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6.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C6A0A12F-7403-454C-9971-FEB7FB6C044B}" xr6:coauthVersionLast="44" xr6:coauthVersionMax="44" xr10:uidLastSave="{00000000-0000-0000-0000-000000000000}"/>
  <workbookProtection workbookAlgorithmName="SHA-512" workbookHashValue="6RYxA8MymUjVwUc4nBrsa+A0w0SEwQhNTMwj/GIfVZiV3adpQ1ZF1NM/QJletiyfyqF0MuoawfV+qBjH+63f1g==" workbookSaltValue="jUE5qxMLw1VEtMDxBtMBSA=="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Summary'!$A$7:$K$224</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Legend!$A$1:$C$47</definedName>
    <definedName name="_xlnm.Print_Area" localSheetId="4">Planning!$A$1:$J$49</definedName>
    <definedName name="_xlnm.Print_Area" localSheetId="1">'Project Detail'!$A$1:$H$32</definedName>
    <definedName name="q_Report_Integrated">q_Report_Integrated!$E$1:$AB$3246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31" i="3"/>
  <c r="A27" i="3"/>
  <c r="B14" i="3"/>
  <c r="AJ2548" i="1"/>
  <c r="AJ2549" i="1"/>
  <c r="AJ2550" i="1"/>
  <c r="AJ2551" i="1"/>
  <c r="AJ2552" i="1"/>
  <c r="AJ2553" i="1"/>
  <c r="AJ2554" i="1"/>
  <c r="AJ2555" i="1"/>
  <c r="AJ2556" i="1"/>
  <c r="AJ2557" i="1"/>
  <c r="AJ2558" i="1"/>
  <c r="AJ2559" i="1"/>
  <c r="AJ2560" i="1"/>
  <c r="AJ2561" i="1"/>
  <c r="AJ2562" i="1"/>
  <c r="AJ2563" i="1"/>
  <c r="AJ2564" i="1"/>
  <c r="AJ2565" i="1"/>
  <c r="AJ2566" i="1"/>
  <c r="AJ2567" i="1"/>
  <c r="AJ2568" i="1"/>
  <c r="AJ2569" i="1"/>
  <c r="AJ2570" i="1"/>
  <c r="AJ2571" i="1"/>
  <c r="AJ2572" i="1"/>
  <c r="AJ2573" i="1"/>
  <c r="AJ2574" i="1"/>
  <c r="AJ2575" i="1"/>
  <c r="AJ2576" i="1"/>
  <c r="AJ2577" i="1"/>
  <c r="AJ2578" i="1"/>
  <c r="AJ2579" i="1"/>
  <c r="AJ2580" i="1"/>
  <c r="AJ2581" i="1"/>
  <c r="AJ2582" i="1"/>
  <c r="AJ2583" i="1"/>
  <c r="AJ2584" i="1"/>
  <c r="AJ2585" i="1"/>
  <c r="AJ2586" i="1"/>
  <c r="AJ2587" i="1"/>
  <c r="AJ2588" i="1"/>
  <c r="AJ2589" i="1"/>
  <c r="AJ2590" i="1"/>
  <c r="AJ2591" i="1"/>
  <c r="AJ2592" i="1"/>
  <c r="AJ2593" i="1"/>
  <c r="AJ2594" i="1"/>
  <c r="AJ2595" i="1"/>
  <c r="AJ2596" i="1"/>
  <c r="AJ2597" i="1"/>
  <c r="AJ2598" i="1"/>
  <c r="AJ2599" i="1"/>
  <c r="AJ2600" i="1"/>
  <c r="AJ2601" i="1"/>
  <c r="AJ2602" i="1"/>
  <c r="AJ2603" i="1"/>
  <c r="AJ2604" i="1"/>
  <c r="AJ2605" i="1"/>
  <c r="AJ2606" i="1"/>
  <c r="AJ2607" i="1"/>
  <c r="AJ2608" i="1"/>
  <c r="AJ2609" i="1"/>
  <c r="AJ2610" i="1"/>
  <c r="AJ2611" i="1"/>
  <c r="AJ2612" i="1"/>
  <c r="AJ2613" i="1"/>
  <c r="AJ2614" i="1"/>
  <c r="AJ2615" i="1"/>
  <c r="AJ2616" i="1"/>
  <c r="AJ2617" i="1"/>
  <c r="AJ2618" i="1"/>
  <c r="AJ2619" i="1"/>
  <c r="AJ2620" i="1"/>
  <c r="AJ2621" i="1"/>
  <c r="AJ2622" i="1"/>
  <c r="AJ2623" i="1"/>
  <c r="AJ2624" i="1"/>
  <c r="AJ2625" i="1"/>
  <c r="AJ2626" i="1"/>
  <c r="AJ2627" i="1"/>
  <c r="AJ2628" i="1"/>
  <c r="AJ2629" i="1"/>
  <c r="AJ2630" i="1"/>
  <c r="AJ2631" i="1"/>
  <c r="AJ2632" i="1"/>
  <c r="AJ2633" i="1"/>
  <c r="AJ2634" i="1"/>
  <c r="AJ2635" i="1"/>
  <c r="AJ2636" i="1"/>
  <c r="AJ2637" i="1"/>
  <c r="AJ2638" i="1"/>
  <c r="AJ2639" i="1"/>
  <c r="AJ2640" i="1"/>
  <c r="AJ2641" i="1"/>
  <c r="AJ2642" i="1"/>
  <c r="AJ2643" i="1"/>
  <c r="AJ2644" i="1"/>
  <c r="AJ2645" i="1"/>
  <c r="AJ2646" i="1"/>
  <c r="AJ2647" i="1"/>
  <c r="AJ2648" i="1"/>
  <c r="AJ2649" i="1"/>
  <c r="AJ2650" i="1"/>
  <c r="AJ2651" i="1"/>
  <c r="AJ2652" i="1"/>
  <c r="AJ2653" i="1"/>
  <c r="AJ2654" i="1"/>
  <c r="AJ2655" i="1"/>
  <c r="AJ2656" i="1"/>
  <c r="AJ2657" i="1"/>
  <c r="AJ2658" i="1"/>
  <c r="AJ2659" i="1"/>
  <c r="AJ2660" i="1"/>
  <c r="AJ2661" i="1"/>
  <c r="AJ2662" i="1"/>
  <c r="AJ2663" i="1"/>
  <c r="AJ2664" i="1"/>
  <c r="AJ2665" i="1"/>
  <c r="AJ2666" i="1"/>
  <c r="AJ2667" i="1"/>
  <c r="AJ2668" i="1"/>
  <c r="AJ2669" i="1"/>
  <c r="AJ2670" i="1"/>
  <c r="AJ2671" i="1"/>
  <c r="AJ2672" i="1"/>
  <c r="AJ2673" i="1"/>
  <c r="AJ2674" i="1"/>
  <c r="AJ2675" i="1"/>
  <c r="AJ2676" i="1"/>
  <c r="AJ2677" i="1"/>
  <c r="AJ2678" i="1"/>
  <c r="AJ2679" i="1"/>
  <c r="AJ2680" i="1"/>
  <c r="AJ2681" i="1"/>
  <c r="AJ2682" i="1"/>
  <c r="AJ2683" i="1"/>
  <c r="AJ2684" i="1"/>
  <c r="AJ2685" i="1"/>
  <c r="AJ2686" i="1"/>
  <c r="AJ2687" i="1"/>
  <c r="AJ2688" i="1"/>
  <c r="AJ2689" i="1"/>
  <c r="AJ2690" i="1"/>
  <c r="AJ2691" i="1"/>
  <c r="AJ2692" i="1"/>
  <c r="AJ2693" i="1"/>
  <c r="AJ2694" i="1"/>
  <c r="AJ2695" i="1"/>
  <c r="AJ2696" i="1"/>
  <c r="AJ2697" i="1"/>
  <c r="AJ2698" i="1"/>
  <c r="AJ2699" i="1"/>
  <c r="AJ2700" i="1"/>
  <c r="AJ2701" i="1"/>
  <c r="AJ2702" i="1"/>
  <c r="AJ2703" i="1"/>
  <c r="AJ2704" i="1"/>
  <c r="AJ2705" i="1"/>
  <c r="AJ2706" i="1"/>
  <c r="AJ2707" i="1"/>
  <c r="AJ2708" i="1"/>
  <c r="AJ2709" i="1"/>
  <c r="AJ2710" i="1"/>
  <c r="AJ2711" i="1"/>
  <c r="AJ2712" i="1"/>
  <c r="AJ2713" i="1"/>
  <c r="AJ2714" i="1"/>
  <c r="AJ2715" i="1"/>
  <c r="AJ2716" i="1"/>
  <c r="AJ2717" i="1"/>
  <c r="AJ2718" i="1"/>
  <c r="AJ2719" i="1"/>
  <c r="AJ2720" i="1"/>
  <c r="AJ2721" i="1"/>
  <c r="AJ2722" i="1"/>
  <c r="AJ2723" i="1"/>
  <c r="AJ2724" i="1"/>
  <c r="AJ2725" i="1"/>
  <c r="AJ2726" i="1"/>
  <c r="AJ2727" i="1"/>
  <c r="AJ2728" i="1"/>
  <c r="AJ2729" i="1"/>
  <c r="AJ2730" i="1"/>
  <c r="AJ2731" i="1"/>
  <c r="AJ2732" i="1"/>
  <c r="AJ2733" i="1"/>
  <c r="AJ2734" i="1"/>
  <c r="AJ2735" i="1"/>
  <c r="AJ2736" i="1"/>
  <c r="AJ2737" i="1"/>
  <c r="AJ2738" i="1"/>
  <c r="AJ2739" i="1"/>
  <c r="AJ2740" i="1"/>
  <c r="AJ2741" i="1"/>
  <c r="AJ2742" i="1"/>
  <c r="AJ2743" i="1"/>
  <c r="AJ2744" i="1"/>
  <c r="AJ2745" i="1"/>
  <c r="AJ2746" i="1"/>
  <c r="AJ2747" i="1"/>
  <c r="AJ2748" i="1"/>
  <c r="AJ2749" i="1"/>
  <c r="AJ2750" i="1"/>
  <c r="AJ2751" i="1"/>
  <c r="AJ2752" i="1"/>
  <c r="AJ2753" i="1"/>
  <c r="AJ2754" i="1"/>
  <c r="AJ2755" i="1"/>
  <c r="AJ2756" i="1"/>
  <c r="AJ2757" i="1"/>
  <c r="AJ2758" i="1"/>
  <c r="AJ2759" i="1"/>
  <c r="AJ2760" i="1"/>
  <c r="AJ2761" i="1"/>
  <c r="AJ2762" i="1"/>
  <c r="AJ2763" i="1"/>
  <c r="AJ2764" i="1"/>
  <c r="AJ2765" i="1"/>
  <c r="AJ2766" i="1"/>
  <c r="AJ2767" i="1"/>
  <c r="AJ2768" i="1"/>
  <c r="AJ2769" i="1"/>
  <c r="AJ2770" i="1"/>
  <c r="AJ2771" i="1"/>
  <c r="AJ2772" i="1"/>
  <c r="AJ2773" i="1"/>
  <c r="AJ2774" i="1"/>
  <c r="AJ2775" i="1"/>
  <c r="AJ2776" i="1"/>
  <c r="AJ2777" i="1"/>
  <c r="AJ2778" i="1"/>
  <c r="AJ2779" i="1"/>
  <c r="AJ2780" i="1"/>
  <c r="AJ2781" i="1"/>
  <c r="AJ2782" i="1"/>
  <c r="AJ2783" i="1"/>
  <c r="AJ2784" i="1"/>
  <c r="AJ2785" i="1"/>
  <c r="AJ2786" i="1"/>
  <c r="AJ2787" i="1"/>
  <c r="AJ2788" i="1"/>
  <c r="AJ2789" i="1"/>
  <c r="AJ2790" i="1"/>
  <c r="AJ2791" i="1"/>
  <c r="AJ2792" i="1"/>
  <c r="AJ2793" i="1"/>
  <c r="AJ2794" i="1"/>
  <c r="AJ2795" i="1"/>
  <c r="AJ2796" i="1"/>
  <c r="AJ2797" i="1"/>
  <c r="AJ2798" i="1"/>
  <c r="AJ2799" i="1"/>
  <c r="AJ2800" i="1"/>
  <c r="AJ2801" i="1"/>
  <c r="AJ2802" i="1"/>
  <c r="AJ2803" i="1"/>
  <c r="AJ2804" i="1"/>
  <c r="AJ2805" i="1"/>
  <c r="AJ2806" i="1"/>
  <c r="AJ2807" i="1"/>
  <c r="AJ2808" i="1"/>
  <c r="AJ2809" i="1"/>
  <c r="AJ2810" i="1"/>
  <c r="AJ2811" i="1"/>
  <c r="AJ2812" i="1"/>
  <c r="AJ2813" i="1"/>
  <c r="AJ2814" i="1"/>
  <c r="AJ2815" i="1"/>
  <c r="AJ2816" i="1"/>
  <c r="AJ2817" i="1"/>
  <c r="AJ2818" i="1"/>
  <c r="AJ2819" i="1"/>
  <c r="AJ2820" i="1"/>
  <c r="AJ2821" i="1"/>
  <c r="AJ2822" i="1"/>
  <c r="AJ2823" i="1"/>
  <c r="AJ2824" i="1"/>
  <c r="AJ2825" i="1"/>
  <c r="AJ2826" i="1"/>
  <c r="AJ2827" i="1"/>
  <c r="AJ2828" i="1"/>
  <c r="AJ2829" i="1"/>
  <c r="AJ2830" i="1"/>
  <c r="AJ2831" i="1"/>
  <c r="AJ2832" i="1"/>
  <c r="AJ2833" i="1"/>
  <c r="AJ2834" i="1"/>
  <c r="AJ2835" i="1"/>
  <c r="AJ2836" i="1"/>
  <c r="AJ2837" i="1"/>
  <c r="AJ2838" i="1"/>
  <c r="AJ2839" i="1"/>
  <c r="AJ2840" i="1"/>
  <c r="AJ2841" i="1"/>
  <c r="AJ2842" i="1"/>
  <c r="AJ2843" i="1"/>
  <c r="AJ2844" i="1"/>
  <c r="AJ2845" i="1"/>
  <c r="AJ2846" i="1"/>
  <c r="AJ2847" i="1"/>
  <c r="AJ2848" i="1"/>
  <c r="AJ2849" i="1"/>
  <c r="AJ2850" i="1"/>
  <c r="AJ2851" i="1"/>
  <c r="AJ2852" i="1"/>
  <c r="AJ2853" i="1"/>
  <c r="AJ2854" i="1"/>
  <c r="AJ2855" i="1"/>
  <c r="AJ2856" i="1"/>
  <c r="AJ2857" i="1"/>
  <c r="AJ2858" i="1"/>
  <c r="AJ2859" i="1"/>
  <c r="AJ2860" i="1"/>
  <c r="AJ2861" i="1"/>
  <c r="AJ2862" i="1"/>
  <c r="AJ2863" i="1"/>
  <c r="AJ2864" i="1"/>
  <c r="AJ2865" i="1"/>
  <c r="AJ2866" i="1"/>
  <c r="AJ2867" i="1"/>
  <c r="AJ2868" i="1"/>
  <c r="AJ2869" i="1"/>
  <c r="AJ2870" i="1"/>
  <c r="AJ2871" i="1"/>
  <c r="AJ2872" i="1"/>
  <c r="AJ2873" i="1"/>
  <c r="AJ2874" i="1"/>
  <c r="AJ2875" i="1"/>
  <c r="AJ2876" i="1"/>
  <c r="AJ2877" i="1"/>
  <c r="AJ2878" i="1"/>
  <c r="AJ2879" i="1"/>
  <c r="AJ2880" i="1"/>
  <c r="AJ2881" i="1"/>
  <c r="AJ2882" i="1"/>
  <c r="AJ2883" i="1"/>
  <c r="AJ2884" i="1"/>
  <c r="AJ2885" i="1"/>
  <c r="AJ2886" i="1"/>
  <c r="AJ2887" i="1"/>
  <c r="AJ2888" i="1"/>
  <c r="AJ2889" i="1"/>
  <c r="AJ2890" i="1"/>
  <c r="AJ2891" i="1"/>
  <c r="AJ2892" i="1"/>
  <c r="AJ2893" i="1"/>
  <c r="AJ2894" i="1"/>
  <c r="AJ2895" i="1"/>
  <c r="AJ2896" i="1"/>
  <c r="AJ2897" i="1"/>
  <c r="AJ2898" i="1"/>
  <c r="AJ2899" i="1"/>
  <c r="AJ2900" i="1"/>
  <c r="AJ2901" i="1"/>
  <c r="AJ2902" i="1"/>
  <c r="AJ2903" i="1"/>
  <c r="AJ2904" i="1"/>
  <c r="AJ2905" i="1"/>
  <c r="AJ2906" i="1"/>
  <c r="AJ2907" i="1"/>
  <c r="AJ2908" i="1"/>
  <c r="AJ2909" i="1"/>
  <c r="AJ2910" i="1"/>
  <c r="AJ2911" i="1"/>
  <c r="AJ2912" i="1"/>
  <c r="AJ2913" i="1"/>
  <c r="AJ2914" i="1"/>
  <c r="AJ2915" i="1"/>
  <c r="AJ2916" i="1"/>
  <c r="AJ2917" i="1"/>
  <c r="AJ2918" i="1"/>
  <c r="AJ2919" i="1"/>
  <c r="AJ2920" i="1"/>
  <c r="AJ2921" i="1"/>
  <c r="AJ2922" i="1"/>
  <c r="AJ2923" i="1"/>
  <c r="AJ2924" i="1"/>
  <c r="AJ2925" i="1"/>
  <c r="AJ2926" i="1"/>
  <c r="AJ2927" i="1"/>
  <c r="AJ2928" i="1"/>
  <c r="AJ2929" i="1"/>
  <c r="AJ2930" i="1"/>
  <c r="AJ2931" i="1"/>
  <c r="AJ2932" i="1"/>
  <c r="AJ2933" i="1"/>
  <c r="AJ2934" i="1"/>
  <c r="AJ2935" i="1"/>
  <c r="AJ2936" i="1"/>
  <c r="AJ2937" i="1"/>
  <c r="AJ2938" i="1"/>
  <c r="AJ2939" i="1"/>
  <c r="AJ2940" i="1"/>
  <c r="AJ2941" i="1"/>
  <c r="AJ2942" i="1"/>
  <c r="AJ2943" i="1"/>
  <c r="AJ2944" i="1"/>
  <c r="AJ2945" i="1"/>
  <c r="AJ2946" i="1"/>
  <c r="AJ2947" i="1"/>
  <c r="AJ2948" i="1"/>
  <c r="AJ2949" i="1"/>
  <c r="AJ2950" i="1"/>
  <c r="AJ2951" i="1"/>
  <c r="AJ2952" i="1"/>
  <c r="AJ2953" i="1"/>
  <c r="AJ2954" i="1"/>
  <c r="AJ2955" i="1"/>
  <c r="AJ2956" i="1"/>
  <c r="AJ2957" i="1"/>
  <c r="AJ2958" i="1"/>
  <c r="AJ2959" i="1"/>
  <c r="AJ2960" i="1"/>
  <c r="AJ2961" i="1"/>
  <c r="AJ2962" i="1"/>
  <c r="AJ2963" i="1"/>
  <c r="AJ2964" i="1"/>
  <c r="AJ2965" i="1"/>
  <c r="AJ2966" i="1"/>
  <c r="AJ2967" i="1"/>
  <c r="AJ2968" i="1"/>
  <c r="AJ2969" i="1"/>
  <c r="AJ2970" i="1"/>
  <c r="AJ2971" i="1"/>
  <c r="AJ2972" i="1"/>
  <c r="AJ2973" i="1"/>
  <c r="AJ2974" i="1"/>
  <c r="AJ2975" i="1"/>
  <c r="AJ2976" i="1"/>
  <c r="AJ2977" i="1"/>
  <c r="AJ2978" i="1"/>
  <c r="AJ2979" i="1"/>
  <c r="AJ2980" i="1"/>
  <c r="AJ2981" i="1"/>
  <c r="AJ2982" i="1"/>
  <c r="AJ2983" i="1"/>
  <c r="AJ2984" i="1"/>
  <c r="AJ2985" i="1"/>
  <c r="AJ2986" i="1"/>
  <c r="AJ2987" i="1"/>
  <c r="AJ2988" i="1"/>
  <c r="AJ2989" i="1"/>
  <c r="AJ2990" i="1"/>
  <c r="AJ2991" i="1"/>
  <c r="AJ2992" i="1"/>
  <c r="AJ2993" i="1"/>
  <c r="AJ2994" i="1"/>
  <c r="AJ2995" i="1"/>
  <c r="AJ2996" i="1"/>
  <c r="AJ2997" i="1"/>
  <c r="AJ2998" i="1"/>
  <c r="AJ2999" i="1"/>
  <c r="AJ3000" i="1"/>
  <c r="AJ3001" i="1"/>
  <c r="AJ3002" i="1"/>
  <c r="AJ3003" i="1"/>
  <c r="AJ3004" i="1"/>
  <c r="AJ3005" i="1"/>
  <c r="AJ3006" i="1"/>
  <c r="AJ3007" i="1"/>
  <c r="AJ3008" i="1"/>
  <c r="AJ3009" i="1"/>
  <c r="AJ3010" i="1"/>
  <c r="AJ3011" i="1"/>
  <c r="AJ3012" i="1"/>
  <c r="AJ3013" i="1"/>
  <c r="AJ3014" i="1"/>
  <c r="AJ3015" i="1"/>
  <c r="AJ3016" i="1"/>
  <c r="AJ3017" i="1"/>
  <c r="AJ3018" i="1"/>
  <c r="AJ3019" i="1"/>
  <c r="AJ3020" i="1"/>
  <c r="AJ3021" i="1"/>
  <c r="AJ3022" i="1"/>
  <c r="AJ3023" i="1"/>
  <c r="AJ3024" i="1"/>
  <c r="AJ3025" i="1"/>
  <c r="AJ3026" i="1"/>
  <c r="AJ3027" i="1"/>
  <c r="AJ3028" i="1"/>
  <c r="AJ3029" i="1"/>
  <c r="AJ3030" i="1"/>
  <c r="AJ3031" i="1"/>
  <c r="AJ3032" i="1"/>
  <c r="AJ3033" i="1"/>
  <c r="AJ3034" i="1"/>
  <c r="AJ3035" i="1"/>
  <c r="AJ3036" i="1"/>
  <c r="AJ3037" i="1"/>
  <c r="AJ3038" i="1"/>
  <c r="AJ3039" i="1"/>
  <c r="AJ3040" i="1"/>
  <c r="AJ3041" i="1"/>
  <c r="AJ3042" i="1"/>
  <c r="AJ3043" i="1"/>
  <c r="AJ3044" i="1"/>
  <c r="AJ3045" i="1"/>
  <c r="AJ3046" i="1"/>
  <c r="AJ3047" i="1"/>
  <c r="AJ3048" i="1"/>
  <c r="AJ3049" i="1"/>
  <c r="AJ3050" i="1"/>
  <c r="AJ3051" i="1"/>
  <c r="AJ3052" i="1"/>
  <c r="AJ3053" i="1"/>
  <c r="AJ3054" i="1"/>
  <c r="AJ3055" i="1"/>
  <c r="AJ3056" i="1"/>
  <c r="AJ3057" i="1"/>
  <c r="AJ3058" i="1"/>
  <c r="AJ3059" i="1"/>
  <c r="AJ3060" i="1"/>
  <c r="AJ3061" i="1"/>
  <c r="AJ3062" i="1"/>
  <c r="AJ3063" i="1"/>
  <c r="AJ3064" i="1"/>
  <c r="AJ3065" i="1"/>
  <c r="AJ3066" i="1"/>
  <c r="AJ3067" i="1"/>
  <c r="AJ3068" i="1"/>
  <c r="AJ3069" i="1"/>
  <c r="AJ3070" i="1"/>
  <c r="AJ3071" i="1"/>
  <c r="AJ3072" i="1"/>
  <c r="AJ3073" i="1"/>
  <c r="AJ3074" i="1"/>
  <c r="AJ3075" i="1"/>
  <c r="AJ3076" i="1"/>
  <c r="AJ3077" i="1"/>
  <c r="AJ3078" i="1"/>
  <c r="AJ3079" i="1"/>
  <c r="AJ3080" i="1"/>
  <c r="AJ3081" i="1"/>
  <c r="AJ3082" i="1"/>
  <c r="AJ3083" i="1"/>
  <c r="AJ3084" i="1"/>
  <c r="AJ3085" i="1"/>
  <c r="AJ3086" i="1"/>
  <c r="AJ3087" i="1"/>
  <c r="AJ3088" i="1"/>
  <c r="AJ3089" i="1"/>
  <c r="AJ3090" i="1"/>
  <c r="AJ3091" i="1"/>
  <c r="AJ3092" i="1"/>
  <c r="AJ3093" i="1"/>
  <c r="AJ3094" i="1"/>
  <c r="AJ3095" i="1"/>
  <c r="AJ3096" i="1"/>
  <c r="AJ3097" i="1"/>
  <c r="AJ3098" i="1"/>
  <c r="AJ3099" i="1"/>
  <c r="AJ3100" i="1"/>
  <c r="AJ3101" i="1"/>
  <c r="AJ3102" i="1"/>
  <c r="AJ3103" i="1"/>
  <c r="AJ3104" i="1"/>
  <c r="AJ3105" i="1"/>
  <c r="AJ3106" i="1"/>
  <c r="AJ3107" i="1"/>
  <c r="AJ3108" i="1"/>
  <c r="AJ3109" i="1"/>
  <c r="AJ3110" i="1"/>
  <c r="AJ3111" i="1"/>
  <c r="AJ3112" i="1"/>
  <c r="AJ3113" i="1"/>
  <c r="AJ3114" i="1"/>
  <c r="AJ3115" i="1"/>
  <c r="AJ3116" i="1"/>
  <c r="AJ3117" i="1"/>
  <c r="AJ3118" i="1"/>
  <c r="AJ3119" i="1"/>
  <c r="AJ3120" i="1"/>
  <c r="AJ3121" i="1"/>
  <c r="AJ3122" i="1"/>
  <c r="AJ3123" i="1"/>
  <c r="AJ3124" i="1"/>
  <c r="AJ3125" i="1"/>
  <c r="AJ3126" i="1"/>
  <c r="AJ3127" i="1"/>
  <c r="AJ3128" i="1"/>
  <c r="AJ3129" i="1"/>
  <c r="AJ3130" i="1"/>
  <c r="AJ3131" i="1"/>
  <c r="AJ3132" i="1"/>
  <c r="AJ3133" i="1"/>
  <c r="AJ3134" i="1"/>
  <c r="AJ3135" i="1"/>
  <c r="AJ3136" i="1"/>
  <c r="AJ3137" i="1"/>
  <c r="AJ3138" i="1"/>
  <c r="AJ3139" i="1"/>
  <c r="AJ3140" i="1"/>
  <c r="AJ3141" i="1"/>
  <c r="AJ3142" i="1"/>
  <c r="AJ3143" i="1"/>
  <c r="AJ3144" i="1"/>
  <c r="AJ3145" i="1"/>
  <c r="AJ3146" i="1"/>
  <c r="AJ3147" i="1"/>
  <c r="AJ3148" i="1"/>
  <c r="AJ3149" i="1"/>
  <c r="AJ3150" i="1"/>
  <c r="AJ3151" i="1"/>
  <c r="AJ3152" i="1"/>
  <c r="AJ3153" i="1"/>
  <c r="AJ3154" i="1"/>
  <c r="AJ3155" i="1"/>
  <c r="AJ3156" i="1"/>
  <c r="AJ3157" i="1"/>
  <c r="AJ3158" i="1"/>
  <c r="AJ3159" i="1"/>
  <c r="AJ3160" i="1"/>
  <c r="AJ3161" i="1"/>
  <c r="AJ3162" i="1"/>
  <c r="AJ3163" i="1"/>
  <c r="AJ3164" i="1"/>
  <c r="AJ3165" i="1"/>
  <c r="AJ3166" i="1"/>
  <c r="AJ3167" i="1"/>
  <c r="AJ3168" i="1"/>
  <c r="AJ3169" i="1"/>
  <c r="AJ3170" i="1"/>
  <c r="AJ3171" i="1"/>
  <c r="AJ3172" i="1"/>
  <c r="AJ3173" i="1"/>
  <c r="AJ3174" i="1"/>
  <c r="AJ3175" i="1"/>
  <c r="AJ3176" i="1"/>
  <c r="AJ3177" i="1"/>
  <c r="AJ3178" i="1"/>
  <c r="AJ3179" i="1"/>
  <c r="AJ3180" i="1"/>
  <c r="AJ3181" i="1"/>
  <c r="AJ3182" i="1"/>
  <c r="AJ3183" i="1"/>
  <c r="AJ3184" i="1"/>
  <c r="AJ3185" i="1"/>
  <c r="AJ3186" i="1"/>
  <c r="AJ3187" i="1"/>
  <c r="AJ3188" i="1"/>
  <c r="AJ3189" i="1"/>
  <c r="AJ3190" i="1"/>
  <c r="AJ3191" i="1"/>
  <c r="AJ3192" i="1"/>
  <c r="AJ3193" i="1"/>
  <c r="AJ3194" i="1"/>
  <c r="AJ3195" i="1"/>
  <c r="AJ3196" i="1"/>
  <c r="AJ3197" i="1"/>
  <c r="AJ3198" i="1"/>
  <c r="AJ3199" i="1"/>
  <c r="AJ3200" i="1"/>
  <c r="AJ3201" i="1"/>
  <c r="AJ3202" i="1"/>
  <c r="AJ3203" i="1"/>
  <c r="AJ3204" i="1"/>
  <c r="AJ3205" i="1"/>
  <c r="AJ3206" i="1"/>
  <c r="AJ3207" i="1"/>
  <c r="AJ3208" i="1"/>
  <c r="AJ3209" i="1"/>
  <c r="AJ3210" i="1"/>
  <c r="AJ3211" i="1"/>
  <c r="AJ3212" i="1"/>
  <c r="AJ3213" i="1"/>
  <c r="AJ3214" i="1"/>
  <c r="AJ3215" i="1"/>
  <c r="AJ3216" i="1"/>
  <c r="AJ3217" i="1"/>
  <c r="AJ3218" i="1"/>
  <c r="AJ3219" i="1"/>
  <c r="AJ3220" i="1"/>
  <c r="AJ3221" i="1"/>
  <c r="AJ3222" i="1"/>
  <c r="AJ3223" i="1"/>
  <c r="AJ3224" i="1"/>
  <c r="AJ3225" i="1"/>
  <c r="AJ3226" i="1"/>
  <c r="AJ3227" i="1"/>
  <c r="AJ3228" i="1"/>
  <c r="AJ3229" i="1"/>
  <c r="AJ3230" i="1"/>
  <c r="AJ3231" i="1"/>
  <c r="AJ3232" i="1"/>
  <c r="AJ3233" i="1"/>
  <c r="AJ3234" i="1"/>
  <c r="AJ3235" i="1"/>
  <c r="AJ3236" i="1"/>
  <c r="AJ3237" i="1"/>
  <c r="AJ3238" i="1"/>
  <c r="AJ3239" i="1"/>
  <c r="AJ3240" i="1"/>
  <c r="AJ3241" i="1"/>
  <c r="AJ3242" i="1"/>
  <c r="AJ3243" i="1"/>
  <c r="AJ3244" i="1"/>
  <c r="AJ3245" i="1"/>
  <c r="AJ3246" i="1"/>
  <c r="AK2548" i="1"/>
  <c r="AK2549" i="1"/>
  <c r="AK2550" i="1"/>
  <c r="AK2551" i="1"/>
  <c r="AK2552" i="1"/>
  <c r="AK2553" i="1"/>
  <c r="AK2554" i="1"/>
  <c r="AK2555" i="1"/>
  <c r="AK2556" i="1"/>
  <c r="AK2557" i="1"/>
  <c r="AK2558" i="1"/>
  <c r="AK2559" i="1"/>
  <c r="AK2560" i="1"/>
  <c r="AK2561" i="1"/>
  <c r="AK2562" i="1"/>
  <c r="AK2563" i="1"/>
  <c r="AK2564" i="1"/>
  <c r="AK2565" i="1"/>
  <c r="AK2566" i="1"/>
  <c r="AK2567" i="1"/>
  <c r="AK2568" i="1"/>
  <c r="AK2569" i="1"/>
  <c r="AK2570" i="1"/>
  <c r="AK2571" i="1"/>
  <c r="AK2572" i="1"/>
  <c r="AK2573" i="1"/>
  <c r="AK2574" i="1"/>
  <c r="AK2575" i="1"/>
  <c r="AK2576" i="1"/>
  <c r="AK2577" i="1"/>
  <c r="AK2578" i="1"/>
  <c r="AK2579" i="1"/>
  <c r="AK2580" i="1"/>
  <c r="AK2581" i="1"/>
  <c r="AK2582" i="1"/>
  <c r="AK2583" i="1"/>
  <c r="AK2584" i="1"/>
  <c r="AK2585" i="1"/>
  <c r="AK2586" i="1"/>
  <c r="AK2587" i="1"/>
  <c r="AK2588" i="1"/>
  <c r="AK2589" i="1"/>
  <c r="AK2590" i="1"/>
  <c r="AK2591" i="1"/>
  <c r="AK2592" i="1"/>
  <c r="AK2593" i="1"/>
  <c r="AK2594" i="1"/>
  <c r="AK2595" i="1"/>
  <c r="AK2596" i="1"/>
  <c r="AK2597" i="1"/>
  <c r="AK2598" i="1"/>
  <c r="AK2599" i="1"/>
  <c r="AK2600" i="1"/>
  <c r="AK2601" i="1"/>
  <c r="AK2602" i="1"/>
  <c r="AK2603" i="1"/>
  <c r="AK2604" i="1"/>
  <c r="AK2605" i="1"/>
  <c r="AK2606" i="1"/>
  <c r="AK2607" i="1"/>
  <c r="AK2608" i="1"/>
  <c r="AK2609" i="1"/>
  <c r="AK2610" i="1"/>
  <c r="AK2611" i="1"/>
  <c r="AK2612" i="1"/>
  <c r="AK2613" i="1"/>
  <c r="AK2614" i="1"/>
  <c r="AK2615" i="1"/>
  <c r="AK2616" i="1"/>
  <c r="AK2617" i="1"/>
  <c r="AK2618" i="1"/>
  <c r="AK2619" i="1"/>
  <c r="AK2620" i="1"/>
  <c r="AK2621" i="1"/>
  <c r="AK2622" i="1"/>
  <c r="AK2623" i="1"/>
  <c r="AK2624" i="1"/>
  <c r="AK2625" i="1"/>
  <c r="AK2626" i="1"/>
  <c r="AK2627" i="1"/>
  <c r="AK2628" i="1"/>
  <c r="AK2629" i="1"/>
  <c r="AK2630" i="1"/>
  <c r="AK2631" i="1"/>
  <c r="AK2632" i="1"/>
  <c r="AK2633" i="1"/>
  <c r="AK2634" i="1"/>
  <c r="AK2635" i="1"/>
  <c r="AK2636" i="1"/>
  <c r="AK2637" i="1"/>
  <c r="AK2638" i="1"/>
  <c r="AK2639" i="1"/>
  <c r="AK2640" i="1"/>
  <c r="AK2641" i="1"/>
  <c r="AK2642" i="1"/>
  <c r="AK2643" i="1"/>
  <c r="AK2644" i="1"/>
  <c r="AK2645" i="1"/>
  <c r="AK2646" i="1"/>
  <c r="AK2647" i="1"/>
  <c r="AK2648" i="1"/>
  <c r="AK2649" i="1"/>
  <c r="AK2650" i="1"/>
  <c r="AK2651" i="1"/>
  <c r="AK2652" i="1"/>
  <c r="AK2653" i="1"/>
  <c r="AK2654" i="1"/>
  <c r="AK2655" i="1"/>
  <c r="AK2656" i="1"/>
  <c r="AK2657" i="1"/>
  <c r="AK2658" i="1"/>
  <c r="AK2659" i="1"/>
  <c r="AK2660" i="1"/>
  <c r="AK2661" i="1"/>
  <c r="AK2662" i="1"/>
  <c r="AK2663" i="1"/>
  <c r="AK2664" i="1"/>
  <c r="AK2665" i="1"/>
  <c r="AK2666" i="1"/>
  <c r="AK2667" i="1"/>
  <c r="AK2668" i="1"/>
  <c r="AK2669" i="1"/>
  <c r="AK2670" i="1"/>
  <c r="AK2671" i="1"/>
  <c r="AK2672" i="1"/>
  <c r="AK2673" i="1"/>
  <c r="AK2674" i="1"/>
  <c r="AK2675" i="1"/>
  <c r="AK2676" i="1"/>
  <c r="AK2677" i="1"/>
  <c r="AK2678" i="1"/>
  <c r="AK2679" i="1"/>
  <c r="AK2680" i="1"/>
  <c r="AK2681" i="1"/>
  <c r="AK2682" i="1"/>
  <c r="AK2683" i="1"/>
  <c r="AK2684" i="1"/>
  <c r="AK2685" i="1"/>
  <c r="AK2686" i="1"/>
  <c r="AK2687" i="1"/>
  <c r="AK2688" i="1"/>
  <c r="AK2689" i="1"/>
  <c r="AK2690" i="1"/>
  <c r="AK2691" i="1"/>
  <c r="AK2692" i="1"/>
  <c r="AK2693" i="1"/>
  <c r="AK2694" i="1"/>
  <c r="AK2695" i="1"/>
  <c r="AK2696" i="1"/>
  <c r="AK2697" i="1"/>
  <c r="AK2698" i="1"/>
  <c r="AK2699" i="1"/>
  <c r="AK2700" i="1"/>
  <c r="AK2701" i="1"/>
  <c r="AK2702" i="1"/>
  <c r="AK2703" i="1"/>
  <c r="AK2704" i="1"/>
  <c r="AK2705" i="1"/>
  <c r="AK2706" i="1"/>
  <c r="AK2707" i="1"/>
  <c r="AK2708" i="1"/>
  <c r="AK2709" i="1"/>
  <c r="AK2710" i="1"/>
  <c r="AK2711" i="1"/>
  <c r="AK2712" i="1"/>
  <c r="AK2713" i="1"/>
  <c r="AK2714" i="1"/>
  <c r="AK2715" i="1"/>
  <c r="AK2716" i="1"/>
  <c r="AK2717" i="1"/>
  <c r="AK2718" i="1"/>
  <c r="AK2719" i="1"/>
  <c r="AK2720" i="1"/>
  <c r="AK2721" i="1"/>
  <c r="AK2722" i="1"/>
  <c r="AK2723" i="1"/>
  <c r="AK2724" i="1"/>
  <c r="AK2725" i="1"/>
  <c r="AK2726" i="1"/>
  <c r="AK2727" i="1"/>
  <c r="AK2728" i="1"/>
  <c r="AK2729" i="1"/>
  <c r="AK2730" i="1"/>
  <c r="AK2731" i="1"/>
  <c r="AK2732" i="1"/>
  <c r="AK2733" i="1"/>
  <c r="AK2734" i="1"/>
  <c r="AK2735" i="1"/>
  <c r="AK2736" i="1"/>
  <c r="AK2737" i="1"/>
  <c r="AK2738" i="1"/>
  <c r="AK2739" i="1"/>
  <c r="AK2740" i="1"/>
  <c r="AK2741" i="1"/>
  <c r="AK2742" i="1"/>
  <c r="AK2743" i="1"/>
  <c r="AK2744" i="1"/>
  <c r="AK2745" i="1"/>
  <c r="AK2746" i="1"/>
  <c r="AK2747" i="1"/>
  <c r="AK2748" i="1"/>
  <c r="AK2749" i="1"/>
  <c r="AK2750" i="1"/>
  <c r="AK2751" i="1"/>
  <c r="AK2752" i="1"/>
  <c r="AK2753" i="1"/>
  <c r="AK2754" i="1"/>
  <c r="AK2755" i="1"/>
  <c r="AK2756" i="1"/>
  <c r="AK2757" i="1"/>
  <c r="AK2758" i="1"/>
  <c r="AK2759" i="1"/>
  <c r="AK2760" i="1"/>
  <c r="AK2761" i="1"/>
  <c r="AK2762" i="1"/>
  <c r="AK2763" i="1"/>
  <c r="AK2764" i="1"/>
  <c r="AK2765" i="1"/>
  <c r="AK2766" i="1"/>
  <c r="AK2767" i="1"/>
  <c r="AK2768" i="1"/>
  <c r="AK2769" i="1"/>
  <c r="AK2770" i="1"/>
  <c r="AK2771" i="1"/>
  <c r="AK2772" i="1"/>
  <c r="AK2773" i="1"/>
  <c r="AK2774" i="1"/>
  <c r="AK2775" i="1"/>
  <c r="AK2776" i="1"/>
  <c r="AK2777" i="1"/>
  <c r="AK2778" i="1"/>
  <c r="AK2779" i="1"/>
  <c r="AK2780" i="1"/>
  <c r="AK2781" i="1"/>
  <c r="AK2782" i="1"/>
  <c r="AK2783" i="1"/>
  <c r="AK2784" i="1"/>
  <c r="AK2785" i="1"/>
  <c r="AK2786" i="1"/>
  <c r="AK2787" i="1"/>
  <c r="AK2788" i="1"/>
  <c r="AK2789" i="1"/>
  <c r="AK2790" i="1"/>
  <c r="AK2791" i="1"/>
  <c r="AK2792" i="1"/>
  <c r="AK2793" i="1"/>
  <c r="AK2794" i="1"/>
  <c r="AK2795" i="1"/>
  <c r="AK2796" i="1"/>
  <c r="AK2797" i="1"/>
  <c r="AK2798" i="1"/>
  <c r="AK2799" i="1"/>
  <c r="AK2800" i="1"/>
  <c r="AK2801" i="1"/>
  <c r="AK2802" i="1"/>
  <c r="AK2803" i="1"/>
  <c r="AK2804" i="1"/>
  <c r="AK2805" i="1"/>
  <c r="AK2806" i="1"/>
  <c r="AK2807" i="1"/>
  <c r="AK2808" i="1"/>
  <c r="AK2809" i="1"/>
  <c r="AK2810" i="1"/>
  <c r="AK2811" i="1"/>
  <c r="AK2812" i="1"/>
  <c r="AK2813" i="1"/>
  <c r="AK2814" i="1"/>
  <c r="AK2815" i="1"/>
  <c r="AK2816" i="1"/>
  <c r="AK2817" i="1"/>
  <c r="AK2818" i="1"/>
  <c r="AK2819" i="1"/>
  <c r="AK2820" i="1"/>
  <c r="AK2821" i="1"/>
  <c r="AK2822" i="1"/>
  <c r="AK2823" i="1"/>
  <c r="AK2824" i="1"/>
  <c r="AK2825" i="1"/>
  <c r="AK2826" i="1"/>
  <c r="AK2827" i="1"/>
  <c r="AK2828" i="1"/>
  <c r="AK2829" i="1"/>
  <c r="AK2830" i="1"/>
  <c r="AK2831" i="1"/>
  <c r="AK2832" i="1"/>
  <c r="AK2833" i="1"/>
  <c r="AK2834" i="1"/>
  <c r="AK2835" i="1"/>
  <c r="AK2836" i="1"/>
  <c r="AK2837" i="1"/>
  <c r="AK2838" i="1"/>
  <c r="AK2839" i="1"/>
  <c r="AK2840" i="1"/>
  <c r="AK2841" i="1"/>
  <c r="AK2842" i="1"/>
  <c r="AK2843" i="1"/>
  <c r="AK2844" i="1"/>
  <c r="AK2845" i="1"/>
  <c r="AK2846" i="1"/>
  <c r="AK2847" i="1"/>
  <c r="AK2848" i="1"/>
  <c r="AK2849" i="1"/>
  <c r="AK2850" i="1"/>
  <c r="AK2851" i="1"/>
  <c r="AK2852" i="1"/>
  <c r="AK2853" i="1"/>
  <c r="AK2854" i="1"/>
  <c r="AK2855" i="1"/>
  <c r="AK2856" i="1"/>
  <c r="AK2857" i="1"/>
  <c r="AK2858" i="1"/>
  <c r="AK2859" i="1"/>
  <c r="AK2860" i="1"/>
  <c r="AK2861" i="1"/>
  <c r="AK2862" i="1"/>
  <c r="AK2863" i="1"/>
  <c r="AK2864" i="1"/>
  <c r="AK2865" i="1"/>
  <c r="AK2866" i="1"/>
  <c r="AK2867" i="1"/>
  <c r="AK2868" i="1"/>
  <c r="AK2869" i="1"/>
  <c r="AK2870" i="1"/>
  <c r="AK2871" i="1"/>
  <c r="AK2872" i="1"/>
  <c r="AK2873" i="1"/>
  <c r="AK2874" i="1"/>
  <c r="AK2875" i="1"/>
  <c r="AK2876" i="1"/>
  <c r="AK2877" i="1"/>
  <c r="AK2878" i="1"/>
  <c r="AK2879" i="1"/>
  <c r="AK2880" i="1"/>
  <c r="AK2881" i="1"/>
  <c r="AK2882" i="1"/>
  <c r="AK2883" i="1"/>
  <c r="AK2884" i="1"/>
  <c r="AK2885" i="1"/>
  <c r="AK2886" i="1"/>
  <c r="AK2887" i="1"/>
  <c r="AK2888" i="1"/>
  <c r="AK2889" i="1"/>
  <c r="AK2890" i="1"/>
  <c r="AK2891" i="1"/>
  <c r="AK2892" i="1"/>
  <c r="AK2893" i="1"/>
  <c r="AK2894" i="1"/>
  <c r="AK2895" i="1"/>
  <c r="AK2896" i="1"/>
  <c r="AK2897" i="1"/>
  <c r="AK2898" i="1"/>
  <c r="AK2899" i="1"/>
  <c r="AK2900" i="1"/>
  <c r="AK2901" i="1"/>
  <c r="AK2902" i="1"/>
  <c r="AK2903" i="1"/>
  <c r="AK2904" i="1"/>
  <c r="AK2905" i="1"/>
  <c r="AK2906" i="1"/>
  <c r="AK2907" i="1"/>
  <c r="AK2908" i="1"/>
  <c r="AK2909" i="1"/>
  <c r="AK2910" i="1"/>
  <c r="AK2911" i="1"/>
  <c r="AK2912" i="1"/>
  <c r="AK2913" i="1"/>
  <c r="AK2914" i="1"/>
  <c r="AK2915" i="1"/>
  <c r="AK2916" i="1"/>
  <c r="AK2917" i="1"/>
  <c r="AK2918" i="1"/>
  <c r="AK2919" i="1"/>
  <c r="AK2920" i="1"/>
  <c r="AK2921" i="1"/>
  <c r="AK2922" i="1"/>
  <c r="AK2923" i="1"/>
  <c r="AK2924" i="1"/>
  <c r="AK2925" i="1"/>
  <c r="AK2926" i="1"/>
  <c r="AK2927" i="1"/>
  <c r="AK2928" i="1"/>
  <c r="AK2929" i="1"/>
  <c r="AK2930" i="1"/>
  <c r="AK2931" i="1"/>
  <c r="AK2932" i="1"/>
  <c r="AK2933" i="1"/>
  <c r="AK2934" i="1"/>
  <c r="AK2935" i="1"/>
  <c r="AK2936" i="1"/>
  <c r="AK2937" i="1"/>
  <c r="AK2938" i="1"/>
  <c r="AK2939" i="1"/>
  <c r="AK2940" i="1"/>
  <c r="AK2941" i="1"/>
  <c r="AK2942" i="1"/>
  <c r="AK2943" i="1"/>
  <c r="AK2944" i="1"/>
  <c r="AK2945" i="1"/>
  <c r="AK2946" i="1"/>
  <c r="AK2947" i="1"/>
  <c r="AK2948" i="1"/>
  <c r="AK2949" i="1"/>
  <c r="AK2950" i="1"/>
  <c r="AK2951" i="1"/>
  <c r="AK2952" i="1"/>
  <c r="AK2953" i="1"/>
  <c r="AK2954" i="1"/>
  <c r="AK2955" i="1"/>
  <c r="AK2956" i="1"/>
  <c r="AK2957" i="1"/>
  <c r="AK2958" i="1"/>
  <c r="AK2959" i="1"/>
  <c r="AK2960" i="1"/>
  <c r="AK2961" i="1"/>
  <c r="AK2962" i="1"/>
  <c r="AK2963" i="1"/>
  <c r="AK2964" i="1"/>
  <c r="AK2965" i="1"/>
  <c r="AK2966" i="1"/>
  <c r="AK2967" i="1"/>
  <c r="AK2968" i="1"/>
  <c r="AK2969" i="1"/>
  <c r="AK2970" i="1"/>
  <c r="AK2971" i="1"/>
  <c r="AK2972" i="1"/>
  <c r="AK2973" i="1"/>
  <c r="AK2974" i="1"/>
  <c r="AK2975" i="1"/>
  <c r="AK2976" i="1"/>
  <c r="AK2977" i="1"/>
  <c r="AK2978" i="1"/>
  <c r="AK2979" i="1"/>
  <c r="AK2980" i="1"/>
  <c r="AK2981" i="1"/>
  <c r="AK2982" i="1"/>
  <c r="AK2983" i="1"/>
  <c r="AK2984" i="1"/>
  <c r="AK2985" i="1"/>
  <c r="AK2986" i="1"/>
  <c r="AK2987" i="1"/>
  <c r="AK2988" i="1"/>
  <c r="AK2989" i="1"/>
  <c r="AK2990" i="1"/>
  <c r="AK2991" i="1"/>
  <c r="AK2992" i="1"/>
  <c r="AK2993" i="1"/>
  <c r="AK2994" i="1"/>
  <c r="AK2995" i="1"/>
  <c r="AK2996" i="1"/>
  <c r="AK2997" i="1"/>
  <c r="AK2998" i="1"/>
  <c r="AK2999" i="1"/>
  <c r="AK3000" i="1"/>
  <c r="AK3001" i="1"/>
  <c r="AK3002" i="1"/>
  <c r="AK3003" i="1"/>
  <c r="AK3004" i="1"/>
  <c r="AK3005" i="1"/>
  <c r="AK3006" i="1"/>
  <c r="AK3007" i="1"/>
  <c r="AK3008" i="1"/>
  <c r="AK3009" i="1"/>
  <c r="AK3010" i="1"/>
  <c r="AK3011" i="1"/>
  <c r="AK3012" i="1"/>
  <c r="AK3013" i="1"/>
  <c r="AK3014" i="1"/>
  <c r="AK3015" i="1"/>
  <c r="AK3016" i="1"/>
  <c r="AK3017" i="1"/>
  <c r="AK3018" i="1"/>
  <c r="AK3019" i="1"/>
  <c r="AK3020" i="1"/>
  <c r="AK3021" i="1"/>
  <c r="AK3022" i="1"/>
  <c r="AK3023" i="1"/>
  <c r="AK3024" i="1"/>
  <c r="AK3025" i="1"/>
  <c r="AK3026" i="1"/>
  <c r="AK3027" i="1"/>
  <c r="AK3028" i="1"/>
  <c r="AK3029" i="1"/>
  <c r="AK3030" i="1"/>
  <c r="AK3031" i="1"/>
  <c r="AK3032" i="1"/>
  <c r="AK3033" i="1"/>
  <c r="AK3034" i="1"/>
  <c r="AK3035" i="1"/>
  <c r="AK3036" i="1"/>
  <c r="AK3037" i="1"/>
  <c r="AK3038" i="1"/>
  <c r="AK3039" i="1"/>
  <c r="AK3040" i="1"/>
  <c r="AK3041" i="1"/>
  <c r="AK3042" i="1"/>
  <c r="AK3043" i="1"/>
  <c r="AK3044" i="1"/>
  <c r="AK3045" i="1"/>
  <c r="AK3046" i="1"/>
  <c r="AK3047" i="1"/>
  <c r="AK3048" i="1"/>
  <c r="AK3049" i="1"/>
  <c r="AK3050" i="1"/>
  <c r="AK3051" i="1"/>
  <c r="AK3052" i="1"/>
  <c r="AK3053" i="1"/>
  <c r="AK3054" i="1"/>
  <c r="AK3055" i="1"/>
  <c r="AK3056" i="1"/>
  <c r="AK3057" i="1"/>
  <c r="AK3058" i="1"/>
  <c r="AK3059" i="1"/>
  <c r="AK3060" i="1"/>
  <c r="AK3061" i="1"/>
  <c r="AK3062" i="1"/>
  <c r="AK3063" i="1"/>
  <c r="AK3064" i="1"/>
  <c r="AK3065" i="1"/>
  <c r="AK3066" i="1"/>
  <c r="AK3067" i="1"/>
  <c r="AK3068" i="1"/>
  <c r="AK3069" i="1"/>
  <c r="AK3070" i="1"/>
  <c r="AK3071" i="1"/>
  <c r="AK3072" i="1"/>
  <c r="AK3073" i="1"/>
  <c r="AK3074" i="1"/>
  <c r="AK3075" i="1"/>
  <c r="AK3076" i="1"/>
  <c r="AK3077" i="1"/>
  <c r="AK3078" i="1"/>
  <c r="AK3079" i="1"/>
  <c r="AK3080" i="1"/>
  <c r="AK3081" i="1"/>
  <c r="AK3082" i="1"/>
  <c r="AK3083" i="1"/>
  <c r="AK3084" i="1"/>
  <c r="AK3085" i="1"/>
  <c r="AK3086" i="1"/>
  <c r="AK3087" i="1"/>
  <c r="AK3088" i="1"/>
  <c r="AK3089" i="1"/>
  <c r="AK3090" i="1"/>
  <c r="AK3091" i="1"/>
  <c r="AK3092" i="1"/>
  <c r="AK3093" i="1"/>
  <c r="AK3094" i="1"/>
  <c r="AK3095" i="1"/>
  <c r="AK3096" i="1"/>
  <c r="AK3097" i="1"/>
  <c r="AK3098" i="1"/>
  <c r="AK3099" i="1"/>
  <c r="AK3100" i="1"/>
  <c r="AK3101" i="1"/>
  <c r="AK3102" i="1"/>
  <c r="AK3103" i="1"/>
  <c r="AK3104" i="1"/>
  <c r="AK3105" i="1"/>
  <c r="AK3106" i="1"/>
  <c r="AK3107" i="1"/>
  <c r="AK3108" i="1"/>
  <c r="AK3109" i="1"/>
  <c r="AK3110" i="1"/>
  <c r="AK3111" i="1"/>
  <c r="AK3112" i="1"/>
  <c r="AK3113" i="1"/>
  <c r="AK3114" i="1"/>
  <c r="AK3115" i="1"/>
  <c r="AK3116" i="1"/>
  <c r="AK3117" i="1"/>
  <c r="AK3118" i="1"/>
  <c r="AK3119" i="1"/>
  <c r="AK3120" i="1"/>
  <c r="AK3121" i="1"/>
  <c r="AK3122" i="1"/>
  <c r="AK3123" i="1"/>
  <c r="AK3124" i="1"/>
  <c r="AK3125" i="1"/>
  <c r="AK3126" i="1"/>
  <c r="AK3127" i="1"/>
  <c r="AK3128" i="1"/>
  <c r="AK3129" i="1"/>
  <c r="AK3130" i="1"/>
  <c r="AK3131" i="1"/>
  <c r="AK3132" i="1"/>
  <c r="AK3133" i="1"/>
  <c r="AK3134" i="1"/>
  <c r="AK3135" i="1"/>
  <c r="AK3136" i="1"/>
  <c r="AK3137" i="1"/>
  <c r="AK3138" i="1"/>
  <c r="AK3139" i="1"/>
  <c r="AK3140" i="1"/>
  <c r="AK3141" i="1"/>
  <c r="AK3142" i="1"/>
  <c r="AK3143" i="1"/>
  <c r="AK3144" i="1"/>
  <c r="AK3145" i="1"/>
  <c r="AK3146" i="1"/>
  <c r="AK3147" i="1"/>
  <c r="AK3148" i="1"/>
  <c r="AK3149" i="1"/>
  <c r="AK3150" i="1"/>
  <c r="AK3151" i="1"/>
  <c r="AK3152" i="1"/>
  <c r="AK3153" i="1"/>
  <c r="AK3154" i="1"/>
  <c r="AK3155" i="1"/>
  <c r="AK3156" i="1"/>
  <c r="AK3157" i="1"/>
  <c r="AK3158" i="1"/>
  <c r="AK3159" i="1"/>
  <c r="AK3160" i="1"/>
  <c r="AK3161" i="1"/>
  <c r="AK3162" i="1"/>
  <c r="AK3163" i="1"/>
  <c r="AK3164" i="1"/>
  <c r="AK3165" i="1"/>
  <c r="AK3166" i="1"/>
  <c r="AK3167" i="1"/>
  <c r="AK3168" i="1"/>
  <c r="AK3169" i="1"/>
  <c r="AK3170" i="1"/>
  <c r="AK3171" i="1"/>
  <c r="AK3172" i="1"/>
  <c r="AK3173" i="1"/>
  <c r="AK3174" i="1"/>
  <c r="AK3175" i="1"/>
  <c r="AK3176" i="1"/>
  <c r="AK3177" i="1"/>
  <c r="AK3178" i="1"/>
  <c r="AK3179" i="1"/>
  <c r="AK3180" i="1"/>
  <c r="AK3181" i="1"/>
  <c r="AK3182" i="1"/>
  <c r="AK3183" i="1"/>
  <c r="AK3184" i="1"/>
  <c r="AK3185" i="1"/>
  <c r="AK3186" i="1"/>
  <c r="AK3187" i="1"/>
  <c r="AK3188" i="1"/>
  <c r="AK3189" i="1"/>
  <c r="AK3190" i="1"/>
  <c r="AK3191" i="1"/>
  <c r="AK3192" i="1"/>
  <c r="AK3193" i="1"/>
  <c r="AK3194" i="1"/>
  <c r="AK3195" i="1"/>
  <c r="AK3196" i="1"/>
  <c r="AK3197" i="1"/>
  <c r="AK3198" i="1"/>
  <c r="AK3199" i="1"/>
  <c r="AK3200" i="1"/>
  <c r="AK3201" i="1"/>
  <c r="AK3202" i="1"/>
  <c r="AK3203" i="1"/>
  <c r="AK3204" i="1"/>
  <c r="AK3205" i="1"/>
  <c r="AK3206" i="1"/>
  <c r="AK3207" i="1"/>
  <c r="AK3208" i="1"/>
  <c r="AK3209" i="1"/>
  <c r="AK3210" i="1"/>
  <c r="AK3211" i="1"/>
  <c r="AK3212" i="1"/>
  <c r="AK3213" i="1"/>
  <c r="AK3214" i="1"/>
  <c r="AK3215" i="1"/>
  <c r="AK3216" i="1"/>
  <c r="AK3217" i="1"/>
  <c r="AK3218" i="1"/>
  <c r="AK3219" i="1"/>
  <c r="AK3220" i="1"/>
  <c r="AK3221" i="1"/>
  <c r="AK3222" i="1"/>
  <c r="AK3223" i="1"/>
  <c r="AK3224" i="1"/>
  <c r="AK3225" i="1"/>
  <c r="AK3226" i="1"/>
  <c r="AK3227" i="1"/>
  <c r="AK3228" i="1"/>
  <c r="AK3229" i="1"/>
  <c r="AK3230" i="1"/>
  <c r="AK3231" i="1"/>
  <c r="AK3232" i="1"/>
  <c r="AK3233" i="1"/>
  <c r="AK3234" i="1"/>
  <c r="AK3235" i="1"/>
  <c r="AK3236" i="1"/>
  <c r="AK3237" i="1"/>
  <c r="AK3238" i="1"/>
  <c r="AK3239" i="1"/>
  <c r="AK3240" i="1"/>
  <c r="AK3241" i="1"/>
  <c r="AK3242" i="1"/>
  <c r="AK3243" i="1"/>
  <c r="AK3244" i="1"/>
  <c r="AK3245" i="1"/>
  <c r="AK3246" i="1"/>
  <c r="AL2548" i="1"/>
  <c r="AL2549" i="1"/>
  <c r="AL2550" i="1"/>
  <c r="AL2551" i="1"/>
  <c r="AL2552" i="1"/>
  <c r="AL2553" i="1"/>
  <c r="AL2554" i="1"/>
  <c r="AL2555" i="1"/>
  <c r="AL2556" i="1"/>
  <c r="AL2557" i="1"/>
  <c r="AL2558" i="1"/>
  <c r="AL2559" i="1"/>
  <c r="AL2560" i="1"/>
  <c r="AL2561" i="1"/>
  <c r="AL2562" i="1"/>
  <c r="AL2563" i="1"/>
  <c r="AL2564" i="1"/>
  <c r="AL2565" i="1"/>
  <c r="AL2566" i="1"/>
  <c r="AL2567" i="1"/>
  <c r="AL2568" i="1"/>
  <c r="AL2569" i="1"/>
  <c r="AL2570" i="1"/>
  <c r="AL2571" i="1"/>
  <c r="AL2572" i="1"/>
  <c r="AL2573" i="1"/>
  <c r="AL2574" i="1"/>
  <c r="AL2575" i="1"/>
  <c r="AL2576" i="1"/>
  <c r="AL2577" i="1"/>
  <c r="AL2578" i="1"/>
  <c r="AL2579" i="1"/>
  <c r="AL2580" i="1"/>
  <c r="AL2581" i="1"/>
  <c r="AL2582" i="1"/>
  <c r="AL2583" i="1"/>
  <c r="AL2584" i="1"/>
  <c r="AL2585" i="1"/>
  <c r="AL2586" i="1"/>
  <c r="AL2587" i="1"/>
  <c r="AL2588" i="1"/>
  <c r="AL2589" i="1"/>
  <c r="AL2590" i="1"/>
  <c r="AL2591" i="1"/>
  <c r="AL2592" i="1"/>
  <c r="AL2593" i="1"/>
  <c r="AL2594" i="1"/>
  <c r="AL2595" i="1"/>
  <c r="AL2596" i="1"/>
  <c r="AL2597" i="1"/>
  <c r="AL2598" i="1"/>
  <c r="AL2599" i="1"/>
  <c r="AL2600" i="1"/>
  <c r="AL2601" i="1"/>
  <c r="AL2602" i="1"/>
  <c r="AL2603" i="1"/>
  <c r="AL2604" i="1"/>
  <c r="AL2605" i="1"/>
  <c r="AL2606" i="1"/>
  <c r="AL2607" i="1"/>
  <c r="AL2608" i="1"/>
  <c r="AL2609" i="1"/>
  <c r="AL2610" i="1"/>
  <c r="AL2611" i="1"/>
  <c r="AL2612" i="1"/>
  <c r="AL2613" i="1"/>
  <c r="AL2614" i="1"/>
  <c r="AL2615" i="1"/>
  <c r="AL2616" i="1"/>
  <c r="AL2617" i="1"/>
  <c r="AL2618" i="1"/>
  <c r="AL2619" i="1"/>
  <c r="AL2620" i="1"/>
  <c r="AL2621" i="1"/>
  <c r="AL2622" i="1"/>
  <c r="AL2623" i="1"/>
  <c r="AL2624" i="1"/>
  <c r="AL2625" i="1"/>
  <c r="AL2626" i="1"/>
  <c r="AL2627" i="1"/>
  <c r="AL2628" i="1"/>
  <c r="AL2629" i="1"/>
  <c r="AL2630" i="1"/>
  <c r="AL2631" i="1"/>
  <c r="AL2632" i="1"/>
  <c r="AL2633" i="1"/>
  <c r="AL2634" i="1"/>
  <c r="AL2635" i="1"/>
  <c r="AL2636" i="1"/>
  <c r="AL2637" i="1"/>
  <c r="AL2638" i="1"/>
  <c r="AL2639" i="1"/>
  <c r="AL2640" i="1"/>
  <c r="AL2641" i="1"/>
  <c r="AL2642" i="1"/>
  <c r="AL2643" i="1"/>
  <c r="AL2644" i="1"/>
  <c r="AL2645" i="1"/>
  <c r="AL2646" i="1"/>
  <c r="AL2647" i="1"/>
  <c r="AL2648" i="1"/>
  <c r="AL2649" i="1"/>
  <c r="AL2650" i="1"/>
  <c r="AL2651" i="1"/>
  <c r="AL2652" i="1"/>
  <c r="AL2653" i="1"/>
  <c r="AL2654" i="1"/>
  <c r="AL2655" i="1"/>
  <c r="AL2656" i="1"/>
  <c r="AL2657" i="1"/>
  <c r="AL2658" i="1"/>
  <c r="AL2659" i="1"/>
  <c r="AL2660" i="1"/>
  <c r="AL2661" i="1"/>
  <c r="AL2662" i="1"/>
  <c r="AL2663" i="1"/>
  <c r="AL2664" i="1"/>
  <c r="AL2665" i="1"/>
  <c r="AL2666" i="1"/>
  <c r="AL2667" i="1"/>
  <c r="AL2668" i="1"/>
  <c r="AL2669" i="1"/>
  <c r="AL2670" i="1"/>
  <c r="AL2671" i="1"/>
  <c r="AL2672" i="1"/>
  <c r="AL2673" i="1"/>
  <c r="AL2674" i="1"/>
  <c r="AL2675" i="1"/>
  <c r="AL2676" i="1"/>
  <c r="AL2677" i="1"/>
  <c r="AL2678" i="1"/>
  <c r="AL2679" i="1"/>
  <c r="AL2680" i="1"/>
  <c r="AL2681" i="1"/>
  <c r="AL2682" i="1"/>
  <c r="AL2683" i="1"/>
  <c r="AL2684" i="1"/>
  <c r="AL2685" i="1"/>
  <c r="AL2686" i="1"/>
  <c r="AL2687" i="1"/>
  <c r="AL2688" i="1"/>
  <c r="AL2689" i="1"/>
  <c r="AL2690" i="1"/>
  <c r="AL2691" i="1"/>
  <c r="AL2692" i="1"/>
  <c r="AL2693" i="1"/>
  <c r="AL2694" i="1"/>
  <c r="AL2695" i="1"/>
  <c r="AL2696" i="1"/>
  <c r="AL2697" i="1"/>
  <c r="AL2698" i="1"/>
  <c r="AL2699" i="1"/>
  <c r="AL2700" i="1"/>
  <c r="AL2701" i="1"/>
  <c r="AL2702" i="1"/>
  <c r="AL2703" i="1"/>
  <c r="AL2704" i="1"/>
  <c r="AL2705" i="1"/>
  <c r="AL2706" i="1"/>
  <c r="AL2707" i="1"/>
  <c r="AL2708" i="1"/>
  <c r="AL2709" i="1"/>
  <c r="AL2710" i="1"/>
  <c r="AL2711" i="1"/>
  <c r="AL2712" i="1"/>
  <c r="AL2713" i="1"/>
  <c r="AL2714" i="1"/>
  <c r="AL2715" i="1"/>
  <c r="AL2716" i="1"/>
  <c r="AL2717" i="1"/>
  <c r="AL2718" i="1"/>
  <c r="AL2719" i="1"/>
  <c r="AL2720" i="1"/>
  <c r="AL2721" i="1"/>
  <c r="AL2722" i="1"/>
  <c r="AL2723" i="1"/>
  <c r="AL2724" i="1"/>
  <c r="AL2725" i="1"/>
  <c r="AL2726" i="1"/>
  <c r="AL2727" i="1"/>
  <c r="AL2728" i="1"/>
  <c r="AL2729" i="1"/>
  <c r="AL2730" i="1"/>
  <c r="AL2731" i="1"/>
  <c r="AL2732" i="1"/>
  <c r="AL2733" i="1"/>
  <c r="AL2734" i="1"/>
  <c r="AL2735" i="1"/>
  <c r="AL2736" i="1"/>
  <c r="AL2737" i="1"/>
  <c r="AL2738" i="1"/>
  <c r="AL2739" i="1"/>
  <c r="AL2740" i="1"/>
  <c r="AL2741" i="1"/>
  <c r="AL2742" i="1"/>
  <c r="AL2743" i="1"/>
  <c r="AL2744" i="1"/>
  <c r="AL2745" i="1"/>
  <c r="AL2746" i="1"/>
  <c r="AL2747" i="1"/>
  <c r="AL2748" i="1"/>
  <c r="AL2749" i="1"/>
  <c r="AL2750" i="1"/>
  <c r="AL2751" i="1"/>
  <c r="AL2752" i="1"/>
  <c r="AL2753" i="1"/>
  <c r="AL2754" i="1"/>
  <c r="AL2755" i="1"/>
  <c r="AL2756" i="1"/>
  <c r="AL2757" i="1"/>
  <c r="AL2758" i="1"/>
  <c r="AL2759" i="1"/>
  <c r="AL2760" i="1"/>
  <c r="AL2761" i="1"/>
  <c r="AL2762" i="1"/>
  <c r="AL2763" i="1"/>
  <c r="AL2764" i="1"/>
  <c r="AL2765" i="1"/>
  <c r="AL2766" i="1"/>
  <c r="AL2767" i="1"/>
  <c r="AL2768" i="1"/>
  <c r="AL2769" i="1"/>
  <c r="AL2770" i="1"/>
  <c r="AL2771" i="1"/>
  <c r="AL2772" i="1"/>
  <c r="AL2773" i="1"/>
  <c r="AL2774" i="1"/>
  <c r="AL2775" i="1"/>
  <c r="AL2776" i="1"/>
  <c r="AL2777" i="1"/>
  <c r="AL2778" i="1"/>
  <c r="AL2779" i="1"/>
  <c r="AL2780" i="1"/>
  <c r="AL2781" i="1"/>
  <c r="AL2782" i="1"/>
  <c r="AL2783" i="1"/>
  <c r="AL2784" i="1"/>
  <c r="AL2785" i="1"/>
  <c r="AL2786" i="1"/>
  <c r="AL2787" i="1"/>
  <c r="AL2788" i="1"/>
  <c r="AL2789" i="1"/>
  <c r="AL2790" i="1"/>
  <c r="AL2791" i="1"/>
  <c r="AL2792" i="1"/>
  <c r="AL2793" i="1"/>
  <c r="AL2794" i="1"/>
  <c r="AL2795" i="1"/>
  <c r="AL2796" i="1"/>
  <c r="AL2797" i="1"/>
  <c r="AL2798" i="1"/>
  <c r="AL2799" i="1"/>
  <c r="AL2800" i="1"/>
  <c r="AL2801" i="1"/>
  <c r="AL2802" i="1"/>
  <c r="AL2803" i="1"/>
  <c r="AL2804" i="1"/>
  <c r="AL2805" i="1"/>
  <c r="AL2806" i="1"/>
  <c r="AL2807" i="1"/>
  <c r="AL2808" i="1"/>
  <c r="AL2809" i="1"/>
  <c r="AL2810" i="1"/>
  <c r="AL2811" i="1"/>
  <c r="AL2812" i="1"/>
  <c r="AL2813" i="1"/>
  <c r="AL2814" i="1"/>
  <c r="AL2815" i="1"/>
  <c r="AL2816" i="1"/>
  <c r="AL2817" i="1"/>
  <c r="AL2818" i="1"/>
  <c r="AL2819" i="1"/>
  <c r="AL2820" i="1"/>
  <c r="AL2821" i="1"/>
  <c r="AL2822" i="1"/>
  <c r="AL2823" i="1"/>
  <c r="AL2824" i="1"/>
  <c r="AL2825" i="1"/>
  <c r="AL2826" i="1"/>
  <c r="AL2827" i="1"/>
  <c r="AL2828" i="1"/>
  <c r="AL2829" i="1"/>
  <c r="AL2830" i="1"/>
  <c r="AL2831" i="1"/>
  <c r="AL2832" i="1"/>
  <c r="AL2833" i="1"/>
  <c r="AL2834" i="1"/>
  <c r="AL2835" i="1"/>
  <c r="AL2836" i="1"/>
  <c r="AL2837" i="1"/>
  <c r="AL2838" i="1"/>
  <c r="AL2839" i="1"/>
  <c r="AL2840" i="1"/>
  <c r="AL2841" i="1"/>
  <c r="AL2842" i="1"/>
  <c r="AL2843" i="1"/>
  <c r="AL2844" i="1"/>
  <c r="AL2845" i="1"/>
  <c r="AL2846" i="1"/>
  <c r="AL2847" i="1"/>
  <c r="AL2848" i="1"/>
  <c r="AL2849" i="1"/>
  <c r="AL2850" i="1"/>
  <c r="AL2851" i="1"/>
  <c r="AL2852" i="1"/>
  <c r="AL2853" i="1"/>
  <c r="AL2854" i="1"/>
  <c r="AL2855" i="1"/>
  <c r="AL2856" i="1"/>
  <c r="AL2857" i="1"/>
  <c r="AL2858" i="1"/>
  <c r="AL2859" i="1"/>
  <c r="AL2860" i="1"/>
  <c r="AL2861" i="1"/>
  <c r="AL2862" i="1"/>
  <c r="AL2863" i="1"/>
  <c r="AL2864" i="1"/>
  <c r="AL2865" i="1"/>
  <c r="AL2866" i="1"/>
  <c r="AL2867" i="1"/>
  <c r="AL2868" i="1"/>
  <c r="AL2869" i="1"/>
  <c r="AL2870" i="1"/>
  <c r="AL2871" i="1"/>
  <c r="AL2872" i="1"/>
  <c r="AL2873" i="1"/>
  <c r="AL2874" i="1"/>
  <c r="AL2875" i="1"/>
  <c r="AL2876" i="1"/>
  <c r="AL2877" i="1"/>
  <c r="AL2878" i="1"/>
  <c r="AL2879" i="1"/>
  <c r="AL2880" i="1"/>
  <c r="AL2881" i="1"/>
  <c r="AL2882" i="1"/>
  <c r="AL2883" i="1"/>
  <c r="AL2884" i="1"/>
  <c r="AL2885" i="1"/>
  <c r="AL2886" i="1"/>
  <c r="AL2887" i="1"/>
  <c r="AL2888" i="1"/>
  <c r="AL2889" i="1"/>
  <c r="AL2890" i="1"/>
  <c r="AL2891" i="1"/>
  <c r="AL2892" i="1"/>
  <c r="AL2893" i="1"/>
  <c r="AL2894" i="1"/>
  <c r="AL2895" i="1"/>
  <c r="AL2896" i="1"/>
  <c r="AL2897" i="1"/>
  <c r="AL2898" i="1"/>
  <c r="AL2899" i="1"/>
  <c r="AL2900" i="1"/>
  <c r="AL2901" i="1"/>
  <c r="AL2902" i="1"/>
  <c r="AL2903" i="1"/>
  <c r="AL2904" i="1"/>
  <c r="AL2905" i="1"/>
  <c r="AL2906" i="1"/>
  <c r="AL2907" i="1"/>
  <c r="AL2908" i="1"/>
  <c r="AL2909" i="1"/>
  <c r="AL2910" i="1"/>
  <c r="AL2911" i="1"/>
  <c r="AL2912" i="1"/>
  <c r="AL2913" i="1"/>
  <c r="AL2914" i="1"/>
  <c r="AL2915" i="1"/>
  <c r="AL2916" i="1"/>
  <c r="AL2917" i="1"/>
  <c r="AL2918" i="1"/>
  <c r="AL2919" i="1"/>
  <c r="AL2920" i="1"/>
  <c r="AL2921" i="1"/>
  <c r="AL2922" i="1"/>
  <c r="AL2923" i="1"/>
  <c r="AL2924" i="1"/>
  <c r="AL2925" i="1"/>
  <c r="AL2926" i="1"/>
  <c r="AL2927" i="1"/>
  <c r="AL2928" i="1"/>
  <c r="AL2929" i="1"/>
  <c r="AL2930" i="1"/>
  <c r="AL2931" i="1"/>
  <c r="AL2932" i="1"/>
  <c r="AL2933" i="1"/>
  <c r="AL2934" i="1"/>
  <c r="AL2935" i="1"/>
  <c r="AL2936" i="1"/>
  <c r="AL2937" i="1"/>
  <c r="AL2938" i="1"/>
  <c r="AL2939" i="1"/>
  <c r="AL2940" i="1"/>
  <c r="AL2941" i="1"/>
  <c r="AL2942" i="1"/>
  <c r="AL2943" i="1"/>
  <c r="AL2944" i="1"/>
  <c r="AL2945" i="1"/>
  <c r="AL2946" i="1"/>
  <c r="AL2947" i="1"/>
  <c r="AL2948" i="1"/>
  <c r="AL2949" i="1"/>
  <c r="AL2950" i="1"/>
  <c r="AL2951" i="1"/>
  <c r="AL2952" i="1"/>
  <c r="AL2953" i="1"/>
  <c r="AL2954" i="1"/>
  <c r="AL2955" i="1"/>
  <c r="AL2956" i="1"/>
  <c r="AL2957" i="1"/>
  <c r="AL2958" i="1"/>
  <c r="AL2959" i="1"/>
  <c r="AL2960" i="1"/>
  <c r="AL2961" i="1"/>
  <c r="AL2962" i="1"/>
  <c r="AL2963" i="1"/>
  <c r="AL2964" i="1"/>
  <c r="AL2965" i="1"/>
  <c r="AL2966" i="1"/>
  <c r="AL2967" i="1"/>
  <c r="AL2968" i="1"/>
  <c r="AL2969" i="1"/>
  <c r="AL2970" i="1"/>
  <c r="AL2971" i="1"/>
  <c r="AL2972" i="1"/>
  <c r="AL2973" i="1"/>
  <c r="AL2974" i="1"/>
  <c r="AL2975" i="1"/>
  <c r="AL2976" i="1"/>
  <c r="AL2977" i="1"/>
  <c r="AL2978" i="1"/>
  <c r="AL2979" i="1"/>
  <c r="AL2980" i="1"/>
  <c r="AL2981" i="1"/>
  <c r="AL2982" i="1"/>
  <c r="AL2983" i="1"/>
  <c r="AL2984" i="1"/>
  <c r="AL2985" i="1"/>
  <c r="AL2986" i="1"/>
  <c r="AL2987" i="1"/>
  <c r="AL2988" i="1"/>
  <c r="AL2989" i="1"/>
  <c r="AL2990" i="1"/>
  <c r="AL2991" i="1"/>
  <c r="AL2992" i="1"/>
  <c r="AL2993" i="1"/>
  <c r="AL2994" i="1"/>
  <c r="AL2995" i="1"/>
  <c r="AL2996" i="1"/>
  <c r="AL2997" i="1"/>
  <c r="AL2998" i="1"/>
  <c r="AL2999" i="1"/>
  <c r="AL3000" i="1"/>
  <c r="AL3001" i="1"/>
  <c r="AL3002" i="1"/>
  <c r="AL3003" i="1"/>
  <c r="AL3004" i="1"/>
  <c r="AL3005" i="1"/>
  <c r="AL3006" i="1"/>
  <c r="AL3007" i="1"/>
  <c r="AL3008" i="1"/>
  <c r="AL3009" i="1"/>
  <c r="AL3010" i="1"/>
  <c r="AL3011" i="1"/>
  <c r="AL3012" i="1"/>
  <c r="AL3013" i="1"/>
  <c r="AL3014" i="1"/>
  <c r="AL3015" i="1"/>
  <c r="AL3016" i="1"/>
  <c r="AL3017" i="1"/>
  <c r="AL3018" i="1"/>
  <c r="AL3019" i="1"/>
  <c r="AL3020" i="1"/>
  <c r="AL3021" i="1"/>
  <c r="AL3022" i="1"/>
  <c r="AL3023" i="1"/>
  <c r="AL3024" i="1"/>
  <c r="AL3025" i="1"/>
  <c r="AL3026" i="1"/>
  <c r="AL3027" i="1"/>
  <c r="AL3028" i="1"/>
  <c r="AL3029" i="1"/>
  <c r="AL3030" i="1"/>
  <c r="AL3031" i="1"/>
  <c r="AL3032" i="1"/>
  <c r="AL3033" i="1"/>
  <c r="AL3034" i="1"/>
  <c r="AL3035" i="1"/>
  <c r="AL3036" i="1"/>
  <c r="AL3037" i="1"/>
  <c r="AL3038" i="1"/>
  <c r="AL3039" i="1"/>
  <c r="AL3040" i="1"/>
  <c r="AL3041" i="1"/>
  <c r="AL3042" i="1"/>
  <c r="AL3043" i="1"/>
  <c r="AL3044" i="1"/>
  <c r="AL3045" i="1"/>
  <c r="AL3046" i="1"/>
  <c r="AL3047" i="1"/>
  <c r="AL3048" i="1"/>
  <c r="AL3049" i="1"/>
  <c r="AL3050" i="1"/>
  <c r="AL3051" i="1"/>
  <c r="AL3052" i="1"/>
  <c r="AL3053" i="1"/>
  <c r="AL3054" i="1"/>
  <c r="AL3055" i="1"/>
  <c r="AL3056" i="1"/>
  <c r="AL3057" i="1"/>
  <c r="AL3058" i="1"/>
  <c r="AL3059" i="1"/>
  <c r="AL3060" i="1"/>
  <c r="AL3061" i="1"/>
  <c r="AL3062" i="1"/>
  <c r="AL3063" i="1"/>
  <c r="AL3064" i="1"/>
  <c r="AL3065" i="1"/>
  <c r="AL3066" i="1"/>
  <c r="AL3067" i="1"/>
  <c r="AL3068" i="1"/>
  <c r="AL3069" i="1"/>
  <c r="AL3070" i="1"/>
  <c r="AL3071" i="1"/>
  <c r="AL3072" i="1"/>
  <c r="AL3073" i="1"/>
  <c r="AL3074" i="1"/>
  <c r="AL3075" i="1"/>
  <c r="AL3076" i="1"/>
  <c r="AL3077" i="1"/>
  <c r="AL3078" i="1"/>
  <c r="AL3079" i="1"/>
  <c r="AL3080" i="1"/>
  <c r="AL3081" i="1"/>
  <c r="AL3082" i="1"/>
  <c r="AL3083" i="1"/>
  <c r="AL3084" i="1"/>
  <c r="AL3085" i="1"/>
  <c r="AL3086" i="1"/>
  <c r="AL3087" i="1"/>
  <c r="AL3088" i="1"/>
  <c r="AL3089" i="1"/>
  <c r="AL3090" i="1"/>
  <c r="AL3091" i="1"/>
  <c r="AL3092" i="1"/>
  <c r="AL3093" i="1"/>
  <c r="AL3094" i="1"/>
  <c r="AL3095" i="1"/>
  <c r="AL3096" i="1"/>
  <c r="AL3097" i="1"/>
  <c r="AL3098" i="1"/>
  <c r="AL3099" i="1"/>
  <c r="AL3100" i="1"/>
  <c r="AL3101" i="1"/>
  <c r="AL3102" i="1"/>
  <c r="AL3103" i="1"/>
  <c r="AL3104" i="1"/>
  <c r="AL3105" i="1"/>
  <c r="AL3106" i="1"/>
  <c r="AL3107" i="1"/>
  <c r="AL3108" i="1"/>
  <c r="AL3109" i="1"/>
  <c r="AL3110" i="1"/>
  <c r="AL3111" i="1"/>
  <c r="AL3112" i="1"/>
  <c r="AL3113" i="1"/>
  <c r="AL3114" i="1"/>
  <c r="AL3115" i="1"/>
  <c r="AL3116" i="1"/>
  <c r="AL3117" i="1"/>
  <c r="AL3118" i="1"/>
  <c r="AL3119" i="1"/>
  <c r="AL3120" i="1"/>
  <c r="AL3121" i="1"/>
  <c r="AL3122" i="1"/>
  <c r="AL3123" i="1"/>
  <c r="AL3124" i="1"/>
  <c r="AL3125" i="1"/>
  <c r="AL3126" i="1"/>
  <c r="AL3127" i="1"/>
  <c r="AL3128" i="1"/>
  <c r="AL3129" i="1"/>
  <c r="AL3130" i="1"/>
  <c r="AL3131" i="1"/>
  <c r="AL3132" i="1"/>
  <c r="AL3133" i="1"/>
  <c r="AL3134" i="1"/>
  <c r="AL3135" i="1"/>
  <c r="AL3136" i="1"/>
  <c r="AL3137" i="1"/>
  <c r="AL3138" i="1"/>
  <c r="AL3139" i="1"/>
  <c r="AL3140" i="1"/>
  <c r="AL3141" i="1"/>
  <c r="AL3142" i="1"/>
  <c r="AL3143" i="1"/>
  <c r="AL3144" i="1"/>
  <c r="AL3145" i="1"/>
  <c r="AL3146" i="1"/>
  <c r="AL3147" i="1"/>
  <c r="AL3148" i="1"/>
  <c r="AL3149" i="1"/>
  <c r="AL3150" i="1"/>
  <c r="AL3151" i="1"/>
  <c r="AL3152" i="1"/>
  <c r="AL3153" i="1"/>
  <c r="AL3154" i="1"/>
  <c r="AL3155" i="1"/>
  <c r="AL3156" i="1"/>
  <c r="AL3157" i="1"/>
  <c r="AL3158" i="1"/>
  <c r="AL3159" i="1"/>
  <c r="AL3160" i="1"/>
  <c r="AL3161" i="1"/>
  <c r="AL3162" i="1"/>
  <c r="AL3163" i="1"/>
  <c r="AL3164" i="1"/>
  <c r="AL3165" i="1"/>
  <c r="AL3166" i="1"/>
  <c r="AL3167" i="1"/>
  <c r="AL3168" i="1"/>
  <c r="AL3169" i="1"/>
  <c r="AL3170" i="1"/>
  <c r="AL3171" i="1"/>
  <c r="AL3172" i="1"/>
  <c r="AL3173" i="1"/>
  <c r="AL3174" i="1"/>
  <c r="AL3175" i="1"/>
  <c r="AL3176" i="1"/>
  <c r="AL3177" i="1"/>
  <c r="AL3178" i="1"/>
  <c r="AL3179" i="1"/>
  <c r="AL3180" i="1"/>
  <c r="AL3181" i="1"/>
  <c r="AL3182" i="1"/>
  <c r="AL3183" i="1"/>
  <c r="AL3184" i="1"/>
  <c r="AL3185" i="1"/>
  <c r="AL3186" i="1"/>
  <c r="AL3187" i="1"/>
  <c r="AL3188" i="1"/>
  <c r="AL3189" i="1"/>
  <c r="AL3190" i="1"/>
  <c r="AL3191" i="1"/>
  <c r="AL3192" i="1"/>
  <c r="AL3193" i="1"/>
  <c r="AL3194" i="1"/>
  <c r="AL3195" i="1"/>
  <c r="AL3196" i="1"/>
  <c r="AL3197" i="1"/>
  <c r="AL3198" i="1"/>
  <c r="AL3199" i="1"/>
  <c r="AL3200" i="1"/>
  <c r="AL3201" i="1"/>
  <c r="AL3202" i="1"/>
  <c r="AL3203" i="1"/>
  <c r="AL3204" i="1"/>
  <c r="AL3205" i="1"/>
  <c r="AL3206" i="1"/>
  <c r="AL3207" i="1"/>
  <c r="AL3208" i="1"/>
  <c r="AL3209" i="1"/>
  <c r="AL3210" i="1"/>
  <c r="AL3211" i="1"/>
  <c r="AL3212" i="1"/>
  <c r="AL3213" i="1"/>
  <c r="AL3214" i="1"/>
  <c r="AL3215" i="1"/>
  <c r="AL3216" i="1"/>
  <c r="AL3217" i="1"/>
  <c r="AL3218" i="1"/>
  <c r="AL3219" i="1"/>
  <c r="AL3220" i="1"/>
  <c r="AL3221" i="1"/>
  <c r="AL3222" i="1"/>
  <c r="AL3223" i="1"/>
  <c r="AL3224" i="1"/>
  <c r="AL3225" i="1"/>
  <c r="AL3226" i="1"/>
  <c r="AL3227" i="1"/>
  <c r="AL3228" i="1"/>
  <c r="AL3229" i="1"/>
  <c r="AL3230" i="1"/>
  <c r="AL3231" i="1"/>
  <c r="AL3232" i="1"/>
  <c r="AL3233" i="1"/>
  <c r="AL3234" i="1"/>
  <c r="AL3235" i="1"/>
  <c r="AL3236" i="1"/>
  <c r="AL3237" i="1"/>
  <c r="AL3238" i="1"/>
  <c r="AL3239" i="1"/>
  <c r="AL3240" i="1"/>
  <c r="AL3241" i="1"/>
  <c r="AL3242" i="1"/>
  <c r="AL3243" i="1"/>
  <c r="AL3244" i="1"/>
  <c r="AL3245" i="1"/>
  <c r="AL3246" i="1"/>
  <c r="AN2548" i="1"/>
  <c r="AN2549" i="1"/>
  <c r="AN2550" i="1"/>
  <c r="AN2551" i="1"/>
  <c r="AN2552" i="1"/>
  <c r="AN2553" i="1"/>
  <c r="AN2554" i="1"/>
  <c r="AN2555" i="1"/>
  <c r="AN2556" i="1"/>
  <c r="AN2557" i="1"/>
  <c r="AN2558" i="1"/>
  <c r="AN2559" i="1"/>
  <c r="AN2560" i="1"/>
  <c r="AN2561" i="1"/>
  <c r="AN2562" i="1"/>
  <c r="AN2563" i="1"/>
  <c r="AN2564" i="1"/>
  <c r="AN2565" i="1"/>
  <c r="AN2566" i="1"/>
  <c r="AN2567" i="1"/>
  <c r="AN2568" i="1"/>
  <c r="AN2569" i="1"/>
  <c r="AN2570" i="1"/>
  <c r="AN2571" i="1"/>
  <c r="AN2572" i="1"/>
  <c r="AN2573" i="1"/>
  <c r="AN2574" i="1"/>
  <c r="AN2575" i="1"/>
  <c r="AN2576" i="1"/>
  <c r="AN2577" i="1"/>
  <c r="AN2578" i="1"/>
  <c r="AN2579" i="1"/>
  <c r="AN2580" i="1"/>
  <c r="AN2581" i="1"/>
  <c r="AN2582" i="1"/>
  <c r="AN2583" i="1"/>
  <c r="AN2584" i="1"/>
  <c r="AN2585" i="1"/>
  <c r="AN2586" i="1"/>
  <c r="AN2587" i="1"/>
  <c r="AN2588" i="1"/>
  <c r="AN2589" i="1"/>
  <c r="AN2590" i="1"/>
  <c r="AN2591" i="1"/>
  <c r="AN2592" i="1"/>
  <c r="AN2593" i="1"/>
  <c r="AN2594" i="1"/>
  <c r="AN2595" i="1"/>
  <c r="AN2596" i="1"/>
  <c r="AN2597" i="1"/>
  <c r="AN2598" i="1"/>
  <c r="AN2599" i="1"/>
  <c r="AN2600" i="1"/>
  <c r="AN2601" i="1"/>
  <c r="AN2602" i="1"/>
  <c r="AN2603" i="1"/>
  <c r="AN2604" i="1"/>
  <c r="AN2605" i="1"/>
  <c r="AN2606" i="1"/>
  <c r="AN2607" i="1"/>
  <c r="AN2608" i="1"/>
  <c r="AN2609" i="1"/>
  <c r="AN2610" i="1"/>
  <c r="AN2611" i="1"/>
  <c r="AN2612" i="1"/>
  <c r="AN2613" i="1"/>
  <c r="AN2614" i="1"/>
  <c r="AN2615" i="1"/>
  <c r="AN2616" i="1"/>
  <c r="AN2617" i="1"/>
  <c r="AN2618" i="1"/>
  <c r="AN2619" i="1"/>
  <c r="AN2620" i="1"/>
  <c r="AN2621" i="1"/>
  <c r="AN2622" i="1"/>
  <c r="AN2623" i="1"/>
  <c r="AN2624" i="1"/>
  <c r="AN2625" i="1"/>
  <c r="AN2626" i="1"/>
  <c r="AN2627" i="1"/>
  <c r="AN2628" i="1"/>
  <c r="AN2629" i="1"/>
  <c r="AN2630" i="1"/>
  <c r="AN2631" i="1"/>
  <c r="AN2632" i="1"/>
  <c r="AN2633" i="1"/>
  <c r="AN2634" i="1"/>
  <c r="AN2635" i="1"/>
  <c r="AN2636" i="1"/>
  <c r="AN2637" i="1"/>
  <c r="AN2638" i="1"/>
  <c r="AN2639" i="1"/>
  <c r="AN2640" i="1"/>
  <c r="AN2641" i="1"/>
  <c r="AN2642" i="1"/>
  <c r="AN2643" i="1"/>
  <c r="AN2644" i="1"/>
  <c r="AN2645" i="1"/>
  <c r="AN2646" i="1"/>
  <c r="AN2647" i="1"/>
  <c r="AN2648" i="1"/>
  <c r="AN2649" i="1"/>
  <c r="AN2650" i="1"/>
  <c r="AN2651" i="1"/>
  <c r="AN2652" i="1"/>
  <c r="AN2653" i="1"/>
  <c r="AN2654" i="1"/>
  <c r="AN2655" i="1"/>
  <c r="AN2656" i="1"/>
  <c r="AN2657" i="1"/>
  <c r="AN2658" i="1"/>
  <c r="AN2659" i="1"/>
  <c r="AN2660" i="1"/>
  <c r="AN2661" i="1"/>
  <c r="AN2662" i="1"/>
  <c r="AN2663" i="1"/>
  <c r="AN2664" i="1"/>
  <c r="AN2665" i="1"/>
  <c r="AN2666" i="1"/>
  <c r="AN2667" i="1"/>
  <c r="AN2668" i="1"/>
  <c r="AN2669" i="1"/>
  <c r="AN2670" i="1"/>
  <c r="AN2671" i="1"/>
  <c r="AN2672" i="1"/>
  <c r="AN2673" i="1"/>
  <c r="AN2674" i="1"/>
  <c r="AN2675" i="1"/>
  <c r="AN2676" i="1"/>
  <c r="AN2677" i="1"/>
  <c r="AN2678" i="1"/>
  <c r="AN2679" i="1"/>
  <c r="AN2680" i="1"/>
  <c r="AN2681" i="1"/>
  <c r="AN2682" i="1"/>
  <c r="AN2683" i="1"/>
  <c r="AN2684" i="1"/>
  <c r="AN2685" i="1"/>
  <c r="AN2686" i="1"/>
  <c r="AN2687" i="1"/>
  <c r="AN2688" i="1"/>
  <c r="AN2689" i="1"/>
  <c r="AN2690" i="1"/>
  <c r="AN2691" i="1"/>
  <c r="AN2692" i="1"/>
  <c r="AN2693" i="1"/>
  <c r="AN2694" i="1"/>
  <c r="AN2695" i="1"/>
  <c r="AN2696" i="1"/>
  <c r="AN2697" i="1"/>
  <c r="AN2698" i="1"/>
  <c r="AN2699" i="1"/>
  <c r="AN2700" i="1"/>
  <c r="AN2701" i="1"/>
  <c r="AN2702" i="1"/>
  <c r="AN2703" i="1"/>
  <c r="AN2704" i="1"/>
  <c r="AN2705" i="1"/>
  <c r="AN2706" i="1"/>
  <c r="AN2707" i="1"/>
  <c r="AN2708" i="1"/>
  <c r="AN2709" i="1"/>
  <c r="AN2710" i="1"/>
  <c r="AN2711" i="1"/>
  <c r="AN2712" i="1"/>
  <c r="AN2713" i="1"/>
  <c r="AN2714" i="1"/>
  <c r="AN2715" i="1"/>
  <c r="AN2716" i="1"/>
  <c r="AN2717" i="1"/>
  <c r="AN2718" i="1"/>
  <c r="AN2719" i="1"/>
  <c r="AN2720" i="1"/>
  <c r="AN2721" i="1"/>
  <c r="AN2722" i="1"/>
  <c r="AN2723" i="1"/>
  <c r="AN2724" i="1"/>
  <c r="AN2725" i="1"/>
  <c r="AN2726" i="1"/>
  <c r="AN2727" i="1"/>
  <c r="AN2728" i="1"/>
  <c r="AN2729" i="1"/>
  <c r="AN2730" i="1"/>
  <c r="AN2731" i="1"/>
  <c r="AN2732" i="1"/>
  <c r="AN2733" i="1"/>
  <c r="AN2734" i="1"/>
  <c r="AN2735" i="1"/>
  <c r="AN2736" i="1"/>
  <c r="AN2737" i="1"/>
  <c r="AN2738" i="1"/>
  <c r="AN2739" i="1"/>
  <c r="AN2740" i="1"/>
  <c r="AN2741" i="1"/>
  <c r="AN2742" i="1"/>
  <c r="AN2743" i="1"/>
  <c r="AN2744" i="1"/>
  <c r="AN2745" i="1"/>
  <c r="AN2746" i="1"/>
  <c r="AN2747" i="1"/>
  <c r="AN2748" i="1"/>
  <c r="AN2749" i="1"/>
  <c r="AN2750" i="1"/>
  <c r="AN2751" i="1"/>
  <c r="AN2752" i="1"/>
  <c r="AN2753" i="1"/>
  <c r="AN2754" i="1"/>
  <c r="AN2755" i="1"/>
  <c r="AN2756" i="1"/>
  <c r="AN2757" i="1"/>
  <c r="AN2758" i="1"/>
  <c r="AN2759" i="1"/>
  <c r="AN2760" i="1"/>
  <c r="AN2761" i="1"/>
  <c r="AN2762" i="1"/>
  <c r="AN2763" i="1"/>
  <c r="AN2764" i="1"/>
  <c r="AN2765" i="1"/>
  <c r="AN2766" i="1"/>
  <c r="AN2767" i="1"/>
  <c r="AN2768" i="1"/>
  <c r="AN2769" i="1"/>
  <c r="AN2770" i="1"/>
  <c r="AN2771" i="1"/>
  <c r="AN2772" i="1"/>
  <c r="AN2773" i="1"/>
  <c r="AN2774" i="1"/>
  <c r="AN2775" i="1"/>
  <c r="AN2776" i="1"/>
  <c r="AN2777" i="1"/>
  <c r="AN2778" i="1"/>
  <c r="AN2779" i="1"/>
  <c r="AN2780" i="1"/>
  <c r="AN2781" i="1"/>
  <c r="AN2782" i="1"/>
  <c r="AN2783" i="1"/>
  <c r="AN2784" i="1"/>
  <c r="AN2785" i="1"/>
  <c r="AN2786" i="1"/>
  <c r="AN2787" i="1"/>
  <c r="AN2788" i="1"/>
  <c r="AN2789" i="1"/>
  <c r="AN2790" i="1"/>
  <c r="AN2791" i="1"/>
  <c r="AN2792" i="1"/>
  <c r="AN2793" i="1"/>
  <c r="AN2794" i="1"/>
  <c r="AN2795" i="1"/>
  <c r="AN2796" i="1"/>
  <c r="AN2797" i="1"/>
  <c r="AN2798" i="1"/>
  <c r="AN2799" i="1"/>
  <c r="AN2800" i="1"/>
  <c r="AN2801" i="1"/>
  <c r="AN2802" i="1"/>
  <c r="AN2803" i="1"/>
  <c r="AN2804" i="1"/>
  <c r="AN2805" i="1"/>
  <c r="AN2806" i="1"/>
  <c r="AN2807" i="1"/>
  <c r="AN2808" i="1"/>
  <c r="AN2809" i="1"/>
  <c r="AN2810" i="1"/>
  <c r="AN2811" i="1"/>
  <c r="AN2812" i="1"/>
  <c r="AN2813" i="1"/>
  <c r="AN2814" i="1"/>
  <c r="AN2815" i="1"/>
  <c r="AN2816" i="1"/>
  <c r="AN2817" i="1"/>
  <c r="AN2818" i="1"/>
  <c r="AN2819" i="1"/>
  <c r="AN2820" i="1"/>
  <c r="AN2821" i="1"/>
  <c r="AN2822" i="1"/>
  <c r="AN2823" i="1"/>
  <c r="AN2824" i="1"/>
  <c r="AN2825" i="1"/>
  <c r="AN2826" i="1"/>
  <c r="AN2827" i="1"/>
  <c r="AN2828" i="1"/>
  <c r="AN2829" i="1"/>
  <c r="AN2830" i="1"/>
  <c r="AN2831" i="1"/>
  <c r="AN2832" i="1"/>
  <c r="AN2833" i="1"/>
  <c r="AN2834" i="1"/>
  <c r="AN2835" i="1"/>
  <c r="AN2836" i="1"/>
  <c r="AN2837" i="1"/>
  <c r="AN2838" i="1"/>
  <c r="AN2839" i="1"/>
  <c r="AN2840" i="1"/>
  <c r="AN2841" i="1"/>
  <c r="AN2842" i="1"/>
  <c r="AN2843" i="1"/>
  <c r="AN2844" i="1"/>
  <c r="AN2845" i="1"/>
  <c r="AN2846" i="1"/>
  <c r="AN2847" i="1"/>
  <c r="AN2848" i="1"/>
  <c r="AN2849" i="1"/>
  <c r="AN2850" i="1"/>
  <c r="AN2851" i="1"/>
  <c r="AN2852" i="1"/>
  <c r="AN2853" i="1"/>
  <c r="AN2854" i="1"/>
  <c r="AN2855" i="1"/>
  <c r="AN2856" i="1"/>
  <c r="AN2857" i="1"/>
  <c r="AN2858" i="1"/>
  <c r="AN2859" i="1"/>
  <c r="AN2860" i="1"/>
  <c r="AN2861" i="1"/>
  <c r="AN2862" i="1"/>
  <c r="AN2863" i="1"/>
  <c r="AN2864" i="1"/>
  <c r="AN2865" i="1"/>
  <c r="AN2866" i="1"/>
  <c r="AN2867" i="1"/>
  <c r="AN2868" i="1"/>
  <c r="AN2869" i="1"/>
  <c r="AN2870" i="1"/>
  <c r="AN2871" i="1"/>
  <c r="AN2872" i="1"/>
  <c r="AN2873" i="1"/>
  <c r="AN2874" i="1"/>
  <c r="AN2875" i="1"/>
  <c r="AN2876" i="1"/>
  <c r="AN2877" i="1"/>
  <c r="AN2878" i="1"/>
  <c r="AN2879" i="1"/>
  <c r="AN2880" i="1"/>
  <c r="AN2881" i="1"/>
  <c r="AN2882" i="1"/>
  <c r="AN2883" i="1"/>
  <c r="AN2884" i="1"/>
  <c r="AN2885" i="1"/>
  <c r="AN2886" i="1"/>
  <c r="AN2887" i="1"/>
  <c r="AN2888" i="1"/>
  <c r="AN2889" i="1"/>
  <c r="AN2890" i="1"/>
  <c r="AN2891" i="1"/>
  <c r="AN2892" i="1"/>
  <c r="AN2893" i="1"/>
  <c r="AN2894" i="1"/>
  <c r="AN2895" i="1"/>
  <c r="AN2896" i="1"/>
  <c r="AN2897" i="1"/>
  <c r="AN2898" i="1"/>
  <c r="AN2899" i="1"/>
  <c r="AN2900" i="1"/>
  <c r="AN2901" i="1"/>
  <c r="AN2902" i="1"/>
  <c r="AN2903" i="1"/>
  <c r="AN2904" i="1"/>
  <c r="AN2905" i="1"/>
  <c r="AN2906" i="1"/>
  <c r="AN2907" i="1"/>
  <c r="AN2908" i="1"/>
  <c r="AN2909" i="1"/>
  <c r="AN2910" i="1"/>
  <c r="AN2911" i="1"/>
  <c r="AN2912" i="1"/>
  <c r="AN2913" i="1"/>
  <c r="AN2914" i="1"/>
  <c r="AN2915" i="1"/>
  <c r="AN2916" i="1"/>
  <c r="AN2917" i="1"/>
  <c r="AN2918" i="1"/>
  <c r="AN2919" i="1"/>
  <c r="AN2920" i="1"/>
  <c r="AN2921" i="1"/>
  <c r="AN2922" i="1"/>
  <c r="AN2923" i="1"/>
  <c r="AN2924" i="1"/>
  <c r="AN2925" i="1"/>
  <c r="AN2926" i="1"/>
  <c r="AN2927" i="1"/>
  <c r="AN2928" i="1"/>
  <c r="AN2929" i="1"/>
  <c r="AN2930" i="1"/>
  <c r="AN2931" i="1"/>
  <c r="AN2932" i="1"/>
  <c r="AN2933" i="1"/>
  <c r="AN2934" i="1"/>
  <c r="AN2935" i="1"/>
  <c r="AN2936" i="1"/>
  <c r="AN2937" i="1"/>
  <c r="AN2938" i="1"/>
  <c r="AN2939" i="1"/>
  <c r="AN2940" i="1"/>
  <c r="AN2941" i="1"/>
  <c r="AN2942" i="1"/>
  <c r="AN2943" i="1"/>
  <c r="AN2944" i="1"/>
  <c r="AN2945" i="1"/>
  <c r="AN2946" i="1"/>
  <c r="AN2947" i="1"/>
  <c r="AN2948" i="1"/>
  <c r="AN2949" i="1"/>
  <c r="AN2950" i="1"/>
  <c r="AN2951" i="1"/>
  <c r="AN2952" i="1"/>
  <c r="AN2953" i="1"/>
  <c r="AN2954" i="1"/>
  <c r="AN2955" i="1"/>
  <c r="AN2956" i="1"/>
  <c r="AN2957" i="1"/>
  <c r="AN2958" i="1"/>
  <c r="AN2959" i="1"/>
  <c r="AN2960" i="1"/>
  <c r="AN2961" i="1"/>
  <c r="AN2962" i="1"/>
  <c r="AN2963" i="1"/>
  <c r="AN2964" i="1"/>
  <c r="AN2965" i="1"/>
  <c r="AN2966" i="1"/>
  <c r="AN2967" i="1"/>
  <c r="AN2968" i="1"/>
  <c r="AN2969" i="1"/>
  <c r="AN2970" i="1"/>
  <c r="AN2971" i="1"/>
  <c r="AN2972" i="1"/>
  <c r="AN2973" i="1"/>
  <c r="AN2974" i="1"/>
  <c r="AN2975" i="1"/>
  <c r="AN2976" i="1"/>
  <c r="AN2977" i="1"/>
  <c r="AN2978" i="1"/>
  <c r="AN2979" i="1"/>
  <c r="AN2980" i="1"/>
  <c r="AN2981" i="1"/>
  <c r="AN2982" i="1"/>
  <c r="AN2983" i="1"/>
  <c r="AN2984" i="1"/>
  <c r="AN2985" i="1"/>
  <c r="AN2986" i="1"/>
  <c r="AN2987" i="1"/>
  <c r="AN2988" i="1"/>
  <c r="AN2989" i="1"/>
  <c r="AN2990" i="1"/>
  <c r="AN2991" i="1"/>
  <c r="AN2992" i="1"/>
  <c r="AN2993" i="1"/>
  <c r="AN2994" i="1"/>
  <c r="AN2995" i="1"/>
  <c r="AN2996" i="1"/>
  <c r="AN2997" i="1"/>
  <c r="AN2998" i="1"/>
  <c r="AN2999" i="1"/>
  <c r="AN3000" i="1"/>
  <c r="AN3001" i="1"/>
  <c r="AN3002" i="1"/>
  <c r="AN3003" i="1"/>
  <c r="AN3004" i="1"/>
  <c r="AN3005" i="1"/>
  <c r="AN3006" i="1"/>
  <c r="AN3007" i="1"/>
  <c r="AN3008" i="1"/>
  <c r="AN3009" i="1"/>
  <c r="AN3010" i="1"/>
  <c r="AN3011" i="1"/>
  <c r="AN3012" i="1"/>
  <c r="AN3013" i="1"/>
  <c r="AN3014" i="1"/>
  <c r="AN3015" i="1"/>
  <c r="AN3016" i="1"/>
  <c r="AN3017" i="1"/>
  <c r="AN3018" i="1"/>
  <c r="AN3019" i="1"/>
  <c r="AN3020" i="1"/>
  <c r="AN3021" i="1"/>
  <c r="AN3022" i="1"/>
  <c r="AN3023" i="1"/>
  <c r="AN3024" i="1"/>
  <c r="AN3025" i="1"/>
  <c r="AN3026" i="1"/>
  <c r="AN3027" i="1"/>
  <c r="AN3028" i="1"/>
  <c r="AN3029" i="1"/>
  <c r="AN3030" i="1"/>
  <c r="AN3031" i="1"/>
  <c r="AN3032" i="1"/>
  <c r="AN3033" i="1"/>
  <c r="AN3034" i="1"/>
  <c r="AN3035" i="1"/>
  <c r="AN3036" i="1"/>
  <c r="AN3037" i="1"/>
  <c r="AN3038" i="1"/>
  <c r="AN3039" i="1"/>
  <c r="AN3040" i="1"/>
  <c r="AN3041" i="1"/>
  <c r="AN3042" i="1"/>
  <c r="AN3043" i="1"/>
  <c r="AN3044" i="1"/>
  <c r="AN3045" i="1"/>
  <c r="AN3046" i="1"/>
  <c r="AN3047" i="1"/>
  <c r="AN3048" i="1"/>
  <c r="AN3049" i="1"/>
  <c r="AN3050" i="1"/>
  <c r="AN3051" i="1"/>
  <c r="AN3052" i="1"/>
  <c r="AN3053" i="1"/>
  <c r="AN3054" i="1"/>
  <c r="AN3055" i="1"/>
  <c r="AN3056" i="1"/>
  <c r="AN3057" i="1"/>
  <c r="AN3058" i="1"/>
  <c r="AN3059" i="1"/>
  <c r="AN3060" i="1"/>
  <c r="AN3061" i="1"/>
  <c r="AN3062" i="1"/>
  <c r="AN3063" i="1"/>
  <c r="AN3064" i="1"/>
  <c r="AN3065" i="1"/>
  <c r="AN3066" i="1"/>
  <c r="AN3067" i="1"/>
  <c r="AN3068" i="1"/>
  <c r="AN3069" i="1"/>
  <c r="AN3070" i="1"/>
  <c r="AN3071" i="1"/>
  <c r="AN3072" i="1"/>
  <c r="AN3073" i="1"/>
  <c r="AN3074" i="1"/>
  <c r="AN3075" i="1"/>
  <c r="AN3076" i="1"/>
  <c r="AN3077" i="1"/>
  <c r="AN3078" i="1"/>
  <c r="AN3079" i="1"/>
  <c r="AN3080" i="1"/>
  <c r="AN3081" i="1"/>
  <c r="AN3082" i="1"/>
  <c r="AN3083" i="1"/>
  <c r="AN3084" i="1"/>
  <c r="AN3085" i="1"/>
  <c r="AN3086" i="1"/>
  <c r="AN3087" i="1"/>
  <c r="AN3088" i="1"/>
  <c r="AN3089" i="1"/>
  <c r="AN3090" i="1"/>
  <c r="AN3091" i="1"/>
  <c r="AN3092" i="1"/>
  <c r="AN3093" i="1"/>
  <c r="AN3094" i="1"/>
  <c r="AN3095" i="1"/>
  <c r="AN3096" i="1"/>
  <c r="AN3097" i="1"/>
  <c r="AN3098" i="1"/>
  <c r="AN3099" i="1"/>
  <c r="AN3100" i="1"/>
  <c r="AN3101" i="1"/>
  <c r="AN3102" i="1"/>
  <c r="AN3103" i="1"/>
  <c r="AN3104" i="1"/>
  <c r="AN3105" i="1"/>
  <c r="AN3106" i="1"/>
  <c r="AN3107" i="1"/>
  <c r="AN3108" i="1"/>
  <c r="AN3109" i="1"/>
  <c r="AN3110" i="1"/>
  <c r="AN3111" i="1"/>
  <c r="AN3112" i="1"/>
  <c r="AN3113" i="1"/>
  <c r="AN3114" i="1"/>
  <c r="AN3115" i="1"/>
  <c r="AN3116" i="1"/>
  <c r="AN3117" i="1"/>
  <c r="AN3118" i="1"/>
  <c r="AN3119" i="1"/>
  <c r="AN3120" i="1"/>
  <c r="AN3121" i="1"/>
  <c r="AN3122" i="1"/>
  <c r="AN3123" i="1"/>
  <c r="AN3124" i="1"/>
  <c r="AN3125" i="1"/>
  <c r="AN3126" i="1"/>
  <c r="AN3127" i="1"/>
  <c r="AN3128" i="1"/>
  <c r="AN3129" i="1"/>
  <c r="AN3130" i="1"/>
  <c r="AN3131" i="1"/>
  <c r="AN3132" i="1"/>
  <c r="AN3133" i="1"/>
  <c r="AN3134" i="1"/>
  <c r="AN3135" i="1"/>
  <c r="AN3136" i="1"/>
  <c r="AN3137" i="1"/>
  <c r="AN3138" i="1"/>
  <c r="AN3139" i="1"/>
  <c r="AN3140" i="1"/>
  <c r="AN3141" i="1"/>
  <c r="AN3142" i="1"/>
  <c r="AN3143" i="1"/>
  <c r="AN3144" i="1"/>
  <c r="AN3145" i="1"/>
  <c r="AN3146" i="1"/>
  <c r="AN3147" i="1"/>
  <c r="AN3148" i="1"/>
  <c r="AN3149" i="1"/>
  <c r="AN3150" i="1"/>
  <c r="AN3151" i="1"/>
  <c r="AN3152" i="1"/>
  <c r="AN3153" i="1"/>
  <c r="AN3154" i="1"/>
  <c r="AN3155" i="1"/>
  <c r="AN3156" i="1"/>
  <c r="AN3157" i="1"/>
  <c r="AN3158" i="1"/>
  <c r="AN3159" i="1"/>
  <c r="AN3160" i="1"/>
  <c r="AN3161" i="1"/>
  <c r="AN3162" i="1"/>
  <c r="AN3163" i="1"/>
  <c r="AN3164" i="1"/>
  <c r="AN3165" i="1"/>
  <c r="AN3166" i="1"/>
  <c r="AN3167" i="1"/>
  <c r="AN3168" i="1"/>
  <c r="AN3169" i="1"/>
  <c r="AN3170" i="1"/>
  <c r="AN3171" i="1"/>
  <c r="AN3172" i="1"/>
  <c r="AN3173" i="1"/>
  <c r="AN3174" i="1"/>
  <c r="AN3175" i="1"/>
  <c r="AN3176" i="1"/>
  <c r="AN3177" i="1"/>
  <c r="AN3178" i="1"/>
  <c r="AN3179" i="1"/>
  <c r="AN3180" i="1"/>
  <c r="AN3181" i="1"/>
  <c r="AN3182" i="1"/>
  <c r="AN3183" i="1"/>
  <c r="AN3184" i="1"/>
  <c r="AN3185" i="1"/>
  <c r="AN3186" i="1"/>
  <c r="AN3187" i="1"/>
  <c r="AN3188" i="1"/>
  <c r="AN3189" i="1"/>
  <c r="AN3190" i="1"/>
  <c r="AN3191" i="1"/>
  <c r="AN3192" i="1"/>
  <c r="AN3193" i="1"/>
  <c r="AN3194" i="1"/>
  <c r="AN3195" i="1"/>
  <c r="AN3196" i="1"/>
  <c r="AN3197" i="1"/>
  <c r="AN3198" i="1"/>
  <c r="AN3199" i="1"/>
  <c r="AN3200" i="1"/>
  <c r="AN3201" i="1"/>
  <c r="AN3202" i="1"/>
  <c r="AN3203" i="1"/>
  <c r="AN3204" i="1"/>
  <c r="AN3205" i="1"/>
  <c r="AN3206" i="1"/>
  <c r="AN3207" i="1"/>
  <c r="AN3208" i="1"/>
  <c r="AN3209" i="1"/>
  <c r="AN3210" i="1"/>
  <c r="AN3211" i="1"/>
  <c r="AN3212" i="1"/>
  <c r="AN3213" i="1"/>
  <c r="AN3214" i="1"/>
  <c r="AN3215" i="1"/>
  <c r="AN3216" i="1"/>
  <c r="AN3217" i="1"/>
  <c r="AN3218" i="1"/>
  <c r="AN3219" i="1"/>
  <c r="AN3220" i="1"/>
  <c r="AN3221" i="1"/>
  <c r="AN3222" i="1"/>
  <c r="AN3223" i="1"/>
  <c r="AN3224" i="1"/>
  <c r="AN3225" i="1"/>
  <c r="AN3226" i="1"/>
  <c r="AN3227" i="1"/>
  <c r="AN3228" i="1"/>
  <c r="AN3229" i="1"/>
  <c r="AN3230" i="1"/>
  <c r="AN3231" i="1"/>
  <c r="AN3232" i="1"/>
  <c r="AN3233" i="1"/>
  <c r="AN3234" i="1"/>
  <c r="AN3235" i="1"/>
  <c r="AN3236" i="1"/>
  <c r="AN3237" i="1"/>
  <c r="AN3238" i="1"/>
  <c r="AN3239" i="1"/>
  <c r="AN3240" i="1"/>
  <c r="AN3241" i="1"/>
  <c r="AN3242" i="1"/>
  <c r="AN3243" i="1"/>
  <c r="AN3244" i="1"/>
  <c r="AN3245" i="1"/>
  <c r="AN3246" i="1"/>
  <c r="AO2548" i="1"/>
  <c r="AO2549" i="1"/>
  <c r="AO2550" i="1"/>
  <c r="AO2551" i="1"/>
  <c r="AO2552" i="1"/>
  <c r="AO2553" i="1"/>
  <c r="AO2554" i="1"/>
  <c r="AO2555" i="1"/>
  <c r="AO2556" i="1"/>
  <c r="AO2557" i="1"/>
  <c r="AO2558" i="1"/>
  <c r="AO2559" i="1"/>
  <c r="AO2560" i="1"/>
  <c r="AO2561" i="1"/>
  <c r="AO2562" i="1"/>
  <c r="AO2563" i="1"/>
  <c r="AO2564" i="1"/>
  <c r="AO2565" i="1"/>
  <c r="AO2566" i="1"/>
  <c r="AO2567" i="1"/>
  <c r="AO2568" i="1"/>
  <c r="AO2569" i="1"/>
  <c r="AO2570" i="1"/>
  <c r="AO2571" i="1"/>
  <c r="AO2572" i="1"/>
  <c r="AO2573" i="1"/>
  <c r="AO2574" i="1"/>
  <c r="AO2575" i="1"/>
  <c r="AO2576" i="1"/>
  <c r="AO2577" i="1"/>
  <c r="AO2578" i="1"/>
  <c r="AO2579" i="1"/>
  <c r="AO2580" i="1"/>
  <c r="AO2581" i="1"/>
  <c r="AO2582" i="1"/>
  <c r="AO2583" i="1"/>
  <c r="AO2584" i="1"/>
  <c r="AO2585" i="1"/>
  <c r="AO2586" i="1"/>
  <c r="AO2587" i="1"/>
  <c r="AO2588" i="1"/>
  <c r="AO2589" i="1"/>
  <c r="AO2590" i="1"/>
  <c r="AO2591" i="1"/>
  <c r="AO2592" i="1"/>
  <c r="AO2593" i="1"/>
  <c r="AO2594" i="1"/>
  <c r="AO2595" i="1"/>
  <c r="AO2596" i="1"/>
  <c r="AO2597" i="1"/>
  <c r="AO2598" i="1"/>
  <c r="AO2599" i="1"/>
  <c r="AO2600" i="1"/>
  <c r="AO2601" i="1"/>
  <c r="AO2602" i="1"/>
  <c r="AO2603" i="1"/>
  <c r="AO2604" i="1"/>
  <c r="AO2605" i="1"/>
  <c r="AO2606" i="1"/>
  <c r="AO2607" i="1"/>
  <c r="AO2608" i="1"/>
  <c r="AO2609" i="1"/>
  <c r="AO2610" i="1"/>
  <c r="AO2611" i="1"/>
  <c r="AO2612" i="1"/>
  <c r="AO2613" i="1"/>
  <c r="AO2614" i="1"/>
  <c r="AO2615" i="1"/>
  <c r="AO2616" i="1"/>
  <c r="AO2617" i="1"/>
  <c r="AO2618" i="1"/>
  <c r="AO2619" i="1"/>
  <c r="AO2620" i="1"/>
  <c r="AO2621" i="1"/>
  <c r="AO2622" i="1"/>
  <c r="AO2623" i="1"/>
  <c r="AO2624" i="1"/>
  <c r="AO2625" i="1"/>
  <c r="AO2626" i="1"/>
  <c r="AO2627" i="1"/>
  <c r="AO2628" i="1"/>
  <c r="AO2629" i="1"/>
  <c r="AO2630" i="1"/>
  <c r="AO2631" i="1"/>
  <c r="AO2632" i="1"/>
  <c r="AO2633" i="1"/>
  <c r="AO2634" i="1"/>
  <c r="AO2635" i="1"/>
  <c r="AO2636" i="1"/>
  <c r="AO2637" i="1"/>
  <c r="AO2638" i="1"/>
  <c r="AO2639" i="1"/>
  <c r="AO2640" i="1"/>
  <c r="AO2641" i="1"/>
  <c r="AO2642" i="1"/>
  <c r="AO2643" i="1"/>
  <c r="AO2644" i="1"/>
  <c r="AO2645" i="1"/>
  <c r="AO2646" i="1"/>
  <c r="AO2647" i="1"/>
  <c r="AO2648" i="1"/>
  <c r="AO2649" i="1"/>
  <c r="AO2650" i="1"/>
  <c r="AO2651" i="1"/>
  <c r="AO2652" i="1"/>
  <c r="AO2653" i="1"/>
  <c r="AO2654" i="1"/>
  <c r="AO2655" i="1"/>
  <c r="AO2656" i="1"/>
  <c r="AO2657" i="1"/>
  <c r="AO2658" i="1"/>
  <c r="AO2659" i="1"/>
  <c r="AO2660" i="1"/>
  <c r="AO2661" i="1"/>
  <c r="AO2662" i="1"/>
  <c r="AO2663" i="1"/>
  <c r="AO2664" i="1"/>
  <c r="AO2665" i="1"/>
  <c r="AO2666" i="1"/>
  <c r="AO2667" i="1"/>
  <c r="AO2668" i="1"/>
  <c r="AO2669" i="1"/>
  <c r="AO2670" i="1"/>
  <c r="AO2671" i="1"/>
  <c r="AO2672" i="1"/>
  <c r="AO2673" i="1"/>
  <c r="AO2674" i="1"/>
  <c r="AO2675" i="1"/>
  <c r="AO2676" i="1"/>
  <c r="AO2677" i="1"/>
  <c r="AO2678" i="1"/>
  <c r="AO2679" i="1"/>
  <c r="AO2680" i="1"/>
  <c r="AO2681" i="1"/>
  <c r="AO2682" i="1"/>
  <c r="AO2683" i="1"/>
  <c r="AO2684" i="1"/>
  <c r="AO2685" i="1"/>
  <c r="AO2686" i="1"/>
  <c r="AO2687" i="1"/>
  <c r="AO2688" i="1"/>
  <c r="AO2689" i="1"/>
  <c r="AO2690" i="1"/>
  <c r="AO2691" i="1"/>
  <c r="AO2692" i="1"/>
  <c r="AO2693" i="1"/>
  <c r="AO2694" i="1"/>
  <c r="AO2695" i="1"/>
  <c r="AO2696" i="1"/>
  <c r="AO2697" i="1"/>
  <c r="AO2698" i="1"/>
  <c r="AO2699" i="1"/>
  <c r="AO2700" i="1"/>
  <c r="AO2701" i="1"/>
  <c r="AO2702" i="1"/>
  <c r="AO2703" i="1"/>
  <c r="AO2704" i="1"/>
  <c r="AO2705" i="1"/>
  <c r="AO2706" i="1"/>
  <c r="AO2707" i="1"/>
  <c r="AO2708" i="1"/>
  <c r="AO2709" i="1"/>
  <c r="AO2710" i="1"/>
  <c r="AO2711" i="1"/>
  <c r="AO2712" i="1"/>
  <c r="AO2713" i="1"/>
  <c r="AO2714" i="1"/>
  <c r="AO2715" i="1"/>
  <c r="AO2716" i="1"/>
  <c r="AO2717" i="1"/>
  <c r="AO2718" i="1"/>
  <c r="AO2719" i="1"/>
  <c r="AO2720" i="1"/>
  <c r="AO2721" i="1"/>
  <c r="AO2722" i="1"/>
  <c r="AO2723" i="1"/>
  <c r="AO2724" i="1"/>
  <c r="AO2725" i="1"/>
  <c r="AO2726" i="1"/>
  <c r="AO2727" i="1"/>
  <c r="AO2728" i="1"/>
  <c r="AO2729" i="1"/>
  <c r="AO2730" i="1"/>
  <c r="AO2731" i="1"/>
  <c r="AO2732" i="1"/>
  <c r="AO2733" i="1"/>
  <c r="AO2734" i="1"/>
  <c r="AO2735" i="1"/>
  <c r="AO2736" i="1"/>
  <c r="AO2737" i="1"/>
  <c r="AO2738" i="1"/>
  <c r="AO2739" i="1"/>
  <c r="AO2740" i="1"/>
  <c r="AO2741" i="1"/>
  <c r="AO2742" i="1"/>
  <c r="AO2743" i="1"/>
  <c r="AO2744" i="1"/>
  <c r="AO2745" i="1"/>
  <c r="AO2746" i="1"/>
  <c r="AO2747" i="1"/>
  <c r="AO2748" i="1"/>
  <c r="AO2749" i="1"/>
  <c r="AO2750" i="1"/>
  <c r="AO2751" i="1"/>
  <c r="AO2752" i="1"/>
  <c r="AO2753" i="1"/>
  <c r="AO2754" i="1"/>
  <c r="AO2755" i="1"/>
  <c r="AO2756" i="1"/>
  <c r="AO2757" i="1"/>
  <c r="AO2758" i="1"/>
  <c r="AO2759" i="1"/>
  <c r="AO2760" i="1"/>
  <c r="AO2761" i="1"/>
  <c r="AO2762" i="1"/>
  <c r="AO2763" i="1"/>
  <c r="AO2764" i="1"/>
  <c r="AO2765" i="1"/>
  <c r="AO2766" i="1"/>
  <c r="AO2767" i="1"/>
  <c r="AO2768" i="1"/>
  <c r="AO2769" i="1"/>
  <c r="AO2770" i="1"/>
  <c r="AO2771" i="1"/>
  <c r="AO2772" i="1"/>
  <c r="AO2773" i="1"/>
  <c r="AO2774" i="1"/>
  <c r="AO2775" i="1"/>
  <c r="AO2776" i="1"/>
  <c r="AO2777" i="1"/>
  <c r="AO2778" i="1"/>
  <c r="AO2779" i="1"/>
  <c r="AO2780" i="1"/>
  <c r="AO2781" i="1"/>
  <c r="AO2782" i="1"/>
  <c r="AO2783" i="1"/>
  <c r="AO2784" i="1"/>
  <c r="AO2785" i="1"/>
  <c r="AO2786" i="1"/>
  <c r="AO2787" i="1"/>
  <c r="AO2788" i="1"/>
  <c r="AO2789" i="1"/>
  <c r="AO2790" i="1"/>
  <c r="AO2791" i="1"/>
  <c r="AO2792" i="1"/>
  <c r="AO2793" i="1"/>
  <c r="AO2794" i="1"/>
  <c r="AO2795" i="1"/>
  <c r="AO2796" i="1"/>
  <c r="AO2797" i="1"/>
  <c r="AO2798" i="1"/>
  <c r="AO2799" i="1"/>
  <c r="AO2800" i="1"/>
  <c r="AO2801" i="1"/>
  <c r="AO2802" i="1"/>
  <c r="AO2803" i="1"/>
  <c r="AO2804" i="1"/>
  <c r="AO2805" i="1"/>
  <c r="AO2806" i="1"/>
  <c r="AO2807" i="1"/>
  <c r="AO2808" i="1"/>
  <c r="AO2809" i="1"/>
  <c r="AO2810" i="1"/>
  <c r="AO2811" i="1"/>
  <c r="AO2812" i="1"/>
  <c r="AO2813" i="1"/>
  <c r="AO2814" i="1"/>
  <c r="AO2815" i="1"/>
  <c r="AO2816" i="1"/>
  <c r="AO2817" i="1"/>
  <c r="AO2818" i="1"/>
  <c r="AO2819" i="1"/>
  <c r="AO2820" i="1"/>
  <c r="AO2821" i="1"/>
  <c r="AO2822" i="1"/>
  <c r="AO2823" i="1"/>
  <c r="AO2824" i="1"/>
  <c r="AO2825" i="1"/>
  <c r="AO2826" i="1"/>
  <c r="AO2827" i="1"/>
  <c r="AO2828" i="1"/>
  <c r="AO2829" i="1"/>
  <c r="AO2830" i="1"/>
  <c r="AO2831" i="1"/>
  <c r="AO2832" i="1"/>
  <c r="AO2833" i="1"/>
  <c r="AO2834" i="1"/>
  <c r="AO2835" i="1"/>
  <c r="AO2836" i="1"/>
  <c r="AO2837" i="1"/>
  <c r="AO2838" i="1"/>
  <c r="AO2839" i="1"/>
  <c r="AO2840" i="1"/>
  <c r="AO2841" i="1"/>
  <c r="AO2842" i="1"/>
  <c r="AO2843" i="1"/>
  <c r="AO2844" i="1"/>
  <c r="AO2845" i="1"/>
  <c r="AO2846" i="1"/>
  <c r="AO2847" i="1"/>
  <c r="AO2848" i="1"/>
  <c r="AO2849" i="1"/>
  <c r="AO2850" i="1"/>
  <c r="AO2851" i="1"/>
  <c r="AO2852" i="1"/>
  <c r="AO2853" i="1"/>
  <c r="AO2854" i="1"/>
  <c r="AO2855" i="1"/>
  <c r="AO2856" i="1"/>
  <c r="AO2857" i="1"/>
  <c r="AO2858" i="1"/>
  <c r="AO2859" i="1"/>
  <c r="AO2860" i="1"/>
  <c r="AO2861" i="1"/>
  <c r="AO2862" i="1"/>
  <c r="AO2863" i="1"/>
  <c r="AO2864" i="1"/>
  <c r="AO2865" i="1"/>
  <c r="AO2866" i="1"/>
  <c r="AO2867" i="1"/>
  <c r="AO2868" i="1"/>
  <c r="AO2869" i="1"/>
  <c r="AO2870" i="1"/>
  <c r="AO2871" i="1"/>
  <c r="AO2872" i="1"/>
  <c r="AO2873" i="1"/>
  <c r="AO2874" i="1"/>
  <c r="AO2875" i="1"/>
  <c r="AO2876" i="1"/>
  <c r="AO2877" i="1"/>
  <c r="AO2878" i="1"/>
  <c r="AO2879" i="1"/>
  <c r="AO2880" i="1"/>
  <c r="AO2881" i="1"/>
  <c r="AO2882" i="1"/>
  <c r="AO2883" i="1"/>
  <c r="AO2884" i="1"/>
  <c r="AO2885" i="1"/>
  <c r="AO2886" i="1"/>
  <c r="AO2887" i="1"/>
  <c r="AO2888" i="1"/>
  <c r="AO2889" i="1"/>
  <c r="AO2890" i="1"/>
  <c r="AO2891" i="1"/>
  <c r="AO2892" i="1"/>
  <c r="AO2893" i="1"/>
  <c r="AO2894" i="1"/>
  <c r="AO2895" i="1"/>
  <c r="AO2896" i="1"/>
  <c r="AO2897" i="1"/>
  <c r="AO2898" i="1"/>
  <c r="AO2899" i="1"/>
  <c r="AO2900" i="1"/>
  <c r="AO2901" i="1"/>
  <c r="AO2902" i="1"/>
  <c r="AO2903" i="1"/>
  <c r="AO2904" i="1"/>
  <c r="AO2905" i="1"/>
  <c r="AO2906" i="1"/>
  <c r="AO2907" i="1"/>
  <c r="AO2908" i="1"/>
  <c r="AO2909" i="1"/>
  <c r="AO2910" i="1"/>
  <c r="AO2911" i="1"/>
  <c r="AO2912" i="1"/>
  <c r="AO2913" i="1"/>
  <c r="AO2914" i="1"/>
  <c r="AO2915" i="1"/>
  <c r="AO2916" i="1"/>
  <c r="AO2917" i="1"/>
  <c r="AO2918" i="1"/>
  <c r="AO2919" i="1"/>
  <c r="AO2920" i="1"/>
  <c r="AO2921" i="1"/>
  <c r="AO2922" i="1"/>
  <c r="AO2923" i="1"/>
  <c r="AO2924" i="1"/>
  <c r="AO2925" i="1"/>
  <c r="AO2926" i="1"/>
  <c r="AO2927" i="1"/>
  <c r="AO2928" i="1"/>
  <c r="AO2929" i="1"/>
  <c r="AO2930" i="1"/>
  <c r="AO2931" i="1"/>
  <c r="AO2932" i="1"/>
  <c r="AO2933" i="1"/>
  <c r="AO2934" i="1"/>
  <c r="AO2935" i="1"/>
  <c r="AO2936" i="1"/>
  <c r="AO2937" i="1"/>
  <c r="AO2938" i="1"/>
  <c r="AO2939" i="1"/>
  <c r="AO2940" i="1"/>
  <c r="AO2941" i="1"/>
  <c r="AO2942" i="1"/>
  <c r="AO2943" i="1"/>
  <c r="AO2944" i="1"/>
  <c r="AO2945" i="1"/>
  <c r="AO2946" i="1"/>
  <c r="AO2947" i="1"/>
  <c r="AO2948" i="1"/>
  <c r="AO2949" i="1"/>
  <c r="AO2950" i="1"/>
  <c r="AO2951" i="1"/>
  <c r="AO2952" i="1"/>
  <c r="AO2953" i="1"/>
  <c r="AO2954" i="1"/>
  <c r="AO2955" i="1"/>
  <c r="AO2956" i="1"/>
  <c r="AO2957" i="1"/>
  <c r="AO2958" i="1"/>
  <c r="AO2959" i="1"/>
  <c r="AO2960" i="1"/>
  <c r="AO2961" i="1"/>
  <c r="AO2962" i="1"/>
  <c r="AO2963" i="1"/>
  <c r="AO2964" i="1"/>
  <c r="AO2965" i="1"/>
  <c r="AO2966" i="1"/>
  <c r="AO2967" i="1"/>
  <c r="AO2968" i="1"/>
  <c r="AO2969" i="1"/>
  <c r="AO2970" i="1"/>
  <c r="AO2971" i="1"/>
  <c r="AO2972" i="1"/>
  <c r="AO2973" i="1"/>
  <c r="AO2974" i="1"/>
  <c r="AO2975" i="1"/>
  <c r="AO2976" i="1"/>
  <c r="AO2977" i="1"/>
  <c r="AO2978" i="1"/>
  <c r="AO2979" i="1"/>
  <c r="AO2980" i="1"/>
  <c r="AO2981" i="1"/>
  <c r="AO2982" i="1"/>
  <c r="AO2983" i="1"/>
  <c r="AO2984" i="1"/>
  <c r="AO2985" i="1"/>
  <c r="AO2986" i="1"/>
  <c r="AO2987" i="1"/>
  <c r="AO2988" i="1"/>
  <c r="AO2989" i="1"/>
  <c r="AO2990" i="1"/>
  <c r="AO2991" i="1"/>
  <c r="AO2992" i="1"/>
  <c r="AO2993" i="1"/>
  <c r="AO2994" i="1"/>
  <c r="AO2995" i="1"/>
  <c r="AO2996" i="1"/>
  <c r="AO2997" i="1"/>
  <c r="AO2998" i="1"/>
  <c r="AO2999" i="1"/>
  <c r="AO3000" i="1"/>
  <c r="AO3001" i="1"/>
  <c r="AO3002" i="1"/>
  <c r="AO3003" i="1"/>
  <c r="AO3004" i="1"/>
  <c r="AO3005" i="1"/>
  <c r="AO3006" i="1"/>
  <c r="AO3007" i="1"/>
  <c r="AO3008" i="1"/>
  <c r="AO3009" i="1"/>
  <c r="AO3010" i="1"/>
  <c r="AO3011" i="1"/>
  <c r="AO3012" i="1"/>
  <c r="AO3013" i="1"/>
  <c r="AO3014" i="1"/>
  <c r="AO3015" i="1"/>
  <c r="AO3016" i="1"/>
  <c r="AO3017" i="1"/>
  <c r="AO3018" i="1"/>
  <c r="AO3019" i="1"/>
  <c r="AO3020" i="1"/>
  <c r="AO3021" i="1"/>
  <c r="AO3022" i="1"/>
  <c r="AO3023" i="1"/>
  <c r="AO3024" i="1"/>
  <c r="AO3025" i="1"/>
  <c r="AO3026" i="1"/>
  <c r="AO3027" i="1"/>
  <c r="AO3028" i="1"/>
  <c r="AO3029" i="1"/>
  <c r="AO3030" i="1"/>
  <c r="AO3031" i="1"/>
  <c r="AO3032" i="1"/>
  <c r="AO3033" i="1"/>
  <c r="AO3034" i="1"/>
  <c r="AO3035" i="1"/>
  <c r="AO3036" i="1"/>
  <c r="AO3037" i="1"/>
  <c r="AO3038" i="1"/>
  <c r="AO3039" i="1"/>
  <c r="AO3040" i="1"/>
  <c r="AO3041" i="1"/>
  <c r="AO3042" i="1"/>
  <c r="AO3043" i="1"/>
  <c r="AO3044" i="1"/>
  <c r="AO3045" i="1"/>
  <c r="AO3046" i="1"/>
  <c r="AO3047" i="1"/>
  <c r="AO3048" i="1"/>
  <c r="AO3049" i="1"/>
  <c r="AO3050" i="1"/>
  <c r="AO3051" i="1"/>
  <c r="AO3052" i="1"/>
  <c r="AO3053" i="1"/>
  <c r="AO3054" i="1"/>
  <c r="AO3055" i="1"/>
  <c r="AO3056" i="1"/>
  <c r="AO3057" i="1"/>
  <c r="AO3058" i="1"/>
  <c r="AO3059" i="1"/>
  <c r="AO3060" i="1"/>
  <c r="AO3061" i="1"/>
  <c r="AO3062" i="1"/>
  <c r="AO3063" i="1"/>
  <c r="AO3064" i="1"/>
  <c r="AO3065" i="1"/>
  <c r="AO3066" i="1"/>
  <c r="AO3067" i="1"/>
  <c r="AO3068" i="1"/>
  <c r="AO3069" i="1"/>
  <c r="AO3070" i="1"/>
  <c r="AO3071" i="1"/>
  <c r="AO3072" i="1"/>
  <c r="AO3073" i="1"/>
  <c r="AO3074" i="1"/>
  <c r="AO3075" i="1"/>
  <c r="AO3076" i="1"/>
  <c r="AO3077" i="1"/>
  <c r="AO3078" i="1"/>
  <c r="AO3079" i="1"/>
  <c r="AO3080" i="1"/>
  <c r="AO3081" i="1"/>
  <c r="AO3082" i="1"/>
  <c r="AO3083" i="1"/>
  <c r="AO3084" i="1"/>
  <c r="AO3085" i="1"/>
  <c r="AO3086" i="1"/>
  <c r="AO3087" i="1"/>
  <c r="AO3088" i="1"/>
  <c r="AO3089" i="1"/>
  <c r="AO3090" i="1"/>
  <c r="AO3091" i="1"/>
  <c r="AO3092" i="1"/>
  <c r="AO3093" i="1"/>
  <c r="AO3094" i="1"/>
  <c r="AO3095" i="1"/>
  <c r="AO3096" i="1"/>
  <c r="AO3097" i="1"/>
  <c r="AO3098" i="1"/>
  <c r="AO3099" i="1"/>
  <c r="AO3100" i="1"/>
  <c r="AO3101" i="1"/>
  <c r="AO3102" i="1"/>
  <c r="AO3103" i="1"/>
  <c r="AO3104" i="1"/>
  <c r="AO3105" i="1"/>
  <c r="AO3106" i="1"/>
  <c r="AO3107" i="1"/>
  <c r="AO3108" i="1"/>
  <c r="AO3109" i="1"/>
  <c r="AO3110" i="1"/>
  <c r="AO3111" i="1"/>
  <c r="AO3112" i="1"/>
  <c r="AO3113" i="1"/>
  <c r="AO3114" i="1"/>
  <c r="AO3115" i="1"/>
  <c r="AO3116" i="1"/>
  <c r="AO3117" i="1"/>
  <c r="AO3118" i="1"/>
  <c r="AO3119" i="1"/>
  <c r="AO3120" i="1"/>
  <c r="AO3121" i="1"/>
  <c r="AO3122" i="1"/>
  <c r="AO3123" i="1"/>
  <c r="AO3124" i="1"/>
  <c r="AO3125" i="1"/>
  <c r="AO3126" i="1"/>
  <c r="AO3127" i="1"/>
  <c r="AO3128" i="1"/>
  <c r="AO3129" i="1"/>
  <c r="AO3130" i="1"/>
  <c r="AO3131" i="1"/>
  <c r="AO3132" i="1"/>
  <c r="AO3133" i="1"/>
  <c r="AO3134" i="1"/>
  <c r="AO3135" i="1"/>
  <c r="AO3136" i="1"/>
  <c r="AO3137" i="1"/>
  <c r="AO3138" i="1"/>
  <c r="AO3139" i="1"/>
  <c r="AO3140" i="1"/>
  <c r="AO3141" i="1"/>
  <c r="AO3142" i="1"/>
  <c r="AO3143" i="1"/>
  <c r="AO3144" i="1"/>
  <c r="AO3145" i="1"/>
  <c r="AO3146" i="1"/>
  <c r="AO3147" i="1"/>
  <c r="AO3148" i="1"/>
  <c r="AO3149" i="1"/>
  <c r="AO3150" i="1"/>
  <c r="AO3151" i="1"/>
  <c r="AO3152" i="1"/>
  <c r="AO3153" i="1"/>
  <c r="AO3154" i="1"/>
  <c r="AO3155" i="1"/>
  <c r="AO3156" i="1"/>
  <c r="AO3157" i="1"/>
  <c r="AO3158" i="1"/>
  <c r="AO3159" i="1"/>
  <c r="AO3160" i="1"/>
  <c r="AO3161" i="1"/>
  <c r="AO3162" i="1"/>
  <c r="AO3163" i="1"/>
  <c r="AO3164" i="1"/>
  <c r="AO3165" i="1"/>
  <c r="AO3166" i="1"/>
  <c r="AO3167" i="1"/>
  <c r="AO3168" i="1"/>
  <c r="AO3169" i="1"/>
  <c r="AO3170" i="1"/>
  <c r="AO3171" i="1"/>
  <c r="AO3172" i="1"/>
  <c r="AO3173" i="1"/>
  <c r="AO3174" i="1"/>
  <c r="AO3175" i="1"/>
  <c r="AO3176" i="1"/>
  <c r="AO3177" i="1"/>
  <c r="AO3178" i="1"/>
  <c r="AO3179" i="1"/>
  <c r="AO3180" i="1"/>
  <c r="AO3181" i="1"/>
  <c r="AO3182" i="1"/>
  <c r="AO3183" i="1"/>
  <c r="AO3184" i="1"/>
  <c r="AO3185" i="1"/>
  <c r="AO3186" i="1"/>
  <c r="AO3187" i="1"/>
  <c r="AO3188" i="1"/>
  <c r="AO3189" i="1"/>
  <c r="AO3190" i="1"/>
  <c r="AO3191" i="1"/>
  <c r="AO3192" i="1"/>
  <c r="AO3193" i="1"/>
  <c r="AO3194" i="1"/>
  <c r="AO3195" i="1"/>
  <c r="AO3196" i="1"/>
  <c r="AO3197" i="1"/>
  <c r="AO3198" i="1"/>
  <c r="AO3199" i="1"/>
  <c r="AO3200" i="1"/>
  <c r="AO3201" i="1"/>
  <c r="AO3202" i="1"/>
  <c r="AO3203" i="1"/>
  <c r="AO3204" i="1"/>
  <c r="AO3205" i="1"/>
  <c r="AO3206" i="1"/>
  <c r="AO3207" i="1"/>
  <c r="AO3208" i="1"/>
  <c r="AO3209" i="1"/>
  <c r="AO3210" i="1"/>
  <c r="AO3211" i="1"/>
  <c r="AO3212" i="1"/>
  <c r="AO3213" i="1"/>
  <c r="AO3214" i="1"/>
  <c r="AO3215" i="1"/>
  <c r="AO3216" i="1"/>
  <c r="AO3217" i="1"/>
  <c r="AO3218" i="1"/>
  <c r="AO3219" i="1"/>
  <c r="AO3220" i="1"/>
  <c r="AO3221" i="1"/>
  <c r="AO3222" i="1"/>
  <c r="AO3223" i="1"/>
  <c r="AO3224" i="1"/>
  <c r="AO3225" i="1"/>
  <c r="AO3226" i="1"/>
  <c r="AO3227" i="1"/>
  <c r="AO3228" i="1"/>
  <c r="AO3229" i="1"/>
  <c r="AO3230" i="1"/>
  <c r="AO3231" i="1"/>
  <c r="AO3232" i="1"/>
  <c r="AO3233" i="1"/>
  <c r="AO3234" i="1"/>
  <c r="AO3235" i="1"/>
  <c r="AO3236" i="1"/>
  <c r="AO3237" i="1"/>
  <c r="AO3238" i="1"/>
  <c r="AO3239" i="1"/>
  <c r="AO3240" i="1"/>
  <c r="AO3241" i="1"/>
  <c r="AO3242" i="1"/>
  <c r="AO3243" i="1"/>
  <c r="AO3244" i="1"/>
  <c r="AO3245" i="1"/>
  <c r="AO3246" i="1"/>
  <c r="AJ1923" i="1" l="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J2487" i="1"/>
  <c r="AJ2488" i="1"/>
  <c r="AJ2489" i="1"/>
  <c r="AJ2490" i="1"/>
  <c r="AJ2491" i="1"/>
  <c r="AJ2492" i="1"/>
  <c r="AJ2493" i="1"/>
  <c r="AJ2494" i="1"/>
  <c r="AJ2495" i="1"/>
  <c r="AJ2496" i="1"/>
  <c r="AJ2497" i="1"/>
  <c r="AJ2498" i="1"/>
  <c r="AJ2499" i="1"/>
  <c r="AJ2500" i="1"/>
  <c r="AJ2501" i="1"/>
  <c r="AJ2502" i="1"/>
  <c r="AJ2503" i="1"/>
  <c r="AJ2504" i="1"/>
  <c r="AJ2505" i="1"/>
  <c r="AJ2506" i="1"/>
  <c r="AJ2507" i="1"/>
  <c r="AJ2508" i="1"/>
  <c r="AJ2509" i="1"/>
  <c r="AJ2510" i="1"/>
  <c r="AJ2511" i="1"/>
  <c r="AJ2512" i="1"/>
  <c r="AJ2513" i="1"/>
  <c r="AJ2514" i="1"/>
  <c r="AJ2515" i="1"/>
  <c r="AJ2516" i="1"/>
  <c r="AJ2517" i="1"/>
  <c r="AJ2518" i="1"/>
  <c r="AJ2519" i="1"/>
  <c r="AJ2520" i="1"/>
  <c r="AJ2521" i="1"/>
  <c r="AJ2522" i="1"/>
  <c r="AJ2523" i="1"/>
  <c r="AJ2524" i="1"/>
  <c r="AJ2525" i="1"/>
  <c r="AJ2526" i="1"/>
  <c r="AJ2527" i="1"/>
  <c r="AJ2528" i="1"/>
  <c r="AJ2529" i="1"/>
  <c r="AJ2530" i="1"/>
  <c r="AJ2531" i="1"/>
  <c r="AJ2532" i="1"/>
  <c r="AJ2533" i="1"/>
  <c r="AJ2534" i="1"/>
  <c r="AJ2535" i="1"/>
  <c r="AJ2536" i="1"/>
  <c r="AJ2537" i="1"/>
  <c r="AJ2538" i="1"/>
  <c r="AJ2539" i="1"/>
  <c r="AJ2540" i="1"/>
  <c r="AJ2541" i="1"/>
  <c r="AJ2542" i="1"/>
  <c r="AJ2543" i="1"/>
  <c r="AJ2544" i="1"/>
  <c r="AJ2545" i="1"/>
  <c r="AJ2546" i="1"/>
  <c r="AJ2547"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K2487" i="1"/>
  <c r="AK2488" i="1"/>
  <c r="AK2489" i="1"/>
  <c r="AK2490" i="1"/>
  <c r="AK2491" i="1"/>
  <c r="AK2492" i="1"/>
  <c r="AK2493" i="1"/>
  <c r="AK2494" i="1"/>
  <c r="AK2495" i="1"/>
  <c r="AK2496" i="1"/>
  <c r="AK2497" i="1"/>
  <c r="AK2498" i="1"/>
  <c r="AK2499" i="1"/>
  <c r="AK2500" i="1"/>
  <c r="AK2501" i="1"/>
  <c r="AK2502" i="1"/>
  <c r="AK2503" i="1"/>
  <c r="AK2504" i="1"/>
  <c r="AK2505" i="1"/>
  <c r="AK2506" i="1"/>
  <c r="AK2507" i="1"/>
  <c r="AK2508" i="1"/>
  <c r="AK2509" i="1"/>
  <c r="AK2510" i="1"/>
  <c r="AK2511" i="1"/>
  <c r="AK2512" i="1"/>
  <c r="AK2513" i="1"/>
  <c r="AK2514" i="1"/>
  <c r="AK2515" i="1"/>
  <c r="AK2516" i="1"/>
  <c r="AK2517" i="1"/>
  <c r="AK2518" i="1"/>
  <c r="AK2519" i="1"/>
  <c r="AK2520" i="1"/>
  <c r="AK2521" i="1"/>
  <c r="AK2522" i="1"/>
  <c r="AK2523" i="1"/>
  <c r="AK2524" i="1"/>
  <c r="AK2525" i="1"/>
  <c r="AK2526" i="1"/>
  <c r="AK2527" i="1"/>
  <c r="AK2528" i="1"/>
  <c r="AK2529" i="1"/>
  <c r="AK2530" i="1"/>
  <c r="AK2531" i="1"/>
  <c r="AK2532" i="1"/>
  <c r="AK2533" i="1"/>
  <c r="AK2534" i="1"/>
  <c r="AK2535" i="1"/>
  <c r="AK2536" i="1"/>
  <c r="AK2537" i="1"/>
  <c r="AK2538" i="1"/>
  <c r="AK2539" i="1"/>
  <c r="AK2540" i="1"/>
  <c r="AK2541" i="1"/>
  <c r="AK2542" i="1"/>
  <c r="AK2543" i="1"/>
  <c r="AK2544" i="1"/>
  <c r="AK2545" i="1"/>
  <c r="AK2546" i="1"/>
  <c r="AK2547"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L2130" i="1"/>
  <c r="AL2131" i="1"/>
  <c r="AL2132" i="1"/>
  <c r="AL2133" i="1"/>
  <c r="AL2134" i="1"/>
  <c r="AL2135" i="1"/>
  <c r="AL2136" i="1"/>
  <c r="AL2137" i="1"/>
  <c r="AL2138" i="1"/>
  <c r="AL2139" i="1"/>
  <c r="AL2140" i="1"/>
  <c r="AL2141" i="1"/>
  <c r="AL2142" i="1"/>
  <c r="AL2143" i="1"/>
  <c r="AL2144" i="1"/>
  <c r="AL2145" i="1"/>
  <c r="AL2146" i="1"/>
  <c r="AL2147" i="1"/>
  <c r="AL2148" i="1"/>
  <c r="AL2149" i="1"/>
  <c r="AL2150" i="1"/>
  <c r="AL2151" i="1"/>
  <c r="AL2152" i="1"/>
  <c r="AL2153" i="1"/>
  <c r="AL2154" i="1"/>
  <c r="AL2155" i="1"/>
  <c r="AL2156" i="1"/>
  <c r="AL2157" i="1"/>
  <c r="AL2158" i="1"/>
  <c r="AL2159" i="1"/>
  <c r="AL2160" i="1"/>
  <c r="AL2161" i="1"/>
  <c r="AL2162" i="1"/>
  <c r="AL2163" i="1"/>
  <c r="AL2164" i="1"/>
  <c r="AL2165" i="1"/>
  <c r="AL2166" i="1"/>
  <c r="AL2167" i="1"/>
  <c r="AL2168" i="1"/>
  <c r="AL2169" i="1"/>
  <c r="AL2170" i="1"/>
  <c r="AL2171" i="1"/>
  <c r="AL2172" i="1"/>
  <c r="AL2173" i="1"/>
  <c r="AL2174" i="1"/>
  <c r="AL2175" i="1"/>
  <c r="AL2176" i="1"/>
  <c r="AL2177" i="1"/>
  <c r="AL2178" i="1"/>
  <c r="AL2179" i="1"/>
  <c r="AL2180" i="1"/>
  <c r="AL2181" i="1"/>
  <c r="AL2182" i="1"/>
  <c r="AL2183" i="1"/>
  <c r="AL2184" i="1"/>
  <c r="AL2185" i="1"/>
  <c r="AL2186" i="1"/>
  <c r="AL2187" i="1"/>
  <c r="AL2188" i="1"/>
  <c r="AL2189" i="1"/>
  <c r="AL2190" i="1"/>
  <c r="AL2191" i="1"/>
  <c r="AL2192" i="1"/>
  <c r="AL2193" i="1"/>
  <c r="AL2194" i="1"/>
  <c r="AL2195" i="1"/>
  <c r="AL2196" i="1"/>
  <c r="AL2197" i="1"/>
  <c r="AL2198" i="1"/>
  <c r="AL2199" i="1"/>
  <c r="AL2200" i="1"/>
  <c r="AL2201" i="1"/>
  <c r="AL2202" i="1"/>
  <c r="AL2203" i="1"/>
  <c r="AL2204" i="1"/>
  <c r="AL2205" i="1"/>
  <c r="AL2206" i="1"/>
  <c r="AL2207" i="1"/>
  <c r="AL2208" i="1"/>
  <c r="AL2209" i="1"/>
  <c r="AL2210" i="1"/>
  <c r="AL2211" i="1"/>
  <c r="AL2212" i="1"/>
  <c r="AL2213" i="1"/>
  <c r="AL2214" i="1"/>
  <c r="AL2215" i="1"/>
  <c r="AL2216" i="1"/>
  <c r="AL2217" i="1"/>
  <c r="AL2218" i="1"/>
  <c r="AL2219" i="1"/>
  <c r="AL2220" i="1"/>
  <c r="AL2221" i="1"/>
  <c r="AL2222" i="1"/>
  <c r="AL2223" i="1"/>
  <c r="AL2224" i="1"/>
  <c r="AL2225" i="1"/>
  <c r="AL2226" i="1"/>
  <c r="AL2227" i="1"/>
  <c r="AL2228" i="1"/>
  <c r="AL2229" i="1"/>
  <c r="AL2230" i="1"/>
  <c r="AL2231" i="1"/>
  <c r="AL2232" i="1"/>
  <c r="AL2233" i="1"/>
  <c r="AL2234" i="1"/>
  <c r="AL2235" i="1"/>
  <c r="AL2236" i="1"/>
  <c r="AL2237" i="1"/>
  <c r="AL2238" i="1"/>
  <c r="AL2239" i="1"/>
  <c r="AL2240" i="1"/>
  <c r="AL2241" i="1"/>
  <c r="AL2242" i="1"/>
  <c r="AL2243" i="1"/>
  <c r="AL2244" i="1"/>
  <c r="AL2245" i="1"/>
  <c r="AL2246" i="1"/>
  <c r="AL2247" i="1"/>
  <c r="AL2248" i="1"/>
  <c r="AL2249" i="1"/>
  <c r="AL2250" i="1"/>
  <c r="AL2251" i="1"/>
  <c r="AL2252" i="1"/>
  <c r="AL2253" i="1"/>
  <c r="AL2254" i="1"/>
  <c r="AL2255" i="1"/>
  <c r="AL2256" i="1"/>
  <c r="AL2257" i="1"/>
  <c r="AL2258" i="1"/>
  <c r="AL2259" i="1"/>
  <c r="AL2260" i="1"/>
  <c r="AL2261" i="1"/>
  <c r="AL2262" i="1"/>
  <c r="AL2263" i="1"/>
  <c r="AL2264" i="1"/>
  <c r="AL2265" i="1"/>
  <c r="AL2266" i="1"/>
  <c r="AL2267" i="1"/>
  <c r="AL2268" i="1"/>
  <c r="AL2269" i="1"/>
  <c r="AL2270" i="1"/>
  <c r="AL2271" i="1"/>
  <c r="AL2272" i="1"/>
  <c r="AL2273" i="1"/>
  <c r="AL2274" i="1"/>
  <c r="AL2275" i="1"/>
  <c r="AL2276" i="1"/>
  <c r="AL2277" i="1"/>
  <c r="AL2278" i="1"/>
  <c r="AL2279" i="1"/>
  <c r="AL2280" i="1"/>
  <c r="AL2281" i="1"/>
  <c r="AL2282" i="1"/>
  <c r="AL2283" i="1"/>
  <c r="AL2284" i="1"/>
  <c r="AL2285" i="1"/>
  <c r="AL2286" i="1"/>
  <c r="AL2287" i="1"/>
  <c r="AL2288" i="1"/>
  <c r="AL2289" i="1"/>
  <c r="AL2290" i="1"/>
  <c r="AL2291" i="1"/>
  <c r="AL2292" i="1"/>
  <c r="AL2293" i="1"/>
  <c r="AL2294" i="1"/>
  <c r="AL2295" i="1"/>
  <c r="AL2296" i="1"/>
  <c r="AL2297" i="1"/>
  <c r="AL2298" i="1"/>
  <c r="AL2299" i="1"/>
  <c r="AL2300" i="1"/>
  <c r="AL2301" i="1"/>
  <c r="AL2302" i="1"/>
  <c r="AL2303" i="1"/>
  <c r="AL2304" i="1"/>
  <c r="AL2305" i="1"/>
  <c r="AL2306" i="1"/>
  <c r="AL2307" i="1"/>
  <c r="AL2308" i="1"/>
  <c r="AL2309" i="1"/>
  <c r="AL2310" i="1"/>
  <c r="AL2311" i="1"/>
  <c r="AL2312" i="1"/>
  <c r="AL2313" i="1"/>
  <c r="AL2314" i="1"/>
  <c r="AL2315" i="1"/>
  <c r="AL2316" i="1"/>
  <c r="AL2317" i="1"/>
  <c r="AL2318" i="1"/>
  <c r="AL2319" i="1"/>
  <c r="AL2320" i="1"/>
  <c r="AL2321" i="1"/>
  <c r="AL2322" i="1"/>
  <c r="AL2323" i="1"/>
  <c r="AL2324" i="1"/>
  <c r="AL2325" i="1"/>
  <c r="AL2326" i="1"/>
  <c r="AL2327" i="1"/>
  <c r="AL2328" i="1"/>
  <c r="AL2329" i="1"/>
  <c r="AL2330" i="1"/>
  <c r="AL2331" i="1"/>
  <c r="AL2332" i="1"/>
  <c r="AL2333" i="1"/>
  <c r="AL2334" i="1"/>
  <c r="AL2335" i="1"/>
  <c r="AL2336" i="1"/>
  <c r="AL2337" i="1"/>
  <c r="AL2338" i="1"/>
  <c r="AL2339" i="1"/>
  <c r="AL2340" i="1"/>
  <c r="AL2341" i="1"/>
  <c r="AL2342" i="1"/>
  <c r="AL2343" i="1"/>
  <c r="AL2344" i="1"/>
  <c r="AL2345" i="1"/>
  <c r="AL2346" i="1"/>
  <c r="AL2347" i="1"/>
  <c r="AL2348" i="1"/>
  <c r="AL2349" i="1"/>
  <c r="AL2350" i="1"/>
  <c r="AL2351" i="1"/>
  <c r="AL2352" i="1"/>
  <c r="AL2353" i="1"/>
  <c r="AL2354" i="1"/>
  <c r="AL2355" i="1"/>
  <c r="AL2356" i="1"/>
  <c r="AL2357" i="1"/>
  <c r="AL2358" i="1"/>
  <c r="AL2359" i="1"/>
  <c r="AL2360" i="1"/>
  <c r="AL2361" i="1"/>
  <c r="AL2362" i="1"/>
  <c r="AL2363" i="1"/>
  <c r="AL2364" i="1"/>
  <c r="AL2365" i="1"/>
  <c r="AL2366" i="1"/>
  <c r="AL2367" i="1"/>
  <c r="AL2368" i="1"/>
  <c r="AL2369" i="1"/>
  <c r="AL2370" i="1"/>
  <c r="AL2371" i="1"/>
  <c r="AL2372" i="1"/>
  <c r="AL2373" i="1"/>
  <c r="AL2374" i="1"/>
  <c r="AL2375" i="1"/>
  <c r="AL2376" i="1"/>
  <c r="AL2377" i="1"/>
  <c r="AL2378" i="1"/>
  <c r="AL2379" i="1"/>
  <c r="AL2380" i="1"/>
  <c r="AL2381" i="1"/>
  <c r="AL2382" i="1"/>
  <c r="AL2383" i="1"/>
  <c r="AL2384" i="1"/>
  <c r="AL2385" i="1"/>
  <c r="AL2386" i="1"/>
  <c r="AL2387" i="1"/>
  <c r="AL2388" i="1"/>
  <c r="AL2389" i="1"/>
  <c r="AL2390" i="1"/>
  <c r="AL2391" i="1"/>
  <c r="AL2392" i="1"/>
  <c r="AL2393" i="1"/>
  <c r="AL2394" i="1"/>
  <c r="AL2395" i="1"/>
  <c r="AL2396" i="1"/>
  <c r="AL2397" i="1"/>
  <c r="AL2398" i="1"/>
  <c r="AL2399" i="1"/>
  <c r="AL2400" i="1"/>
  <c r="AL2401" i="1"/>
  <c r="AL2402" i="1"/>
  <c r="AL2403" i="1"/>
  <c r="AL2404" i="1"/>
  <c r="AL2405" i="1"/>
  <c r="AL2406" i="1"/>
  <c r="AL2407" i="1"/>
  <c r="AL2408" i="1"/>
  <c r="AL2409" i="1"/>
  <c r="AL2410" i="1"/>
  <c r="AL2411" i="1"/>
  <c r="AL2412" i="1"/>
  <c r="AL2413" i="1"/>
  <c r="AL2414" i="1"/>
  <c r="AL2415" i="1"/>
  <c r="AL2416" i="1"/>
  <c r="AL2417" i="1"/>
  <c r="AL2418" i="1"/>
  <c r="AL2419" i="1"/>
  <c r="AL2420" i="1"/>
  <c r="AL2421" i="1"/>
  <c r="AL2422" i="1"/>
  <c r="AL2423" i="1"/>
  <c r="AL2424" i="1"/>
  <c r="AL2425" i="1"/>
  <c r="AL2426" i="1"/>
  <c r="AL2427" i="1"/>
  <c r="AL2428" i="1"/>
  <c r="AL2429" i="1"/>
  <c r="AL2430" i="1"/>
  <c r="AL2431" i="1"/>
  <c r="AL2432" i="1"/>
  <c r="AL2433" i="1"/>
  <c r="AL2434" i="1"/>
  <c r="AL2435" i="1"/>
  <c r="AL2436" i="1"/>
  <c r="AL2437" i="1"/>
  <c r="AL2438" i="1"/>
  <c r="AL2439" i="1"/>
  <c r="AL2440" i="1"/>
  <c r="AL2441" i="1"/>
  <c r="AL2442" i="1"/>
  <c r="AL2443" i="1"/>
  <c r="AL2444" i="1"/>
  <c r="AL2445" i="1"/>
  <c r="AL2446" i="1"/>
  <c r="AL2447" i="1"/>
  <c r="AL2448" i="1"/>
  <c r="AL2449" i="1"/>
  <c r="AL2450" i="1"/>
  <c r="AL2451" i="1"/>
  <c r="AL2452" i="1"/>
  <c r="AL2453" i="1"/>
  <c r="AL2454" i="1"/>
  <c r="AL2455" i="1"/>
  <c r="AL2456" i="1"/>
  <c r="AL2457" i="1"/>
  <c r="AL2458" i="1"/>
  <c r="AL2459" i="1"/>
  <c r="AL2460" i="1"/>
  <c r="AL2461" i="1"/>
  <c r="AL2462" i="1"/>
  <c r="AL2463" i="1"/>
  <c r="AL2464" i="1"/>
  <c r="AL2465" i="1"/>
  <c r="AL2466" i="1"/>
  <c r="AL2467" i="1"/>
  <c r="AL2468" i="1"/>
  <c r="AL2469" i="1"/>
  <c r="AL2470" i="1"/>
  <c r="AL2471" i="1"/>
  <c r="AL2472" i="1"/>
  <c r="AL2473" i="1"/>
  <c r="AL2474" i="1"/>
  <c r="AL2475" i="1"/>
  <c r="AL2476" i="1"/>
  <c r="AL2477" i="1"/>
  <c r="AL2478" i="1"/>
  <c r="AL2479" i="1"/>
  <c r="AL2480" i="1"/>
  <c r="AL2481" i="1"/>
  <c r="AL2482" i="1"/>
  <c r="AL2483" i="1"/>
  <c r="AL2484" i="1"/>
  <c r="AL2485" i="1"/>
  <c r="AL2486" i="1"/>
  <c r="AL2487" i="1"/>
  <c r="AL2488" i="1"/>
  <c r="AL2489" i="1"/>
  <c r="AL2490" i="1"/>
  <c r="AL2491" i="1"/>
  <c r="AL2492" i="1"/>
  <c r="AL2493" i="1"/>
  <c r="AL2494" i="1"/>
  <c r="AL2495" i="1"/>
  <c r="AL2496" i="1"/>
  <c r="AL2497" i="1"/>
  <c r="AL2498" i="1"/>
  <c r="AL2499" i="1"/>
  <c r="AL2500" i="1"/>
  <c r="AL2501" i="1"/>
  <c r="AL2502" i="1"/>
  <c r="AL2503" i="1"/>
  <c r="AL2504" i="1"/>
  <c r="AL2505" i="1"/>
  <c r="AL2506" i="1"/>
  <c r="AL2507" i="1"/>
  <c r="AL2508" i="1"/>
  <c r="AL2509" i="1"/>
  <c r="AL2510" i="1"/>
  <c r="AL2511" i="1"/>
  <c r="AL2512" i="1"/>
  <c r="AL2513" i="1"/>
  <c r="AL2514" i="1"/>
  <c r="AL2515" i="1"/>
  <c r="AL2516" i="1"/>
  <c r="AL2517" i="1"/>
  <c r="AL2518" i="1"/>
  <c r="AL2519" i="1"/>
  <c r="AL2520" i="1"/>
  <c r="AL2521" i="1"/>
  <c r="AL2522" i="1"/>
  <c r="AL2523" i="1"/>
  <c r="AL2524" i="1"/>
  <c r="AL2525" i="1"/>
  <c r="AL2526" i="1"/>
  <c r="AL2527" i="1"/>
  <c r="AL2528" i="1"/>
  <c r="AL2529" i="1"/>
  <c r="AL2530" i="1"/>
  <c r="AL2531" i="1"/>
  <c r="AL2532" i="1"/>
  <c r="AL2533" i="1"/>
  <c r="AL2534" i="1"/>
  <c r="AL2535" i="1"/>
  <c r="AL2536" i="1"/>
  <c r="AL2537" i="1"/>
  <c r="AL2538" i="1"/>
  <c r="AL2539" i="1"/>
  <c r="AL2540" i="1"/>
  <c r="AL2541" i="1"/>
  <c r="AL2542" i="1"/>
  <c r="AL2543" i="1"/>
  <c r="AL2544" i="1"/>
  <c r="AL2545" i="1"/>
  <c r="AL2546" i="1"/>
  <c r="AL2547"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N2130" i="1"/>
  <c r="AN2131" i="1"/>
  <c r="AN2132" i="1"/>
  <c r="AN2133" i="1"/>
  <c r="AN2134" i="1"/>
  <c r="AN2135" i="1"/>
  <c r="AN2136" i="1"/>
  <c r="AN2137" i="1"/>
  <c r="AN2138" i="1"/>
  <c r="AN2139" i="1"/>
  <c r="AN2140" i="1"/>
  <c r="AN2141" i="1"/>
  <c r="AN2142" i="1"/>
  <c r="AN2143" i="1"/>
  <c r="AN2144" i="1"/>
  <c r="AN2145" i="1"/>
  <c r="AN2146" i="1"/>
  <c r="AN2147" i="1"/>
  <c r="AN2148" i="1"/>
  <c r="AN2149" i="1"/>
  <c r="AN2150" i="1"/>
  <c r="AN2151" i="1"/>
  <c r="AN2152" i="1"/>
  <c r="AN2153" i="1"/>
  <c r="AN2154" i="1"/>
  <c r="AN2155" i="1"/>
  <c r="AN2156" i="1"/>
  <c r="AN2157" i="1"/>
  <c r="AN2158" i="1"/>
  <c r="AN2159" i="1"/>
  <c r="AN2160" i="1"/>
  <c r="AN2161" i="1"/>
  <c r="AN2162" i="1"/>
  <c r="AN2163" i="1"/>
  <c r="AN2164" i="1"/>
  <c r="AN2165" i="1"/>
  <c r="AN2166" i="1"/>
  <c r="AN2167" i="1"/>
  <c r="AN2168" i="1"/>
  <c r="AN2169" i="1"/>
  <c r="AN2170" i="1"/>
  <c r="AN2171" i="1"/>
  <c r="AN2172" i="1"/>
  <c r="AN2173" i="1"/>
  <c r="AN2174" i="1"/>
  <c r="AN2175" i="1"/>
  <c r="AN2176" i="1"/>
  <c r="AN2177" i="1"/>
  <c r="AN2178" i="1"/>
  <c r="AN2179" i="1"/>
  <c r="AN2180" i="1"/>
  <c r="AN2181" i="1"/>
  <c r="AN2182" i="1"/>
  <c r="AN2183" i="1"/>
  <c r="AN2184" i="1"/>
  <c r="AN2185" i="1"/>
  <c r="AN2186" i="1"/>
  <c r="AN2187" i="1"/>
  <c r="AN2188" i="1"/>
  <c r="AN2189" i="1"/>
  <c r="AN2190" i="1"/>
  <c r="AN2191" i="1"/>
  <c r="AN2192" i="1"/>
  <c r="AN2193" i="1"/>
  <c r="AN2194" i="1"/>
  <c r="AN2195" i="1"/>
  <c r="AN2196" i="1"/>
  <c r="AN2197" i="1"/>
  <c r="AN2198" i="1"/>
  <c r="AN2199" i="1"/>
  <c r="AN2200" i="1"/>
  <c r="AN2201" i="1"/>
  <c r="AN2202" i="1"/>
  <c r="AN2203" i="1"/>
  <c r="AN2204" i="1"/>
  <c r="AN2205" i="1"/>
  <c r="AN2206" i="1"/>
  <c r="AN2207" i="1"/>
  <c r="AN2208" i="1"/>
  <c r="AN2209" i="1"/>
  <c r="AN2210" i="1"/>
  <c r="AN2211" i="1"/>
  <c r="AN2212" i="1"/>
  <c r="AN2213" i="1"/>
  <c r="AN2214" i="1"/>
  <c r="AN2215" i="1"/>
  <c r="AN2216" i="1"/>
  <c r="AN2217" i="1"/>
  <c r="AN2218" i="1"/>
  <c r="AN2219" i="1"/>
  <c r="AN2220" i="1"/>
  <c r="AN2221" i="1"/>
  <c r="AN2222" i="1"/>
  <c r="AN2223" i="1"/>
  <c r="AN2224" i="1"/>
  <c r="AN2225" i="1"/>
  <c r="AN2226" i="1"/>
  <c r="AN2227" i="1"/>
  <c r="AN2228" i="1"/>
  <c r="AN2229" i="1"/>
  <c r="AN2230" i="1"/>
  <c r="AN2231" i="1"/>
  <c r="AN2232" i="1"/>
  <c r="AN2233" i="1"/>
  <c r="AN2234" i="1"/>
  <c r="AN2235" i="1"/>
  <c r="AN2236" i="1"/>
  <c r="AN2237" i="1"/>
  <c r="AN2238" i="1"/>
  <c r="AN2239" i="1"/>
  <c r="AN2240" i="1"/>
  <c r="AN2241" i="1"/>
  <c r="AN2242" i="1"/>
  <c r="AN2243" i="1"/>
  <c r="AN2244" i="1"/>
  <c r="AN2245" i="1"/>
  <c r="AN2246" i="1"/>
  <c r="AN2247" i="1"/>
  <c r="AN2248" i="1"/>
  <c r="AN2249" i="1"/>
  <c r="AN2250" i="1"/>
  <c r="AN2251" i="1"/>
  <c r="AN2252" i="1"/>
  <c r="AN2253" i="1"/>
  <c r="AN2254" i="1"/>
  <c r="AN2255" i="1"/>
  <c r="AN2256" i="1"/>
  <c r="AN2257" i="1"/>
  <c r="AN2258" i="1"/>
  <c r="AN2259" i="1"/>
  <c r="AN2260" i="1"/>
  <c r="AN2261" i="1"/>
  <c r="AN2262" i="1"/>
  <c r="AN2263" i="1"/>
  <c r="AN2264" i="1"/>
  <c r="AN2265" i="1"/>
  <c r="AN2266" i="1"/>
  <c r="AN2267" i="1"/>
  <c r="AN2268" i="1"/>
  <c r="AN2269" i="1"/>
  <c r="AN2270" i="1"/>
  <c r="AN2271" i="1"/>
  <c r="AN2272" i="1"/>
  <c r="AN2273" i="1"/>
  <c r="AN2274" i="1"/>
  <c r="AN2275" i="1"/>
  <c r="AN2276" i="1"/>
  <c r="AN2277" i="1"/>
  <c r="AN2278" i="1"/>
  <c r="AN2279" i="1"/>
  <c r="AN2280" i="1"/>
  <c r="AN2281" i="1"/>
  <c r="AN2282" i="1"/>
  <c r="AN2283" i="1"/>
  <c r="AN2284" i="1"/>
  <c r="AN2285" i="1"/>
  <c r="AN2286" i="1"/>
  <c r="AN2287" i="1"/>
  <c r="AN2288" i="1"/>
  <c r="AN2289" i="1"/>
  <c r="AN2290" i="1"/>
  <c r="AN2291" i="1"/>
  <c r="AN2292" i="1"/>
  <c r="AN2293" i="1"/>
  <c r="AN2294" i="1"/>
  <c r="AN2295" i="1"/>
  <c r="AN2296" i="1"/>
  <c r="AN2297" i="1"/>
  <c r="AN2298" i="1"/>
  <c r="AN2299" i="1"/>
  <c r="AN2300" i="1"/>
  <c r="AN2301" i="1"/>
  <c r="AN2302" i="1"/>
  <c r="AN2303" i="1"/>
  <c r="AN2304" i="1"/>
  <c r="AN2305" i="1"/>
  <c r="AN2306" i="1"/>
  <c r="AN2307" i="1"/>
  <c r="AN2308" i="1"/>
  <c r="AN2309" i="1"/>
  <c r="AN2310" i="1"/>
  <c r="AN2311" i="1"/>
  <c r="AN2312" i="1"/>
  <c r="AN2313" i="1"/>
  <c r="AN2314" i="1"/>
  <c r="AN2315" i="1"/>
  <c r="AN2316" i="1"/>
  <c r="AN2317" i="1"/>
  <c r="AN2318" i="1"/>
  <c r="AN2319" i="1"/>
  <c r="AN2320" i="1"/>
  <c r="AN2321" i="1"/>
  <c r="AN2322" i="1"/>
  <c r="AN2323" i="1"/>
  <c r="AN2324" i="1"/>
  <c r="AN2325" i="1"/>
  <c r="AN2326" i="1"/>
  <c r="AN2327" i="1"/>
  <c r="AN2328" i="1"/>
  <c r="AN2329" i="1"/>
  <c r="AN2330" i="1"/>
  <c r="AN2331" i="1"/>
  <c r="AN2332" i="1"/>
  <c r="AN2333" i="1"/>
  <c r="AN2334" i="1"/>
  <c r="AN2335" i="1"/>
  <c r="AN2336" i="1"/>
  <c r="AN2337" i="1"/>
  <c r="AN2338" i="1"/>
  <c r="AN2339" i="1"/>
  <c r="AN2340" i="1"/>
  <c r="AN2341" i="1"/>
  <c r="AN2342" i="1"/>
  <c r="AN2343" i="1"/>
  <c r="AN2344" i="1"/>
  <c r="AN2345" i="1"/>
  <c r="AN2346" i="1"/>
  <c r="AN2347" i="1"/>
  <c r="AN2348" i="1"/>
  <c r="AN2349" i="1"/>
  <c r="AN2350" i="1"/>
  <c r="AN2351" i="1"/>
  <c r="AN2352" i="1"/>
  <c r="AN2353" i="1"/>
  <c r="AN2354" i="1"/>
  <c r="AN2355" i="1"/>
  <c r="AN2356" i="1"/>
  <c r="AN2357" i="1"/>
  <c r="AN2358" i="1"/>
  <c r="AN2359" i="1"/>
  <c r="AN2360" i="1"/>
  <c r="AN2361" i="1"/>
  <c r="AN2362" i="1"/>
  <c r="AN2363" i="1"/>
  <c r="AN2364" i="1"/>
  <c r="AN2365" i="1"/>
  <c r="AN2366" i="1"/>
  <c r="AN2367" i="1"/>
  <c r="AN2368" i="1"/>
  <c r="AN2369" i="1"/>
  <c r="AN2370" i="1"/>
  <c r="AN2371" i="1"/>
  <c r="AN2372" i="1"/>
  <c r="AN2373" i="1"/>
  <c r="AN2374" i="1"/>
  <c r="AN2375" i="1"/>
  <c r="AN2376" i="1"/>
  <c r="AN2377" i="1"/>
  <c r="AN2378" i="1"/>
  <c r="AN2379" i="1"/>
  <c r="AN2380" i="1"/>
  <c r="AN2381" i="1"/>
  <c r="AN2382" i="1"/>
  <c r="AN2383" i="1"/>
  <c r="AN2384" i="1"/>
  <c r="AN2385" i="1"/>
  <c r="AN2386" i="1"/>
  <c r="AN2387" i="1"/>
  <c r="AN2388" i="1"/>
  <c r="AN2389" i="1"/>
  <c r="AN2390" i="1"/>
  <c r="AN2391" i="1"/>
  <c r="AN2392" i="1"/>
  <c r="AN2393" i="1"/>
  <c r="AN2394" i="1"/>
  <c r="AN2395" i="1"/>
  <c r="AN2396" i="1"/>
  <c r="AN2397" i="1"/>
  <c r="AN2398" i="1"/>
  <c r="AN2399" i="1"/>
  <c r="AN2400" i="1"/>
  <c r="AN2401" i="1"/>
  <c r="AN2402" i="1"/>
  <c r="AN2403" i="1"/>
  <c r="AN2404" i="1"/>
  <c r="AN2405" i="1"/>
  <c r="AN2406" i="1"/>
  <c r="AN2407" i="1"/>
  <c r="AN2408" i="1"/>
  <c r="AN2409" i="1"/>
  <c r="AN2410" i="1"/>
  <c r="AN2411" i="1"/>
  <c r="AN2412" i="1"/>
  <c r="AN2413" i="1"/>
  <c r="AN2414" i="1"/>
  <c r="AN2415" i="1"/>
  <c r="AN2416" i="1"/>
  <c r="AN2417" i="1"/>
  <c r="AN2418" i="1"/>
  <c r="AN2419" i="1"/>
  <c r="AN2420" i="1"/>
  <c r="AN2421" i="1"/>
  <c r="AN2422" i="1"/>
  <c r="AN2423" i="1"/>
  <c r="AN2424" i="1"/>
  <c r="AN2425" i="1"/>
  <c r="AN2426" i="1"/>
  <c r="AN2427" i="1"/>
  <c r="AN2428" i="1"/>
  <c r="AN2429" i="1"/>
  <c r="AN2430" i="1"/>
  <c r="AN2431" i="1"/>
  <c r="AN2432" i="1"/>
  <c r="AN2433" i="1"/>
  <c r="AN2434" i="1"/>
  <c r="AN2435" i="1"/>
  <c r="AN2436" i="1"/>
  <c r="AN2437" i="1"/>
  <c r="AN2438" i="1"/>
  <c r="AN2439" i="1"/>
  <c r="AN2440" i="1"/>
  <c r="AN2441" i="1"/>
  <c r="AN2442" i="1"/>
  <c r="AN2443" i="1"/>
  <c r="AN2444" i="1"/>
  <c r="AN2445" i="1"/>
  <c r="AN2446" i="1"/>
  <c r="AN2447" i="1"/>
  <c r="AN2448" i="1"/>
  <c r="AN2449" i="1"/>
  <c r="AN2450" i="1"/>
  <c r="AN2451" i="1"/>
  <c r="AN2452" i="1"/>
  <c r="AN2453" i="1"/>
  <c r="AN2454" i="1"/>
  <c r="AN2455" i="1"/>
  <c r="AN2456" i="1"/>
  <c r="AN2457" i="1"/>
  <c r="AN2458" i="1"/>
  <c r="AN2459" i="1"/>
  <c r="AN2460" i="1"/>
  <c r="AN2461" i="1"/>
  <c r="AN2462" i="1"/>
  <c r="AN2463" i="1"/>
  <c r="AN2464" i="1"/>
  <c r="AN2465" i="1"/>
  <c r="AN2466" i="1"/>
  <c r="AN2467" i="1"/>
  <c r="AN2468" i="1"/>
  <c r="AN2469" i="1"/>
  <c r="AN2470" i="1"/>
  <c r="AN2471" i="1"/>
  <c r="AN2472" i="1"/>
  <c r="AN2473" i="1"/>
  <c r="AN2474" i="1"/>
  <c r="AN2475" i="1"/>
  <c r="AN2476" i="1"/>
  <c r="AN2477" i="1"/>
  <c r="AN2478" i="1"/>
  <c r="AN2479" i="1"/>
  <c r="AN2480" i="1"/>
  <c r="AN2481" i="1"/>
  <c r="AN2482" i="1"/>
  <c r="AN2483" i="1"/>
  <c r="AN2484" i="1"/>
  <c r="AN2485" i="1"/>
  <c r="AN2486" i="1"/>
  <c r="AN2487" i="1"/>
  <c r="AN2488" i="1"/>
  <c r="AN2489" i="1"/>
  <c r="AN2490" i="1"/>
  <c r="AN2491" i="1"/>
  <c r="AN2492" i="1"/>
  <c r="AN2493" i="1"/>
  <c r="AN2494" i="1"/>
  <c r="AN2495" i="1"/>
  <c r="AN2496" i="1"/>
  <c r="AN2497" i="1"/>
  <c r="AN2498" i="1"/>
  <c r="AN2499" i="1"/>
  <c r="AN2500" i="1"/>
  <c r="AN2501" i="1"/>
  <c r="AN2502" i="1"/>
  <c r="AN2503" i="1"/>
  <c r="AN2504" i="1"/>
  <c r="AN2505" i="1"/>
  <c r="AN2506" i="1"/>
  <c r="AN2507" i="1"/>
  <c r="AN2508" i="1"/>
  <c r="AN2509" i="1"/>
  <c r="AN2510" i="1"/>
  <c r="AN2511" i="1"/>
  <c r="AN2512" i="1"/>
  <c r="AN2513" i="1"/>
  <c r="AN2514" i="1"/>
  <c r="AN2515" i="1"/>
  <c r="AN2516" i="1"/>
  <c r="AN2517" i="1"/>
  <c r="AN2518" i="1"/>
  <c r="AN2519" i="1"/>
  <c r="AN2520" i="1"/>
  <c r="AN2521" i="1"/>
  <c r="AN2522" i="1"/>
  <c r="AN2523" i="1"/>
  <c r="AN2524" i="1"/>
  <c r="AN2525" i="1"/>
  <c r="AN2526" i="1"/>
  <c r="AN2527" i="1"/>
  <c r="AN2528" i="1"/>
  <c r="AN2529" i="1"/>
  <c r="AN2530" i="1"/>
  <c r="AN2531" i="1"/>
  <c r="AN2532" i="1"/>
  <c r="AN2533" i="1"/>
  <c r="AN2534" i="1"/>
  <c r="AN2535" i="1"/>
  <c r="AN2536" i="1"/>
  <c r="AN2537" i="1"/>
  <c r="AN2538" i="1"/>
  <c r="AN2539" i="1"/>
  <c r="AN2540" i="1"/>
  <c r="AN2541" i="1"/>
  <c r="AN2542" i="1"/>
  <c r="AN2543" i="1"/>
  <c r="AN2544" i="1"/>
  <c r="AN2545" i="1"/>
  <c r="AN2546" i="1"/>
  <c r="AN2547"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O2130" i="1"/>
  <c r="AO2131" i="1"/>
  <c r="AO2132" i="1"/>
  <c r="AO2133" i="1"/>
  <c r="AO2134" i="1"/>
  <c r="AO2135" i="1"/>
  <c r="AO2136" i="1"/>
  <c r="AO2137" i="1"/>
  <c r="AO2138" i="1"/>
  <c r="AO2139" i="1"/>
  <c r="AO2140" i="1"/>
  <c r="AO2141" i="1"/>
  <c r="AO2142" i="1"/>
  <c r="AO2143" i="1"/>
  <c r="AO2144" i="1"/>
  <c r="AO2145" i="1"/>
  <c r="AO2146" i="1"/>
  <c r="AO2147" i="1"/>
  <c r="AO2148" i="1"/>
  <c r="AO2149" i="1"/>
  <c r="AO2150" i="1"/>
  <c r="AO2151" i="1"/>
  <c r="AO2152" i="1"/>
  <c r="AO2153" i="1"/>
  <c r="AO2154" i="1"/>
  <c r="AO2155" i="1"/>
  <c r="AO2156" i="1"/>
  <c r="AO2157" i="1"/>
  <c r="AO2158" i="1"/>
  <c r="AO2159" i="1"/>
  <c r="AO2160" i="1"/>
  <c r="AO2161" i="1"/>
  <c r="AO2162" i="1"/>
  <c r="AO2163" i="1"/>
  <c r="AO2164" i="1"/>
  <c r="AO2165" i="1"/>
  <c r="AO2166" i="1"/>
  <c r="AO2167" i="1"/>
  <c r="AO2168" i="1"/>
  <c r="AO2169" i="1"/>
  <c r="AO2170" i="1"/>
  <c r="AO2171" i="1"/>
  <c r="AO2172" i="1"/>
  <c r="AO2173" i="1"/>
  <c r="AO2174" i="1"/>
  <c r="AO2175" i="1"/>
  <c r="AO2176" i="1"/>
  <c r="AO2177" i="1"/>
  <c r="AO2178" i="1"/>
  <c r="AO2179" i="1"/>
  <c r="AO2180" i="1"/>
  <c r="AO2181" i="1"/>
  <c r="AO2182" i="1"/>
  <c r="AO2183" i="1"/>
  <c r="AO2184" i="1"/>
  <c r="AO2185" i="1"/>
  <c r="AO2186" i="1"/>
  <c r="AO2187" i="1"/>
  <c r="AO2188" i="1"/>
  <c r="AO2189" i="1"/>
  <c r="AO2190" i="1"/>
  <c r="AO2191" i="1"/>
  <c r="AO2192" i="1"/>
  <c r="AO2193" i="1"/>
  <c r="AO2194" i="1"/>
  <c r="AO2195" i="1"/>
  <c r="AO2196" i="1"/>
  <c r="AO2197" i="1"/>
  <c r="AO2198" i="1"/>
  <c r="AO2199" i="1"/>
  <c r="AO2200" i="1"/>
  <c r="AO2201" i="1"/>
  <c r="AO2202" i="1"/>
  <c r="AO2203" i="1"/>
  <c r="AO2204" i="1"/>
  <c r="AO2205" i="1"/>
  <c r="AO2206" i="1"/>
  <c r="AO2207" i="1"/>
  <c r="AO2208" i="1"/>
  <c r="AO2209" i="1"/>
  <c r="AO2210" i="1"/>
  <c r="AO2211" i="1"/>
  <c r="AO2212" i="1"/>
  <c r="AO2213" i="1"/>
  <c r="AO2214" i="1"/>
  <c r="AO2215" i="1"/>
  <c r="AO2216" i="1"/>
  <c r="AO2217" i="1"/>
  <c r="AO2218" i="1"/>
  <c r="AO2219" i="1"/>
  <c r="AO2220" i="1"/>
  <c r="AO2221" i="1"/>
  <c r="AO2222" i="1"/>
  <c r="AO2223" i="1"/>
  <c r="AO2224" i="1"/>
  <c r="AO2225" i="1"/>
  <c r="AO2226" i="1"/>
  <c r="AO2227" i="1"/>
  <c r="AO2228" i="1"/>
  <c r="AO2229" i="1"/>
  <c r="AO2230" i="1"/>
  <c r="AO2231" i="1"/>
  <c r="AO2232" i="1"/>
  <c r="AO2233" i="1"/>
  <c r="AO2234" i="1"/>
  <c r="AO2235" i="1"/>
  <c r="AO2236" i="1"/>
  <c r="AO2237" i="1"/>
  <c r="AO2238" i="1"/>
  <c r="AO2239" i="1"/>
  <c r="AO2240" i="1"/>
  <c r="AO2241" i="1"/>
  <c r="AO2242" i="1"/>
  <c r="AO2243" i="1"/>
  <c r="AO2244" i="1"/>
  <c r="AO2245" i="1"/>
  <c r="AO2246" i="1"/>
  <c r="AO2247" i="1"/>
  <c r="AO2248" i="1"/>
  <c r="AO2249" i="1"/>
  <c r="AO2250" i="1"/>
  <c r="AO2251" i="1"/>
  <c r="AO2252" i="1"/>
  <c r="AO2253" i="1"/>
  <c r="AO2254" i="1"/>
  <c r="AO2255" i="1"/>
  <c r="AO2256" i="1"/>
  <c r="AO2257" i="1"/>
  <c r="AO2258" i="1"/>
  <c r="AO2259" i="1"/>
  <c r="AO2260" i="1"/>
  <c r="AO2261" i="1"/>
  <c r="AO2262" i="1"/>
  <c r="AO2263" i="1"/>
  <c r="AO2264" i="1"/>
  <c r="AO2265" i="1"/>
  <c r="AO2266" i="1"/>
  <c r="AO2267" i="1"/>
  <c r="AO2268" i="1"/>
  <c r="AO2269" i="1"/>
  <c r="AO2270" i="1"/>
  <c r="AO2271" i="1"/>
  <c r="AO2272" i="1"/>
  <c r="AO2273" i="1"/>
  <c r="AO2274" i="1"/>
  <c r="AO2275" i="1"/>
  <c r="AO2276" i="1"/>
  <c r="AO2277" i="1"/>
  <c r="AO2278" i="1"/>
  <c r="AO2279" i="1"/>
  <c r="AO2280" i="1"/>
  <c r="AO2281" i="1"/>
  <c r="AO2282" i="1"/>
  <c r="AO2283" i="1"/>
  <c r="AO2284" i="1"/>
  <c r="AO2285" i="1"/>
  <c r="AO2286" i="1"/>
  <c r="AO2287" i="1"/>
  <c r="AO2288" i="1"/>
  <c r="AO2289" i="1"/>
  <c r="AO2290" i="1"/>
  <c r="AO2291" i="1"/>
  <c r="AO2292" i="1"/>
  <c r="AO2293" i="1"/>
  <c r="AO2294" i="1"/>
  <c r="AO2295" i="1"/>
  <c r="AO2296" i="1"/>
  <c r="AO2297" i="1"/>
  <c r="AO2298" i="1"/>
  <c r="AO2299" i="1"/>
  <c r="AO2300" i="1"/>
  <c r="AO2301" i="1"/>
  <c r="AO2302" i="1"/>
  <c r="AO2303" i="1"/>
  <c r="AO2304" i="1"/>
  <c r="AO2305" i="1"/>
  <c r="AO2306" i="1"/>
  <c r="AO2307" i="1"/>
  <c r="AO2308" i="1"/>
  <c r="AO2309" i="1"/>
  <c r="AO2310" i="1"/>
  <c r="AO2311" i="1"/>
  <c r="AO2312" i="1"/>
  <c r="AO2313" i="1"/>
  <c r="AO2314" i="1"/>
  <c r="AO2315" i="1"/>
  <c r="AO2316" i="1"/>
  <c r="AO2317" i="1"/>
  <c r="AO2318" i="1"/>
  <c r="AO2319" i="1"/>
  <c r="AO2320" i="1"/>
  <c r="AO2321" i="1"/>
  <c r="AO2322" i="1"/>
  <c r="AO2323" i="1"/>
  <c r="AO2324" i="1"/>
  <c r="AO2325" i="1"/>
  <c r="AO2326" i="1"/>
  <c r="AO2327" i="1"/>
  <c r="AO2328" i="1"/>
  <c r="AO2329" i="1"/>
  <c r="AO2330" i="1"/>
  <c r="AO2331" i="1"/>
  <c r="AO2332" i="1"/>
  <c r="AO2333" i="1"/>
  <c r="AO2334" i="1"/>
  <c r="AO2335" i="1"/>
  <c r="AO2336" i="1"/>
  <c r="AO2337" i="1"/>
  <c r="AO2338" i="1"/>
  <c r="AO2339" i="1"/>
  <c r="AO2340" i="1"/>
  <c r="AO2341" i="1"/>
  <c r="AO2342" i="1"/>
  <c r="AO2343" i="1"/>
  <c r="AO2344" i="1"/>
  <c r="AO2345" i="1"/>
  <c r="AO2346" i="1"/>
  <c r="AO2347" i="1"/>
  <c r="AO2348" i="1"/>
  <c r="AO2349" i="1"/>
  <c r="AO2350" i="1"/>
  <c r="AO2351" i="1"/>
  <c r="AO2352" i="1"/>
  <c r="AO2353" i="1"/>
  <c r="AO2354" i="1"/>
  <c r="AO2355" i="1"/>
  <c r="AO2356" i="1"/>
  <c r="AO2357" i="1"/>
  <c r="AO2358" i="1"/>
  <c r="AO2359" i="1"/>
  <c r="AO2360" i="1"/>
  <c r="AO2361" i="1"/>
  <c r="AO2362" i="1"/>
  <c r="AO2363" i="1"/>
  <c r="AO2364" i="1"/>
  <c r="AO2365" i="1"/>
  <c r="AO2366" i="1"/>
  <c r="AO2367" i="1"/>
  <c r="AO2368" i="1"/>
  <c r="AO2369" i="1"/>
  <c r="AO2370" i="1"/>
  <c r="AO2371" i="1"/>
  <c r="AO2372" i="1"/>
  <c r="AO2373" i="1"/>
  <c r="AO2374" i="1"/>
  <c r="AO2375" i="1"/>
  <c r="AO2376" i="1"/>
  <c r="AO2377" i="1"/>
  <c r="AO2378" i="1"/>
  <c r="AO2379" i="1"/>
  <c r="AO2380" i="1"/>
  <c r="AO2381" i="1"/>
  <c r="AO2382" i="1"/>
  <c r="AO2383" i="1"/>
  <c r="AO2384" i="1"/>
  <c r="AO2385" i="1"/>
  <c r="AO2386" i="1"/>
  <c r="AO2387" i="1"/>
  <c r="AO2388" i="1"/>
  <c r="AO2389" i="1"/>
  <c r="AO2390" i="1"/>
  <c r="AO2391" i="1"/>
  <c r="AO2392" i="1"/>
  <c r="AO2393" i="1"/>
  <c r="AO2394" i="1"/>
  <c r="AO2395" i="1"/>
  <c r="AO2396" i="1"/>
  <c r="AO2397" i="1"/>
  <c r="AO2398" i="1"/>
  <c r="AO2399" i="1"/>
  <c r="AO2400" i="1"/>
  <c r="AO2401" i="1"/>
  <c r="AO2402" i="1"/>
  <c r="AO2403" i="1"/>
  <c r="AO2404" i="1"/>
  <c r="AO2405" i="1"/>
  <c r="AO2406" i="1"/>
  <c r="AO2407" i="1"/>
  <c r="AO2408" i="1"/>
  <c r="AO2409" i="1"/>
  <c r="AO2410" i="1"/>
  <c r="AO2411" i="1"/>
  <c r="AO2412" i="1"/>
  <c r="AO2413" i="1"/>
  <c r="AO2414" i="1"/>
  <c r="AO2415" i="1"/>
  <c r="AO2416" i="1"/>
  <c r="AO2417" i="1"/>
  <c r="AO2418" i="1"/>
  <c r="AO2419" i="1"/>
  <c r="AO2420" i="1"/>
  <c r="AO2421" i="1"/>
  <c r="AO2422" i="1"/>
  <c r="AO2423" i="1"/>
  <c r="AO2424" i="1"/>
  <c r="AO2425" i="1"/>
  <c r="AO2426" i="1"/>
  <c r="AO2427" i="1"/>
  <c r="AO2428" i="1"/>
  <c r="AO2429" i="1"/>
  <c r="AO2430" i="1"/>
  <c r="AO2431" i="1"/>
  <c r="AO2432" i="1"/>
  <c r="AO2433" i="1"/>
  <c r="AO2434" i="1"/>
  <c r="AO2435" i="1"/>
  <c r="AO2436" i="1"/>
  <c r="AO2437" i="1"/>
  <c r="AO2438" i="1"/>
  <c r="AO2439" i="1"/>
  <c r="AO2440" i="1"/>
  <c r="AO2441" i="1"/>
  <c r="AO2442" i="1"/>
  <c r="AO2443" i="1"/>
  <c r="AO2444" i="1"/>
  <c r="AO2445" i="1"/>
  <c r="AO2446" i="1"/>
  <c r="AO2447" i="1"/>
  <c r="AO2448" i="1"/>
  <c r="AO2449" i="1"/>
  <c r="AO2450" i="1"/>
  <c r="AO2451" i="1"/>
  <c r="AO2452" i="1"/>
  <c r="AO2453" i="1"/>
  <c r="AO2454" i="1"/>
  <c r="AO2455" i="1"/>
  <c r="AO2456" i="1"/>
  <c r="AO2457" i="1"/>
  <c r="AO2458" i="1"/>
  <c r="AO2459" i="1"/>
  <c r="AO2460" i="1"/>
  <c r="AO2461" i="1"/>
  <c r="AO2462" i="1"/>
  <c r="AO2463" i="1"/>
  <c r="AO2464" i="1"/>
  <c r="AO2465" i="1"/>
  <c r="AO2466" i="1"/>
  <c r="AO2467" i="1"/>
  <c r="AO2468" i="1"/>
  <c r="AO2469" i="1"/>
  <c r="AO2470" i="1"/>
  <c r="AO2471" i="1"/>
  <c r="AO2472" i="1"/>
  <c r="AO2473" i="1"/>
  <c r="AO2474" i="1"/>
  <c r="AO2475" i="1"/>
  <c r="AO2476" i="1"/>
  <c r="AO2477" i="1"/>
  <c r="AO2478" i="1"/>
  <c r="AO2479" i="1"/>
  <c r="AO2480" i="1"/>
  <c r="AO2481" i="1"/>
  <c r="AO2482" i="1"/>
  <c r="AO2483" i="1"/>
  <c r="AO2484" i="1"/>
  <c r="AO2485" i="1"/>
  <c r="AO2486" i="1"/>
  <c r="AO2487" i="1"/>
  <c r="AO2488" i="1"/>
  <c r="AO2489" i="1"/>
  <c r="AO2490" i="1"/>
  <c r="AO2491" i="1"/>
  <c r="AO2492" i="1"/>
  <c r="AO2493" i="1"/>
  <c r="AO2494" i="1"/>
  <c r="AO2495" i="1"/>
  <c r="AO2496" i="1"/>
  <c r="AO2497" i="1"/>
  <c r="AO2498" i="1"/>
  <c r="AO2499" i="1"/>
  <c r="AO2500" i="1"/>
  <c r="AO2501" i="1"/>
  <c r="AO2502" i="1"/>
  <c r="AO2503" i="1"/>
  <c r="AO2504" i="1"/>
  <c r="AO2505" i="1"/>
  <c r="AO2506" i="1"/>
  <c r="AO2507" i="1"/>
  <c r="AO2508" i="1"/>
  <c r="AO2509" i="1"/>
  <c r="AO2510" i="1"/>
  <c r="AO2511" i="1"/>
  <c r="AO2512" i="1"/>
  <c r="AO2513" i="1"/>
  <c r="AO2514" i="1"/>
  <c r="AO2515" i="1"/>
  <c r="AO2516" i="1"/>
  <c r="AO2517" i="1"/>
  <c r="AO2518" i="1"/>
  <c r="AO2519" i="1"/>
  <c r="AO2520" i="1"/>
  <c r="AO2521" i="1"/>
  <c r="AO2522" i="1"/>
  <c r="AO2523" i="1"/>
  <c r="AO2524" i="1"/>
  <c r="AO2525" i="1"/>
  <c r="AO2526" i="1"/>
  <c r="AO2527" i="1"/>
  <c r="AO2528" i="1"/>
  <c r="AO2529" i="1"/>
  <c r="AO2530" i="1"/>
  <c r="AO2531" i="1"/>
  <c r="AO2532" i="1"/>
  <c r="AO2533" i="1"/>
  <c r="AO2534" i="1"/>
  <c r="AO2535" i="1"/>
  <c r="AO2536" i="1"/>
  <c r="AO2537" i="1"/>
  <c r="AO2538" i="1"/>
  <c r="AO2539" i="1"/>
  <c r="AO2540" i="1"/>
  <c r="AO2541" i="1"/>
  <c r="AO2542" i="1"/>
  <c r="AO2543" i="1"/>
  <c r="AO2544" i="1"/>
  <c r="AO2545" i="1"/>
  <c r="AO2546" i="1"/>
  <c r="AO2547" i="1"/>
  <c r="AJ1285" i="1" l="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J753" i="1" l="1"/>
  <c r="AJ1117" i="1"/>
  <c r="AJ654" i="1"/>
  <c r="AJ655" i="1"/>
  <c r="AJ656" i="1"/>
  <c r="AJ669" i="1"/>
  <c r="AJ657" i="1"/>
  <c r="AJ658" i="1"/>
  <c r="AJ665" i="1"/>
  <c r="AJ659" i="1"/>
  <c r="AJ660" i="1"/>
  <c r="AJ649" i="1"/>
  <c r="AJ661" i="1"/>
  <c r="AJ650" i="1"/>
  <c r="AJ670" i="1"/>
  <c r="AJ651" i="1"/>
  <c r="AJ652" i="1"/>
  <c r="AJ662" i="1"/>
  <c r="AJ663" i="1"/>
  <c r="AJ653" i="1"/>
  <c r="AJ648" i="1"/>
  <c r="AJ666" i="1"/>
  <c r="AJ664" i="1"/>
  <c r="AJ667" i="1"/>
  <c r="AJ668" i="1"/>
  <c r="AJ1002" i="1"/>
  <c r="AJ1003" i="1"/>
  <c r="AJ1004" i="1"/>
  <c r="AJ677" i="1"/>
  <c r="AJ678" i="1"/>
  <c r="AJ679" i="1"/>
  <c r="AJ680" i="1"/>
  <c r="AJ681" i="1"/>
  <c r="AJ682" i="1"/>
  <c r="AJ683" i="1"/>
  <c r="AJ684" i="1"/>
  <c r="AJ685" i="1"/>
  <c r="AJ686" i="1"/>
  <c r="AJ687" i="1"/>
  <c r="AJ688" i="1"/>
  <c r="AJ689" i="1"/>
  <c r="AJ690" i="1"/>
  <c r="AJ675" i="1"/>
  <c r="AJ691" i="1"/>
  <c r="AJ720" i="1"/>
  <c r="AJ715" i="1"/>
  <c r="AJ692" i="1"/>
  <c r="AJ716" i="1"/>
  <c r="AJ722" i="1"/>
  <c r="AJ693" i="1"/>
  <c r="AJ676" i="1"/>
  <c r="AJ723" i="1"/>
  <c r="AJ724" i="1"/>
  <c r="AJ671" i="1"/>
  <c r="AJ694" i="1"/>
  <c r="AJ725" i="1"/>
  <c r="AJ695" i="1"/>
  <c r="AJ719" i="1"/>
  <c r="AJ696" i="1"/>
  <c r="AJ717" i="1"/>
  <c r="AJ697" i="1"/>
  <c r="AJ698" i="1"/>
  <c r="AJ699" i="1"/>
  <c r="AJ718" i="1"/>
  <c r="AJ726" i="1"/>
  <c r="AJ721" i="1"/>
  <c r="AJ700" i="1"/>
  <c r="AJ701" i="1"/>
  <c r="AJ727" i="1"/>
  <c r="AJ702" i="1"/>
  <c r="AJ728" i="1"/>
  <c r="AJ703" i="1"/>
  <c r="AJ729" i="1"/>
  <c r="AJ704" i="1"/>
  <c r="AJ705" i="1"/>
  <c r="AJ733" i="1"/>
  <c r="AJ730" i="1"/>
  <c r="AJ731" i="1"/>
  <c r="AJ672" i="1"/>
  <c r="AJ706" i="1"/>
  <c r="AJ707" i="1"/>
  <c r="AJ708" i="1"/>
  <c r="AJ673" i="1"/>
  <c r="AJ709" i="1"/>
  <c r="AJ732" i="1"/>
  <c r="AJ674" i="1"/>
  <c r="AJ710" i="1"/>
  <c r="AJ711" i="1"/>
  <c r="AJ714" i="1"/>
  <c r="AJ712" i="1"/>
  <c r="AJ713" i="1"/>
  <c r="AJ1026" i="1"/>
  <c r="AJ1027" i="1"/>
  <c r="AJ734" i="1"/>
  <c r="AJ735" i="1"/>
  <c r="AJ739" i="1"/>
  <c r="AJ740" i="1"/>
  <c r="AJ736" i="1"/>
  <c r="AJ737" i="1"/>
  <c r="AJ738" i="1"/>
  <c r="AJ741" i="1"/>
  <c r="AJ1028" i="1"/>
  <c r="AJ1029" i="1"/>
  <c r="AJ742" i="1"/>
  <c r="AJ1030" i="1"/>
  <c r="AJ1031" i="1"/>
  <c r="AJ1032" i="1"/>
  <c r="AJ1033" i="1"/>
  <c r="AJ1034" i="1"/>
  <c r="AJ1035" i="1"/>
  <c r="AJ1036" i="1"/>
  <c r="AJ1037" i="1"/>
  <c r="AJ1038" i="1"/>
  <c r="AJ1039" i="1"/>
  <c r="AJ1040" i="1"/>
  <c r="AJ1041" i="1"/>
  <c r="AJ1042" i="1"/>
  <c r="AJ1043" i="1"/>
  <c r="AJ1044" i="1"/>
  <c r="AJ1045" i="1"/>
  <c r="AJ1046" i="1"/>
  <c r="AJ1047" i="1"/>
  <c r="AJ1048" i="1"/>
  <c r="AJ744" i="1"/>
  <c r="AJ743" i="1"/>
  <c r="AJ745" i="1"/>
  <c r="AJ746" i="1"/>
  <c r="AJ754" i="1"/>
  <c r="AJ747" i="1"/>
  <c r="AJ748" i="1"/>
  <c r="AJ749" i="1"/>
  <c r="AJ750" i="1"/>
  <c r="AJ751" i="1"/>
  <c r="AJ752" i="1"/>
  <c r="AJ765" i="1"/>
  <c r="AJ755" i="1"/>
  <c r="AJ766" i="1"/>
  <c r="AJ767" i="1"/>
  <c r="AJ768" i="1"/>
  <c r="AJ756" i="1"/>
  <c r="AJ769" i="1"/>
  <c r="AJ770" i="1"/>
  <c r="AJ771" i="1"/>
  <c r="AJ772" i="1"/>
  <c r="AJ773" i="1"/>
  <c r="AJ774" i="1"/>
  <c r="AJ775" i="1"/>
  <c r="AJ776" i="1"/>
  <c r="AJ777" i="1"/>
  <c r="AJ778" i="1"/>
  <c r="AJ757" i="1"/>
  <c r="AJ779" i="1"/>
  <c r="AJ780" i="1"/>
  <c r="AJ781" i="1"/>
  <c r="AJ782" i="1"/>
  <c r="AJ783" i="1"/>
  <c r="AJ784" i="1"/>
  <c r="AJ785" i="1"/>
  <c r="AJ786" i="1"/>
  <c r="AJ787" i="1"/>
  <c r="AJ788" i="1"/>
  <c r="AJ789" i="1"/>
  <c r="AJ790" i="1"/>
  <c r="AJ791" i="1"/>
  <c r="AJ792" i="1"/>
  <c r="AJ840" i="1"/>
  <c r="AJ841" i="1"/>
  <c r="AJ839" i="1"/>
  <c r="AJ793" i="1"/>
  <c r="AJ758" i="1"/>
  <c r="AJ794" i="1"/>
  <c r="AJ795" i="1"/>
  <c r="AJ763" i="1"/>
  <c r="AJ796" i="1"/>
  <c r="AJ797" i="1"/>
  <c r="AJ798" i="1"/>
  <c r="AJ764" i="1"/>
  <c r="AJ799" i="1"/>
  <c r="AJ800" i="1"/>
  <c r="AJ801" i="1"/>
  <c r="AJ802" i="1"/>
  <c r="AJ803" i="1"/>
  <c r="AJ804" i="1"/>
  <c r="AJ805" i="1"/>
  <c r="AJ806" i="1"/>
  <c r="AJ807" i="1"/>
  <c r="AJ808" i="1"/>
  <c r="AJ809" i="1"/>
  <c r="AJ842" i="1"/>
  <c r="AJ810" i="1"/>
  <c r="AJ833" i="1"/>
  <c r="AJ834" i="1"/>
  <c r="AJ759" i="1"/>
  <c r="AJ811" i="1"/>
  <c r="AJ812" i="1"/>
  <c r="AJ835" i="1"/>
  <c r="AJ813" i="1"/>
  <c r="AJ814" i="1"/>
  <c r="AJ815" i="1"/>
  <c r="AJ843" i="1"/>
  <c r="AJ816" i="1"/>
  <c r="AJ844" i="1"/>
  <c r="AJ845" i="1"/>
  <c r="AJ817" i="1"/>
  <c r="AJ836" i="1"/>
  <c r="AJ760" i="1"/>
  <c r="AJ818" i="1"/>
  <c r="AJ819" i="1"/>
  <c r="AJ820" i="1"/>
  <c r="AJ821" i="1"/>
  <c r="AJ846" i="1"/>
  <c r="AJ847" i="1"/>
  <c r="AJ761" i="1"/>
  <c r="AJ822" i="1"/>
  <c r="AJ823" i="1"/>
  <c r="AJ824" i="1"/>
  <c r="AJ848" i="1"/>
  <c r="AJ825" i="1"/>
  <c r="AJ826" i="1"/>
  <c r="AJ827" i="1"/>
  <c r="AJ849" i="1"/>
  <c r="AJ828" i="1"/>
  <c r="AJ850" i="1"/>
  <c r="AJ851" i="1"/>
  <c r="AJ829" i="1"/>
  <c r="AJ837" i="1"/>
  <c r="AJ830" i="1"/>
  <c r="AJ838" i="1"/>
  <c r="AJ831" i="1"/>
  <c r="AJ852" i="1"/>
  <c r="AJ762" i="1"/>
  <c r="AJ832" i="1"/>
  <c r="AJ1072" i="1"/>
  <c r="AJ1073" i="1"/>
  <c r="AJ1074" i="1"/>
  <c r="AJ1075" i="1"/>
  <c r="AJ1076" i="1"/>
  <c r="AJ1077" i="1"/>
  <c r="AJ876" i="1"/>
  <c r="AJ877" i="1"/>
  <c r="AJ853" i="1"/>
  <c r="AJ864" i="1"/>
  <c r="AJ878" i="1"/>
  <c r="AJ879" i="1"/>
  <c r="AJ880" i="1"/>
  <c r="AJ881" i="1"/>
  <c r="AJ882" i="1"/>
  <c r="AJ883" i="1"/>
  <c r="AJ884" i="1"/>
  <c r="AJ885" i="1"/>
  <c r="AJ886" i="1"/>
  <c r="AJ865" i="1"/>
  <c r="AJ887" i="1"/>
  <c r="AJ888" i="1"/>
  <c r="AJ889" i="1"/>
  <c r="AJ854" i="1"/>
  <c r="AJ890" i="1"/>
  <c r="AJ891" i="1"/>
  <c r="AJ892" i="1"/>
  <c r="AJ893" i="1"/>
  <c r="AJ894" i="1"/>
  <c r="AJ895" i="1"/>
  <c r="AJ896" i="1"/>
  <c r="AJ897" i="1"/>
  <c r="AJ898" i="1"/>
  <c r="AJ899" i="1"/>
  <c r="AJ900" i="1"/>
  <c r="AJ901" i="1"/>
  <c r="AJ902" i="1"/>
  <c r="AJ903" i="1"/>
  <c r="AJ855" i="1"/>
  <c r="AJ904" i="1"/>
  <c r="AJ905" i="1"/>
  <c r="AJ906" i="1"/>
  <c r="AJ907" i="1"/>
  <c r="AJ908" i="1"/>
  <c r="AJ909" i="1"/>
  <c r="AJ984" i="1"/>
  <c r="AJ910" i="1"/>
  <c r="AJ980" i="1"/>
  <c r="AJ985" i="1"/>
  <c r="AJ911" i="1"/>
  <c r="AJ912" i="1"/>
  <c r="AJ913" i="1"/>
  <c r="AJ914" i="1"/>
  <c r="AJ866" i="1"/>
  <c r="AJ915" i="1"/>
  <c r="AJ916" i="1"/>
  <c r="AJ867" i="1"/>
  <c r="AJ917" i="1"/>
  <c r="AJ856" i="1"/>
  <c r="AJ868" i="1"/>
  <c r="AJ918" i="1"/>
  <c r="AJ919" i="1"/>
  <c r="AJ920" i="1"/>
  <c r="AJ973" i="1"/>
  <c r="AJ921" i="1"/>
  <c r="AJ857" i="1"/>
  <c r="AJ922" i="1"/>
  <c r="AJ923" i="1"/>
  <c r="AJ924" i="1"/>
  <c r="AJ976" i="1"/>
  <c r="AJ869" i="1"/>
  <c r="AJ986" i="1"/>
  <c r="AJ977" i="1"/>
  <c r="AJ925" i="1"/>
  <c r="AJ926" i="1"/>
  <c r="AJ870" i="1"/>
  <c r="AJ927" i="1"/>
  <c r="AJ928" i="1"/>
  <c r="AJ929" i="1"/>
  <c r="AJ930" i="1"/>
  <c r="AJ931" i="1"/>
  <c r="AJ932" i="1"/>
  <c r="AJ933" i="1"/>
  <c r="AJ987" i="1"/>
  <c r="AJ988" i="1"/>
  <c r="AJ934" i="1"/>
  <c r="AJ935" i="1"/>
  <c r="AJ968" i="1"/>
  <c r="AJ974" i="1"/>
  <c r="AJ936" i="1"/>
  <c r="AJ937" i="1"/>
  <c r="AJ938" i="1"/>
  <c r="AJ939" i="1"/>
  <c r="AJ940" i="1"/>
  <c r="AJ941" i="1"/>
  <c r="AJ942" i="1"/>
  <c r="AJ943" i="1"/>
  <c r="AJ944" i="1"/>
  <c r="AJ989" i="1"/>
  <c r="AJ978" i="1"/>
  <c r="AJ945" i="1"/>
  <c r="AJ990" i="1"/>
  <c r="AJ871" i="1"/>
  <c r="AJ858" i="1"/>
  <c r="AJ946" i="1"/>
  <c r="AJ981" i="1"/>
  <c r="AJ947" i="1"/>
  <c r="AJ948" i="1"/>
  <c r="AJ859" i="1"/>
  <c r="AJ949" i="1"/>
  <c r="AJ950" i="1"/>
  <c r="AJ951" i="1"/>
  <c r="AJ952" i="1"/>
  <c r="AJ953" i="1"/>
  <c r="AJ991" i="1"/>
  <c r="AJ983" i="1"/>
  <c r="AJ954" i="1"/>
  <c r="AJ955" i="1"/>
  <c r="AJ992" i="1"/>
  <c r="AJ956" i="1"/>
  <c r="AJ872" i="1"/>
  <c r="AJ993" i="1"/>
  <c r="AJ957" i="1"/>
  <c r="AJ873" i="1"/>
  <c r="AJ874" i="1"/>
  <c r="AJ958" i="1"/>
  <c r="AJ959" i="1"/>
  <c r="AJ960" i="1"/>
  <c r="AJ961" i="1"/>
  <c r="AJ962" i="1"/>
  <c r="AJ963" i="1"/>
  <c r="AJ964" i="1"/>
  <c r="AJ965" i="1"/>
  <c r="AJ875" i="1"/>
  <c r="AJ860" i="1"/>
  <c r="AJ966" i="1"/>
  <c r="AJ969" i="1"/>
  <c r="AJ861" i="1"/>
  <c r="AJ979" i="1"/>
  <c r="AJ970" i="1"/>
  <c r="AJ982" i="1"/>
  <c r="AJ862" i="1"/>
  <c r="AJ971" i="1"/>
  <c r="AJ975" i="1"/>
  <c r="AJ967" i="1"/>
  <c r="AJ994" i="1"/>
  <c r="AJ972" i="1"/>
  <c r="AJ863" i="1"/>
  <c r="AJ1136" i="1"/>
  <c r="AJ1137" i="1"/>
  <c r="AJ1138" i="1"/>
  <c r="AJ1139" i="1"/>
  <c r="AJ1140" i="1"/>
  <c r="AJ1141" i="1"/>
  <c r="AJ1142" i="1"/>
  <c r="AJ1143" i="1"/>
  <c r="AJ1144" i="1"/>
  <c r="AJ1145" i="1"/>
  <c r="AJ995" i="1"/>
  <c r="AJ996" i="1"/>
  <c r="AJ997" i="1"/>
  <c r="AJ998" i="1"/>
  <c r="AJ1005" i="1"/>
  <c r="AJ1006" i="1"/>
  <c r="AJ1000" i="1"/>
  <c r="AJ1001" i="1"/>
  <c r="AJ999"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007" i="1"/>
  <c r="AJ1008" i="1"/>
  <c r="AJ1009" i="1"/>
  <c r="AJ1010" i="1"/>
  <c r="AJ1011" i="1"/>
  <c r="AJ1012" i="1"/>
  <c r="AJ1018" i="1"/>
  <c r="AJ1019" i="1"/>
  <c r="AJ1013" i="1"/>
  <c r="AJ1014" i="1"/>
  <c r="AJ1017" i="1"/>
  <c r="AJ1020" i="1"/>
  <c r="AJ1015" i="1"/>
  <c r="AJ1016" i="1"/>
  <c r="AJ1183" i="1"/>
  <c r="AJ1024" i="1"/>
  <c r="AJ1021" i="1"/>
  <c r="AJ1049" i="1"/>
  <c r="AJ1025" i="1"/>
  <c r="AJ1050" i="1"/>
  <c r="AJ1051" i="1"/>
  <c r="AJ1022" i="1"/>
  <c r="AJ1052" i="1"/>
  <c r="AJ1053" i="1"/>
  <c r="AJ1054" i="1"/>
  <c r="AJ1023" i="1"/>
  <c r="AJ1055" i="1"/>
  <c r="AJ1186" i="1"/>
  <c r="AJ1056" i="1"/>
  <c r="AJ1188" i="1"/>
  <c r="AJ1189" i="1"/>
  <c r="AJ1190" i="1"/>
  <c r="AJ1191" i="1"/>
  <c r="AJ1069" i="1"/>
  <c r="AJ1070" i="1"/>
  <c r="AJ1071" i="1"/>
  <c r="AJ1078" i="1"/>
  <c r="AJ1079" i="1"/>
  <c r="AJ1067" i="1"/>
  <c r="AJ1080" i="1"/>
  <c r="AJ1057" i="1"/>
  <c r="AJ1081" i="1"/>
  <c r="AJ1058" i="1"/>
  <c r="AJ1059" i="1"/>
  <c r="AJ1060" i="1"/>
  <c r="AJ1082" i="1"/>
  <c r="AJ1110" i="1"/>
  <c r="AJ1061" i="1"/>
  <c r="AJ1111" i="1"/>
  <c r="AJ1083" i="1"/>
  <c r="AJ1108" i="1"/>
  <c r="AJ1106" i="1"/>
  <c r="AJ1104" i="1"/>
  <c r="AJ1084" i="1"/>
  <c r="AJ1062" i="1"/>
  <c r="AJ1085" i="1"/>
  <c r="AJ1086" i="1"/>
  <c r="AJ1087" i="1"/>
  <c r="AJ1063" i="1"/>
  <c r="AJ1068" i="1"/>
  <c r="AJ1088" i="1"/>
  <c r="AJ1089" i="1"/>
  <c r="AJ1105" i="1"/>
  <c r="AJ1090" i="1"/>
  <c r="AJ1091" i="1"/>
  <c r="AJ1092" i="1"/>
  <c r="AJ1093" i="1"/>
  <c r="AJ1094" i="1"/>
  <c r="AJ1064" i="1"/>
  <c r="AJ1095" i="1"/>
  <c r="AJ1096" i="1"/>
  <c r="AJ1065" i="1"/>
  <c r="AJ1097" i="1"/>
  <c r="AJ1107" i="1"/>
  <c r="AJ1109" i="1"/>
  <c r="AJ1098" i="1"/>
  <c r="AJ1099" i="1"/>
  <c r="AJ1100" i="1"/>
  <c r="AJ1066" i="1"/>
  <c r="AJ1101" i="1"/>
  <c r="AJ1102" i="1"/>
  <c r="AJ1103"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112" i="1"/>
  <c r="AJ1114" i="1"/>
  <c r="AJ1115" i="1"/>
  <c r="AJ1113" i="1"/>
  <c r="AJ1118" i="1"/>
  <c r="AJ1119" i="1"/>
  <c r="AJ1120" i="1"/>
  <c r="AJ1121" i="1"/>
  <c r="AJ1122" i="1"/>
  <c r="AJ1123" i="1"/>
  <c r="AJ1116" i="1"/>
  <c r="AJ1124" i="1"/>
  <c r="AJ1125" i="1"/>
  <c r="AJ1126" i="1"/>
  <c r="AJ1127" i="1"/>
  <c r="AJ1128" i="1"/>
  <c r="AJ1129" i="1"/>
  <c r="AJ1252" i="1"/>
  <c r="AJ1253" i="1"/>
  <c r="AJ1254" i="1"/>
  <c r="AJ1135" i="1"/>
  <c r="AJ1196" i="1"/>
  <c r="AJ1133" i="1"/>
  <c r="AJ1130" i="1"/>
  <c r="AJ1131" i="1"/>
  <c r="AJ1146" i="1"/>
  <c r="AJ1180" i="1"/>
  <c r="AJ1147" i="1"/>
  <c r="AJ1187" i="1"/>
  <c r="AJ1148" i="1"/>
  <c r="AJ1149" i="1"/>
  <c r="AJ1150" i="1"/>
  <c r="AJ1192" i="1"/>
  <c r="AJ1132" i="1"/>
  <c r="AJ1181" i="1"/>
  <c r="AJ1134" i="1"/>
  <c r="AJ1182" i="1"/>
  <c r="AJ1193" i="1"/>
  <c r="AJ1194" i="1"/>
  <c r="AJ1184" i="1"/>
  <c r="AJ1151" i="1"/>
  <c r="AJ1195" i="1"/>
  <c r="AJ1152" i="1"/>
  <c r="AJ1185" i="1"/>
  <c r="AJ1153" i="1"/>
  <c r="AJ1154" i="1"/>
  <c r="AJ1179" i="1"/>
  <c r="AJ1261" i="1"/>
  <c r="AJ1198" i="1"/>
  <c r="AJ1199" i="1"/>
  <c r="AJ1200" i="1"/>
  <c r="AJ1201" i="1"/>
  <c r="AJ1202" i="1"/>
  <c r="AJ1197" i="1"/>
  <c r="AJ1203" i="1"/>
  <c r="AJ1240" i="1"/>
  <c r="AJ1241" i="1"/>
  <c r="AJ1242" i="1"/>
  <c r="AJ1204" i="1"/>
  <c r="AJ1243" i="1"/>
  <c r="AJ1244" i="1"/>
  <c r="AJ1245" i="1"/>
  <c r="AJ1250" i="1"/>
  <c r="AJ1246" i="1"/>
  <c r="AJ1247" i="1"/>
  <c r="AJ1255" i="1"/>
  <c r="AJ1248" i="1"/>
  <c r="AJ1256" i="1"/>
  <c r="AJ1251" i="1"/>
  <c r="AJ1249" i="1"/>
  <c r="AJ1272" i="1"/>
  <c r="AJ1258" i="1"/>
  <c r="AJ1259" i="1"/>
  <c r="AJ1273" i="1"/>
  <c r="AJ1267" i="1"/>
  <c r="AJ1269" i="1"/>
  <c r="AJ1257" i="1"/>
  <c r="AJ1260" i="1"/>
  <c r="AJ1270" i="1"/>
  <c r="AJ1262" i="1"/>
  <c r="AJ1274" i="1"/>
  <c r="AJ1271" i="1"/>
  <c r="AJ1263" i="1"/>
  <c r="AJ1264" i="1"/>
  <c r="AJ1265" i="1"/>
  <c r="AJ1268" i="1"/>
  <c r="AJ1266" i="1"/>
  <c r="AJ1277" i="1"/>
  <c r="AJ1278" i="1"/>
  <c r="AJ1279" i="1"/>
  <c r="AJ1280" i="1"/>
  <c r="AJ1281" i="1"/>
  <c r="AJ1282" i="1"/>
  <c r="AJ1283" i="1"/>
  <c r="AJ1276" i="1"/>
  <c r="AJ1284" i="1"/>
  <c r="AJ1275" i="1"/>
  <c r="AK753" i="1"/>
  <c r="AK1117" i="1"/>
  <c r="AK654" i="1"/>
  <c r="AK655" i="1"/>
  <c r="AK656" i="1"/>
  <c r="AK669" i="1"/>
  <c r="AK657" i="1"/>
  <c r="AK658" i="1"/>
  <c r="AK665" i="1"/>
  <c r="AK659" i="1"/>
  <c r="AK660" i="1"/>
  <c r="AK649" i="1"/>
  <c r="AK661" i="1"/>
  <c r="AK650" i="1"/>
  <c r="AK670" i="1"/>
  <c r="AK651" i="1"/>
  <c r="AK652" i="1"/>
  <c r="AK662" i="1"/>
  <c r="AK663" i="1"/>
  <c r="AK653" i="1"/>
  <c r="AK648" i="1"/>
  <c r="AK666" i="1"/>
  <c r="AK664" i="1"/>
  <c r="AK667" i="1"/>
  <c r="AK668" i="1"/>
  <c r="AK1002" i="1"/>
  <c r="AK1003" i="1"/>
  <c r="AK1004" i="1"/>
  <c r="AK677" i="1"/>
  <c r="AK678" i="1"/>
  <c r="AK679" i="1"/>
  <c r="AK680" i="1"/>
  <c r="AK681" i="1"/>
  <c r="AK682" i="1"/>
  <c r="AK683" i="1"/>
  <c r="AK684" i="1"/>
  <c r="AK685" i="1"/>
  <c r="AK686" i="1"/>
  <c r="AK687" i="1"/>
  <c r="AK688" i="1"/>
  <c r="AK689" i="1"/>
  <c r="AK690" i="1"/>
  <c r="AK675" i="1"/>
  <c r="AK691" i="1"/>
  <c r="AK720" i="1"/>
  <c r="AK715" i="1"/>
  <c r="AK692" i="1"/>
  <c r="AK716" i="1"/>
  <c r="AK722" i="1"/>
  <c r="AK693" i="1"/>
  <c r="AK676" i="1"/>
  <c r="AK723" i="1"/>
  <c r="AK724" i="1"/>
  <c r="AK671" i="1"/>
  <c r="AK694" i="1"/>
  <c r="AK725" i="1"/>
  <c r="AK695" i="1"/>
  <c r="AK719" i="1"/>
  <c r="AK696" i="1"/>
  <c r="AK717" i="1"/>
  <c r="AK697" i="1"/>
  <c r="AK698" i="1"/>
  <c r="AK699" i="1"/>
  <c r="AK718" i="1"/>
  <c r="AK726" i="1"/>
  <c r="AK721" i="1"/>
  <c r="AK700" i="1"/>
  <c r="AK701" i="1"/>
  <c r="AK727" i="1"/>
  <c r="AK702" i="1"/>
  <c r="AK728" i="1"/>
  <c r="AK703" i="1"/>
  <c r="AK729" i="1"/>
  <c r="AK704" i="1"/>
  <c r="AK705" i="1"/>
  <c r="AK733" i="1"/>
  <c r="AK730" i="1"/>
  <c r="AK731" i="1"/>
  <c r="AK672" i="1"/>
  <c r="AK706" i="1"/>
  <c r="AK707" i="1"/>
  <c r="AK708" i="1"/>
  <c r="AK673" i="1"/>
  <c r="AK709" i="1"/>
  <c r="AK732" i="1"/>
  <c r="AK674" i="1"/>
  <c r="AK710" i="1"/>
  <c r="AK711" i="1"/>
  <c r="AK714" i="1"/>
  <c r="AK712" i="1"/>
  <c r="AK713" i="1"/>
  <c r="AK1026" i="1"/>
  <c r="AK1027" i="1"/>
  <c r="AK734" i="1"/>
  <c r="AK735" i="1"/>
  <c r="AK739" i="1"/>
  <c r="AK740" i="1"/>
  <c r="AK736" i="1"/>
  <c r="AK737" i="1"/>
  <c r="AK738" i="1"/>
  <c r="AK741" i="1"/>
  <c r="AK1028" i="1"/>
  <c r="AK1029" i="1"/>
  <c r="AK742" i="1"/>
  <c r="AK1030" i="1"/>
  <c r="AK1031" i="1"/>
  <c r="AK1032" i="1"/>
  <c r="AK1033" i="1"/>
  <c r="AK1034" i="1"/>
  <c r="AK1035" i="1"/>
  <c r="AK1036" i="1"/>
  <c r="AK1037" i="1"/>
  <c r="AK1038" i="1"/>
  <c r="AK1039" i="1"/>
  <c r="AK1040" i="1"/>
  <c r="AK1041" i="1"/>
  <c r="AK1042" i="1"/>
  <c r="AK1043" i="1"/>
  <c r="AK1044" i="1"/>
  <c r="AK1045" i="1"/>
  <c r="AK1046" i="1"/>
  <c r="AK1047" i="1"/>
  <c r="AK1048" i="1"/>
  <c r="AK744" i="1"/>
  <c r="AK743" i="1"/>
  <c r="AK745" i="1"/>
  <c r="AK746" i="1"/>
  <c r="AK754" i="1"/>
  <c r="AK747" i="1"/>
  <c r="AK748" i="1"/>
  <c r="AK749" i="1"/>
  <c r="AK750" i="1"/>
  <c r="AK751" i="1"/>
  <c r="AK752" i="1"/>
  <c r="AK765" i="1"/>
  <c r="AK755" i="1"/>
  <c r="AK766" i="1"/>
  <c r="AK767" i="1"/>
  <c r="AK768" i="1"/>
  <c r="AK756" i="1"/>
  <c r="AK769" i="1"/>
  <c r="AK770" i="1"/>
  <c r="AK771" i="1"/>
  <c r="AK772" i="1"/>
  <c r="AK773" i="1"/>
  <c r="AK774" i="1"/>
  <c r="AK775" i="1"/>
  <c r="AK776" i="1"/>
  <c r="AK777" i="1"/>
  <c r="AK778" i="1"/>
  <c r="AK757" i="1"/>
  <c r="AK779" i="1"/>
  <c r="AK780" i="1"/>
  <c r="AK781" i="1"/>
  <c r="AK782" i="1"/>
  <c r="AK783" i="1"/>
  <c r="AK784" i="1"/>
  <c r="AK785" i="1"/>
  <c r="AK786" i="1"/>
  <c r="AK787" i="1"/>
  <c r="AK788" i="1"/>
  <c r="AK789" i="1"/>
  <c r="AK790" i="1"/>
  <c r="AK791" i="1"/>
  <c r="AK792" i="1"/>
  <c r="AK840" i="1"/>
  <c r="AK841" i="1"/>
  <c r="AK839" i="1"/>
  <c r="AK793" i="1"/>
  <c r="AK758" i="1"/>
  <c r="AK794" i="1"/>
  <c r="AK795" i="1"/>
  <c r="AK763" i="1"/>
  <c r="AK796" i="1"/>
  <c r="AK797" i="1"/>
  <c r="AK798" i="1"/>
  <c r="AK764" i="1"/>
  <c r="AK799" i="1"/>
  <c r="AK800" i="1"/>
  <c r="AK801" i="1"/>
  <c r="AK802" i="1"/>
  <c r="AK803" i="1"/>
  <c r="AK804" i="1"/>
  <c r="AK805" i="1"/>
  <c r="AK806" i="1"/>
  <c r="AK807" i="1"/>
  <c r="AK808" i="1"/>
  <c r="AK809" i="1"/>
  <c r="AK842" i="1"/>
  <c r="AK810" i="1"/>
  <c r="AK833" i="1"/>
  <c r="AK834" i="1"/>
  <c r="AK759" i="1"/>
  <c r="AK811" i="1"/>
  <c r="AK812" i="1"/>
  <c r="AK835" i="1"/>
  <c r="AK813" i="1"/>
  <c r="AK814" i="1"/>
  <c r="AK815" i="1"/>
  <c r="AK843" i="1"/>
  <c r="AK816" i="1"/>
  <c r="AK844" i="1"/>
  <c r="AK845" i="1"/>
  <c r="AK817" i="1"/>
  <c r="AK836" i="1"/>
  <c r="AK760" i="1"/>
  <c r="AK818" i="1"/>
  <c r="AK819" i="1"/>
  <c r="AK820" i="1"/>
  <c r="AK821" i="1"/>
  <c r="AK846" i="1"/>
  <c r="AK847" i="1"/>
  <c r="AK761" i="1"/>
  <c r="AK822" i="1"/>
  <c r="AK823" i="1"/>
  <c r="AK824" i="1"/>
  <c r="AK848" i="1"/>
  <c r="AK825" i="1"/>
  <c r="AK826" i="1"/>
  <c r="AK827" i="1"/>
  <c r="AK849" i="1"/>
  <c r="AK828" i="1"/>
  <c r="AK850" i="1"/>
  <c r="AK851" i="1"/>
  <c r="AK829" i="1"/>
  <c r="AK837" i="1"/>
  <c r="AK830" i="1"/>
  <c r="AK838" i="1"/>
  <c r="AK831" i="1"/>
  <c r="AK852" i="1"/>
  <c r="AK762" i="1"/>
  <c r="AK832" i="1"/>
  <c r="AK1072" i="1"/>
  <c r="AK1073" i="1"/>
  <c r="AK1074" i="1"/>
  <c r="AK1075" i="1"/>
  <c r="AK1076" i="1"/>
  <c r="AK1077" i="1"/>
  <c r="AK876" i="1"/>
  <c r="AK877" i="1"/>
  <c r="AK853" i="1"/>
  <c r="AK864" i="1"/>
  <c r="AK878" i="1"/>
  <c r="AK879" i="1"/>
  <c r="AK880" i="1"/>
  <c r="AK881" i="1"/>
  <c r="AK882" i="1"/>
  <c r="AK883" i="1"/>
  <c r="AK884" i="1"/>
  <c r="AK885" i="1"/>
  <c r="AK886" i="1"/>
  <c r="AK865" i="1"/>
  <c r="AK887" i="1"/>
  <c r="AK888" i="1"/>
  <c r="AK889" i="1"/>
  <c r="AK854" i="1"/>
  <c r="AK890" i="1"/>
  <c r="AK891" i="1"/>
  <c r="AK892" i="1"/>
  <c r="AK893" i="1"/>
  <c r="AK894" i="1"/>
  <c r="AK895" i="1"/>
  <c r="AK896" i="1"/>
  <c r="AK897" i="1"/>
  <c r="AK898" i="1"/>
  <c r="AK899" i="1"/>
  <c r="AK900" i="1"/>
  <c r="AK901" i="1"/>
  <c r="AK902" i="1"/>
  <c r="AK903" i="1"/>
  <c r="AK855" i="1"/>
  <c r="AK904" i="1"/>
  <c r="AK905" i="1"/>
  <c r="AK906" i="1"/>
  <c r="AK907" i="1"/>
  <c r="AK908" i="1"/>
  <c r="AK909" i="1"/>
  <c r="AK984" i="1"/>
  <c r="AK910" i="1"/>
  <c r="AK980" i="1"/>
  <c r="AK985" i="1"/>
  <c r="AK911" i="1"/>
  <c r="AK912" i="1"/>
  <c r="AK913" i="1"/>
  <c r="AK914" i="1"/>
  <c r="AK866" i="1"/>
  <c r="AK915" i="1"/>
  <c r="AK916" i="1"/>
  <c r="AK867" i="1"/>
  <c r="AK917" i="1"/>
  <c r="AK856" i="1"/>
  <c r="AK868" i="1"/>
  <c r="AK918" i="1"/>
  <c r="AK919" i="1"/>
  <c r="AK920" i="1"/>
  <c r="AK973" i="1"/>
  <c r="AK921" i="1"/>
  <c r="AK857" i="1"/>
  <c r="AK922" i="1"/>
  <c r="AK923" i="1"/>
  <c r="AK924" i="1"/>
  <c r="AK976" i="1"/>
  <c r="AK869" i="1"/>
  <c r="AK986" i="1"/>
  <c r="AK977" i="1"/>
  <c r="AK925" i="1"/>
  <c r="AK926" i="1"/>
  <c r="AK870" i="1"/>
  <c r="AK927" i="1"/>
  <c r="AK928" i="1"/>
  <c r="AK929" i="1"/>
  <c r="AK930" i="1"/>
  <c r="AK931" i="1"/>
  <c r="AK932" i="1"/>
  <c r="AK933" i="1"/>
  <c r="AK987" i="1"/>
  <c r="AK988" i="1"/>
  <c r="AK934" i="1"/>
  <c r="AK935" i="1"/>
  <c r="AK968" i="1"/>
  <c r="AK974" i="1"/>
  <c r="AK936" i="1"/>
  <c r="AK937" i="1"/>
  <c r="AK938" i="1"/>
  <c r="AK939" i="1"/>
  <c r="AK940" i="1"/>
  <c r="AK941" i="1"/>
  <c r="AK942" i="1"/>
  <c r="AK943" i="1"/>
  <c r="AK944" i="1"/>
  <c r="AK989" i="1"/>
  <c r="AK978" i="1"/>
  <c r="AK945" i="1"/>
  <c r="AK990" i="1"/>
  <c r="AK871" i="1"/>
  <c r="AK858" i="1"/>
  <c r="AK946" i="1"/>
  <c r="AK981" i="1"/>
  <c r="AK947" i="1"/>
  <c r="AK948" i="1"/>
  <c r="AK859" i="1"/>
  <c r="AK949" i="1"/>
  <c r="AK950" i="1"/>
  <c r="AK951" i="1"/>
  <c r="AK952" i="1"/>
  <c r="AK953" i="1"/>
  <c r="AK991" i="1"/>
  <c r="AK983" i="1"/>
  <c r="AK954" i="1"/>
  <c r="AK955" i="1"/>
  <c r="AK992" i="1"/>
  <c r="AK956" i="1"/>
  <c r="AK872" i="1"/>
  <c r="AK993" i="1"/>
  <c r="AK957" i="1"/>
  <c r="AK873" i="1"/>
  <c r="AK874" i="1"/>
  <c r="AK958" i="1"/>
  <c r="AK959" i="1"/>
  <c r="AK960" i="1"/>
  <c r="AK961" i="1"/>
  <c r="AK962" i="1"/>
  <c r="AK963" i="1"/>
  <c r="AK964" i="1"/>
  <c r="AK965" i="1"/>
  <c r="AK875" i="1"/>
  <c r="AK860" i="1"/>
  <c r="AK966" i="1"/>
  <c r="AK969" i="1"/>
  <c r="AK861" i="1"/>
  <c r="AK979" i="1"/>
  <c r="AK970" i="1"/>
  <c r="AK982" i="1"/>
  <c r="AK862" i="1"/>
  <c r="AK971" i="1"/>
  <c r="AK975" i="1"/>
  <c r="AK967" i="1"/>
  <c r="AK994" i="1"/>
  <c r="AK972" i="1"/>
  <c r="AK863" i="1"/>
  <c r="AK1136" i="1"/>
  <c r="AK1137" i="1"/>
  <c r="AK1138" i="1"/>
  <c r="AK1139" i="1"/>
  <c r="AK1140" i="1"/>
  <c r="AK1141" i="1"/>
  <c r="AK1142" i="1"/>
  <c r="AK1143" i="1"/>
  <c r="AK1144" i="1"/>
  <c r="AK1145" i="1"/>
  <c r="AK995" i="1"/>
  <c r="AK996" i="1"/>
  <c r="AK997" i="1"/>
  <c r="AK998" i="1"/>
  <c r="AK1005" i="1"/>
  <c r="AK1006" i="1"/>
  <c r="AK1000" i="1"/>
  <c r="AK1001" i="1"/>
  <c r="AK999"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007" i="1"/>
  <c r="AK1008" i="1"/>
  <c r="AK1009" i="1"/>
  <c r="AK1010" i="1"/>
  <c r="AK1011" i="1"/>
  <c r="AK1012" i="1"/>
  <c r="AK1018" i="1"/>
  <c r="AK1019" i="1"/>
  <c r="AK1013" i="1"/>
  <c r="AK1014" i="1"/>
  <c r="AK1017" i="1"/>
  <c r="AK1020" i="1"/>
  <c r="AK1015" i="1"/>
  <c r="AK1016" i="1"/>
  <c r="AK1183" i="1"/>
  <c r="AK1024" i="1"/>
  <c r="AK1021" i="1"/>
  <c r="AK1049" i="1"/>
  <c r="AK1025" i="1"/>
  <c r="AK1050" i="1"/>
  <c r="AK1051" i="1"/>
  <c r="AK1022" i="1"/>
  <c r="AK1052" i="1"/>
  <c r="AK1053" i="1"/>
  <c r="AK1054" i="1"/>
  <c r="AK1023" i="1"/>
  <c r="AK1055" i="1"/>
  <c r="AK1186" i="1"/>
  <c r="AK1056" i="1"/>
  <c r="AK1188" i="1"/>
  <c r="AK1189" i="1"/>
  <c r="AK1190" i="1"/>
  <c r="AK1191" i="1"/>
  <c r="AK1069" i="1"/>
  <c r="AK1070" i="1"/>
  <c r="AK1071" i="1"/>
  <c r="AK1078" i="1"/>
  <c r="AK1079" i="1"/>
  <c r="AK1067" i="1"/>
  <c r="AK1080" i="1"/>
  <c r="AK1057" i="1"/>
  <c r="AK1081" i="1"/>
  <c r="AK1058" i="1"/>
  <c r="AK1059" i="1"/>
  <c r="AK1060" i="1"/>
  <c r="AK1082" i="1"/>
  <c r="AK1110" i="1"/>
  <c r="AK1061" i="1"/>
  <c r="AK1111" i="1"/>
  <c r="AK1083" i="1"/>
  <c r="AK1108" i="1"/>
  <c r="AK1106" i="1"/>
  <c r="AK1104" i="1"/>
  <c r="AK1084" i="1"/>
  <c r="AK1062" i="1"/>
  <c r="AK1085" i="1"/>
  <c r="AK1086" i="1"/>
  <c r="AK1087" i="1"/>
  <c r="AK1063" i="1"/>
  <c r="AK1068" i="1"/>
  <c r="AK1088" i="1"/>
  <c r="AK1089" i="1"/>
  <c r="AK1105" i="1"/>
  <c r="AK1090" i="1"/>
  <c r="AK1091" i="1"/>
  <c r="AK1092" i="1"/>
  <c r="AK1093" i="1"/>
  <c r="AK1094" i="1"/>
  <c r="AK1064" i="1"/>
  <c r="AK1095" i="1"/>
  <c r="AK1096" i="1"/>
  <c r="AK1065" i="1"/>
  <c r="AK1097" i="1"/>
  <c r="AK1107" i="1"/>
  <c r="AK1109" i="1"/>
  <c r="AK1098" i="1"/>
  <c r="AK1099" i="1"/>
  <c r="AK1100" i="1"/>
  <c r="AK1066" i="1"/>
  <c r="AK1101" i="1"/>
  <c r="AK1102" i="1"/>
  <c r="AK1103"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112" i="1"/>
  <c r="AK1114" i="1"/>
  <c r="AK1115" i="1"/>
  <c r="AK1113" i="1"/>
  <c r="AK1118" i="1"/>
  <c r="AK1119" i="1"/>
  <c r="AK1120" i="1"/>
  <c r="AK1121" i="1"/>
  <c r="AK1122" i="1"/>
  <c r="AK1123" i="1"/>
  <c r="AK1116" i="1"/>
  <c r="AK1124" i="1"/>
  <c r="AK1125" i="1"/>
  <c r="AK1126" i="1"/>
  <c r="AK1127" i="1"/>
  <c r="AK1128" i="1"/>
  <c r="AK1129" i="1"/>
  <c r="AK1252" i="1"/>
  <c r="AK1253" i="1"/>
  <c r="AK1254" i="1"/>
  <c r="AK1135" i="1"/>
  <c r="AK1196" i="1"/>
  <c r="AK1133" i="1"/>
  <c r="AK1130" i="1"/>
  <c r="AK1131" i="1"/>
  <c r="AK1146" i="1"/>
  <c r="AK1180" i="1"/>
  <c r="AK1147" i="1"/>
  <c r="AK1187" i="1"/>
  <c r="AK1148" i="1"/>
  <c r="AK1149" i="1"/>
  <c r="AK1150" i="1"/>
  <c r="AK1192" i="1"/>
  <c r="AK1132" i="1"/>
  <c r="AK1181" i="1"/>
  <c r="AK1134" i="1"/>
  <c r="AK1182" i="1"/>
  <c r="AK1193" i="1"/>
  <c r="AK1194" i="1"/>
  <c r="AK1184" i="1"/>
  <c r="AK1151" i="1"/>
  <c r="AK1195" i="1"/>
  <c r="AK1152" i="1"/>
  <c r="AK1185" i="1"/>
  <c r="AK1153" i="1"/>
  <c r="AK1154" i="1"/>
  <c r="AK1179" i="1"/>
  <c r="AK1261" i="1"/>
  <c r="AK1198" i="1"/>
  <c r="AK1199" i="1"/>
  <c r="AK1200" i="1"/>
  <c r="AK1201" i="1"/>
  <c r="AK1202" i="1"/>
  <c r="AK1197" i="1"/>
  <c r="AK1203" i="1"/>
  <c r="AK1240" i="1"/>
  <c r="AK1241" i="1"/>
  <c r="AK1242" i="1"/>
  <c r="AK1204" i="1"/>
  <c r="AK1243" i="1"/>
  <c r="AK1244" i="1"/>
  <c r="AK1245" i="1"/>
  <c r="AK1250" i="1"/>
  <c r="AK1246" i="1"/>
  <c r="AK1247" i="1"/>
  <c r="AK1255" i="1"/>
  <c r="AK1248" i="1"/>
  <c r="AK1256" i="1"/>
  <c r="AK1251" i="1"/>
  <c r="AK1249" i="1"/>
  <c r="AK1272" i="1"/>
  <c r="AK1258" i="1"/>
  <c r="AK1259" i="1"/>
  <c r="AK1273" i="1"/>
  <c r="AK1267" i="1"/>
  <c r="AK1269" i="1"/>
  <c r="AK1257" i="1"/>
  <c r="AK1260" i="1"/>
  <c r="AK1270" i="1"/>
  <c r="AK1262" i="1"/>
  <c r="AK1274" i="1"/>
  <c r="AK1271" i="1"/>
  <c r="AK1263" i="1"/>
  <c r="AK1264" i="1"/>
  <c r="AK1265" i="1"/>
  <c r="AK1268" i="1"/>
  <c r="AK1266" i="1"/>
  <c r="AK1277" i="1"/>
  <c r="AK1278" i="1"/>
  <c r="AK1279" i="1"/>
  <c r="AK1280" i="1"/>
  <c r="AK1281" i="1"/>
  <c r="AK1282" i="1"/>
  <c r="AK1283" i="1"/>
  <c r="AK1276" i="1"/>
  <c r="AK1284" i="1"/>
  <c r="AK1275" i="1"/>
  <c r="AL753" i="1"/>
  <c r="AL1117" i="1"/>
  <c r="AL654" i="1"/>
  <c r="AL655" i="1"/>
  <c r="AL656" i="1"/>
  <c r="AL669" i="1"/>
  <c r="AL657" i="1"/>
  <c r="AL658" i="1"/>
  <c r="AL665" i="1"/>
  <c r="AL659" i="1"/>
  <c r="AL660" i="1"/>
  <c r="AL649" i="1"/>
  <c r="AL661" i="1"/>
  <c r="AL650" i="1"/>
  <c r="AL670" i="1"/>
  <c r="AL651" i="1"/>
  <c r="AL652" i="1"/>
  <c r="AL662" i="1"/>
  <c r="AL663" i="1"/>
  <c r="AL653" i="1"/>
  <c r="AL648" i="1"/>
  <c r="AL666" i="1"/>
  <c r="AL664" i="1"/>
  <c r="AL667" i="1"/>
  <c r="AL668" i="1"/>
  <c r="AL1002" i="1"/>
  <c r="AL1003" i="1"/>
  <c r="AL1004" i="1"/>
  <c r="AL677" i="1"/>
  <c r="AL678" i="1"/>
  <c r="AL679" i="1"/>
  <c r="AL680" i="1"/>
  <c r="AL681" i="1"/>
  <c r="AL682" i="1"/>
  <c r="AL683" i="1"/>
  <c r="AL684" i="1"/>
  <c r="AL685" i="1"/>
  <c r="AL686" i="1"/>
  <c r="AL687" i="1"/>
  <c r="AL688" i="1"/>
  <c r="AL689" i="1"/>
  <c r="AL690" i="1"/>
  <c r="AL675" i="1"/>
  <c r="AL691" i="1"/>
  <c r="AL720" i="1"/>
  <c r="AL715" i="1"/>
  <c r="AL692" i="1"/>
  <c r="AL716" i="1"/>
  <c r="AL722" i="1"/>
  <c r="AL693" i="1"/>
  <c r="AL676" i="1"/>
  <c r="AL723" i="1"/>
  <c r="AL724" i="1"/>
  <c r="AL671" i="1"/>
  <c r="AL694" i="1"/>
  <c r="AL725" i="1"/>
  <c r="AL695" i="1"/>
  <c r="AL719" i="1"/>
  <c r="AL696" i="1"/>
  <c r="AL717" i="1"/>
  <c r="AL697" i="1"/>
  <c r="AL698" i="1"/>
  <c r="AL699" i="1"/>
  <c r="AL718" i="1"/>
  <c r="AL726" i="1"/>
  <c r="AL721" i="1"/>
  <c r="AL700" i="1"/>
  <c r="AL701" i="1"/>
  <c r="AL727" i="1"/>
  <c r="AL702" i="1"/>
  <c r="AL728" i="1"/>
  <c r="AL703" i="1"/>
  <c r="AL729" i="1"/>
  <c r="AL704" i="1"/>
  <c r="AL705" i="1"/>
  <c r="AL733" i="1"/>
  <c r="AL730" i="1"/>
  <c r="AL731" i="1"/>
  <c r="AL672" i="1"/>
  <c r="AL706" i="1"/>
  <c r="AL707" i="1"/>
  <c r="AL708" i="1"/>
  <c r="AL673" i="1"/>
  <c r="AL709" i="1"/>
  <c r="AL732" i="1"/>
  <c r="AL674" i="1"/>
  <c r="AL710" i="1"/>
  <c r="AL711" i="1"/>
  <c r="AL714" i="1"/>
  <c r="AL712" i="1"/>
  <c r="AL713" i="1"/>
  <c r="AL1026" i="1"/>
  <c r="AL1027" i="1"/>
  <c r="AL734" i="1"/>
  <c r="AL735" i="1"/>
  <c r="AL739" i="1"/>
  <c r="AL740" i="1"/>
  <c r="AL736" i="1"/>
  <c r="AL737" i="1"/>
  <c r="AL738" i="1"/>
  <c r="AL741" i="1"/>
  <c r="AL1028" i="1"/>
  <c r="AL1029" i="1"/>
  <c r="AL742" i="1"/>
  <c r="AL1030" i="1"/>
  <c r="AL1031" i="1"/>
  <c r="AL1032" i="1"/>
  <c r="AL1033" i="1"/>
  <c r="AL1034" i="1"/>
  <c r="AL1035" i="1"/>
  <c r="AL1036" i="1"/>
  <c r="AL1037" i="1"/>
  <c r="AL1038" i="1"/>
  <c r="AL1039" i="1"/>
  <c r="AL1040" i="1"/>
  <c r="AL1041" i="1"/>
  <c r="AL1042" i="1"/>
  <c r="AL1043" i="1"/>
  <c r="AL1044" i="1"/>
  <c r="AL1045" i="1"/>
  <c r="AL1046" i="1"/>
  <c r="AL1047" i="1"/>
  <c r="AL1048" i="1"/>
  <c r="AL744" i="1"/>
  <c r="AL743" i="1"/>
  <c r="AL745" i="1"/>
  <c r="AL746" i="1"/>
  <c r="AL754" i="1"/>
  <c r="AL747" i="1"/>
  <c r="AL748" i="1"/>
  <c r="AL749" i="1"/>
  <c r="AL750" i="1"/>
  <c r="AL751" i="1"/>
  <c r="AL752" i="1"/>
  <c r="AL765" i="1"/>
  <c r="AL755" i="1"/>
  <c r="AL766" i="1"/>
  <c r="AL767" i="1"/>
  <c r="AL768" i="1"/>
  <c r="AL756" i="1"/>
  <c r="AL769" i="1"/>
  <c r="AL770" i="1"/>
  <c r="AL771" i="1"/>
  <c r="AL772" i="1"/>
  <c r="AL773" i="1"/>
  <c r="AL774" i="1"/>
  <c r="AL775" i="1"/>
  <c r="AL776" i="1"/>
  <c r="AL777" i="1"/>
  <c r="AL778" i="1"/>
  <c r="AL757" i="1"/>
  <c r="AL779" i="1"/>
  <c r="AL780" i="1"/>
  <c r="AL781" i="1"/>
  <c r="AL782" i="1"/>
  <c r="AL783" i="1"/>
  <c r="AL784" i="1"/>
  <c r="AL785" i="1"/>
  <c r="AL786" i="1"/>
  <c r="AL787" i="1"/>
  <c r="AL788" i="1"/>
  <c r="AL789" i="1"/>
  <c r="AL790" i="1"/>
  <c r="AL791" i="1"/>
  <c r="AL792" i="1"/>
  <c r="AL840" i="1"/>
  <c r="AL841" i="1"/>
  <c r="AL839" i="1"/>
  <c r="AL793" i="1"/>
  <c r="AL758" i="1"/>
  <c r="AL794" i="1"/>
  <c r="AL795" i="1"/>
  <c r="AL763" i="1"/>
  <c r="AL796" i="1"/>
  <c r="AL797" i="1"/>
  <c r="AL798" i="1"/>
  <c r="AL764" i="1"/>
  <c r="AL799" i="1"/>
  <c r="AL800" i="1"/>
  <c r="AL801" i="1"/>
  <c r="AL802" i="1"/>
  <c r="AL803" i="1"/>
  <c r="AL804" i="1"/>
  <c r="AL805" i="1"/>
  <c r="AL806" i="1"/>
  <c r="AL807" i="1"/>
  <c r="AL808" i="1"/>
  <c r="AL809" i="1"/>
  <c r="AL842" i="1"/>
  <c r="AL810" i="1"/>
  <c r="AL833" i="1"/>
  <c r="AL834" i="1"/>
  <c r="AL759" i="1"/>
  <c r="AL811" i="1"/>
  <c r="AL812" i="1"/>
  <c r="AL835" i="1"/>
  <c r="AL813" i="1"/>
  <c r="AL814" i="1"/>
  <c r="AL815" i="1"/>
  <c r="AL843" i="1"/>
  <c r="AL816" i="1"/>
  <c r="AL844" i="1"/>
  <c r="AL845" i="1"/>
  <c r="AL817" i="1"/>
  <c r="AL836" i="1"/>
  <c r="AL760" i="1"/>
  <c r="AL818" i="1"/>
  <c r="AL819" i="1"/>
  <c r="AL820" i="1"/>
  <c r="AL821" i="1"/>
  <c r="AL846" i="1"/>
  <c r="AL847" i="1"/>
  <c r="AL761" i="1"/>
  <c r="AL822" i="1"/>
  <c r="AL823" i="1"/>
  <c r="AL824" i="1"/>
  <c r="AL848" i="1"/>
  <c r="AL825" i="1"/>
  <c r="AL826" i="1"/>
  <c r="AL827" i="1"/>
  <c r="AL849" i="1"/>
  <c r="AL828" i="1"/>
  <c r="AL850" i="1"/>
  <c r="AL851" i="1"/>
  <c r="AL829" i="1"/>
  <c r="AL837" i="1"/>
  <c r="AL830" i="1"/>
  <c r="AL838" i="1"/>
  <c r="AL831" i="1"/>
  <c r="AL852" i="1"/>
  <c r="AL762" i="1"/>
  <c r="AL832" i="1"/>
  <c r="AL1072" i="1"/>
  <c r="AL1073" i="1"/>
  <c r="AL1074" i="1"/>
  <c r="AL1075" i="1"/>
  <c r="AL1076" i="1"/>
  <c r="AL1077" i="1"/>
  <c r="AL876" i="1"/>
  <c r="AL877" i="1"/>
  <c r="AL853" i="1"/>
  <c r="AL864" i="1"/>
  <c r="AL878" i="1"/>
  <c r="AL879" i="1"/>
  <c r="AL880" i="1"/>
  <c r="AL881" i="1"/>
  <c r="AL882" i="1"/>
  <c r="AL883" i="1"/>
  <c r="AL884" i="1"/>
  <c r="AL885" i="1"/>
  <c r="AL886" i="1"/>
  <c r="AL865" i="1"/>
  <c r="AL887" i="1"/>
  <c r="AL888" i="1"/>
  <c r="AL889" i="1"/>
  <c r="AL854" i="1"/>
  <c r="AL890" i="1"/>
  <c r="AL891" i="1"/>
  <c r="AL892" i="1"/>
  <c r="AL893" i="1"/>
  <c r="AL894" i="1"/>
  <c r="AL895" i="1"/>
  <c r="AL896" i="1"/>
  <c r="AL897" i="1"/>
  <c r="AL898" i="1"/>
  <c r="AL899" i="1"/>
  <c r="AL900" i="1"/>
  <c r="AL901" i="1"/>
  <c r="AL902" i="1"/>
  <c r="AL903" i="1"/>
  <c r="AL855" i="1"/>
  <c r="AL904" i="1"/>
  <c r="AL905" i="1"/>
  <c r="AL906" i="1"/>
  <c r="AL907" i="1"/>
  <c r="AL908" i="1"/>
  <c r="AL909" i="1"/>
  <c r="AL984" i="1"/>
  <c r="AL910" i="1"/>
  <c r="AL980" i="1"/>
  <c r="AL985" i="1"/>
  <c r="AL911" i="1"/>
  <c r="AL912" i="1"/>
  <c r="AL913" i="1"/>
  <c r="AL914" i="1"/>
  <c r="AL866" i="1"/>
  <c r="AL915" i="1"/>
  <c r="AL916" i="1"/>
  <c r="AL867" i="1"/>
  <c r="AL917" i="1"/>
  <c r="AL856" i="1"/>
  <c r="AL868" i="1"/>
  <c r="AL918" i="1"/>
  <c r="AL919" i="1"/>
  <c r="AL920" i="1"/>
  <c r="AL973" i="1"/>
  <c r="AL921" i="1"/>
  <c r="AL857" i="1"/>
  <c r="AL922" i="1"/>
  <c r="AL923" i="1"/>
  <c r="AL924" i="1"/>
  <c r="AL976" i="1"/>
  <c r="AL869" i="1"/>
  <c r="AL986" i="1"/>
  <c r="AL977" i="1"/>
  <c r="AL925" i="1"/>
  <c r="AL926" i="1"/>
  <c r="AL870" i="1"/>
  <c r="AL927" i="1"/>
  <c r="AL928" i="1"/>
  <c r="AL929" i="1"/>
  <c r="AL930" i="1"/>
  <c r="AL931" i="1"/>
  <c r="AL932" i="1"/>
  <c r="AL933" i="1"/>
  <c r="AL987" i="1"/>
  <c r="AL988" i="1"/>
  <c r="AL934" i="1"/>
  <c r="AL935" i="1"/>
  <c r="AL968" i="1"/>
  <c r="AL974" i="1"/>
  <c r="AL936" i="1"/>
  <c r="AL937" i="1"/>
  <c r="AL938" i="1"/>
  <c r="AL939" i="1"/>
  <c r="AL940" i="1"/>
  <c r="AL941" i="1"/>
  <c r="AL942" i="1"/>
  <c r="AL943" i="1"/>
  <c r="AL944" i="1"/>
  <c r="AL989" i="1"/>
  <c r="AL978" i="1"/>
  <c r="AL945" i="1"/>
  <c r="AL990" i="1"/>
  <c r="AL871" i="1"/>
  <c r="AL858" i="1"/>
  <c r="AL946" i="1"/>
  <c r="AL981" i="1"/>
  <c r="AL947" i="1"/>
  <c r="AL948" i="1"/>
  <c r="AL859" i="1"/>
  <c r="AL949" i="1"/>
  <c r="AL950" i="1"/>
  <c r="AL951" i="1"/>
  <c r="AL952" i="1"/>
  <c r="AL953" i="1"/>
  <c r="AL991" i="1"/>
  <c r="AL983" i="1"/>
  <c r="AL954" i="1"/>
  <c r="AL955" i="1"/>
  <c r="AL992" i="1"/>
  <c r="AL956" i="1"/>
  <c r="AL872" i="1"/>
  <c r="AL993" i="1"/>
  <c r="AL957" i="1"/>
  <c r="AL873" i="1"/>
  <c r="AL874" i="1"/>
  <c r="AL958" i="1"/>
  <c r="AL959" i="1"/>
  <c r="AL960" i="1"/>
  <c r="AL961" i="1"/>
  <c r="AL962" i="1"/>
  <c r="AL963" i="1"/>
  <c r="AL964" i="1"/>
  <c r="AL965" i="1"/>
  <c r="AL875" i="1"/>
  <c r="AL860" i="1"/>
  <c r="AL966" i="1"/>
  <c r="AL969" i="1"/>
  <c r="AL861" i="1"/>
  <c r="AL979" i="1"/>
  <c r="AL970" i="1"/>
  <c r="AL982" i="1"/>
  <c r="AL862" i="1"/>
  <c r="AL971" i="1"/>
  <c r="AL975" i="1"/>
  <c r="AL967" i="1"/>
  <c r="AL994" i="1"/>
  <c r="AL972" i="1"/>
  <c r="AL863" i="1"/>
  <c r="AL1136" i="1"/>
  <c r="AL1137" i="1"/>
  <c r="AL1138" i="1"/>
  <c r="AL1139" i="1"/>
  <c r="AL1140" i="1"/>
  <c r="AL1141" i="1"/>
  <c r="AL1142" i="1"/>
  <c r="AL1143" i="1"/>
  <c r="AL1144" i="1"/>
  <c r="AL1145" i="1"/>
  <c r="AL995" i="1"/>
  <c r="AL996" i="1"/>
  <c r="AL997" i="1"/>
  <c r="AL998" i="1"/>
  <c r="AL1005" i="1"/>
  <c r="AL1006" i="1"/>
  <c r="AL1000" i="1"/>
  <c r="AL1001" i="1"/>
  <c r="AL999"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007" i="1"/>
  <c r="AL1008" i="1"/>
  <c r="AL1009" i="1"/>
  <c r="AL1010" i="1"/>
  <c r="AL1011" i="1"/>
  <c r="AL1012" i="1"/>
  <c r="AL1018" i="1"/>
  <c r="AL1019" i="1"/>
  <c r="AL1013" i="1"/>
  <c r="AL1014" i="1"/>
  <c r="AL1017" i="1"/>
  <c r="AL1020" i="1"/>
  <c r="AL1015" i="1"/>
  <c r="AL1016" i="1"/>
  <c r="AL1183" i="1"/>
  <c r="AL1024" i="1"/>
  <c r="AL1021" i="1"/>
  <c r="AL1049" i="1"/>
  <c r="AL1025" i="1"/>
  <c r="AL1050" i="1"/>
  <c r="AL1051" i="1"/>
  <c r="AL1022" i="1"/>
  <c r="AL1052" i="1"/>
  <c r="AL1053" i="1"/>
  <c r="AL1054" i="1"/>
  <c r="AL1023" i="1"/>
  <c r="AL1055" i="1"/>
  <c r="AL1186" i="1"/>
  <c r="AL1056" i="1"/>
  <c r="AL1188" i="1"/>
  <c r="AL1189" i="1"/>
  <c r="AL1190" i="1"/>
  <c r="AL1191" i="1"/>
  <c r="AL1069" i="1"/>
  <c r="AL1070" i="1"/>
  <c r="AL1071" i="1"/>
  <c r="AL1078" i="1"/>
  <c r="AL1079" i="1"/>
  <c r="AL1067" i="1"/>
  <c r="AL1080" i="1"/>
  <c r="AL1057" i="1"/>
  <c r="AL1081" i="1"/>
  <c r="AL1058" i="1"/>
  <c r="AL1059" i="1"/>
  <c r="AL1060" i="1"/>
  <c r="AL1082" i="1"/>
  <c r="AL1110" i="1"/>
  <c r="AL1061" i="1"/>
  <c r="AL1111" i="1"/>
  <c r="AL1083" i="1"/>
  <c r="AL1108" i="1"/>
  <c r="AL1106" i="1"/>
  <c r="AL1104" i="1"/>
  <c r="AL1084" i="1"/>
  <c r="AL1062" i="1"/>
  <c r="AL1085" i="1"/>
  <c r="AL1086" i="1"/>
  <c r="AL1087" i="1"/>
  <c r="AL1063" i="1"/>
  <c r="AL1068" i="1"/>
  <c r="AL1088" i="1"/>
  <c r="AL1089" i="1"/>
  <c r="AL1105" i="1"/>
  <c r="AL1090" i="1"/>
  <c r="AL1091" i="1"/>
  <c r="AL1092" i="1"/>
  <c r="AL1093" i="1"/>
  <c r="AL1094" i="1"/>
  <c r="AL1064" i="1"/>
  <c r="AL1095" i="1"/>
  <c r="AL1096" i="1"/>
  <c r="AL1065" i="1"/>
  <c r="AL1097" i="1"/>
  <c r="AL1107" i="1"/>
  <c r="AL1109" i="1"/>
  <c r="AL1098" i="1"/>
  <c r="AL1099" i="1"/>
  <c r="AL1100" i="1"/>
  <c r="AL1066" i="1"/>
  <c r="AL1101" i="1"/>
  <c r="AL1102" i="1"/>
  <c r="AL1103"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112" i="1"/>
  <c r="AL1114" i="1"/>
  <c r="AL1115" i="1"/>
  <c r="AL1113" i="1"/>
  <c r="AL1118" i="1"/>
  <c r="AL1119" i="1"/>
  <c r="AL1120" i="1"/>
  <c r="AL1121" i="1"/>
  <c r="AL1122" i="1"/>
  <c r="AL1123" i="1"/>
  <c r="AL1116" i="1"/>
  <c r="AL1124" i="1"/>
  <c r="AL1125" i="1"/>
  <c r="AL1126" i="1"/>
  <c r="AL1127" i="1"/>
  <c r="AL1128" i="1"/>
  <c r="AL1129" i="1"/>
  <c r="AL1252" i="1"/>
  <c r="AL1253" i="1"/>
  <c r="AL1254" i="1"/>
  <c r="AL1135" i="1"/>
  <c r="AL1196" i="1"/>
  <c r="AL1133" i="1"/>
  <c r="AL1130" i="1"/>
  <c r="AL1131" i="1"/>
  <c r="AL1146" i="1"/>
  <c r="AL1180" i="1"/>
  <c r="AL1147" i="1"/>
  <c r="AL1187" i="1"/>
  <c r="AL1148" i="1"/>
  <c r="AL1149" i="1"/>
  <c r="AL1150" i="1"/>
  <c r="AL1192" i="1"/>
  <c r="AL1132" i="1"/>
  <c r="AL1181" i="1"/>
  <c r="AL1134" i="1"/>
  <c r="AL1182" i="1"/>
  <c r="AL1193" i="1"/>
  <c r="AL1194" i="1"/>
  <c r="AL1184" i="1"/>
  <c r="AL1151" i="1"/>
  <c r="AL1195" i="1"/>
  <c r="AL1152" i="1"/>
  <c r="AL1185" i="1"/>
  <c r="AL1153" i="1"/>
  <c r="AL1154" i="1"/>
  <c r="AL1179" i="1"/>
  <c r="AL1261" i="1"/>
  <c r="AL1198" i="1"/>
  <c r="AL1199" i="1"/>
  <c r="AL1200" i="1"/>
  <c r="AL1201" i="1"/>
  <c r="AL1202" i="1"/>
  <c r="AL1197" i="1"/>
  <c r="AL1203" i="1"/>
  <c r="AL1240" i="1"/>
  <c r="AL1241" i="1"/>
  <c r="AL1242" i="1"/>
  <c r="AL1204" i="1"/>
  <c r="AL1243" i="1"/>
  <c r="AL1244" i="1"/>
  <c r="AL1245" i="1"/>
  <c r="AL1250" i="1"/>
  <c r="AL1246" i="1"/>
  <c r="AL1247" i="1"/>
  <c r="AL1255" i="1"/>
  <c r="AL1248" i="1"/>
  <c r="AL1256" i="1"/>
  <c r="AL1251" i="1"/>
  <c r="AL1249" i="1"/>
  <c r="AL1272" i="1"/>
  <c r="AL1258" i="1"/>
  <c r="AL1259" i="1"/>
  <c r="AL1273" i="1"/>
  <c r="AL1267" i="1"/>
  <c r="AL1269" i="1"/>
  <c r="AL1257" i="1"/>
  <c r="AL1260" i="1"/>
  <c r="AL1270" i="1"/>
  <c r="AL1262" i="1"/>
  <c r="AL1274" i="1"/>
  <c r="AL1271" i="1"/>
  <c r="AL1263" i="1"/>
  <c r="AL1264" i="1"/>
  <c r="AL1265" i="1"/>
  <c r="AL1268" i="1"/>
  <c r="AL1266" i="1"/>
  <c r="AL1277" i="1"/>
  <c r="AL1278" i="1"/>
  <c r="AL1279" i="1"/>
  <c r="AL1280" i="1"/>
  <c r="AL1281" i="1"/>
  <c r="AL1282" i="1"/>
  <c r="AL1283" i="1"/>
  <c r="AL1276" i="1"/>
  <c r="AL1284" i="1"/>
  <c r="AL1275" i="1"/>
  <c r="AN753" i="1"/>
  <c r="AN1117" i="1"/>
  <c r="AN654" i="1"/>
  <c r="AN655" i="1"/>
  <c r="AN656" i="1"/>
  <c r="AN669" i="1"/>
  <c r="AN657" i="1"/>
  <c r="AN658" i="1"/>
  <c r="AN665" i="1"/>
  <c r="AN659" i="1"/>
  <c r="AN660" i="1"/>
  <c r="AN649" i="1"/>
  <c r="AN661" i="1"/>
  <c r="AN650" i="1"/>
  <c r="AN670" i="1"/>
  <c r="AN651" i="1"/>
  <c r="AN652" i="1"/>
  <c r="AN662" i="1"/>
  <c r="AN663" i="1"/>
  <c r="AN653" i="1"/>
  <c r="AN648" i="1"/>
  <c r="AN666" i="1"/>
  <c r="AN664" i="1"/>
  <c r="AN667" i="1"/>
  <c r="AN668" i="1"/>
  <c r="AN1002" i="1"/>
  <c r="AN1003" i="1"/>
  <c r="AN1004" i="1"/>
  <c r="AN677" i="1"/>
  <c r="AN678" i="1"/>
  <c r="AN679" i="1"/>
  <c r="AN680" i="1"/>
  <c r="AN681" i="1"/>
  <c r="AN682" i="1"/>
  <c r="AN683" i="1"/>
  <c r="AN684" i="1"/>
  <c r="AN685" i="1"/>
  <c r="AN686" i="1"/>
  <c r="AN687" i="1"/>
  <c r="AN688" i="1"/>
  <c r="AN689" i="1"/>
  <c r="AN690" i="1"/>
  <c r="AN675" i="1"/>
  <c r="AN691" i="1"/>
  <c r="AN720" i="1"/>
  <c r="AN715" i="1"/>
  <c r="AN692" i="1"/>
  <c r="AN716" i="1"/>
  <c r="AN722" i="1"/>
  <c r="AN693" i="1"/>
  <c r="AN676" i="1"/>
  <c r="AN723" i="1"/>
  <c r="AN724" i="1"/>
  <c r="AN671" i="1"/>
  <c r="AN694" i="1"/>
  <c r="AN725" i="1"/>
  <c r="AN695" i="1"/>
  <c r="AN719" i="1"/>
  <c r="AN696" i="1"/>
  <c r="AN717" i="1"/>
  <c r="AN697" i="1"/>
  <c r="AN698" i="1"/>
  <c r="AN699" i="1"/>
  <c r="AN718" i="1"/>
  <c r="AN726" i="1"/>
  <c r="AN721" i="1"/>
  <c r="AN700" i="1"/>
  <c r="AN701" i="1"/>
  <c r="AN727" i="1"/>
  <c r="AN702" i="1"/>
  <c r="AN728" i="1"/>
  <c r="AN703" i="1"/>
  <c r="AN729" i="1"/>
  <c r="AN704" i="1"/>
  <c r="AN705" i="1"/>
  <c r="AN733" i="1"/>
  <c r="AN730" i="1"/>
  <c r="AN731" i="1"/>
  <c r="AN672" i="1"/>
  <c r="AN706" i="1"/>
  <c r="AN707" i="1"/>
  <c r="AN708" i="1"/>
  <c r="AN673" i="1"/>
  <c r="AN709" i="1"/>
  <c r="AN732" i="1"/>
  <c r="AN674" i="1"/>
  <c r="AN710" i="1"/>
  <c r="AN711" i="1"/>
  <c r="AN714" i="1"/>
  <c r="AN712" i="1"/>
  <c r="AN713" i="1"/>
  <c r="AN1026" i="1"/>
  <c r="AN1027" i="1"/>
  <c r="AN734" i="1"/>
  <c r="AN735" i="1"/>
  <c r="AN739" i="1"/>
  <c r="AN740" i="1"/>
  <c r="AN736" i="1"/>
  <c r="AN737" i="1"/>
  <c r="AN738" i="1"/>
  <c r="AN741" i="1"/>
  <c r="AN1028" i="1"/>
  <c r="AN1029" i="1"/>
  <c r="AN742" i="1"/>
  <c r="AN1030" i="1"/>
  <c r="AN1031" i="1"/>
  <c r="AN1032" i="1"/>
  <c r="AN1033" i="1"/>
  <c r="AN1034" i="1"/>
  <c r="AN1035" i="1"/>
  <c r="AN1036" i="1"/>
  <c r="AN1037" i="1"/>
  <c r="AN1038" i="1"/>
  <c r="AN1039" i="1"/>
  <c r="AN1040" i="1"/>
  <c r="AN1041" i="1"/>
  <c r="AN1042" i="1"/>
  <c r="AN1043" i="1"/>
  <c r="AN1044" i="1"/>
  <c r="AN1045" i="1"/>
  <c r="AN1046" i="1"/>
  <c r="AN1047" i="1"/>
  <c r="AN1048" i="1"/>
  <c r="AN744" i="1"/>
  <c r="AN743" i="1"/>
  <c r="AN745" i="1"/>
  <c r="AN746" i="1"/>
  <c r="AN754" i="1"/>
  <c r="AN747" i="1"/>
  <c r="AN748" i="1"/>
  <c r="AN749" i="1"/>
  <c r="AN750" i="1"/>
  <c r="AN751" i="1"/>
  <c r="AN752" i="1"/>
  <c r="AN765" i="1"/>
  <c r="AN755" i="1"/>
  <c r="AN766" i="1"/>
  <c r="AN767" i="1"/>
  <c r="AN768" i="1"/>
  <c r="AN756" i="1"/>
  <c r="AN769" i="1"/>
  <c r="AN770" i="1"/>
  <c r="AN771" i="1"/>
  <c r="AN772" i="1"/>
  <c r="AN773" i="1"/>
  <c r="AN774" i="1"/>
  <c r="AN775" i="1"/>
  <c r="AN776" i="1"/>
  <c r="AN777" i="1"/>
  <c r="AN778" i="1"/>
  <c r="AN757" i="1"/>
  <c r="AN779" i="1"/>
  <c r="AN780" i="1"/>
  <c r="AN781" i="1"/>
  <c r="AN782" i="1"/>
  <c r="AN783" i="1"/>
  <c r="AN784" i="1"/>
  <c r="AN785" i="1"/>
  <c r="AN786" i="1"/>
  <c r="AN787" i="1"/>
  <c r="AN788" i="1"/>
  <c r="AN789" i="1"/>
  <c r="AN790" i="1"/>
  <c r="AN791" i="1"/>
  <c r="AN792" i="1"/>
  <c r="AN840" i="1"/>
  <c r="AN841" i="1"/>
  <c r="AN839" i="1"/>
  <c r="AN793" i="1"/>
  <c r="AN758" i="1"/>
  <c r="AN794" i="1"/>
  <c r="AN795" i="1"/>
  <c r="AN763" i="1"/>
  <c r="AN796" i="1"/>
  <c r="AN797" i="1"/>
  <c r="AN798" i="1"/>
  <c r="AN764" i="1"/>
  <c r="AN799" i="1"/>
  <c r="AN800" i="1"/>
  <c r="AN801" i="1"/>
  <c r="AN802" i="1"/>
  <c r="AN803" i="1"/>
  <c r="AN804" i="1"/>
  <c r="AN805" i="1"/>
  <c r="AN806" i="1"/>
  <c r="AN807" i="1"/>
  <c r="AN808" i="1"/>
  <c r="AN809" i="1"/>
  <c r="AN842" i="1"/>
  <c r="AN810" i="1"/>
  <c r="AN833" i="1"/>
  <c r="AN834" i="1"/>
  <c r="AN759" i="1"/>
  <c r="AN811" i="1"/>
  <c r="AN812" i="1"/>
  <c r="AN835" i="1"/>
  <c r="AN813" i="1"/>
  <c r="AN814" i="1"/>
  <c r="AN815" i="1"/>
  <c r="AN843" i="1"/>
  <c r="AN816" i="1"/>
  <c r="AN844" i="1"/>
  <c r="AN845" i="1"/>
  <c r="AN817" i="1"/>
  <c r="AN836" i="1"/>
  <c r="AN760" i="1"/>
  <c r="AN818" i="1"/>
  <c r="AN819" i="1"/>
  <c r="AN820" i="1"/>
  <c r="AN821" i="1"/>
  <c r="AN846" i="1"/>
  <c r="AN847" i="1"/>
  <c r="AN761" i="1"/>
  <c r="AN822" i="1"/>
  <c r="AN823" i="1"/>
  <c r="AN824" i="1"/>
  <c r="AN848" i="1"/>
  <c r="AN825" i="1"/>
  <c r="AN826" i="1"/>
  <c r="AN827" i="1"/>
  <c r="AN849" i="1"/>
  <c r="AN828" i="1"/>
  <c r="AN850" i="1"/>
  <c r="AN851" i="1"/>
  <c r="AN829" i="1"/>
  <c r="AN837" i="1"/>
  <c r="AN830" i="1"/>
  <c r="AN838" i="1"/>
  <c r="AN831" i="1"/>
  <c r="AN852" i="1"/>
  <c r="AN762" i="1"/>
  <c r="AN832" i="1"/>
  <c r="AN1072" i="1"/>
  <c r="AN1073" i="1"/>
  <c r="AN1074" i="1"/>
  <c r="AN1075" i="1"/>
  <c r="AN1076" i="1"/>
  <c r="AN1077" i="1"/>
  <c r="AN876" i="1"/>
  <c r="AN877" i="1"/>
  <c r="AN853" i="1"/>
  <c r="AN864" i="1"/>
  <c r="AN878" i="1"/>
  <c r="AN879" i="1"/>
  <c r="AN880" i="1"/>
  <c r="AN881" i="1"/>
  <c r="AN882" i="1"/>
  <c r="AN883" i="1"/>
  <c r="AN884" i="1"/>
  <c r="AN885" i="1"/>
  <c r="AN886" i="1"/>
  <c r="AN865" i="1"/>
  <c r="AN887" i="1"/>
  <c r="AN888" i="1"/>
  <c r="AN889" i="1"/>
  <c r="AN854" i="1"/>
  <c r="AN890" i="1"/>
  <c r="AN891" i="1"/>
  <c r="AN892" i="1"/>
  <c r="AN893" i="1"/>
  <c r="AN894" i="1"/>
  <c r="AN895" i="1"/>
  <c r="AN896" i="1"/>
  <c r="AN897" i="1"/>
  <c r="AN898" i="1"/>
  <c r="AN899" i="1"/>
  <c r="AN900" i="1"/>
  <c r="AN901" i="1"/>
  <c r="AN902" i="1"/>
  <c r="AN903" i="1"/>
  <c r="AN855" i="1"/>
  <c r="AN904" i="1"/>
  <c r="AN905" i="1"/>
  <c r="AN906" i="1"/>
  <c r="AN907" i="1"/>
  <c r="AN908" i="1"/>
  <c r="AN909" i="1"/>
  <c r="AN984" i="1"/>
  <c r="AN910" i="1"/>
  <c r="AN980" i="1"/>
  <c r="AN985" i="1"/>
  <c r="AN911" i="1"/>
  <c r="AN912" i="1"/>
  <c r="AN913" i="1"/>
  <c r="AN914" i="1"/>
  <c r="AN866" i="1"/>
  <c r="AN915" i="1"/>
  <c r="AN916" i="1"/>
  <c r="AN867" i="1"/>
  <c r="AN917" i="1"/>
  <c r="AN856" i="1"/>
  <c r="AN868" i="1"/>
  <c r="AN918" i="1"/>
  <c r="AN919" i="1"/>
  <c r="AN920" i="1"/>
  <c r="AN973" i="1"/>
  <c r="AN921" i="1"/>
  <c r="AN857" i="1"/>
  <c r="AN922" i="1"/>
  <c r="AN923" i="1"/>
  <c r="AN924" i="1"/>
  <c r="AN976" i="1"/>
  <c r="AN869" i="1"/>
  <c r="AN986" i="1"/>
  <c r="AN977" i="1"/>
  <c r="AN925" i="1"/>
  <c r="AN926" i="1"/>
  <c r="AN870" i="1"/>
  <c r="AN927" i="1"/>
  <c r="AN928" i="1"/>
  <c r="AN929" i="1"/>
  <c r="AN930" i="1"/>
  <c r="AN931" i="1"/>
  <c r="AN932" i="1"/>
  <c r="AN933" i="1"/>
  <c r="AN987" i="1"/>
  <c r="AN988" i="1"/>
  <c r="AN934" i="1"/>
  <c r="AN935" i="1"/>
  <c r="AN968" i="1"/>
  <c r="AN974" i="1"/>
  <c r="AN936" i="1"/>
  <c r="AN937" i="1"/>
  <c r="AN938" i="1"/>
  <c r="AN939" i="1"/>
  <c r="AN940" i="1"/>
  <c r="AN941" i="1"/>
  <c r="AN942" i="1"/>
  <c r="AN943" i="1"/>
  <c r="AN944" i="1"/>
  <c r="AN989" i="1"/>
  <c r="AN978" i="1"/>
  <c r="AN945" i="1"/>
  <c r="AN990" i="1"/>
  <c r="AN871" i="1"/>
  <c r="AN858" i="1"/>
  <c r="AN946" i="1"/>
  <c r="AN981" i="1"/>
  <c r="AN947" i="1"/>
  <c r="AN948" i="1"/>
  <c r="AN859" i="1"/>
  <c r="AN949" i="1"/>
  <c r="AN950" i="1"/>
  <c r="AN951" i="1"/>
  <c r="AN952" i="1"/>
  <c r="AN953" i="1"/>
  <c r="AN991" i="1"/>
  <c r="AN983" i="1"/>
  <c r="AN954" i="1"/>
  <c r="AN955" i="1"/>
  <c r="AN992" i="1"/>
  <c r="AN956" i="1"/>
  <c r="AN872" i="1"/>
  <c r="AN993" i="1"/>
  <c r="AN957" i="1"/>
  <c r="AN873" i="1"/>
  <c r="AN874" i="1"/>
  <c r="AN958" i="1"/>
  <c r="AN959" i="1"/>
  <c r="AN960" i="1"/>
  <c r="AN961" i="1"/>
  <c r="AN962" i="1"/>
  <c r="AN963" i="1"/>
  <c r="AN964" i="1"/>
  <c r="AN965" i="1"/>
  <c r="AN875" i="1"/>
  <c r="AN860" i="1"/>
  <c r="AN966" i="1"/>
  <c r="AN969" i="1"/>
  <c r="AN861" i="1"/>
  <c r="AN979" i="1"/>
  <c r="AN970" i="1"/>
  <c r="AN982" i="1"/>
  <c r="AN862" i="1"/>
  <c r="AN971" i="1"/>
  <c r="AN975" i="1"/>
  <c r="AN967" i="1"/>
  <c r="AN994" i="1"/>
  <c r="AN972" i="1"/>
  <c r="AN863" i="1"/>
  <c r="AN1136" i="1"/>
  <c r="AN1137" i="1"/>
  <c r="AN1138" i="1"/>
  <c r="AN1139" i="1"/>
  <c r="AN1140" i="1"/>
  <c r="AN1141" i="1"/>
  <c r="AN1142" i="1"/>
  <c r="AN1143" i="1"/>
  <c r="AN1144" i="1"/>
  <c r="AN1145" i="1"/>
  <c r="AN995" i="1"/>
  <c r="AN996" i="1"/>
  <c r="AN997" i="1"/>
  <c r="AN998" i="1"/>
  <c r="AN1005" i="1"/>
  <c r="AN1006" i="1"/>
  <c r="AN1000" i="1"/>
  <c r="AN1001" i="1"/>
  <c r="AN999"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007" i="1"/>
  <c r="AN1008" i="1"/>
  <c r="AN1009" i="1"/>
  <c r="AN1010" i="1"/>
  <c r="AN1011" i="1"/>
  <c r="AN1012" i="1"/>
  <c r="AN1018" i="1"/>
  <c r="AN1019" i="1"/>
  <c r="AN1013" i="1"/>
  <c r="AN1014" i="1"/>
  <c r="AN1017" i="1"/>
  <c r="AN1020" i="1"/>
  <c r="AN1015" i="1"/>
  <c r="AN1016" i="1"/>
  <c r="AN1183" i="1"/>
  <c r="AN1024" i="1"/>
  <c r="AN1021" i="1"/>
  <c r="AN1049" i="1"/>
  <c r="AN1025" i="1"/>
  <c r="AN1050" i="1"/>
  <c r="AN1051" i="1"/>
  <c r="AN1022" i="1"/>
  <c r="AN1052" i="1"/>
  <c r="AN1053" i="1"/>
  <c r="AN1054" i="1"/>
  <c r="AN1023" i="1"/>
  <c r="AN1055" i="1"/>
  <c r="AN1186" i="1"/>
  <c r="AN1056" i="1"/>
  <c r="AN1188" i="1"/>
  <c r="AN1189" i="1"/>
  <c r="AN1190" i="1"/>
  <c r="AN1191" i="1"/>
  <c r="AN1069" i="1"/>
  <c r="AN1070" i="1"/>
  <c r="AN1071" i="1"/>
  <c r="AN1078" i="1"/>
  <c r="AN1079" i="1"/>
  <c r="AN1067" i="1"/>
  <c r="AN1080" i="1"/>
  <c r="AN1057" i="1"/>
  <c r="AN1081" i="1"/>
  <c r="AN1058" i="1"/>
  <c r="AN1059" i="1"/>
  <c r="AN1060" i="1"/>
  <c r="AN1082" i="1"/>
  <c r="AN1110" i="1"/>
  <c r="AN1061" i="1"/>
  <c r="AN1111" i="1"/>
  <c r="AN1083" i="1"/>
  <c r="AN1108" i="1"/>
  <c r="AN1106" i="1"/>
  <c r="AN1104" i="1"/>
  <c r="AN1084" i="1"/>
  <c r="AN1062" i="1"/>
  <c r="AN1085" i="1"/>
  <c r="AN1086" i="1"/>
  <c r="AN1087" i="1"/>
  <c r="AN1063" i="1"/>
  <c r="AN1068" i="1"/>
  <c r="AN1088" i="1"/>
  <c r="AN1089" i="1"/>
  <c r="AN1105" i="1"/>
  <c r="AN1090" i="1"/>
  <c r="AN1091" i="1"/>
  <c r="AN1092" i="1"/>
  <c r="AN1093" i="1"/>
  <c r="AN1094" i="1"/>
  <c r="AN1064" i="1"/>
  <c r="AN1095" i="1"/>
  <c r="AN1096" i="1"/>
  <c r="AN1065" i="1"/>
  <c r="AN1097" i="1"/>
  <c r="AN1107" i="1"/>
  <c r="AN1109" i="1"/>
  <c r="AN1098" i="1"/>
  <c r="AN1099" i="1"/>
  <c r="AN1100" i="1"/>
  <c r="AN1066" i="1"/>
  <c r="AN1101" i="1"/>
  <c r="AN1102" i="1"/>
  <c r="AN1103"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112" i="1"/>
  <c r="AN1114" i="1"/>
  <c r="AN1115" i="1"/>
  <c r="AN1113" i="1"/>
  <c r="AN1118" i="1"/>
  <c r="AN1119" i="1"/>
  <c r="AN1120" i="1"/>
  <c r="AN1121" i="1"/>
  <c r="AN1122" i="1"/>
  <c r="AN1123" i="1"/>
  <c r="AN1116" i="1"/>
  <c r="AN1124" i="1"/>
  <c r="AN1125" i="1"/>
  <c r="AN1126" i="1"/>
  <c r="AN1127" i="1"/>
  <c r="AN1128" i="1"/>
  <c r="AN1129" i="1"/>
  <c r="AN1252" i="1"/>
  <c r="AN1253" i="1"/>
  <c r="AN1254" i="1"/>
  <c r="AN1135" i="1"/>
  <c r="AN1196" i="1"/>
  <c r="AN1133" i="1"/>
  <c r="AN1130" i="1"/>
  <c r="AN1131" i="1"/>
  <c r="AN1146" i="1"/>
  <c r="AN1180" i="1"/>
  <c r="AN1147" i="1"/>
  <c r="AN1187" i="1"/>
  <c r="AN1148" i="1"/>
  <c r="AN1149" i="1"/>
  <c r="AN1150" i="1"/>
  <c r="AN1192" i="1"/>
  <c r="AN1132" i="1"/>
  <c r="AN1181" i="1"/>
  <c r="AN1134" i="1"/>
  <c r="AN1182" i="1"/>
  <c r="AN1193" i="1"/>
  <c r="AN1194" i="1"/>
  <c r="AN1184" i="1"/>
  <c r="AN1151" i="1"/>
  <c r="AN1195" i="1"/>
  <c r="AN1152" i="1"/>
  <c r="AN1185" i="1"/>
  <c r="AN1153" i="1"/>
  <c r="AN1154" i="1"/>
  <c r="AN1179" i="1"/>
  <c r="AN1261" i="1"/>
  <c r="AN1198" i="1"/>
  <c r="AN1199" i="1"/>
  <c r="AN1200" i="1"/>
  <c r="AN1201" i="1"/>
  <c r="AN1202" i="1"/>
  <c r="AN1197" i="1"/>
  <c r="AN1203" i="1"/>
  <c r="AN1240" i="1"/>
  <c r="AN1241" i="1"/>
  <c r="AN1242" i="1"/>
  <c r="AN1204" i="1"/>
  <c r="AN1243" i="1"/>
  <c r="AN1244" i="1"/>
  <c r="AN1245" i="1"/>
  <c r="AN1250" i="1"/>
  <c r="AN1246" i="1"/>
  <c r="AN1247" i="1"/>
  <c r="AN1255" i="1"/>
  <c r="AN1248" i="1"/>
  <c r="AN1256" i="1"/>
  <c r="AN1251" i="1"/>
  <c r="AN1249" i="1"/>
  <c r="AN1272" i="1"/>
  <c r="AN1258" i="1"/>
  <c r="AN1259" i="1"/>
  <c r="AN1273" i="1"/>
  <c r="AN1267" i="1"/>
  <c r="AN1269" i="1"/>
  <c r="AN1257" i="1"/>
  <c r="AN1260" i="1"/>
  <c r="AN1270" i="1"/>
  <c r="AN1262" i="1"/>
  <c r="AN1274" i="1"/>
  <c r="AN1271" i="1"/>
  <c r="AN1263" i="1"/>
  <c r="AN1264" i="1"/>
  <c r="AN1265" i="1"/>
  <c r="AN1268" i="1"/>
  <c r="AN1266" i="1"/>
  <c r="AN1277" i="1"/>
  <c r="AN1278" i="1"/>
  <c r="AN1279" i="1"/>
  <c r="AN1280" i="1"/>
  <c r="AN1281" i="1"/>
  <c r="AN1282" i="1"/>
  <c r="AN1283" i="1"/>
  <c r="AN1276" i="1"/>
  <c r="AN1284" i="1"/>
  <c r="AN1275" i="1"/>
  <c r="AO753" i="1"/>
  <c r="AO1117" i="1"/>
  <c r="AO654" i="1"/>
  <c r="AO655" i="1"/>
  <c r="AO656" i="1"/>
  <c r="AO669" i="1"/>
  <c r="AO657" i="1"/>
  <c r="AO658" i="1"/>
  <c r="AO665" i="1"/>
  <c r="AO659" i="1"/>
  <c r="AO660" i="1"/>
  <c r="AO649" i="1"/>
  <c r="AO661" i="1"/>
  <c r="AO650" i="1"/>
  <c r="AO670" i="1"/>
  <c r="AO651" i="1"/>
  <c r="AO652" i="1"/>
  <c r="AO662" i="1"/>
  <c r="AO663" i="1"/>
  <c r="AO653" i="1"/>
  <c r="AO648" i="1"/>
  <c r="AO666" i="1"/>
  <c r="AO664" i="1"/>
  <c r="AO667" i="1"/>
  <c r="AO668" i="1"/>
  <c r="AO1002" i="1"/>
  <c r="AO1003" i="1"/>
  <c r="AO1004" i="1"/>
  <c r="AO677" i="1"/>
  <c r="AO678" i="1"/>
  <c r="AO679" i="1"/>
  <c r="AO680" i="1"/>
  <c r="AO681" i="1"/>
  <c r="AO682" i="1"/>
  <c r="AO683" i="1"/>
  <c r="AO684" i="1"/>
  <c r="AO685" i="1"/>
  <c r="AO686" i="1"/>
  <c r="AO687" i="1"/>
  <c r="AO688" i="1"/>
  <c r="AO689" i="1"/>
  <c r="AO690" i="1"/>
  <c r="AO675" i="1"/>
  <c r="AO691" i="1"/>
  <c r="AO720" i="1"/>
  <c r="AO715" i="1"/>
  <c r="AO692" i="1"/>
  <c r="AO716" i="1"/>
  <c r="AO722" i="1"/>
  <c r="AO693" i="1"/>
  <c r="AO676" i="1"/>
  <c r="AO723" i="1"/>
  <c r="AO724" i="1"/>
  <c r="AO671" i="1"/>
  <c r="AO694" i="1"/>
  <c r="AO725" i="1"/>
  <c r="AO695" i="1"/>
  <c r="AO719" i="1"/>
  <c r="AO696" i="1"/>
  <c r="AO717" i="1"/>
  <c r="AO697" i="1"/>
  <c r="AO698" i="1"/>
  <c r="AO699" i="1"/>
  <c r="AO718" i="1"/>
  <c r="AO726" i="1"/>
  <c r="AO721" i="1"/>
  <c r="AO700" i="1"/>
  <c r="AO701" i="1"/>
  <c r="AO727" i="1"/>
  <c r="AO702" i="1"/>
  <c r="AO728" i="1"/>
  <c r="AO703" i="1"/>
  <c r="AO729" i="1"/>
  <c r="AO704" i="1"/>
  <c r="AO705" i="1"/>
  <c r="AO733" i="1"/>
  <c r="AO730" i="1"/>
  <c r="AO731" i="1"/>
  <c r="AO672" i="1"/>
  <c r="AO706" i="1"/>
  <c r="AO707" i="1"/>
  <c r="AO708" i="1"/>
  <c r="AO673" i="1"/>
  <c r="AO709" i="1"/>
  <c r="AO732" i="1"/>
  <c r="AO674" i="1"/>
  <c r="AO710" i="1"/>
  <c r="AO711" i="1"/>
  <c r="AO714" i="1"/>
  <c r="AO712" i="1"/>
  <c r="AO713" i="1"/>
  <c r="AO1026" i="1"/>
  <c r="AO1027" i="1"/>
  <c r="AO734" i="1"/>
  <c r="AO735" i="1"/>
  <c r="AO739" i="1"/>
  <c r="AO740" i="1"/>
  <c r="AO736" i="1"/>
  <c r="AO737" i="1"/>
  <c r="AO738" i="1"/>
  <c r="AO741" i="1"/>
  <c r="AO1028" i="1"/>
  <c r="AO1029" i="1"/>
  <c r="AO742" i="1"/>
  <c r="AO1030" i="1"/>
  <c r="AO1031" i="1"/>
  <c r="AO1032" i="1"/>
  <c r="AO1033" i="1"/>
  <c r="AO1034" i="1"/>
  <c r="AO1035" i="1"/>
  <c r="AO1036" i="1"/>
  <c r="AO1037" i="1"/>
  <c r="AO1038" i="1"/>
  <c r="AO1039" i="1"/>
  <c r="AO1040" i="1"/>
  <c r="AO1041" i="1"/>
  <c r="AO1042" i="1"/>
  <c r="AO1043" i="1"/>
  <c r="AO1044" i="1"/>
  <c r="AO1045" i="1"/>
  <c r="AO1046" i="1"/>
  <c r="AO1047" i="1"/>
  <c r="AO1048" i="1"/>
  <c r="AO744" i="1"/>
  <c r="AO743" i="1"/>
  <c r="AO745" i="1"/>
  <c r="AO746" i="1"/>
  <c r="AO754" i="1"/>
  <c r="AO747" i="1"/>
  <c r="AO748" i="1"/>
  <c r="AO749" i="1"/>
  <c r="AO750" i="1"/>
  <c r="AO751" i="1"/>
  <c r="AO752" i="1"/>
  <c r="AO765" i="1"/>
  <c r="AO755" i="1"/>
  <c r="AO766" i="1"/>
  <c r="AO767" i="1"/>
  <c r="AO768" i="1"/>
  <c r="AO756" i="1"/>
  <c r="AO769" i="1"/>
  <c r="AO770" i="1"/>
  <c r="AO771" i="1"/>
  <c r="AO772" i="1"/>
  <c r="AO773" i="1"/>
  <c r="AO774" i="1"/>
  <c r="AO775" i="1"/>
  <c r="AO776" i="1"/>
  <c r="AO777" i="1"/>
  <c r="AO778" i="1"/>
  <c r="AO757" i="1"/>
  <c r="AO779" i="1"/>
  <c r="AO780" i="1"/>
  <c r="AO781" i="1"/>
  <c r="AO782" i="1"/>
  <c r="AO783" i="1"/>
  <c r="AO784" i="1"/>
  <c r="AO785" i="1"/>
  <c r="AO786" i="1"/>
  <c r="AO787" i="1"/>
  <c r="AO788" i="1"/>
  <c r="AO789" i="1"/>
  <c r="AO790" i="1"/>
  <c r="AO791" i="1"/>
  <c r="AO792" i="1"/>
  <c r="AO840" i="1"/>
  <c r="AO841" i="1"/>
  <c r="AO839" i="1"/>
  <c r="AO793" i="1"/>
  <c r="AO758" i="1"/>
  <c r="AO794" i="1"/>
  <c r="AO795" i="1"/>
  <c r="AO763" i="1"/>
  <c r="AO796" i="1"/>
  <c r="AO797" i="1"/>
  <c r="AO798" i="1"/>
  <c r="AO764" i="1"/>
  <c r="AO799" i="1"/>
  <c r="AO800" i="1"/>
  <c r="AO801" i="1"/>
  <c r="AO802" i="1"/>
  <c r="AO803" i="1"/>
  <c r="AO804" i="1"/>
  <c r="AO805" i="1"/>
  <c r="AO806" i="1"/>
  <c r="AO807" i="1"/>
  <c r="AO808" i="1"/>
  <c r="AO809" i="1"/>
  <c r="AO842" i="1"/>
  <c r="AO810" i="1"/>
  <c r="AO833" i="1"/>
  <c r="AO834" i="1"/>
  <c r="AO759" i="1"/>
  <c r="AO811" i="1"/>
  <c r="AO812" i="1"/>
  <c r="AO835" i="1"/>
  <c r="AO813" i="1"/>
  <c r="AO814" i="1"/>
  <c r="AO815" i="1"/>
  <c r="AO843" i="1"/>
  <c r="AO816" i="1"/>
  <c r="AO844" i="1"/>
  <c r="AO845" i="1"/>
  <c r="AO817" i="1"/>
  <c r="AO836" i="1"/>
  <c r="AO760" i="1"/>
  <c r="AO818" i="1"/>
  <c r="AO819" i="1"/>
  <c r="AO820" i="1"/>
  <c r="AO821" i="1"/>
  <c r="AO846" i="1"/>
  <c r="AO847" i="1"/>
  <c r="AO761" i="1"/>
  <c r="AO822" i="1"/>
  <c r="AO823" i="1"/>
  <c r="AO824" i="1"/>
  <c r="AO848" i="1"/>
  <c r="AO825" i="1"/>
  <c r="AO826" i="1"/>
  <c r="AO827" i="1"/>
  <c r="AO849" i="1"/>
  <c r="AO828" i="1"/>
  <c r="AO850" i="1"/>
  <c r="AO851" i="1"/>
  <c r="AO829" i="1"/>
  <c r="AO837" i="1"/>
  <c r="AO830" i="1"/>
  <c r="AO838" i="1"/>
  <c r="AO831" i="1"/>
  <c r="AO852" i="1"/>
  <c r="AO762" i="1"/>
  <c r="AO832" i="1"/>
  <c r="AO1072" i="1"/>
  <c r="AO1073" i="1"/>
  <c r="AO1074" i="1"/>
  <c r="AO1075" i="1"/>
  <c r="AO1076" i="1"/>
  <c r="AO1077" i="1"/>
  <c r="AO876" i="1"/>
  <c r="AO877" i="1"/>
  <c r="AO853" i="1"/>
  <c r="AO864" i="1"/>
  <c r="AO878" i="1"/>
  <c r="AO879" i="1"/>
  <c r="AO880" i="1"/>
  <c r="AO881" i="1"/>
  <c r="AO882" i="1"/>
  <c r="AO883" i="1"/>
  <c r="AO884" i="1"/>
  <c r="AO885" i="1"/>
  <c r="AO886" i="1"/>
  <c r="AO865" i="1"/>
  <c r="AO887" i="1"/>
  <c r="AO888" i="1"/>
  <c r="AO889" i="1"/>
  <c r="AO854" i="1"/>
  <c r="AO890" i="1"/>
  <c r="AO891" i="1"/>
  <c r="AO892" i="1"/>
  <c r="AO893" i="1"/>
  <c r="AO894" i="1"/>
  <c r="AO895" i="1"/>
  <c r="AO896" i="1"/>
  <c r="AO897" i="1"/>
  <c r="AO898" i="1"/>
  <c r="AO899" i="1"/>
  <c r="AO900" i="1"/>
  <c r="AO901" i="1"/>
  <c r="AO902" i="1"/>
  <c r="AO903" i="1"/>
  <c r="AO855" i="1"/>
  <c r="AO904" i="1"/>
  <c r="AO905" i="1"/>
  <c r="AO906" i="1"/>
  <c r="AO907" i="1"/>
  <c r="AO908" i="1"/>
  <c r="AO909" i="1"/>
  <c r="AO984" i="1"/>
  <c r="AO910" i="1"/>
  <c r="AO980" i="1"/>
  <c r="AO985" i="1"/>
  <c r="AO911" i="1"/>
  <c r="AO912" i="1"/>
  <c r="AO913" i="1"/>
  <c r="AO914" i="1"/>
  <c r="AO866" i="1"/>
  <c r="AO915" i="1"/>
  <c r="AO916" i="1"/>
  <c r="AO867" i="1"/>
  <c r="AO917" i="1"/>
  <c r="AO856" i="1"/>
  <c r="AO868" i="1"/>
  <c r="AO918" i="1"/>
  <c r="AO919" i="1"/>
  <c r="AO920" i="1"/>
  <c r="AO973" i="1"/>
  <c r="AO921" i="1"/>
  <c r="AO857" i="1"/>
  <c r="AO922" i="1"/>
  <c r="AO923" i="1"/>
  <c r="AO924" i="1"/>
  <c r="AO976" i="1"/>
  <c r="AO869" i="1"/>
  <c r="AO986" i="1"/>
  <c r="AO977" i="1"/>
  <c r="AO925" i="1"/>
  <c r="AO926" i="1"/>
  <c r="AO870" i="1"/>
  <c r="AO927" i="1"/>
  <c r="AO928" i="1"/>
  <c r="AO929" i="1"/>
  <c r="AO930" i="1"/>
  <c r="AO931" i="1"/>
  <c r="AO932" i="1"/>
  <c r="AO933" i="1"/>
  <c r="AO987" i="1"/>
  <c r="AO988" i="1"/>
  <c r="AO934" i="1"/>
  <c r="AO935" i="1"/>
  <c r="AO968" i="1"/>
  <c r="AO974" i="1"/>
  <c r="AO936" i="1"/>
  <c r="AO937" i="1"/>
  <c r="AO938" i="1"/>
  <c r="AO939" i="1"/>
  <c r="AO940" i="1"/>
  <c r="AO941" i="1"/>
  <c r="AO942" i="1"/>
  <c r="AO943" i="1"/>
  <c r="AO944" i="1"/>
  <c r="AO989" i="1"/>
  <c r="AO978" i="1"/>
  <c r="AO945" i="1"/>
  <c r="AO990" i="1"/>
  <c r="AO871" i="1"/>
  <c r="AO858" i="1"/>
  <c r="AO946" i="1"/>
  <c r="AO981" i="1"/>
  <c r="AO947" i="1"/>
  <c r="AO948" i="1"/>
  <c r="AO859" i="1"/>
  <c r="AO949" i="1"/>
  <c r="AO950" i="1"/>
  <c r="AO951" i="1"/>
  <c r="AO952" i="1"/>
  <c r="AO953" i="1"/>
  <c r="AO991" i="1"/>
  <c r="AO983" i="1"/>
  <c r="AO954" i="1"/>
  <c r="AO955" i="1"/>
  <c r="AO992" i="1"/>
  <c r="AO956" i="1"/>
  <c r="AO872" i="1"/>
  <c r="AO993" i="1"/>
  <c r="AO957" i="1"/>
  <c r="AO873" i="1"/>
  <c r="AO874" i="1"/>
  <c r="AO958" i="1"/>
  <c r="AO959" i="1"/>
  <c r="AO960" i="1"/>
  <c r="AO961" i="1"/>
  <c r="AO962" i="1"/>
  <c r="AO963" i="1"/>
  <c r="AO964" i="1"/>
  <c r="AO965" i="1"/>
  <c r="AO875" i="1"/>
  <c r="AO860" i="1"/>
  <c r="AO966" i="1"/>
  <c r="AO969" i="1"/>
  <c r="AO861" i="1"/>
  <c r="AO979" i="1"/>
  <c r="AO970" i="1"/>
  <c r="AO982" i="1"/>
  <c r="AO862" i="1"/>
  <c r="AO971" i="1"/>
  <c r="AO975" i="1"/>
  <c r="AO967" i="1"/>
  <c r="AO994" i="1"/>
  <c r="AO972" i="1"/>
  <c r="AO863" i="1"/>
  <c r="AO1136" i="1"/>
  <c r="AO1137" i="1"/>
  <c r="AO1138" i="1"/>
  <c r="AO1139" i="1"/>
  <c r="AO1140" i="1"/>
  <c r="AO1141" i="1"/>
  <c r="AO1142" i="1"/>
  <c r="AO1143" i="1"/>
  <c r="AO1144" i="1"/>
  <c r="AO1145" i="1"/>
  <c r="AO995" i="1"/>
  <c r="AO996" i="1"/>
  <c r="AO997" i="1"/>
  <c r="AO998" i="1"/>
  <c r="AO1005" i="1"/>
  <c r="AO1006" i="1"/>
  <c r="AO1000" i="1"/>
  <c r="AO1001" i="1"/>
  <c r="AO999"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007" i="1"/>
  <c r="AO1008" i="1"/>
  <c r="AO1009" i="1"/>
  <c r="AO1010" i="1"/>
  <c r="AO1011" i="1"/>
  <c r="AO1012" i="1"/>
  <c r="AO1018" i="1"/>
  <c r="AO1019" i="1"/>
  <c r="AO1013" i="1"/>
  <c r="AO1014" i="1"/>
  <c r="AO1017" i="1"/>
  <c r="AO1020" i="1"/>
  <c r="AO1015" i="1"/>
  <c r="AO1016" i="1"/>
  <c r="AO1183" i="1"/>
  <c r="AO1024" i="1"/>
  <c r="AO1021" i="1"/>
  <c r="AO1049" i="1"/>
  <c r="AO1025" i="1"/>
  <c r="AO1050" i="1"/>
  <c r="AO1051" i="1"/>
  <c r="AO1022" i="1"/>
  <c r="AO1052" i="1"/>
  <c r="AO1053" i="1"/>
  <c r="AO1054" i="1"/>
  <c r="AO1023" i="1"/>
  <c r="AO1055" i="1"/>
  <c r="AO1186" i="1"/>
  <c r="AO1056" i="1"/>
  <c r="AO1188" i="1"/>
  <c r="AO1189" i="1"/>
  <c r="AO1190" i="1"/>
  <c r="AO1191" i="1"/>
  <c r="AO1069" i="1"/>
  <c r="AO1070" i="1"/>
  <c r="AO1071" i="1"/>
  <c r="AO1078" i="1"/>
  <c r="AO1079" i="1"/>
  <c r="AO1067" i="1"/>
  <c r="AO1080" i="1"/>
  <c r="AO1057" i="1"/>
  <c r="AO1081" i="1"/>
  <c r="AO1058" i="1"/>
  <c r="AO1059" i="1"/>
  <c r="AO1060" i="1"/>
  <c r="AO1082" i="1"/>
  <c r="AO1110" i="1"/>
  <c r="AO1061" i="1"/>
  <c r="AO1111" i="1"/>
  <c r="AO1083" i="1"/>
  <c r="AO1108" i="1"/>
  <c r="AO1106" i="1"/>
  <c r="AO1104" i="1"/>
  <c r="AO1084" i="1"/>
  <c r="AO1062" i="1"/>
  <c r="AO1085" i="1"/>
  <c r="AO1086" i="1"/>
  <c r="AO1087" i="1"/>
  <c r="AO1063" i="1"/>
  <c r="AO1068" i="1"/>
  <c r="AO1088" i="1"/>
  <c r="AO1089" i="1"/>
  <c r="AO1105" i="1"/>
  <c r="AO1090" i="1"/>
  <c r="AO1091" i="1"/>
  <c r="AO1092" i="1"/>
  <c r="AO1093" i="1"/>
  <c r="AO1094" i="1"/>
  <c r="AO1064" i="1"/>
  <c r="AO1095" i="1"/>
  <c r="AO1096" i="1"/>
  <c r="AO1065" i="1"/>
  <c r="AO1097" i="1"/>
  <c r="AO1107" i="1"/>
  <c r="AO1109" i="1"/>
  <c r="AO1098" i="1"/>
  <c r="AO1099" i="1"/>
  <c r="AO1100" i="1"/>
  <c r="AO1066" i="1"/>
  <c r="AO1101" i="1"/>
  <c r="AO1102" i="1"/>
  <c r="AO1103"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112" i="1"/>
  <c r="AO1114" i="1"/>
  <c r="AO1115" i="1"/>
  <c r="AO1113" i="1"/>
  <c r="AO1118" i="1"/>
  <c r="AO1119" i="1"/>
  <c r="AO1120" i="1"/>
  <c r="AO1121" i="1"/>
  <c r="AO1122" i="1"/>
  <c r="AO1123" i="1"/>
  <c r="AO1116" i="1"/>
  <c r="AO1124" i="1"/>
  <c r="AO1125" i="1"/>
  <c r="AO1126" i="1"/>
  <c r="AO1127" i="1"/>
  <c r="AO1128" i="1"/>
  <c r="AO1129" i="1"/>
  <c r="AO1252" i="1"/>
  <c r="AO1253" i="1"/>
  <c r="AO1254" i="1"/>
  <c r="AO1135" i="1"/>
  <c r="AO1196" i="1"/>
  <c r="AO1133" i="1"/>
  <c r="AO1130" i="1"/>
  <c r="AO1131" i="1"/>
  <c r="AO1146" i="1"/>
  <c r="AO1180" i="1"/>
  <c r="AO1147" i="1"/>
  <c r="AO1187" i="1"/>
  <c r="AO1148" i="1"/>
  <c r="AO1149" i="1"/>
  <c r="AO1150" i="1"/>
  <c r="AO1192" i="1"/>
  <c r="AO1132" i="1"/>
  <c r="AO1181" i="1"/>
  <c r="AO1134" i="1"/>
  <c r="AO1182" i="1"/>
  <c r="AO1193" i="1"/>
  <c r="AO1194" i="1"/>
  <c r="AO1184" i="1"/>
  <c r="AO1151" i="1"/>
  <c r="AO1195" i="1"/>
  <c r="AO1152" i="1"/>
  <c r="AO1185" i="1"/>
  <c r="AO1153" i="1"/>
  <c r="AO1154" i="1"/>
  <c r="AO1179" i="1"/>
  <c r="AO1261" i="1"/>
  <c r="AO1198" i="1"/>
  <c r="AO1199" i="1"/>
  <c r="AO1200" i="1"/>
  <c r="AO1201" i="1"/>
  <c r="AO1202" i="1"/>
  <c r="AO1197" i="1"/>
  <c r="AO1203" i="1"/>
  <c r="AO1240" i="1"/>
  <c r="AO1241" i="1"/>
  <c r="AO1242" i="1"/>
  <c r="AO1204" i="1"/>
  <c r="AO1243" i="1"/>
  <c r="AO1244" i="1"/>
  <c r="AO1245" i="1"/>
  <c r="AO1250" i="1"/>
  <c r="AO1246" i="1"/>
  <c r="AO1247" i="1"/>
  <c r="AO1255" i="1"/>
  <c r="AO1248" i="1"/>
  <c r="AO1256" i="1"/>
  <c r="AO1251" i="1"/>
  <c r="AO1249" i="1"/>
  <c r="AO1272" i="1"/>
  <c r="AO1258" i="1"/>
  <c r="AO1259" i="1"/>
  <c r="AO1273" i="1"/>
  <c r="AO1267" i="1"/>
  <c r="AO1269" i="1"/>
  <c r="AO1257" i="1"/>
  <c r="AO1260" i="1"/>
  <c r="AO1270" i="1"/>
  <c r="AO1262" i="1"/>
  <c r="AO1274" i="1"/>
  <c r="AO1271" i="1"/>
  <c r="AO1263" i="1"/>
  <c r="AO1264" i="1"/>
  <c r="AO1265" i="1"/>
  <c r="AO1268" i="1"/>
  <c r="AO1266" i="1"/>
  <c r="AO1277" i="1"/>
  <c r="AO1278" i="1"/>
  <c r="AO1279" i="1"/>
  <c r="AO1280" i="1"/>
  <c r="AO1281" i="1"/>
  <c r="AO1282" i="1"/>
  <c r="AO1283" i="1"/>
  <c r="AO1276" i="1"/>
  <c r="AO1284" i="1"/>
  <c r="AO1275" i="1"/>
  <c r="AJ643" i="1" l="1"/>
  <c r="AJ647" i="1"/>
  <c r="AK643" i="1"/>
  <c r="AK647" i="1"/>
  <c r="AL643" i="1"/>
  <c r="AL647" i="1"/>
  <c r="AN643" i="1"/>
  <c r="AN647" i="1"/>
  <c r="AO643" i="1"/>
  <c r="AO647" i="1"/>
  <c r="AN187" i="1"/>
  <c r="AN188" i="1"/>
  <c r="AN189" i="1"/>
  <c r="AN8" i="1"/>
  <c r="AN9" i="1"/>
  <c r="AN23" i="1"/>
  <c r="AN10" i="1"/>
  <c r="AN11" i="1"/>
  <c r="AN12" i="1"/>
  <c r="AN3" i="1"/>
  <c r="AN13" i="1"/>
  <c r="AN4" i="1"/>
  <c r="AN14" i="1"/>
  <c r="AN15" i="1"/>
  <c r="AN5" i="1"/>
  <c r="AN16" i="1"/>
  <c r="AN6" i="1"/>
  <c r="AN2" i="1"/>
  <c r="AN24" i="1"/>
  <c r="AN19" i="1"/>
  <c r="AN17" i="1"/>
  <c r="AN20" i="1"/>
  <c r="AN21" i="1"/>
  <c r="AN18" i="1"/>
  <c r="AN7" i="1"/>
  <c r="AN22" i="1"/>
  <c r="AN190" i="1"/>
  <c r="AN191" i="1"/>
  <c r="AN31" i="1"/>
  <c r="AN32" i="1"/>
  <c r="AN33" i="1"/>
  <c r="AN34" i="1"/>
  <c r="AN35" i="1"/>
  <c r="AN36" i="1"/>
  <c r="AN37" i="1"/>
  <c r="AN38" i="1"/>
  <c r="AN39" i="1"/>
  <c r="AN40" i="1"/>
  <c r="AN41" i="1"/>
  <c r="AN42" i="1"/>
  <c r="AN43" i="1"/>
  <c r="AN44" i="1"/>
  <c r="AN45" i="1"/>
  <c r="AN25" i="1"/>
  <c r="AN26" i="1"/>
  <c r="AN46" i="1"/>
  <c r="AN27" i="1"/>
  <c r="AN47" i="1"/>
  <c r="AN48" i="1"/>
  <c r="AN29" i="1"/>
  <c r="AN87" i="1"/>
  <c r="AN49" i="1"/>
  <c r="AN50" i="1"/>
  <c r="AN51" i="1"/>
  <c r="AN52" i="1"/>
  <c r="AN53" i="1"/>
  <c r="AN54" i="1"/>
  <c r="AN55" i="1"/>
  <c r="AN56" i="1"/>
  <c r="AN57" i="1"/>
  <c r="AN58" i="1"/>
  <c r="AN66" i="1"/>
  <c r="AN59" i="1"/>
  <c r="AN30" i="1"/>
  <c r="AN60" i="1"/>
  <c r="AN76" i="1"/>
  <c r="AN61" i="1"/>
  <c r="AN67" i="1"/>
  <c r="AN77" i="1"/>
  <c r="AN62" i="1"/>
  <c r="AN28" i="1"/>
  <c r="AN63" i="1"/>
  <c r="AN64" i="1"/>
  <c r="AN68" i="1"/>
  <c r="AN69" i="1"/>
  <c r="AN72" i="1"/>
  <c r="AN70" i="1"/>
  <c r="AN78" i="1"/>
  <c r="AN79" i="1"/>
  <c r="AN65" i="1"/>
  <c r="AN73" i="1"/>
  <c r="AN80" i="1"/>
  <c r="AN71" i="1"/>
  <c r="AN81" i="1"/>
  <c r="AN82" i="1"/>
  <c r="AN83" i="1"/>
  <c r="AN84" i="1"/>
  <c r="AN85" i="1"/>
  <c r="AN74" i="1"/>
  <c r="AN75" i="1"/>
  <c r="AN86" i="1"/>
  <c r="AN88" i="1"/>
  <c r="AN89" i="1"/>
  <c r="AN93" i="1"/>
  <c r="AN90" i="1"/>
  <c r="AN91" i="1"/>
  <c r="AN92" i="1"/>
  <c r="AN94" i="1"/>
  <c r="AN95" i="1"/>
  <c r="AN212" i="1"/>
  <c r="AN213" i="1"/>
  <c r="AN214" i="1"/>
  <c r="AN215" i="1"/>
  <c r="AN216" i="1"/>
  <c r="AN217" i="1"/>
  <c r="AN218" i="1"/>
  <c r="AN219" i="1"/>
  <c r="AN220" i="1"/>
  <c r="AN221" i="1"/>
  <c r="AN222" i="1"/>
  <c r="AN223" i="1"/>
  <c r="AN224" i="1"/>
  <c r="AN225" i="1"/>
  <c r="AN226" i="1"/>
  <c r="AN227" i="1"/>
  <c r="AN228" i="1"/>
  <c r="AN229" i="1"/>
  <c r="AN230" i="1"/>
  <c r="AN231" i="1"/>
  <c r="AN96" i="1"/>
  <c r="AN97" i="1"/>
  <c r="AN98" i="1"/>
  <c r="AN99" i="1"/>
  <c r="AN100" i="1"/>
  <c r="AN101" i="1"/>
  <c r="AN102" i="1"/>
  <c r="AN103" i="1"/>
  <c r="AN104" i="1"/>
  <c r="AN105" i="1"/>
  <c r="AN107" i="1"/>
  <c r="AN106" i="1"/>
  <c r="AN108" i="1"/>
  <c r="AN233" i="1"/>
  <c r="AN234" i="1"/>
  <c r="AN235" i="1"/>
  <c r="AN236" i="1"/>
  <c r="AN237" i="1"/>
  <c r="AN238" i="1"/>
  <c r="AN119" i="1"/>
  <c r="AN120" i="1"/>
  <c r="AN121" i="1"/>
  <c r="AN122" i="1"/>
  <c r="AN109" i="1"/>
  <c r="AN123" i="1"/>
  <c r="AN124" i="1"/>
  <c r="AN125" i="1"/>
  <c r="AN126" i="1"/>
  <c r="AN192" i="1"/>
  <c r="AN127" i="1"/>
  <c r="AN128" i="1"/>
  <c r="AN129" i="1"/>
  <c r="AN130" i="1"/>
  <c r="AN131" i="1"/>
  <c r="AN132" i="1"/>
  <c r="AN133" i="1"/>
  <c r="AN134" i="1"/>
  <c r="AN110" i="1"/>
  <c r="AN135" i="1"/>
  <c r="AN136" i="1"/>
  <c r="AN137" i="1"/>
  <c r="AN111" i="1"/>
  <c r="AN112"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13" i="1"/>
  <c r="AN161" i="1"/>
  <c r="AN162" i="1"/>
  <c r="AN163" i="1"/>
  <c r="AN164" i="1"/>
  <c r="AN165" i="1"/>
  <c r="AN166" i="1"/>
  <c r="AN167" i="1"/>
  <c r="AN168" i="1"/>
  <c r="AN117" i="1"/>
  <c r="AN169" i="1"/>
  <c r="AN170" i="1"/>
  <c r="AN171" i="1"/>
  <c r="AN172" i="1"/>
  <c r="AN173" i="1"/>
  <c r="AN174" i="1"/>
  <c r="AN175" i="1"/>
  <c r="AN118" i="1"/>
  <c r="AN176" i="1"/>
  <c r="AN193" i="1"/>
  <c r="AN198" i="1"/>
  <c r="AN177" i="1"/>
  <c r="AN200" i="1"/>
  <c r="AN194" i="1"/>
  <c r="AN178" i="1"/>
  <c r="AN179" i="1"/>
  <c r="AN201" i="1"/>
  <c r="AN202" i="1"/>
  <c r="AN180" i="1"/>
  <c r="AN195" i="1"/>
  <c r="AN181" i="1"/>
  <c r="AN182" i="1"/>
  <c r="AN114" i="1"/>
  <c r="AN115" i="1"/>
  <c r="AN116" i="1"/>
  <c r="AN203" i="1"/>
  <c r="AN196" i="1"/>
  <c r="AN183" i="1"/>
  <c r="AN184" i="1"/>
  <c r="AN185" i="1"/>
  <c r="AN204" i="1"/>
  <c r="AN205" i="1"/>
  <c r="AN206" i="1"/>
  <c r="AN186" i="1"/>
  <c r="AN197" i="1"/>
  <c r="AN207" i="1"/>
  <c r="AN208" i="1"/>
  <c r="AN199" i="1"/>
  <c r="AN209" i="1"/>
  <c r="AN210" i="1"/>
  <c r="AN21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32" i="1"/>
  <c r="AN288" i="1"/>
  <c r="AN289" i="1"/>
  <c r="AN290" i="1"/>
  <c r="AN291" i="1"/>
  <c r="AN292" i="1"/>
  <c r="AN293" i="1"/>
  <c r="AN294" i="1"/>
  <c r="AN250" i="1"/>
  <c r="AN295" i="1"/>
  <c r="AN296" i="1"/>
  <c r="AN251" i="1"/>
  <c r="AN297" i="1"/>
  <c r="AN298" i="1"/>
  <c r="AN299" i="1"/>
  <c r="AN300" i="1"/>
  <c r="AN301" i="1"/>
  <c r="AN445" i="1"/>
  <c r="AN302" i="1"/>
  <c r="AN303" i="1"/>
  <c r="AN304" i="1"/>
  <c r="AN252" i="1"/>
  <c r="AN305" i="1"/>
  <c r="AN306" i="1"/>
  <c r="AN307" i="1"/>
  <c r="AN308" i="1"/>
  <c r="AN239" i="1"/>
  <c r="AN309" i="1"/>
  <c r="AN310" i="1"/>
  <c r="AN311" i="1"/>
  <c r="AN312" i="1"/>
  <c r="AN313" i="1"/>
  <c r="AN240" i="1"/>
  <c r="AN314" i="1"/>
  <c r="AN315" i="1"/>
  <c r="AN316" i="1"/>
  <c r="AN317" i="1"/>
  <c r="AN318" i="1"/>
  <c r="AN319" i="1"/>
  <c r="AN320" i="1"/>
  <c r="AN321" i="1"/>
  <c r="AN241" i="1"/>
  <c r="AN322" i="1"/>
  <c r="AN323" i="1"/>
  <c r="AN324" i="1"/>
  <c r="AN325" i="1"/>
  <c r="AN326" i="1"/>
  <c r="AN327" i="1"/>
  <c r="AN328" i="1"/>
  <c r="AN329" i="1"/>
  <c r="AN242" i="1"/>
  <c r="AN330" i="1"/>
  <c r="AN449" i="1"/>
  <c r="AN243" i="1"/>
  <c r="AN331" i="1"/>
  <c r="AN244" i="1"/>
  <c r="AN332" i="1"/>
  <c r="AN333" i="1"/>
  <c r="AN334" i="1"/>
  <c r="AN253" i="1"/>
  <c r="AN335" i="1"/>
  <c r="AN336" i="1"/>
  <c r="AN337" i="1"/>
  <c r="AN338" i="1"/>
  <c r="AN339" i="1"/>
  <c r="AN340" i="1"/>
  <c r="AN341" i="1"/>
  <c r="AN342" i="1"/>
  <c r="AN343" i="1"/>
  <c r="AN344" i="1"/>
  <c r="AN345" i="1"/>
  <c r="AN346" i="1"/>
  <c r="AN347" i="1"/>
  <c r="AN348" i="1"/>
  <c r="AN349" i="1"/>
  <c r="AN245" i="1"/>
  <c r="AN254" i="1"/>
  <c r="AN350" i="1"/>
  <c r="AN351" i="1"/>
  <c r="AN352" i="1"/>
  <c r="AN353" i="1"/>
  <c r="AN354" i="1"/>
  <c r="AN355" i="1"/>
  <c r="AN356" i="1"/>
  <c r="AN357" i="1"/>
  <c r="AN442" i="1"/>
  <c r="AN358" i="1"/>
  <c r="AN246" i="1"/>
  <c r="AN255" i="1"/>
  <c r="AN359" i="1"/>
  <c r="AN360" i="1"/>
  <c r="AN438" i="1"/>
  <c r="AN361" i="1"/>
  <c r="AN439" i="1"/>
  <c r="AN362" i="1"/>
  <c r="AN446" i="1"/>
  <c r="AN456" i="1"/>
  <c r="AN464" i="1"/>
  <c r="AN453" i="1"/>
  <c r="AN440" i="1"/>
  <c r="AN450" i="1"/>
  <c r="AN443" i="1"/>
  <c r="AN363" i="1"/>
  <c r="AN247" i="1"/>
  <c r="AN465" i="1"/>
  <c r="AN256" i="1"/>
  <c r="AN466" i="1"/>
  <c r="AN257" i="1"/>
  <c r="AN258" i="1"/>
  <c r="AN259" i="1"/>
  <c r="AN447" i="1"/>
  <c r="AN451" i="1"/>
  <c r="AN467" i="1"/>
  <c r="AN260" i="1"/>
  <c r="AN261" i="1"/>
  <c r="AN468" i="1"/>
  <c r="AN454" i="1"/>
  <c r="AN469" i="1"/>
  <c r="AN470" i="1"/>
  <c r="AN471" i="1"/>
  <c r="AN444" i="1"/>
  <c r="AN248" i="1"/>
  <c r="AN455" i="1"/>
  <c r="AN472" i="1"/>
  <c r="AN473" i="1"/>
  <c r="AN448" i="1"/>
  <c r="AN249" i="1"/>
  <c r="AN476" i="1"/>
  <c r="AN477" i="1"/>
  <c r="AN475" i="1"/>
  <c r="AN478"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482" i="1"/>
  <c r="AN483" i="1"/>
  <c r="AN480" i="1"/>
  <c r="AN479" i="1"/>
  <c r="AN481" i="1"/>
  <c r="AN484" i="1"/>
  <c r="AN485" i="1"/>
  <c r="AN486" i="1"/>
  <c r="AN487" i="1"/>
  <c r="AN488" i="1"/>
  <c r="AN489" i="1"/>
  <c r="AN490" i="1"/>
  <c r="AN491" i="1"/>
  <c r="AN492" i="1"/>
  <c r="AN493" i="1"/>
  <c r="AN494" i="1"/>
  <c r="AN495" i="1"/>
  <c r="AN496" i="1"/>
  <c r="AN497" i="1"/>
  <c r="AN389" i="1"/>
  <c r="AN390" i="1"/>
  <c r="AN498" i="1"/>
  <c r="AN499" i="1"/>
  <c r="AN503" i="1"/>
  <c r="AN504" i="1"/>
  <c r="AN505" i="1"/>
  <c r="AN506" i="1"/>
  <c r="AN501" i="1"/>
  <c r="AN507" i="1"/>
  <c r="AN500" i="1"/>
  <c r="AN508" i="1"/>
  <c r="AN509" i="1"/>
  <c r="AN502" i="1"/>
  <c r="AN391" i="1"/>
  <c r="AN392" i="1"/>
  <c r="AN510"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511" i="1"/>
  <c r="AN558" i="1"/>
  <c r="AN512" i="1"/>
  <c r="AN559" i="1"/>
  <c r="AN523" i="1"/>
  <c r="AN524" i="1"/>
  <c r="AN525" i="1"/>
  <c r="AN513" i="1"/>
  <c r="AN526" i="1"/>
  <c r="AN527" i="1"/>
  <c r="AN528" i="1"/>
  <c r="AN529" i="1"/>
  <c r="AN514" i="1"/>
  <c r="AN515" i="1"/>
  <c r="AN516" i="1"/>
  <c r="AN530" i="1"/>
  <c r="AN531" i="1"/>
  <c r="AN532" i="1"/>
  <c r="AN517" i="1"/>
  <c r="AN533" i="1"/>
  <c r="AN534" i="1"/>
  <c r="AN535" i="1"/>
  <c r="AN536" i="1"/>
  <c r="AN537" i="1"/>
  <c r="AN538" i="1"/>
  <c r="AN521" i="1"/>
  <c r="AN518" i="1"/>
  <c r="AN539" i="1"/>
  <c r="AN519" i="1"/>
  <c r="AN540" i="1"/>
  <c r="AN541" i="1"/>
  <c r="AN542" i="1"/>
  <c r="AN522" i="1"/>
  <c r="AN543" i="1"/>
  <c r="AN552" i="1"/>
  <c r="AN544" i="1"/>
  <c r="AN545" i="1"/>
  <c r="AN520" i="1"/>
  <c r="AN546" i="1"/>
  <c r="AN553" i="1"/>
  <c r="AN554" i="1"/>
  <c r="AN556" i="1"/>
  <c r="AN557" i="1"/>
  <c r="AN555" i="1"/>
  <c r="AN547" i="1"/>
  <c r="AN548" i="1"/>
  <c r="AN549" i="1"/>
  <c r="AN550" i="1"/>
  <c r="AN551" i="1"/>
  <c r="AN560" i="1"/>
  <c r="AN561" i="1"/>
  <c r="AN562" i="1"/>
  <c r="AN563" i="1"/>
  <c r="AN435" i="1"/>
  <c r="AN436" i="1"/>
  <c r="AN437" i="1"/>
  <c r="AN565" i="1"/>
  <c r="AN566" i="1"/>
  <c r="AN567" i="1"/>
  <c r="AN568" i="1"/>
  <c r="AN569" i="1"/>
  <c r="AN570" i="1"/>
  <c r="AN571" i="1"/>
  <c r="AN564" i="1"/>
  <c r="AN572" i="1"/>
  <c r="AN573" i="1"/>
  <c r="AN574" i="1"/>
  <c r="AN575" i="1"/>
  <c r="AN576" i="1"/>
  <c r="AN577" i="1"/>
  <c r="AN441" i="1"/>
  <c r="AN583" i="1"/>
  <c r="AN578" i="1"/>
  <c r="AN581" i="1"/>
  <c r="AN584" i="1"/>
  <c r="AN585" i="1"/>
  <c r="AN586" i="1"/>
  <c r="AN587" i="1"/>
  <c r="AN588" i="1"/>
  <c r="AN589" i="1"/>
  <c r="AN590" i="1"/>
  <c r="AN591" i="1"/>
  <c r="AN582" i="1"/>
  <c r="AN592" i="1"/>
  <c r="AN593" i="1"/>
  <c r="AN579" i="1"/>
  <c r="AN594" i="1"/>
  <c r="AN595" i="1"/>
  <c r="AN596" i="1"/>
  <c r="AN599" i="1"/>
  <c r="AN597" i="1"/>
  <c r="AN600" i="1"/>
  <c r="AN604" i="1"/>
  <c r="AN580" i="1"/>
  <c r="AN601" i="1"/>
  <c r="AN598" i="1"/>
  <c r="AN602" i="1"/>
  <c r="AN603" i="1"/>
  <c r="AN605" i="1"/>
  <c r="AN606" i="1"/>
  <c r="AN607" i="1"/>
  <c r="AN608" i="1"/>
  <c r="AN609" i="1"/>
  <c r="AN610" i="1"/>
  <c r="AN611" i="1"/>
  <c r="AN635" i="1"/>
  <c r="AN452" i="1"/>
  <c r="AN613" i="1"/>
  <c r="AN614" i="1"/>
  <c r="AN612" i="1"/>
  <c r="AN615" i="1"/>
  <c r="AN616" i="1"/>
  <c r="AN617" i="1"/>
  <c r="AN618" i="1"/>
  <c r="AN623" i="1"/>
  <c r="AN619" i="1"/>
  <c r="AN620" i="1"/>
  <c r="AN621" i="1"/>
  <c r="AN622" i="1"/>
  <c r="AN625" i="1"/>
  <c r="AN624" i="1"/>
  <c r="AN626" i="1"/>
  <c r="AN457" i="1"/>
  <c r="AN458" i="1"/>
  <c r="AN459" i="1"/>
  <c r="AN460" i="1"/>
  <c r="AN461" i="1"/>
  <c r="AN462" i="1"/>
  <c r="AN463" i="1"/>
  <c r="AN637" i="1"/>
  <c r="AN636" i="1"/>
  <c r="AN628" i="1"/>
  <c r="AN629" i="1"/>
  <c r="AN641" i="1"/>
  <c r="AN642" i="1"/>
  <c r="AN630" i="1"/>
  <c r="AN631" i="1"/>
  <c r="AN632" i="1"/>
  <c r="AN633" i="1"/>
  <c r="AN634" i="1"/>
  <c r="AN627" i="1"/>
  <c r="AN638" i="1"/>
  <c r="AN639" i="1"/>
  <c r="AN640" i="1"/>
  <c r="AN474" i="1"/>
  <c r="AN644" i="1"/>
  <c r="AN645" i="1"/>
  <c r="AN646" i="1"/>
  <c r="AO183" i="1"/>
  <c r="AO11" i="1"/>
  <c r="AO127" i="1"/>
  <c r="AO83" i="1"/>
  <c r="AO174" i="1"/>
  <c r="AO478" i="1"/>
  <c r="AO379" i="1"/>
  <c r="AO330" i="1"/>
  <c r="AO175" i="1"/>
  <c r="AO115" i="1"/>
  <c r="AO274" i="1"/>
  <c r="AO116" i="1"/>
  <c r="AO148" i="1"/>
  <c r="AO442" i="1"/>
  <c r="AO151" i="1"/>
  <c r="AO347" i="1"/>
  <c r="AO449" i="1"/>
  <c r="AO222" i="1"/>
  <c r="AO275" i="1"/>
  <c r="AO380" i="1"/>
  <c r="AO243" i="1"/>
  <c r="AO381" i="1"/>
  <c r="AO382" i="1"/>
  <c r="AO383" i="1"/>
  <c r="AO384" i="1"/>
  <c r="AO385" i="1"/>
  <c r="AO12" i="1"/>
  <c r="AO84" i="1"/>
  <c r="AO3" i="1"/>
  <c r="AO13" i="1"/>
  <c r="AO191" i="1"/>
  <c r="AO184" i="1"/>
  <c r="AO39" i="1"/>
  <c r="AO27" i="1"/>
  <c r="AO63" i="1"/>
  <c r="AO31" i="1"/>
  <c r="AO327" i="1"/>
  <c r="AO364" i="1"/>
  <c r="AO47" i="1"/>
  <c r="AO45" i="1"/>
  <c r="AO283" i="1"/>
  <c r="AO450" i="1"/>
  <c r="AO223" i="1"/>
  <c r="AO263" i="1"/>
  <c r="AO386" i="1"/>
  <c r="AO387" i="1"/>
  <c r="AO388" i="1"/>
  <c r="AO482" i="1"/>
  <c r="AO483" i="1"/>
  <c r="AO37" i="1"/>
  <c r="AO80" i="1"/>
  <c r="AO480" i="1"/>
  <c r="AO157" i="1"/>
  <c r="AO259" i="1"/>
  <c r="AO479" i="1"/>
  <c r="AO481" i="1"/>
  <c r="AO128" i="1"/>
  <c r="AO286" i="1"/>
  <c r="AO484" i="1"/>
  <c r="AO287" i="1"/>
  <c r="AO485" i="1"/>
  <c r="AO225" i="1"/>
  <c r="AO486" i="1"/>
  <c r="AO443" i="1"/>
  <c r="AO487" i="1"/>
  <c r="AO281" i="1"/>
  <c r="AO488" i="1"/>
  <c r="AO489" i="1"/>
  <c r="AO232" i="1"/>
  <c r="AO464" i="1"/>
  <c r="AO226" i="1"/>
  <c r="AO288" i="1"/>
  <c r="AO490" i="1"/>
  <c r="AO185" i="1"/>
  <c r="AO491" i="1"/>
  <c r="AO492" i="1"/>
  <c r="AO454" i="1"/>
  <c r="AO276" i="1"/>
  <c r="AO158" i="1"/>
  <c r="AO359" i="1"/>
  <c r="AO493" i="1"/>
  <c r="AO147" i="1"/>
  <c r="AO71" i="1"/>
  <c r="AO81" i="1"/>
  <c r="AO64" i="1"/>
  <c r="AO68" i="1"/>
  <c r="AO494" i="1"/>
  <c r="AO495" i="1"/>
  <c r="AO496" i="1"/>
  <c r="AO497" i="1"/>
  <c r="AO389" i="1"/>
  <c r="AO152" i="1"/>
  <c r="AO284" i="1"/>
  <c r="AO316" i="1"/>
  <c r="AO153" i="1"/>
  <c r="AO328" i="1"/>
  <c r="AO188" i="1"/>
  <c r="AO154" i="1"/>
  <c r="AO173" i="1"/>
  <c r="AO390" i="1"/>
  <c r="AO285" i="1"/>
  <c r="AO498" i="1"/>
  <c r="AO499" i="1"/>
  <c r="AO503" i="1"/>
  <c r="AO504" i="1"/>
  <c r="AO505" i="1"/>
  <c r="AO506" i="1"/>
  <c r="AO501" i="1"/>
  <c r="AO507" i="1"/>
  <c r="AO500" i="1"/>
  <c r="AO508" i="1"/>
  <c r="AO509" i="1"/>
  <c r="AO502" i="1"/>
  <c r="AO391" i="1"/>
  <c r="AO392" i="1"/>
  <c r="AO510" i="1"/>
  <c r="AO393" i="1"/>
  <c r="AO394" i="1"/>
  <c r="AO395" i="1"/>
  <c r="AO396" i="1"/>
  <c r="AO48" i="1"/>
  <c r="AO344" i="1"/>
  <c r="AO82" i="1"/>
  <c r="AO29" i="1"/>
  <c r="AO204" i="1"/>
  <c r="AO397" i="1"/>
  <c r="AO331" i="1"/>
  <c r="AO398" i="1"/>
  <c r="AO108" i="1"/>
  <c r="AO264" i="1"/>
  <c r="AO233" i="1"/>
  <c r="AO205" i="1"/>
  <c r="AO87" i="1"/>
  <c r="AO49" i="1"/>
  <c r="AO88" i="1"/>
  <c r="AO9" i="1"/>
  <c r="AO21" i="1"/>
  <c r="AO129" i="1"/>
  <c r="AO192" i="1"/>
  <c r="AO40" i="1"/>
  <c r="AO50" i="1"/>
  <c r="AO190" i="1"/>
  <c r="AO51" i="1"/>
  <c r="AO317" i="1"/>
  <c r="AO52" i="1"/>
  <c r="AO32" i="1"/>
  <c r="AO33" i="1"/>
  <c r="AO41" i="1"/>
  <c r="AO89" i="1"/>
  <c r="AO159" i="1"/>
  <c r="AO69" i="1"/>
  <c r="AO72" i="1"/>
  <c r="AO25" i="1"/>
  <c r="AO18" i="1"/>
  <c r="AO160" i="1"/>
  <c r="AO213" i="1"/>
  <c r="AO93" i="1"/>
  <c r="AO53" i="1"/>
  <c r="AO252" i="1"/>
  <c r="AO26" i="1"/>
  <c r="AO17" i="1"/>
  <c r="AO399" i="1"/>
  <c r="AO341" i="1"/>
  <c r="AO400" i="1"/>
  <c r="AO401" i="1"/>
  <c r="AO377" i="1"/>
  <c r="AO113" i="1"/>
  <c r="AO254" i="1"/>
  <c r="AO234" i="1"/>
  <c r="AO289" i="1"/>
  <c r="AO346" i="1"/>
  <c r="AO290" i="1"/>
  <c r="AO360" i="1"/>
  <c r="AO130" i="1"/>
  <c r="AO326" i="1"/>
  <c r="AO131" i="1"/>
  <c r="AO357" i="1"/>
  <c r="AO358" i="1"/>
  <c r="AO132" i="1"/>
  <c r="AO363" i="1"/>
  <c r="AO133" i="1"/>
  <c r="AO134" i="1"/>
  <c r="AO244" i="1"/>
  <c r="AO110" i="1"/>
  <c r="AO135" i="1"/>
  <c r="AO305" i="1"/>
  <c r="AO402" i="1"/>
  <c r="AO403" i="1"/>
  <c r="AO247" i="1"/>
  <c r="AO404" i="1"/>
  <c r="AO291" i="1"/>
  <c r="AO136" i="1"/>
  <c r="AO361" i="1"/>
  <c r="AO405" i="1"/>
  <c r="AO137" i="1"/>
  <c r="AO292" i="1"/>
  <c r="AO406" i="1"/>
  <c r="AO216" i="1"/>
  <c r="AO365" i="1"/>
  <c r="AO407" i="1"/>
  <c r="AO408" i="1"/>
  <c r="AO465" i="1"/>
  <c r="AO448" i="1"/>
  <c r="AO293" i="1"/>
  <c r="AO409" i="1"/>
  <c r="AO227" i="1"/>
  <c r="AO246" i="1"/>
  <c r="AO294" i="1"/>
  <c r="AO410" i="1"/>
  <c r="AO411" i="1"/>
  <c r="AO277" i="1"/>
  <c r="AO90" i="1"/>
  <c r="AO412" i="1"/>
  <c r="AO256" i="1"/>
  <c r="AO206" i="1"/>
  <c r="AO413" i="1"/>
  <c r="AO250" i="1"/>
  <c r="AO453" i="1"/>
  <c r="AO471" i="1"/>
  <c r="AO414" i="1"/>
  <c r="AO415" i="1"/>
  <c r="AO295" i="1"/>
  <c r="AO111" i="1"/>
  <c r="AO416" i="1"/>
  <c r="AO118" i="1"/>
  <c r="AO417" i="1"/>
  <c r="AO418" i="1"/>
  <c r="AO260" i="1"/>
  <c r="AO218" i="1"/>
  <c r="AO374" i="1"/>
  <c r="AO419" i="1"/>
  <c r="AO420" i="1"/>
  <c r="AO421" i="1"/>
  <c r="AO422" i="1"/>
  <c r="AO423" i="1"/>
  <c r="AO424" i="1"/>
  <c r="AO161" i="1"/>
  <c r="AO112" i="1"/>
  <c r="AO54" i="1"/>
  <c r="AO117" i="1"/>
  <c r="AO235" i="1"/>
  <c r="AO85" i="1"/>
  <c r="AO91" i="1"/>
  <c r="AO55" i="1"/>
  <c r="AO138" i="1"/>
  <c r="AO92" i="1"/>
  <c r="AO162" i="1"/>
  <c r="AO7" i="1"/>
  <c r="AO56" i="1"/>
  <c r="AO57" i="1"/>
  <c r="AO58" i="1"/>
  <c r="AO304" i="1"/>
  <c r="AO24" i="1"/>
  <c r="AO19" i="1"/>
  <c r="AO4" i="1"/>
  <c r="AO139" i="1"/>
  <c r="AO66" i="1"/>
  <c r="AO172" i="1"/>
  <c r="AO224" i="1"/>
  <c r="AO70" i="1"/>
  <c r="AO59" i="1"/>
  <c r="AO34" i="1"/>
  <c r="AO14" i="1"/>
  <c r="AO15" i="1"/>
  <c r="AO30" i="1"/>
  <c r="AO219" i="1"/>
  <c r="AO35" i="1"/>
  <c r="AO236" i="1"/>
  <c r="AO105" i="1"/>
  <c r="AO314" i="1"/>
  <c r="AO343" i="1"/>
  <c r="AO439" i="1"/>
  <c r="AO348" i="1"/>
  <c r="AO318" i="1"/>
  <c r="AO342" i="1"/>
  <c r="AO425" i="1"/>
  <c r="AO426" i="1"/>
  <c r="AO427" i="1"/>
  <c r="AO265" i="1"/>
  <c r="AO217" i="1"/>
  <c r="AO237" i="1"/>
  <c r="AO469" i="1"/>
  <c r="AO296" i="1"/>
  <c r="AO311" i="1"/>
  <c r="AO186" i="1"/>
  <c r="AO251" i="1"/>
  <c r="AO303" i="1"/>
  <c r="AO297" i="1"/>
  <c r="AO306" i="1"/>
  <c r="AO36" i="1"/>
  <c r="AO140" i="1"/>
  <c r="AO352" i="1"/>
  <c r="AO278" i="1"/>
  <c r="AO428" i="1"/>
  <c r="AO308" i="1"/>
  <c r="AO125" i="1"/>
  <c r="AO429" i="1"/>
  <c r="AO245" i="1"/>
  <c r="AO430" i="1"/>
  <c r="AO266" i="1"/>
  <c r="AO431" i="1"/>
  <c r="AO267" i="1"/>
  <c r="AO228" i="1"/>
  <c r="AO444" i="1"/>
  <c r="AO473" i="1"/>
  <c r="AO28" i="1"/>
  <c r="AO248" i="1"/>
  <c r="AO362" i="1"/>
  <c r="AO325" i="1"/>
  <c r="AO238" i="1"/>
  <c r="AO197" i="1"/>
  <c r="AO94" i="1"/>
  <c r="AO207" i="1"/>
  <c r="AO432" i="1"/>
  <c r="AO268" i="1"/>
  <c r="AO307" i="1"/>
  <c r="AO433" i="1"/>
  <c r="AO434" i="1"/>
  <c r="AO511" i="1"/>
  <c r="AO319" i="1"/>
  <c r="AO320" i="1"/>
  <c r="AO119" i="1"/>
  <c r="AO141" i="1"/>
  <c r="AO176" i="1"/>
  <c r="AO193" i="1"/>
  <c r="AO329" i="1"/>
  <c r="AO198" i="1"/>
  <c r="AO177" i="1"/>
  <c r="AO558" i="1"/>
  <c r="AO512" i="1"/>
  <c r="AO269" i="1"/>
  <c r="AO168" i="1"/>
  <c r="AO559" i="1"/>
  <c r="AO466" i="1"/>
  <c r="AO353" i="1"/>
  <c r="AO523" i="1"/>
  <c r="AO200" i="1"/>
  <c r="AO332" i="1"/>
  <c r="AO333" i="1"/>
  <c r="AO321" i="1"/>
  <c r="AO229" i="1"/>
  <c r="AO194" i="1"/>
  <c r="AO178" i="1"/>
  <c r="AO334" i="1"/>
  <c r="AO524" i="1"/>
  <c r="AO208" i="1"/>
  <c r="AO253" i="1"/>
  <c r="AO525" i="1"/>
  <c r="AO513" i="1"/>
  <c r="AO202" i="1"/>
  <c r="AO155" i="1"/>
  <c r="AO163" i="1"/>
  <c r="AO257" i="1"/>
  <c r="AO526" i="1"/>
  <c r="AO298" i="1"/>
  <c r="AO230" i="1"/>
  <c r="AO258" i="1"/>
  <c r="AO335" i="1"/>
  <c r="AO231" i="1"/>
  <c r="AO438" i="1"/>
  <c r="AO299" i="1"/>
  <c r="AO164" i="1"/>
  <c r="AO165" i="1"/>
  <c r="AO74" i="1"/>
  <c r="AO95" i="1"/>
  <c r="AO366" i="1"/>
  <c r="AO249" i="1"/>
  <c r="AO375" i="1"/>
  <c r="AO527" i="1"/>
  <c r="AO528" i="1"/>
  <c r="AO529" i="1"/>
  <c r="AO376" i="1"/>
  <c r="AO514" i="1"/>
  <c r="AO515" i="1"/>
  <c r="AO516" i="1"/>
  <c r="AO530" i="1"/>
  <c r="AO531" i="1"/>
  <c r="AO368" i="1"/>
  <c r="AO532" i="1"/>
  <c r="AO517" i="1"/>
  <c r="AO533" i="1"/>
  <c r="AO534" i="1"/>
  <c r="AO535" i="1"/>
  <c r="AO536" i="1"/>
  <c r="AO537" i="1"/>
  <c r="AO538" i="1"/>
  <c r="AO521" i="1"/>
  <c r="AO518" i="1"/>
  <c r="AO114" i="1"/>
  <c r="AO539" i="1"/>
  <c r="AO199" i="1"/>
  <c r="AO270" i="1"/>
  <c r="AO519" i="1"/>
  <c r="AO540" i="1"/>
  <c r="AO367" i="1"/>
  <c r="AO477" i="1"/>
  <c r="AO476" i="1"/>
  <c r="AO541" i="1"/>
  <c r="AO542" i="1"/>
  <c r="AO522" i="1"/>
  <c r="AO543" i="1"/>
  <c r="AO552" i="1"/>
  <c r="AO544" i="1"/>
  <c r="AO545" i="1"/>
  <c r="AO520" i="1"/>
  <c r="AO546" i="1"/>
  <c r="AO553" i="1"/>
  <c r="AO554" i="1"/>
  <c r="AO556" i="1"/>
  <c r="AO557" i="1"/>
  <c r="AO555" i="1"/>
  <c r="AO547" i="1"/>
  <c r="AO548" i="1"/>
  <c r="AO549" i="1"/>
  <c r="AO550" i="1"/>
  <c r="AO551" i="1"/>
  <c r="AO560" i="1"/>
  <c r="AO561" i="1"/>
  <c r="AO562" i="1"/>
  <c r="AO563" i="1"/>
  <c r="AO435" i="1"/>
  <c r="AO436" i="1"/>
  <c r="AO437" i="1"/>
  <c r="AO300" i="1"/>
  <c r="AO336" i="1"/>
  <c r="AO565" i="1"/>
  <c r="AO120" i="1"/>
  <c r="AO279" i="1"/>
  <c r="AO566" i="1"/>
  <c r="AO96" i="1"/>
  <c r="AO567" i="1"/>
  <c r="AO241" i="1"/>
  <c r="AO568" i="1"/>
  <c r="AO569" i="1"/>
  <c r="AO322" i="1"/>
  <c r="AO354" i="1"/>
  <c r="AO171" i="1"/>
  <c r="AO447" i="1"/>
  <c r="AO239" i="1"/>
  <c r="AO75" i="1"/>
  <c r="AO126" i="1"/>
  <c r="AO282" i="1"/>
  <c r="AO203" i="1"/>
  <c r="AO180" i="1"/>
  <c r="AO195" i="1"/>
  <c r="AO323" i="1"/>
  <c r="AO107" i="1"/>
  <c r="AO570" i="1"/>
  <c r="AO571" i="1"/>
  <c r="AO156" i="1"/>
  <c r="AO564" i="1"/>
  <c r="AO572" i="1"/>
  <c r="AO573" i="1"/>
  <c r="AO574" i="1"/>
  <c r="AO315" i="1"/>
  <c r="AO575" i="1"/>
  <c r="AO166" i="1"/>
  <c r="AO121" i="1"/>
  <c r="AO181" i="1"/>
  <c r="AO201" i="1"/>
  <c r="AO20" i="1"/>
  <c r="AO22" i="1"/>
  <c r="AO220" i="1"/>
  <c r="AO23" i="1"/>
  <c r="AO446" i="1"/>
  <c r="AO212" i="1"/>
  <c r="AO309" i="1"/>
  <c r="AO65" i="1"/>
  <c r="AO576" i="1"/>
  <c r="AO182" i="1"/>
  <c r="AO5" i="1"/>
  <c r="AO42" i="1"/>
  <c r="AO60" i="1"/>
  <c r="AO79" i="1"/>
  <c r="AO577" i="1"/>
  <c r="AO441" i="1"/>
  <c r="AO583" i="1"/>
  <c r="AO271" i="1"/>
  <c r="AO142" i="1"/>
  <c r="AO312" i="1"/>
  <c r="AO143" i="1"/>
  <c r="AO313" i="1"/>
  <c r="AO214" i="1"/>
  <c r="AO144" i="1"/>
  <c r="AO345" i="1"/>
  <c r="AO578" i="1"/>
  <c r="AO337" i="1"/>
  <c r="AO301" i="1"/>
  <c r="AO240" i="1"/>
  <c r="AO169" i="1"/>
  <c r="AO350" i="1"/>
  <c r="AO149" i="1"/>
  <c r="AO73" i="1"/>
  <c r="AO150" i="1"/>
  <c r="AO8" i="1"/>
  <c r="AO261" i="1"/>
  <c r="AO581" i="1"/>
  <c r="AO451" i="1"/>
  <c r="AO584" i="1"/>
  <c r="AO369" i="1"/>
  <c r="AO351" i="1"/>
  <c r="AO370" i="1"/>
  <c r="AO371" i="1"/>
  <c r="AO372" i="1"/>
  <c r="AO373" i="1"/>
  <c r="AO585" i="1"/>
  <c r="AO586" i="1"/>
  <c r="AO587" i="1"/>
  <c r="AO187" i="1"/>
  <c r="AO588" i="1"/>
  <c r="AO589" i="1"/>
  <c r="AO590" i="1"/>
  <c r="AO591" i="1"/>
  <c r="AO582" i="1"/>
  <c r="AO592" i="1"/>
  <c r="AO593" i="1"/>
  <c r="AO579" i="1"/>
  <c r="AO594" i="1"/>
  <c r="AO595" i="1"/>
  <c r="AO596" i="1"/>
  <c r="AO599" i="1"/>
  <c r="AO597" i="1"/>
  <c r="AO600" i="1"/>
  <c r="AO604" i="1"/>
  <c r="AO580" i="1"/>
  <c r="AO601" i="1"/>
  <c r="AO598" i="1"/>
  <c r="AO602" i="1"/>
  <c r="AO603" i="1"/>
  <c r="AO605" i="1"/>
  <c r="AO606" i="1"/>
  <c r="AO607" i="1"/>
  <c r="AO608" i="1"/>
  <c r="AO609" i="1"/>
  <c r="AO610" i="1"/>
  <c r="AO611" i="1"/>
  <c r="AO635" i="1"/>
  <c r="AO452" i="1"/>
  <c r="AO613" i="1"/>
  <c r="AO614" i="1"/>
  <c r="AO612" i="1"/>
  <c r="AO615" i="1"/>
  <c r="AO616" i="1"/>
  <c r="AO324" i="1"/>
  <c r="AO617" i="1"/>
  <c r="AO618" i="1"/>
  <c r="AO467" i="1"/>
  <c r="AO221" i="1"/>
  <c r="AO76" i="1"/>
  <c r="AO61" i="1"/>
  <c r="AO43" i="1"/>
  <c r="AO122" i="1"/>
  <c r="AO67" i="1"/>
  <c r="AO38" i="1"/>
  <c r="AO455" i="1"/>
  <c r="AO378" i="1"/>
  <c r="AO440" i="1"/>
  <c r="AO209" i="1"/>
  <c r="AO97" i="1"/>
  <c r="AO210" i="1"/>
  <c r="AO338" i="1"/>
  <c r="AO623" i="1"/>
  <c r="AO619" i="1"/>
  <c r="AO620" i="1"/>
  <c r="AO78" i="1"/>
  <c r="AO16" i="1"/>
  <c r="AO86" i="1"/>
  <c r="AO44" i="1"/>
  <c r="AO10" i="1"/>
  <c r="AO475" i="1"/>
  <c r="AO621" i="1"/>
  <c r="AO272" i="1"/>
  <c r="AO339" i="1"/>
  <c r="AO622" i="1"/>
  <c r="AO98" i="1"/>
  <c r="AO349" i="1"/>
  <c r="AO280" i="1"/>
  <c r="AO625" i="1"/>
  <c r="AO624" i="1"/>
  <c r="AO626" i="1"/>
  <c r="AO457" i="1"/>
  <c r="AO211" i="1"/>
  <c r="AO456" i="1"/>
  <c r="AO458" i="1"/>
  <c r="AO459" i="1"/>
  <c r="AO460" i="1"/>
  <c r="AO461" i="1"/>
  <c r="AO242" i="1"/>
  <c r="AO99" i="1"/>
  <c r="AO100" i="1"/>
  <c r="AO101" i="1"/>
  <c r="AO462" i="1"/>
  <c r="AO46" i="1"/>
  <c r="AO355" i="1"/>
  <c r="AO102" i="1"/>
  <c r="AO145" i="1"/>
  <c r="AO170" i="1"/>
  <c r="AO189" i="1"/>
  <c r="AO109" i="1"/>
  <c r="AO463" i="1"/>
  <c r="AO6" i="1"/>
  <c r="AO215" i="1"/>
  <c r="AO2" i="1"/>
  <c r="AO77" i="1"/>
  <c r="AO62" i="1"/>
  <c r="AO637" i="1"/>
  <c r="AO445" i="1"/>
  <c r="AO103" i="1"/>
  <c r="AO468" i="1"/>
  <c r="AO470" i="1"/>
  <c r="AO636" i="1"/>
  <c r="AO104" i="1"/>
  <c r="AO628" i="1"/>
  <c r="AO629" i="1"/>
  <c r="AO106" i="1"/>
  <c r="AO641" i="1"/>
  <c r="AO167" i="1"/>
  <c r="AO356" i="1"/>
  <c r="AO196" i="1"/>
  <c r="AO642" i="1"/>
  <c r="AO630" i="1"/>
  <c r="AO255" i="1"/>
  <c r="AO302" i="1"/>
  <c r="AO631" i="1"/>
  <c r="AO262" i="1"/>
  <c r="AO340" i="1"/>
  <c r="AO632" i="1"/>
  <c r="AO123" i="1"/>
  <c r="AO124" i="1"/>
  <c r="AO146" i="1"/>
  <c r="AO633" i="1"/>
  <c r="AO634" i="1"/>
  <c r="AO627" i="1"/>
  <c r="AO638" i="1"/>
  <c r="AO639" i="1"/>
  <c r="AO640" i="1"/>
  <c r="AO474" i="1"/>
  <c r="AO644" i="1"/>
  <c r="AO645" i="1"/>
  <c r="AO179" i="1"/>
  <c r="AO273" i="1"/>
  <c r="AO310" i="1"/>
  <c r="AO472" i="1"/>
  <c r="AO646" i="1"/>
  <c r="AL646" i="1" l="1"/>
  <c r="AK646" i="1"/>
  <c r="AJ646" i="1"/>
  <c r="AL472" i="1"/>
  <c r="AK472" i="1"/>
  <c r="AJ472" i="1"/>
  <c r="AL310" i="1"/>
  <c r="AK310" i="1"/>
  <c r="AJ310" i="1"/>
  <c r="AL273" i="1"/>
  <c r="AK273" i="1"/>
  <c r="AJ273" i="1"/>
  <c r="AL179" i="1"/>
  <c r="AK179" i="1"/>
  <c r="AJ179" i="1"/>
  <c r="AL645" i="1"/>
  <c r="AK645" i="1"/>
  <c r="AJ645" i="1"/>
  <c r="AL644" i="1"/>
  <c r="AK644" i="1"/>
  <c r="AJ644" i="1"/>
  <c r="AL474" i="1"/>
  <c r="AK474" i="1"/>
  <c r="AJ474" i="1"/>
  <c r="AL640" i="1"/>
  <c r="AK640" i="1"/>
  <c r="AJ640" i="1"/>
  <c r="AL639" i="1"/>
  <c r="AK639" i="1"/>
  <c r="AJ639" i="1"/>
  <c r="AL638" i="1"/>
  <c r="AK638" i="1"/>
  <c r="AJ638" i="1"/>
  <c r="AL627" i="1"/>
  <c r="AK627" i="1"/>
  <c r="AJ627" i="1"/>
  <c r="AL634" i="1"/>
  <c r="AK634" i="1"/>
  <c r="AJ634" i="1"/>
  <c r="AL633" i="1"/>
  <c r="AK633" i="1"/>
  <c r="AJ633" i="1"/>
  <c r="AL146" i="1"/>
  <c r="AK146" i="1"/>
  <c r="AJ146" i="1"/>
  <c r="AL124" i="1"/>
  <c r="AK124" i="1"/>
  <c r="AJ124" i="1"/>
  <c r="AL123" i="1"/>
  <c r="AK123" i="1"/>
  <c r="AJ123" i="1"/>
  <c r="AL632" i="1"/>
  <c r="AK632" i="1"/>
  <c r="AJ632" i="1"/>
  <c r="AL340" i="1"/>
  <c r="AK340" i="1"/>
  <c r="AJ340" i="1"/>
  <c r="AL262" i="1"/>
  <c r="AK262" i="1"/>
  <c r="AJ262" i="1"/>
  <c r="AL631" i="1"/>
  <c r="AK631" i="1"/>
  <c r="AJ631" i="1"/>
  <c r="AL302" i="1"/>
  <c r="AK302" i="1"/>
  <c r="AJ302" i="1"/>
  <c r="AL255" i="1"/>
  <c r="AK255" i="1"/>
  <c r="AJ255" i="1"/>
  <c r="AL630" i="1"/>
  <c r="AK630" i="1"/>
  <c r="AJ630" i="1"/>
  <c r="AL642" i="1"/>
  <c r="AK642" i="1"/>
  <c r="AJ642" i="1"/>
  <c r="AL196" i="1"/>
  <c r="AK196" i="1"/>
  <c r="AJ196" i="1"/>
  <c r="AL356" i="1"/>
  <c r="AK356" i="1"/>
  <c r="AJ356" i="1"/>
  <c r="AL167" i="1"/>
  <c r="AK167" i="1"/>
  <c r="AJ167" i="1"/>
  <c r="AL641" i="1"/>
  <c r="AK641" i="1"/>
  <c r="AJ641" i="1"/>
  <c r="AL106" i="1"/>
  <c r="AK106" i="1"/>
  <c r="AJ106" i="1"/>
  <c r="AL629" i="1"/>
  <c r="AK629" i="1"/>
  <c r="AJ629" i="1"/>
  <c r="AL628" i="1"/>
  <c r="AK628" i="1"/>
  <c r="AJ628" i="1"/>
  <c r="AL104" i="1"/>
  <c r="AK104" i="1"/>
  <c r="AJ104" i="1"/>
  <c r="AL636" i="1"/>
  <c r="AK636" i="1"/>
  <c r="AJ636" i="1"/>
  <c r="AL470" i="1"/>
  <c r="AK470" i="1"/>
  <c r="AJ470" i="1"/>
  <c r="AL468" i="1"/>
  <c r="AK468" i="1"/>
  <c r="AJ468" i="1"/>
  <c r="AL103" i="1"/>
  <c r="AK103" i="1"/>
  <c r="AJ103" i="1"/>
  <c r="AL445" i="1"/>
  <c r="AK445" i="1"/>
  <c r="AJ445" i="1"/>
  <c r="AL637" i="1"/>
  <c r="AK637" i="1"/>
  <c r="AJ637" i="1"/>
  <c r="AL62" i="1"/>
  <c r="AK62" i="1"/>
  <c r="AJ62" i="1"/>
  <c r="AL77" i="1"/>
  <c r="AK77" i="1"/>
  <c r="AJ77" i="1"/>
  <c r="AL2" i="1"/>
  <c r="AK2" i="1"/>
  <c r="AJ2" i="1"/>
  <c r="AL215" i="1"/>
  <c r="AK215" i="1"/>
  <c r="AJ215" i="1"/>
  <c r="AL6" i="1"/>
  <c r="AK6" i="1"/>
  <c r="AJ6" i="1"/>
  <c r="AL463" i="1"/>
  <c r="AK463" i="1"/>
  <c r="AJ463" i="1"/>
  <c r="AL109" i="1"/>
  <c r="AK109" i="1"/>
  <c r="AJ109" i="1"/>
  <c r="AL189" i="1"/>
  <c r="AK189" i="1"/>
  <c r="AJ189" i="1"/>
  <c r="AL170" i="1"/>
  <c r="AK170" i="1"/>
  <c r="AJ170" i="1"/>
  <c r="AL145" i="1"/>
  <c r="AK145" i="1"/>
  <c r="AJ145" i="1"/>
  <c r="AL102" i="1"/>
  <c r="AK102" i="1"/>
  <c r="AJ102" i="1"/>
  <c r="AL355" i="1"/>
  <c r="AK355" i="1"/>
  <c r="AJ355" i="1"/>
  <c r="AL46" i="1"/>
  <c r="AK46" i="1"/>
  <c r="AJ46" i="1"/>
  <c r="AL462" i="1"/>
  <c r="AK462" i="1"/>
  <c r="AJ462" i="1"/>
  <c r="AL101" i="1"/>
  <c r="AK101" i="1"/>
  <c r="AJ101" i="1"/>
  <c r="AL100" i="1"/>
  <c r="AK100" i="1"/>
  <c r="AJ100" i="1"/>
  <c r="AL99" i="1"/>
  <c r="AK99" i="1"/>
  <c r="AJ99" i="1"/>
  <c r="AL242" i="1"/>
  <c r="AK242" i="1"/>
  <c r="AJ242" i="1"/>
  <c r="AL461" i="1"/>
  <c r="AK461" i="1"/>
  <c r="AJ461" i="1"/>
  <c r="AL460" i="1"/>
  <c r="AK460" i="1"/>
  <c r="AJ460" i="1"/>
  <c r="AL459" i="1"/>
  <c r="AK459" i="1"/>
  <c r="AJ459" i="1"/>
  <c r="AL458" i="1"/>
  <c r="AK458" i="1"/>
  <c r="AJ458" i="1"/>
  <c r="AL456" i="1"/>
  <c r="AK456" i="1"/>
  <c r="AJ456" i="1"/>
  <c r="AL211" i="1"/>
  <c r="AK211" i="1"/>
  <c r="AJ211" i="1"/>
  <c r="AL457" i="1"/>
  <c r="AK457" i="1"/>
  <c r="AJ457" i="1"/>
  <c r="AL626" i="1"/>
  <c r="AK626" i="1"/>
  <c r="AJ626" i="1"/>
  <c r="AL624" i="1"/>
  <c r="AK624" i="1"/>
  <c r="AJ624" i="1"/>
  <c r="AL625" i="1"/>
  <c r="AK625" i="1"/>
  <c r="AJ625" i="1"/>
  <c r="AL280" i="1"/>
  <c r="AK280" i="1"/>
  <c r="AJ280" i="1"/>
  <c r="AL349" i="1"/>
  <c r="AK349" i="1"/>
  <c r="AJ349" i="1"/>
  <c r="AL98" i="1"/>
  <c r="AK98" i="1"/>
  <c r="AJ98" i="1"/>
  <c r="AL622" i="1"/>
  <c r="AK622" i="1"/>
  <c r="AJ622" i="1"/>
  <c r="AL339" i="1"/>
  <c r="AK339" i="1"/>
  <c r="AJ339" i="1"/>
  <c r="AL272" i="1"/>
  <c r="AK272" i="1"/>
  <c r="AJ272" i="1"/>
  <c r="AL621" i="1"/>
  <c r="AK621" i="1"/>
  <c r="AJ621" i="1"/>
  <c r="AL475" i="1"/>
  <c r="AK475" i="1"/>
  <c r="AJ475" i="1"/>
  <c r="AL10" i="1"/>
  <c r="AK10" i="1"/>
  <c r="AJ10" i="1"/>
  <c r="AL44" i="1"/>
  <c r="AK44" i="1"/>
  <c r="AJ44" i="1"/>
  <c r="AL86" i="1"/>
  <c r="AK86" i="1"/>
  <c r="AJ86" i="1"/>
  <c r="AL16" i="1"/>
  <c r="AK16" i="1"/>
  <c r="AJ16" i="1"/>
  <c r="AL78" i="1"/>
  <c r="AK78" i="1"/>
  <c r="AJ78" i="1"/>
  <c r="AL620" i="1"/>
  <c r="AK620" i="1"/>
  <c r="AJ620" i="1"/>
  <c r="AL619" i="1"/>
  <c r="AK619" i="1"/>
  <c r="AJ619" i="1"/>
  <c r="AL623" i="1"/>
  <c r="AK623" i="1"/>
  <c r="AJ623" i="1"/>
  <c r="AL338" i="1"/>
  <c r="AK338" i="1"/>
  <c r="AJ338" i="1"/>
  <c r="AL210" i="1"/>
  <c r="AK210" i="1"/>
  <c r="AJ210" i="1"/>
  <c r="AL97" i="1"/>
  <c r="AK97" i="1"/>
  <c r="AJ97" i="1"/>
  <c r="AL209" i="1"/>
  <c r="AK209" i="1"/>
  <c r="AJ209" i="1"/>
  <c r="AL440" i="1"/>
  <c r="AK440" i="1"/>
  <c r="AJ440" i="1"/>
  <c r="AL378" i="1"/>
  <c r="AK378" i="1"/>
  <c r="AJ378" i="1"/>
  <c r="AL455" i="1"/>
  <c r="AK455" i="1"/>
  <c r="AJ455" i="1"/>
  <c r="AL38" i="1"/>
  <c r="AK38" i="1"/>
  <c r="AJ38" i="1"/>
  <c r="AL67" i="1"/>
  <c r="AK67" i="1"/>
  <c r="AJ67" i="1"/>
  <c r="AL122" i="1"/>
  <c r="AK122" i="1"/>
  <c r="AJ122" i="1"/>
  <c r="AL43" i="1"/>
  <c r="AK43" i="1"/>
  <c r="AJ43" i="1"/>
  <c r="AL61" i="1"/>
  <c r="AK61" i="1"/>
  <c r="AJ61" i="1"/>
  <c r="AL76" i="1"/>
  <c r="AK76" i="1"/>
  <c r="AJ76" i="1"/>
  <c r="AL221" i="1"/>
  <c r="AK221" i="1"/>
  <c r="AJ221" i="1"/>
  <c r="AL467" i="1"/>
  <c r="AK467" i="1"/>
  <c r="AJ467" i="1"/>
  <c r="AL618" i="1"/>
  <c r="AK618" i="1"/>
  <c r="AJ618" i="1"/>
  <c r="AL617" i="1"/>
  <c r="AK617" i="1"/>
  <c r="AJ617" i="1"/>
  <c r="AL324" i="1"/>
  <c r="AK324" i="1"/>
  <c r="AJ324" i="1"/>
  <c r="AL616" i="1"/>
  <c r="AK616" i="1"/>
  <c r="AJ616" i="1"/>
  <c r="AL615" i="1"/>
  <c r="AK615" i="1"/>
  <c r="AJ615" i="1"/>
  <c r="AL612" i="1"/>
  <c r="AK612" i="1"/>
  <c r="AJ612" i="1"/>
  <c r="AL614" i="1"/>
  <c r="AK614" i="1"/>
  <c r="AJ614" i="1"/>
  <c r="AL613" i="1"/>
  <c r="AK613" i="1"/>
  <c r="AJ613" i="1"/>
  <c r="AL452" i="1"/>
  <c r="AK452" i="1"/>
  <c r="AJ452" i="1"/>
  <c r="AL635" i="1"/>
  <c r="AK635" i="1"/>
  <c r="AJ635" i="1"/>
  <c r="AL611" i="1"/>
  <c r="AK611" i="1"/>
  <c r="AJ611" i="1"/>
  <c r="AL610" i="1"/>
  <c r="AK610" i="1"/>
  <c r="AJ610" i="1"/>
  <c r="AL609" i="1"/>
  <c r="AK609" i="1"/>
  <c r="AJ609" i="1"/>
  <c r="AL608" i="1"/>
  <c r="AK608" i="1"/>
  <c r="AJ608" i="1"/>
  <c r="AL607" i="1"/>
  <c r="AK607" i="1"/>
  <c r="AJ607" i="1"/>
  <c r="AL606" i="1"/>
  <c r="AK606" i="1"/>
  <c r="AJ606" i="1"/>
  <c r="AL605" i="1"/>
  <c r="AK605" i="1"/>
  <c r="AJ605" i="1"/>
  <c r="AL603" i="1"/>
  <c r="AK603" i="1"/>
  <c r="AJ603" i="1"/>
  <c r="AL602" i="1"/>
  <c r="AK602" i="1"/>
  <c r="AJ602" i="1"/>
  <c r="AL598" i="1"/>
  <c r="AK598" i="1"/>
  <c r="AJ598" i="1"/>
  <c r="AL601" i="1"/>
  <c r="AK601" i="1"/>
  <c r="AJ601" i="1"/>
  <c r="AL580" i="1"/>
  <c r="AK580" i="1"/>
  <c r="AJ580" i="1"/>
  <c r="AL604" i="1"/>
  <c r="AK604" i="1"/>
  <c r="AJ604" i="1"/>
  <c r="AL600" i="1"/>
  <c r="AK600" i="1"/>
  <c r="AJ600" i="1"/>
  <c r="AL597" i="1"/>
  <c r="AK597" i="1"/>
  <c r="AJ597" i="1"/>
  <c r="AL599" i="1"/>
  <c r="AK599" i="1"/>
  <c r="AJ599" i="1"/>
  <c r="AL596" i="1"/>
  <c r="AK596" i="1"/>
  <c r="AJ596" i="1"/>
  <c r="AL595" i="1"/>
  <c r="AK595" i="1"/>
  <c r="AJ595" i="1"/>
  <c r="AL594" i="1"/>
  <c r="AK594" i="1"/>
  <c r="AJ594" i="1"/>
  <c r="AL579" i="1"/>
  <c r="AK579" i="1"/>
  <c r="AJ579" i="1"/>
  <c r="AL593" i="1"/>
  <c r="AK593" i="1"/>
  <c r="AJ593" i="1"/>
  <c r="AL592" i="1"/>
  <c r="AK592" i="1"/>
  <c r="AJ592" i="1"/>
  <c r="AL582" i="1"/>
  <c r="AK582" i="1"/>
  <c r="AJ582" i="1"/>
  <c r="AL591" i="1"/>
  <c r="AK591" i="1"/>
  <c r="AJ591" i="1"/>
  <c r="AL590" i="1"/>
  <c r="AK590" i="1"/>
  <c r="AJ590" i="1"/>
  <c r="AL589" i="1"/>
  <c r="AK589" i="1"/>
  <c r="AJ589" i="1"/>
  <c r="AL588" i="1"/>
  <c r="AK588" i="1"/>
  <c r="AJ588" i="1"/>
  <c r="AL187" i="1"/>
  <c r="AK187" i="1"/>
  <c r="AJ187" i="1"/>
  <c r="AL587" i="1"/>
  <c r="AK587" i="1"/>
  <c r="AJ587" i="1"/>
  <c r="AL586" i="1"/>
  <c r="AK586" i="1"/>
  <c r="AJ586" i="1"/>
  <c r="AL585" i="1"/>
  <c r="AK585" i="1"/>
  <c r="AJ585" i="1"/>
  <c r="AL373" i="1"/>
  <c r="AK373" i="1"/>
  <c r="AJ373" i="1"/>
  <c r="AL372" i="1"/>
  <c r="AK372" i="1"/>
  <c r="AJ372" i="1"/>
  <c r="AL371" i="1"/>
  <c r="AK371" i="1"/>
  <c r="AJ371" i="1"/>
  <c r="AL370" i="1"/>
  <c r="AK370" i="1"/>
  <c r="AJ370" i="1"/>
  <c r="AL351" i="1"/>
  <c r="AK351" i="1"/>
  <c r="AJ351" i="1"/>
  <c r="AL369" i="1"/>
  <c r="AK369" i="1"/>
  <c r="AJ369" i="1"/>
  <c r="AL584" i="1"/>
  <c r="AK584" i="1"/>
  <c r="AJ584" i="1"/>
  <c r="AL451" i="1"/>
  <c r="AK451" i="1"/>
  <c r="AJ451" i="1"/>
  <c r="AL581" i="1"/>
  <c r="AK581" i="1"/>
  <c r="AJ581" i="1"/>
  <c r="AL261" i="1"/>
  <c r="AK261" i="1"/>
  <c r="AJ261" i="1"/>
  <c r="AL8" i="1"/>
  <c r="AK8" i="1"/>
  <c r="AJ8" i="1"/>
  <c r="AL150" i="1"/>
  <c r="AK150" i="1"/>
  <c r="AJ150" i="1"/>
  <c r="AL73" i="1"/>
  <c r="AK73" i="1"/>
  <c r="AJ73" i="1"/>
  <c r="AL149" i="1"/>
  <c r="AK149" i="1"/>
  <c r="AJ149" i="1"/>
  <c r="AL350" i="1"/>
  <c r="AK350" i="1"/>
  <c r="AJ350" i="1"/>
  <c r="AL169" i="1"/>
  <c r="AK169" i="1"/>
  <c r="AJ169" i="1"/>
  <c r="AL240" i="1"/>
  <c r="AK240" i="1"/>
  <c r="AJ240" i="1"/>
  <c r="AL301" i="1"/>
  <c r="AK301" i="1"/>
  <c r="AJ301" i="1"/>
  <c r="AL337" i="1"/>
  <c r="AK337" i="1"/>
  <c r="AJ337" i="1"/>
  <c r="AL578" i="1"/>
  <c r="AK578" i="1"/>
  <c r="AJ578" i="1"/>
  <c r="AL345" i="1"/>
  <c r="AK345" i="1"/>
  <c r="AJ345" i="1"/>
  <c r="AL144" i="1"/>
  <c r="AK144" i="1"/>
  <c r="AJ144" i="1"/>
  <c r="AL214" i="1"/>
  <c r="AK214" i="1"/>
  <c r="AJ214" i="1"/>
  <c r="AL313" i="1"/>
  <c r="AK313" i="1"/>
  <c r="AJ313" i="1"/>
  <c r="AL143" i="1"/>
  <c r="AK143" i="1"/>
  <c r="AJ143" i="1"/>
  <c r="AL312" i="1"/>
  <c r="AK312" i="1"/>
  <c r="AJ312" i="1"/>
  <c r="AL142" i="1"/>
  <c r="AK142" i="1"/>
  <c r="AJ142" i="1"/>
  <c r="AL271" i="1"/>
  <c r="AK271" i="1"/>
  <c r="AJ271" i="1"/>
  <c r="AL583" i="1"/>
  <c r="AK583" i="1"/>
  <c r="AJ583" i="1"/>
  <c r="AL441" i="1"/>
  <c r="AK441" i="1"/>
  <c r="AJ441" i="1"/>
  <c r="AL577" i="1"/>
  <c r="AK577" i="1"/>
  <c r="AJ577" i="1"/>
  <c r="AL79" i="1"/>
  <c r="AK79" i="1"/>
  <c r="AJ79" i="1"/>
  <c r="AL60" i="1"/>
  <c r="AK60" i="1"/>
  <c r="AJ60" i="1"/>
  <c r="AL42" i="1"/>
  <c r="AK42" i="1"/>
  <c r="AJ42" i="1"/>
  <c r="AL5" i="1"/>
  <c r="AK5" i="1"/>
  <c r="AJ5" i="1"/>
  <c r="AL182" i="1"/>
  <c r="AK182" i="1"/>
  <c r="AJ182" i="1"/>
  <c r="AL576" i="1"/>
  <c r="AK576" i="1"/>
  <c r="AJ576" i="1"/>
  <c r="AL65" i="1"/>
  <c r="AK65" i="1"/>
  <c r="AJ65" i="1"/>
  <c r="AL309" i="1"/>
  <c r="AK309" i="1"/>
  <c r="AJ309" i="1"/>
  <c r="AL212" i="1"/>
  <c r="AK212" i="1"/>
  <c r="AJ212" i="1"/>
  <c r="AL446" i="1"/>
  <c r="AK446" i="1"/>
  <c r="AJ446" i="1"/>
  <c r="AL23" i="1"/>
  <c r="AK23" i="1"/>
  <c r="AJ23" i="1"/>
  <c r="AL220" i="1"/>
  <c r="AK220" i="1"/>
  <c r="AJ220" i="1"/>
  <c r="AL22" i="1"/>
  <c r="AK22" i="1"/>
  <c r="AJ22" i="1"/>
  <c r="AL20" i="1"/>
  <c r="AK20" i="1"/>
  <c r="AJ20" i="1"/>
  <c r="AL201" i="1"/>
  <c r="AK201" i="1"/>
  <c r="AJ201" i="1"/>
  <c r="AL181" i="1"/>
  <c r="AK181" i="1"/>
  <c r="AJ181" i="1"/>
  <c r="AL121" i="1"/>
  <c r="AK121" i="1"/>
  <c r="AJ121" i="1"/>
  <c r="AL166" i="1"/>
  <c r="AK166" i="1"/>
  <c r="AJ166" i="1"/>
  <c r="AL575" i="1"/>
  <c r="AK575" i="1"/>
  <c r="AJ575" i="1"/>
  <c r="AL315" i="1"/>
  <c r="AK315" i="1"/>
  <c r="AJ315" i="1"/>
  <c r="AL574" i="1"/>
  <c r="AK574" i="1"/>
  <c r="AJ574" i="1"/>
  <c r="AL573" i="1"/>
  <c r="AK573" i="1"/>
  <c r="AJ573" i="1"/>
  <c r="AL572" i="1"/>
  <c r="AK572" i="1"/>
  <c r="AJ572" i="1"/>
  <c r="AL564" i="1"/>
  <c r="AK564" i="1"/>
  <c r="AJ564" i="1"/>
  <c r="AL156" i="1"/>
  <c r="AK156" i="1"/>
  <c r="AJ156" i="1"/>
  <c r="AL571" i="1"/>
  <c r="AK571" i="1"/>
  <c r="AJ571" i="1"/>
  <c r="AL570" i="1"/>
  <c r="AK570" i="1"/>
  <c r="AJ570" i="1"/>
  <c r="AL107" i="1"/>
  <c r="AK107" i="1"/>
  <c r="AJ107" i="1"/>
  <c r="AL323" i="1"/>
  <c r="AK323" i="1"/>
  <c r="AJ323" i="1"/>
  <c r="AL195" i="1"/>
  <c r="AK195" i="1"/>
  <c r="AJ195" i="1"/>
  <c r="AL180" i="1"/>
  <c r="AK180" i="1"/>
  <c r="AJ180" i="1"/>
  <c r="AL203" i="1"/>
  <c r="AK203" i="1"/>
  <c r="AJ203" i="1"/>
  <c r="AL282" i="1"/>
  <c r="AK282" i="1"/>
  <c r="AJ282" i="1"/>
  <c r="AL126" i="1"/>
  <c r="AK126" i="1"/>
  <c r="AJ126" i="1"/>
  <c r="AL75" i="1"/>
  <c r="AK75" i="1"/>
  <c r="AJ75" i="1"/>
  <c r="AL239" i="1"/>
  <c r="AK239" i="1"/>
  <c r="AJ239" i="1"/>
  <c r="AL447" i="1"/>
  <c r="AK447" i="1"/>
  <c r="AJ447" i="1"/>
  <c r="AL171" i="1"/>
  <c r="AK171" i="1"/>
  <c r="AJ171" i="1"/>
  <c r="AL354" i="1"/>
  <c r="AK354" i="1"/>
  <c r="AJ354" i="1"/>
  <c r="AL322" i="1"/>
  <c r="AK322" i="1"/>
  <c r="AJ322" i="1"/>
  <c r="AL569" i="1"/>
  <c r="AK569" i="1"/>
  <c r="AJ569" i="1"/>
  <c r="AL568" i="1"/>
  <c r="AK568" i="1"/>
  <c r="AJ568" i="1"/>
  <c r="AL241" i="1"/>
  <c r="AK241" i="1"/>
  <c r="AJ241" i="1"/>
  <c r="AL567" i="1"/>
  <c r="AK567" i="1"/>
  <c r="AJ567" i="1"/>
  <c r="AL96" i="1"/>
  <c r="AK96" i="1"/>
  <c r="AJ96" i="1"/>
  <c r="AL566" i="1"/>
  <c r="AK566" i="1"/>
  <c r="AJ566" i="1"/>
  <c r="AL279" i="1"/>
  <c r="AK279" i="1"/>
  <c r="AJ279" i="1"/>
  <c r="AL120" i="1"/>
  <c r="AK120" i="1"/>
  <c r="AJ120" i="1"/>
  <c r="AL565" i="1"/>
  <c r="AK565" i="1"/>
  <c r="AJ565" i="1"/>
  <c r="AL336" i="1"/>
  <c r="AK336" i="1"/>
  <c r="AJ336" i="1"/>
  <c r="AL300" i="1"/>
  <c r="AK300" i="1"/>
  <c r="AJ300" i="1"/>
  <c r="AL437" i="1"/>
  <c r="AK437" i="1"/>
  <c r="AJ437" i="1"/>
  <c r="AL436" i="1"/>
  <c r="AK436" i="1"/>
  <c r="AJ436" i="1"/>
  <c r="AL435" i="1"/>
  <c r="AK435" i="1"/>
  <c r="AJ435" i="1"/>
  <c r="AL563" i="1"/>
  <c r="AK563" i="1"/>
  <c r="AJ563" i="1"/>
  <c r="AL562" i="1"/>
  <c r="AK562" i="1"/>
  <c r="AJ562" i="1"/>
  <c r="AL561" i="1"/>
  <c r="AK561" i="1"/>
  <c r="AJ561" i="1"/>
  <c r="AL560" i="1"/>
  <c r="AK560" i="1"/>
  <c r="AJ560" i="1"/>
  <c r="AL551" i="1"/>
  <c r="AK551" i="1"/>
  <c r="AJ551" i="1"/>
  <c r="AL550" i="1"/>
  <c r="AK550" i="1"/>
  <c r="AJ550" i="1"/>
  <c r="AL549" i="1"/>
  <c r="AK549" i="1"/>
  <c r="AJ549" i="1"/>
  <c r="AL548" i="1"/>
  <c r="AK548" i="1"/>
  <c r="AJ548" i="1"/>
  <c r="AL547" i="1"/>
  <c r="AK547" i="1"/>
  <c r="AJ547" i="1"/>
  <c r="AL555" i="1"/>
  <c r="AK555" i="1"/>
  <c r="AJ555" i="1"/>
  <c r="AL557" i="1"/>
  <c r="AK557" i="1"/>
  <c r="AJ557" i="1"/>
  <c r="AL556" i="1"/>
  <c r="AK556" i="1"/>
  <c r="AJ556" i="1"/>
  <c r="AL554" i="1"/>
  <c r="AK554" i="1"/>
  <c r="AJ554" i="1"/>
  <c r="AL553" i="1"/>
  <c r="AK553" i="1"/>
  <c r="AJ553" i="1"/>
  <c r="AL546" i="1"/>
  <c r="AK546" i="1"/>
  <c r="AJ546" i="1"/>
  <c r="AL520" i="1"/>
  <c r="AK520" i="1"/>
  <c r="AJ520" i="1"/>
  <c r="AL545" i="1"/>
  <c r="AK545" i="1"/>
  <c r="AJ545" i="1"/>
  <c r="AL544" i="1"/>
  <c r="AK544" i="1"/>
  <c r="AJ544" i="1"/>
  <c r="AL552" i="1"/>
  <c r="AK552" i="1"/>
  <c r="AJ552" i="1"/>
  <c r="AL543" i="1"/>
  <c r="AK543" i="1"/>
  <c r="AJ543" i="1"/>
  <c r="AL522" i="1"/>
  <c r="AK522" i="1"/>
  <c r="AJ522" i="1"/>
  <c r="AL542" i="1"/>
  <c r="AK542" i="1"/>
  <c r="AJ542" i="1"/>
  <c r="AL541" i="1"/>
  <c r="AK541" i="1"/>
  <c r="AJ541" i="1"/>
  <c r="AL476" i="1"/>
  <c r="AK476" i="1"/>
  <c r="AJ476" i="1"/>
  <c r="AL477" i="1"/>
  <c r="AK477" i="1"/>
  <c r="AJ477" i="1"/>
  <c r="AL367" i="1"/>
  <c r="AK367" i="1"/>
  <c r="AJ367" i="1"/>
  <c r="AL540" i="1"/>
  <c r="AK540" i="1"/>
  <c r="AJ540" i="1"/>
  <c r="AL519" i="1"/>
  <c r="AK519" i="1"/>
  <c r="AJ519" i="1"/>
  <c r="AL270" i="1"/>
  <c r="AK270" i="1"/>
  <c r="AJ270" i="1"/>
  <c r="AL199" i="1"/>
  <c r="AK199" i="1"/>
  <c r="AJ199" i="1"/>
  <c r="AL539" i="1"/>
  <c r="AK539" i="1"/>
  <c r="AJ539" i="1"/>
  <c r="AL114" i="1"/>
  <c r="AK114" i="1"/>
  <c r="AJ114" i="1"/>
  <c r="AL518" i="1"/>
  <c r="AK518" i="1"/>
  <c r="AJ518" i="1"/>
  <c r="AL521" i="1"/>
  <c r="AK521" i="1"/>
  <c r="AJ521" i="1"/>
  <c r="AL538" i="1"/>
  <c r="AK538" i="1"/>
  <c r="AJ538" i="1"/>
  <c r="AL537" i="1"/>
  <c r="AK537" i="1"/>
  <c r="AJ537" i="1"/>
  <c r="AL536" i="1"/>
  <c r="AK536" i="1"/>
  <c r="AJ536" i="1"/>
  <c r="AL535" i="1"/>
  <c r="AK535" i="1"/>
  <c r="AJ535" i="1"/>
  <c r="AL534" i="1"/>
  <c r="AK534" i="1"/>
  <c r="AJ534" i="1"/>
  <c r="AL533" i="1"/>
  <c r="AK533" i="1"/>
  <c r="AJ533" i="1"/>
  <c r="AL517" i="1"/>
  <c r="AK517" i="1"/>
  <c r="AJ517" i="1"/>
  <c r="AL532" i="1"/>
  <c r="AK532" i="1"/>
  <c r="AJ532" i="1"/>
  <c r="AL368" i="1"/>
  <c r="AK368" i="1"/>
  <c r="AJ368" i="1"/>
  <c r="AL531" i="1"/>
  <c r="AK531" i="1"/>
  <c r="AJ531" i="1"/>
  <c r="AL530" i="1"/>
  <c r="AK530" i="1"/>
  <c r="AJ530" i="1"/>
  <c r="AL516" i="1"/>
  <c r="AK516" i="1"/>
  <c r="AJ516" i="1"/>
  <c r="AL515" i="1"/>
  <c r="AK515" i="1"/>
  <c r="AJ515" i="1"/>
  <c r="AL514" i="1"/>
  <c r="AK514" i="1"/>
  <c r="AJ514" i="1"/>
  <c r="AL376" i="1"/>
  <c r="AK376" i="1"/>
  <c r="AJ376" i="1"/>
  <c r="AL529" i="1"/>
  <c r="AK529" i="1"/>
  <c r="AJ529" i="1"/>
  <c r="AL528" i="1"/>
  <c r="AK528" i="1"/>
  <c r="AJ528" i="1"/>
  <c r="AL527" i="1"/>
  <c r="AK527" i="1"/>
  <c r="AJ527" i="1"/>
  <c r="AL375" i="1"/>
  <c r="AK375" i="1"/>
  <c r="AJ375" i="1"/>
  <c r="AL249" i="1"/>
  <c r="AK249" i="1"/>
  <c r="AJ249" i="1"/>
  <c r="AL366" i="1"/>
  <c r="AK366" i="1"/>
  <c r="AJ366" i="1"/>
  <c r="AL95" i="1"/>
  <c r="AK95" i="1"/>
  <c r="AJ95" i="1"/>
  <c r="AL74" i="1"/>
  <c r="AK74" i="1"/>
  <c r="AJ74" i="1"/>
  <c r="AL165" i="1"/>
  <c r="AK165" i="1"/>
  <c r="AJ165" i="1"/>
  <c r="AL164" i="1"/>
  <c r="AK164" i="1"/>
  <c r="AJ164" i="1"/>
  <c r="AL299" i="1"/>
  <c r="AK299" i="1"/>
  <c r="AJ299" i="1"/>
  <c r="AL438" i="1"/>
  <c r="AK438" i="1"/>
  <c r="AJ438" i="1"/>
  <c r="AL231" i="1"/>
  <c r="AK231" i="1"/>
  <c r="AJ231" i="1"/>
  <c r="AL335" i="1"/>
  <c r="AK335" i="1"/>
  <c r="AJ335" i="1"/>
  <c r="AL258" i="1"/>
  <c r="AK258" i="1"/>
  <c r="AJ258" i="1"/>
  <c r="AL230" i="1"/>
  <c r="AK230" i="1"/>
  <c r="AJ230" i="1"/>
  <c r="AL298" i="1"/>
  <c r="AK298" i="1"/>
  <c r="AJ298" i="1"/>
  <c r="AL526" i="1"/>
  <c r="AK526" i="1"/>
  <c r="AJ526" i="1"/>
  <c r="AL257" i="1"/>
  <c r="AK257" i="1"/>
  <c r="AJ257" i="1"/>
  <c r="AL163" i="1"/>
  <c r="AK163" i="1"/>
  <c r="AJ163" i="1"/>
  <c r="AL155" i="1"/>
  <c r="AK155" i="1"/>
  <c r="AJ155" i="1"/>
  <c r="AL202" i="1"/>
  <c r="AK202" i="1"/>
  <c r="AJ202" i="1"/>
  <c r="AL513" i="1"/>
  <c r="AK513" i="1"/>
  <c r="AJ513" i="1"/>
  <c r="AL525" i="1"/>
  <c r="AK525" i="1"/>
  <c r="AJ525" i="1"/>
  <c r="AL253" i="1"/>
  <c r="AK253" i="1"/>
  <c r="AJ253" i="1"/>
  <c r="AL208" i="1"/>
  <c r="AK208" i="1"/>
  <c r="AJ208" i="1"/>
  <c r="AL524" i="1"/>
  <c r="AK524" i="1"/>
  <c r="AJ524" i="1"/>
  <c r="AL334" i="1"/>
  <c r="AK334" i="1"/>
  <c r="AJ334" i="1"/>
  <c r="AL178" i="1"/>
  <c r="AK178" i="1"/>
  <c r="AJ178" i="1"/>
  <c r="AL194" i="1"/>
  <c r="AK194" i="1"/>
  <c r="AJ194" i="1"/>
  <c r="AL229" i="1"/>
  <c r="AK229" i="1"/>
  <c r="AJ229" i="1"/>
  <c r="AL321" i="1"/>
  <c r="AK321" i="1"/>
  <c r="AJ321" i="1"/>
  <c r="AL333" i="1"/>
  <c r="AK333" i="1"/>
  <c r="AJ333" i="1"/>
  <c r="AL332" i="1"/>
  <c r="AK332" i="1"/>
  <c r="AJ332" i="1"/>
  <c r="AL200" i="1"/>
  <c r="AK200" i="1"/>
  <c r="AJ200" i="1"/>
  <c r="AL523" i="1"/>
  <c r="AK523" i="1"/>
  <c r="AJ523" i="1"/>
  <c r="AL353" i="1"/>
  <c r="AK353" i="1"/>
  <c r="AJ353" i="1"/>
  <c r="AL466" i="1"/>
  <c r="AK466" i="1"/>
  <c r="AJ466" i="1"/>
  <c r="AL559" i="1"/>
  <c r="AK559" i="1"/>
  <c r="AJ559" i="1"/>
  <c r="AL168" i="1"/>
  <c r="AK168" i="1"/>
  <c r="AJ168" i="1"/>
  <c r="AL269" i="1"/>
  <c r="AK269" i="1"/>
  <c r="AJ269" i="1"/>
  <c r="AL512" i="1"/>
  <c r="AK512" i="1"/>
  <c r="AJ512" i="1"/>
  <c r="AL558" i="1"/>
  <c r="AK558" i="1"/>
  <c r="AJ558" i="1"/>
  <c r="AL177" i="1"/>
  <c r="AK177" i="1"/>
  <c r="AJ177" i="1"/>
  <c r="AL198" i="1"/>
  <c r="AK198" i="1"/>
  <c r="AJ198" i="1"/>
  <c r="AL329" i="1"/>
  <c r="AK329" i="1"/>
  <c r="AJ329" i="1"/>
  <c r="AL193" i="1"/>
  <c r="AK193" i="1"/>
  <c r="AJ193" i="1"/>
  <c r="AL176" i="1"/>
  <c r="AK176" i="1"/>
  <c r="AJ176" i="1"/>
  <c r="AL141" i="1"/>
  <c r="AK141" i="1"/>
  <c r="AJ141" i="1"/>
  <c r="AL119" i="1"/>
  <c r="AK119" i="1"/>
  <c r="AJ119" i="1"/>
  <c r="AL320" i="1"/>
  <c r="AK320" i="1"/>
  <c r="AJ320" i="1"/>
  <c r="AL319" i="1"/>
  <c r="AK319" i="1"/>
  <c r="AJ319" i="1"/>
  <c r="AL511" i="1"/>
  <c r="AK511" i="1"/>
  <c r="AJ511" i="1"/>
  <c r="AL434" i="1"/>
  <c r="AK434" i="1"/>
  <c r="AJ434" i="1"/>
  <c r="AL433" i="1"/>
  <c r="AK433" i="1"/>
  <c r="AJ433" i="1"/>
  <c r="AL307" i="1"/>
  <c r="AK307" i="1"/>
  <c r="AJ307" i="1"/>
  <c r="AL268" i="1"/>
  <c r="AK268" i="1"/>
  <c r="AJ268" i="1"/>
  <c r="AL432" i="1"/>
  <c r="AK432" i="1"/>
  <c r="AJ432" i="1"/>
  <c r="AL207" i="1"/>
  <c r="AK207" i="1"/>
  <c r="AJ207" i="1"/>
  <c r="AL94" i="1"/>
  <c r="AK94" i="1"/>
  <c r="AJ94" i="1"/>
  <c r="AL197" i="1"/>
  <c r="AK197" i="1"/>
  <c r="AJ197" i="1"/>
  <c r="AL238" i="1"/>
  <c r="AK238" i="1"/>
  <c r="AJ238" i="1"/>
  <c r="AL325" i="1"/>
  <c r="AK325" i="1"/>
  <c r="AJ325" i="1"/>
  <c r="AL362" i="1"/>
  <c r="AK362" i="1"/>
  <c r="AJ362" i="1"/>
  <c r="AL248" i="1"/>
  <c r="AK248" i="1"/>
  <c r="AJ248" i="1"/>
  <c r="AL28" i="1"/>
  <c r="AK28" i="1"/>
  <c r="AJ28" i="1"/>
  <c r="AL473" i="1"/>
  <c r="AK473" i="1"/>
  <c r="AJ473" i="1"/>
  <c r="AL444" i="1"/>
  <c r="AK444" i="1"/>
  <c r="AJ444" i="1"/>
  <c r="AL228" i="1"/>
  <c r="AK228" i="1"/>
  <c r="AJ228" i="1"/>
  <c r="AL267" i="1"/>
  <c r="AK267" i="1"/>
  <c r="AJ267" i="1"/>
  <c r="AL431" i="1"/>
  <c r="AK431" i="1"/>
  <c r="AJ431" i="1"/>
  <c r="AL266" i="1"/>
  <c r="AK266" i="1"/>
  <c r="AJ266" i="1"/>
  <c r="AL430" i="1"/>
  <c r="AK430" i="1"/>
  <c r="AJ430" i="1"/>
  <c r="AL245" i="1"/>
  <c r="AK245" i="1"/>
  <c r="AJ245" i="1"/>
  <c r="AL429" i="1"/>
  <c r="AK429" i="1"/>
  <c r="AJ429" i="1"/>
  <c r="AL125" i="1"/>
  <c r="AK125" i="1"/>
  <c r="AJ125" i="1"/>
  <c r="AL308" i="1"/>
  <c r="AK308" i="1"/>
  <c r="AJ308" i="1"/>
  <c r="AL428" i="1"/>
  <c r="AK428" i="1"/>
  <c r="AJ428" i="1"/>
  <c r="AL278" i="1"/>
  <c r="AK278" i="1"/>
  <c r="AJ278" i="1"/>
  <c r="AL352" i="1"/>
  <c r="AK352" i="1"/>
  <c r="AJ352" i="1"/>
  <c r="AL140" i="1"/>
  <c r="AK140" i="1"/>
  <c r="AJ140" i="1"/>
  <c r="AL36" i="1"/>
  <c r="AK36" i="1"/>
  <c r="AJ36" i="1"/>
  <c r="AL306" i="1"/>
  <c r="AK306" i="1"/>
  <c r="AJ306" i="1"/>
  <c r="AL297" i="1"/>
  <c r="AK297" i="1"/>
  <c r="AJ297" i="1"/>
  <c r="AL303" i="1"/>
  <c r="AK303" i="1"/>
  <c r="AJ303" i="1"/>
  <c r="AL251" i="1"/>
  <c r="AK251" i="1"/>
  <c r="AJ251" i="1"/>
  <c r="AL186" i="1"/>
  <c r="AK186" i="1"/>
  <c r="AJ186" i="1"/>
  <c r="AL311" i="1"/>
  <c r="AK311" i="1"/>
  <c r="AJ311" i="1"/>
  <c r="AL296" i="1"/>
  <c r="AK296" i="1"/>
  <c r="AJ296" i="1"/>
  <c r="AL469" i="1"/>
  <c r="AK469" i="1"/>
  <c r="AJ469" i="1"/>
  <c r="AL237" i="1"/>
  <c r="AK237" i="1"/>
  <c r="AJ237" i="1"/>
  <c r="AL217" i="1"/>
  <c r="AK217" i="1"/>
  <c r="AJ217" i="1"/>
  <c r="AL265" i="1"/>
  <c r="AK265" i="1"/>
  <c r="AJ265" i="1"/>
  <c r="AL427" i="1"/>
  <c r="AK427" i="1"/>
  <c r="AJ427" i="1"/>
  <c r="AL426" i="1"/>
  <c r="AK426" i="1"/>
  <c r="AJ426" i="1"/>
  <c r="AL425" i="1"/>
  <c r="AK425" i="1"/>
  <c r="AJ425" i="1"/>
  <c r="AL342" i="1"/>
  <c r="AK342" i="1"/>
  <c r="AJ342" i="1"/>
  <c r="AL318" i="1"/>
  <c r="AK318" i="1"/>
  <c r="AJ318" i="1"/>
  <c r="AL348" i="1"/>
  <c r="AK348" i="1"/>
  <c r="AJ348" i="1"/>
  <c r="AL439" i="1"/>
  <c r="AK439" i="1"/>
  <c r="AJ439" i="1"/>
  <c r="AL343" i="1"/>
  <c r="AK343" i="1"/>
  <c r="AJ343" i="1"/>
  <c r="AL314" i="1"/>
  <c r="AK314" i="1"/>
  <c r="AJ314" i="1"/>
  <c r="AL105" i="1"/>
  <c r="AK105" i="1"/>
  <c r="AJ105" i="1"/>
  <c r="AL236" i="1"/>
  <c r="AK236" i="1"/>
  <c r="AJ236" i="1"/>
  <c r="AL35" i="1"/>
  <c r="AK35" i="1"/>
  <c r="AJ35" i="1"/>
  <c r="AL219" i="1"/>
  <c r="AK219" i="1"/>
  <c r="AJ219" i="1"/>
  <c r="AL30" i="1"/>
  <c r="AK30" i="1"/>
  <c r="AJ30" i="1"/>
  <c r="AL15" i="1"/>
  <c r="AK15" i="1"/>
  <c r="AJ15" i="1"/>
  <c r="AL14" i="1"/>
  <c r="AK14" i="1"/>
  <c r="AJ14" i="1"/>
  <c r="AL34" i="1"/>
  <c r="AK34" i="1"/>
  <c r="AJ34" i="1"/>
  <c r="AL59" i="1"/>
  <c r="AK59" i="1"/>
  <c r="AJ59" i="1"/>
  <c r="AL70" i="1"/>
  <c r="AK70" i="1"/>
  <c r="AJ70" i="1"/>
  <c r="AL224" i="1"/>
  <c r="AK224" i="1"/>
  <c r="AJ224" i="1"/>
  <c r="AL172" i="1"/>
  <c r="AK172" i="1"/>
  <c r="AJ172" i="1"/>
  <c r="AL66" i="1"/>
  <c r="AK66" i="1"/>
  <c r="AJ66" i="1"/>
  <c r="AL139" i="1"/>
  <c r="AK139" i="1"/>
  <c r="AJ139" i="1"/>
  <c r="AL4" i="1"/>
  <c r="AK4" i="1"/>
  <c r="AJ4" i="1"/>
  <c r="AL19" i="1"/>
  <c r="AK19" i="1"/>
  <c r="AJ19" i="1"/>
  <c r="AL24" i="1"/>
  <c r="AK24" i="1"/>
  <c r="AJ24" i="1"/>
  <c r="AL304" i="1"/>
  <c r="AK304" i="1"/>
  <c r="AJ304" i="1"/>
  <c r="AL58" i="1"/>
  <c r="AK58" i="1"/>
  <c r="AJ58" i="1"/>
  <c r="AL57" i="1"/>
  <c r="AK57" i="1"/>
  <c r="AJ57" i="1"/>
  <c r="AL56" i="1"/>
  <c r="AK56" i="1"/>
  <c r="AJ56" i="1"/>
  <c r="AL7" i="1"/>
  <c r="AK7" i="1"/>
  <c r="AJ7" i="1"/>
  <c r="AL162" i="1"/>
  <c r="AK162" i="1"/>
  <c r="AJ162" i="1"/>
  <c r="AL92" i="1"/>
  <c r="AK92" i="1"/>
  <c r="AJ92" i="1"/>
  <c r="AL138" i="1"/>
  <c r="AK138" i="1"/>
  <c r="AJ138" i="1"/>
  <c r="AL55" i="1"/>
  <c r="AK55" i="1"/>
  <c r="AJ55" i="1"/>
  <c r="AL91" i="1"/>
  <c r="AK91" i="1"/>
  <c r="AJ91" i="1"/>
  <c r="AL85" i="1"/>
  <c r="AK85" i="1"/>
  <c r="AJ85" i="1"/>
  <c r="AL235" i="1"/>
  <c r="AK235" i="1"/>
  <c r="AJ235" i="1"/>
  <c r="AL117" i="1"/>
  <c r="AK117" i="1"/>
  <c r="AJ117" i="1"/>
  <c r="AL54" i="1"/>
  <c r="AK54" i="1"/>
  <c r="AJ54" i="1"/>
  <c r="AL112" i="1"/>
  <c r="AK112" i="1"/>
  <c r="AJ112" i="1"/>
  <c r="AL161" i="1"/>
  <c r="AK161" i="1"/>
  <c r="AJ161" i="1"/>
  <c r="AL424" i="1"/>
  <c r="AK424" i="1"/>
  <c r="AJ424" i="1"/>
  <c r="AL423" i="1"/>
  <c r="AK423" i="1"/>
  <c r="AJ423" i="1"/>
  <c r="AL422" i="1"/>
  <c r="AK422" i="1"/>
  <c r="AJ422" i="1"/>
  <c r="AL421" i="1"/>
  <c r="AK421" i="1"/>
  <c r="AJ421" i="1"/>
  <c r="AL420" i="1"/>
  <c r="AK420" i="1"/>
  <c r="AJ420" i="1"/>
  <c r="AL419" i="1"/>
  <c r="AK419" i="1"/>
  <c r="AJ419" i="1"/>
  <c r="AL374" i="1"/>
  <c r="AK374" i="1"/>
  <c r="AJ374" i="1"/>
  <c r="AL218" i="1"/>
  <c r="AK218" i="1"/>
  <c r="AJ218" i="1"/>
  <c r="AL260" i="1"/>
  <c r="AK260" i="1"/>
  <c r="AJ260" i="1"/>
  <c r="AL418" i="1"/>
  <c r="AK418" i="1"/>
  <c r="AJ418" i="1"/>
  <c r="AL417" i="1"/>
  <c r="AK417" i="1"/>
  <c r="AJ417" i="1"/>
  <c r="AL118" i="1"/>
  <c r="AK118" i="1"/>
  <c r="AJ118" i="1"/>
  <c r="AL416" i="1"/>
  <c r="AK416" i="1"/>
  <c r="AJ416" i="1"/>
  <c r="AL111" i="1"/>
  <c r="AK111" i="1"/>
  <c r="AJ111" i="1"/>
  <c r="AL295" i="1"/>
  <c r="AK295" i="1"/>
  <c r="AJ295" i="1"/>
  <c r="AL415" i="1"/>
  <c r="AK415" i="1"/>
  <c r="AJ415" i="1"/>
  <c r="AL414" i="1"/>
  <c r="AK414" i="1"/>
  <c r="AJ414" i="1"/>
  <c r="AL471" i="1"/>
  <c r="AK471" i="1"/>
  <c r="AJ471" i="1"/>
  <c r="AL453" i="1"/>
  <c r="AK453" i="1"/>
  <c r="AJ453" i="1"/>
  <c r="AL250" i="1"/>
  <c r="AK250" i="1"/>
  <c r="AJ250" i="1"/>
  <c r="AL413" i="1"/>
  <c r="AK413" i="1"/>
  <c r="AJ413" i="1"/>
  <c r="AL206" i="1"/>
  <c r="AK206" i="1"/>
  <c r="AJ206" i="1"/>
  <c r="AL256" i="1"/>
  <c r="AK256" i="1"/>
  <c r="AJ256" i="1"/>
  <c r="AL412" i="1"/>
  <c r="AK412" i="1"/>
  <c r="AJ412" i="1"/>
  <c r="AL90" i="1"/>
  <c r="AK90" i="1"/>
  <c r="AJ90" i="1"/>
  <c r="AL277" i="1"/>
  <c r="AK277" i="1"/>
  <c r="AJ277" i="1"/>
  <c r="AL411" i="1"/>
  <c r="AK411" i="1"/>
  <c r="AJ411" i="1"/>
  <c r="AL410" i="1"/>
  <c r="AK410" i="1"/>
  <c r="AJ410" i="1"/>
  <c r="AL294" i="1"/>
  <c r="AK294" i="1"/>
  <c r="AJ294" i="1"/>
  <c r="AL246" i="1"/>
  <c r="AK246" i="1"/>
  <c r="AJ246" i="1"/>
  <c r="AL227" i="1"/>
  <c r="AK227" i="1"/>
  <c r="AJ227" i="1"/>
  <c r="AL409" i="1"/>
  <c r="AK409" i="1"/>
  <c r="AJ409" i="1"/>
  <c r="AL293" i="1"/>
  <c r="AK293" i="1"/>
  <c r="AJ293" i="1"/>
  <c r="AL448" i="1"/>
  <c r="AK448" i="1"/>
  <c r="AJ448" i="1"/>
  <c r="AL465" i="1"/>
  <c r="AK465" i="1"/>
  <c r="AJ465" i="1"/>
  <c r="AL408" i="1"/>
  <c r="AK408" i="1"/>
  <c r="AJ408" i="1"/>
  <c r="AL407" i="1"/>
  <c r="AK407" i="1"/>
  <c r="AJ407" i="1"/>
  <c r="AL365" i="1"/>
  <c r="AK365" i="1"/>
  <c r="AJ365" i="1"/>
  <c r="AL216" i="1"/>
  <c r="AK216" i="1"/>
  <c r="AJ216" i="1"/>
  <c r="AL406" i="1"/>
  <c r="AK406" i="1"/>
  <c r="AJ406" i="1"/>
  <c r="AL292" i="1"/>
  <c r="AK292" i="1"/>
  <c r="AJ292" i="1"/>
  <c r="AL137" i="1"/>
  <c r="AK137" i="1"/>
  <c r="AJ137" i="1"/>
  <c r="AL405" i="1"/>
  <c r="AK405" i="1"/>
  <c r="AJ405" i="1"/>
  <c r="AL361" i="1"/>
  <c r="AK361" i="1"/>
  <c r="AJ361" i="1"/>
  <c r="AL136" i="1"/>
  <c r="AK136" i="1"/>
  <c r="AJ136" i="1"/>
  <c r="AL291" i="1"/>
  <c r="AK291" i="1"/>
  <c r="AJ291" i="1"/>
  <c r="AL404" i="1"/>
  <c r="AK404" i="1"/>
  <c r="AJ404" i="1"/>
  <c r="AL247" i="1"/>
  <c r="AK247" i="1"/>
  <c r="AJ247" i="1"/>
  <c r="AL403" i="1"/>
  <c r="AK403" i="1"/>
  <c r="AJ403" i="1"/>
  <c r="AL402" i="1"/>
  <c r="AK402" i="1"/>
  <c r="AJ402" i="1"/>
  <c r="AL305" i="1"/>
  <c r="AK305" i="1"/>
  <c r="AJ305" i="1"/>
  <c r="AL135" i="1"/>
  <c r="AK135" i="1"/>
  <c r="AJ135" i="1"/>
  <c r="AL110" i="1"/>
  <c r="AK110" i="1"/>
  <c r="AJ110" i="1"/>
  <c r="AL244" i="1"/>
  <c r="AK244" i="1"/>
  <c r="AJ244" i="1"/>
  <c r="AL134" i="1"/>
  <c r="AK134" i="1"/>
  <c r="AJ134" i="1"/>
  <c r="AL133" i="1"/>
  <c r="AK133" i="1"/>
  <c r="AJ133" i="1"/>
  <c r="AL363" i="1"/>
  <c r="AK363" i="1"/>
  <c r="AJ363" i="1"/>
  <c r="AL132" i="1"/>
  <c r="AK132" i="1"/>
  <c r="AJ132" i="1"/>
  <c r="AL358" i="1"/>
  <c r="AK358" i="1"/>
  <c r="AJ358" i="1"/>
  <c r="AL357" i="1"/>
  <c r="AK357" i="1"/>
  <c r="AJ357" i="1"/>
  <c r="AL131" i="1"/>
  <c r="AK131" i="1"/>
  <c r="AJ131" i="1"/>
  <c r="AL326" i="1"/>
  <c r="AK326" i="1"/>
  <c r="AJ326" i="1"/>
  <c r="AL130" i="1"/>
  <c r="AK130" i="1"/>
  <c r="AJ130" i="1"/>
  <c r="AL360" i="1"/>
  <c r="AK360" i="1"/>
  <c r="AJ360" i="1"/>
  <c r="AL290" i="1"/>
  <c r="AK290" i="1"/>
  <c r="AJ290" i="1"/>
  <c r="AL346" i="1"/>
  <c r="AK346" i="1"/>
  <c r="AJ346" i="1"/>
  <c r="AL289" i="1"/>
  <c r="AK289" i="1"/>
  <c r="AJ289" i="1"/>
  <c r="AL234" i="1"/>
  <c r="AK234" i="1"/>
  <c r="AJ234" i="1"/>
  <c r="AL254" i="1"/>
  <c r="AK254" i="1"/>
  <c r="AJ254" i="1"/>
  <c r="AL113" i="1"/>
  <c r="AK113" i="1"/>
  <c r="AJ113" i="1"/>
  <c r="AL377" i="1"/>
  <c r="AK377" i="1"/>
  <c r="AJ377" i="1"/>
  <c r="AL401" i="1"/>
  <c r="AK401" i="1"/>
  <c r="AJ401" i="1"/>
  <c r="AL400" i="1"/>
  <c r="AK400" i="1"/>
  <c r="AJ400" i="1"/>
  <c r="AL341" i="1"/>
  <c r="AK341" i="1"/>
  <c r="AJ341" i="1"/>
  <c r="AL399" i="1"/>
  <c r="AK399" i="1"/>
  <c r="AJ399" i="1"/>
  <c r="AL17" i="1"/>
  <c r="AK17" i="1"/>
  <c r="AJ17" i="1"/>
  <c r="AL26" i="1"/>
  <c r="AK26" i="1"/>
  <c r="AJ26" i="1"/>
  <c r="AL252" i="1"/>
  <c r="AK252" i="1"/>
  <c r="AJ252" i="1"/>
  <c r="AL53" i="1"/>
  <c r="AK53" i="1"/>
  <c r="AJ53" i="1"/>
  <c r="AL93" i="1"/>
  <c r="AK93" i="1"/>
  <c r="AJ93" i="1"/>
  <c r="AL213" i="1"/>
  <c r="AK213" i="1"/>
  <c r="AJ213" i="1"/>
  <c r="AL160" i="1"/>
  <c r="AK160" i="1"/>
  <c r="AJ160" i="1"/>
  <c r="AL18" i="1"/>
  <c r="AK18" i="1"/>
  <c r="AJ18" i="1"/>
  <c r="AL25" i="1"/>
  <c r="AK25" i="1"/>
  <c r="AJ25" i="1"/>
  <c r="AL72" i="1"/>
  <c r="AK72" i="1"/>
  <c r="AJ72" i="1"/>
  <c r="AL69" i="1"/>
  <c r="AK69" i="1"/>
  <c r="AJ69" i="1"/>
  <c r="AL159" i="1"/>
  <c r="AK159" i="1"/>
  <c r="AJ159" i="1"/>
  <c r="AL89" i="1"/>
  <c r="AK89" i="1"/>
  <c r="AJ89" i="1"/>
  <c r="AL41" i="1"/>
  <c r="AK41" i="1"/>
  <c r="AJ41" i="1"/>
  <c r="AL33" i="1"/>
  <c r="AK33" i="1"/>
  <c r="AJ33" i="1"/>
  <c r="AL32" i="1"/>
  <c r="AK32" i="1"/>
  <c r="AJ32" i="1"/>
  <c r="AL52" i="1"/>
  <c r="AK52" i="1"/>
  <c r="AJ52" i="1"/>
  <c r="AL317" i="1"/>
  <c r="AK317" i="1"/>
  <c r="AJ317" i="1"/>
  <c r="AL51" i="1"/>
  <c r="AK51" i="1"/>
  <c r="AJ51" i="1"/>
  <c r="AL190" i="1"/>
  <c r="AK190" i="1"/>
  <c r="AJ190" i="1"/>
  <c r="AL50" i="1"/>
  <c r="AK50" i="1"/>
  <c r="AJ50" i="1"/>
  <c r="AL40" i="1"/>
  <c r="AK40" i="1"/>
  <c r="AJ40" i="1"/>
  <c r="AL192" i="1"/>
  <c r="AK192" i="1"/>
  <c r="AJ192" i="1"/>
  <c r="AL129" i="1"/>
  <c r="AK129" i="1"/>
  <c r="AJ129" i="1"/>
  <c r="AL21" i="1"/>
  <c r="AK21" i="1"/>
  <c r="AJ21" i="1"/>
  <c r="AL9" i="1"/>
  <c r="AK9" i="1"/>
  <c r="AJ9" i="1"/>
  <c r="AL88" i="1"/>
  <c r="AK88" i="1"/>
  <c r="AJ88" i="1"/>
  <c r="AL49" i="1"/>
  <c r="AK49" i="1"/>
  <c r="AJ49" i="1"/>
  <c r="AL87" i="1"/>
  <c r="AK87" i="1"/>
  <c r="AJ87" i="1"/>
  <c r="AL205" i="1"/>
  <c r="AK205" i="1"/>
  <c r="AJ205" i="1"/>
  <c r="AL233" i="1"/>
  <c r="AK233" i="1"/>
  <c r="AJ233" i="1"/>
  <c r="AL264" i="1"/>
  <c r="AK264" i="1"/>
  <c r="AJ264" i="1"/>
  <c r="AL108" i="1"/>
  <c r="AK108" i="1"/>
  <c r="AJ108" i="1"/>
  <c r="AL398" i="1"/>
  <c r="AK398" i="1"/>
  <c r="AJ398" i="1"/>
  <c r="AL331" i="1"/>
  <c r="AK331" i="1"/>
  <c r="AJ331" i="1"/>
  <c r="AL397" i="1"/>
  <c r="AK397" i="1"/>
  <c r="AJ397" i="1"/>
  <c r="AL204" i="1"/>
  <c r="AK204" i="1"/>
  <c r="AJ204" i="1"/>
  <c r="AL29" i="1"/>
  <c r="AK29" i="1"/>
  <c r="AJ29" i="1"/>
  <c r="AL82" i="1"/>
  <c r="AK82" i="1"/>
  <c r="AJ82" i="1"/>
  <c r="AL344" i="1"/>
  <c r="AK344" i="1"/>
  <c r="AJ344" i="1"/>
  <c r="AL48" i="1"/>
  <c r="AK48" i="1"/>
  <c r="AJ48" i="1"/>
  <c r="AL396" i="1"/>
  <c r="AK396" i="1"/>
  <c r="AJ396" i="1"/>
  <c r="AL395" i="1"/>
  <c r="AK395" i="1"/>
  <c r="AJ395" i="1"/>
  <c r="AL394" i="1"/>
  <c r="AK394" i="1"/>
  <c r="AJ394" i="1"/>
  <c r="AL393" i="1"/>
  <c r="AK393" i="1"/>
  <c r="AJ393" i="1"/>
  <c r="AL510" i="1"/>
  <c r="AK510" i="1"/>
  <c r="AJ510" i="1"/>
  <c r="AL392" i="1"/>
  <c r="AK392" i="1"/>
  <c r="AJ392" i="1"/>
  <c r="AL391" i="1"/>
  <c r="AK391" i="1"/>
  <c r="AJ391" i="1"/>
  <c r="AL502" i="1"/>
  <c r="AK502" i="1"/>
  <c r="AJ502" i="1"/>
  <c r="AL509" i="1"/>
  <c r="AK509" i="1"/>
  <c r="AJ509" i="1"/>
  <c r="AL508" i="1"/>
  <c r="AK508" i="1"/>
  <c r="AJ508" i="1"/>
  <c r="AL500" i="1"/>
  <c r="AK500" i="1"/>
  <c r="AJ500" i="1"/>
  <c r="AL507" i="1"/>
  <c r="AK507" i="1"/>
  <c r="AJ507" i="1"/>
  <c r="AL501" i="1"/>
  <c r="AK501" i="1"/>
  <c r="AJ501" i="1"/>
  <c r="AL506" i="1"/>
  <c r="AK506" i="1"/>
  <c r="AJ506" i="1"/>
  <c r="AL505" i="1"/>
  <c r="AK505" i="1"/>
  <c r="AJ505" i="1"/>
  <c r="AL504" i="1"/>
  <c r="AK504" i="1"/>
  <c r="AJ504" i="1"/>
  <c r="AL503" i="1"/>
  <c r="AK503" i="1"/>
  <c r="AJ503" i="1"/>
  <c r="AL499" i="1"/>
  <c r="AK499" i="1"/>
  <c r="AJ499" i="1"/>
  <c r="AL498" i="1"/>
  <c r="AK498" i="1"/>
  <c r="AJ498" i="1"/>
  <c r="AL285" i="1"/>
  <c r="AK285" i="1"/>
  <c r="AJ285" i="1"/>
  <c r="AL390" i="1"/>
  <c r="AK390" i="1"/>
  <c r="AJ390" i="1"/>
  <c r="AL173" i="1"/>
  <c r="AK173" i="1"/>
  <c r="AJ173" i="1"/>
  <c r="AL154" i="1"/>
  <c r="AK154" i="1"/>
  <c r="AJ154" i="1"/>
  <c r="AL188" i="1"/>
  <c r="AK188" i="1"/>
  <c r="AJ188" i="1"/>
  <c r="AL328" i="1"/>
  <c r="AK328" i="1"/>
  <c r="AJ328" i="1"/>
  <c r="AL153" i="1"/>
  <c r="AK153" i="1"/>
  <c r="AJ153" i="1"/>
  <c r="AL316" i="1"/>
  <c r="AK316" i="1"/>
  <c r="AJ316" i="1"/>
  <c r="AL284" i="1"/>
  <c r="AK284" i="1"/>
  <c r="AJ284" i="1"/>
  <c r="AL152" i="1"/>
  <c r="AK152" i="1"/>
  <c r="AJ152" i="1"/>
  <c r="AL389" i="1"/>
  <c r="AK389" i="1"/>
  <c r="AJ389" i="1"/>
  <c r="AL497" i="1"/>
  <c r="AK497" i="1"/>
  <c r="AJ497" i="1"/>
  <c r="AL496" i="1"/>
  <c r="AK496" i="1"/>
  <c r="AJ496" i="1"/>
  <c r="AL495" i="1"/>
  <c r="AK495" i="1"/>
  <c r="AJ495" i="1"/>
  <c r="AL494" i="1"/>
  <c r="AK494" i="1"/>
  <c r="AJ494" i="1"/>
  <c r="AL68" i="1"/>
  <c r="AK68" i="1"/>
  <c r="AJ68" i="1"/>
  <c r="AL64" i="1"/>
  <c r="AK64" i="1"/>
  <c r="AJ64" i="1"/>
  <c r="AL81" i="1"/>
  <c r="AK81" i="1"/>
  <c r="AJ81" i="1"/>
  <c r="AL71" i="1"/>
  <c r="AK71" i="1"/>
  <c r="AJ71" i="1"/>
  <c r="AL147" i="1"/>
  <c r="AK147" i="1"/>
  <c r="AJ147" i="1"/>
  <c r="AL493" i="1"/>
  <c r="AK493" i="1"/>
  <c r="AJ493" i="1"/>
  <c r="AL359" i="1"/>
  <c r="AK359" i="1"/>
  <c r="AJ359" i="1"/>
  <c r="AL158" i="1"/>
  <c r="AK158" i="1"/>
  <c r="AJ158" i="1"/>
  <c r="AL276" i="1"/>
  <c r="AK276" i="1"/>
  <c r="AJ276" i="1"/>
  <c r="AL454" i="1"/>
  <c r="AK454" i="1"/>
  <c r="AJ454" i="1"/>
  <c r="AL492" i="1"/>
  <c r="AK492" i="1"/>
  <c r="AJ492" i="1"/>
  <c r="AL491" i="1"/>
  <c r="AK491" i="1"/>
  <c r="AJ491" i="1"/>
  <c r="AL185" i="1"/>
  <c r="AK185" i="1"/>
  <c r="AJ185" i="1"/>
  <c r="AL490" i="1"/>
  <c r="AK490" i="1"/>
  <c r="AJ490" i="1"/>
  <c r="AL288" i="1"/>
  <c r="AK288" i="1"/>
  <c r="AJ288" i="1"/>
  <c r="AL226" i="1"/>
  <c r="AK226" i="1"/>
  <c r="AJ226" i="1"/>
  <c r="AL464" i="1"/>
  <c r="AK464" i="1"/>
  <c r="AJ464" i="1"/>
  <c r="AL232" i="1"/>
  <c r="AK232" i="1"/>
  <c r="AJ232" i="1"/>
  <c r="AL489" i="1"/>
  <c r="AK489" i="1"/>
  <c r="AJ489" i="1"/>
  <c r="AL488" i="1"/>
  <c r="AK488" i="1"/>
  <c r="AJ488" i="1"/>
  <c r="AL281" i="1"/>
  <c r="AK281" i="1"/>
  <c r="AJ281" i="1"/>
  <c r="AL487" i="1"/>
  <c r="AK487" i="1"/>
  <c r="AJ487" i="1"/>
  <c r="AL443" i="1"/>
  <c r="AK443" i="1"/>
  <c r="AJ443" i="1"/>
  <c r="AL486" i="1"/>
  <c r="AK486" i="1"/>
  <c r="AJ486" i="1"/>
  <c r="AL225" i="1"/>
  <c r="AK225" i="1"/>
  <c r="AJ225" i="1"/>
  <c r="AL485" i="1"/>
  <c r="AK485" i="1"/>
  <c r="AJ485" i="1"/>
  <c r="AL287" i="1"/>
  <c r="AK287" i="1"/>
  <c r="AJ287" i="1"/>
  <c r="AL484" i="1"/>
  <c r="AK484" i="1"/>
  <c r="AJ484" i="1"/>
  <c r="AL286" i="1"/>
  <c r="AK286" i="1"/>
  <c r="AJ286" i="1"/>
  <c r="AL128" i="1"/>
  <c r="AK128" i="1"/>
  <c r="AJ128" i="1"/>
  <c r="AL481" i="1"/>
  <c r="AK481" i="1"/>
  <c r="AJ481" i="1"/>
  <c r="AL479" i="1"/>
  <c r="AK479" i="1"/>
  <c r="AJ479" i="1"/>
  <c r="AL259" i="1"/>
  <c r="AK259" i="1"/>
  <c r="AJ259" i="1"/>
  <c r="AL157" i="1"/>
  <c r="AK157" i="1"/>
  <c r="AJ157" i="1"/>
  <c r="AL480" i="1"/>
  <c r="AK480" i="1"/>
  <c r="AJ480" i="1"/>
  <c r="AL80" i="1"/>
  <c r="AK80" i="1"/>
  <c r="AJ80" i="1"/>
  <c r="AL37" i="1"/>
  <c r="AK37" i="1"/>
  <c r="AJ37" i="1"/>
  <c r="AL483" i="1"/>
  <c r="AK483" i="1"/>
  <c r="AJ483" i="1"/>
  <c r="AL482" i="1"/>
  <c r="AK482" i="1"/>
  <c r="AJ482" i="1"/>
  <c r="AL388" i="1"/>
  <c r="AK388" i="1"/>
  <c r="AJ388" i="1"/>
  <c r="AL387" i="1"/>
  <c r="AK387" i="1"/>
  <c r="AJ387" i="1"/>
  <c r="AL386" i="1"/>
  <c r="AK386" i="1"/>
  <c r="AJ386" i="1"/>
  <c r="AL263" i="1"/>
  <c r="AK263" i="1"/>
  <c r="AJ263" i="1"/>
  <c r="AL223" i="1"/>
  <c r="AK223" i="1"/>
  <c r="AJ223" i="1"/>
  <c r="AL450" i="1"/>
  <c r="AK450" i="1"/>
  <c r="AJ450" i="1"/>
  <c r="AL283" i="1"/>
  <c r="AK283" i="1"/>
  <c r="AJ283" i="1"/>
  <c r="AL45" i="1"/>
  <c r="AK45" i="1"/>
  <c r="AJ45" i="1"/>
  <c r="AL47" i="1"/>
  <c r="AK47" i="1"/>
  <c r="AJ47" i="1"/>
  <c r="AL364" i="1"/>
  <c r="AK364" i="1"/>
  <c r="AJ364" i="1"/>
  <c r="AL327" i="1"/>
  <c r="AK327" i="1"/>
  <c r="AJ327" i="1"/>
  <c r="AL31" i="1"/>
  <c r="AK31" i="1"/>
  <c r="AJ31" i="1"/>
  <c r="AL63" i="1"/>
  <c r="AK63" i="1"/>
  <c r="AJ63" i="1"/>
  <c r="AL27" i="1"/>
  <c r="AK27" i="1"/>
  <c r="AJ27" i="1"/>
  <c r="AL39" i="1"/>
  <c r="AK39" i="1"/>
  <c r="AJ39" i="1"/>
  <c r="AL184" i="1"/>
  <c r="AK184" i="1"/>
  <c r="AJ184" i="1"/>
  <c r="AL191" i="1"/>
  <c r="AK191" i="1"/>
  <c r="AJ191" i="1"/>
  <c r="AL13" i="1"/>
  <c r="AK13" i="1"/>
  <c r="AJ13" i="1"/>
  <c r="AL3" i="1"/>
  <c r="AK3" i="1"/>
  <c r="AJ3" i="1"/>
  <c r="AL84" i="1"/>
  <c r="AK84" i="1"/>
  <c r="AJ84" i="1"/>
  <c r="AL12" i="1"/>
  <c r="AK12" i="1"/>
  <c r="AJ12" i="1"/>
  <c r="AL385" i="1"/>
  <c r="AK385" i="1"/>
  <c r="AJ385" i="1"/>
  <c r="AL384" i="1"/>
  <c r="AK384" i="1"/>
  <c r="AJ384" i="1"/>
  <c r="AL383" i="1"/>
  <c r="AK383" i="1"/>
  <c r="AJ383" i="1"/>
  <c r="AL382" i="1"/>
  <c r="AK382" i="1"/>
  <c r="AJ382" i="1"/>
  <c r="AL381" i="1"/>
  <c r="AK381" i="1"/>
  <c r="AJ381" i="1"/>
  <c r="AL243" i="1"/>
  <c r="AK243" i="1"/>
  <c r="AJ243" i="1"/>
  <c r="AL380" i="1"/>
  <c r="AK380" i="1"/>
  <c r="AJ380" i="1"/>
  <c r="AL275" i="1"/>
  <c r="AK275" i="1"/>
  <c r="AJ275" i="1"/>
  <c r="AL222" i="1"/>
  <c r="AK222" i="1"/>
  <c r="AJ222" i="1"/>
  <c r="AL449" i="1"/>
  <c r="AK449" i="1"/>
  <c r="AJ449" i="1"/>
  <c r="AL347" i="1"/>
  <c r="AK347" i="1"/>
  <c r="AJ347" i="1"/>
  <c r="AL151" i="1"/>
  <c r="AK151" i="1"/>
  <c r="AJ151" i="1"/>
  <c r="AL442" i="1"/>
  <c r="AK442" i="1"/>
  <c r="AJ442" i="1"/>
  <c r="AL148" i="1"/>
  <c r="AK148" i="1"/>
  <c r="AJ148" i="1"/>
  <c r="AL116" i="1"/>
  <c r="AK116" i="1"/>
  <c r="AJ116" i="1"/>
  <c r="AL274" i="1"/>
  <c r="AK274" i="1"/>
  <c r="AJ274" i="1"/>
  <c r="AL115" i="1"/>
  <c r="AK115" i="1"/>
  <c r="AJ115" i="1"/>
  <c r="AL175" i="1"/>
  <c r="AK175" i="1"/>
  <c r="AJ175" i="1"/>
  <c r="AL330" i="1"/>
  <c r="AK330" i="1"/>
  <c r="AJ330" i="1"/>
  <c r="AL379" i="1"/>
  <c r="AK379" i="1"/>
  <c r="AJ379" i="1"/>
  <c r="AL478" i="1"/>
  <c r="AK478" i="1"/>
  <c r="AJ478" i="1"/>
  <c r="AL174" i="1"/>
  <c r="AK174" i="1"/>
  <c r="AJ174" i="1"/>
  <c r="AL83" i="1"/>
  <c r="AK83" i="1"/>
  <c r="AJ83" i="1"/>
  <c r="AL127" i="1"/>
  <c r="AK127" i="1"/>
  <c r="AJ127" i="1"/>
  <c r="AL11" i="1"/>
  <c r="AK11" i="1"/>
  <c r="AJ11" i="1"/>
  <c r="AL183" i="1"/>
  <c r="AK183" i="1"/>
  <c r="AJ183" i="1"/>
  <c r="D21" i="4"/>
  <c r="D20" i="4"/>
  <c r="D19" i="4"/>
  <c r="D18" i="4"/>
  <c r="D17" i="4"/>
  <c r="D16" i="4"/>
  <c r="D15" i="4"/>
  <c r="D14" i="4"/>
  <c r="D13" i="4"/>
  <c r="D12" i="4"/>
  <c r="D11" i="4"/>
  <c r="D10" i="4"/>
  <c r="D9" i="4"/>
  <c r="D8" i="4"/>
  <c r="D7" i="4"/>
  <c r="D6" i="4"/>
  <c r="D5" i="4"/>
  <c r="D4" i="4"/>
  <c r="B2" i="4"/>
  <c r="E35" i="4" s="1"/>
  <c r="A482" i="7"/>
  <c r="A395" i="7"/>
  <c r="A394" i="7"/>
  <c r="A391" i="7"/>
  <c r="A349" i="7"/>
  <c r="A348" i="7"/>
  <c r="A2" i="7"/>
  <c r="A3" i="7" s="1"/>
  <c r="B3" i="10"/>
  <c r="B24" i="3"/>
  <c r="B23" i="3"/>
  <c r="B22" i="3"/>
  <c r="H19" i="3"/>
  <c r="H18" i="3"/>
  <c r="B18" i="3"/>
  <c r="H17" i="3"/>
  <c r="B17" i="3"/>
  <c r="H1" i="3"/>
  <c r="C32" i="4" l="1"/>
  <c r="B16" i="4"/>
  <c r="E16" i="4" s="1"/>
  <c r="B21" i="4"/>
  <c r="E21" i="4" s="1"/>
  <c r="F12" i="3"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B5" i="4"/>
  <c r="E5" i="4" s="1"/>
  <c r="D43" i="4"/>
  <c r="D28" i="4"/>
  <c r="D22" i="4"/>
  <c r="D39" i="4"/>
  <c r="F44" i="4"/>
  <c r="B31" i="4"/>
  <c r="E34" i="4"/>
  <c r="C38" i="4"/>
  <c r="F41" i="4"/>
  <c r="B27" i="4"/>
  <c r="C31" i="4"/>
  <c r="B35" i="4"/>
  <c r="D38" i="4"/>
  <c r="C42" i="4"/>
  <c r="H44" i="4" a="1"/>
  <c r="H44" i="4" s="1"/>
  <c r="C28" i="4"/>
  <c r="B32" i="4"/>
  <c r="D35" i="4"/>
  <c r="C39" i="4"/>
  <c r="F42" i="4"/>
  <c r="C29" i="4"/>
  <c r="D32" i="4"/>
  <c r="D36" i="4"/>
  <c r="C40" i="4"/>
  <c r="E43" i="4"/>
  <c r="D29" i="4"/>
  <c r="B33" i="4"/>
  <c r="E36" i="4"/>
  <c r="D40" i="4"/>
  <c r="F43" i="4"/>
  <c r="B30" i="4"/>
  <c r="D33" i="4"/>
  <c r="D37" i="4"/>
  <c r="E40" i="4"/>
  <c r="E44" i="4"/>
  <c r="C30" i="4"/>
  <c r="B34" i="4"/>
  <c r="E37" i="4"/>
  <c r="C41" i="4"/>
  <c r="B7" i="4"/>
  <c r="E7" i="4" s="1"/>
  <c r="B12" i="4"/>
  <c r="E12" i="4" s="1"/>
  <c r="D27" i="4"/>
  <c r="D30" i="4"/>
  <c r="C33" i="4"/>
  <c r="C36" i="4"/>
  <c r="E38" i="4"/>
  <c r="D41" i="4"/>
  <c r="D44" i="4"/>
  <c r="B9" i="4"/>
  <c r="E9" i="4" s="1"/>
  <c r="B14" i="4"/>
  <c r="E14" i="4" s="1"/>
  <c r="B29" i="4"/>
  <c r="D31" i="4"/>
  <c r="C34" i="4"/>
  <c r="C37" i="4"/>
  <c r="E39" i="4"/>
  <c r="E42" i="4"/>
  <c r="I4" i="2"/>
  <c r="I3" i="2"/>
  <c r="B8" i="4"/>
  <c r="E8" i="4" s="1"/>
  <c r="B17" i="4"/>
  <c r="E17" i="4" s="1"/>
  <c r="F27" i="4"/>
  <c r="F28" i="4"/>
  <c r="F29" i="4"/>
  <c r="F30" i="4"/>
  <c r="F31" i="4"/>
  <c r="G32" i="4"/>
  <c r="G33" i="4"/>
  <c r="G34" i="4"/>
  <c r="G35" i="4"/>
  <c r="G36" i="4"/>
  <c r="G37" i="4"/>
  <c r="G38" i="4"/>
  <c r="H39" i="4" a="1"/>
  <c r="H39" i="4" s="1"/>
  <c r="H40" i="4" a="1"/>
  <c r="H40" i="4" s="1"/>
  <c r="H41" i="4" a="1"/>
  <c r="H41" i="4" s="1"/>
  <c r="H42" i="4" a="1"/>
  <c r="H42" i="4" s="1"/>
  <c r="H43" i="4" a="1"/>
  <c r="H43" i="4" s="1"/>
  <c r="B44" i="4"/>
  <c r="C43" i="4"/>
  <c r="D42" i="4"/>
  <c r="E41" i="4"/>
  <c r="F40" i="4"/>
  <c r="G39" i="4"/>
  <c r="H38" i="4" a="1"/>
  <c r="H38" i="4" s="1"/>
  <c r="B36" i="4"/>
  <c r="C35" i="4"/>
  <c r="D34" i="4"/>
  <c r="E33" i="4"/>
  <c r="F32" i="4"/>
  <c r="G31" i="4"/>
  <c r="H30" i="4" a="1"/>
  <c r="H30" i="4" s="1"/>
  <c r="B28" i="4"/>
  <c r="C27" i="4"/>
  <c r="B6" i="4"/>
  <c r="E6" i="4" s="1"/>
  <c r="B15" i="4"/>
  <c r="E15" i="4" s="1"/>
  <c r="G27" i="4"/>
  <c r="G28" i="4"/>
  <c r="G29" i="4"/>
  <c r="G30" i="4"/>
  <c r="H31" i="4" a="1"/>
  <c r="H31" i="4" s="1"/>
  <c r="H32" i="4" a="1"/>
  <c r="H32" i="4" s="1"/>
  <c r="H33" i="4" a="1"/>
  <c r="H33" i="4" s="1"/>
  <c r="H34" i="4" a="1"/>
  <c r="H34" i="4" s="1"/>
  <c r="H35" i="4" a="1"/>
  <c r="H35" i="4" s="1"/>
  <c r="H36" i="4" a="1"/>
  <c r="H36" i="4" s="1"/>
  <c r="H37" i="4" a="1"/>
  <c r="H37" i="4" s="1"/>
  <c r="B4" i="4"/>
  <c r="B13" i="4"/>
  <c r="E13" i="4" s="1"/>
  <c r="B20" i="4"/>
  <c r="E20" i="4" s="1"/>
  <c r="H27" i="4" a="1"/>
  <c r="H27" i="4" s="1"/>
  <c r="H28" i="4" a="1"/>
  <c r="H28" i="4" s="1"/>
  <c r="H29" i="4" a="1"/>
  <c r="H29" i="4" s="1"/>
  <c r="B11" i="4"/>
  <c r="E11" i="4" s="1"/>
  <c r="B18" i="4"/>
  <c r="E18" i="4" s="1"/>
  <c r="B37" i="4"/>
  <c r="B38" i="4"/>
  <c r="B39" i="4"/>
  <c r="B40" i="4"/>
  <c r="B41" i="4"/>
  <c r="B42" i="4"/>
  <c r="B43" i="4"/>
  <c r="C44" i="4"/>
  <c r="B10" i="4"/>
  <c r="E10" i="4" s="1"/>
  <c r="B19" i="4"/>
  <c r="E19" i="4" s="1"/>
  <c r="E27" i="4"/>
  <c r="E28" i="4"/>
  <c r="E29" i="4"/>
  <c r="E30" i="4"/>
  <c r="E31" i="4"/>
  <c r="E32" i="4"/>
  <c r="F33" i="4"/>
  <c r="F34" i="4"/>
  <c r="F35" i="4"/>
  <c r="F36" i="4"/>
  <c r="F37" i="4"/>
  <c r="F38" i="4"/>
  <c r="F39" i="4"/>
  <c r="G40" i="4"/>
  <c r="G41" i="4"/>
  <c r="G42" i="4"/>
  <c r="G43" i="4"/>
  <c r="G44" i="4"/>
  <c r="A20" i="3" l="1"/>
  <c r="H26" i="3"/>
  <c r="A29" i="3"/>
  <c r="G6" i="3"/>
  <c r="A2" i="3"/>
  <c r="A5" i="7"/>
  <c r="D45" i="4"/>
  <c r="H30" i="3"/>
  <c r="A15" i="3"/>
  <c r="I29" i="4"/>
  <c r="I34" i="4"/>
  <c r="I30" i="4"/>
  <c r="I42" i="4"/>
  <c r="I31" i="4"/>
  <c r="H45" i="4"/>
  <c r="I35" i="4"/>
  <c r="I44" i="4"/>
  <c r="I33" i="4"/>
  <c r="I38" i="4"/>
  <c r="I27" i="4"/>
  <c r="I32" i="4"/>
  <c r="I43" i="4"/>
  <c r="E4" i="4"/>
  <c r="E22" i="4" s="1"/>
  <c r="B22" i="4"/>
  <c r="C2" i="10"/>
  <c r="I41" i="4"/>
  <c r="B45" i="4"/>
  <c r="I40" i="4"/>
  <c r="G45" i="4"/>
  <c r="E45" i="4"/>
  <c r="I39" i="4"/>
  <c r="I37" i="4"/>
  <c r="C45" i="4"/>
  <c r="I36" i="4"/>
  <c r="I28" i="4"/>
  <c r="F45" i="4"/>
  <c r="A6" i="7" l="1"/>
  <c r="I45" i="4"/>
  <c r="C21" i="4"/>
  <c r="C19" i="4"/>
  <c r="C17" i="4"/>
  <c r="C15" i="4"/>
  <c r="C13" i="4"/>
  <c r="C11" i="4"/>
  <c r="C9" i="4"/>
  <c r="C7" i="4"/>
  <c r="C5" i="4"/>
  <c r="C12" i="4"/>
  <c r="C14" i="4"/>
  <c r="C16" i="4"/>
  <c r="C18" i="4"/>
  <c r="C20" i="4"/>
  <c r="C4" i="4"/>
  <c r="C22" i="4"/>
  <c r="C6" i="4"/>
  <c r="C8" i="4"/>
  <c r="C10" i="4"/>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<sst xmlns="http://schemas.openxmlformats.org/spreadsheetml/2006/main" count="87070" uniqueCount="5499">
  <si>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</si>
  <si>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</si>
  <si>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</si>
  <si>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</si>
  <si>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</si>
  <si>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</si>
  <si>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</si>
  <si>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</si>
  <si>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</si>
  <si>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</si>
  <si>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</si>
  <si>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</si>
  <si>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</si>
  <si>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</si>
  <si>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</si>
  <si>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</si>
  <si>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</si>
  <si>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</si>
  <si>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</si>
  <si>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</si>
  <si>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</si>
  <si>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</si>
  <si>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</si>
  <si>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</si>
  <si>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</si>
  <si>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</si>
  <si>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</si>
  <si>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</si>
  <si>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</si>
  <si>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</si>
  <si>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</si>
  <si>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</si>
  <si>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Award Contract</t>
  </si>
  <si>
    <t>Sharyl Murdock</t>
  </si>
  <si>
    <t>Complete Close-out</t>
  </si>
  <si>
    <t>2508</t>
  </si>
  <si>
    <t>Barn Expansion</t>
  </si>
  <si>
    <t>Susan Marshburn</t>
  </si>
  <si>
    <t>Complete Construction</t>
  </si>
  <si>
    <t>3421</t>
  </si>
  <si>
    <t>A-I Boiler Replacement</t>
  </si>
  <si>
    <t>3426</t>
  </si>
  <si>
    <t>Lothian Boiler Replacement</t>
  </si>
  <si>
    <t>3403</t>
  </si>
  <si>
    <t>On hold</t>
  </si>
  <si>
    <t>3354</t>
  </si>
  <si>
    <t>Lot 4/Barn Area ADA Improvements</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</si>
  <si>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</si>
  <si>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</si>
  <si>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</si>
  <si>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</si>
  <si>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</si>
  <si>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</si>
  <si>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</si>
  <si>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</si>
  <si>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</si>
  <si>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</si>
  <si>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</si>
  <si>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</si>
  <si>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</si>
  <si>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</si>
  <si>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</si>
  <si>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</si>
  <si>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</si>
  <si>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</si>
  <si>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</si>
  <si>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</si>
  <si>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</si>
  <si>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</si>
  <si>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</si>
  <si>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</si>
  <si>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</si>
  <si>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</si>
  <si>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</si>
  <si>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</si>
  <si>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</si>
  <si>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</si>
  <si>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</si>
  <si>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</si>
  <si>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</si>
  <si>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</si>
  <si>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</si>
  <si>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</si>
  <si>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</si>
  <si>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</si>
  <si>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</si>
  <si>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</si>
  <si>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</si>
  <si>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</si>
  <si>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</si>
  <si>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</si>
  <si>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</si>
  <si>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</si>
  <si>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</si>
  <si>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</si>
  <si>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</si>
  <si>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</si>
  <si>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</si>
  <si>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</si>
  <si>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</si>
  <si>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</si>
  <si>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</si>
  <si>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</si>
  <si>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</si>
  <si>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</si>
  <si>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</si>
  <si>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</si>
  <si>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</si>
  <si>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</si>
  <si>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</si>
  <si>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</si>
  <si>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</si>
  <si>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</si>
  <si>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</si>
  <si>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</si>
  <si>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</si>
  <si>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</si>
  <si>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</si>
  <si>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</si>
  <si>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</si>
  <si>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</si>
  <si>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</si>
  <si>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</si>
  <si>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</si>
  <si>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</si>
  <si>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</si>
  <si>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</si>
  <si>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</si>
  <si>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</si>
  <si>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</si>
  <si>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</si>
  <si>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</si>
  <si>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</si>
  <si>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</si>
  <si>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</si>
  <si>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</si>
  <si>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</si>
  <si>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</si>
  <si>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</si>
  <si>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</si>
  <si>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</si>
  <si>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</si>
  <si>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</si>
  <si>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</si>
  <si>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</si>
  <si>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</si>
  <si>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</si>
  <si>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</si>
  <si>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</si>
  <si>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</si>
  <si>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</si>
  <si>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</si>
  <si>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</si>
  <si>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</si>
  <si>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</si>
  <si>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</si>
  <si>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</si>
  <si>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</si>
  <si>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</si>
  <si>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</si>
  <si>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</si>
  <si>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</si>
  <si>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</si>
  <si>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</si>
  <si>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</si>
  <si>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</si>
  <si>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</si>
  <si>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</si>
  <si>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</si>
  <si>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</si>
  <si>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</si>
  <si>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</si>
  <si>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</si>
  <si>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</si>
  <si>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</si>
  <si>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</si>
  <si>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</si>
  <si>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</si>
  <si>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</si>
  <si>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</si>
  <si>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</si>
  <si>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</si>
  <si>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</si>
  <si>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</si>
  <si>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</si>
  <si>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</si>
  <si>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</si>
  <si>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</si>
  <si>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</si>
  <si>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</si>
  <si>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</si>
  <si>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</si>
  <si>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</si>
  <si>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</si>
  <si>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</si>
  <si>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</si>
  <si>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</si>
  <si>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</si>
  <si>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</si>
  <si>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</si>
  <si>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</si>
  <si>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</si>
  <si>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</si>
  <si>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</si>
  <si>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</si>
  <si>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</si>
  <si>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</si>
  <si>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</si>
  <si>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</si>
  <si>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</si>
  <si>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</si>
  <si>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</si>
  <si>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</si>
  <si>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</si>
  <si>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</si>
  <si>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</si>
  <si>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</si>
  <si>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</si>
  <si>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</si>
  <si>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</si>
  <si>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</si>
  <si>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</si>
  <si>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</si>
  <si>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</si>
  <si>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</si>
  <si>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</si>
  <si>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</si>
  <si>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</si>
  <si>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</si>
  <si>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</si>
  <si>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</si>
  <si>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</si>
  <si>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</si>
  <si>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</si>
  <si>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</si>
  <si>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</si>
  <si>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</si>
  <si>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</si>
  <si>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</si>
  <si>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</si>
  <si>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</si>
  <si>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</si>
  <si>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</si>
  <si>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</si>
  <si>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</si>
  <si>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</si>
  <si>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</si>
  <si>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</si>
  <si>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</si>
  <si>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</si>
  <si>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</si>
  <si>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</si>
  <si>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</si>
  <si>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</si>
  <si>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</si>
  <si>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</si>
  <si>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</si>
  <si>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</si>
  <si>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</si>
  <si>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</si>
  <si>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</si>
  <si>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</si>
  <si>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</si>
  <si>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</si>
  <si>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</si>
  <si>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</si>
  <si>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</si>
  <si>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</si>
  <si>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</si>
  <si>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</si>
  <si>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</si>
  <si>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</si>
  <si>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</si>
  <si>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</si>
  <si>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</si>
  <si>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</si>
  <si>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</si>
  <si>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</si>
  <si>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</si>
  <si>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</si>
  <si>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</si>
  <si>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</si>
  <si>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</si>
  <si>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</si>
  <si>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</si>
  <si>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</si>
  <si>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</si>
  <si>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</si>
  <si>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</si>
  <si>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</si>
  <si>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</si>
  <si>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</si>
  <si>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</si>
  <si>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</si>
  <si>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</si>
  <si>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</si>
  <si>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</si>
  <si>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</si>
  <si>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</si>
  <si>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</si>
  <si>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</si>
  <si>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</si>
  <si>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</si>
  <si>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</si>
  <si>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</si>
  <si>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</si>
  <si>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</si>
  <si>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</si>
  <si>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</si>
  <si>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</si>
  <si>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</si>
  <si>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</si>
  <si>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</si>
  <si>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</si>
  <si>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</si>
  <si>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</si>
  <si>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</si>
  <si>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</si>
  <si>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</si>
  <si>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</si>
  <si>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</si>
  <si>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</si>
  <si>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</si>
  <si>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</si>
  <si>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</si>
  <si>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</si>
  <si>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</si>
  <si>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</si>
  <si>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</si>
  <si>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</si>
  <si>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</si>
  <si>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</si>
  <si>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</si>
  <si>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</si>
  <si>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</si>
  <si>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</si>
  <si>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</si>
  <si>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</si>
  <si>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</si>
  <si>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</si>
  <si>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</si>
  <si>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</si>
  <si>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</si>
  <si>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</si>
  <si>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</si>
  <si>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</si>
  <si>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</si>
  <si>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</si>
  <si>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</si>
  <si>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</si>
  <si>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</si>
  <si>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</si>
  <si>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</si>
  <si>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</si>
  <si>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</si>
  <si>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</si>
  <si>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</si>
  <si>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</si>
  <si>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</si>
  <si>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</si>
  <si>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</si>
  <si>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</si>
  <si>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</si>
  <si>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</si>
  <si>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</si>
  <si>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</si>
  <si>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</si>
  <si>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</si>
  <si>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</si>
  <si>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</si>
  <si>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</si>
  <si>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</si>
  <si>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</si>
  <si>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</si>
  <si>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</si>
  <si>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</si>
  <si>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</si>
  <si>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</si>
  <si>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</si>
  <si>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</si>
  <si>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</si>
  <si>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</si>
  <si>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</si>
  <si>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</si>
  <si>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</si>
  <si>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</si>
  <si>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</si>
  <si>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</si>
  <si>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</si>
  <si>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</si>
  <si>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</si>
  <si>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</si>
  <si>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</si>
  <si>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</si>
  <si>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</si>
  <si>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</si>
  <si>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</si>
  <si>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</si>
  <si>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</si>
  <si>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</si>
  <si>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</si>
  <si>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</si>
  <si>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</si>
  <si>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</si>
  <si>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</si>
  <si>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</si>
  <si>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</si>
  <si>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</si>
  <si>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</si>
  <si>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</si>
  <si>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</si>
  <si>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</si>
  <si>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</si>
  <si>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</si>
  <si>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</si>
  <si>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</si>
  <si>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</si>
  <si>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</si>
  <si>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</si>
  <si>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</si>
  <si>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</si>
  <si>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</si>
  <si>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</si>
  <si>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</si>
  <si>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</si>
  <si>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</si>
  <si>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</si>
  <si>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</si>
  <si>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</si>
  <si>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</si>
  <si>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</si>
  <si>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</si>
  <si>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</si>
  <si>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</si>
  <si>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</si>
  <si>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</si>
  <si>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</si>
  <si>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</si>
  <si>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</si>
  <si>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</si>
  <si>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</si>
  <si>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</si>
  <si>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</si>
  <si>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</si>
  <si>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</si>
  <si>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</si>
  <si>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</si>
  <si>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</si>
  <si>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</si>
  <si>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</si>
  <si>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</si>
  <si>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</si>
  <si>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</si>
  <si>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</si>
  <si>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</si>
  <si>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</si>
  <si>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</si>
  <si>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</si>
  <si>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</si>
  <si>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</si>
  <si>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</si>
  <si>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</si>
  <si>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</si>
  <si>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</si>
  <si>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</si>
  <si>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</si>
  <si>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</si>
  <si>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</si>
  <si>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</si>
  <si>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</si>
  <si>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</si>
  <si>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</si>
  <si>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</si>
  <si>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</si>
  <si>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</si>
  <si>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</si>
  <si>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</si>
  <si>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</si>
  <si>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</si>
  <si>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</si>
  <si>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</si>
  <si>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</si>
  <si>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</si>
  <si>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</si>
  <si>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</si>
  <si>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</si>
  <si>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</si>
  <si>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</si>
  <si>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</si>
  <si>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</si>
  <si>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</si>
  <si>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</si>
  <si>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</si>
  <si>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</si>
  <si>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</si>
  <si>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</si>
  <si>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</si>
  <si>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</si>
  <si>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</si>
  <si>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</si>
  <si>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</si>
  <si>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</si>
  <si>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</si>
  <si>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</si>
  <si>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</si>
  <si>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</si>
  <si>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</si>
  <si>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</si>
  <si>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</si>
  <si>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</si>
  <si>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</si>
  <si>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</si>
  <si>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</si>
  <si>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</si>
  <si>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</si>
  <si>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</si>
  <si>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</si>
  <si>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</si>
  <si>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</si>
  <si>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</si>
  <si>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</si>
  <si>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</si>
  <si>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</si>
  <si>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</si>
  <si>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</si>
  <si>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</si>
  <si>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</si>
  <si>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</si>
  <si>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</si>
  <si>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</si>
  <si>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</si>
  <si>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</si>
  <si>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</si>
  <si>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</si>
  <si>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</si>
  <si>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</si>
  <si>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</si>
  <si>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</si>
  <si>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</si>
  <si>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</si>
  <si>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</si>
  <si>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</si>
  <si>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</si>
  <si>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</si>
  <si>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</si>
  <si>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</si>
  <si>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</si>
  <si>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</si>
  <si>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</si>
  <si>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</si>
  <si>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</si>
  <si>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</si>
  <si>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</si>
  <si>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</si>
  <si>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</si>
  <si>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</si>
  <si>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</si>
  <si>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</si>
  <si>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</si>
  <si>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</si>
  <si>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</si>
  <si>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</si>
  <si>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</si>
  <si>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</si>
  <si>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</si>
  <si>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</si>
  <si>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</si>
  <si>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</si>
  <si>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</si>
  <si>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</si>
  <si>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</si>
  <si>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</si>
  <si>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</si>
  <si>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</si>
  <si>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</si>
  <si>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</si>
  <si>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</si>
  <si>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</si>
  <si>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</si>
  <si>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</si>
  <si>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</si>
  <si>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</si>
  <si>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</si>
  <si>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</si>
  <si>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</si>
  <si>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</si>
  <si>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</si>
  <si>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</si>
  <si>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</si>
  <si>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</si>
  <si>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</si>
  <si>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</si>
  <si>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</si>
  <si>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</si>
  <si>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</si>
  <si>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</si>
  <si>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</si>
  <si>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</si>
  <si>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</si>
  <si>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</si>
  <si>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</si>
  <si>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</si>
  <si>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</si>
  <si>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</si>
  <si>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</si>
  <si>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</si>
  <si>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</si>
  <si>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</si>
  <si>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</si>
  <si>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</si>
  <si>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</si>
  <si>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</si>
  <si>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</si>
  <si>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</si>
  <si>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</si>
  <si>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</si>
  <si>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</si>
  <si>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</si>
  <si>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</si>
  <si>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</si>
  <si>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</si>
  <si>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</si>
  <si>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</si>
  <si>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</si>
  <si>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</si>
  <si>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</si>
  <si>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</si>
  <si>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</si>
  <si>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</si>
  <si>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</si>
  <si>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</si>
  <si>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</si>
  <si>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</si>
  <si>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</si>
  <si>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</si>
  <si>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</si>
  <si>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</si>
  <si>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</si>
  <si>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</si>
  <si>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</si>
  <si>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</si>
  <si>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</si>
  <si>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</si>
  <si>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</si>
  <si>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</si>
  <si>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</si>
  <si>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</si>
  <si>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</si>
  <si>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</si>
  <si>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</si>
  <si>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</si>
  <si>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</si>
  <si>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</si>
  <si>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</si>
  <si>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</si>
  <si>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</si>
  <si>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</si>
  <si>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</si>
  <si>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</si>
  <si>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</si>
  <si>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</si>
  <si>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</si>
  <si>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</si>
  <si>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</si>
  <si>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</si>
  <si>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</si>
  <si>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</si>
  <si>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</si>
  <si>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</si>
  <si>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</si>
  <si>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</si>
  <si>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</si>
  <si>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</si>
  <si>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</si>
  <si>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</si>
  <si>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</si>
  <si>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</si>
  <si>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</si>
  <si>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</si>
  <si>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</si>
  <si>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</si>
  <si>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</si>
  <si>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</si>
  <si>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</si>
  <si>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</si>
  <si>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</si>
  <si>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</si>
  <si>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</si>
  <si>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</si>
  <si>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</si>
  <si>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</si>
  <si>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</si>
  <si>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</si>
  <si>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</si>
  <si>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</si>
  <si>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</si>
  <si>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</si>
  <si>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</si>
  <si>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</si>
  <si>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</si>
  <si>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</si>
  <si>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</si>
  <si>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</si>
  <si>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</si>
  <si>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</si>
  <si>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</si>
  <si>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</si>
  <si>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</si>
  <si>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</si>
  <si>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</si>
  <si>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</si>
  <si>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</si>
  <si>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</si>
  <si>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</si>
  <si>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</si>
  <si>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</si>
  <si>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</si>
  <si>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</si>
  <si>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</si>
  <si>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</si>
  <si>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</si>
  <si>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</si>
  <si>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</si>
  <si>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</si>
  <si>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</si>
  <si>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</si>
  <si>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</si>
  <si>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</si>
  <si>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</si>
  <si>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</si>
  <si>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</si>
  <si>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</si>
  <si>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</si>
  <si>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</si>
  <si>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</si>
  <si>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</si>
  <si>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</si>
  <si>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</si>
  <si>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</si>
  <si>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</si>
  <si>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</si>
  <si>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</si>
  <si>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</si>
  <si>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</si>
  <si>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</si>
  <si>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</si>
  <si>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</si>
  <si>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</si>
  <si>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</si>
  <si>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</si>
  <si>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</si>
  <si>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</si>
  <si>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</si>
  <si>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</si>
  <si>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</si>
  <si>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</si>
  <si>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</si>
  <si>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</si>
  <si>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</si>
  <si>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</si>
  <si>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</si>
  <si>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</si>
  <si>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</si>
  <si>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</si>
  <si>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</si>
  <si>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</si>
  <si>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</si>
  <si>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</si>
  <si>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</si>
  <si>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</si>
  <si>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</si>
  <si>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</si>
  <si>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</si>
  <si>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</si>
  <si>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</si>
  <si>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</si>
  <si>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</si>
  <si>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</si>
  <si>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</si>
  <si>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</si>
  <si>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</si>
  <si>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</si>
  <si>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</si>
  <si>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</si>
  <si>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</si>
  <si>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</si>
  <si>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</si>
  <si>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</si>
  <si>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</si>
  <si>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</si>
  <si>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</si>
  <si>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</si>
  <si>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</si>
  <si>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</si>
  <si>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</si>
  <si>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</si>
  <si>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</si>
  <si>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</si>
  <si>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</si>
  <si>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</si>
  <si>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</si>
  <si>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</si>
  <si>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</si>
  <si>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</si>
  <si>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</si>
  <si>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</si>
  <si>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</si>
  <si>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</si>
  <si>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</si>
  <si>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</si>
  <si>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</si>
  <si>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</si>
  <si>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</si>
  <si>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</si>
  <si>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</si>
  <si>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</si>
  <si>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</si>
  <si>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</si>
  <si>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</si>
  <si>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</si>
  <si>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</si>
  <si>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</si>
  <si>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</si>
  <si>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</si>
  <si>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</si>
  <si>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</si>
  <si>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</si>
  <si>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</si>
  <si>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</si>
  <si>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</si>
  <si>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</si>
  <si>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</si>
  <si>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</si>
  <si>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</si>
  <si>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</si>
  <si>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</si>
  <si>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</si>
  <si>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</si>
  <si>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</si>
  <si>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</si>
  <si>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</si>
  <si>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</si>
  <si>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</si>
  <si>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</si>
  <si>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</si>
  <si>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</si>
  <si>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</si>
  <si>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</si>
  <si>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</si>
  <si>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</si>
  <si>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</si>
  <si>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</si>
  <si>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</si>
  <si>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</si>
  <si>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</si>
  <si>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</si>
  <si>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</si>
  <si>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</si>
  <si>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</si>
  <si>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</si>
  <si>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</si>
  <si>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</si>
  <si>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</si>
  <si>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</si>
  <si>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</si>
  <si>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</si>
  <si>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</si>
  <si>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</si>
  <si>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</si>
  <si>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</si>
  <si>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</si>
  <si>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</si>
  <si>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</si>
  <si>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</si>
  <si>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</si>
  <si>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</si>
  <si>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</si>
  <si>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</si>
  <si>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</si>
  <si>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</si>
  <si>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</si>
  <si>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</si>
  <si>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</si>
  <si>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</si>
  <si>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</si>
  <si>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</si>
  <si>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</si>
  <si>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</si>
  <si>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</si>
  <si>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</si>
  <si>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</si>
  <si>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</si>
  <si>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</si>
  <si>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</si>
  <si>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</si>
  <si>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</si>
  <si>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</si>
  <si>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</si>
  <si>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</si>
  <si>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</si>
  <si>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</si>
  <si>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</si>
  <si>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</si>
  <si>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</si>
  <si>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</si>
  <si>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</si>
  <si>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</si>
  <si>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</si>
  <si>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</si>
  <si>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</si>
  <si>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</si>
  <si>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</si>
  <si>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</si>
  <si>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</si>
  <si>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</si>
  <si>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</si>
  <si>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</si>
  <si>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</si>
  <si>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</si>
  <si>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</si>
  <si>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</si>
  <si>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</si>
  <si>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</si>
  <si>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</si>
  <si>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</si>
  <si>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</si>
  <si>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</si>
  <si>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</si>
  <si>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</si>
  <si>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</si>
  <si>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</si>
  <si>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</si>
  <si>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</si>
  <si>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</si>
  <si>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</si>
  <si>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</si>
  <si>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</si>
  <si>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</si>
  <si>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</si>
  <si>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</si>
  <si>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</si>
  <si>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</si>
  <si>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</si>
  <si>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</si>
  <si>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</si>
  <si>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</si>
  <si>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</si>
  <si>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</si>
  <si>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</si>
  <si>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</si>
  <si>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</si>
  <si>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</si>
  <si>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</si>
  <si>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</si>
  <si>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</si>
  <si>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</si>
  <si>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</si>
  <si>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</si>
  <si>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</si>
  <si>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</si>
  <si>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</si>
  <si>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</si>
  <si>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</si>
  <si>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</si>
  <si>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</si>
  <si>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</si>
  <si>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</si>
  <si>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</si>
  <si>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</si>
  <si>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</si>
  <si>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</si>
  <si>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</si>
  <si>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</si>
  <si>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</si>
  <si>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</si>
  <si>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</si>
  <si>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</si>
  <si>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</si>
  <si>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</si>
  <si>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</si>
  <si>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</si>
  <si>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</si>
  <si>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</si>
  <si>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</si>
  <si>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</si>
  <si>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</si>
  <si>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</si>
  <si>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</si>
  <si>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</si>
  <si>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</si>
  <si>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</si>
  <si>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</si>
  <si>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</si>
  <si>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</si>
  <si>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</si>
  <si>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</si>
  <si>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</si>
  <si>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</si>
  <si>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</si>
  <si>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</si>
  <si>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</si>
  <si>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</si>
  <si>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</si>
  <si>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</si>
  <si>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</si>
  <si>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</si>
  <si>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</si>
  <si>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</si>
  <si>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</si>
  <si>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</si>
  <si>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</si>
  <si>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</si>
  <si>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</si>
  <si>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</si>
  <si>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</si>
  <si>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</si>
  <si>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</si>
  <si>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</si>
  <si>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</si>
  <si>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</si>
  <si>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</si>
  <si>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</si>
  <si>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</si>
  <si>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</si>
  <si>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</si>
  <si>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</si>
  <si>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</si>
  <si>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</si>
  <si>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</si>
  <si>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</si>
  <si>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</si>
  <si>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</si>
  <si>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</si>
  <si>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</si>
  <si>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</si>
  <si>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</si>
  <si>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</si>
  <si>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</si>
  <si>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</si>
  <si>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</si>
  <si>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</si>
  <si>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</si>
  <si>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</si>
  <si>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</si>
  <si>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</si>
  <si>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</si>
  <si>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</si>
  <si>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</si>
  <si>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</si>
  <si>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</si>
  <si>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</si>
  <si>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</si>
  <si>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</si>
  <si>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</si>
  <si>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</si>
  <si>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</si>
  <si>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</si>
  <si>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</si>
  <si>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</si>
  <si>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</si>
  <si>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</si>
  <si>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</si>
  <si>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</si>
  <si>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</si>
  <si>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</si>
  <si>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</si>
  <si>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</si>
  <si>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</si>
  <si>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</si>
  <si>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</si>
  <si>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</si>
  <si>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</si>
  <si>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</si>
  <si>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</si>
  <si>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</si>
  <si>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</si>
  <si>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</si>
  <si>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</si>
  <si>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</si>
  <si>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</si>
  <si>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</si>
  <si>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</si>
  <si>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</si>
  <si>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</si>
  <si>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</si>
  <si>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</si>
  <si>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</si>
  <si>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</si>
  <si>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</si>
  <si>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</si>
  <si>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</si>
  <si>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</si>
  <si>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</si>
  <si>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</si>
  <si>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</si>
  <si>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</si>
  <si>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</si>
  <si>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</si>
  <si>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</si>
  <si>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</si>
  <si>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</si>
  <si>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</si>
  <si>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</si>
  <si>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</si>
  <si>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</si>
  <si>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</si>
  <si>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</si>
  <si>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</si>
  <si>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</si>
  <si>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</si>
  <si>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</si>
  <si>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</si>
  <si>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</si>
  <si>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</si>
  <si>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</si>
  <si>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</si>
  <si>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</si>
  <si>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</si>
  <si>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</si>
  <si>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</si>
  <si>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</si>
  <si>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</si>
  <si>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</si>
  <si>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</si>
  <si>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</si>
  <si>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</si>
  <si>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</si>
  <si>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</si>
  <si>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</si>
  <si>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</si>
  <si>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</si>
  <si>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</si>
  <si>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</si>
  <si>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</si>
  <si>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</si>
  <si>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</si>
  <si>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</si>
  <si>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</si>
  <si>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</si>
  <si>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</si>
  <si>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</si>
  <si>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</si>
  <si>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</si>
  <si>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</si>
  <si>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</si>
  <si>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</si>
  <si>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</si>
  <si>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</si>
  <si>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</si>
  <si>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</si>
  <si>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</si>
  <si>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</si>
  <si>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</si>
  <si>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</si>
  <si>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</si>
  <si>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</si>
  <si>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</si>
  <si>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</si>
  <si>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</si>
  <si>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</si>
  <si>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</si>
  <si>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</si>
  <si>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</si>
  <si>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</si>
  <si>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</si>
  <si>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</si>
  <si>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</si>
  <si>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</si>
  <si>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</si>
  <si>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</si>
  <si>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</si>
  <si>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</si>
  <si>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</si>
  <si>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</si>
  <si>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</si>
  <si>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</si>
  <si>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</si>
  <si>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</si>
  <si>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</si>
  <si>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</si>
  <si>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</si>
  <si>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</si>
  <si>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</si>
  <si>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</si>
  <si>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</si>
  <si>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</si>
  <si>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</si>
  <si>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</si>
  <si>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</si>
  <si>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</si>
  <si>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</si>
  <si>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</si>
  <si>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</si>
  <si>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</si>
  <si>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</si>
  <si>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</si>
  <si>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</si>
  <si>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</si>
  <si>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</si>
  <si>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</si>
  <si>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</si>
  <si>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</si>
  <si>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</si>
  <si>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</si>
  <si>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</si>
  <si>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</si>
  <si>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</si>
  <si>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</si>
  <si>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</si>
  <si>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</si>
  <si>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</si>
  <si>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</si>
  <si>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</si>
  <si>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</si>
  <si>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</si>
  <si>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</si>
  <si>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</si>
  <si>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</si>
  <si>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</si>
  <si>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</si>
  <si>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</si>
  <si>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</si>
  <si>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</si>
  <si>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</si>
  <si>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</si>
  <si>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</si>
  <si>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</si>
  <si>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</si>
  <si>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</si>
  <si>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</si>
  <si>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</si>
  <si>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</si>
  <si>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</si>
  <si>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</si>
  <si>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</si>
  <si>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</si>
  <si>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</si>
  <si>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</si>
  <si>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</si>
  <si>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</si>
  <si>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</si>
  <si>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</si>
  <si>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</si>
  <si>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</si>
  <si>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</si>
  <si>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</si>
  <si>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</si>
  <si>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</si>
  <si>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</si>
  <si>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</si>
  <si>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</si>
  <si>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</si>
  <si>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</si>
  <si>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</si>
  <si>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</si>
  <si>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</si>
  <si>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</si>
  <si>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</si>
  <si>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</si>
  <si>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</si>
  <si>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</si>
  <si>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</si>
  <si>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</si>
  <si>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</si>
  <si>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</si>
  <si>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</si>
  <si>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</si>
  <si>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</si>
  <si>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</si>
  <si>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</si>
  <si>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</si>
  <si>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</si>
  <si>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</si>
  <si>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</si>
  <si>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</si>
  <si>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</si>
  <si>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</si>
  <si>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</si>
  <si>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</si>
  <si>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</si>
  <si>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</si>
  <si>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</si>
  <si>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</si>
  <si>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</si>
  <si>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</si>
  <si>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</si>
  <si>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</si>
  <si>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</si>
  <si>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</si>
  <si>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</si>
  <si>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</si>
  <si>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</si>
  <si>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</si>
  <si>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</si>
  <si>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</si>
  <si>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</si>
  <si>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</si>
  <si>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</si>
  <si>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</si>
  <si>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</si>
  <si>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</si>
  <si>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</si>
  <si>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</si>
  <si>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</si>
  <si>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</si>
  <si>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</si>
  <si>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</si>
  <si>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</si>
  <si>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</si>
  <si>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</si>
  <si>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</si>
  <si>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</si>
  <si>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</si>
  <si>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</si>
  <si>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</si>
  <si>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</si>
  <si>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</si>
  <si>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</si>
  <si>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</si>
  <si>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</si>
  <si>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</si>
  <si>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</si>
  <si>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</si>
  <si>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</si>
  <si>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</si>
  <si>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</si>
  <si>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</si>
  <si>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</si>
  <si>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</si>
  <si>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</si>
  <si>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</si>
  <si>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</si>
  <si>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</si>
  <si>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</si>
  <si>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</si>
  <si>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</si>
  <si>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</si>
  <si>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</si>
  <si>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</si>
  <si>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</si>
  <si>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</si>
  <si>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</si>
  <si>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</si>
  <si>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</si>
  <si>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</si>
  <si>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</si>
  <si>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</si>
  <si>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</si>
  <si>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</si>
  <si>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</si>
  <si>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</si>
  <si>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</si>
  <si>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</si>
  <si>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</si>
  <si>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</si>
  <si>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</si>
  <si>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</si>
  <si>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</si>
  <si>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</si>
  <si>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</si>
  <si>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</si>
  <si>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</si>
  <si>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</si>
  <si>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</si>
  <si>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</si>
  <si>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</si>
  <si>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</si>
  <si>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</si>
  <si>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</si>
  <si>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</si>
  <si>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</si>
  <si>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</si>
  <si>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</si>
  <si>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</si>
  <si>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</si>
  <si>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</si>
  <si>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</si>
  <si>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</si>
  <si>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</si>
  <si>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</si>
  <si>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</si>
  <si>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</si>
  <si>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</si>
  <si>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</si>
  <si>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</si>
  <si>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</si>
  <si>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</si>
  <si>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</si>
  <si>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</si>
  <si>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</si>
  <si>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</si>
  <si>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</si>
  <si>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</si>
  <si>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</si>
  <si>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</si>
  <si>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</si>
  <si>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</si>
  <si>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</si>
  <si>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</si>
  <si>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</si>
  <si>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</si>
  <si>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</si>
  <si>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</si>
  <si>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</si>
  <si>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</si>
  <si>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</si>
  <si>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</si>
  <si>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</si>
  <si>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</si>
  <si>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</si>
  <si>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</si>
  <si>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</si>
  <si>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</si>
  <si>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</si>
  <si>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</si>
  <si>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</si>
  <si>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</si>
  <si>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</si>
  <si>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</si>
  <si>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</si>
  <si>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</si>
  <si>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</si>
  <si>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</si>
  <si>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</si>
  <si>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</si>
  <si>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</si>
  <si>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</si>
  <si>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</si>
  <si>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</si>
  <si>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</si>
  <si>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</si>
  <si>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</si>
  <si>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</si>
  <si>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</si>
  <si>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</si>
  <si>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</si>
  <si>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</si>
  <si>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</si>
  <si>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</si>
  <si>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</si>
  <si>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</si>
  <si>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</si>
  <si>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</si>
  <si>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</si>
  <si>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</si>
  <si>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</si>
  <si>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</si>
  <si>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</si>
  <si>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</si>
  <si>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</si>
  <si>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</si>
  <si>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</si>
  <si>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</si>
  <si>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</si>
  <si>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</si>
  <si>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</si>
  <si>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</si>
  <si>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</si>
  <si>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</si>
  <si>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</si>
  <si>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</si>
  <si>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</si>
  <si>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</si>
  <si>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</si>
  <si>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</si>
  <si>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</si>
  <si>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</si>
  <si>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</si>
  <si>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</si>
  <si>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</si>
  <si>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</si>
  <si>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</si>
  <si>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</si>
  <si>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</si>
  <si>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</si>
  <si>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</si>
  <si>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</si>
  <si>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</si>
  <si>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</si>
  <si>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</si>
  <si>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</si>
  <si>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</si>
  <si>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</si>
  <si>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</si>
  <si>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</si>
  <si>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</si>
  <si>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</si>
  <si>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</si>
  <si>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</si>
  <si>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</si>
  <si>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</si>
  <si>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</si>
  <si>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</si>
  <si>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</si>
  <si>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</si>
  <si>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</si>
  <si>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</si>
  <si>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</si>
  <si>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</si>
  <si>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</si>
  <si>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</si>
  <si>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</si>
  <si>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</si>
  <si>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</si>
  <si>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</si>
  <si>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</si>
  <si>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</si>
  <si>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</si>
  <si>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</si>
  <si>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</si>
  <si>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</si>
  <si>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</si>
  <si>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</si>
  <si>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</si>
  <si>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</si>
  <si>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</si>
  <si>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</si>
  <si>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</si>
  <si>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</si>
  <si>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</si>
  <si>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</si>
  <si>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</si>
  <si>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</si>
  <si>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</si>
  <si>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</si>
  <si>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</si>
  <si>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</si>
  <si>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</si>
  <si>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</si>
  <si>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</si>
  <si>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</si>
  <si>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</si>
  <si>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</si>
  <si>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</si>
  <si>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</si>
  <si>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</si>
  <si>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</si>
  <si>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</si>
  <si>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</si>
  <si>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</si>
  <si>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</si>
  <si>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</si>
  <si>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</si>
  <si>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</si>
  <si>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</si>
  <si>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</si>
  <si>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</si>
  <si>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</si>
  <si>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</si>
  <si>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</si>
  <si>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</si>
  <si>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</si>
  <si>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</si>
  <si>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</si>
  <si>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</si>
  <si>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</si>
  <si>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</si>
  <si>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</si>
  <si>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</si>
  <si>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</si>
  <si>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</si>
  <si>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</si>
  <si>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</si>
  <si>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</si>
  <si>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</si>
  <si>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</si>
  <si>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</si>
  <si>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</si>
  <si>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</si>
  <si>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</si>
  <si>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</si>
  <si>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</si>
  <si>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</si>
  <si>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</si>
  <si>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</si>
  <si>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</si>
  <si>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</si>
  <si>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</si>
  <si>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</si>
  <si>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</si>
  <si>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</si>
  <si>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</si>
  <si>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</si>
  <si>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</si>
  <si>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</si>
  <si>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</si>
  <si>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</si>
  <si>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</si>
  <si>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</si>
  <si>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</si>
  <si>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</si>
  <si>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</si>
  <si>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</si>
  <si>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</si>
  <si>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</si>
  <si>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</si>
  <si>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</si>
  <si>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</si>
  <si>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</si>
  <si>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</si>
  <si>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</si>
  <si>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</si>
  <si>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</si>
  <si>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</si>
  <si>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</si>
  <si>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</si>
  <si>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</si>
  <si>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</si>
  <si>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</si>
  <si>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</si>
  <si>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</si>
  <si>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</si>
  <si>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</si>
  <si>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</si>
  <si>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</si>
  <si>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</si>
  <si>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</si>
  <si>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</si>
  <si>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</si>
  <si>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</si>
  <si>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</si>
  <si>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</si>
  <si>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</si>
  <si>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</si>
  <si>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</si>
  <si>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</si>
  <si>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</si>
  <si>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</si>
  <si>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</si>
  <si>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</si>
  <si>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</si>
  <si>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</si>
  <si>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</si>
  <si>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</si>
  <si>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</si>
  <si>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</si>
  <si>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</si>
  <si>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</si>
  <si>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</si>
  <si>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</si>
  <si>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</si>
  <si>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</si>
  <si>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</si>
  <si>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</si>
  <si>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</si>
  <si>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</si>
  <si>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</si>
  <si>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</si>
  <si>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</si>
  <si>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</si>
  <si>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</si>
  <si>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</si>
  <si>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</si>
  <si>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</si>
  <si>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</si>
  <si>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</si>
  <si>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</si>
  <si>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</si>
  <si>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</si>
  <si>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</si>
  <si>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</si>
  <si>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</si>
  <si>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</si>
  <si>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</si>
  <si>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</si>
  <si>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</si>
  <si>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</si>
  <si>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</si>
  <si>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</si>
  <si>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</si>
  <si>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</si>
  <si>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</si>
  <si>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</si>
  <si>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</si>
  <si>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</si>
  <si>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</si>
  <si>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</si>
  <si>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</si>
  <si>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</si>
  <si>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</si>
  <si>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</si>
  <si>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</si>
  <si>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</si>
  <si>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</si>
  <si>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</si>
  <si>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</si>
  <si>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</si>
  <si>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</si>
  <si>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</si>
  <si>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</si>
  <si>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</si>
  <si>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</si>
  <si>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</si>
  <si>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</si>
  <si>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</si>
  <si>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</si>
  <si>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</si>
  <si>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</si>
  <si>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</si>
  <si>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</si>
  <si>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</si>
  <si>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</si>
  <si>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</si>
  <si>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</si>
  <si>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</si>
  <si>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</si>
  <si>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</si>
  <si>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</si>
  <si>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</si>
  <si>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</si>
  <si>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</si>
  <si>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</si>
  <si>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</si>
  <si>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</si>
  <si>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</si>
  <si>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</si>
  <si>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</si>
  <si>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</si>
  <si>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</si>
  <si>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</si>
  <si>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</si>
  <si>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</si>
  <si>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</si>
  <si>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</si>
  <si>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</si>
  <si>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</si>
  <si>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</si>
  <si>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</si>
  <si>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</si>
  <si>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</si>
  <si>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</si>
  <si>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</si>
  <si>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</si>
  <si>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</si>
  <si>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</si>
  <si>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</si>
  <si>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</si>
  <si>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</si>
  <si>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</si>
  <si>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</si>
  <si>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</si>
  <si>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</si>
  <si>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</si>
  <si>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</si>
  <si>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</si>
  <si>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</si>
  <si>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</si>
  <si>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</si>
  <si>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</si>
  <si>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</si>
  <si>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</si>
  <si>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</si>
  <si>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</si>
  <si>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</si>
  <si>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</si>
  <si>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</si>
  <si>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</si>
  <si>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</si>
  <si>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</si>
  <si>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</si>
  <si>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</si>
  <si>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</si>
  <si>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</si>
  <si>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</si>
  <si>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</si>
  <si>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</si>
  <si>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</si>
  <si>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</si>
  <si>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</si>
  <si>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</si>
  <si>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</si>
  <si>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</si>
  <si>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</si>
  <si>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</si>
  <si>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</si>
  <si>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</si>
  <si>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</si>
  <si>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</si>
  <si>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</si>
  <si>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</si>
  <si>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</si>
  <si>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</si>
  <si>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</si>
  <si>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</si>
  <si>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</si>
  <si>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</si>
  <si>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</si>
  <si>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</si>
  <si>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</si>
  <si>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</si>
  <si>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</si>
  <si>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</si>
  <si>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</si>
  <si>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</si>
  <si>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</si>
  <si>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</si>
  <si>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</si>
  <si>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</si>
  <si>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</si>
  <si>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</si>
  <si>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</si>
  <si>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</si>
  <si>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</si>
  <si>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</si>
  <si>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</si>
  <si>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</si>
  <si>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</si>
  <si>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</si>
  <si>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</si>
  <si>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</si>
  <si>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</si>
  <si>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</si>
  <si>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</si>
  <si>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</si>
  <si>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</si>
  <si>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</si>
  <si>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</si>
  <si>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</si>
  <si>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</si>
  <si>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</si>
  <si>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</si>
  <si>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</si>
  <si>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</si>
  <si>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</si>
  <si>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</si>
  <si>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</si>
  <si>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</si>
  <si>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</si>
  <si>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</si>
  <si>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</si>
  <si>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</si>
  <si>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</si>
  <si>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</si>
  <si>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</si>
  <si>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</si>
  <si>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</si>
  <si>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</si>
  <si>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</si>
  <si>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</si>
  <si>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</si>
  <si>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</si>
  <si>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</si>
  <si>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</si>
  <si>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</si>
  <si>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</si>
  <si>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</si>
  <si>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</si>
  <si>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</si>
  <si>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</si>
  <si>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</si>
  <si>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</si>
  <si>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</si>
  <si>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</si>
  <si>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</si>
  <si>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</si>
  <si>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</si>
  <si>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</si>
  <si>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</si>
  <si>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</si>
  <si>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</si>
  <si>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</si>
  <si>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</si>
  <si>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</si>
  <si>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</si>
  <si>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</si>
  <si>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</si>
  <si>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</si>
  <si>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</si>
  <si>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</si>
  <si>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</si>
  <si>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</si>
  <si>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</si>
  <si>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</si>
  <si>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</si>
  <si>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</si>
  <si>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</si>
  <si>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</si>
  <si>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</si>
  <si>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</si>
  <si>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</si>
  <si>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</si>
  <si>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</si>
  <si>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</si>
  <si>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</si>
  <si>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</si>
  <si>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</si>
  <si>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</si>
  <si>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</si>
  <si>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</si>
  <si>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</si>
  <si>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</si>
  <si>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</si>
  <si>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</si>
  <si>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</si>
  <si>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</si>
  <si>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</si>
  <si>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</si>
  <si>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</si>
  <si>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</si>
  <si>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</si>
  <si>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</si>
  <si>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</si>
  <si>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</si>
  <si>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</si>
  <si>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</si>
  <si>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</si>
  <si>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</si>
  <si>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</si>
  <si>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</si>
  <si>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</si>
  <si>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</si>
  <si>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</si>
  <si>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</si>
  <si>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</si>
  <si>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</si>
  <si>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</si>
  <si>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</si>
  <si>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</si>
  <si>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</si>
  <si>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</si>
  <si>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</si>
  <si>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</si>
  <si>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</si>
  <si>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</si>
  <si>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</si>
  <si>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</si>
  <si>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</si>
  <si>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</si>
  <si>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</si>
  <si>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</si>
  <si>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</si>
  <si>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</si>
  <si>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</si>
  <si>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</si>
  <si>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</si>
  <si>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</si>
  <si>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</si>
  <si>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</si>
  <si>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</si>
  <si>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</si>
  <si>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</si>
  <si>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</si>
  <si>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</si>
  <si>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</si>
  <si>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</si>
  <si>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</si>
  <si>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</si>
  <si>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</si>
  <si>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</si>
  <si>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</si>
  <si>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</si>
  <si>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</si>
  <si>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</si>
  <si>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</si>
  <si>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</si>
  <si>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</si>
  <si>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</si>
  <si>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</si>
  <si>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</si>
  <si>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</si>
  <si>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</si>
  <si>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</si>
  <si>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</si>
  <si>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</si>
  <si>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</si>
  <si>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</si>
  <si>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</si>
  <si>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</si>
  <si>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</si>
  <si>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</si>
  <si>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</si>
  <si>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</si>
  <si>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</si>
  <si>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</si>
  <si>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</si>
  <si>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</si>
  <si>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</si>
  <si>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</si>
  <si>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</si>
  <si>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</si>
  <si>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</si>
  <si>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</si>
  <si>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</si>
  <si>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</si>
  <si>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</si>
  <si>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</si>
  <si>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</si>
  <si>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</si>
  <si>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</si>
  <si>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</si>
  <si>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</si>
  <si>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</si>
  <si>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</si>
  <si>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</si>
  <si>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</si>
  <si>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</si>
  <si>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</si>
  <si>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</si>
  <si>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</si>
  <si>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</si>
  <si>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</si>
  <si>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</si>
  <si>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</si>
  <si>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</si>
  <si>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</si>
  <si>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</si>
  <si>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</si>
  <si>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</si>
  <si>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</si>
  <si>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</si>
  <si>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</si>
  <si>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</si>
  <si>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</si>
  <si>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</si>
  <si>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</si>
  <si>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</si>
  <si>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</si>
  <si>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</si>
  <si>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</si>
  <si>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</si>
  <si>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</si>
  <si>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</si>
  <si>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</si>
  <si>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</si>
  <si>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</si>
  <si>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</si>
  <si>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</si>
  <si>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</si>
  <si>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</si>
  <si>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</si>
  <si>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</si>
  <si>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</si>
  <si>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</si>
  <si>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</si>
  <si>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</si>
  <si>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</si>
  <si>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</si>
  <si>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</si>
  <si>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</si>
  <si>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</si>
  <si>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</si>
  <si>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</si>
  <si>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</si>
  <si>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</si>
  <si>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</si>
  <si>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</si>
  <si>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</si>
  <si>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</si>
  <si>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</si>
  <si>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</si>
  <si>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</si>
  <si>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</si>
  <si>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</si>
  <si>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</si>
  <si>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</si>
  <si>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</si>
  <si>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</si>
  <si>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</si>
  <si>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</si>
  <si>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</si>
  <si>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</si>
  <si>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</si>
  <si>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</si>
  <si>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</si>
  <si>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</si>
  <si>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</si>
  <si>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</si>
  <si>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</si>
  <si>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</si>
  <si>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</si>
  <si>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</si>
  <si>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</si>
  <si>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</si>
  <si>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</si>
  <si>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</si>
  <si>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</si>
  <si>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</si>
  <si>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</si>
  <si>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</si>
  <si>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</si>
  <si>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</si>
  <si>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</si>
  <si>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</si>
  <si>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</si>
  <si>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</si>
  <si>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</si>
  <si>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</si>
  <si>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</si>
  <si>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</si>
  <si>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</si>
  <si>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</si>
  <si>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</si>
  <si>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</si>
  <si>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</si>
  <si>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</si>
  <si>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</si>
  <si>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</si>
  <si>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</si>
  <si>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</si>
  <si>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</si>
  <si>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</si>
  <si>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</si>
  <si>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</si>
  <si>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</si>
  <si>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</si>
  <si>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</si>
  <si>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</si>
  <si>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</si>
  <si>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</si>
  <si>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</si>
  <si>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</si>
  <si>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</si>
  <si>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</si>
  <si>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</si>
  <si>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</si>
  <si>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</si>
  <si>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</si>
  <si>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</si>
  <si>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</si>
  <si>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</si>
  <si>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</si>
  <si>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</si>
  <si>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</si>
  <si>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</si>
  <si>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</si>
  <si>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</si>
  <si>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</si>
  <si>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</si>
  <si>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</si>
  <si>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</si>
  <si>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</si>
  <si>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</si>
  <si>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</si>
  <si>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</si>
  <si>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</si>
  <si>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</si>
  <si>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</si>
  <si>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</si>
  <si>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</si>
  <si>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</si>
  <si>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</si>
  <si>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</si>
  <si>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</si>
  <si>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</si>
  <si>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</si>
  <si>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</si>
  <si>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</si>
  <si>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</si>
  <si>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</si>
  <si>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</si>
  <si>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</si>
  <si>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</si>
  <si>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</si>
  <si>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</si>
  <si>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</si>
  <si>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</si>
  <si>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</si>
  <si>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</si>
  <si>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</si>
  <si>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</si>
  <si>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</si>
  <si>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</si>
  <si>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</si>
  <si>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</si>
  <si>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</si>
  <si>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</si>
  <si>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</si>
  <si>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</si>
  <si>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</si>
  <si>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</si>
  <si>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</si>
  <si>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</si>
  <si>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</si>
  <si>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</si>
  <si>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</si>
  <si>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</si>
  <si>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</si>
  <si>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</si>
  <si>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</si>
  <si>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</si>
  <si>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</si>
  <si>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</si>
  <si>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</si>
  <si>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</si>
  <si>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</si>
  <si>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</si>
  <si>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</si>
  <si>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</si>
  <si>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</si>
  <si>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</si>
  <si>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</si>
  <si>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</si>
  <si>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</si>
  <si>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</si>
  <si>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</si>
  <si>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</si>
  <si>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</si>
  <si>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</si>
  <si>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</si>
  <si>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</si>
  <si>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</si>
  <si>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</si>
  <si>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</si>
  <si>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</si>
  <si>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</si>
  <si>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</si>
  <si>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</si>
  <si>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</si>
  <si>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</si>
  <si>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</si>
  <si>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</si>
  <si>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</si>
  <si>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</si>
  <si>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</si>
  <si>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</si>
  <si>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</si>
  <si>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</si>
  <si>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</si>
  <si>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</si>
  <si>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</si>
  <si>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</si>
  <si>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</si>
  <si>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</si>
  <si>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</si>
  <si>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</si>
  <si>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</si>
  <si>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</si>
  <si>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</si>
  <si>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</si>
  <si>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</si>
  <si>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</si>
  <si>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</si>
  <si>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</si>
  <si>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</si>
  <si>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</si>
  <si>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</si>
  <si>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</si>
  <si>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</si>
  <si>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</si>
  <si>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</si>
  <si>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</si>
  <si>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</si>
  <si>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</si>
  <si>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</si>
  <si>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</si>
  <si>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</si>
  <si>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</si>
  <si>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</si>
  <si>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</si>
  <si>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</si>
  <si>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</si>
  <si>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</si>
  <si>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</si>
  <si>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</si>
  <si>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</si>
  <si>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</si>
  <si>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</si>
  <si>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</si>
  <si>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</si>
  <si>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</si>
  <si>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</si>
  <si>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</si>
  <si>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</si>
  <si>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</si>
  <si>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</si>
  <si>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</si>
  <si>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</si>
  <si>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</si>
  <si>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</si>
  <si>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</si>
  <si>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</si>
  <si>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</si>
  <si>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</si>
  <si>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</si>
  <si>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</si>
  <si>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</si>
  <si>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</si>
  <si>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</si>
  <si>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</si>
  <si>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</si>
  <si>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</si>
  <si>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</si>
  <si>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</si>
  <si>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</si>
  <si>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</si>
  <si>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</si>
  <si>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</si>
  <si>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</si>
  <si>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</si>
  <si>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</si>
  <si>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</si>
  <si>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</si>
  <si>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</si>
  <si>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</si>
  <si>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</si>
  <si>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</si>
  <si>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</si>
  <si>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</si>
  <si>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</si>
  <si>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</si>
  <si>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</si>
  <si>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</si>
  <si>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</si>
  <si>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</si>
  <si>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</si>
  <si>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</si>
  <si>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</si>
  <si>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</si>
  <si>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</si>
  <si>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</si>
  <si>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</si>
  <si>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</si>
  <si>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</si>
  <si>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</si>
  <si>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</si>
  <si>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</si>
  <si>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</si>
  <si>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</si>
  <si>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</si>
  <si>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</si>
  <si>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</si>
  <si>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</si>
  <si>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</si>
  <si>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</si>
  <si>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</si>
  <si>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</si>
  <si>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</si>
  <si>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</si>
  <si>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</si>
  <si>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</si>
  <si>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</si>
  <si>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</si>
  <si>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</si>
  <si>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</si>
  <si>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</si>
  <si>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</si>
  <si>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</si>
  <si>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</si>
  <si>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</si>
  <si>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</si>
  <si>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</si>
  <si>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</si>
  <si>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</si>
  <si>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</si>
  <si>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</si>
  <si>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</si>
  <si>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</si>
  <si>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</si>
  <si>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</si>
  <si>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</si>
  <si>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</si>
  <si>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</si>
  <si>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</si>
  <si>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</si>
  <si>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</si>
  <si>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</si>
  <si>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</si>
  <si>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</si>
  <si>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</si>
  <si>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</si>
  <si>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</si>
  <si>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</si>
  <si>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</si>
  <si>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</si>
  <si>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</si>
  <si>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</si>
  <si>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</si>
  <si>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</si>
  <si>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</si>
  <si>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</si>
  <si>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</si>
  <si>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</si>
  <si>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</si>
  <si>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</si>
  <si>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</si>
  <si>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</si>
  <si>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</si>
  <si>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</si>
  <si>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</si>
  <si>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</si>
  <si>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</si>
  <si>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</si>
  <si>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</si>
  <si>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</si>
  <si>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</si>
  <si>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</si>
  <si>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</si>
  <si>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</si>
  <si>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</si>
  <si>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</si>
  <si>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</si>
  <si>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</si>
  <si>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</si>
  <si>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</si>
  <si>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</si>
  <si>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</si>
  <si>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</si>
  <si>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</si>
  <si>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</si>
  <si>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</si>
  <si>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</si>
  <si>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</si>
  <si>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</si>
  <si>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</si>
  <si>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</si>
  <si>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</si>
  <si>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</si>
  <si>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</si>
  <si>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</si>
  <si>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</si>
  <si>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</si>
  <si>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</si>
  <si>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</si>
  <si>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</si>
  <si>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</si>
  <si>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</si>
  <si>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</si>
  <si>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</si>
  <si>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</si>
  <si>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</si>
  <si>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</si>
  <si>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</si>
  <si>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</si>
  <si>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</si>
  <si>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</si>
  <si>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</si>
  <si>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</si>
  <si>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</si>
  <si>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</si>
  <si>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</si>
  <si>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</si>
  <si>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</si>
  <si>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</si>
  <si>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</si>
  <si>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</si>
  <si>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</si>
  <si>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</si>
  <si>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</si>
  <si>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</si>
  <si>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</si>
  <si>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</si>
  <si>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</si>
  <si>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</si>
  <si>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</si>
  <si>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</si>
  <si>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</si>
  <si>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</si>
  <si>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</si>
  <si>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</si>
  <si>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</si>
  <si>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</si>
  <si>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</si>
  <si>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</si>
  <si>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</si>
  <si>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</si>
  <si>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</si>
  <si>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</si>
  <si>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</si>
  <si>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</si>
  <si>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</si>
  <si>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</si>
  <si>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</si>
  <si>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</si>
  <si>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</si>
  <si>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</si>
  <si>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</si>
  <si>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</si>
  <si>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</si>
  <si>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</si>
  <si>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</si>
  <si>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</si>
  <si>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</si>
  <si>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</si>
  <si>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</si>
  <si>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</si>
  <si>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</si>
  <si>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</si>
  <si>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</si>
  <si>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</si>
  <si>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</si>
  <si>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</si>
  <si>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</si>
  <si>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</si>
  <si>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</si>
  <si>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</si>
  <si>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</si>
  <si>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</si>
  <si>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</si>
  <si>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</si>
  <si>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</si>
  <si>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</si>
  <si>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</si>
  <si>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</si>
  <si>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</si>
  <si>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</si>
  <si>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</si>
  <si>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</si>
  <si>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</si>
  <si>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</si>
  <si>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</si>
  <si>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</si>
  <si>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</si>
  <si>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</si>
  <si>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</si>
  <si>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</si>
  <si>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</si>
  <si>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</si>
  <si>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</si>
  <si>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</si>
  <si>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</si>
  <si>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</si>
  <si>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</si>
  <si>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</si>
  <si>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</si>
  <si>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</si>
  <si>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</si>
  <si>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</si>
  <si>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</si>
  <si>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</si>
  <si>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</si>
  <si>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</si>
  <si>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</si>
  <si>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</si>
  <si>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</si>
  <si>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</si>
  <si>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</si>
  <si>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</si>
  <si>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</si>
  <si>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</si>
  <si>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</si>
  <si>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</si>
  <si>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</si>
  <si>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</si>
  <si>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</si>
  <si>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</si>
  <si>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</si>
  <si>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</si>
  <si>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</si>
  <si>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</si>
  <si>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</si>
  <si>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</si>
  <si>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</si>
  <si>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</si>
  <si>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</si>
  <si>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</si>
  <si>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</si>
  <si>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</si>
  <si>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</si>
  <si>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</si>
  <si>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</si>
  <si>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</si>
  <si>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</si>
  <si>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</si>
  <si>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</si>
  <si>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</si>
  <si>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</si>
  <si>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</si>
  <si>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</si>
  <si>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</si>
  <si>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</si>
  <si>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</si>
  <si>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</si>
  <si>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</si>
  <si>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</si>
  <si>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</si>
  <si>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</si>
  <si>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</si>
  <si>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</si>
  <si>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</si>
  <si>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</si>
  <si>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</si>
  <si>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</si>
  <si>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</si>
  <si>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</si>
  <si>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</si>
  <si>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</si>
  <si>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</si>
  <si>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</si>
  <si>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</si>
  <si>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</si>
  <si>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</si>
  <si>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</si>
  <si>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</si>
  <si>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</si>
  <si>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</si>
  <si>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</si>
  <si>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</si>
  <si>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</si>
  <si>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</si>
  <si>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</si>
  <si>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</si>
  <si>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</si>
  <si>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</si>
  <si>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</si>
  <si>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</si>
  <si>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</si>
  <si>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</si>
  <si>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</si>
  <si>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</si>
  <si>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</si>
  <si>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</si>
  <si>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</si>
  <si>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</si>
  <si>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</si>
  <si>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</si>
  <si>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</si>
  <si>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</si>
  <si>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</si>
  <si>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</si>
  <si>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</si>
  <si>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</si>
  <si>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</si>
  <si>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</si>
  <si>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</si>
  <si>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</si>
  <si>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</si>
  <si>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</si>
  <si>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</si>
  <si>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</si>
  <si>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</si>
  <si>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</si>
  <si>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</si>
  <si>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</si>
  <si>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</si>
  <si>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</si>
  <si>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</si>
  <si>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</si>
  <si>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</si>
  <si>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</si>
  <si>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</si>
  <si>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</si>
  <si>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</si>
  <si>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</si>
  <si>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</si>
  <si>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</si>
  <si>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</si>
  <si>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</si>
  <si>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</si>
  <si>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</si>
  <si>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</si>
  <si>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</si>
  <si>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</si>
  <si>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</si>
  <si>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</si>
  <si>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</si>
  <si>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</si>
  <si>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</si>
  <si>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</si>
  <si>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</si>
  <si>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</si>
  <si>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</si>
  <si>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</si>
  <si>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</si>
  <si>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</si>
  <si>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</si>
  <si>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</si>
  <si>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</si>
  <si>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</si>
  <si>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</si>
  <si>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</si>
  <si>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</si>
  <si>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</si>
  <si>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</si>
  <si>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</si>
  <si>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</si>
  <si>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</si>
  <si>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</si>
  <si>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</si>
  <si>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</si>
  <si>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</si>
  <si>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</si>
  <si>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</si>
  <si>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</si>
  <si>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</si>
  <si>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</si>
  <si>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</si>
  <si>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</si>
  <si>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</si>
  <si>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</si>
  <si>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</si>
  <si>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</si>
  <si>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</si>
  <si>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</si>
  <si>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</si>
  <si>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</si>
  <si>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</si>
  <si>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</si>
  <si>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</si>
  <si>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</si>
  <si>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</si>
  <si>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</si>
  <si>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</si>
  <si>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</si>
  <si>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</si>
  <si>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</si>
  <si>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</si>
  <si>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</si>
  <si>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</si>
  <si>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</si>
  <si>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</si>
  <si>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</si>
  <si>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</si>
  <si>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</si>
  <si>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</si>
  <si>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</si>
  <si>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</si>
  <si>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</si>
  <si>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</si>
  <si>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</si>
  <si>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</si>
  <si>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</si>
  <si>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</si>
  <si>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</si>
  <si>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</si>
  <si>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</si>
  <si>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</si>
  <si>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</si>
  <si>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</si>
  <si>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</si>
  <si>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</si>
  <si>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</si>
  <si>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</si>
  <si>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</si>
  <si>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</si>
  <si>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</si>
  <si>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</si>
  <si>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</si>
  <si>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</si>
  <si>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</si>
  <si>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</si>
  <si>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</si>
  <si>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</si>
  <si>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</si>
  <si>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</si>
  <si>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</si>
  <si>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</si>
  <si>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</si>
  <si>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</si>
  <si>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</si>
  <si>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</si>
  <si>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</si>
  <si>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</si>
  <si>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</si>
  <si>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</si>
  <si>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</si>
  <si>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</si>
  <si>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</si>
  <si>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</si>
  <si>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</si>
  <si>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</si>
  <si>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</si>
  <si>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</si>
  <si>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</si>
  <si>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</si>
  <si>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</si>
  <si>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</si>
  <si>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</si>
  <si>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</si>
  <si>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</si>
  <si>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</si>
  <si>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</si>
  <si>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</si>
  <si>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</si>
  <si>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</si>
  <si>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</si>
  <si>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</si>
  <si>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</si>
  <si>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</si>
  <si>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</si>
  <si>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</si>
  <si>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</si>
  <si>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</si>
  <si>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</si>
  <si>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</si>
  <si>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</si>
  <si>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</si>
  <si>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</si>
  <si>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</si>
  <si>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</si>
  <si>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</si>
  <si>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</si>
  <si>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</si>
  <si>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</si>
  <si>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</si>
  <si>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</si>
  <si>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</si>
  <si>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</si>
  <si>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</si>
  <si>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</si>
  <si>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</si>
  <si>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</si>
  <si>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</si>
  <si>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</si>
  <si>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</si>
  <si>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</si>
  <si>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</si>
  <si>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</si>
  <si>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</si>
  <si>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</si>
  <si>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</si>
  <si>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</si>
  <si>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</si>
  <si>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</si>
  <si>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</si>
  <si>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</si>
  <si>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</si>
  <si>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</si>
  <si>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</si>
  <si>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</si>
  <si>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</si>
  <si>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</si>
  <si>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</si>
  <si>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</si>
  <si>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</si>
  <si>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</si>
  <si>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</si>
  <si>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</si>
  <si>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</si>
  <si>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</si>
  <si>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</si>
  <si>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</si>
  <si>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</si>
  <si>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</si>
  <si>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</si>
  <si>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</si>
  <si>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</si>
  <si>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</si>
  <si>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</si>
  <si>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</si>
  <si>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</si>
  <si>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</si>
  <si>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</si>
  <si>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</si>
  <si>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</si>
  <si>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</si>
  <si>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</si>
  <si>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</si>
  <si>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</si>
  <si>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</si>
  <si>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</si>
  <si>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</si>
  <si>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</si>
  <si>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</si>
  <si>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</si>
  <si>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</si>
  <si>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</si>
  <si>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</si>
  <si>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</si>
  <si>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</si>
  <si>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</si>
  <si>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</si>
  <si>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</si>
  <si>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</si>
  <si>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</si>
  <si>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</si>
  <si>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</si>
  <si>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</si>
  <si>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</si>
  <si>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</si>
  <si>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</si>
  <si>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</si>
  <si>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</si>
  <si>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</si>
  <si>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</si>
  <si>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</si>
  <si>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</si>
  <si>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</si>
  <si>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</si>
  <si>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</si>
  <si>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</si>
  <si>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</si>
  <si>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</si>
  <si>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</si>
  <si>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</si>
  <si>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</si>
  <si>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</si>
  <si>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</si>
  <si>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</si>
  <si>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</si>
  <si>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</si>
  <si>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</si>
  <si>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</si>
  <si>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</si>
  <si>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</si>
  <si>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</si>
  <si>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</si>
  <si>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</si>
  <si>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</si>
  <si>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</si>
  <si>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</si>
  <si>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</si>
  <si>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</si>
  <si>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</si>
  <si>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</si>
  <si>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</si>
  <si>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</si>
  <si>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</si>
  <si>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</si>
  <si>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</si>
  <si>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</si>
  <si>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</si>
  <si>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</si>
  <si>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</si>
  <si>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</si>
  <si>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</si>
  <si>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</si>
  <si>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</si>
  <si>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</si>
  <si>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</si>
  <si>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</si>
  <si>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</si>
  <si>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</si>
  <si>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</si>
  <si>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</si>
  <si>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</si>
  <si>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</si>
  <si>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</si>
  <si>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</si>
  <si>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</si>
  <si>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</si>
  <si>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</si>
  <si>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</si>
  <si>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</si>
  <si>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</si>
  <si>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</si>
  <si>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</si>
  <si>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</si>
  <si>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</si>
  <si>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</si>
  <si>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</si>
  <si>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</si>
  <si>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</si>
  <si>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</si>
  <si>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</si>
  <si>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</si>
  <si>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</si>
  <si>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</si>
  <si>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</si>
  <si>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</si>
  <si>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</si>
  <si>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</si>
  <si>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</si>
  <si>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</si>
  <si>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</si>
  <si>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</si>
  <si>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</si>
  <si>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</si>
  <si>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</si>
  <si>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</si>
  <si>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</si>
  <si>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</si>
  <si>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</si>
  <si>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</si>
  <si>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</si>
  <si>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</si>
  <si>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</si>
  <si>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</si>
  <si>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</si>
  <si>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</si>
  <si>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</si>
  <si>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</si>
  <si>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</si>
  <si>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</si>
  <si>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</si>
  <si>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</si>
  <si>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</si>
  <si>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</si>
  <si>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</si>
  <si>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</si>
  <si>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</si>
  <si>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</si>
  <si>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</si>
  <si>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</si>
  <si>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</si>
  <si>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</si>
  <si>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</si>
  <si>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</si>
  <si>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</si>
  <si>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</si>
  <si>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</si>
  <si>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</si>
  <si>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</si>
  <si>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</si>
  <si>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</si>
  <si>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</si>
  <si>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</si>
  <si>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</si>
  <si>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</si>
  <si>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</si>
  <si>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</si>
  <si>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</si>
  <si>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</si>
  <si>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</si>
  <si>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</si>
  <si>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</si>
  <si>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</si>
  <si>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</si>
  <si>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</si>
  <si>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</si>
  <si>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</si>
  <si>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</si>
  <si>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</si>
  <si>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</si>
  <si>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</si>
  <si>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</si>
  <si>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</si>
  <si>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</si>
  <si>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</si>
  <si>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</si>
  <si>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</si>
  <si>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</si>
  <si>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</si>
  <si>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</si>
  <si>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</si>
  <si>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</si>
  <si>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</si>
  <si>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</si>
  <si>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</si>
  <si>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</si>
  <si>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</si>
  <si>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</si>
  <si>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</si>
  <si>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</si>
  <si>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</si>
  <si>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</si>
  <si>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</si>
  <si>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</si>
  <si>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</si>
  <si>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</si>
  <si>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</si>
  <si>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</si>
  <si>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</si>
  <si>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</si>
  <si>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</si>
  <si>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</si>
  <si>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</si>
  <si>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</si>
  <si>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</si>
  <si>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</si>
  <si>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</si>
  <si>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</si>
  <si>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</si>
  <si>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</si>
  <si>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</si>
  <si>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HUB Electrical Sub-Meter Study</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</si>
  <si>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</si>
  <si>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</si>
  <si>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</si>
  <si>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</si>
  <si>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</si>
  <si>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</si>
  <si>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</si>
  <si>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</si>
  <si>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</si>
  <si>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</si>
  <si>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</si>
  <si>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</si>
  <si>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</si>
  <si>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</si>
  <si>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</si>
  <si>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</si>
  <si>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</si>
  <si>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</si>
  <si>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</si>
  <si>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</si>
  <si>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</si>
  <si>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</si>
  <si>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</si>
  <si>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</si>
  <si>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</si>
  <si>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</si>
  <si>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</si>
  <si>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</si>
  <si>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</si>
  <si>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</si>
  <si>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</si>
  <si>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</si>
  <si>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</si>
  <si>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</si>
  <si>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</si>
  <si>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</si>
  <si>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</si>
  <si>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</si>
  <si>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</si>
  <si>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</si>
  <si>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</si>
  <si>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</si>
  <si>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</si>
  <si>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</si>
  <si>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</si>
  <si>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</si>
  <si>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</si>
  <si>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</si>
  <si>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</si>
  <si>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</si>
  <si>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</si>
  <si>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</si>
  <si>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</si>
  <si>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</si>
  <si>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</si>
  <si>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</si>
  <si>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</si>
  <si>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</si>
  <si>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</si>
  <si>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</si>
  <si>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</si>
  <si>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</si>
  <si>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</si>
  <si>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</si>
  <si>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</si>
  <si>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</si>
  <si>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</si>
  <si>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</si>
  <si>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</si>
  <si>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</si>
  <si>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</si>
  <si>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</si>
  <si>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</si>
  <si>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</si>
  <si>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</si>
  <si>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</si>
  <si>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</si>
  <si>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</si>
  <si>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</si>
  <si>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</si>
  <si>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</si>
  <si>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Life Sci Unit 2 Seismic Improvements</t>
  </si>
  <si>
    <t>Full building seismic retrofit of Life Sciences Unit 2.</t>
  </si>
  <si>
    <t>College Building South Seismic Improvements</t>
  </si>
  <si>
    <t>Full building seismic retrofit to College Building South.</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</si>
  <si>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</si>
  <si>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</si>
  <si>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</si>
  <si>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</si>
  <si>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</si>
  <si>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</si>
  <si>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</si>
  <si>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</si>
  <si>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</si>
  <si>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</si>
  <si>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</si>
  <si>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</si>
  <si>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</si>
  <si>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</si>
  <si>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</si>
  <si>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</si>
  <si>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</si>
  <si>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</si>
  <si>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</si>
  <si>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</si>
  <si>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</si>
  <si>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</si>
  <si>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</si>
  <si>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</si>
  <si>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</si>
  <si>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</si>
  <si>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</si>
  <si>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</si>
  <si>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</si>
  <si>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</si>
  <si>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</si>
  <si>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</si>
  <si>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</si>
  <si>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</si>
  <si>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</si>
  <si>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</si>
  <si>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</si>
  <si>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</si>
  <si>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</si>
  <si>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</si>
  <si>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</si>
  <si>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</si>
  <si>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</si>
  <si>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</si>
  <si>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</si>
  <si>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</si>
  <si>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</si>
  <si>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</si>
  <si>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Award package 1 &amp; 3</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</si>
  <si>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</si>
  <si>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</si>
  <si>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</si>
  <si>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</si>
  <si>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</si>
  <si>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Renewal of Physics 2000 Lecture Hall. May include paint, flooring, seating, A/V and lighting improvements.</t>
  </si>
  <si>
    <t>Complete Study</t>
  </si>
  <si>
    <t>SOM to manage project</t>
  </si>
  <si>
    <t>Field Data Gathering</t>
  </si>
  <si>
    <t>Contractor Review of Building</t>
  </si>
  <si>
    <t>Stdnt Srvs Bldg 1st Floor Reno</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</si>
  <si>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</si>
  <si>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</si>
  <si>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</si>
  <si>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</si>
  <si>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</si>
  <si>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1/15/2019 E Baez please Scope completed 1/15/2019 see Shared drive file for more information.</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</si>
  <si>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</si>
  <si>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</si>
  <si>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</si>
  <si>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</si>
  <si>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</si>
  <si>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</si>
  <si>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</si>
  <si>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</si>
  <si>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</si>
  <si>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</si>
  <si>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</si>
  <si>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</si>
  <si>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</si>
  <si>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</si>
  <si>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</si>
  <si>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</si>
  <si>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</si>
  <si>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</si>
  <si>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</si>
  <si>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</si>
  <si>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</si>
  <si>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</si>
  <si>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</si>
  <si>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</si>
  <si>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</si>
  <si>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</si>
  <si>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</si>
  <si>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</si>
  <si>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</si>
  <si>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</si>
  <si>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</si>
  <si>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</si>
  <si>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</si>
  <si>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</si>
  <si>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</si>
  <si>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</si>
  <si>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</si>
  <si>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</si>
  <si>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</si>
  <si>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</si>
  <si>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</si>
  <si>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</si>
  <si>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</si>
  <si>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</si>
  <si>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</si>
  <si>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</si>
  <si>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</si>
  <si>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</si>
  <si>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</si>
  <si>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</si>
  <si>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</si>
  <si>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</si>
  <si>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</si>
  <si>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</si>
  <si>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</si>
  <si>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</si>
  <si>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</si>
  <si>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</si>
  <si>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</si>
  <si>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</si>
  <si>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</si>
  <si>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</si>
  <si>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</si>
  <si>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</si>
  <si>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</si>
  <si>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</si>
  <si>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</si>
  <si>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</si>
  <si>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</si>
  <si>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</si>
  <si>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</si>
  <si>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</si>
  <si>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</si>
  <si>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</si>
  <si>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</si>
  <si>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</si>
  <si>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</si>
  <si>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</si>
  <si>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</si>
  <si>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</si>
  <si>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</si>
  <si>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</si>
  <si>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</si>
  <si>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</si>
  <si>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</si>
  <si>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</si>
  <si>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</si>
  <si>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</si>
  <si>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</si>
  <si>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</si>
  <si>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</si>
  <si>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</si>
  <si>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</si>
  <si>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</si>
  <si>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</si>
  <si>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</si>
  <si>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</si>
  <si>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</si>
  <si>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</si>
  <si>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</si>
  <si>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</si>
  <si>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</si>
  <si>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</si>
  <si>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</si>
  <si>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</si>
  <si>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</si>
  <si>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</si>
  <si>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</si>
  <si>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</si>
  <si>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</si>
  <si>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</si>
  <si>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</si>
  <si>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</si>
  <si>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</si>
  <si>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</si>
  <si>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</si>
  <si>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</si>
  <si>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</si>
  <si>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</si>
  <si>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</si>
  <si>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</si>
  <si>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</si>
  <si>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</si>
  <si>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</si>
  <si>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</si>
  <si>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</si>
  <si>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</si>
  <si>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</si>
  <si>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</si>
  <si>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</si>
  <si>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</si>
  <si>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</si>
  <si>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</si>
  <si>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</si>
  <si>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</si>
  <si>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</si>
  <si>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</si>
  <si>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</si>
  <si>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</si>
  <si>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</si>
  <si>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</si>
  <si>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</si>
  <si>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</si>
  <si>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</si>
  <si>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</si>
  <si>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</si>
  <si>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</si>
  <si>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</si>
  <si>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</si>
  <si>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</si>
  <si>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</si>
  <si>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</si>
  <si>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</si>
  <si>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</si>
  <si>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</si>
  <si>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</si>
  <si>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</si>
  <si>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</si>
  <si>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</si>
  <si>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</si>
  <si>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</si>
  <si>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</si>
  <si>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</si>
  <si>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</si>
  <si>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</si>
  <si>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</si>
  <si>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</si>
  <si>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</si>
  <si>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</si>
  <si>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</si>
  <si>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</si>
  <si>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</si>
  <si>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</si>
  <si>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</si>
  <si>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</si>
  <si>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</si>
  <si>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</si>
  <si>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</si>
  <si>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</si>
  <si>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</si>
  <si>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</si>
  <si>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</si>
  <si>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</si>
  <si>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</si>
  <si>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</si>
  <si>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</si>
  <si>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</si>
  <si>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</si>
  <si>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</si>
  <si>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</si>
  <si>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</si>
  <si>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</si>
  <si>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</si>
  <si>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</si>
  <si>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</si>
  <si>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</si>
  <si>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</si>
  <si>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</si>
  <si>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</si>
  <si>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</si>
  <si>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</si>
  <si>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</si>
  <si>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</si>
  <si>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</si>
  <si>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</si>
  <si>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</si>
  <si>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</si>
  <si>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</si>
  <si>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</si>
  <si>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</si>
  <si>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</si>
  <si>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</si>
  <si>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</si>
  <si>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</si>
  <si>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</si>
  <si>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</si>
  <si>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</si>
  <si>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</si>
  <si>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</si>
  <si>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</si>
  <si>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</si>
  <si>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</si>
  <si>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</si>
  <si>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</si>
  <si>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</si>
  <si>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</si>
  <si>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</si>
  <si>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</si>
  <si>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</si>
  <si>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</si>
  <si>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</si>
  <si>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</si>
  <si>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</si>
  <si>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</si>
  <si>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</si>
  <si>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</si>
  <si>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</si>
  <si>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</si>
  <si>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</si>
  <si>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</si>
  <si>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</si>
  <si>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</si>
  <si>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</si>
  <si>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</si>
  <si>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</si>
  <si>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</si>
  <si>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</si>
  <si>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</si>
  <si>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</si>
  <si>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</si>
  <si>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</si>
  <si>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</si>
  <si>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</si>
  <si>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</si>
  <si>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</si>
  <si>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</si>
  <si>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</si>
  <si>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</si>
  <si>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</si>
  <si>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</si>
  <si>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</si>
  <si>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</si>
  <si>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</si>
  <si>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</si>
  <si>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</si>
  <si>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</si>
  <si>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</si>
  <si>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</si>
  <si>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</si>
  <si>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</si>
  <si>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</si>
  <si>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</si>
  <si>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</si>
  <si>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</si>
  <si>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</si>
  <si>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</si>
  <si>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</si>
  <si>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</si>
  <si>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</si>
  <si>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</si>
  <si>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</si>
  <si>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</si>
  <si>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</si>
  <si>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</si>
  <si>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</si>
  <si>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</si>
  <si>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</si>
  <si>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</si>
  <si>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</si>
  <si>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</si>
  <si>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</si>
  <si>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</si>
  <si>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</si>
  <si>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</si>
  <si>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</si>
  <si>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</si>
  <si>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</si>
  <si>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</si>
  <si>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</si>
  <si>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</si>
  <si>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</si>
  <si>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</si>
  <si>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</si>
  <si>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</si>
  <si>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</si>
  <si>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</si>
  <si>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</si>
  <si>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</si>
  <si>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</si>
  <si>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</si>
  <si>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</si>
  <si>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</si>
  <si>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</si>
  <si>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</si>
  <si>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</si>
  <si>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</si>
  <si>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</si>
  <si>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</si>
  <si>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</si>
  <si>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</si>
  <si>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</si>
  <si>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</si>
  <si>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</si>
  <si>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</si>
  <si>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</si>
  <si>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</si>
  <si>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</si>
  <si>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</si>
  <si>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</si>
  <si>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</si>
  <si>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</si>
  <si>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</si>
  <si>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</si>
  <si>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</si>
  <si>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</si>
  <si>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</si>
  <si>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</si>
  <si>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</si>
  <si>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</si>
  <si>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</si>
  <si>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</si>
  <si>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</si>
  <si>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</si>
  <si>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</si>
  <si>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</si>
  <si>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</si>
  <si>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</si>
  <si>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</si>
  <si>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</si>
  <si>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</si>
  <si>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</si>
  <si>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</si>
  <si>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</si>
  <si>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</si>
  <si>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</si>
  <si>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</si>
  <si>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</si>
  <si>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</si>
  <si>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</si>
  <si>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</si>
  <si>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</si>
  <si>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</si>
  <si>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</si>
  <si>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</si>
  <si>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</si>
  <si>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</si>
  <si>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</si>
  <si>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</si>
  <si>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</si>
  <si>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</si>
  <si>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</si>
  <si>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</si>
  <si>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</si>
  <si>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</si>
  <si>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</si>
  <si>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</si>
  <si>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</si>
  <si>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</si>
  <si>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</si>
  <si>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</si>
  <si>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</si>
  <si>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</si>
  <si>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</si>
  <si>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</si>
  <si>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</si>
  <si>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</si>
  <si>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</si>
  <si>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</si>
  <si>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</si>
  <si>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</si>
  <si>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</si>
  <si>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</si>
  <si>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</si>
  <si>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</si>
  <si>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</si>
  <si>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</si>
  <si>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</si>
  <si>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</si>
  <si>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</si>
  <si>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</si>
  <si>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</si>
  <si>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</si>
  <si>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</si>
  <si>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</si>
  <si>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</si>
  <si>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</si>
  <si>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</si>
  <si>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</si>
  <si>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</si>
  <si>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</si>
  <si>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</si>
  <si>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</si>
  <si>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</si>
  <si>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</si>
  <si>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</si>
  <si>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</si>
  <si>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</si>
  <si>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</si>
  <si>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</si>
  <si>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</si>
  <si>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</si>
  <si>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</si>
  <si>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</si>
  <si>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</si>
  <si>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</si>
  <si>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</si>
  <si>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</si>
  <si>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</si>
  <si>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</si>
  <si>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</si>
  <si>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</si>
  <si>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</si>
  <si>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</si>
  <si>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</si>
  <si>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</si>
  <si>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</si>
  <si>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</si>
  <si>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</si>
  <si>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</si>
  <si>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</si>
  <si>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</si>
  <si>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</si>
  <si>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</si>
  <si>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</si>
  <si>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</si>
  <si>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</si>
  <si>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</si>
  <si>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</si>
  <si>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</si>
  <si>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</si>
  <si>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</si>
  <si>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</si>
  <si>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</si>
  <si>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</si>
  <si>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</si>
  <si>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</si>
  <si>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</si>
  <si>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</si>
  <si>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</si>
  <si>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</si>
  <si>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</si>
  <si>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</si>
  <si>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</si>
  <si>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</si>
  <si>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</si>
  <si>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</si>
  <si>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</si>
  <si>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</si>
  <si>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</si>
  <si>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</si>
  <si>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</si>
  <si>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</si>
  <si>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</si>
  <si>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</si>
  <si>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</si>
  <si>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</si>
  <si>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</si>
  <si>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</si>
  <si>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</si>
  <si>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</si>
  <si>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</si>
  <si>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</si>
  <si>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</si>
  <si>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</si>
  <si>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</si>
  <si>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</si>
  <si>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</si>
  <si>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</si>
  <si>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</si>
  <si>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</si>
  <si>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</si>
  <si>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</si>
  <si>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</si>
  <si>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</si>
  <si>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</si>
  <si>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</si>
  <si>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</si>
  <si>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</si>
  <si>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</si>
  <si>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</si>
  <si>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</si>
  <si>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</si>
  <si>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</si>
  <si>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</si>
  <si>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On-hold pending UCOP decision</t>
  </si>
  <si>
    <t>CEQA</t>
  </si>
  <si>
    <t>2nd Phse Move/TI</t>
  </si>
  <si>
    <t>SL5 HINDERAKER VPDUE SUITE MOVES/REDESIGN HINDERAKER 1100</t>
  </si>
  <si>
    <t>FY</t>
  </si>
  <si>
    <t>7/1/19 E. Baez-Per Dan Lerman's request, received estiamte from Controlled Key, forwarded to Brendan O'Brien.</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</si>
  <si>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</si>
  <si>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</si>
  <si>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</si>
  <si>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</si>
  <si>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</si>
  <si>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</si>
  <si>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</si>
  <si>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</si>
  <si>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</si>
  <si>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</si>
  <si>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</si>
  <si>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</si>
  <si>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</si>
  <si>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</si>
  <si>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</si>
  <si>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</si>
  <si>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</si>
  <si>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</si>
  <si>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</si>
  <si>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</si>
  <si>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</si>
  <si>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</si>
  <si>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</si>
  <si>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</si>
  <si>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</si>
  <si>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</si>
  <si>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</si>
  <si>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</si>
  <si>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</si>
  <si>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</si>
  <si>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</si>
  <si>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</si>
  <si>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</si>
  <si>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</si>
  <si>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</si>
  <si>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</si>
  <si>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</si>
  <si>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</si>
  <si>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</si>
  <si>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</si>
  <si>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</si>
  <si>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</si>
  <si>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</si>
  <si>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</si>
  <si>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</si>
  <si>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</si>
  <si>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</si>
  <si>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</si>
  <si>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</si>
  <si>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</si>
  <si>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</si>
  <si>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</si>
  <si>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</si>
  <si>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</si>
  <si>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</si>
  <si>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</si>
  <si>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</si>
  <si>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</si>
  <si>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</si>
  <si>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</si>
  <si>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</si>
  <si>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</si>
  <si>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</si>
  <si>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</si>
  <si>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</si>
  <si>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</si>
  <si>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</si>
  <si>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</si>
  <si>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</si>
  <si>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</si>
  <si>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</si>
  <si>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</si>
  <si>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</si>
  <si>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</si>
  <si>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</si>
  <si>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</si>
  <si>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</si>
  <si>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</si>
  <si>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</si>
  <si>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</si>
  <si>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</si>
  <si>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</si>
  <si>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</si>
  <si>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</si>
  <si>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</si>
  <si>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</si>
  <si>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</si>
  <si>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</si>
  <si>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</si>
  <si>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</si>
  <si>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</si>
  <si>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</si>
  <si>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</si>
  <si>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</si>
  <si>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</si>
  <si>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</si>
  <si>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</si>
  <si>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</si>
  <si>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</si>
  <si>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</si>
  <si>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</si>
  <si>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</si>
  <si>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</si>
  <si>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</si>
  <si>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</si>
  <si>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</si>
  <si>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</si>
  <si>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</si>
  <si>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</si>
  <si>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</si>
  <si>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</si>
  <si>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</si>
  <si>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</si>
  <si>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</si>
  <si>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</si>
  <si>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</si>
  <si>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</si>
  <si>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</si>
  <si>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</si>
  <si>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</si>
  <si>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</si>
  <si>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</si>
  <si>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</si>
  <si>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</si>
  <si>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</si>
  <si>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</si>
  <si>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</si>
  <si>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</si>
  <si>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</si>
  <si>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</si>
  <si>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</si>
  <si>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</si>
  <si>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</si>
  <si>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</si>
  <si>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</si>
  <si>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</si>
  <si>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</si>
  <si>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</si>
  <si>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</si>
  <si>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</si>
  <si>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</si>
  <si>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</si>
  <si>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</si>
  <si>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</si>
  <si>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</si>
  <si>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</si>
  <si>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</si>
  <si>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</si>
  <si>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</si>
  <si>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</si>
  <si>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</si>
  <si>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</si>
  <si>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</si>
  <si>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</si>
  <si>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</si>
  <si>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</si>
  <si>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</si>
  <si>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</si>
  <si>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</si>
  <si>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</si>
  <si>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</si>
  <si>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</si>
  <si>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</si>
  <si>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</si>
  <si>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</si>
  <si>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</si>
  <si>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</si>
  <si>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</si>
  <si>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</si>
  <si>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</si>
  <si>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</si>
  <si>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</si>
  <si>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</si>
  <si>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</si>
  <si>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</si>
  <si>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</si>
  <si>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</si>
  <si>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</si>
  <si>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</si>
  <si>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</si>
  <si>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</si>
  <si>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</si>
  <si>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</si>
  <si>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</si>
  <si>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</si>
  <si>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</si>
  <si>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</si>
  <si>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</si>
  <si>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</si>
  <si>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</si>
  <si>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</si>
  <si>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</si>
  <si>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</si>
  <si>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</si>
  <si>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</si>
  <si>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</si>
  <si>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</si>
  <si>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</si>
  <si>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</si>
  <si>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</si>
  <si>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</si>
  <si>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</si>
  <si>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</si>
  <si>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</si>
  <si>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</si>
  <si>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</si>
  <si>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</si>
  <si>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</si>
  <si>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</si>
  <si>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</si>
  <si>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</si>
  <si>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</si>
  <si>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</si>
  <si>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</si>
  <si>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</si>
  <si>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</si>
  <si>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</si>
  <si>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</si>
  <si>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</si>
  <si>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</si>
  <si>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</si>
  <si>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</si>
  <si>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</si>
  <si>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</si>
  <si>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Replace multiple leaking/degraded cooling coils across campus to prevent complete shutdown of building air handlers during the hot summer months. Buildings include: Student Services, Chemical Sciences, Genomics, Psychology, Entomology and MSE.</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</si>
  <si>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</si>
  <si>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</si>
  <si>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</si>
  <si>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</si>
  <si>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</si>
  <si>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</si>
  <si>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</si>
  <si>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</si>
  <si>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</si>
  <si>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</si>
  <si>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</si>
  <si>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</si>
  <si>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</si>
  <si>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</si>
  <si>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</si>
  <si>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</si>
  <si>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</si>
  <si>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</si>
  <si>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</si>
  <si>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</si>
  <si>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</si>
  <si>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</si>
  <si>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</si>
  <si>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</si>
  <si>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</si>
  <si>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</si>
  <si>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</si>
  <si>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</si>
  <si>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</si>
  <si>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</si>
  <si>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</si>
  <si>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</si>
  <si>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</si>
  <si>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</si>
  <si>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</si>
  <si>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</si>
  <si>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</si>
  <si>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</si>
  <si>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</si>
  <si>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</si>
  <si>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</si>
  <si>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</si>
  <si>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</si>
  <si>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</si>
  <si>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</si>
  <si>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</si>
  <si>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</si>
  <si>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</si>
  <si>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</si>
  <si>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</si>
  <si>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</si>
  <si>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</si>
  <si>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</si>
  <si>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</si>
  <si>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</si>
  <si>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</si>
  <si>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</si>
  <si>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</si>
  <si>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</si>
  <si>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</si>
  <si>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</si>
  <si>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</si>
  <si>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</si>
  <si>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</si>
  <si>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</si>
  <si>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</si>
  <si>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</si>
  <si>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</si>
  <si>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</si>
  <si>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</si>
  <si>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</si>
  <si>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</si>
  <si>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</si>
  <si>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</si>
  <si>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</si>
  <si>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</si>
  <si>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</si>
  <si>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</si>
  <si>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</si>
  <si>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</si>
  <si>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</si>
  <si>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</si>
  <si>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</si>
  <si>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</si>
  <si>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</si>
  <si>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</si>
  <si>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</si>
  <si>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</si>
  <si>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</si>
  <si>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</si>
  <si>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</si>
  <si>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</si>
  <si>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</si>
  <si>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</si>
  <si>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</si>
  <si>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</si>
  <si>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</si>
  <si>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</si>
  <si>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</si>
  <si>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</si>
  <si>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</si>
  <si>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</si>
  <si>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</si>
  <si>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</si>
  <si>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</si>
  <si>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</si>
  <si>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</si>
  <si>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</si>
  <si>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</si>
  <si>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</si>
  <si>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</si>
  <si>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</si>
  <si>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</si>
  <si>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</si>
  <si>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</si>
  <si>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</si>
  <si>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</si>
  <si>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</si>
  <si>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</si>
  <si>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</si>
  <si>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</si>
  <si>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</si>
  <si>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</si>
  <si>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</si>
  <si>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</si>
  <si>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</si>
  <si>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</si>
  <si>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</si>
  <si>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</si>
  <si>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</si>
  <si>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</si>
  <si>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</si>
  <si>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</si>
  <si>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</si>
  <si>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</si>
  <si>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</si>
  <si>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</si>
  <si>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</si>
  <si>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</si>
  <si>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</si>
  <si>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</si>
  <si>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</si>
  <si>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</si>
  <si>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</si>
  <si>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</si>
  <si>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</si>
  <si>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</si>
  <si>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</si>
  <si>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</si>
  <si>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</si>
  <si>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</si>
  <si>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</si>
  <si>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</si>
  <si>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</si>
  <si>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</si>
  <si>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</si>
  <si>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</si>
  <si>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</si>
  <si>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</si>
  <si>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</si>
  <si>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</si>
  <si>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</si>
  <si>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</si>
  <si>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</si>
  <si>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</si>
  <si>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</si>
  <si>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</si>
  <si>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</si>
  <si>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</si>
  <si>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</si>
  <si>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</si>
  <si>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</si>
  <si>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</si>
  <si>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</si>
  <si>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</si>
  <si>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</si>
  <si>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</si>
  <si>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</si>
  <si>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</si>
  <si>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</si>
  <si>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</si>
  <si>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</si>
  <si>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</si>
  <si>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</si>
  <si>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</si>
  <si>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</si>
  <si>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</si>
  <si>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</si>
  <si>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</si>
  <si>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</si>
  <si>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</si>
  <si>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</si>
  <si>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</si>
  <si>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</si>
  <si>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</si>
  <si>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</si>
  <si>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</si>
  <si>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</si>
  <si>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</si>
  <si>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</si>
  <si>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</si>
  <si>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</si>
  <si>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</si>
  <si>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</si>
  <si>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</si>
  <si>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</si>
  <si>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</si>
  <si>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</si>
  <si>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</si>
  <si>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</si>
  <si>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</si>
  <si>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</si>
  <si>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</si>
  <si>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</si>
  <si>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</si>
  <si>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</si>
  <si>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</si>
  <si>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</si>
  <si>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</si>
  <si>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</si>
  <si>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</si>
  <si>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</si>
  <si>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</si>
  <si>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</si>
  <si>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</si>
  <si>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</si>
  <si>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</si>
  <si>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</si>
  <si>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</si>
  <si>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</si>
  <si>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</si>
  <si>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</si>
  <si>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</si>
  <si>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</si>
  <si>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</si>
  <si>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</si>
  <si>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</si>
  <si>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</si>
  <si>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</si>
  <si>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</si>
  <si>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</si>
  <si>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</si>
  <si>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</si>
  <si>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</si>
  <si>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</si>
  <si>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</si>
  <si>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</si>
  <si>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</si>
  <si>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</si>
  <si>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</si>
  <si>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</si>
  <si>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</si>
  <si>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</si>
  <si>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</si>
  <si>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</si>
  <si>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</si>
  <si>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</si>
  <si>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</si>
  <si>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</si>
  <si>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</si>
  <si>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</si>
  <si>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</si>
  <si>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</si>
  <si>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</si>
  <si>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</si>
  <si>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</si>
  <si>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</si>
  <si>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</si>
  <si>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</si>
  <si>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</si>
  <si>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</si>
  <si>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</si>
  <si>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</si>
  <si>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</si>
  <si>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</si>
  <si>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</si>
  <si>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</si>
  <si>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</si>
  <si>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</si>
  <si>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</si>
  <si>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</si>
  <si>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</si>
  <si>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</si>
  <si>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</si>
  <si>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</si>
  <si>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</si>
  <si>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</si>
  <si>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</si>
  <si>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</si>
  <si>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</si>
  <si>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</si>
  <si>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</si>
  <si>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</si>
  <si>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</si>
  <si>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</si>
  <si>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</si>
  <si>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</si>
  <si>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</si>
  <si>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</si>
  <si>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</si>
  <si>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</si>
  <si>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</si>
  <si>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</si>
  <si>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</si>
  <si>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</si>
  <si>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</si>
  <si>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</si>
  <si>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</si>
  <si>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</si>
  <si>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</si>
  <si>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</si>
  <si>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</si>
  <si>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</si>
  <si>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</si>
  <si>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</si>
  <si>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</si>
  <si>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</si>
  <si>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</si>
  <si>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</si>
  <si>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</si>
  <si>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</si>
  <si>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</si>
  <si>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</si>
  <si>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</si>
  <si>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</si>
  <si>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</si>
  <si>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</si>
  <si>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</si>
  <si>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</si>
  <si>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</si>
  <si>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</si>
  <si>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</si>
  <si>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</si>
  <si>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</si>
  <si>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</si>
  <si>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</si>
  <si>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</si>
  <si>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</si>
  <si>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</si>
  <si>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</si>
  <si>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</si>
  <si>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</si>
  <si>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</si>
  <si>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</si>
  <si>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</si>
  <si>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</si>
  <si>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</si>
  <si>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</si>
  <si>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</si>
  <si>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</si>
  <si>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</si>
  <si>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</si>
  <si>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</si>
  <si>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</si>
  <si>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</si>
  <si>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</si>
  <si>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</si>
  <si>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</si>
  <si>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</si>
  <si>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</si>
  <si>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</si>
  <si>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</si>
  <si>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</si>
  <si>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</si>
  <si>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</si>
  <si>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</si>
  <si>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</si>
  <si>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</si>
  <si>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</si>
  <si>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</si>
  <si>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</si>
  <si>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</si>
  <si>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</si>
  <si>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</si>
  <si>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</si>
  <si>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</si>
  <si>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</si>
  <si>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</si>
  <si>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</si>
  <si>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</si>
  <si>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</si>
  <si>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</si>
  <si>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</si>
  <si>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</si>
  <si>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</si>
  <si>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</si>
  <si>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</si>
  <si>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</si>
  <si>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</si>
  <si>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</si>
  <si>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</si>
  <si>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</si>
  <si>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</si>
  <si>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</si>
  <si>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</si>
  <si>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</si>
  <si>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</si>
  <si>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</si>
  <si>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</si>
  <si>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</si>
  <si>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</si>
  <si>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</si>
  <si>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</si>
  <si>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</si>
  <si>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</si>
  <si>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</si>
  <si>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</si>
  <si>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</si>
  <si>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</si>
  <si>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</si>
  <si>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</si>
  <si>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</si>
  <si>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</si>
  <si>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</si>
  <si>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</si>
  <si>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</si>
  <si>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</si>
  <si>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</si>
  <si>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</si>
  <si>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</si>
  <si>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</si>
  <si>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</si>
  <si>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</si>
  <si>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</si>
  <si>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</si>
  <si>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</si>
  <si>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</si>
  <si>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</si>
  <si>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</si>
  <si>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</si>
  <si>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</si>
  <si>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2124A,B,C,D</t>
  </si>
  <si>
    <t>Jay Melashenko</t>
  </si>
  <si>
    <t>2225</t>
  </si>
  <si>
    <t>Monty Anderson</t>
  </si>
  <si>
    <t>2101</t>
  </si>
  <si>
    <t>J.Franklin/G.Caraig</t>
  </si>
  <si>
    <t>Study in Progress</t>
  </si>
  <si>
    <t>Study in process</t>
  </si>
  <si>
    <t>Coordinating 2nd Phase Move-in &amp; Related TI's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</si>
  <si>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</si>
  <si>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</si>
  <si>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</si>
  <si>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</si>
  <si>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</si>
  <si>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</si>
  <si>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</si>
  <si>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</si>
  <si>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</si>
  <si>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</si>
  <si>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</si>
  <si>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</si>
  <si>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</si>
  <si>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NANCY FERGUSON</t>
  </si>
  <si>
    <t>2349</t>
  </si>
  <si>
    <t>0268</t>
  </si>
  <si>
    <t>342</t>
  </si>
  <si>
    <t>JEFFERY MATUTE</t>
  </si>
  <si>
    <t>171</t>
  </si>
  <si>
    <t>RONALD ANDERSON</t>
  </si>
  <si>
    <t>Deferred Maintenance Project.
Fire alarm system and devices are failing and they are not supported by manufacture.
                -Replace fire alarm system and all existing fire alarm peripheral devices.
                -Engineering, and drawings to be submitted to fire marshal for approval.</t>
  </si>
  <si>
    <t>Ken Muelleer</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</si>
  <si>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</si>
  <si>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</si>
  <si>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</si>
  <si>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</si>
  <si>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</si>
  <si>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</si>
  <si>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</si>
  <si>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</si>
  <si>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</si>
  <si>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</si>
  <si>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</si>
  <si>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</si>
  <si>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</si>
  <si>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</si>
  <si>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</si>
  <si>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</si>
  <si>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</si>
  <si>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</si>
  <si>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</si>
  <si>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</si>
  <si>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</si>
  <si>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</si>
  <si>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</si>
  <si>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</si>
  <si>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</si>
  <si>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</si>
  <si>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</si>
  <si>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</si>
  <si>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</si>
  <si>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</si>
  <si>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</si>
  <si>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</si>
  <si>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</si>
  <si>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</si>
  <si>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</si>
  <si>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</si>
  <si>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</si>
  <si>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</si>
  <si>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</si>
  <si>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</si>
  <si>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</si>
  <si>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</si>
  <si>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</si>
  <si>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</si>
  <si>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</si>
  <si>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</si>
  <si>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</si>
  <si>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3542</t>
  </si>
  <si>
    <t>Site utilities &amp; ret. Wall</t>
  </si>
  <si>
    <t>Third party cost estimator needed</t>
  </si>
  <si>
    <t>Thomas Toepfer</t>
  </si>
  <si>
    <t>ANDERSON 2 (S)</t>
  </si>
  <si>
    <t>Need to secure funding</t>
  </si>
  <si>
    <t>Undergrad Class Labs &amp; Studios Teaching Facility</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</si>
  <si>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</si>
  <si>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</si>
  <si>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</si>
  <si>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</si>
  <si>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</si>
  <si>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</si>
  <si>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</si>
  <si>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</si>
  <si>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</si>
  <si>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</si>
  <si>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</si>
  <si>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</si>
  <si>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</si>
  <si>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</si>
  <si>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</si>
  <si>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</si>
  <si>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</si>
  <si>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</si>
  <si>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</si>
  <si>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</si>
  <si>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</si>
  <si>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</si>
  <si>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TV Bracket &amp;Power/Network box.</t>
  </si>
  <si>
    <t>Make minor lab improvements for new PI</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</si>
  <si>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</si>
  <si>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</si>
  <si>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</si>
  <si>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</si>
  <si>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</si>
  <si>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</si>
  <si>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</si>
  <si>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</si>
  <si>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</si>
  <si>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</si>
  <si>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</si>
  <si>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</si>
  <si>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</si>
  <si>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</si>
  <si>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</si>
  <si>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</si>
  <si>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</si>
  <si>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</si>
  <si>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</si>
  <si>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</si>
  <si>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</si>
  <si>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</si>
  <si>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</si>
  <si>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</si>
  <si>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</si>
  <si>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</si>
  <si>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Approval &amp; Funding</t>
  </si>
  <si>
    <t>On-hold</t>
  </si>
  <si>
    <t>Bidding in Late-Nov.</t>
  </si>
  <si>
    <t>Project Planning with Aux. Svcs.</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</si>
  <si>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</si>
  <si>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</si>
  <si>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</si>
  <si>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</si>
  <si>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</si>
  <si>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</si>
  <si>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</si>
  <si>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</si>
  <si>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</si>
  <si>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</si>
  <si>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</si>
  <si>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</si>
  <si>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</si>
  <si>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</si>
  <si>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</si>
  <si>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</si>
  <si>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</si>
  <si>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</si>
  <si>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</si>
  <si>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</si>
  <si>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</si>
  <si>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J.Espinoza/G.Caraig</t>
  </si>
  <si>
    <t>Approval/Funding</t>
  </si>
  <si>
    <t>In funding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</si>
  <si>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</si>
  <si>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Award Contract - September</t>
  </si>
  <si>
    <t>Chapman Rm 9 Fume Hood Install</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</si>
  <si>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</si>
  <si>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</si>
  <si>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</si>
  <si>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</si>
  <si>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</si>
  <si>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</si>
  <si>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</si>
  <si>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</si>
  <si>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</si>
  <si>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</si>
  <si>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</si>
  <si>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</si>
  <si>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</si>
  <si>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</si>
  <si>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</si>
  <si>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</si>
  <si>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</si>
  <si>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</si>
  <si>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</si>
  <si>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</si>
  <si>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</si>
  <si>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</si>
  <si>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</si>
  <si>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</si>
  <si>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</si>
  <si>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</si>
  <si>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</si>
  <si>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</si>
  <si>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</si>
  <si>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</si>
  <si>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</si>
  <si>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</si>
  <si>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</si>
  <si>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</si>
  <si>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</si>
  <si>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</si>
  <si>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</si>
  <si>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</si>
  <si>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</si>
  <si>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</si>
  <si>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</si>
  <si>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</si>
  <si>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</si>
  <si>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</si>
  <si>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</si>
  <si>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</si>
  <si>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</si>
  <si>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</si>
  <si>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</si>
  <si>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</si>
  <si>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</si>
  <si>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</si>
  <si>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</si>
  <si>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</si>
  <si>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</si>
  <si>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</si>
  <si>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</si>
  <si>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</si>
  <si>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</si>
  <si>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</si>
  <si>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</si>
  <si>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</si>
  <si>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</si>
  <si>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</si>
  <si>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</si>
  <si>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</si>
  <si>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</si>
  <si>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</si>
  <si>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</si>
  <si>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</si>
  <si>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</si>
  <si>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</si>
  <si>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</si>
  <si>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</si>
  <si>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</si>
  <si>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</si>
  <si>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</si>
  <si>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Placed on HOLD by customer until next Quarter (Fall 2019).  06/27/19 O-ANS: Paul Ditty met with customer to discuss scope and customer requested to place on HOLD until future semester since they were not prepared to move furniture in preparation for renovation.</t>
  </si>
  <si>
    <t>HOLD SL5 HMSS HANG WHITE BOARD, TV MOUNTING, PATCH AND PAINT</t>
  </si>
  <si>
    <t>HOLD SL5 BOURNS B328F- PREPARE LAB FOR NEW PI OCCUPANCY</t>
  </si>
  <si>
    <t>B0328F</t>
  </si>
  <si>
    <t>HOLD SL5 WINSTON CHUNG HALL, RM 348- MOUNT TV</t>
  </si>
  <si>
    <t>0348</t>
  </si>
  <si>
    <t>HOLD SL5 BOURNS HALL A0346- REFURBISH RM FOR GRAD STUDENT SPACE</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</si>
  <si>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</si>
  <si>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</si>
  <si>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</si>
  <si>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</si>
  <si>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</si>
  <si>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</si>
  <si>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</si>
  <si>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</si>
  <si>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</si>
  <si>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</si>
  <si>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</si>
  <si>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</si>
  <si>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</si>
  <si>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</si>
  <si>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</si>
  <si>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</si>
  <si>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</si>
  <si>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</si>
  <si>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</si>
  <si>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</si>
  <si>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</si>
  <si>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</si>
  <si>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</si>
  <si>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</si>
  <si>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</si>
  <si>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</si>
  <si>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</si>
  <si>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</si>
  <si>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</si>
  <si>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</si>
  <si>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</si>
  <si>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</si>
  <si>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</si>
  <si>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</si>
  <si>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</si>
  <si>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</si>
  <si>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</si>
  <si>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</si>
  <si>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</si>
  <si>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</si>
  <si>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</si>
  <si>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</si>
  <si>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</si>
  <si>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</si>
  <si>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</si>
  <si>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</si>
  <si>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</si>
  <si>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</si>
  <si>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</si>
  <si>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</si>
  <si>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</si>
  <si>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</si>
  <si>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</si>
  <si>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</si>
  <si>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</si>
  <si>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</si>
  <si>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</si>
  <si>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</si>
  <si>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1151</t>
  </si>
  <si>
    <t>RACHEL BEHAR</t>
  </si>
  <si>
    <t>HOLD SL5 BOURNS HALL A031- ESTIMATE- REFURBISH ROOM GSR SPACE</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</si>
  <si>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</si>
  <si>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</si>
  <si>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</si>
  <si>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</si>
  <si>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</si>
  <si>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</si>
  <si>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</si>
  <si>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</si>
  <si>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</si>
  <si>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</si>
  <si>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</si>
  <si>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</si>
  <si>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</si>
  <si>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</si>
  <si>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</si>
  <si>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</si>
  <si>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</si>
  <si>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</si>
  <si>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</si>
  <si>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</si>
  <si>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</si>
  <si>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</si>
  <si>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</si>
  <si>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</si>
  <si>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</si>
  <si>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</si>
  <si>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</si>
  <si>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</si>
  <si>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</si>
  <si>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</si>
  <si>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</si>
  <si>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</si>
  <si>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</si>
  <si>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</si>
  <si>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</si>
  <si>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FACILITIES SERVICES - ANNEX B</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</si>
  <si>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</si>
  <si>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</si>
  <si>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</si>
  <si>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</si>
  <si>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</si>
  <si>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</si>
  <si>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</si>
  <si>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</si>
  <si>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</si>
  <si>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</si>
  <si>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</si>
  <si>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</si>
  <si>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</si>
  <si>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</si>
  <si>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</si>
  <si>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</si>
  <si>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</si>
  <si>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</si>
  <si>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</si>
  <si>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</si>
  <si>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DM(FY16) Roofing - Spieth Hall/LSP</t>
  </si>
  <si>
    <t>DM(FY17) Botanic Gardens Basin Silt Removal</t>
  </si>
  <si>
    <t>DM(FY17) Chilled Water Coils Multiple Buildings</t>
  </si>
  <si>
    <t>DM(FY17) Chapman Hall - Replace HVAC System</t>
  </si>
  <si>
    <t>DM(FY17) Life Sci/Spieth Hall Elevator Renewal</t>
  </si>
  <si>
    <t>DM(FY17) Athletic/Dance Elevator Renewal</t>
  </si>
  <si>
    <t>DM(FY17) Fiber Optic Infrastructure Upgrade</t>
  </si>
  <si>
    <t>DMFI(17-19) UCPD Generator Replacement</t>
  </si>
  <si>
    <t>DMFI(17-19) Tunnel System Plumbing</t>
  </si>
  <si>
    <t>DMFI(17-19) Manhole C6 Modification</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</si>
  <si>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</si>
  <si>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</si>
  <si>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DMFI(17-19) Central Utility Plant Fire Alarm</t>
  </si>
  <si>
    <t>Replace aging and non-replaceable fire alarm system, and conduit. Conduit is damaged and only 10% of wiring is usable.  ( fire alarm system and devices are failing and they are not supported by manufacture )</t>
  </si>
  <si>
    <t>DMFI(17-19) Entomology Museum Fire Alarm</t>
  </si>
  <si>
    <t>DMFI(17-19) Physics 2000 Renewal</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</si>
  <si>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</si>
  <si>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</si>
  <si>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</si>
  <si>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DM(FY18) Fine Arts Performance Lab Exterior</t>
  </si>
  <si>
    <t>Fine Arts Performance Lab Exterior - $600,000 FY2017-2019 DMFI - Replace section of exterior stucco skin and waterproof</t>
  </si>
  <si>
    <t>DMFI(17-19) Fine Arts Decking</t>
  </si>
  <si>
    <t>Fine Arts Decking - $600,000 FY2017-2019 DMFI Waterproof deck and resolve drainage issues. May need structural engineering</t>
  </si>
  <si>
    <t>DMFI(17-19) Skye Hall HVAC Replacement</t>
  </si>
  <si>
    <t>Replacement of roof-mounted HVAC package units with test and balance [TAB] of entire building and correction of indicated imbalances, record drawings in CAD with final TAB to Facilities Services.</t>
  </si>
  <si>
    <t>Install Power and TV bracket</t>
  </si>
  <si>
    <t>ESTIMATE</t>
  </si>
  <si>
    <t>09/18/19 O-RVL: Walked site with General Contractor for quote. Pending Quote from GC. END ~</t>
  </si>
  <si>
    <t>Install Electrical power &amp; TV bracket.for  a 75" TV to mount in CS 342.</t>
  </si>
  <si>
    <t>09/18/19 O-RVL: RV walked site with Vendor on 09/17. Pending quote. END~</t>
  </si>
  <si>
    <t>Install utilities in Physics for the Glass shop equipment relocated from Pierce.</t>
  </si>
  <si>
    <t>09/18/19 O-RVL: RV Met with Bill Sutton. Bill hired BKM to remove modular furniture wall and said work is complete. RV said FS will cancel the request. END ~ 08/08/19 O-RVL: Estimate required, RV to schedule walk with vendors for quotes. 08/02/19 O-RVL: Acknowledged request and will schedule site visit. 06/26/19 O-ANS: Created ESTIMATE phase I and assigned to RVL.</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</si>
  <si>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</si>
  <si>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</si>
  <si>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</si>
  <si>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</si>
  <si>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</si>
  <si>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</si>
  <si>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</si>
  <si>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</si>
  <si>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</si>
  <si>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</si>
  <si>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</si>
  <si>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</si>
  <si>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</si>
  <si>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</si>
  <si>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</si>
  <si>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</si>
  <si>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</si>
  <si>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</si>
  <si>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</si>
  <si>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</si>
  <si>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</si>
  <si>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</si>
  <si>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</si>
  <si>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</si>
  <si>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</si>
  <si>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</si>
  <si>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</si>
  <si>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</si>
  <si>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</si>
  <si>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9/24/2019 E. Baez-Contacted Allison Rogers, she said project had been completed.</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</si>
  <si>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</si>
  <si>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</si>
  <si>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</si>
  <si>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</si>
  <si>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</si>
  <si>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</si>
  <si>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</si>
  <si>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</si>
  <si>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</si>
  <si>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</si>
  <si>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</si>
  <si>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</si>
  <si>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</si>
  <si>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</si>
  <si>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</si>
  <si>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</si>
  <si>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</si>
  <si>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</si>
  <si>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</si>
  <si>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</si>
  <si>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</si>
  <si>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</si>
  <si>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</si>
  <si>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</si>
  <si>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</si>
  <si>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</si>
  <si>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</si>
  <si>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</si>
  <si>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</si>
  <si>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</si>
  <si>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</si>
  <si>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9/26/19 E. Baez- Received proposal from HCI, estiamte cost $140,000. emailed Joe Erbland estimate.
7/26/19 E. Baez Follow up email to Chris Rogers from HCI.
3/28/19 E. Baez- Consulted with lock shop, approximate cost would be $10,000 
4/2/2019 E. Baez- Conducted site walk with HCI Systems Chris and John for proposal.
06/26/19 O-ANS: Created ESTIMATE phase I and assigned to EBZ.
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t>
  </si>
  <si>
    <t>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</si>
  <si>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Walked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</si>
  <si>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3541</t>
  </si>
  <si>
    <t>B&amp;S Permitting</t>
  </si>
  <si>
    <t>Contractor is making a second attempt</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</si>
  <si>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</si>
  <si>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</si>
  <si>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10/1/19, DL; Plans are approved. We need to order the door / Frame. Once door is on site, we will schedule the work……..9/16/19, DL; Plans are submitted for the permit review process……9/3/19, DL; Plans are at 50%, We will try and have plans to submit for review within the next two weeks……</t>
  </si>
  <si>
    <t>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</si>
  <si>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09/30/19 O-RVL: Walked site with Dan L on 09/27 to intake/scope. Intake is completed.  END~  08/07/19 O-RVL: Will schedule site visit soon. 07/01/19 O-RVL: Pending intake</t>
  </si>
  <si>
    <t>09/27/19 O-RVL: RV Noticed the request was cancelled per a previous directive. D. Mc Williams had requested  later to place the request on Hold for a possible allocation at a future datr. RV is changing stsus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t>
  </si>
  <si>
    <t>09/26/19 O-ANS: CANCELED BY CUSTOMER - Estimated cost to go keyless outside of budget.</t>
  </si>
  <si>
    <t>Estimated project cost $50,000 outside of budget.  Work order to be cancelled</t>
  </si>
  <si>
    <t>09/26/19 O-RVL: RV received instructions from Monty to Hold off on any further work until further notice. END~  09/18/19 O-RVL: Estimating in progress. RV  Walked Genral Contractor. Pending Quote. END~ 09/08/19 O-RVL: R5-Contact Vendors for quotes to prepare estimate. 08/08/19 O-RVL:  completed scope-intake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</si>
  <si>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10/1/19, DL; Enrico is wtill working on estimate.</t>
  </si>
  <si>
    <t>9/27/19. E. Baez Per Allison Rogers, work has been completed.
4/4/19-JENNIFER- PER ENRICO BAEZ, THIS IS THE WORK ORDER TO GET STARTED ON THE JOB. PLEASE REFER TO WORK ORDER #19W013241</t>
  </si>
  <si>
    <t>Construction while occupied</t>
  </si>
  <si>
    <t>10/1/19, DL; This proect is complete…</t>
  </si>
  <si>
    <t>Basis of Technical Design</t>
  </si>
  <si>
    <t>Rodolfo Torres</t>
  </si>
  <si>
    <t>10/1/19, DL; Plans will be submitted a building permit and plan check review this week…….Plans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</si>
  <si>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 xml:space="preserve"> Fall 2018</t>
  </si>
  <si>
    <t xml:space="preserve"> Summer 2018</t>
  </si>
  <si>
    <t xml:space="preserve"> Summer 2019</t>
  </si>
  <si>
    <t xml:space="preserve"> Winter 2018</t>
  </si>
  <si>
    <t xml:space="preserve"> Spring 2018</t>
  </si>
  <si>
    <t>The brackets are currently stored in the Campus Tours Office and the space is already cleared for installation.</t>
  </si>
  <si>
    <t>08/08/19 O-RVL:  Received final revisions from Maggie via email today. Dan L was copied on email. END~ 08/07/19 O-RVL: Pending final review of SOW from PI/Maggie. END~ 07/24/19 O-RVL: RV scheduled site visit for Dan, Maggie and Luat to confirm the SOW. RV was unable to attend. ~ 07/19/19 O-RVL: RV scheduled a site visit with Dan L, Luat to verify SOW. ~ 07/10/19 O-RVL: RV Met 1-1 with PI Luat Vuong, meet and discuss process and SOW. ~ 07/07/01/19 O-RVL: Pending intake / site visit.</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</si>
  <si>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 07-01-19 O-RVL: RV visited with Luat Voung on 06-25 to review scope. PI was uncertain of renovation and requested additional time to revise SOW. PI will contat RV when ready with new list. ~ 07/01/19 O-RVL: Pending intake/site visit to confirm SOW.</t>
  </si>
  <si>
    <t>10/01/19 O-RVL: Updating notes. Met onsite 9/27 with customer and Dan to review the estimate and revise the SOW, clarify and finalize the estimate and determine vac size with Bld Mech. SOW revised to deleted the exhaust hood. END~  09/18/19 O-RVL: RV emailed the revised  estimate (less vac lines) to customer. Customer Hold-Pending Response to accept or decline the estimate.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</si>
  <si>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</si>
  <si>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10/02/19 O-RVL: RV preparing estimate.</t>
  </si>
  <si>
    <t>10/02/19 O-RVL: RV spoke with Susan on 10/01. Susan mentioned the project is on hold.</t>
  </si>
  <si>
    <t>3559</t>
  </si>
  <si>
    <t>10/4/19 E.Baez, met with Joe Erbland. Mount the department purchase incorrect. Will need to purchase correct TV mount.</t>
  </si>
  <si>
    <t>10/11/10 O-RVL:  Update , conversation with Maggie to frame   futute door opening in wall with back box and stubs for electrical. RV to update intake info &amp; sketches.  END~  10/02/19 O-RVL: Revised SOW to install the between 328 D &amp; E per Maggie email on 10/01. Intake docs are available on server.END~</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</si>
  <si>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</si>
  <si>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</si>
  <si>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</si>
  <si>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</si>
  <si>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10/09/19 O-RVL: RV completed rev.4 intake and was approved by PI Tim SU on 10 08. END~  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</si>
  <si>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</si>
  <si>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10/09/19 O-RVL: Updating notes. RV Moved status to Queue to Start.FAU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</si>
  <si>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Deborah Trujillo</t>
  </si>
  <si>
    <t>10/8/19 E.Baez-emailed Jonathan Godoy and Brendan O'Brien scope with ROM estimate.</t>
  </si>
  <si>
    <t>10/16/19 O-RVL: RV will schedule an Intake site walk with Maggie.</t>
  </si>
  <si>
    <t>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</si>
  <si>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</si>
  <si>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10/16 &amp; 10/02/19 O-RVL: RV will scheduled intake with Maggie.</t>
  </si>
  <si>
    <t>Fernando Canon</t>
  </si>
  <si>
    <t>10/16/19, DL; Plans were submitted to our building official this week for plan check review and a permit…...9/16/19, DL; Guther will work on plans in the next three weeks. Once plans are complete, we will proceed with the permit process…</t>
  </si>
  <si>
    <t>10/16/19, DL; The plans are aproved and the work is complete. I need to schedule final inspection……….</t>
  </si>
  <si>
    <t>10/16/19, DL: Plans are approved, we will order the material and schedule the work once material is on site. Projected start date is mid november………..9/16/19, DL; Plans will be submitted this week for building permit and plan check review…..</t>
  </si>
  <si>
    <t>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</si>
  <si>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</si>
  <si>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</si>
  <si>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10/16/19 O-RVL: Intake in complete, Queue to start.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</si>
  <si>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</si>
  <si>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</si>
  <si>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10/16/19, DL: We will start this project with in the next two weeks….</t>
  </si>
  <si>
    <t>10/16/19 O-RVL: Updating notes.  RV will schedule a site visit with Tim Su &amp; Dan Lerman.</t>
  </si>
  <si>
    <t>New Faculty-Renovate Room Finishes and Verify Utilities are Code Compliant.</t>
  </si>
  <si>
    <t>10/16/19 O-RVL: Intake in complete, Queue to start. END~  10/02/19 O-RVL: RV Scoping is in progress. Walked w/ Dan L on 9/27.</t>
  </si>
  <si>
    <t>Renovate Room Finishes and Verify Utilities are Code Compliant.</t>
  </si>
  <si>
    <t>10/16/19, DL; Paint is in progress and additional work to follow. Target date for complete is 11/19/19…..10/1/19, DL; Jess to survey space for ACM, Lead paint, etc… We will schedule work once we have confirmation from Jess…..</t>
  </si>
  <si>
    <t>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</si>
  <si>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</si>
  <si>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</si>
  <si>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SPIETH HALL, RM 2349- MINOR UPDATES TO AN OLD LAB. Patch Paint walls, replace flooring, refinish wood cabinets and sinks.</t>
  </si>
  <si>
    <t>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</si>
  <si>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</si>
  <si>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</si>
  <si>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</si>
  <si>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</si>
  <si>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Project Cancelled</t>
  </si>
  <si>
    <t>10/16/19, DL; We are in the process of the work. At this current time, we are not modifying the building to where permits may not be required…….10/1/19, DL; This is The Quequ for plans, we will start the plans in the next 3-4 weeks and apply for a building permit in the next 3-4 weeks……</t>
  </si>
  <si>
    <t>10/16/19, DL: Plans were submitted this week……..</t>
  </si>
  <si>
    <t>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</si>
  <si>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</si>
  <si>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PENTLAND</t>
  </si>
  <si>
    <t>FALKIRK 1-9</t>
  </si>
  <si>
    <t>Site inspections Oct 1-4</t>
  </si>
  <si>
    <t>Construction planning</t>
  </si>
  <si>
    <t>Finalizing the design</t>
  </si>
  <si>
    <t>10/16/19 O-RVL: Updating notes.  RV will coordinate site visit with Tara Bartol. END~</t>
  </si>
  <si>
    <t>10/16/19 O-RVL: RV will schedule a site visit with Debbi Trujillo.</t>
  </si>
  <si>
    <t>10/16/19 O-RVL: RV will visit site &amp; coordinate visit with Debbi Trujillo.</t>
  </si>
  <si>
    <t>PENDING</t>
  </si>
  <si>
    <t>Install T-bar ceiling, Provide HVAC and Fire sprinklers drops. Install new 2x4 LED light fixtures</t>
  </si>
  <si>
    <t>10/16/19 O-RVL: RV spoke with Dierk Biggs. Project may need to be extended to Jan 2020 due to coordination of the MRB moves. Dierk will confirm. END~   10/02/19 O-RVL: RV Scoping is in progress.</t>
  </si>
  <si>
    <t>10/16/19, DL: The plans are approved and the work is complete. I need to field verify and schedule the inspection.</t>
  </si>
  <si>
    <t>10/16/19 O-RVL: RV spoke with Dan L. Work is in progress and status changed from Intake to In Progress.</t>
  </si>
  <si>
    <t>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</si>
  <si>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</si>
  <si>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Submeter Design</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</si>
  <si>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</si>
  <si>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</si>
  <si>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</si>
  <si>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10/16/19 O-RVL: Intake in complete, Queue to start. END~   10/02/19 O-RVL: RV Scoping is in progress. Walked w/ Dan L on 9/27.</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</si>
  <si>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</si>
  <si>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</si>
  <si>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</si>
  <si>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</si>
  <si>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10/17/19 O-RVL: Intake in complete, Queue to start. Sent intake to P.M.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</si>
  <si>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Environmental Review</t>
  </si>
  <si>
    <t>DM</t>
  </si>
  <si>
    <t>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</si>
  <si>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</si>
  <si>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</si>
  <si>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</si>
  <si>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</si>
  <si>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</si>
  <si>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</si>
  <si>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</si>
  <si>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</si>
  <si>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</si>
  <si>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</si>
  <si>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</si>
  <si>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</si>
  <si>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</si>
  <si>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</si>
  <si>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</si>
  <si>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</si>
  <si>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</si>
  <si>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</si>
  <si>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</si>
  <si>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</si>
  <si>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</si>
  <si>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</si>
  <si>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</si>
  <si>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</si>
  <si>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</si>
  <si>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</si>
  <si>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</si>
  <si>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10/29/19 E. Baez-emailed Joe and Eugene cost to mount TV and install single gang outlet would be $1500. Still waiting for mount delivery.
10/4/19 E.Baez, met with Joe Erbland. Mount the department purchase incorrect. Will need to purchase correct TV mount.</t>
  </si>
  <si>
    <t>PREPARE LAB FOR NEW FACULTY</t>
  </si>
  <si>
    <t>10/30/19 O-RVL: RV to schedule a site visit with Maggie. END~ 10/16 &amp; 10/02/19 O-RVL: RV will scheduled intake with Maggie.</t>
  </si>
  <si>
    <t>BOURNS HALL A &amp; B-WING- INSTALL HIRSCH SYSTEM</t>
  </si>
  <si>
    <t>10/30/19 O-RVL: On Hold,  Pending Customer approval of ROM estimate. If approved the work will be perrormed by FS on a SL6 to Carpentry and Child to Electrical. OK per Monty. Enrico will Process WO's. END~   09/18/19 O-RVL: Walked site with General Contractor for quote. Pending Quote from GC. END ~</t>
  </si>
  <si>
    <t>10/30/19 O-RVL: On Hold,  Pending Customer approval of ROM estimate. If approved the work will be perrormed by FS on a SL6 to Carpentry and Child to Electrical. OK per Monty. Enrico will Process WO's. END~  09/18/19 O-RVL: RV walked site with Vendor on 09/17. Pending quote. END~</t>
  </si>
  <si>
    <t>Project Completion</t>
  </si>
  <si>
    <t>Department to dismantle</t>
  </si>
  <si>
    <t>Dismantle</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</si>
  <si>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</si>
  <si>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</si>
  <si>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</si>
  <si>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Start Construction mid-Nov</t>
  </si>
  <si>
    <t>Completing Construction Docs</t>
  </si>
  <si>
    <t>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</si>
  <si>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</si>
  <si>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</si>
  <si>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Install vacuum to new fume hood</t>
  </si>
  <si>
    <t>10/29/19 O-RVL: RV Updating notes. DL has scoped the project and will begin work (per access notes dated 10/16).
10/16/19 O-RVL: Updating notes.  RV will schedule a site visit with Tim Su &amp; Dan Lerman.</t>
  </si>
  <si>
    <t>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</si>
  <si>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</si>
  <si>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PHYSICS 2029A- INSTALL A NEW EYEWASH STATION</t>
  </si>
  <si>
    <t>10/30/19 O-RVL: RV to schedule jobwalk with David.</t>
  </si>
  <si>
    <t>09/27/19 O-RVL: RV Noticed the request was cancelled per a previous directive. D. Mc Williams had requested  later to place the request on Hold for a possible allocation at a future date. RV is changing status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t>
  </si>
  <si>
    <t>10/30/19, DL: Project was approved by customer with an FAU #. I will work on providing a PO# as this is maintenace and schedule the work.</t>
  </si>
  <si>
    <t>10/09/19 O-RVL: Updating notes. RV Moved status to Queue to Start. 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</si>
  <si>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CHAPMAN HALL 0001- ESTIMATE FOR CARD READERS</t>
  </si>
  <si>
    <t>10/30/19 RVL: RV  Received vendor  budgetary costs and RV to sending ROM to the customer by11/01. Pending approval. END~  10/02/19 O-RVL: RV preparing estimate.</t>
  </si>
  <si>
    <t>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</si>
  <si>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</si>
  <si>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Om hold</t>
  </si>
  <si>
    <t>In Procurement</t>
  </si>
  <si>
    <t>Installation</t>
  </si>
  <si>
    <t>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</si>
  <si>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10/30/19, DL: Gunterh is working on plans. We are planning to complete the work before Spring Quarter begins…..</t>
  </si>
  <si>
    <t>In Design for Phase 2</t>
  </si>
  <si>
    <t>Bidding for Phase 2</t>
  </si>
  <si>
    <t>in Programming</t>
  </si>
  <si>
    <t>10/30/19, DL: Sent Shelly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</si>
  <si>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P-Approval</t>
  </si>
  <si>
    <t>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</si>
  <si>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In Pre-programming</t>
  </si>
  <si>
    <t>Final Report</t>
  </si>
  <si>
    <t>in Pre-programming</t>
  </si>
  <si>
    <t>Coordinating 3rd Phase Move-in &amp; Related TI's</t>
  </si>
  <si>
    <t>SOMED-SOME G0600, G0621 &amp; 1682B- ADD POWER AND DATA</t>
  </si>
  <si>
    <t>10/30/19 O-RVL: RV will schedule a site visit with Debbi Trujillo.</t>
  </si>
  <si>
    <t>TBD - SOM RM 107, 111 &amp; 330- PROJECT: NEW PI, EQUIPMENT INSTALL</t>
  </si>
  <si>
    <t>10/30/19 O-RVL: Will schedule site visit with Tara Bartol.</t>
  </si>
  <si>
    <t>TBD  -  PLACEHOLDER PROJECT: NEW PI, EQUIPMENT INSTALLATION</t>
  </si>
  <si>
    <t>10/30/19 O-RVL: RV to schedule a site visit with Tara. END~</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</si>
  <si>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</si>
  <si>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</si>
  <si>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10/30/19, DL: Plans and permits will be required for the work. We will work on the plans shortly after Thanksgiving………..</t>
  </si>
  <si>
    <t>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</si>
  <si>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</si>
  <si>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1030/19, DL: I received confirmation the space is vacant we will scheule the work in the next 6- 8 weeks…...10/16/19, DL; The plans are aproved and the work is complete. I need to schedule final inspection……….</t>
  </si>
  <si>
    <t>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</si>
  <si>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</si>
  <si>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</si>
  <si>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</si>
  <si>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10/30/19, DL: We planning to complete the project by 12/7/19. We are working on the plans and are planning to sumit the plans for plan check review tomorrow……..</t>
  </si>
  <si>
    <t>10/30/19, DL: This project is in progress and we should be complete in 2- 3 weeks…………10/16/19, DL: We will start this project with in the next two weeks….</t>
  </si>
  <si>
    <t>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</si>
  <si>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10/30/19, DL; We are planning to start this project within the next 6-8 weeks…….</t>
  </si>
  <si>
    <t>10/30/19, DL: WE are working on this project. Our target date for complete is 12/17/19…………</t>
  </si>
  <si>
    <t>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</si>
  <si>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</si>
  <si>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10/30/19, DL:  No Plans will be needed. We will plan on scheduling the work shortly after Thanksgiving…….</t>
  </si>
  <si>
    <t>10/30/19, DL: The plans were approved and we are scheduled to do the work in December…………10/16/19, DL: Plans were submitted this week……..</t>
  </si>
  <si>
    <t>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</si>
  <si>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</si>
  <si>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10/30/19, DL: This project is complete but we need to conduct the final inspection with the building official………..10/16/19, DL: The plans are approved and the work is complete. I need to field verify and schedule the inspection.</t>
  </si>
  <si>
    <t>Department approval to move fwd</t>
  </si>
  <si>
    <t>Building TABB &amp; Lighting Upgrade</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</si>
  <si>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</si>
  <si>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10/31/19 O-RVL: The customer has requested to cancel this request , message received on 10/30. Emailed Alan and cc'd team. END ~  10/30/19 O-RVL: Updating notes. See PM notes. For for updates. END~  10/04/19 O-RVL: RV sent Andrew a message to ask   of the status of the request move forward or cancel. END~  09/13/19 O-RVL: RV sent the Estimate to Deborah Mc Williams, deborah diret RV to send the estimate to Andrew Grey. Rv sent the estimate to Andrew Grey on 9/13. END~  08/08/19 O-RVL: Not aware of plans progress. RV will talk with Dan if additional Info &amp; support is needed.</t>
  </si>
  <si>
    <t>3563</t>
  </si>
  <si>
    <t>Bourns A&amp;B Replace Fire Sprinklers</t>
  </si>
  <si>
    <t>----</t>
  </si>
  <si>
    <t>Reviewing Bid Results</t>
  </si>
  <si>
    <t>Review bid Results w/ FS</t>
  </si>
  <si>
    <t>DM(FY16-17) Botanic Gardens Basin Silt Removal</t>
  </si>
  <si>
    <t>3515c</t>
  </si>
  <si>
    <t>DM(FY18) Elec Substation &amp; Infra. Renewal-Phase 3</t>
  </si>
  <si>
    <t>Phase 3-Design</t>
  </si>
  <si>
    <t>3515b</t>
  </si>
  <si>
    <t>DM(FY18) Elec Substation &amp; Infra. Renewal-Phase 2</t>
  </si>
  <si>
    <t>Phase 2-Construction</t>
  </si>
  <si>
    <t>3515a</t>
  </si>
  <si>
    <t>DM(FY18) Elec Substation &amp; Infra. Renewal-Phase 1</t>
  </si>
  <si>
    <t>Phase 1-Programming</t>
  </si>
  <si>
    <t>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</si>
  <si>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Close Out Project</t>
  </si>
  <si>
    <t>Bourns A and B:  REMOVE AND REPLACE RECALLED SPRINKLERS AT BOURNS HALL A and B Wings. REPLACE WITH EQUIVALENT RELIABLE FIRE SPRINKLER. MATCH RESPONSE TYPE AND TEMPERATURE. ALL WORK TO BE COMPLETED AT NIGHT. INCLUDES: LABOR TO INSTALL NEW SPRINKLERS; DRAIN AND FILLS SYSTEM EVERY NIGHT; RESETTING OF DROPS AS NEEDED; AND MATERIALS.</t>
  </si>
  <si>
    <t>3562</t>
  </si>
  <si>
    <t>3564</t>
  </si>
  <si>
    <t>Closed Out</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</si>
  <si>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</si>
  <si>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</si>
  <si>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</si>
  <si>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11/11/30, DL: This project is complete…….10/30/19, DL: This project is complete but we need to conduct the final inspection with the building official………..10/16/19, DL: The plans are approved and the work is complete. I need to field verify and schedule the inspection.</t>
  </si>
  <si>
    <t>(DMFI 16-17) Botanic Gardens Basin Silt Removal</t>
  </si>
  <si>
    <t>11/13/19 O-RVL: RV preparing estimate. END~  10/30/19 RVL: RV  Received vendor  budgetary costs. END~</t>
  </si>
  <si>
    <t>11/13/19 O-RVL: RV Updates, estimate in progress, pending quote from AE Carlson. END~  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</si>
  <si>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Install Power and TV bracket, move white board</t>
  </si>
  <si>
    <t>11/13/19 O-RVL: Customer  Hold- Pending response to the Estimate sent to the customer by Enrico on 11/12. Pending response. END~  11/04/19 O-RVL: Received quotes from AE-Carleson on Friday 11/01. Forwarded to Enrico. Enrico to forward costs to the customer for approval. END~  10/30/19 O-RVL: Estimating in progress by AE Carleson, pending quote. If approved the work will be perrormed by FS on a SL6 to Carpentry and Child to Electrical. OK per Monty. Enrico will Process WO's. END~   09/18/19 O-RVL: Walked site with General Contractor for quote. Pending Quote from GC. END ~</t>
  </si>
  <si>
    <t>11/13/19 O-RVL: Customer  Hold- Enrico emailed the customer Richard Bain on 11/12  to follow up on acceptance of the ROM estimated costs and is pending response. END~   11/04/19 O-RVL: Updatimg notes. Enrico will be coordinating  work request to SL 6 w/ child if the customer agrees to costs. Pending approval from the customer. END~ Pending approval from the customer. END~  10/31/19 O-RVL:  Sent Richard Baine ROM for accepatnce and approval. Pending response form him. END~  10/30/19 O-RVL: On Hold, sent ROM to Richard Baine for acceptane &amp; approval. Pending Customer approval of ROM estimate. If approved the work will be performed by FS on a SL6 to Carpentry and Child to Electrical. OK per Monty. Enrico will Process WO's. END~  10/29/19 O-RVL: RV Updating notes. Job walk today with multi subs &amp; GC. Pending quote. END~  10/16/19 O-RVL: RV Update notes. RV followed up with phone call to GC for Jobwalk. Pending dates. END~  09/18/19 O-RVL: RV walked site with Vendor on 09/17. Pending quote. END~</t>
  </si>
  <si>
    <t>11/13/19 O-RVL: Enrico sent follow up message to Jeffery mattute. Pending response. END~   10/30/19 O-RVL: On Hold, Sent ROM to Jeffery Mattute. Pending Customer approval of ROM estimate. If approved the work will be performed by FS on a SL6 to Carpentry and Child to Electrical. OK per Monty. Enrico will Process WO's. END~   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</si>
  <si>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Install Power Recptacles and Backbox &amp; conduit of data drops</t>
  </si>
  <si>
    <t>11/13/19 O-RVL: Updating notes. RV contacted Tara. She is waiting on information from the furniture location. RV placed on Cust Hold until the information is received.. END~ 10/30/19 O-RVL: RV to schedule a site visit with Tara. END~10/16/19 O-RVL: Updating notes.  RV will coordinate site visit with Tara Bartol. END~</t>
  </si>
  <si>
    <t>11/13/19 O-RVL: Updating notes. RV contacted tara. She is waiting on information from the PI for equipment location. RV placed on Cust Hold until the information is received.. END~  10/30/19 O-RVL: RV to schedule a site visit with Tara. END~</t>
  </si>
  <si>
    <t>10/30/19 O-RVL: RV to schedule a site visit with Tara. END~
11/13/19 O-RVL: Updating notes. RV contacted Tara. She is waiting on information from the PI for equipment location. RV placed on Cust Hold until the information is received.. END~</t>
  </si>
  <si>
    <t>11/13/19 O-RVL: FS please prepare all permits and drawings in the winter quarter to begin construction in March 2020 per Dierk Biggs. On Hold until winter 2019 prioritization is completed.
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</si>
  <si>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11/6/19 E.Baez-Per Brendan Obrien this project will be cancelled once he gets authorization.
10/8/19 E.Baez-emailed Jonathan Godoy and Brendan O'Brien scope with ROM estimate.</t>
  </si>
  <si>
    <t>11/11/19, DL: Floor covering is delayed. We will schedule the floor covering installation when the material is on site. We submitted the plans for the snorkels last week. Once the plans are approved, we will order the phoenix valves and schedule the work………. 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</si>
  <si>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</si>
  <si>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11/11/19, DL: The capet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</si>
  <si>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</si>
  <si>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11/11/19, DL: This project should be complete with in the next two weeks……….10/30/19, DL: This project is in progress and we should be complete in 2- 3 weeks…………10/16/19, DL: We will start this project with in the next two weeks….</t>
  </si>
  <si>
    <t>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</si>
  <si>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11/11/19, DL: The project is on track to be complete on 12/13/19. Once the abatmetn is complete, we will start the wall repair as the wall are serverly damaged from the previous use of the space……10/30/19, DL: WE are working on this project. Our target date for complete is 12/17/19…………</t>
  </si>
  <si>
    <t>11/11/19, DL: We are not complete. We still need to complete the followitems;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</si>
  <si>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11/15/19, DL: We should have A PO this week. Once we have the PO#, we will schedule the work10/30/19, DL: Project was approved by customer with an FAU #. I will work on providing a PO# as this is maintenace and schedule the work.</t>
  </si>
  <si>
    <t>11/11/19, DL; The project is still on schedule to be complete on 12/12/19…………….10/30/19,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</si>
  <si>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11/15/19, DL: material has not arrived……..10/30/19,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</si>
  <si>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</si>
  <si>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(DMFI 17-19) Headhouse 3 HVAC</t>
  </si>
  <si>
    <t>Headhouse 3 HVAC. Location shows greenhouse 3, but it is headhouse 3.</t>
  </si>
  <si>
    <t>(DMFI 17-19) Rivera Library Air Handlers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</si>
  <si>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</si>
  <si>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Wer are still working on plans for this project. 10/30/19, DL: We planning to complete the project by 12/7/19. We are working on the plans and are planning to sumit the plans for plan check review tomorrow……..</t>
  </si>
  <si>
    <t>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</si>
  <si>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11/11/19, DL: I sent the vendor a 2nd email requesting an update on the proposal. I also included Natalie on the email so she is aware of where we stand with the proposal…...10/30/19,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</si>
  <si>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11/11/19, DL: I will work on scheduling this project…</t>
  </si>
  <si>
    <t>10/30/19, DL: Gunter is working on plans. We are planning to complete the work before Spring Quarter begins.…..</t>
  </si>
  <si>
    <t>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</si>
  <si>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11/5/19 E.Baez-email to Joe, passing cable through wall violation of NEC 400.12 (2).
10/30/19 E.Baez-Joe wanted alternatives as $1500 to much for mounting TV. He suggested running cable through wall to 
capture outlet on other side of wall.
10/29/19 E. Baez-emailed Joe and Eugene cost to mount TV and install single gang outlet would be $1500. Still waiting for mount delivery.
10/4/19 E.Baez, met with Joe Erbland. Mount the department purchase incorrect. Will need to purchase correct TV mount.</t>
  </si>
  <si>
    <t>11/13/19 O-RVL: Updating notes. RV walked site with Maggie and Dan L on 11/07. Preparing Intake documents-in progress. END~  
11/06/19 O-RVL: RV emailed Maggie to schedule a site visit and cc'd Dan L. Pending response.
10/16/19 O-RVL: RV will schedule an Intake site walk with Maggie.</t>
  </si>
  <si>
    <t>Refurbish Room-Student Space,</t>
  </si>
  <si>
    <t>11/13/19 O-RVL: Updating notes. RV walked site with Maggie and Dan L on 11/07. Preparing Intake documents-in progress. END~  11/06/19 O-RVL: RV emailed Maggie to schedule a site visit and cc'd Dan L. Pending response. END~ 10/30/19 O-RVL: RV to schedule a site visit with Maggie. END~ 10/16 &amp; 10/02/19 O-RVL: RV will scheduled intake with Maggie.</t>
  </si>
  <si>
    <t>11/13/19 O-RVL: Jobwalk is scheduled with David on 11/15 at 8:30am. END~  10/30/19 O-RVL: RV to schedule jobwalk with David.</t>
  </si>
  <si>
    <t>11/13/19 O-RVL: RV followed up and emailed Debbie in 11/13 requesting dates and time you can arrange a meeting onsite next at the rooms. END~  11/08/19 O-RVL: Requested a jobwalk with Debbi. Pending a response. END~  10/30/19 O-RVL: RV will schedule a site visit with Debbi Trujillo.</t>
  </si>
  <si>
    <t>Repair/replace or retouch up the spots on the wood veneered panels in the Dean's conference room.</t>
  </si>
  <si>
    <t>10/16/19 O-RVL: RV will visit site &amp; coordinate visit with Debbi Trujillo.
11/13/19 O-RVL: RV will schedule a visit with Debbi and Dan. RV previously visited with Brandon B and the painters repaired the wood panel to the best of their ability. RV will revisit with team and determine a solution to repair/replace or retouch up the spots on the wood veneered panels in the Dean's conference room.</t>
  </si>
  <si>
    <t>Install drywall over out dated would paneling</t>
  </si>
  <si>
    <t>11/11/19, DL: The  Material is ordered. The carpenters may  start the work the week of 11/18/19……...10/30/19, DL: I received confirmation the space is vacant we will scheule the work in the next 6- 8 weeks……10/16/19, DL; The plans are aproved and the work is complete. I need to schedule final inspection……….</t>
  </si>
  <si>
    <t>11/11/19, DL: Project is in the queue to start but we do not have an FAU# as this is a recharge project. I sent Enrico and James an email requesting the FAU#. Once we have an FAU #, I will work on scheudling the work…..10/1/19, DL; Enrico is wtill working on estimate.</t>
  </si>
  <si>
    <t>11/11/19, DL: Plans were approved. I sent Brendan an email  11/11/19 requesting an FAU # as this is Recharge work. Once we have the FAU #, we will work on the contract agreemtn with the contractor………10/30/19,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</si>
  <si>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11/11/19, DL: Need to review scope with Ron as the shelving system is a special order item with a 3- month lead time…..</t>
  </si>
  <si>
    <t>11/12/19 O-RVL: RV spoke with Chelsea this afternoon to confirm the number of shelves.  She requested only 2 shleves total, including the bottom shelf as one of the shelves. END~  11/04/19 O-RVL: Updating notes, Intake is complete and updating work status to complete. Access was updated on 10/16. "Queue to Start".. END~   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</si>
  <si>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11/13/19 O-RVL: RV Updates, Intake is in progress, preparing docs. END~  10/31/19 O-RVL: Received data from Jan Scheifers. END~  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</si>
  <si>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19P000435</t>
  </si>
  <si>
    <t>3557</t>
  </si>
  <si>
    <t>3573</t>
  </si>
  <si>
    <t>Install power to 4- cabinets in hallway</t>
  </si>
  <si>
    <t>Install automatic swing gates at the student services lobby. Include Access controls relay cabling</t>
  </si>
  <si>
    <t>11/26/19, DL: This project was taken off of on hold and we can now proceed. I contacted the contractor last week and I am awaiting their reesponse on when they can schedule the work. I also left a message with them this morning………..7/1/19,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</si>
  <si>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</si>
  <si>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</si>
  <si>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</si>
  <si>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</si>
  <si>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</si>
  <si>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11/26/19, DL: Plans were approved. We will work on the construction contract. Once we have the notice to proceed, we will schedule the work……….10/15/19,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</si>
  <si>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</si>
  <si>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</si>
  <si>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</si>
  <si>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</si>
  <si>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</si>
  <si>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</si>
  <si>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</si>
  <si>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</si>
  <si>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</si>
  <si>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</si>
  <si>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</si>
  <si>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</si>
  <si>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</si>
  <si>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</si>
  <si>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</si>
  <si>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</si>
  <si>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</si>
  <si>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</si>
  <si>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</si>
  <si>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</si>
  <si>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</si>
  <si>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</si>
  <si>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Install 8 position control panel, keyless entry for 2117, 2117A, 2117D and 2117E.
***per Paul Richardson remove 2117G, 2117H and 2117J from request***
!!!!Project to reconfigure wall space, 19P000400 has been combined with 19P000419. !!!</t>
  </si>
  <si>
    <t>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</si>
  <si>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</si>
  <si>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</si>
  <si>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</si>
  <si>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</si>
  <si>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</si>
  <si>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</si>
  <si>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</si>
  <si>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</si>
  <si>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</si>
  <si>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</si>
  <si>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</si>
  <si>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</si>
  <si>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</si>
  <si>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11/27/19 O-ANS: Hold by client for re-prioritization for Winter 2020.</t>
  </si>
  <si>
    <t>Install new 3 ton Packaged unit with heat pump and dedicated electrical service on the roof top. Provide 1ea return plenum, 2ea supply drops in the work space.</t>
  </si>
  <si>
    <t>Install Electrical power &amp; TV bracket. Excludes network/data back box and stub up to ceiling.</t>
  </si>
  <si>
    <t>11/27/19 O-ANS: Placed on Hold for re-prioritization by client for Winter 2020.</t>
  </si>
  <si>
    <t>Patch and paint and extra work to upgrade an old lab that we are now inhabiting. In addition to painting, we need to have floors re-surfaced, cabinets re-stained, and counter tops re-surfaced, if possible. There is also a metal sink that could be polished.</t>
  </si>
  <si>
    <t>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</si>
  <si>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</si>
  <si>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</si>
  <si>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</si>
  <si>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</si>
  <si>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</si>
  <si>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</si>
  <si>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</si>
  <si>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</si>
  <si>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</si>
  <si>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</si>
  <si>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</si>
  <si>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</si>
  <si>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</si>
  <si>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</si>
  <si>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</si>
  <si>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</si>
  <si>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</si>
  <si>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</si>
  <si>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</si>
  <si>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</si>
  <si>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</si>
  <si>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</si>
  <si>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</si>
  <si>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</si>
  <si>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</si>
  <si>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</si>
  <si>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</si>
  <si>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</si>
  <si>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</si>
  <si>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</si>
  <si>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</si>
  <si>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</si>
  <si>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</si>
  <si>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</si>
  <si>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Remove Roll up partition. Install outlet and data port, patch and paint walls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</si>
  <si>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</si>
  <si>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</si>
  <si>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new eyewashing station</t>
  </si>
  <si>
    <t>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</si>
  <si>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</si>
  <si>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Install T-bar ceiling with wipable(coated) ceiling tile. Provide HVAC and Fire sprinklers drops. Install new 2x4 LED light fixtures. Verify Fire alarm systems work.</t>
  </si>
  <si>
    <t>SL5 BOURNS HALL A031- ESTIMATE- REFURBISH ROOM GSR SPACE</t>
  </si>
  <si>
    <t>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</si>
  <si>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</si>
  <si>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</si>
  <si>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</si>
  <si>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</si>
  <si>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</si>
  <si>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</si>
  <si>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11/18/19 DH: Emailed Status Report to customer…..11/11/19, DL; We are still working on plans for this project. 10/30/19, DL: We're planning to complete the project by 12/7/19. We are working on the plans and are planning to submit the plans for plan check review tomorrow.</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</si>
  <si>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</si>
  <si>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</si>
  <si>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Plmbing and electrical to disconnect, Cal Labs to refurbish counter tops (light sand &amp; seal), clean strip and wax sheet vinyl floor, repair and refurbish cabinets (white Rm 316, Blue Rm 328), customer to remove all chemical and sanitize fume hoods.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</si>
  <si>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</si>
  <si>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11/18/19 DH: Emailed Status Report to customer…..11/11/19, DL: This project should be complete with in the next two weeks……….10/30/19, DL: This project is in progress and we should be complete in 2- 3 weeks…………10/16/19, DL: We will start this project with in the next two weeks….</t>
  </si>
  <si>
    <t>Install eight (8ea) electrical swithced outlets behind cabinets for new vac pumps, remove doors and install sliding lower pump shelves.</t>
  </si>
  <si>
    <t>11/18/19 DH: Emailed Status Report to customer…..10/30/19, DL: The plans were approved and we are scheduled to do the work in December…………10/16/19, DL: Plans were submitted this week……..</t>
  </si>
  <si>
    <t>Scope completed by Dan Lerman</t>
  </si>
  <si>
    <t>Provide estimate for keyless entry.</t>
  </si>
  <si>
    <t>11/26/19 O-ANS: Project canceled per communication with Enrico.</t>
  </si>
  <si>
    <t>Install TV bracket on wall near weight room. Provide recessed/flush  single gang outlet near bracket.</t>
  </si>
  <si>
    <t>Pre-Con</t>
  </si>
  <si>
    <t>MOP of new FACP</t>
  </si>
  <si>
    <t>Will bid in February</t>
  </si>
  <si>
    <t>Decision Memo</t>
  </si>
  <si>
    <t>Pre-Con Meeting</t>
  </si>
  <si>
    <t>Programmimng</t>
  </si>
  <si>
    <t>Complete Funding</t>
  </si>
  <si>
    <t>On indefinte hold</t>
  </si>
  <si>
    <t>Tier III evaluations pending</t>
  </si>
  <si>
    <t>Student Srvs Bldg 1st Floor Reno</t>
  </si>
  <si>
    <t>Design-Build Competition</t>
  </si>
  <si>
    <t>In Bididng</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</si>
  <si>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</si>
  <si>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</si>
  <si>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</si>
  <si>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</si>
  <si>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</si>
  <si>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</si>
  <si>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</si>
  <si>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Soccer Field Turf Replacement</t>
  </si>
  <si>
    <t>Michael Boele</t>
  </si>
  <si>
    <t>DM(FY16) Spieth Hall Roof Replacement</t>
  </si>
  <si>
    <t>DM (FY17) Botanic Gardens Basin Silt Removal</t>
  </si>
  <si>
    <t>DMFI(FY17-19) UCPD Generator Replacement</t>
  </si>
  <si>
    <t>DMFI(FY17-19) Tunnel System Plumbing</t>
  </si>
  <si>
    <t>DMFI(FY17-19) Watkins 1000 Lecture Hall Reno</t>
  </si>
  <si>
    <t>DMFI(FY17-19) Central Utility Plant Fire Alarm</t>
  </si>
  <si>
    <t>DMFI(FY17-19) Entomology Museum Fire Alarm</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</si>
  <si>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</si>
  <si>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</si>
  <si>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</si>
  <si>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</si>
  <si>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</si>
  <si>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</si>
  <si>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</si>
  <si>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</si>
  <si>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</si>
  <si>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</si>
  <si>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</si>
  <si>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</si>
  <si>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</si>
  <si>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</si>
  <si>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</si>
  <si>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</si>
  <si>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</si>
  <si>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</si>
  <si>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</si>
  <si>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</si>
  <si>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</si>
  <si>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</si>
  <si>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</si>
  <si>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</si>
  <si>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</si>
  <si>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</si>
  <si>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</si>
  <si>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</si>
  <si>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</si>
  <si>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</si>
  <si>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</si>
  <si>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</si>
  <si>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</si>
  <si>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</si>
  <si>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</si>
  <si>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</si>
  <si>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</si>
  <si>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</si>
  <si>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</si>
  <si>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</si>
  <si>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</si>
  <si>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</si>
  <si>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</si>
  <si>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</si>
  <si>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</si>
  <si>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</si>
  <si>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</si>
  <si>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</si>
  <si>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</si>
  <si>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</si>
  <si>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</si>
  <si>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</si>
  <si>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</si>
  <si>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</si>
  <si>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</si>
  <si>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</si>
  <si>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</si>
  <si>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</si>
  <si>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</si>
  <si>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</si>
  <si>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</si>
  <si>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</si>
  <si>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</si>
  <si>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</si>
  <si>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</si>
  <si>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</si>
  <si>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</si>
  <si>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</si>
  <si>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</si>
  <si>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</si>
  <si>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</si>
  <si>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</si>
  <si>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</si>
  <si>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</si>
  <si>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</si>
  <si>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</si>
  <si>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</si>
  <si>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</si>
  <si>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</si>
  <si>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</si>
  <si>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</si>
  <si>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</si>
  <si>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</si>
  <si>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</si>
  <si>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</si>
  <si>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</si>
  <si>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</si>
  <si>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</si>
  <si>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</si>
  <si>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</si>
  <si>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</si>
  <si>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</si>
  <si>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</si>
  <si>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</si>
  <si>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</si>
  <si>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</si>
  <si>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</si>
  <si>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</si>
  <si>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</si>
  <si>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</si>
  <si>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</si>
  <si>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</si>
  <si>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</si>
  <si>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</si>
  <si>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</si>
  <si>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</si>
  <si>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</si>
  <si>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</si>
  <si>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</si>
  <si>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</si>
  <si>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</si>
  <si>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</si>
  <si>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</si>
  <si>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</si>
  <si>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</si>
  <si>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</si>
  <si>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</si>
  <si>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</si>
  <si>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</si>
  <si>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</si>
  <si>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</si>
  <si>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</si>
  <si>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</si>
  <si>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</si>
  <si>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</si>
  <si>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</si>
  <si>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</si>
  <si>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</si>
  <si>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</si>
  <si>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</si>
  <si>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</si>
  <si>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</si>
  <si>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</si>
  <si>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</si>
  <si>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</si>
  <si>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</si>
  <si>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</si>
  <si>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</si>
  <si>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</si>
  <si>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</si>
  <si>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</si>
  <si>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</si>
  <si>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</si>
  <si>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</si>
  <si>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</si>
  <si>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</si>
  <si>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</si>
  <si>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</si>
  <si>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</si>
  <si>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</si>
  <si>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</si>
  <si>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</si>
  <si>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</si>
  <si>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</si>
  <si>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</si>
  <si>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</si>
  <si>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</si>
  <si>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</si>
  <si>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</si>
  <si>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</si>
  <si>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</si>
  <si>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</si>
  <si>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</si>
  <si>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</si>
  <si>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</si>
  <si>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LOTHIAN HALL A-G</t>
  </si>
  <si>
    <t>SCOTTY'S</t>
  </si>
  <si>
    <t>FRED OFFENEY</t>
  </si>
  <si>
    <t>20P000158</t>
  </si>
  <si>
    <t>SL5 FS ADMIN OFFICE - TOUCH-UP PAINT AROUND BUILDING</t>
  </si>
  <si>
    <t>20P000127</t>
  </si>
  <si>
    <t>SL5 FALKIRK APARTMENTS EMERGENCY EGRESS</t>
  </si>
  <si>
    <t>FALKIRK 10-19</t>
  </si>
  <si>
    <t>10E</t>
  </si>
  <si>
    <t>20P000205</t>
  </si>
  <si>
    <t>SL5 THE PLAZA 12 &amp; 14 - EMERGENCY DECK REPAIR</t>
  </si>
  <si>
    <t>THE PLAZA A-G</t>
  </si>
  <si>
    <t>A0012</t>
  </si>
  <si>
    <t>BOB BRUMBAUGH</t>
  </si>
  <si>
    <t>20P000223</t>
  </si>
  <si>
    <t>SL5 PENTLAND HILLS - SHOWER PAN REPLACEMENTS</t>
  </si>
  <si>
    <t>PENTLAND B-C</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</si>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</sst>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amily val="2"/>
    </font>
    <font>
      <sz val="11"/>
      <color theme="1"/>
      <name val="Calibri"/>
      <family val="2"/>
      <scheme val="minor"/>
    </font>
    <font>
      <sz val="11"/>
      <color rgb="FF000000"/>
      <name val="Calibri"/>
    </font>
    <font>
      <sz val="11"/>
      <color theme="1"/>
      <name val="Calibri"/>
      <scheme val="minor"/>
    </font>
  </fonts>
  <fills count="26">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34">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50">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0" fontId="0" fillId="0" borderId="0" xfId="0" applyFont="1" applyFill="1" applyBorder="1"/>
    <xf numFmtId="164" fontId="14" fillId="7" borderId="0" xfId="1" applyNumberFormat="1" applyFont="1" applyFill="1" applyBorder="1" applyAlignment="1">
      <alignment horizontal="left" vertical="top" wrapText="1"/>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9"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14" fontId="2" fillId="20" borderId="29" xfId="0" applyNumberFormat="1" applyFont="1" applyFill="1" applyBorder="1" applyAlignment="1">
      <alignment wrapText="1"/>
    </xf>
    <xf numFmtId="0" fontId="4" fillId="23" borderId="3" xfId="0" applyFont="1" applyFill="1" applyBorder="1" applyAlignment="1">
      <alignment horizontal="left" wrapText="1"/>
    </xf>
    <xf numFmtId="0" fontId="28" fillId="0" borderId="9" xfId="0" applyFont="1" applyBorder="1" applyAlignment="1">
      <alignment horizontal="lef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0" fillId="24" borderId="9" xfId="0" applyFill="1" applyBorder="1"/>
    <xf numFmtId="0" fontId="0" fillId="24" borderId="26" xfId="0" applyFill="1" applyBorder="1"/>
    <xf numFmtId="0" fontId="39" fillId="0" borderId="9" xfId="0" applyFont="1" applyFill="1" applyBorder="1" applyAlignment="1" applyProtection="1">
      <alignment vertical="center"/>
    </xf>
    <xf numFmtId="0" fontId="0" fillId="24" borderId="28" xfId="0" applyFill="1" applyBorder="1"/>
    <xf numFmtId="0" fontId="0" fillId="0" borderId="28" xfId="0" applyFill="1" applyBorder="1" applyAlignment="1"/>
    <xf numFmtId="0" fontId="28" fillId="0" borderId="28" xfId="0" applyFont="1" applyBorder="1" applyAlignment="1">
      <alignment vertical="center"/>
    </xf>
    <xf numFmtId="14" fontId="40" fillId="0" borderId="0" xfId="0" applyNumberFormat="1" applyFont="1"/>
    <xf numFmtId="14" fontId="40" fillId="0" borderId="0" xfId="0" applyNumberFormat="1" applyFont="1" applyAlignment="1"/>
    <xf numFmtId="0" fontId="0" fillId="0" borderId="28" xfId="0" applyBorder="1"/>
    <xf numFmtId="0" fontId="28" fillId="0" borderId="28" xfId="0" applyFont="1" applyBorder="1" applyAlignment="1">
      <alignment horizontal="right" vertical="center"/>
    </xf>
    <xf numFmtId="0" fontId="28" fillId="0" borderId="0" xfId="0" applyFont="1" applyAlignment="1">
      <alignment horizontal="right" vertical="center"/>
    </xf>
    <xf numFmtId="167" fontId="28" fillId="0" borderId="28" xfId="0" applyNumberFormat="1" applyFont="1" applyBorder="1" applyAlignment="1">
      <alignment horizontal="right" vertical="center"/>
    </xf>
    <xf numFmtId="167" fontId="28" fillId="0" borderId="0" xfId="0" applyNumberFormat="1" applyFont="1" applyAlignment="1">
      <alignment horizontal="right" vertical="center"/>
    </xf>
    <xf numFmtId="167" fontId="28" fillId="0" borderId="0" xfId="0" applyNumberFormat="1" applyFont="1" applyBorder="1" applyAlignment="1">
      <alignment horizontal="right" vertical="center"/>
    </xf>
    <xf numFmtId="0" fontId="0" fillId="0" borderId="11" xfId="0" applyBorder="1"/>
    <xf numFmtId="0" fontId="0" fillId="0" borderId="21" xfId="0" applyBorder="1"/>
    <xf numFmtId="0" fontId="0" fillId="0" borderId="32" xfId="0" applyBorder="1"/>
    <xf numFmtId="0" fontId="0" fillId="0" borderId="27" xfId="0" applyBorder="1"/>
    <xf numFmtId="0" fontId="3" fillId="0" borderId="0" xfId="0" applyFont="1"/>
    <xf numFmtId="0" fontId="3" fillId="0" borderId="0" xfId="0" applyFont="1" applyBorder="1"/>
    <xf numFmtId="0" fontId="3" fillId="11" borderId="9" xfId="0" applyFont="1" applyFill="1" applyBorder="1"/>
    <xf numFmtId="0" fontId="3" fillId="11" borderId="0" xfId="0" applyFont="1" applyFill="1" applyBorder="1"/>
    <xf numFmtId="0" fontId="3" fillId="11" borderId="9" xfId="0" applyFont="1" applyFill="1" applyBorder="1" applyAlignment="1">
      <alignment horizontal="right"/>
    </xf>
    <xf numFmtId="0" fontId="9" fillId="11" borderId="0" xfId="0" applyFont="1" applyFill="1" applyBorder="1" applyAlignment="1">
      <alignment horizontal="left"/>
    </xf>
    <xf numFmtId="0" fontId="9" fillId="11" borderId="17" xfId="0" applyFont="1" applyFill="1" applyBorder="1" applyAlignment="1">
      <alignment horizontal="left"/>
    </xf>
    <xf numFmtId="0" fontId="3" fillId="25" borderId="31" xfId="0" applyFont="1" applyFill="1" applyBorder="1"/>
    <xf numFmtId="0" fontId="3" fillId="25" borderId="30" xfId="0" applyFont="1" applyFill="1" applyBorder="1"/>
    <xf numFmtId="0" fontId="28" fillId="0" borderId="0" xfId="0" applyFont="1" applyBorder="1" applyAlignment="1">
      <alignment horizontal="right" vertical="center"/>
    </xf>
    <xf numFmtId="0" fontId="41" fillId="0" borderId="0" xfId="0" applyFont="1" applyFill="1"/>
    <xf numFmtId="0" fontId="41" fillId="0" borderId="14"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28" xfId="0" applyFont="1" applyBorder="1" applyAlignment="1">
      <alignment vertical="center"/>
    </xf>
    <xf numFmtId="0" fontId="43" fillId="0" borderId="0" xfId="0" applyFont="1" applyFill="1"/>
    <xf numFmtId="0" fontId="43" fillId="0" borderId="14"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167" fontId="42" fillId="0" borderId="28" xfId="0" applyNumberFormat="1" applyFont="1" applyBorder="1" applyAlignment="1">
      <alignment horizontal="right" vertical="center"/>
    </xf>
    <xf numFmtId="0" fontId="42" fillId="0" borderId="28" xfId="0" applyFont="1" applyBorder="1" applyAlignment="1">
      <alignment horizontal="right" vertical="center"/>
    </xf>
    <xf numFmtId="167" fontId="42" fillId="0" borderId="0" xfId="0" applyNumberFormat="1" applyFont="1" applyAlignment="1">
      <alignment horizontal="right" vertical="center"/>
    </xf>
    <xf numFmtId="0" fontId="42" fillId="0" borderId="0" xfId="0" applyFont="1" applyAlignment="1">
      <alignment horizontal="right" vertical="center"/>
    </xf>
    <xf numFmtId="0" fontId="44" fillId="0" borderId="28" xfId="0" applyFont="1" applyBorder="1" applyAlignment="1">
      <alignment vertical="center"/>
    </xf>
    <xf numFmtId="0" fontId="45" fillId="0" borderId="0" xfId="0" applyFont="1" applyFill="1"/>
    <xf numFmtId="0" fontId="45" fillId="0" borderId="14" xfId="0" applyNumberFormat="1" applyFont="1" applyFill="1" applyBorder="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0" fontId="45" fillId="0" borderId="0" xfId="0"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167" fontId="44" fillId="0" borderId="28" xfId="0" applyNumberFormat="1" applyFont="1" applyBorder="1" applyAlignment="1">
      <alignment horizontal="right" vertical="center"/>
    </xf>
    <xf numFmtId="0" fontId="44" fillId="0" borderId="28" xfId="0"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0" fillId="0" borderId="14"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6" fillId="0" borderId="28" xfId="0" applyFont="1" applyBorder="1" applyAlignment="1">
      <alignment vertical="center"/>
    </xf>
    <xf numFmtId="0" fontId="46" fillId="0" borderId="28" xfId="0" applyFont="1" applyBorder="1" applyAlignment="1">
      <alignment horizontal="right" vertical="center"/>
    </xf>
    <xf numFmtId="167" fontId="46" fillId="0" borderId="28" xfId="0" applyNumberFormat="1" applyFont="1" applyBorder="1" applyAlignment="1">
      <alignment horizontal="right" vertical="center"/>
    </xf>
    <xf numFmtId="167" fontId="46" fillId="0" borderId="0" xfId="0" applyNumberFormat="1" applyFont="1" applyAlignment="1">
      <alignment horizontal="right" vertical="center"/>
    </xf>
    <xf numFmtId="0" fontId="46" fillId="0" borderId="0" xfId="0" applyFont="1" applyAlignment="1">
      <alignment horizontal="right" vertical="center"/>
    </xf>
    <xf numFmtId="0" fontId="47" fillId="0" borderId="14" xfId="0" applyNumberFormat="1" applyFont="1" applyFill="1" applyBorder="1"/>
    <xf numFmtId="0" fontId="47" fillId="0" borderId="0" xfId="0" applyFont="1" applyFill="1" applyBorder="1"/>
    <xf numFmtId="0" fontId="46" fillId="0" borderId="33" xfId="0" applyFont="1" applyFill="1" applyBorder="1" applyAlignment="1" applyProtection="1">
      <alignment vertical="center"/>
    </xf>
    <xf numFmtId="14" fontId="47" fillId="0" borderId="0" xfId="0" applyNumberFormat="1" applyFont="1" applyFill="1" applyBorder="1"/>
    <xf numFmtId="0" fontId="47" fillId="0" borderId="0" xfId="0" applyFont="1" applyFill="1" applyBorder="1" applyAlignment="1" applyProtection="1">
      <alignment horizontal="center"/>
      <protection locked="0"/>
    </xf>
    <xf numFmtId="0" fontId="47" fillId="0" borderId="0" xfId="0" applyFont="1" applyFill="1" applyBorder="1" applyAlignment="1" applyProtection="1">
      <alignment horizontal="left"/>
      <protection locked="0"/>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0" fillId="0" borderId="9" xfId="0" applyBorder="1" applyAlignment="1">
      <alignment horizontal="left"/>
    </xf>
    <xf numFmtId="0" fontId="26" fillId="22" borderId="9" xfId="0" applyFont="1" applyFill="1" applyBorder="1" applyAlignment="1">
      <alignment horizontal="center" vertical="center"/>
    </xf>
    <xf numFmtId="0" fontId="26" fillId="1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xr:uid="{00000000-0005-0000-0000-000004000000}"/>
    <cellStyle name="Normal_Sheet1" xfId="5" xr:uid="{00000000-0005-0000-0000-000005000000}"/>
    <cellStyle name="Percent" xfId="3" builtinId="5"/>
  </cellStyles>
  <dxfs count="1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105</c:v>
                </c:pt>
                <c:pt idx="1">
                  <c:v>112</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224" totalsRowShown="0" headerRowDxfId="136" headerRowBorderDxfId="135">
  <autoFilter ref="A7:Q224" xr:uid="{00000000-0009-0000-0100-000005000000}"/>
  <sortState xmlns:xlrd2="http://schemas.microsoft.com/office/spreadsheetml/2017/richdata2" ref="A8:Q224">
    <sortCondition ref="A7:A224"/>
  </sortState>
  <tableColumns count="17">
    <tableColumn id="1" xr3:uid="{00000000-0010-0000-0000-000001000000}" name="Organization" dataDxfId="134" dataCellStyle="Normal"/>
    <tableColumn id="8" xr3:uid="{00000000-0010-0000-0000-000008000000}" name="Project Ref No." dataDxfId="133" dataCellStyle="Normal"/>
    <tableColumn id="22" xr3:uid="{00000000-0010-0000-0000-000016000000}" name="Project Service Unit" dataDxfId="132" dataCellStyle="Normal"/>
    <tableColumn id="3" xr3:uid="{00000000-0010-0000-0000-000003000000}" name="Project Title" dataDxfId="131" dataCellStyle="Normal"/>
    <tableColumn id="5" xr3:uid="{00000000-0010-0000-0000-000005000000}" name="Building" dataDxfId="130" dataCellStyle="Normal"/>
    <tableColumn id="6" xr3:uid="{00000000-0010-0000-0000-000006000000}" name="Room" dataDxfId="129" dataCellStyle="Normal"/>
    <tableColumn id="15" xr3:uid="{00000000-0010-0000-0000-00000F000000}" name="Request Date" dataDxfId="128" dataCellStyle="Normal"/>
    <tableColumn id="23" xr3:uid="{00000000-0010-0000-0000-000017000000}" name="Current Status" dataDxfId="127" dataCellStyle="Normal"/>
    <tableColumn id="16" xr3:uid="{00000000-0010-0000-0000-000010000000}" name="Next Steps" dataDxfId="126" dataCellStyle="Normal"/>
    <tableColumn id="17" xr3:uid="{00000000-0010-0000-0000-000011000000}" name="START Date" dataDxfId="125" dataCellStyle="Normal"/>
    <tableColumn id="18" xr3:uid="{00000000-0010-0000-0000-000012000000}" name="COMPLETE Date" dataDxfId="124" dataCellStyle="Normal"/>
    <tableColumn id="2" xr3:uid="{00000000-0010-0000-0000-000002000000}" name="Project Description" dataDxfId="123" dataCellStyle="Normal"/>
    <tableColumn id="26" xr3:uid="{00000000-0010-0000-0000-00001A000000}" name="PD&amp;C Org Priority No." dataDxfId="122" dataCellStyle="Normal"/>
    <tableColumn id="24" xr3:uid="{00000000-0010-0000-0000-000018000000}" name="FS Org Priority No." dataDxfId="121" dataCellStyle="Normal"/>
    <tableColumn id="14" xr3:uid="{00000000-0010-0000-0000-00000E000000}" name="For New Faculty Hire?" dataDxfId="120" dataCellStyle="Normal"/>
    <tableColumn id="4" xr3:uid="{00000000-0010-0000-0000-000004000000}" name="Contact / Requestor" dataDxfId="119" dataCellStyle="Normal"/>
    <tableColumn id="7" xr3:uid="{00000000-0010-0000-0000-000007000000}" name="Proj Manager" dataDxfId="118"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486" totalsRowShown="0" dataDxfId="117">
  <autoFilter ref="A4:N486" xr:uid="{00000000-0009-0000-0100-000003000000}"/>
  <sortState xmlns:xlrd2="http://schemas.microsoft.com/office/spreadsheetml/2017/richdata2" ref="A5:N484">
    <sortCondition ref="A4:A484"/>
  </sortState>
  <tableColumns count="14">
    <tableColumn id="1" xr3:uid="{00000000-0010-0000-0100-000001000000}" name="Organization" dataDxfId="116"/>
    <tableColumn id="2" xr3:uid="{00000000-0010-0000-0100-000002000000}" name="Project Ref No." dataDxfId="115"/>
    <tableColumn id="3" xr3:uid="{00000000-0010-0000-0100-000003000000}" name="Project Service Unit" dataDxfId="114"/>
    <tableColumn id="4" xr3:uid="{00000000-0010-0000-0100-000004000000}" name="Project Title" dataDxfId="113"/>
    <tableColumn id="5" xr3:uid="{00000000-0010-0000-0100-000005000000}" name="Building" dataDxfId="112"/>
    <tableColumn id="6" xr3:uid="{00000000-0010-0000-0100-000006000000}" name="Room" dataDxfId="111"/>
    <tableColumn id="7" xr3:uid="{00000000-0010-0000-0100-000007000000}" name="Request Date" dataDxfId="110"/>
    <tableColumn id="8" xr3:uid="{00000000-0010-0000-0100-000008000000}" name="Current Status" dataDxfId="109"/>
    <tableColumn id="9" xr3:uid="{00000000-0010-0000-0100-000009000000}" name="Completed Date" dataDxfId="108"/>
    <tableColumn id="10" xr3:uid="{00000000-0010-0000-0100-00000A000000}" name="Fiscal Year" dataDxfId="107"/>
    <tableColumn id="11" xr3:uid="{00000000-0010-0000-0100-00000B000000}" name="FS Org Priority No." dataDxfId="106"/>
    <tableColumn id="12" xr3:uid="{00000000-0010-0000-0100-00000C000000}" name="For New Faculty Hire?" dataDxfId="105"/>
    <tableColumn id="13" xr3:uid="{00000000-0010-0000-0100-00000D000000}" name="Contact" dataDxfId="104"/>
    <tableColumn id="14" xr3:uid="{00000000-0010-0000-0100-00000E000000}" name="Proj Manager" dataDxfId="10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02" dataDxfId="101" tableBorderDxfId="100"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99" dataCellStyle="Normal"/>
    <tableColumn id="2" xr3:uid="{00000000-0010-0000-0200-000002000000}" name="Quarter Prioritized" dataDxfId="98"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97" headerRowBorderDxfId="96" tableBorderDxfId="95" totalsRowBorderDxfId="94">
  <autoFilter ref="AA1:AB18" xr:uid="{84602A47-A19F-491E-98CB-9D9381C6CC3E}"/>
  <sortState xmlns:xlrd2="http://schemas.microsoft.com/office/spreadsheetml/2017/richdata2" ref="AA2:AB18">
    <sortCondition ref="AB1:AB18"/>
  </sortState>
  <tableColumns count="2">
    <tableColumn id="1" xr3:uid="{DC166594-426C-41FE-8654-705197668BBA}" name="Quarter" dataDxfId="93"/>
    <tableColumn id="2" xr3:uid="{E2ED75B9-E667-4DA8-8729-B97662E30F28}" name="Chronology" dataDxfId="9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3:E22" totalsRowShown="0">
  <tableColumns count="5">
    <tableColumn id="1" xr3:uid="{00000000-0010-0000-0300-000001000000}" name="Organization" dataDxfId="91"/>
    <tableColumn id="2" xr3:uid="{00000000-0010-0000-0300-000002000000}" name="Total Open Projects" dataDxfId="90">
      <calculatedColumnFormula>COUNTIF(#REF!,Planning!A4)</calculatedColumnFormula>
    </tableColumn>
    <tableColumn id="5" xr3:uid="{00000000-0010-0000-0300-000005000000}" name="% of Total Projects" dataDxfId="89"/>
    <tableColumn id="3" xr3:uid="{00000000-0010-0000-0300-000003000000}" name="Total Approved Budget" dataDxfId="88" dataCellStyle="Currency">
      <calculatedColumnFormula>SUMIFS(#REF!,#REF!,Planning!A4)</calculatedColumnFormula>
    </tableColumn>
    <tableColumn id="4" xr3:uid="{00000000-0010-0000-0300-000004000000}" name="Total FS Recharge Cost" dataDxfId="87" dataCellStyle="Currency">
      <calculatedColumnFormula>SUMIFS(#REF!,#REF!,Planning!A4)</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3246" totalsRowShown="0" headerRowDxfId="86" dataDxfId="85" dataCellStyle="Normal">
  <autoFilter ref="A1:AO3246" xr:uid="{00000000-0009-0000-0100-000001000000}">
    <filterColumn colId="38">
      <filters>
        <dateGroupItem year="2019" month="12" day="16" dateTimeGrouping="day"/>
      </filters>
    </filterColumn>
  </autoFilter>
  <sortState xmlns:xlrd2="http://schemas.microsoft.com/office/spreadsheetml/2017/richdata2" ref="A2:AO3246">
    <sortCondition ref="AM1:AM3246"/>
  </sortState>
  <tableColumns count="41">
    <tableColumn id="4" xr3:uid="{00000000-0010-0000-0400-000004000000}" name="Proj_Ref_No" dataDxfId="84" dataCellStyle="Normal"/>
    <tableColumn id="26" xr3:uid="{00000000-0010-0000-0400-00001A000000}" name="CPMS_No" dataDxfId="83"/>
    <tableColumn id="27" xr3:uid="{00000000-0010-0000-0400-00001B000000}" name="Work_Order_No" dataDxfId="82"/>
    <tableColumn id="25" xr3:uid="{00000000-0010-0000-0400-000019000000}" name="IRT" dataDxfId="81"/>
    <tableColumn id="1" xr3:uid="{00000000-0010-0000-0400-000001000000}" name="Org" dataDxfId="80" dataCellStyle="Normal"/>
    <tableColumn id="5" xr3:uid="{00000000-0010-0000-0400-000005000000}" name="Project_Title" dataDxfId="79" dataCellStyle="Normal"/>
    <tableColumn id="6" xr3:uid="{00000000-0010-0000-0400-000006000000}" name="Project_Description" dataDxfId="78" dataCellStyle="Normal"/>
    <tableColumn id="7" xr3:uid="{00000000-0010-0000-0400-000007000000}" name="Building" dataDxfId="77" dataCellStyle="Normal"/>
    <tableColumn id="8" xr3:uid="{00000000-0010-0000-0400-000008000000}" name="Room" dataDxfId="76" dataCellStyle="Normal"/>
    <tableColumn id="11" xr3:uid="{00000000-0010-0000-0400-00000B000000}" name="Current_Status" dataDxfId="75" dataCellStyle="Normal"/>
    <tableColumn id="29" xr3:uid="{00000000-0010-0000-0400-00001D000000}" name="Org_Leadership" dataDxfId="74"/>
    <tableColumn id="31" xr3:uid="{00000000-0010-0000-0400-00001F000000}" name="Org_Contact (Prioritization Designate)" dataDxfId="73"/>
    <tableColumn id="9" xr3:uid="{00000000-0010-0000-0400-000009000000}" name="Contact" dataDxfId="72" dataCellStyle="Normal"/>
    <tableColumn id="32" xr3:uid="{00000000-0010-0000-0400-000020000000}" name="Contact_2" dataDxfId="71"/>
    <tableColumn id="12" xr3:uid="{00000000-0010-0000-0400-00000C000000}" name="Proj_Mgr" dataDxfId="70" dataCellStyle="Normal"/>
    <tableColumn id="2" xr3:uid="{00000000-0010-0000-0400-000002000000}" name="Org_Priority" dataDxfId="69" dataCellStyle="Normal"/>
    <tableColumn id="3" xr3:uid="{00000000-0010-0000-0400-000003000000}" name="FS_Priority" dataDxfId="68" dataCellStyle="Normal"/>
    <tableColumn id="30" xr3:uid="{00000000-0010-0000-0400-00001E000000}" name="FS_Priority_Last" dataDxfId="67"/>
    <tableColumn id="18" xr3:uid="{00000000-0010-0000-0400-000012000000}" name="For_Faculty_Hire" dataDxfId="66" dataCellStyle="Normal"/>
    <tableColumn id="13" xr3:uid="{00000000-0010-0000-0400-00000D000000}" name="Approved_Budget" dataDxfId="65" dataCellStyle="Normal"/>
    <tableColumn id="14" xr3:uid="{00000000-0010-0000-0400-00000E000000}" name="FS_Recharge_Costs" dataDxfId="64" dataCellStyle="Normal"/>
    <tableColumn id="10" xr3:uid="{00000000-0010-0000-0400-00000A000000}" name="Project_Initiated" dataDxfId="63" dataCellStyle="Normal"/>
    <tableColumn id="15" xr3:uid="{00000000-0010-0000-0400-00000F000000}" name="Next_Major_Milestone" dataDxfId="62" dataCellStyle="Normal"/>
    <tableColumn id="16" xr3:uid="{00000000-0010-0000-0400-000010000000}" name="Const_Start" dataDxfId="61" dataCellStyle="Normal"/>
    <tableColumn id="17" xr3:uid="{00000000-0010-0000-0400-000011000000}" name="Construction_Completion" dataDxfId="60" dataCellStyle="Normal"/>
    <tableColumn id="21" xr3:uid="{00000000-0010-0000-0400-000015000000}" name="Impact_Description" dataDxfId="59" dataCellStyle="Normal"/>
    <tableColumn id="19" xr3:uid="{00000000-0010-0000-0400-000013000000}" name="Impact_Date_Start" dataDxfId="58" dataCellStyle="Normal"/>
    <tableColumn id="20" xr3:uid="{00000000-0010-0000-0400-000014000000}" name="Impact_Date_End" dataDxfId="57" dataCellStyle="Normal"/>
    <tableColumn id="34" xr3:uid="{00000000-0010-0000-0400-000022000000}" name="PM_Notes" dataDxfId="56"/>
    <tableColumn id="36" xr3:uid="{00000000-0010-0000-0400-000024000000}" name="Scope_Date" dataDxfId="55"/>
    <tableColumn id="37" xr3:uid="{00000000-0010-0000-0400-000025000000}" name="Scope_Reviewer" dataDxfId="54"/>
    <tableColumn id="38" xr3:uid="{00000000-0010-0000-0400-000026000000}" name="Scope_Notes" dataDxfId="53"/>
    <tableColumn id="39" xr3:uid="{00000000-0010-0000-0400-000027000000}" name="Scope_Complete" dataDxfId="52"/>
    <tableColumn id="35" xr3:uid="{00000000-0010-0000-0400-000023000000}" name="Completed Date" dataDxfId="51"/>
    <tableColumn id="40" xr3:uid="{73C0CDA3-1D80-45CA-94F7-0278FBBA333C}" name="Quarter Submitted" dataDxfId="50"/>
    <tableColumn id="23" xr3:uid="{00000000-0010-0000-0400-000017000000}" name="Owner" dataDxfId="49">
      <calculatedColumnFormula>IF(LEN(A2)&gt;6,"FS","PD&amp;C")</calculatedColumnFormula>
    </tableColumn>
    <tableColumn id="24" xr3:uid="{00000000-0010-0000-0400-000018000000}" name="IRT?" dataDxfId="48">
      <calculatedColumnFormula>ISNUMBER(SEARCH("IRT",Table1[[#This Row],[Current_Status]]))</calculatedColumnFormula>
    </tableColumn>
    <tableColumn id="28" xr3:uid="{00000000-0010-0000-0400-00001C000000}" name="Requested Year" dataDxfId="47">
      <calculatedColumnFormula>YEAR(Table1[[#This Row],[Project_Initiated]])</calculatedColumnFormula>
    </tableColumn>
    <tableColumn id="22" xr3:uid="{00000000-0010-0000-0400-000016000000}" name="Data Pulled On" dataDxfId="46" dataCellStyle="Normal"/>
    <tableColumn id="33" xr3:uid="{00000000-0010-0000-0400-000021000000}" name="FY" dataDxfId="45"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44"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24"/>
  <sheetViews>
    <sheetView tabSelected="1" zoomScale="90" zoomScaleNormal="90" zoomScalePageLayoutView="85" workbookViewId="0">
      <pane xSplit="2" ySplit="7" topLeftCell="C140" activePane="bottomRight" state="frozen"/>
      <selection pane="topRight" activeCell="C1" sqref="C1"/>
      <selection pane="bottomLeft" activeCell="A9" sqref="A9"/>
      <selection pane="bottomRight" activeCell="I211" sqref="I211"/>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5" t="s">
        <v>4953</v>
      </c>
      <c r="B1" s="29"/>
      <c r="C1" s="29"/>
      <c r="D1" s="29"/>
      <c r="E1" s="29"/>
      <c r="F1" s="29"/>
      <c r="G1" s="41"/>
      <c r="H1" s="42"/>
      <c r="I1" s="29"/>
      <c r="J1" s="41"/>
      <c r="K1" s="41"/>
      <c r="L1" s="41"/>
      <c r="M1" s="41"/>
      <c r="N1" s="29"/>
      <c r="O1" s="29"/>
      <c r="P1" s="29"/>
      <c r="Q1" s="29"/>
    </row>
    <row r="2" spans="1:17" s="25" customFormat="1" ht="19.5" customHeight="1" x14ac:dyDescent="0.35">
      <c r="A2" s="29"/>
      <c r="B2" s="29"/>
      <c r="C2" s="29"/>
      <c r="D2" s="8"/>
      <c r="E2" s="29"/>
      <c r="F2" s="29"/>
      <c r="G2" s="41"/>
      <c r="H2" s="42"/>
      <c r="I2" s="29"/>
      <c r="J2" s="41"/>
      <c r="K2" s="41"/>
      <c r="L2" s="41"/>
      <c r="M2" s="41"/>
      <c r="N2" s="29"/>
      <c r="O2" s="29"/>
      <c r="P2" s="29"/>
      <c r="Q2" s="29"/>
    </row>
    <row r="3" spans="1:17" s="25" customFormat="1" ht="19.5" customHeight="1" x14ac:dyDescent="0.35">
      <c r="A3" s="29"/>
      <c r="B3" s="29"/>
      <c r="C3" s="29"/>
      <c r="D3" s="8"/>
      <c r="E3" s="29"/>
      <c r="F3" s="29"/>
      <c r="G3" s="90" t="s">
        <v>2821</v>
      </c>
      <c r="H3" s="91"/>
      <c r="I3" s="92">
        <f>COUNTIF(Table5[Project Service Unit],"PD&amp;C")</f>
        <v>105</v>
      </c>
      <c r="J3" s="8"/>
      <c r="K3" s="41"/>
      <c r="L3" s="41"/>
      <c r="M3" s="41"/>
      <c r="N3" s="29"/>
      <c r="O3" s="29"/>
      <c r="P3" s="29"/>
      <c r="Q3" s="29"/>
    </row>
    <row r="4" spans="1:17" s="25" customFormat="1" ht="19.5" customHeight="1" x14ac:dyDescent="0.35">
      <c r="A4" s="29"/>
      <c r="B4" s="29"/>
      <c r="C4" s="29"/>
      <c r="D4" s="29"/>
      <c r="E4" s="29"/>
      <c r="F4" s="29"/>
      <c r="G4" s="66" t="s">
        <v>2822</v>
      </c>
      <c r="H4" s="67"/>
      <c r="I4" s="68">
        <f>COUNTIF(Table5[Project Service Unit],"FS")</f>
        <v>112</v>
      </c>
      <c r="J4" s="8"/>
      <c r="K4" s="41"/>
      <c r="L4" s="41"/>
      <c r="M4" s="41"/>
      <c r="N4" s="29"/>
      <c r="O4" s="29"/>
      <c r="P4" s="29"/>
      <c r="Q4" s="29"/>
    </row>
    <row r="5" spans="1:17" s="25" customFormat="1" ht="15" customHeight="1" x14ac:dyDescent="0.35">
      <c r="A5" s="29"/>
      <c r="B5" s="29"/>
      <c r="C5" s="29"/>
      <c r="D5" s="8"/>
      <c r="E5" s="8"/>
      <c r="F5" s="8"/>
      <c r="G5" s="43"/>
      <c r="H5" s="44"/>
      <c r="I5" s="8"/>
      <c r="J5" s="43"/>
      <c r="K5" s="43"/>
      <c r="L5" s="43"/>
      <c r="M5" s="43"/>
      <c r="N5" s="8"/>
      <c r="O5" s="8"/>
      <c r="P5" s="8"/>
      <c r="Q5" s="43"/>
    </row>
    <row r="6" spans="1:17" s="21" customFormat="1" ht="42.75" customHeight="1" x14ac:dyDescent="0.3">
      <c r="A6" s="64" t="s">
        <v>275</v>
      </c>
      <c r="B6" s="65">
        <v>43815</v>
      </c>
      <c r="C6" s="231" t="s">
        <v>250</v>
      </c>
      <c r="D6" s="231"/>
      <c r="E6" s="231"/>
      <c r="F6" s="231"/>
      <c r="G6" s="232" t="s">
        <v>249</v>
      </c>
      <c r="H6" s="233"/>
      <c r="I6" s="233"/>
      <c r="J6" s="233"/>
      <c r="K6" s="234"/>
      <c r="L6" s="233" t="s">
        <v>238</v>
      </c>
      <c r="M6" s="233"/>
      <c r="N6" s="233"/>
      <c r="O6" s="233"/>
      <c r="P6" s="233"/>
      <c r="Q6" s="233"/>
    </row>
    <row r="7" spans="1:17" s="2" customFormat="1" ht="75.75" thickBot="1" x14ac:dyDescent="0.3">
      <c r="A7" s="9" t="s">
        <v>230</v>
      </c>
      <c r="B7" s="33" t="s">
        <v>231</v>
      </c>
      <c r="C7" s="34" t="s">
        <v>248</v>
      </c>
      <c r="D7" s="17" t="s">
        <v>232</v>
      </c>
      <c r="E7" s="17" t="s">
        <v>6</v>
      </c>
      <c r="F7" s="18" t="s">
        <v>7</v>
      </c>
      <c r="G7" s="32" t="s">
        <v>251</v>
      </c>
      <c r="H7" s="19" t="s">
        <v>234</v>
      </c>
      <c r="I7" s="17" t="s">
        <v>282</v>
      </c>
      <c r="J7" s="20" t="s">
        <v>283</v>
      </c>
      <c r="K7" s="31" t="s">
        <v>284</v>
      </c>
      <c r="L7" s="34" t="s">
        <v>233</v>
      </c>
      <c r="M7" s="93" t="s">
        <v>672</v>
      </c>
      <c r="N7" s="78" t="s">
        <v>673</v>
      </c>
      <c r="O7" s="78" t="s">
        <v>287</v>
      </c>
      <c r="P7" s="17" t="s">
        <v>2928</v>
      </c>
      <c r="Q7" s="18" t="s">
        <v>235</v>
      </c>
    </row>
    <row r="8" spans="1:17" ht="15.75" thickTop="1" x14ac:dyDescent="0.25">
      <c r="A8" s="106" t="s">
        <v>21</v>
      </c>
      <c r="B8" s="220" t="s">
        <v>303</v>
      </c>
      <c r="C8" s="107" t="s">
        <v>595</v>
      </c>
      <c r="D8" s="106" t="s">
        <v>3250</v>
      </c>
      <c r="E8" s="106" t="s">
        <v>407</v>
      </c>
      <c r="F8" s="106" t="s">
        <v>295</v>
      </c>
      <c r="G8" s="37">
        <v>43355</v>
      </c>
      <c r="H8" s="106" t="s">
        <v>2852</v>
      </c>
      <c r="I8" s="106" t="s">
        <v>295</v>
      </c>
      <c r="J8" s="38" t="s">
        <v>295</v>
      </c>
      <c r="K8" s="38" t="s">
        <v>295</v>
      </c>
      <c r="L8" s="107" t="s">
        <v>304</v>
      </c>
      <c r="M8" s="108" t="s">
        <v>295</v>
      </c>
      <c r="N8" s="108" t="s">
        <v>305</v>
      </c>
      <c r="O8" s="108" t="s">
        <v>295</v>
      </c>
      <c r="P8" s="109" t="s">
        <v>3777</v>
      </c>
      <c r="Q8" s="109" t="s">
        <v>263</v>
      </c>
    </row>
    <row r="9" spans="1:17" x14ac:dyDescent="0.25">
      <c r="A9" s="106" t="s">
        <v>21</v>
      </c>
      <c r="B9" s="220" t="s">
        <v>1038</v>
      </c>
      <c r="C9" s="107" t="s">
        <v>595</v>
      </c>
      <c r="D9" s="106" t="s">
        <v>3262</v>
      </c>
      <c r="E9" s="106" t="s">
        <v>407</v>
      </c>
      <c r="F9" s="106" t="s">
        <v>295</v>
      </c>
      <c r="G9" s="37">
        <v>43355</v>
      </c>
      <c r="H9" s="106" t="s">
        <v>2820</v>
      </c>
      <c r="I9" s="106" t="s">
        <v>295</v>
      </c>
      <c r="J9" s="38" t="s">
        <v>295</v>
      </c>
      <c r="K9" s="38" t="s">
        <v>295</v>
      </c>
      <c r="L9" s="107" t="s">
        <v>304</v>
      </c>
      <c r="M9" s="108" t="s">
        <v>295</v>
      </c>
      <c r="N9" s="108" t="s">
        <v>327</v>
      </c>
      <c r="O9" s="108" t="s">
        <v>295</v>
      </c>
      <c r="P9" s="109" t="s">
        <v>3777</v>
      </c>
      <c r="Q9" s="109" t="s">
        <v>243</v>
      </c>
    </row>
    <row r="10" spans="1:17" x14ac:dyDescent="0.25">
      <c r="A10" s="106" t="s">
        <v>21</v>
      </c>
      <c r="B10" s="220" t="s">
        <v>3732</v>
      </c>
      <c r="C10" s="107" t="s">
        <v>595</v>
      </c>
      <c r="D10" s="106" t="s">
        <v>3733</v>
      </c>
      <c r="E10" s="106" t="s">
        <v>407</v>
      </c>
      <c r="F10" s="106" t="s">
        <v>4378</v>
      </c>
      <c r="G10" s="37">
        <v>43375</v>
      </c>
      <c r="H10" s="106" t="s">
        <v>2827</v>
      </c>
      <c r="I10" s="106" t="s">
        <v>295</v>
      </c>
      <c r="J10" s="38" t="s">
        <v>295</v>
      </c>
      <c r="K10" s="38" t="s">
        <v>295</v>
      </c>
      <c r="L10" s="107" t="s">
        <v>4455</v>
      </c>
      <c r="M10" s="108" t="s">
        <v>295</v>
      </c>
      <c r="N10" s="108" t="s">
        <v>3588</v>
      </c>
      <c r="O10" s="108" t="s">
        <v>295</v>
      </c>
      <c r="P10" s="109" t="s">
        <v>3777</v>
      </c>
      <c r="Q10" s="109" t="s">
        <v>263</v>
      </c>
    </row>
    <row r="11" spans="1:17" x14ac:dyDescent="0.25">
      <c r="A11" s="106" t="s">
        <v>21</v>
      </c>
      <c r="B11" s="220" t="s">
        <v>5258</v>
      </c>
      <c r="C11" s="107" t="s">
        <v>595</v>
      </c>
      <c r="D11" s="106" t="s">
        <v>5259</v>
      </c>
      <c r="E11" s="106" t="s">
        <v>407</v>
      </c>
      <c r="F11" s="106" t="s">
        <v>470</v>
      </c>
      <c r="G11" s="37">
        <v>43773</v>
      </c>
      <c r="H11" s="106" t="s">
        <v>2827</v>
      </c>
      <c r="I11" s="106" t="s">
        <v>295</v>
      </c>
      <c r="J11" s="38" t="s">
        <v>295</v>
      </c>
      <c r="K11" s="38" t="s">
        <v>295</v>
      </c>
      <c r="L11" s="107" t="s">
        <v>295</v>
      </c>
      <c r="M11" s="108" t="s">
        <v>295</v>
      </c>
      <c r="N11" s="108" t="s">
        <v>302</v>
      </c>
      <c r="O11" s="108" t="s">
        <v>295</v>
      </c>
      <c r="P11" s="109" t="s">
        <v>3775</v>
      </c>
      <c r="Q11" s="109" t="s">
        <v>263</v>
      </c>
    </row>
    <row r="12" spans="1:17" x14ac:dyDescent="0.25">
      <c r="A12" s="106" t="s">
        <v>21</v>
      </c>
      <c r="B12" s="220" t="s">
        <v>25</v>
      </c>
      <c r="C12" s="107" t="s">
        <v>2925</v>
      </c>
      <c r="D12" s="106" t="s">
        <v>26</v>
      </c>
      <c r="E12" s="106" t="s">
        <v>295</v>
      </c>
      <c r="F12" s="106" t="s">
        <v>295</v>
      </c>
      <c r="G12" s="37">
        <v>41739</v>
      </c>
      <c r="H12" s="106" t="s">
        <v>149</v>
      </c>
      <c r="I12" s="106" t="s">
        <v>2953</v>
      </c>
      <c r="J12" s="38" t="s">
        <v>295</v>
      </c>
      <c r="K12" s="38" t="s">
        <v>295</v>
      </c>
      <c r="L12" s="107" t="s">
        <v>3787</v>
      </c>
      <c r="M12" s="108">
        <v>3</v>
      </c>
      <c r="N12" s="108" t="s">
        <v>295</v>
      </c>
      <c r="O12" s="108" t="s">
        <v>295</v>
      </c>
      <c r="P12" s="109" t="s">
        <v>3789</v>
      </c>
      <c r="Q12" s="109" t="s">
        <v>3790</v>
      </c>
    </row>
    <row r="13" spans="1:17" x14ac:dyDescent="0.25">
      <c r="A13" s="106" t="s">
        <v>21</v>
      </c>
      <c r="B13" s="220" t="s">
        <v>24</v>
      </c>
      <c r="C13" s="107" t="s">
        <v>2925</v>
      </c>
      <c r="D13" s="106" t="s">
        <v>2855</v>
      </c>
      <c r="E13" s="106" t="s">
        <v>330</v>
      </c>
      <c r="F13" s="106" t="s">
        <v>295</v>
      </c>
      <c r="G13" s="37">
        <v>43335</v>
      </c>
      <c r="H13" s="106" t="s">
        <v>149</v>
      </c>
      <c r="I13" s="106" t="s">
        <v>5030</v>
      </c>
      <c r="J13" s="38" t="s">
        <v>295</v>
      </c>
      <c r="K13" s="38" t="s">
        <v>295</v>
      </c>
      <c r="L13" s="107" t="s">
        <v>3784</v>
      </c>
      <c r="M13" s="108">
        <v>2</v>
      </c>
      <c r="N13" s="108" t="s">
        <v>295</v>
      </c>
      <c r="O13" s="108" t="s">
        <v>295</v>
      </c>
      <c r="P13" s="109" t="s">
        <v>3786</v>
      </c>
      <c r="Q13" s="109" t="s">
        <v>169</v>
      </c>
    </row>
    <row r="14" spans="1:17" x14ac:dyDescent="0.25">
      <c r="A14" s="106" t="s">
        <v>76</v>
      </c>
      <c r="B14" s="220" t="s">
        <v>4544</v>
      </c>
      <c r="C14" s="107" t="s">
        <v>595</v>
      </c>
      <c r="D14" s="106" t="s">
        <v>4600</v>
      </c>
      <c r="E14" s="106" t="s">
        <v>1092</v>
      </c>
      <c r="F14" s="106" t="s">
        <v>4601</v>
      </c>
      <c r="G14" s="37">
        <v>43468</v>
      </c>
      <c r="H14" s="106" t="s">
        <v>2852</v>
      </c>
      <c r="I14" s="106" t="s">
        <v>295</v>
      </c>
      <c r="J14" s="38" t="s">
        <v>295</v>
      </c>
      <c r="K14" s="38" t="s">
        <v>295</v>
      </c>
      <c r="L14" s="107" t="s">
        <v>5062</v>
      </c>
      <c r="M14" s="108" t="s">
        <v>295</v>
      </c>
      <c r="N14" s="108" t="s">
        <v>3588</v>
      </c>
      <c r="O14" s="108" t="s">
        <v>295</v>
      </c>
      <c r="P14" s="109" t="s">
        <v>3859</v>
      </c>
      <c r="Q14" s="109" t="s">
        <v>263</v>
      </c>
    </row>
    <row r="15" spans="1:17" x14ac:dyDescent="0.25">
      <c r="A15" s="106" t="s">
        <v>76</v>
      </c>
      <c r="B15" s="220" t="s">
        <v>4545</v>
      </c>
      <c r="C15" s="107" t="s">
        <v>595</v>
      </c>
      <c r="D15" s="106" t="s">
        <v>4602</v>
      </c>
      <c r="E15" s="106" t="s">
        <v>1092</v>
      </c>
      <c r="F15" s="106" t="s">
        <v>4603</v>
      </c>
      <c r="G15" s="37">
        <v>43515</v>
      </c>
      <c r="H15" s="106" t="s">
        <v>2839</v>
      </c>
      <c r="I15" s="106" t="s">
        <v>295</v>
      </c>
      <c r="J15" s="38" t="s">
        <v>295</v>
      </c>
      <c r="K15" s="38" t="s">
        <v>295</v>
      </c>
      <c r="L15" s="107" t="s">
        <v>4757</v>
      </c>
      <c r="M15" s="108" t="s">
        <v>295</v>
      </c>
      <c r="N15" s="108" t="s">
        <v>3742</v>
      </c>
      <c r="O15" s="108" t="s">
        <v>295</v>
      </c>
      <c r="P15" s="109" t="s">
        <v>3893</v>
      </c>
      <c r="Q15" s="109" t="s">
        <v>263</v>
      </c>
    </row>
    <row r="16" spans="1:17" x14ac:dyDescent="0.25">
      <c r="A16" s="106" t="s">
        <v>76</v>
      </c>
      <c r="B16" s="220" t="s">
        <v>3661</v>
      </c>
      <c r="C16" s="107" t="s">
        <v>595</v>
      </c>
      <c r="D16" s="106" t="s">
        <v>3662</v>
      </c>
      <c r="E16" s="106" t="s">
        <v>369</v>
      </c>
      <c r="F16" s="106" t="s">
        <v>4303</v>
      </c>
      <c r="G16" s="37">
        <v>43594</v>
      </c>
      <c r="H16" s="106" t="s">
        <v>2820</v>
      </c>
      <c r="I16" s="106" t="s">
        <v>295</v>
      </c>
      <c r="J16" s="38" t="s">
        <v>295</v>
      </c>
      <c r="K16" s="38" t="s">
        <v>295</v>
      </c>
      <c r="L16" s="107" t="s">
        <v>4477</v>
      </c>
      <c r="M16" s="108" t="s">
        <v>295</v>
      </c>
      <c r="N16" s="108" t="s">
        <v>320</v>
      </c>
      <c r="O16" s="108" t="s">
        <v>295</v>
      </c>
      <c r="P16" s="109" t="s">
        <v>4304</v>
      </c>
      <c r="Q16" s="109" t="s">
        <v>263</v>
      </c>
    </row>
    <row r="17" spans="1:17" x14ac:dyDescent="0.25">
      <c r="A17" s="106" t="s">
        <v>76</v>
      </c>
      <c r="B17" s="220" t="s">
        <v>3663</v>
      </c>
      <c r="C17" s="107" t="s">
        <v>595</v>
      </c>
      <c r="D17" s="106" t="s">
        <v>3664</v>
      </c>
      <c r="E17" s="106" t="s">
        <v>369</v>
      </c>
      <c r="F17" s="106" t="s">
        <v>4305</v>
      </c>
      <c r="G17" s="37">
        <v>43594</v>
      </c>
      <c r="H17" s="106" t="s">
        <v>2820</v>
      </c>
      <c r="I17" s="106" t="s">
        <v>295</v>
      </c>
      <c r="J17" s="38" t="s">
        <v>295</v>
      </c>
      <c r="K17" s="38" t="s">
        <v>295</v>
      </c>
      <c r="L17" s="107" t="s">
        <v>4479</v>
      </c>
      <c r="M17" s="108" t="s">
        <v>295</v>
      </c>
      <c r="N17" s="108" t="s">
        <v>264</v>
      </c>
      <c r="O17" s="108" t="s">
        <v>295</v>
      </c>
      <c r="P17" s="109" t="s">
        <v>4304</v>
      </c>
      <c r="Q17" s="109" t="s">
        <v>263</v>
      </c>
    </row>
    <row r="18" spans="1:17" x14ac:dyDescent="0.25">
      <c r="A18" s="106" t="s">
        <v>76</v>
      </c>
      <c r="B18" s="220" t="s">
        <v>4535</v>
      </c>
      <c r="C18" s="107" t="s">
        <v>595</v>
      </c>
      <c r="D18" s="106" t="s">
        <v>4607</v>
      </c>
      <c r="E18" s="106" t="s">
        <v>369</v>
      </c>
      <c r="F18" s="106" t="s">
        <v>4608</v>
      </c>
      <c r="G18" s="37">
        <v>43594</v>
      </c>
      <c r="H18" s="106" t="s">
        <v>2865</v>
      </c>
      <c r="I18" s="106" t="s">
        <v>295</v>
      </c>
      <c r="J18" s="38" t="s">
        <v>295</v>
      </c>
      <c r="K18" s="38" t="s">
        <v>295</v>
      </c>
      <c r="L18" s="107" t="s">
        <v>295</v>
      </c>
      <c r="M18" s="108" t="s">
        <v>295</v>
      </c>
      <c r="N18" s="108" t="s">
        <v>320</v>
      </c>
      <c r="O18" s="108" t="s">
        <v>295</v>
      </c>
      <c r="P18" s="109" t="s">
        <v>4304</v>
      </c>
      <c r="Q18" s="109" t="s">
        <v>263</v>
      </c>
    </row>
    <row r="19" spans="1:17" x14ac:dyDescent="0.25">
      <c r="A19" s="106" t="s">
        <v>76</v>
      </c>
      <c r="B19" s="220" t="s">
        <v>3211</v>
      </c>
      <c r="C19" s="107" t="s">
        <v>595</v>
      </c>
      <c r="D19" s="106" t="s">
        <v>3332</v>
      </c>
      <c r="E19" s="106" t="s">
        <v>369</v>
      </c>
      <c r="F19" s="106" t="s">
        <v>4312</v>
      </c>
      <c r="G19" s="37">
        <v>43599</v>
      </c>
      <c r="H19" s="106" t="s">
        <v>2839</v>
      </c>
      <c r="I19" s="106" t="s">
        <v>295</v>
      </c>
      <c r="J19" s="38" t="s">
        <v>295</v>
      </c>
      <c r="K19" s="38" t="s">
        <v>295</v>
      </c>
      <c r="L19" s="107" t="s">
        <v>295</v>
      </c>
      <c r="M19" s="108" t="s">
        <v>295</v>
      </c>
      <c r="N19" s="108" t="s">
        <v>152</v>
      </c>
      <c r="O19" s="108" t="s">
        <v>2884</v>
      </c>
      <c r="P19" s="109" t="s">
        <v>3857</v>
      </c>
      <c r="Q19" s="109" t="s">
        <v>243</v>
      </c>
    </row>
    <row r="20" spans="1:17" x14ac:dyDescent="0.25">
      <c r="A20" s="106" t="s">
        <v>76</v>
      </c>
      <c r="B20" s="220" t="s">
        <v>3202</v>
      </c>
      <c r="C20" s="107" t="s">
        <v>595</v>
      </c>
      <c r="D20" s="106" t="s">
        <v>3309</v>
      </c>
      <c r="E20" s="106" t="s">
        <v>369</v>
      </c>
      <c r="F20" s="106" t="s">
        <v>4299</v>
      </c>
      <c r="G20" s="37">
        <v>43599</v>
      </c>
      <c r="H20" s="106" t="s">
        <v>2839</v>
      </c>
      <c r="I20" s="106" t="s">
        <v>295</v>
      </c>
      <c r="J20" s="38" t="s">
        <v>295</v>
      </c>
      <c r="K20" s="38" t="s">
        <v>295</v>
      </c>
      <c r="L20" s="107" t="s">
        <v>295</v>
      </c>
      <c r="M20" s="108" t="s">
        <v>295</v>
      </c>
      <c r="N20" s="108" t="s">
        <v>305</v>
      </c>
      <c r="O20" s="108" t="s">
        <v>2884</v>
      </c>
      <c r="P20" s="109" t="s">
        <v>3857</v>
      </c>
      <c r="Q20" s="109" t="s">
        <v>243</v>
      </c>
    </row>
    <row r="21" spans="1:17" x14ac:dyDescent="0.25">
      <c r="A21" s="106" t="s">
        <v>76</v>
      </c>
      <c r="B21" s="220" t="s">
        <v>4538</v>
      </c>
      <c r="C21" s="107" t="s">
        <v>595</v>
      </c>
      <c r="D21" s="106" t="s">
        <v>5185</v>
      </c>
      <c r="E21" s="106" t="s">
        <v>369</v>
      </c>
      <c r="F21" s="106" t="s">
        <v>3858</v>
      </c>
      <c r="G21" s="37">
        <v>43600</v>
      </c>
      <c r="H21" s="106" t="s">
        <v>2839</v>
      </c>
      <c r="I21" s="106" t="s">
        <v>295</v>
      </c>
      <c r="J21" s="38" t="s">
        <v>295</v>
      </c>
      <c r="K21" s="38" t="s">
        <v>295</v>
      </c>
      <c r="L21" s="107" t="s">
        <v>5096</v>
      </c>
      <c r="M21" s="108" t="s">
        <v>295</v>
      </c>
      <c r="N21" s="108" t="s">
        <v>264</v>
      </c>
      <c r="O21" s="108" t="s">
        <v>295</v>
      </c>
      <c r="P21" s="109" t="s">
        <v>3857</v>
      </c>
      <c r="Q21" s="109" t="s">
        <v>263</v>
      </c>
    </row>
    <row r="22" spans="1:17" x14ac:dyDescent="0.25">
      <c r="A22" s="106" t="s">
        <v>76</v>
      </c>
      <c r="B22" s="220" t="s">
        <v>4537</v>
      </c>
      <c r="C22" s="107" t="s">
        <v>595</v>
      </c>
      <c r="D22" s="106" t="s">
        <v>4661</v>
      </c>
      <c r="E22" s="106" t="s">
        <v>369</v>
      </c>
      <c r="F22" s="106" t="s">
        <v>4662</v>
      </c>
      <c r="G22" s="37">
        <v>43665</v>
      </c>
      <c r="H22" s="106" t="s">
        <v>2839</v>
      </c>
      <c r="I22" s="106" t="s">
        <v>295</v>
      </c>
      <c r="J22" s="38" t="s">
        <v>295</v>
      </c>
      <c r="K22" s="38" t="s">
        <v>295</v>
      </c>
      <c r="L22" s="107" t="s">
        <v>295</v>
      </c>
      <c r="M22" s="108" t="s">
        <v>295</v>
      </c>
      <c r="N22" s="108" t="s">
        <v>264</v>
      </c>
      <c r="O22" s="108" t="s">
        <v>295</v>
      </c>
      <c r="P22" s="109" t="s">
        <v>4302</v>
      </c>
      <c r="Q22" s="109" t="s">
        <v>243</v>
      </c>
    </row>
    <row r="23" spans="1:17" x14ac:dyDescent="0.25">
      <c r="A23" s="106" t="s">
        <v>76</v>
      </c>
      <c r="B23" s="220" t="s">
        <v>4539</v>
      </c>
      <c r="C23" s="107" t="s">
        <v>595</v>
      </c>
      <c r="D23" s="106" t="s">
        <v>5205</v>
      </c>
      <c r="E23" s="106" t="s">
        <v>369</v>
      </c>
      <c r="F23" s="106" t="s">
        <v>4673</v>
      </c>
      <c r="G23" s="37">
        <v>43598</v>
      </c>
      <c r="H23" s="106" t="s">
        <v>2839</v>
      </c>
      <c r="I23" s="106" t="s">
        <v>295</v>
      </c>
      <c r="J23" s="38" t="s">
        <v>295</v>
      </c>
      <c r="K23" s="38" t="s">
        <v>295</v>
      </c>
      <c r="L23" s="107" t="s">
        <v>295</v>
      </c>
      <c r="M23" s="108" t="s">
        <v>295</v>
      </c>
      <c r="N23" s="108" t="s">
        <v>323</v>
      </c>
      <c r="O23" s="108" t="s">
        <v>295</v>
      </c>
      <c r="P23" s="109" t="s">
        <v>4674</v>
      </c>
      <c r="Q23" s="109" t="s">
        <v>243</v>
      </c>
    </row>
    <row r="24" spans="1:17" x14ac:dyDescent="0.25">
      <c r="A24" s="106" t="s">
        <v>76</v>
      </c>
      <c r="B24" s="220" t="s">
        <v>4543</v>
      </c>
      <c r="C24" s="107" t="s">
        <v>595</v>
      </c>
      <c r="D24" s="106" t="s">
        <v>4692</v>
      </c>
      <c r="E24" s="106" t="s">
        <v>369</v>
      </c>
      <c r="F24" s="106" t="s">
        <v>4693</v>
      </c>
      <c r="G24" s="37">
        <v>42688</v>
      </c>
      <c r="H24" s="106" t="s">
        <v>2832</v>
      </c>
      <c r="I24" s="106" t="s">
        <v>295</v>
      </c>
      <c r="J24" s="38" t="s">
        <v>295</v>
      </c>
      <c r="K24" s="38" t="s">
        <v>295</v>
      </c>
      <c r="L24" s="107" t="s">
        <v>4960</v>
      </c>
      <c r="M24" s="108" t="s">
        <v>295</v>
      </c>
      <c r="N24" s="108" t="s">
        <v>3586</v>
      </c>
      <c r="O24" s="108" t="s">
        <v>295</v>
      </c>
      <c r="P24" s="109" t="s">
        <v>3872</v>
      </c>
      <c r="Q24" s="109" t="s">
        <v>263</v>
      </c>
    </row>
    <row r="25" spans="1:17" x14ac:dyDescent="0.25">
      <c r="A25" s="106" t="s">
        <v>76</v>
      </c>
      <c r="B25" s="220" t="s">
        <v>4533</v>
      </c>
      <c r="C25" s="107" t="s">
        <v>595</v>
      </c>
      <c r="D25" s="106" t="s">
        <v>4695</v>
      </c>
      <c r="E25" s="106" t="s">
        <v>369</v>
      </c>
      <c r="F25" s="106" t="s">
        <v>4696</v>
      </c>
      <c r="G25" s="37">
        <v>43686</v>
      </c>
      <c r="H25" s="106" t="s">
        <v>2839</v>
      </c>
      <c r="I25" s="106" t="s">
        <v>295</v>
      </c>
      <c r="J25" s="38" t="s">
        <v>295</v>
      </c>
      <c r="K25" s="38" t="s">
        <v>295</v>
      </c>
      <c r="L25" s="107" t="s">
        <v>4958</v>
      </c>
      <c r="M25" s="108" t="s">
        <v>295</v>
      </c>
      <c r="N25" s="108" t="s">
        <v>302</v>
      </c>
      <c r="O25" s="108" t="s">
        <v>295</v>
      </c>
      <c r="P25" s="109" t="s">
        <v>4697</v>
      </c>
      <c r="Q25" s="109" t="s">
        <v>263</v>
      </c>
    </row>
    <row r="26" spans="1:17" x14ac:dyDescent="0.25">
      <c r="A26" s="106" t="s">
        <v>76</v>
      </c>
      <c r="B26" s="220" t="s">
        <v>5273</v>
      </c>
      <c r="C26" s="107" t="s">
        <v>595</v>
      </c>
      <c r="D26" s="106" t="s">
        <v>5274</v>
      </c>
      <c r="E26" s="106" t="s">
        <v>369</v>
      </c>
      <c r="F26" s="106" t="s">
        <v>5275</v>
      </c>
      <c r="G26" s="37">
        <v>43720</v>
      </c>
      <c r="H26" s="106" t="s">
        <v>2839</v>
      </c>
      <c r="I26" s="106" t="s">
        <v>295</v>
      </c>
      <c r="J26" s="38" t="s">
        <v>295</v>
      </c>
      <c r="K26" s="38" t="s">
        <v>295</v>
      </c>
      <c r="L26" s="107" t="s">
        <v>295</v>
      </c>
      <c r="M26" s="108" t="s">
        <v>295</v>
      </c>
      <c r="N26" s="108" t="s">
        <v>302</v>
      </c>
      <c r="O26" s="108" t="s">
        <v>2884</v>
      </c>
      <c r="P26" s="109" t="s">
        <v>4302</v>
      </c>
      <c r="Q26" s="109" t="s">
        <v>243</v>
      </c>
    </row>
    <row r="27" spans="1:17" x14ac:dyDescent="0.25">
      <c r="A27" s="106" t="s">
        <v>76</v>
      </c>
      <c r="B27" s="220" t="s">
        <v>5269</v>
      </c>
      <c r="C27" s="107" t="s">
        <v>595</v>
      </c>
      <c r="D27" s="106" t="s">
        <v>5270</v>
      </c>
      <c r="E27" s="106" t="s">
        <v>262</v>
      </c>
      <c r="F27" s="106" t="s">
        <v>5271</v>
      </c>
      <c r="G27" s="37">
        <v>43727</v>
      </c>
      <c r="H27" s="106" t="s">
        <v>2827</v>
      </c>
      <c r="I27" s="106" t="s">
        <v>295</v>
      </c>
      <c r="J27" s="38" t="s">
        <v>295</v>
      </c>
      <c r="K27" s="38" t="s">
        <v>295</v>
      </c>
      <c r="L27" s="107" t="s">
        <v>295</v>
      </c>
      <c r="M27" s="108" t="s">
        <v>295</v>
      </c>
      <c r="N27" s="108" t="s">
        <v>302</v>
      </c>
      <c r="O27" s="108" t="s">
        <v>295</v>
      </c>
      <c r="P27" s="109" t="s">
        <v>5272</v>
      </c>
      <c r="Q27" s="109" t="s">
        <v>263</v>
      </c>
    </row>
    <row r="28" spans="1:17" x14ac:dyDescent="0.25">
      <c r="A28" s="106" t="s">
        <v>76</v>
      </c>
      <c r="B28" s="220" t="s">
        <v>5280</v>
      </c>
      <c r="C28" s="107" t="s">
        <v>595</v>
      </c>
      <c r="D28" s="106" t="s">
        <v>5281</v>
      </c>
      <c r="E28" s="106" t="s">
        <v>1092</v>
      </c>
      <c r="F28" s="106" t="s">
        <v>4666</v>
      </c>
      <c r="G28" s="37">
        <v>43774</v>
      </c>
      <c r="H28" s="106" t="s">
        <v>2827</v>
      </c>
      <c r="I28" s="106" t="s">
        <v>295</v>
      </c>
      <c r="J28" s="38" t="s">
        <v>295</v>
      </c>
      <c r="K28" s="38" t="s">
        <v>295</v>
      </c>
      <c r="L28" s="107" t="s">
        <v>295</v>
      </c>
      <c r="M28" s="108" t="s">
        <v>295</v>
      </c>
      <c r="N28" s="108" t="s">
        <v>320</v>
      </c>
      <c r="O28" s="108" t="s">
        <v>295</v>
      </c>
      <c r="P28" s="109" t="s">
        <v>3872</v>
      </c>
      <c r="Q28" s="109" t="s">
        <v>263</v>
      </c>
    </row>
    <row r="29" spans="1:17" x14ac:dyDescent="0.25">
      <c r="A29" s="106" t="s">
        <v>76</v>
      </c>
      <c r="B29" s="220" t="s">
        <v>5286</v>
      </c>
      <c r="C29" s="107" t="s">
        <v>595</v>
      </c>
      <c r="D29" s="106" t="s">
        <v>5287</v>
      </c>
      <c r="E29" s="106" t="s">
        <v>369</v>
      </c>
      <c r="F29" s="106" t="s">
        <v>4305</v>
      </c>
      <c r="G29" s="37">
        <v>43774</v>
      </c>
      <c r="H29" s="106" t="s">
        <v>2827</v>
      </c>
      <c r="I29" s="106" t="s">
        <v>295</v>
      </c>
      <c r="J29" s="38" t="s">
        <v>295</v>
      </c>
      <c r="K29" s="38" t="s">
        <v>295</v>
      </c>
      <c r="L29" s="107" t="s">
        <v>295</v>
      </c>
      <c r="M29" s="108" t="s">
        <v>295</v>
      </c>
      <c r="N29" s="108" t="s">
        <v>3586</v>
      </c>
      <c r="O29" s="108" t="s">
        <v>295</v>
      </c>
      <c r="P29" s="109" t="s">
        <v>3872</v>
      </c>
      <c r="Q29" s="109" t="s">
        <v>263</v>
      </c>
    </row>
    <row r="30" spans="1:17" x14ac:dyDescent="0.25">
      <c r="A30" s="106" t="s">
        <v>76</v>
      </c>
      <c r="B30" s="220" t="s">
        <v>5282</v>
      </c>
      <c r="C30" s="107" t="s">
        <v>595</v>
      </c>
      <c r="D30" s="106" t="s">
        <v>5283</v>
      </c>
      <c r="E30" s="106" t="s">
        <v>369</v>
      </c>
      <c r="F30" s="106" t="s">
        <v>5284</v>
      </c>
      <c r="G30" s="37">
        <v>43784</v>
      </c>
      <c r="H30" s="106" t="s">
        <v>2827</v>
      </c>
      <c r="I30" s="106" t="s">
        <v>295</v>
      </c>
      <c r="J30" s="38" t="s">
        <v>295</v>
      </c>
      <c r="K30" s="38" t="s">
        <v>295</v>
      </c>
      <c r="L30" s="107" t="s">
        <v>295</v>
      </c>
      <c r="M30" s="108" t="s">
        <v>295</v>
      </c>
      <c r="N30" s="108" t="s">
        <v>264</v>
      </c>
      <c r="O30" s="108" t="s">
        <v>295</v>
      </c>
      <c r="P30" s="109" t="s">
        <v>4039</v>
      </c>
      <c r="Q30" s="109" t="s">
        <v>263</v>
      </c>
    </row>
    <row r="31" spans="1:17" x14ac:dyDescent="0.25">
      <c r="A31" s="106" t="s">
        <v>76</v>
      </c>
      <c r="B31" s="220" t="s">
        <v>5277</v>
      </c>
      <c r="C31" s="107" t="s">
        <v>595</v>
      </c>
      <c r="D31" s="106" t="s">
        <v>5278</v>
      </c>
      <c r="E31" s="106" t="s">
        <v>369</v>
      </c>
      <c r="F31" s="106" t="s">
        <v>5279</v>
      </c>
      <c r="G31" s="37">
        <v>43791</v>
      </c>
      <c r="H31" s="106" t="s">
        <v>2839</v>
      </c>
      <c r="I31" s="106" t="s">
        <v>295</v>
      </c>
      <c r="J31" s="38" t="s">
        <v>295</v>
      </c>
      <c r="K31" s="38" t="s">
        <v>295</v>
      </c>
      <c r="L31" s="107" t="s">
        <v>295</v>
      </c>
      <c r="M31" s="108" t="s">
        <v>295</v>
      </c>
      <c r="N31" s="108" t="s">
        <v>320</v>
      </c>
      <c r="O31" s="108" t="s">
        <v>295</v>
      </c>
      <c r="P31" s="109" t="s">
        <v>3859</v>
      </c>
      <c r="Q31" s="109" t="s">
        <v>243</v>
      </c>
    </row>
    <row r="32" spans="1:17" x14ac:dyDescent="0.25">
      <c r="A32" s="106" t="s">
        <v>76</v>
      </c>
      <c r="B32" s="220" t="s">
        <v>80</v>
      </c>
      <c r="C32" s="107" t="s">
        <v>2925</v>
      </c>
      <c r="D32" s="106" t="s">
        <v>3005</v>
      </c>
      <c r="E32" s="106" t="s">
        <v>262</v>
      </c>
      <c r="F32" s="106" t="s">
        <v>295</v>
      </c>
      <c r="G32" s="37">
        <v>43194</v>
      </c>
      <c r="H32" s="106" t="s">
        <v>3835</v>
      </c>
      <c r="I32" s="106" t="s">
        <v>4963</v>
      </c>
      <c r="J32" s="38">
        <v>43770</v>
      </c>
      <c r="K32" s="38">
        <v>43862</v>
      </c>
      <c r="L32" s="107" t="s">
        <v>3904</v>
      </c>
      <c r="M32" s="108">
        <v>1</v>
      </c>
      <c r="N32" s="108" t="s">
        <v>295</v>
      </c>
      <c r="O32" s="108" t="s">
        <v>295</v>
      </c>
      <c r="P32" s="109" t="s">
        <v>3903</v>
      </c>
      <c r="Q32" s="109" t="s">
        <v>177</v>
      </c>
    </row>
    <row r="33" spans="1:17" x14ac:dyDescent="0.25">
      <c r="A33" s="106" t="s">
        <v>4788</v>
      </c>
      <c r="B33" s="220" t="s">
        <v>136</v>
      </c>
      <c r="C33" s="107" t="s">
        <v>2925</v>
      </c>
      <c r="D33" s="106" t="s">
        <v>137</v>
      </c>
      <c r="E33" s="106" t="s">
        <v>295</v>
      </c>
      <c r="F33" s="106" t="s">
        <v>295</v>
      </c>
      <c r="G33" s="37">
        <v>42220</v>
      </c>
      <c r="H33" s="106" t="s">
        <v>3835</v>
      </c>
      <c r="I33" s="106" t="s">
        <v>38</v>
      </c>
      <c r="J33" s="38">
        <v>43739</v>
      </c>
      <c r="K33" s="38">
        <v>43800</v>
      </c>
      <c r="L33" s="107" t="s">
        <v>138</v>
      </c>
      <c r="M33" s="108">
        <v>4</v>
      </c>
      <c r="N33" s="108" t="s">
        <v>295</v>
      </c>
      <c r="O33" s="108" t="s">
        <v>295</v>
      </c>
      <c r="P33" s="109" t="s">
        <v>3929</v>
      </c>
      <c r="Q33" s="109" t="s">
        <v>177</v>
      </c>
    </row>
    <row r="34" spans="1:17" x14ac:dyDescent="0.25">
      <c r="A34" s="106" t="s">
        <v>4788</v>
      </c>
      <c r="B34" s="220" t="s">
        <v>131</v>
      </c>
      <c r="C34" s="107" t="s">
        <v>2925</v>
      </c>
      <c r="D34" s="106" t="s">
        <v>132</v>
      </c>
      <c r="E34" s="106" t="s">
        <v>116</v>
      </c>
      <c r="F34" s="106" t="s">
        <v>295</v>
      </c>
      <c r="G34" s="37">
        <v>42258</v>
      </c>
      <c r="H34" s="106" t="s">
        <v>3835</v>
      </c>
      <c r="I34" s="106" t="s">
        <v>3150</v>
      </c>
      <c r="J34" s="38">
        <v>43467</v>
      </c>
      <c r="K34" s="38">
        <v>44348</v>
      </c>
      <c r="L34" s="107" t="s">
        <v>133</v>
      </c>
      <c r="M34" s="108">
        <v>20</v>
      </c>
      <c r="N34" s="108" t="s">
        <v>295</v>
      </c>
      <c r="O34" s="108" t="s">
        <v>295</v>
      </c>
      <c r="P34" s="109" t="s">
        <v>3927</v>
      </c>
      <c r="Q34" s="109" t="s">
        <v>3790</v>
      </c>
    </row>
    <row r="35" spans="1:17" x14ac:dyDescent="0.25">
      <c r="A35" s="106" t="s">
        <v>4788</v>
      </c>
      <c r="B35" s="220" t="s">
        <v>4432</v>
      </c>
      <c r="C35" s="107" t="s">
        <v>2925</v>
      </c>
      <c r="D35" s="106" t="s">
        <v>4439</v>
      </c>
      <c r="E35" s="106" t="s">
        <v>295</v>
      </c>
      <c r="F35" s="106" t="s">
        <v>295</v>
      </c>
      <c r="G35" s="37">
        <v>42340</v>
      </c>
      <c r="H35" s="106" t="s">
        <v>5227</v>
      </c>
      <c r="I35" s="106" t="s">
        <v>74</v>
      </c>
      <c r="J35" s="38">
        <v>43983</v>
      </c>
      <c r="K35" s="38">
        <v>44013</v>
      </c>
      <c r="L35" s="107" t="s">
        <v>130</v>
      </c>
      <c r="M35" s="108">
        <v>18</v>
      </c>
      <c r="N35" s="108" t="s">
        <v>295</v>
      </c>
      <c r="O35" s="108" t="s">
        <v>295</v>
      </c>
      <c r="P35" s="109" t="s">
        <v>88</v>
      </c>
      <c r="Q35" s="109" t="s">
        <v>99</v>
      </c>
    </row>
    <row r="36" spans="1:17" x14ac:dyDescent="0.25">
      <c r="A36" s="106" t="s">
        <v>4788</v>
      </c>
      <c r="B36" s="220" t="s">
        <v>4430</v>
      </c>
      <c r="C36" s="107" t="s">
        <v>2925</v>
      </c>
      <c r="D36" s="106" t="s">
        <v>4438</v>
      </c>
      <c r="E36" s="106" t="s">
        <v>295</v>
      </c>
      <c r="F36" s="106" t="s">
        <v>295</v>
      </c>
      <c r="G36" s="37">
        <v>42340</v>
      </c>
      <c r="H36" s="106" t="s">
        <v>3847</v>
      </c>
      <c r="I36" s="106" t="s">
        <v>57</v>
      </c>
      <c r="J36" s="38" t="s">
        <v>295</v>
      </c>
      <c r="K36" s="38" t="s">
        <v>295</v>
      </c>
      <c r="L36" s="107" t="s">
        <v>130</v>
      </c>
      <c r="M36" s="108">
        <v>18</v>
      </c>
      <c r="N36" s="108" t="s">
        <v>295</v>
      </c>
      <c r="O36" s="108" t="s">
        <v>295</v>
      </c>
      <c r="P36" s="109" t="s">
        <v>88</v>
      </c>
      <c r="Q36" s="109" t="s">
        <v>99</v>
      </c>
    </row>
    <row r="37" spans="1:17" x14ac:dyDescent="0.25">
      <c r="A37" s="106" t="s">
        <v>4788</v>
      </c>
      <c r="B37" s="220" t="s">
        <v>4431</v>
      </c>
      <c r="C37" s="107" t="s">
        <v>2925</v>
      </c>
      <c r="D37" s="106" t="s">
        <v>4437</v>
      </c>
      <c r="E37" s="106" t="s">
        <v>295</v>
      </c>
      <c r="F37" s="106" t="s">
        <v>295</v>
      </c>
      <c r="G37" s="37">
        <v>42340</v>
      </c>
      <c r="H37" s="106" t="s">
        <v>3847</v>
      </c>
      <c r="I37" s="106" t="s">
        <v>57</v>
      </c>
      <c r="J37" s="38" t="s">
        <v>295</v>
      </c>
      <c r="K37" s="38" t="s">
        <v>295</v>
      </c>
      <c r="L37" s="107" t="s">
        <v>130</v>
      </c>
      <c r="M37" s="108">
        <v>19</v>
      </c>
      <c r="N37" s="108" t="s">
        <v>295</v>
      </c>
      <c r="O37" s="108" t="s">
        <v>295</v>
      </c>
      <c r="P37" s="109" t="s">
        <v>88</v>
      </c>
      <c r="Q37" s="109" t="s">
        <v>99</v>
      </c>
    </row>
    <row r="38" spans="1:17" x14ac:dyDescent="0.25">
      <c r="A38" s="106" t="s">
        <v>4788</v>
      </c>
      <c r="B38" s="220" t="s">
        <v>128</v>
      </c>
      <c r="C38" s="107" t="s">
        <v>2925</v>
      </c>
      <c r="D38" s="106" t="s">
        <v>129</v>
      </c>
      <c r="E38" s="106" t="s">
        <v>378</v>
      </c>
      <c r="F38" s="106" t="s">
        <v>295</v>
      </c>
      <c r="G38" s="37">
        <v>42402</v>
      </c>
      <c r="H38" s="106" t="s">
        <v>3826</v>
      </c>
      <c r="I38" s="106" t="s">
        <v>32</v>
      </c>
      <c r="J38" s="38">
        <v>43831</v>
      </c>
      <c r="K38" s="38">
        <v>44501</v>
      </c>
      <c r="L38" s="107" t="s">
        <v>4380</v>
      </c>
      <c r="M38" s="108">
        <v>16</v>
      </c>
      <c r="N38" s="108" t="s">
        <v>295</v>
      </c>
      <c r="O38" s="108" t="s">
        <v>295</v>
      </c>
      <c r="P38" s="109" t="s">
        <v>33</v>
      </c>
      <c r="Q38" s="109" t="s">
        <v>377</v>
      </c>
    </row>
    <row r="39" spans="1:17" x14ac:dyDescent="0.25">
      <c r="A39" s="106" t="s">
        <v>4788</v>
      </c>
      <c r="B39" s="220" t="s">
        <v>117</v>
      </c>
      <c r="C39" s="107" t="s">
        <v>2925</v>
      </c>
      <c r="D39" s="106" t="s">
        <v>118</v>
      </c>
      <c r="E39" s="106" t="s">
        <v>295</v>
      </c>
      <c r="F39" s="106" t="s">
        <v>295</v>
      </c>
      <c r="G39" s="37">
        <v>42515</v>
      </c>
      <c r="H39" s="106" t="s">
        <v>2894</v>
      </c>
      <c r="I39" s="106" t="s">
        <v>4441</v>
      </c>
      <c r="J39" s="38">
        <v>43617</v>
      </c>
      <c r="K39" s="38">
        <v>44044</v>
      </c>
      <c r="L39" s="107" t="s">
        <v>4313</v>
      </c>
      <c r="M39" s="108">
        <v>9</v>
      </c>
      <c r="N39" s="108" t="s">
        <v>295</v>
      </c>
      <c r="O39" s="108" t="s">
        <v>295</v>
      </c>
      <c r="P39" s="109" t="s">
        <v>3833</v>
      </c>
      <c r="Q39" s="109" t="s">
        <v>377</v>
      </c>
    </row>
    <row r="40" spans="1:17" x14ac:dyDescent="0.25">
      <c r="A40" s="106" t="s">
        <v>4788</v>
      </c>
      <c r="B40" s="220" t="s">
        <v>111</v>
      </c>
      <c r="C40" s="107" t="s">
        <v>2925</v>
      </c>
      <c r="D40" s="106" t="s">
        <v>2859</v>
      </c>
      <c r="E40" s="106" t="s">
        <v>295</v>
      </c>
      <c r="F40" s="106" t="s">
        <v>295</v>
      </c>
      <c r="G40" s="37">
        <v>42516</v>
      </c>
      <c r="H40" s="106" t="s">
        <v>3835</v>
      </c>
      <c r="I40" s="106" t="s">
        <v>38</v>
      </c>
      <c r="J40" s="38">
        <v>43497</v>
      </c>
      <c r="K40" s="38">
        <v>43800</v>
      </c>
      <c r="L40" s="107" t="s">
        <v>112</v>
      </c>
      <c r="M40" s="108">
        <v>8</v>
      </c>
      <c r="N40" s="108" t="s">
        <v>295</v>
      </c>
      <c r="O40" s="108" t="s">
        <v>295</v>
      </c>
      <c r="P40" s="109" t="s">
        <v>3917</v>
      </c>
      <c r="Q40" s="109" t="s">
        <v>3839</v>
      </c>
    </row>
    <row r="41" spans="1:17" x14ac:dyDescent="0.25">
      <c r="A41" s="106" t="s">
        <v>4788</v>
      </c>
      <c r="B41" s="220" t="s">
        <v>106</v>
      </c>
      <c r="C41" s="107" t="s">
        <v>2925</v>
      </c>
      <c r="D41" s="106" t="s">
        <v>107</v>
      </c>
      <c r="E41" s="106" t="s">
        <v>295</v>
      </c>
      <c r="F41" s="106" t="s">
        <v>295</v>
      </c>
      <c r="G41" s="37">
        <v>42720</v>
      </c>
      <c r="H41" s="106" t="s">
        <v>149</v>
      </c>
      <c r="I41" s="106" t="s">
        <v>3177</v>
      </c>
      <c r="J41" s="38" t="s">
        <v>295</v>
      </c>
      <c r="K41" s="38" t="s">
        <v>295</v>
      </c>
      <c r="L41" s="107" t="s">
        <v>3914</v>
      </c>
      <c r="M41" s="108">
        <v>3</v>
      </c>
      <c r="N41" s="108" t="s">
        <v>295</v>
      </c>
      <c r="O41" s="108" t="s">
        <v>295</v>
      </c>
      <c r="P41" s="109" t="s">
        <v>3915</v>
      </c>
      <c r="Q41" s="109" t="s">
        <v>4872</v>
      </c>
    </row>
    <row r="42" spans="1:17" x14ac:dyDescent="0.25">
      <c r="A42" s="106" t="s">
        <v>4788</v>
      </c>
      <c r="B42" s="220" t="s">
        <v>108</v>
      </c>
      <c r="C42" s="107" t="s">
        <v>2925</v>
      </c>
      <c r="D42" s="106" t="s">
        <v>109</v>
      </c>
      <c r="E42" s="106" t="s">
        <v>295</v>
      </c>
      <c r="F42" s="106" t="s">
        <v>295</v>
      </c>
      <c r="G42" s="37">
        <v>42725</v>
      </c>
      <c r="H42" s="106" t="s">
        <v>3831</v>
      </c>
      <c r="I42" s="106" t="s">
        <v>5031</v>
      </c>
      <c r="J42" s="38">
        <v>43836</v>
      </c>
      <c r="K42" s="38">
        <v>43980</v>
      </c>
      <c r="L42" s="107" t="s">
        <v>3916</v>
      </c>
      <c r="M42" s="108">
        <v>6</v>
      </c>
      <c r="N42" s="108" t="s">
        <v>295</v>
      </c>
      <c r="O42" s="108" t="s">
        <v>295</v>
      </c>
      <c r="P42" s="109" t="s">
        <v>110</v>
      </c>
      <c r="Q42" s="109" t="s">
        <v>169</v>
      </c>
    </row>
    <row r="43" spans="1:17" x14ac:dyDescent="0.25">
      <c r="A43" s="106" t="s">
        <v>4788</v>
      </c>
      <c r="B43" s="220" t="s">
        <v>126</v>
      </c>
      <c r="C43" s="107" t="s">
        <v>2925</v>
      </c>
      <c r="D43" s="106" t="s">
        <v>127</v>
      </c>
      <c r="E43" s="106" t="s">
        <v>295</v>
      </c>
      <c r="F43" s="106" t="s">
        <v>295</v>
      </c>
      <c r="G43" s="37">
        <v>42887</v>
      </c>
      <c r="H43" s="106" t="s">
        <v>3835</v>
      </c>
      <c r="I43" s="106" t="s">
        <v>38</v>
      </c>
      <c r="J43" s="38">
        <v>43770</v>
      </c>
      <c r="K43" s="38">
        <v>44409</v>
      </c>
      <c r="L43" s="107" t="s">
        <v>3921</v>
      </c>
      <c r="M43" s="108">
        <v>15</v>
      </c>
      <c r="N43" s="108" t="s">
        <v>295</v>
      </c>
      <c r="O43" s="108" t="s">
        <v>295</v>
      </c>
      <c r="P43" s="109" t="s">
        <v>3833</v>
      </c>
      <c r="Q43" s="109" t="s">
        <v>269</v>
      </c>
    </row>
    <row r="44" spans="1:17" x14ac:dyDescent="0.25">
      <c r="A44" s="106" t="s">
        <v>4788</v>
      </c>
      <c r="B44" s="220" t="s">
        <v>94</v>
      </c>
      <c r="C44" s="107" t="s">
        <v>2925</v>
      </c>
      <c r="D44" s="106" t="s">
        <v>3695</v>
      </c>
      <c r="E44" s="106" t="s">
        <v>295</v>
      </c>
      <c r="F44" s="106" t="s">
        <v>295</v>
      </c>
      <c r="G44" s="37">
        <v>43055</v>
      </c>
      <c r="H44" s="106" t="s">
        <v>74</v>
      </c>
      <c r="I44" s="106" t="s">
        <v>32</v>
      </c>
      <c r="J44" s="38">
        <v>43831</v>
      </c>
      <c r="K44" s="38">
        <v>43891</v>
      </c>
      <c r="L44" s="107" t="s">
        <v>3923</v>
      </c>
      <c r="M44" s="108">
        <v>17</v>
      </c>
      <c r="N44" s="108" t="s">
        <v>295</v>
      </c>
      <c r="O44" s="108" t="s">
        <v>295</v>
      </c>
      <c r="P44" s="109" t="s">
        <v>3925</v>
      </c>
      <c r="Q44" s="109" t="s">
        <v>4872</v>
      </c>
    </row>
    <row r="45" spans="1:17" x14ac:dyDescent="0.25">
      <c r="A45" s="106" t="s">
        <v>4788</v>
      </c>
      <c r="B45" s="220" t="s">
        <v>97</v>
      </c>
      <c r="C45" s="107" t="s">
        <v>2925</v>
      </c>
      <c r="D45" s="106" t="s">
        <v>98</v>
      </c>
      <c r="E45" s="106" t="s">
        <v>295</v>
      </c>
      <c r="F45" s="106" t="s">
        <v>295</v>
      </c>
      <c r="G45" s="37">
        <v>43072</v>
      </c>
      <c r="H45" s="106" t="s">
        <v>149</v>
      </c>
      <c r="I45" s="106" t="s">
        <v>149</v>
      </c>
      <c r="J45" s="38" t="s">
        <v>295</v>
      </c>
      <c r="K45" s="38" t="s">
        <v>295</v>
      </c>
      <c r="L45" s="107" t="s">
        <v>3928</v>
      </c>
      <c r="M45" s="108">
        <v>21</v>
      </c>
      <c r="N45" s="108" t="s">
        <v>295</v>
      </c>
      <c r="O45" s="108" t="s">
        <v>295</v>
      </c>
      <c r="P45" s="109" t="s">
        <v>99</v>
      </c>
      <c r="Q45" s="109" t="s">
        <v>3829</v>
      </c>
    </row>
    <row r="46" spans="1:17" x14ac:dyDescent="0.25">
      <c r="A46" s="106" t="s">
        <v>4788</v>
      </c>
      <c r="B46" s="220" t="s">
        <v>95</v>
      </c>
      <c r="C46" s="107" t="s">
        <v>2925</v>
      </c>
      <c r="D46" s="106" t="s">
        <v>3006</v>
      </c>
      <c r="E46" s="106" t="s">
        <v>376</v>
      </c>
      <c r="F46" s="106" t="s">
        <v>295</v>
      </c>
      <c r="G46" s="37">
        <v>43072</v>
      </c>
      <c r="H46" s="106" t="s">
        <v>72</v>
      </c>
      <c r="I46" s="106" t="s">
        <v>4503</v>
      </c>
      <c r="J46" s="38">
        <v>43891</v>
      </c>
      <c r="K46" s="38">
        <v>44136</v>
      </c>
      <c r="L46" s="107" t="s">
        <v>3926</v>
      </c>
      <c r="M46" s="108">
        <v>19</v>
      </c>
      <c r="N46" s="108" t="s">
        <v>295</v>
      </c>
      <c r="O46" s="108" t="s">
        <v>295</v>
      </c>
      <c r="P46" s="109" t="s">
        <v>269</v>
      </c>
      <c r="Q46" s="109" t="s">
        <v>4872</v>
      </c>
    </row>
    <row r="47" spans="1:17" x14ac:dyDescent="0.25">
      <c r="A47" s="106" t="s">
        <v>4788</v>
      </c>
      <c r="B47" s="220" t="s">
        <v>100</v>
      </c>
      <c r="C47" s="107" t="s">
        <v>2925</v>
      </c>
      <c r="D47" s="106" t="s">
        <v>101</v>
      </c>
      <c r="E47" s="106" t="s">
        <v>295</v>
      </c>
      <c r="F47" s="106" t="s">
        <v>295</v>
      </c>
      <c r="G47" s="37">
        <v>43334</v>
      </c>
      <c r="H47" s="106" t="s">
        <v>104</v>
      </c>
      <c r="I47" s="106" t="s">
        <v>104</v>
      </c>
      <c r="J47" s="38">
        <v>43831</v>
      </c>
      <c r="K47" s="38">
        <v>44075</v>
      </c>
      <c r="L47" s="107" t="s">
        <v>102</v>
      </c>
      <c r="M47" s="108">
        <v>22</v>
      </c>
      <c r="N47" s="108" t="s">
        <v>295</v>
      </c>
      <c r="O47" s="108" t="s">
        <v>295</v>
      </c>
      <c r="P47" s="109" t="s">
        <v>103</v>
      </c>
      <c r="Q47" s="109" t="s">
        <v>4872</v>
      </c>
    </row>
    <row r="48" spans="1:17" x14ac:dyDescent="0.25">
      <c r="A48" s="106" t="s">
        <v>4788</v>
      </c>
      <c r="B48" s="220" t="s">
        <v>82</v>
      </c>
      <c r="C48" s="107" t="s">
        <v>2925</v>
      </c>
      <c r="D48" s="106" t="s">
        <v>2834</v>
      </c>
      <c r="E48" s="106" t="s">
        <v>295</v>
      </c>
      <c r="F48" s="106" t="s">
        <v>295</v>
      </c>
      <c r="G48" s="37">
        <v>43297</v>
      </c>
      <c r="H48" s="106" t="s">
        <v>3785</v>
      </c>
      <c r="I48" s="106" t="s">
        <v>374</v>
      </c>
      <c r="J48" s="38" t="s">
        <v>295</v>
      </c>
      <c r="K48" s="38" t="s">
        <v>295</v>
      </c>
      <c r="L48" s="107" t="s">
        <v>83</v>
      </c>
      <c r="M48" s="108">
        <v>12</v>
      </c>
      <c r="N48" s="108" t="s">
        <v>295</v>
      </c>
      <c r="O48" s="108" t="s">
        <v>295</v>
      </c>
      <c r="P48" s="109" t="s">
        <v>84</v>
      </c>
      <c r="Q48" s="109" t="s">
        <v>373</v>
      </c>
    </row>
    <row r="49" spans="1:17" x14ac:dyDescent="0.25">
      <c r="A49" s="106" t="s">
        <v>4788</v>
      </c>
      <c r="B49" s="220" t="s">
        <v>85</v>
      </c>
      <c r="C49" s="107" t="s">
        <v>2925</v>
      </c>
      <c r="D49" s="106" t="s">
        <v>86</v>
      </c>
      <c r="E49" s="106" t="s">
        <v>295</v>
      </c>
      <c r="F49" s="106" t="s">
        <v>295</v>
      </c>
      <c r="G49" s="37">
        <v>43297</v>
      </c>
      <c r="H49" s="106" t="s">
        <v>3149</v>
      </c>
      <c r="I49" s="106" t="s">
        <v>3149</v>
      </c>
      <c r="J49" s="38" t="s">
        <v>295</v>
      </c>
      <c r="K49" s="38" t="s">
        <v>295</v>
      </c>
      <c r="L49" s="107" t="s">
        <v>87</v>
      </c>
      <c r="M49" s="108">
        <v>18</v>
      </c>
      <c r="N49" s="108" t="s">
        <v>295</v>
      </c>
      <c r="O49" s="108" t="s">
        <v>295</v>
      </c>
      <c r="P49" s="109" t="s">
        <v>88</v>
      </c>
      <c r="Q49" s="109" t="s">
        <v>88</v>
      </c>
    </row>
    <row r="50" spans="1:17" x14ac:dyDescent="0.25">
      <c r="A50" s="106" t="s">
        <v>4788</v>
      </c>
      <c r="B50" s="220" t="s">
        <v>4966</v>
      </c>
      <c r="C50" s="107" t="s">
        <v>2925</v>
      </c>
      <c r="D50" s="106" t="s">
        <v>4967</v>
      </c>
      <c r="E50" s="106" t="s">
        <v>295</v>
      </c>
      <c r="F50" s="106" t="s">
        <v>295</v>
      </c>
      <c r="G50" s="37">
        <v>43767</v>
      </c>
      <c r="H50" s="106" t="s">
        <v>68</v>
      </c>
      <c r="I50" s="106" t="s">
        <v>5231</v>
      </c>
      <c r="J50" s="38" t="s">
        <v>295</v>
      </c>
      <c r="K50" s="38" t="s">
        <v>295</v>
      </c>
      <c r="L50" s="107" t="s">
        <v>4968</v>
      </c>
      <c r="M50" s="108">
        <v>10</v>
      </c>
      <c r="N50" s="108" t="s">
        <v>295</v>
      </c>
      <c r="O50" s="108" t="s">
        <v>295</v>
      </c>
      <c r="P50" s="109" t="s">
        <v>4872</v>
      </c>
      <c r="Q50" s="109" t="s">
        <v>4872</v>
      </c>
    </row>
    <row r="51" spans="1:17" x14ac:dyDescent="0.25">
      <c r="A51" s="106" t="s">
        <v>530</v>
      </c>
      <c r="B51" s="220" t="s">
        <v>2933</v>
      </c>
      <c r="C51" s="107" t="s">
        <v>595</v>
      </c>
      <c r="D51" s="106" t="s">
        <v>3350</v>
      </c>
      <c r="E51" s="106" t="s">
        <v>75</v>
      </c>
      <c r="F51" s="106" t="s">
        <v>3938</v>
      </c>
      <c r="G51" s="37">
        <v>43445</v>
      </c>
      <c r="H51" s="106" t="s">
        <v>2865</v>
      </c>
      <c r="I51" s="106" t="s">
        <v>295</v>
      </c>
      <c r="J51" s="38" t="s">
        <v>295</v>
      </c>
      <c r="K51" s="38" t="s">
        <v>295</v>
      </c>
      <c r="L51" s="107" t="s">
        <v>3041</v>
      </c>
      <c r="M51" s="108" t="s">
        <v>295</v>
      </c>
      <c r="N51" s="108" t="s">
        <v>302</v>
      </c>
      <c r="O51" s="108" t="s">
        <v>295</v>
      </c>
      <c r="P51" s="109" t="s">
        <v>3939</v>
      </c>
      <c r="Q51" s="109" t="s">
        <v>295</v>
      </c>
    </row>
    <row r="52" spans="1:17" x14ac:dyDescent="0.25">
      <c r="A52" s="106" t="s">
        <v>141</v>
      </c>
      <c r="B52" s="220" t="s">
        <v>3059</v>
      </c>
      <c r="C52" s="107" t="s">
        <v>595</v>
      </c>
      <c r="D52" s="106" t="s">
        <v>3737</v>
      </c>
      <c r="E52" s="106" t="s">
        <v>529</v>
      </c>
      <c r="F52" s="106" t="s">
        <v>3992</v>
      </c>
      <c r="G52" s="37">
        <v>43452</v>
      </c>
      <c r="H52" s="106" t="s">
        <v>2820</v>
      </c>
      <c r="I52" s="106" t="s">
        <v>295</v>
      </c>
      <c r="J52" s="38" t="s">
        <v>295</v>
      </c>
      <c r="K52" s="38" t="s">
        <v>295</v>
      </c>
      <c r="L52" s="107" t="s">
        <v>4457</v>
      </c>
      <c r="M52" s="108" t="s">
        <v>295</v>
      </c>
      <c r="N52" s="108" t="s">
        <v>320</v>
      </c>
      <c r="O52" s="108" t="s">
        <v>295</v>
      </c>
      <c r="P52" s="109" t="s">
        <v>3954</v>
      </c>
      <c r="Q52" s="109" t="s">
        <v>263</v>
      </c>
    </row>
    <row r="53" spans="1:17" x14ac:dyDescent="0.25">
      <c r="A53" s="106" t="s">
        <v>141</v>
      </c>
      <c r="B53" s="220" t="s">
        <v>3061</v>
      </c>
      <c r="C53" s="107" t="s">
        <v>595</v>
      </c>
      <c r="D53" s="106" t="s">
        <v>3399</v>
      </c>
      <c r="E53" s="106" t="s">
        <v>548</v>
      </c>
      <c r="F53" s="106" t="s">
        <v>3996</v>
      </c>
      <c r="G53" s="37">
        <v>43453</v>
      </c>
      <c r="H53" s="106" t="s">
        <v>2839</v>
      </c>
      <c r="I53" s="106" t="s">
        <v>295</v>
      </c>
      <c r="J53" s="38" t="s">
        <v>295</v>
      </c>
      <c r="K53" s="38" t="s">
        <v>295</v>
      </c>
      <c r="L53" s="107" t="s">
        <v>3065</v>
      </c>
      <c r="M53" s="108" t="s">
        <v>295</v>
      </c>
      <c r="N53" s="108" t="s">
        <v>324</v>
      </c>
      <c r="O53" s="108" t="s">
        <v>2884</v>
      </c>
      <c r="P53" s="109" t="s">
        <v>3986</v>
      </c>
      <c r="Q53" s="109" t="s">
        <v>263</v>
      </c>
    </row>
    <row r="54" spans="1:17" x14ac:dyDescent="0.25">
      <c r="A54" s="106" t="s">
        <v>141</v>
      </c>
      <c r="B54" s="220" t="s">
        <v>3670</v>
      </c>
      <c r="C54" s="107" t="s">
        <v>595</v>
      </c>
      <c r="D54" s="106" t="s">
        <v>3726</v>
      </c>
      <c r="E54" s="106" t="s">
        <v>549</v>
      </c>
      <c r="F54" s="106" t="s">
        <v>4328</v>
      </c>
      <c r="G54" s="37">
        <v>43544</v>
      </c>
      <c r="H54" s="106" t="s">
        <v>2820</v>
      </c>
      <c r="I54" s="106" t="s">
        <v>295</v>
      </c>
      <c r="J54" s="38" t="s">
        <v>295</v>
      </c>
      <c r="K54" s="38" t="s">
        <v>295</v>
      </c>
      <c r="L54" s="107" t="s">
        <v>3708</v>
      </c>
      <c r="M54" s="108" t="s">
        <v>295</v>
      </c>
      <c r="N54" s="108" t="s">
        <v>152</v>
      </c>
      <c r="O54" s="108" t="s">
        <v>295</v>
      </c>
      <c r="P54" s="109" t="s">
        <v>5168</v>
      </c>
      <c r="Q54" s="109" t="s">
        <v>263</v>
      </c>
    </row>
    <row r="55" spans="1:17" x14ac:dyDescent="0.25">
      <c r="A55" s="106" t="s">
        <v>141</v>
      </c>
      <c r="B55" s="220" t="s">
        <v>3212</v>
      </c>
      <c r="C55" s="107" t="s">
        <v>595</v>
      </c>
      <c r="D55" s="106" t="s">
        <v>3385</v>
      </c>
      <c r="E55" s="106" t="s">
        <v>536</v>
      </c>
      <c r="F55" s="106" t="s">
        <v>4314</v>
      </c>
      <c r="G55" s="37">
        <v>43572</v>
      </c>
      <c r="H55" s="106" t="s">
        <v>2820</v>
      </c>
      <c r="I55" s="106" t="s">
        <v>295</v>
      </c>
      <c r="J55" s="38" t="s">
        <v>295</v>
      </c>
      <c r="K55" s="38" t="s">
        <v>295</v>
      </c>
      <c r="L55" s="107" t="s">
        <v>295</v>
      </c>
      <c r="M55" s="108" t="s">
        <v>295</v>
      </c>
      <c r="N55" s="108" t="s">
        <v>302</v>
      </c>
      <c r="O55" s="108" t="s">
        <v>295</v>
      </c>
      <c r="P55" s="109" t="s">
        <v>3954</v>
      </c>
      <c r="Q55" s="109" t="s">
        <v>243</v>
      </c>
    </row>
    <row r="56" spans="1:17" x14ac:dyDescent="0.25">
      <c r="A56" s="106" t="s">
        <v>141</v>
      </c>
      <c r="B56" s="220" t="s">
        <v>4551</v>
      </c>
      <c r="C56" s="107" t="s">
        <v>595</v>
      </c>
      <c r="D56" s="106" t="s">
        <v>4643</v>
      </c>
      <c r="E56" s="106" t="s">
        <v>549</v>
      </c>
      <c r="F56" s="106" t="s">
        <v>3976</v>
      </c>
      <c r="G56" s="37">
        <v>43647</v>
      </c>
      <c r="H56" s="106" t="s">
        <v>2820</v>
      </c>
      <c r="I56" s="106" t="s">
        <v>295</v>
      </c>
      <c r="J56" s="38" t="s">
        <v>295</v>
      </c>
      <c r="K56" s="38" t="s">
        <v>295</v>
      </c>
      <c r="L56" s="107" t="s">
        <v>295</v>
      </c>
      <c r="M56" s="108" t="s">
        <v>295</v>
      </c>
      <c r="N56" s="108" t="s">
        <v>320</v>
      </c>
      <c r="O56" s="108" t="s">
        <v>295</v>
      </c>
      <c r="P56" s="109" t="s">
        <v>3957</v>
      </c>
      <c r="Q56" s="109" t="s">
        <v>263</v>
      </c>
    </row>
    <row r="57" spans="1:17" x14ac:dyDescent="0.25">
      <c r="A57" s="106" t="s">
        <v>141</v>
      </c>
      <c r="B57" s="220" t="s">
        <v>4549</v>
      </c>
      <c r="C57" s="107" t="s">
        <v>595</v>
      </c>
      <c r="D57" s="106" t="s">
        <v>4675</v>
      </c>
      <c r="E57" s="106" t="s">
        <v>4625</v>
      </c>
      <c r="F57" s="106" t="s">
        <v>4077</v>
      </c>
      <c r="G57" s="37">
        <v>43676</v>
      </c>
      <c r="H57" s="106" t="s">
        <v>2839</v>
      </c>
      <c r="I57" s="106" t="s">
        <v>295</v>
      </c>
      <c r="J57" s="38" t="s">
        <v>295</v>
      </c>
      <c r="K57" s="38" t="s">
        <v>295</v>
      </c>
      <c r="L57" s="107" t="s">
        <v>5102</v>
      </c>
      <c r="M57" s="108" t="s">
        <v>295</v>
      </c>
      <c r="N57" s="108" t="s">
        <v>302</v>
      </c>
      <c r="O57" s="108" t="s">
        <v>295</v>
      </c>
      <c r="P57" s="109" t="s">
        <v>3954</v>
      </c>
      <c r="Q57" s="109" t="s">
        <v>263</v>
      </c>
    </row>
    <row r="58" spans="1:17" x14ac:dyDescent="0.25">
      <c r="A58" s="106" t="s">
        <v>141</v>
      </c>
      <c r="B58" s="220" t="s">
        <v>5318</v>
      </c>
      <c r="C58" s="107" t="s">
        <v>595</v>
      </c>
      <c r="D58" s="106" t="s">
        <v>5319</v>
      </c>
      <c r="E58" s="106" t="s">
        <v>551</v>
      </c>
      <c r="F58" s="106" t="s">
        <v>5320</v>
      </c>
      <c r="G58" s="37">
        <v>43712</v>
      </c>
      <c r="H58" s="106" t="s">
        <v>2839</v>
      </c>
      <c r="I58" s="106" t="s">
        <v>295</v>
      </c>
      <c r="J58" s="38" t="s">
        <v>295</v>
      </c>
      <c r="K58" s="38" t="s">
        <v>295</v>
      </c>
      <c r="L58" s="107" t="s">
        <v>295</v>
      </c>
      <c r="M58" s="108" t="s">
        <v>295</v>
      </c>
      <c r="N58" s="108" t="s">
        <v>323</v>
      </c>
      <c r="O58" s="108" t="s">
        <v>295</v>
      </c>
      <c r="P58" s="109" t="s">
        <v>4713</v>
      </c>
      <c r="Q58" s="109" t="s">
        <v>243</v>
      </c>
    </row>
    <row r="59" spans="1:17" x14ac:dyDescent="0.25">
      <c r="A59" s="106" t="s">
        <v>141</v>
      </c>
      <c r="B59" s="220" t="s">
        <v>5313</v>
      </c>
      <c r="C59" s="107" t="s">
        <v>595</v>
      </c>
      <c r="D59" s="106" t="s">
        <v>5314</v>
      </c>
      <c r="E59" s="106" t="s">
        <v>548</v>
      </c>
      <c r="F59" s="106" t="s">
        <v>5315</v>
      </c>
      <c r="G59" s="37">
        <v>43713</v>
      </c>
      <c r="H59" s="106" t="s">
        <v>2839</v>
      </c>
      <c r="I59" s="106" t="s">
        <v>295</v>
      </c>
      <c r="J59" s="38" t="s">
        <v>295</v>
      </c>
      <c r="K59" s="38" t="s">
        <v>295</v>
      </c>
      <c r="L59" s="107" t="s">
        <v>295</v>
      </c>
      <c r="M59" s="108" t="s">
        <v>295</v>
      </c>
      <c r="N59" s="108" t="s">
        <v>264</v>
      </c>
      <c r="O59" s="108" t="s">
        <v>2884</v>
      </c>
      <c r="P59" s="109" t="s">
        <v>3986</v>
      </c>
      <c r="Q59" s="109" t="s">
        <v>243</v>
      </c>
    </row>
    <row r="60" spans="1:17" x14ac:dyDescent="0.25">
      <c r="A60" s="106" t="s">
        <v>141</v>
      </c>
      <c r="B60" s="220" t="s">
        <v>5310</v>
      </c>
      <c r="C60" s="107" t="s">
        <v>595</v>
      </c>
      <c r="D60" s="106" t="s">
        <v>5311</v>
      </c>
      <c r="E60" s="106" t="s">
        <v>551</v>
      </c>
      <c r="F60" s="106" t="s">
        <v>5312</v>
      </c>
      <c r="G60" s="37">
        <v>43733</v>
      </c>
      <c r="H60" s="106" t="s">
        <v>2839</v>
      </c>
      <c r="I60" s="106" t="s">
        <v>295</v>
      </c>
      <c r="J60" s="38" t="s">
        <v>295</v>
      </c>
      <c r="K60" s="38" t="s">
        <v>295</v>
      </c>
      <c r="L60" s="107" t="s">
        <v>295</v>
      </c>
      <c r="M60" s="108" t="s">
        <v>295</v>
      </c>
      <c r="N60" s="108" t="s">
        <v>320</v>
      </c>
      <c r="O60" s="108" t="s">
        <v>295</v>
      </c>
      <c r="P60" s="109" t="s">
        <v>3986</v>
      </c>
      <c r="Q60" s="109" t="s">
        <v>243</v>
      </c>
    </row>
    <row r="61" spans="1:17" x14ac:dyDescent="0.25">
      <c r="A61" s="106" t="s">
        <v>141</v>
      </c>
      <c r="B61" s="220" t="s">
        <v>5326</v>
      </c>
      <c r="C61" s="107" t="s">
        <v>595</v>
      </c>
      <c r="D61" s="106" t="s">
        <v>5327</v>
      </c>
      <c r="E61" s="106" t="s">
        <v>408</v>
      </c>
      <c r="F61" s="106" t="s">
        <v>5328</v>
      </c>
      <c r="G61" s="37">
        <v>43748</v>
      </c>
      <c r="H61" s="106" t="s">
        <v>2839</v>
      </c>
      <c r="I61" s="106" t="s">
        <v>295</v>
      </c>
      <c r="J61" s="38" t="s">
        <v>295</v>
      </c>
      <c r="K61" s="38" t="s">
        <v>295</v>
      </c>
      <c r="L61" s="107" t="s">
        <v>295</v>
      </c>
      <c r="M61" s="108" t="s">
        <v>295</v>
      </c>
      <c r="N61" s="108" t="s">
        <v>326</v>
      </c>
      <c r="O61" s="108" t="s">
        <v>295</v>
      </c>
      <c r="P61" s="109" t="s">
        <v>5329</v>
      </c>
      <c r="Q61" s="109" t="s">
        <v>243</v>
      </c>
    </row>
    <row r="62" spans="1:17" x14ac:dyDescent="0.25">
      <c r="A62" s="106" t="s">
        <v>141</v>
      </c>
      <c r="B62" s="220" t="s">
        <v>5321</v>
      </c>
      <c r="C62" s="107" t="s">
        <v>595</v>
      </c>
      <c r="D62" s="106" t="s">
        <v>5322</v>
      </c>
      <c r="E62" s="106" t="s">
        <v>551</v>
      </c>
      <c r="F62" s="106" t="s">
        <v>5323</v>
      </c>
      <c r="G62" s="37">
        <v>43748</v>
      </c>
      <c r="H62" s="106" t="s">
        <v>2839</v>
      </c>
      <c r="I62" s="106" t="s">
        <v>295</v>
      </c>
      <c r="J62" s="38" t="s">
        <v>295</v>
      </c>
      <c r="K62" s="38" t="s">
        <v>295</v>
      </c>
      <c r="L62" s="107" t="s">
        <v>295</v>
      </c>
      <c r="M62" s="108" t="s">
        <v>295</v>
      </c>
      <c r="N62" s="108" t="s">
        <v>324</v>
      </c>
      <c r="O62" s="108" t="s">
        <v>295</v>
      </c>
      <c r="P62" s="109" t="s">
        <v>5324</v>
      </c>
      <c r="Q62" s="109" t="s">
        <v>243</v>
      </c>
    </row>
    <row r="63" spans="1:17" x14ac:dyDescent="0.25">
      <c r="A63" s="106" t="s">
        <v>141</v>
      </c>
      <c r="B63" s="220" t="s">
        <v>5343</v>
      </c>
      <c r="C63" s="107" t="s">
        <v>595</v>
      </c>
      <c r="D63" s="106" t="s">
        <v>5344</v>
      </c>
      <c r="E63" s="106" t="s">
        <v>549</v>
      </c>
      <c r="F63" s="106" t="s">
        <v>4328</v>
      </c>
      <c r="G63" s="37">
        <v>43756</v>
      </c>
      <c r="H63" s="106" t="s">
        <v>2827</v>
      </c>
      <c r="I63" s="106" t="s">
        <v>295</v>
      </c>
      <c r="J63" s="38" t="s">
        <v>295</v>
      </c>
      <c r="K63" s="38" t="s">
        <v>295</v>
      </c>
      <c r="L63" s="107" t="s">
        <v>295</v>
      </c>
      <c r="M63" s="108" t="s">
        <v>295</v>
      </c>
      <c r="N63" s="108" t="s">
        <v>3588</v>
      </c>
      <c r="O63" s="108" t="s">
        <v>295</v>
      </c>
      <c r="P63" s="109" t="s">
        <v>3954</v>
      </c>
      <c r="Q63" s="109" t="s">
        <v>263</v>
      </c>
    </row>
    <row r="64" spans="1:17" x14ac:dyDescent="0.25">
      <c r="A64" s="106" t="s">
        <v>141</v>
      </c>
      <c r="B64" s="220" t="s">
        <v>5302</v>
      </c>
      <c r="C64" s="107" t="s">
        <v>595</v>
      </c>
      <c r="D64" s="106" t="s">
        <v>5303</v>
      </c>
      <c r="E64" s="106" t="s">
        <v>536</v>
      </c>
      <c r="F64" s="106" t="s">
        <v>5304</v>
      </c>
      <c r="G64" s="37">
        <v>43755</v>
      </c>
      <c r="H64" s="106" t="s">
        <v>2839</v>
      </c>
      <c r="I64" s="106" t="s">
        <v>295</v>
      </c>
      <c r="J64" s="38" t="s">
        <v>295</v>
      </c>
      <c r="K64" s="38" t="s">
        <v>295</v>
      </c>
      <c r="L64" s="107" t="s">
        <v>295</v>
      </c>
      <c r="M64" s="108" t="s">
        <v>295</v>
      </c>
      <c r="N64" s="108" t="s">
        <v>302</v>
      </c>
      <c r="O64" s="108" t="s">
        <v>2884</v>
      </c>
      <c r="P64" s="109" t="s">
        <v>4315</v>
      </c>
      <c r="Q64" s="109" t="s">
        <v>243</v>
      </c>
    </row>
    <row r="65" spans="1:17" x14ac:dyDescent="0.25">
      <c r="A65" s="106" t="s">
        <v>141</v>
      </c>
      <c r="B65" s="220" t="s">
        <v>5330</v>
      </c>
      <c r="C65" s="107" t="s">
        <v>595</v>
      </c>
      <c r="D65" s="106" t="s">
        <v>5331</v>
      </c>
      <c r="E65" s="106" t="s">
        <v>256</v>
      </c>
      <c r="F65" s="106" t="s">
        <v>5332</v>
      </c>
      <c r="G65" s="37">
        <v>43769</v>
      </c>
      <c r="H65" s="106" t="s">
        <v>2839</v>
      </c>
      <c r="I65" s="106" t="s">
        <v>295</v>
      </c>
      <c r="J65" s="38" t="s">
        <v>295</v>
      </c>
      <c r="K65" s="38" t="s">
        <v>295</v>
      </c>
      <c r="L65" s="107" t="s">
        <v>295</v>
      </c>
      <c r="M65" s="108" t="s">
        <v>295</v>
      </c>
      <c r="N65" s="108" t="s">
        <v>327</v>
      </c>
      <c r="O65" s="108" t="s">
        <v>295</v>
      </c>
      <c r="P65" s="109" t="s">
        <v>5333</v>
      </c>
      <c r="Q65" s="109" t="s">
        <v>243</v>
      </c>
    </row>
    <row r="66" spans="1:17" x14ac:dyDescent="0.25">
      <c r="A66" s="106" t="s">
        <v>141</v>
      </c>
      <c r="B66" s="220" t="s">
        <v>5345</v>
      </c>
      <c r="C66" s="107" t="s">
        <v>595</v>
      </c>
      <c r="D66" s="106" t="s">
        <v>5346</v>
      </c>
      <c r="E66" s="106" t="s">
        <v>256</v>
      </c>
      <c r="F66" s="106" t="s">
        <v>5301</v>
      </c>
      <c r="G66" s="37">
        <v>43776</v>
      </c>
      <c r="H66" s="106" t="s">
        <v>2827</v>
      </c>
      <c r="I66" s="106" t="s">
        <v>295</v>
      </c>
      <c r="J66" s="38" t="s">
        <v>295</v>
      </c>
      <c r="K66" s="38" t="s">
        <v>295</v>
      </c>
      <c r="L66" s="107" t="s">
        <v>295</v>
      </c>
      <c r="M66" s="108" t="s">
        <v>295</v>
      </c>
      <c r="N66" s="108" t="s">
        <v>3742</v>
      </c>
      <c r="O66" s="108" t="s">
        <v>295</v>
      </c>
      <c r="P66" s="109" t="s">
        <v>3954</v>
      </c>
      <c r="Q66" s="109" t="s">
        <v>263</v>
      </c>
    </row>
    <row r="67" spans="1:17" x14ac:dyDescent="0.25">
      <c r="A67" s="106" t="s">
        <v>141</v>
      </c>
      <c r="B67" s="220" t="s">
        <v>5340</v>
      </c>
      <c r="C67" s="107" t="s">
        <v>595</v>
      </c>
      <c r="D67" s="106" t="s">
        <v>5341</v>
      </c>
      <c r="E67" s="106" t="s">
        <v>529</v>
      </c>
      <c r="F67" s="106" t="s">
        <v>5342</v>
      </c>
      <c r="G67" s="37">
        <v>43777</v>
      </c>
      <c r="H67" s="106" t="s">
        <v>2827</v>
      </c>
      <c r="I67" s="106" t="s">
        <v>295</v>
      </c>
      <c r="J67" s="38" t="s">
        <v>295</v>
      </c>
      <c r="K67" s="38" t="s">
        <v>295</v>
      </c>
      <c r="L67" s="107" t="s">
        <v>295</v>
      </c>
      <c r="M67" s="108" t="s">
        <v>295</v>
      </c>
      <c r="N67" s="108" t="s">
        <v>3586</v>
      </c>
      <c r="O67" s="108" t="s">
        <v>295</v>
      </c>
      <c r="P67" s="109" t="s">
        <v>3954</v>
      </c>
      <c r="Q67" s="109" t="s">
        <v>263</v>
      </c>
    </row>
    <row r="68" spans="1:17" x14ac:dyDescent="0.25">
      <c r="A68" s="106" t="s">
        <v>141</v>
      </c>
      <c r="B68" s="220" t="s">
        <v>5307</v>
      </c>
      <c r="C68" s="107" t="s">
        <v>595</v>
      </c>
      <c r="D68" s="106" t="s">
        <v>5308</v>
      </c>
      <c r="E68" s="106" t="s">
        <v>548</v>
      </c>
      <c r="F68" s="106" t="s">
        <v>4723</v>
      </c>
      <c r="G68" s="37">
        <v>43776</v>
      </c>
      <c r="H68" s="106" t="s">
        <v>2827</v>
      </c>
      <c r="I68" s="106" t="s">
        <v>295</v>
      </c>
      <c r="J68" s="38" t="s">
        <v>295</v>
      </c>
      <c r="K68" s="38" t="s">
        <v>295</v>
      </c>
      <c r="L68" s="107" t="s">
        <v>295</v>
      </c>
      <c r="M68" s="108" t="s">
        <v>295</v>
      </c>
      <c r="N68" s="108" t="s">
        <v>320</v>
      </c>
      <c r="O68" s="108" t="s">
        <v>295</v>
      </c>
      <c r="P68" s="109" t="s">
        <v>5309</v>
      </c>
      <c r="Q68" s="109" t="s">
        <v>263</v>
      </c>
    </row>
    <row r="69" spans="1:17" x14ac:dyDescent="0.25">
      <c r="A69" s="106" t="s">
        <v>141</v>
      </c>
      <c r="B69" s="220" t="s">
        <v>5316</v>
      </c>
      <c r="C69" s="107" t="s">
        <v>595</v>
      </c>
      <c r="D69" s="106" t="s">
        <v>5317</v>
      </c>
      <c r="E69" s="106" t="s">
        <v>548</v>
      </c>
      <c r="F69" s="106" t="s">
        <v>4706</v>
      </c>
      <c r="G69" s="37">
        <v>43776</v>
      </c>
      <c r="H69" s="106" t="s">
        <v>2827</v>
      </c>
      <c r="I69" s="106" t="s">
        <v>295</v>
      </c>
      <c r="J69" s="38" t="s">
        <v>295</v>
      </c>
      <c r="K69" s="38" t="s">
        <v>295</v>
      </c>
      <c r="L69" s="107" t="s">
        <v>295</v>
      </c>
      <c r="M69" s="108" t="s">
        <v>295</v>
      </c>
      <c r="N69" s="108" t="s">
        <v>264</v>
      </c>
      <c r="O69" s="108" t="s">
        <v>295</v>
      </c>
      <c r="P69" s="109" t="s">
        <v>5309</v>
      </c>
      <c r="Q69" s="109" t="s">
        <v>263</v>
      </c>
    </row>
    <row r="70" spans="1:17" x14ac:dyDescent="0.25">
      <c r="A70" s="106" t="s">
        <v>141</v>
      </c>
      <c r="B70" s="220" t="s">
        <v>5334</v>
      </c>
      <c r="C70" s="107" t="s">
        <v>595</v>
      </c>
      <c r="D70" s="106" t="s">
        <v>5335</v>
      </c>
      <c r="E70" s="106" t="s">
        <v>549</v>
      </c>
      <c r="F70" s="106" t="s">
        <v>95</v>
      </c>
      <c r="G70" s="37">
        <v>43787</v>
      </c>
      <c r="H70" s="106" t="s">
        <v>2839</v>
      </c>
      <c r="I70" s="106" t="s">
        <v>295</v>
      </c>
      <c r="J70" s="38" t="s">
        <v>295</v>
      </c>
      <c r="K70" s="38" t="s">
        <v>295</v>
      </c>
      <c r="L70" s="107" t="s">
        <v>295</v>
      </c>
      <c r="M70" s="108" t="s">
        <v>295</v>
      </c>
      <c r="N70" s="108" t="s">
        <v>328</v>
      </c>
      <c r="O70" s="108" t="s">
        <v>2884</v>
      </c>
      <c r="P70" s="109" t="s">
        <v>4635</v>
      </c>
      <c r="Q70" s="109" t="s">
        <v>243</v>
      </c>
    </row>
    <row r="71" spans="1:17" x14ac:dyDescent="0.25">
      <c r="A71" s="106" t="s">
        <v>141</v>
      </c>
      <c r="B71" s="220" t="s">
        <v>5305</v>
      </c>
      <c r="C71" s="107" t="s">
        <v>595</v>
      </c>
      <c r="D71" s="106" t="s">
        <v>5306</v>
      </c>
      <c r="E71" s="106" t="s">
        <v>256</v>
      </c>
      <c r="F71" s="106" t="s">
        <v>5301</v>
      </c>
      <c r="G71" s="37">
        <v>43788</v>
      </c>
      <c r="H71" s="106" t="s">
        <v>2839</v>
      </c>
      <c r="I71" s="106" t="s">
        <v>295</v>
      </c>
      <c r="J71" s="38" t="s">
        <v>295</v>
      </c>
      <c r="K71" s="38" t="s">
        <v>295</v>
      </c>
      <c r="L71" s="107" t="s">
        <v>5494</v>
      </c>
      <c r="M71" s="108" t="s">
        <v>295</v>
      </c>
      <c r="N71" s="108" t="s">
        <v>302</v>
      </c>
      <c r="O71" s="108" t="s">
        <v>295</v>
      </c>
      <c r="P71" s="109" t="s">
        <v>3954</v>
      </c>
      <c r="Q71" s="109" t="s">
        <v>263</v>
      </c>
    </row>
    <row r="72" spans="1:17" x14ac:dyDescent="0.25">
      <c r="A72" s="106" t="s">
        <v>141</v>
      </c>
      <c r="B72" s="220" t="s">
        <v>5337</v>
      </c>
      <c r="C72" s="107" t="s">
        <v>595</v>
      </c>
      <c r="D72" s="106" t="s">
        <v>5338</v>
      </c>
      <c r="E72" s="106" t="s">
        <v>551</v>
      </c>
      <c r="F72" s="106" t="s">
        <v>5339</v>
      </c>
      <c r="G72" s="37">
        <v>43789</v>
      </c>
      <c r="H72" s="106" t="s">
        <v>2839</v>
      </c>
      <c r="I72" s="106" t="s">
        <v>295</v>
      </c>
      <c r="J72" s="38" t="s">
        <v>295</v>
      </c>
      <c r="K72" s="38" t="s">
        <v>295</v>
      </c>
      <c r="L72" s="107" t="s">
        <v>295</v>
      </c>
      <c r="M72" s="108" t="s">
        <v>295</v>
      </c>
      <c r="N72" s="108" t="s">
        <v>152</v>
      </c>
      <c r="O72" s="108" t="s">
        <v>295</v>
      </c>
      <c r="P72" s="109" t="s">
        <v>4713</v>
      </c>
      <c r="Q72" s="109" t="s">
        <v>243</v>
      </c>
    </row>
    <row r="73" spans="1:17" x14ac:dyDescent="0.25">
      <c r="A73" s="106" t="s">
        <v>141</v>
      </c>
      <c r="B73" s="220" t="s">
        <v>144</v>
      </c>
      <c r="C73" s="107" t="s">
        <v>2925</v>
      </c>
      <c r="D73" s="106" t="s">
        <v>145</v>
      </c>
      <c r="E73" s="106" t="s">
        <v>407</v>
      </c>
      <c r="F73" s="106" t="s">
        <v>295</v>
      </c>
      <c r="G73" s="37">
        <v>42886</v>
      </c>
      <c r="H73" s="106" t="s">
        <v>4026</v>
      </c>
      <c r="I73" s="106" t="s">
        <v>2885</v>
      </c>
      <c r="J73" s="38" t="s">
        <v>295</v>
      </c>
      <c r="K73" s="38" t="s">
        <v>295</v>
      </c>
      <c r="L73" s="107" t="s">
        <v>146</v>
      </c>
      <c r="M73" s="108">
        <v>3</v>
      </c>
      <c r="N73" s="108" t="s">
        <v>295</v>
      </c>
      <c r="O73" s="108" t="s">
        <v>295</v>
      </c>
      <c r="P73" s="109" t="s">
        <v>4027</v>
      </c>
      <c r="Q73" s="109" t="s">
        <v>169</v>
      </c>
    </row>
    <row r="74" spans="1:17" x14ac:dyDescent="0.25">
      <c r="A74" s="106" t="s">
        <v>141</v>
      </c>
      <c r="B74" s="220" t="s">
        <v>142</v>
      </c>
      <c r="C74" s="107" t="s">
        <v>2925</v>
      </c>
      <c r="D74" s="106" t="s">
        <v>4506</v>
      </c>
      <c r="E74" s="106" t="s">
        <v>295</v>
      </c>
      <c r="F74" s="106" t="s">
        <v>295</v>
      </c>
      <c r="G74" s="37">
        <v>43273</v>
      </c>
      <c r="H74" s="106" t="s">
        <v>3847</v>
      </c>
      <c r="I74" s="106" t="s">
        <v>5230</v>
      </c>
      <c r="J74" s="38" t="s">
        <v>295</v>
      </c>
      <c r="K74" s="38" t="s">
        <v>295</v>
      </c>
      <c r="L74" s="107" t="s">
        <v>143</v>
      </c>
      <c r="M74" s="108">
        <v>11</v>
      </c>
      <c r="N74" s="108" t="s">
        <v>295</v>
      </c>
      <c r="O74" s="108" t="s">
        <v>295</v>
      </c>
      <c r="P74" s="109" t="s">
        <v>4033</v>
      </c>
      <c r="Q74" s="109" t="s">
        <v>3829</v>
      </c>
    </row>
    <row r="75" spans="1:17" x14ac:dyDescent="0.25">
      <c r="A75" s="106" t="s">
        <v>141</v>
      </c>
      <c r="B75" s="220" t="s">
        <v>150</v>
      </c>
      <c r="C75" s="107" t="s">
        <v>2925</v>
      </c>
      <c r="D75" s="106" t="s">
        <v>2963</v>
      </c>
      <c r="E75" s="106" t="s">
        <v>410</v>
      </c>
      <c r="F75" s="106" t="s">
        <v>295</v>
      </c>
      <c r="G75" s="37">
        <v>43328</v>
      </c>
      <c r="H75" s="106" t="s">
        <v>4988</v>
      </c>
      <c r="I75" s="106" t="s">
        <v>2894</v>
      </c>
      <c r="J75" s="38">
        <v>43831</v>
      </c>
      <c r="K75" s="38">
        <v>43862</v>
      </c>
      <c r="L75" s="107" t="s">
        <v>4030</v>
      </c>
      <c r="M75" s="108">
        <v>1</v>
      </c>
      <c r="N75" s="108" t="s">
        <v>295</v>
      </c>
      <c r="O75" s="108" t="s">
        <v>295</v>
      </c>
      <c r="P75" s="109" t="s">
        <v>4032</v>
      </c>
      <c r="Q75" s="109" t="s">
        <v>3829</v>
      </c>
    </row>
    <row r="76" spans="1:17" x14ac:dyDescent="0.25">
      <c r="A76" s="106" t="s">
        <v>141</v>
      </c>
      <c r="B76" s="220" t="s">
        <v>3735</v>
      </c>
      <c r="C76" s="107" t="s">
        <v>2925</v>
      </c>
      <c r="D76" s="106" t="s">
        <v>5237</v>
      </c>
      <c r="E76" s="106" t="s">
        <v>295</v>
      </c>
      <c r="F76" s="106" t="s">
        <v>5238</v>
      </c>
      <c r="G76" s="37">
        <v>43656</v>
      </c>
      <c r="H76" s="106" t="s">
        <v>72</v>
      </c>
      <c r="I76" s="106" t="s">
        <v>68</v>
      </c>
      <c r="J76" s="38">
        <v>43922</v>
      </c>
      <c r="K76" s="38">
        <v>43952</v>
      </c>
      <c r="L76" s="107" t="s">
        <v>4381</v>
      </c>
      <c r="M76" s="108">
        <v>4</v>
      </c>
      <c r="N76" s="108" t="s">
        <v>295</v>
      </c>
      <c r="O76" s="108" t="s">
        <v>295</v>
      </c>
      <c r="P76" s="109" t="s">
        <v>4027</v>
      </c>
      <c r="Q76" s="109" t="s">
        <v>3839</v>
      </c>
    </row>
    <row r="77" spans="1:17" x14ac:dyDescent="0.25">
      <c r="A77" s="106" t="s">
        <v>141</v>
      </c>
      <c r="B77" s="220" t="s">
        <v>4547</v>
      </c>
      <c r="C77" s="107" t="s">
        <v>2925</v>
      </c>
      <c r="D77" s="106" t="s">
        <v>4745</v>
      </c>
      <c r="E77" s="106" t="s">
        <v>295</v>
      </c>
      <c r="F77" s="106" t="s">
        <v>264</v>
      </c>
      <c r="G77" s="37">
        <v>43717</v>
      </c>
      <c r="H77" s="106" t="s">
        <v>3826</v>
      </c>
      <c r="I77" s="106" t="s">
        <v>32</v>
      </c>
      <c r="J77" s="38">
        <v>43800</v>
      </c>
      <c r="K77" s="38">
        <v>43800</v>
      </c>
      <c r="L77" s="107" t="s">
        <v>4746</v>
      </c>
      <c r="M77" s="108">
        <v>6</v>
      </c>
      <c r="N77" s="108" t="s">
        <v>295</v>
      </c>
      <c r="O77" s="108" t="s">
        <v>295</v>
      </c>
      <c r="P77" s="109" t="s">
        <v>4747</v>
      </c>
      <c r="Q77" s="109" t="s">
        <v>99</v>
      </c>
    </row>
    <row r="78" spans="1:17" x14ac:dyDescent="0.25">
      <c r="A78" s="106" t="s">
        <v>141</v>
      </c>
      <c r="B78" s="220" t="s">
        <v>5110</v>
      </c>
      <c r="C78" s="107" t="s">
        <v>2925</v>
      </c>
      <c r="D78" s="106" t="s">
        <v>5241</v>
      </c>
      <c r="E78" s="106" t="s">
        <v>295</v>
      </c>
      <c r="F78" s="106" t="s">
        <v>295</v>
      </c>
      <c r="G78" s="37">
        <v>43796</v>
      </c>
      <c r="H78" s="106" t="s">
        <v>23</v>
      </c>
      <c r="I78" s="106" t="s">
        <v>23</v>
      </c>
      <c r="J78" s="38" t="s">
        <v>295</v>
      </c>
      <c r="K78" s="38" t="s">
        <v>295</v>
      </c>
      <c r="L78" s="107" t="s">
        <v>5242</v>
      </c>
      <c r="M78" s="108" t="s">
        <v>295</v>
      </c>
      <c r="N78" s="108" t="s">
        <v>295</v>
      </c>
      <c r="O78" s="108" t="s">
        <v>295</v>
      </c>
      <c r="P78" s="109" t="s">
        <v>5243</v>
      </c>
      <c r="Q78" s="109" t="s">
        <v>3839</v>
      </c>
    </row>
    <row r="79" spans="1:17" x14ac:dyDescent="0.25">
      <c r="A79" s="106" t="s">
        <v>151</v>
      </c>
      <c r="B79" s="220" t="s">
        <v>415</v>
      </c>
      <c r="C79" s="107" t="s">
        <v>595</v>
      </c>
      <c r="D79" s="106" t="s">
        <v>3494</v>
      </c>
      <c r="E79" s="106" t="s">
        <v>555</v>
      </c>
      <c r="F79" s="106" t="s">
        <v>295</v>
      </c>
      <c r="G79" s="37">
        <v>43245</v>
      </c>
      <c r="H79" s="106" t="s">
        <v>2832</v>
      </c>
      <c r="I79" s="106" t="s">
        <v>295</v>
      </c>
      <c r="J79" s="38" t="s">
        <v>295</v>
      </c>
      <c r="K79" s="38" t="s">
        <v>295</v>
      </c>
      <c r="L79" s="107" t="s">
        <v>403</v>
      </c>
      <c r="M79" s="108" t="s">
        <v>295</v>
      </c>
      <c r="N79" s="108" t="s">
        <v>390</v>
      </c>
      <c r="O79" s="108" t="s">
        <v>295</v>
      </c>
      <c r="P79" s="109" t="s">
        <v>4060</v>
      </c>
      <c r="Q79" s="109" t="s">
        <v>263</v>
      </c>
    </row>
    <row r="80" spans="1:17" x14ac:dyDescent="0.25">
      <c r="A80" s="106" t="s">
        <v>151</v>
      </c>
      <c r="B80" s="220" t="s">
        <v>265</v>
      </c>
      <c r="C80" s="107" t="s">
        <v>2925</v>
      </c>
      <c r="D80" s="106" t="s">
        <v>162</v>
      </c>
      <c r="E80" s="106" t="s">
        <v>295</v>
      </c>
      <c r="F80" s="106" t="s">
        <v>295</v>
      </c>
      <c r="G80" s="37">
        <v>42286</v>
      </c>
      <c r="H80" s="106" t="s">
        <v>4138</v>
      </c>
      <c r="I80" s="106" t="s">
        <v>38</v>
      </c>
      <c r="J80" s="38">
        <v>43586</v>
      </c>
      <c r="K80" s="38">
        <v>43889</v>
      </c>
      <c r="L80" s="107" t="s">
        <v>4137</v>
      </c>
      <c r="M80" s="108">
        <v>99</v>
      </c>
      <c r="N80" s="108" t="s">
        <v>295</v>
      </c>
      <c r="O80" s="108" t="s">
        <v>295</v>
      </c>
      <c r="P80" s="109" t="s">
        <v>4139</v>
      </c>
      <c r="Q80" s="109" t="s">
        <v>377</v>
      </c>
    </row>
    <row r="81" spans="1:17" x14ac:dyDescent="0.25">
      <c r="A81" s="106" t="s">
        <v>151</v>
      </c>
      <c r="B81" s="220" t="s">
        <v>165</v>
      </c>
      <c r="C81" s="107" t="s">
        <v>2925</v>
      </c>
      <c r="D81" s="106" t="s">
        <v>166</v>
      </c>
      <c r="E81" s="106" t="s">
        <v>295</v>
      </c>
      <c r="F81" s="106" t="s">
        <v>295</v>
      </c>
      <c r="G81" s="37">
        <v>43273</v>
      </c>
      <c r="H81" s="106" t="s">
        <v>2894</v>
      </c>
      <c r="I81" s="106" t="s">
        <v>38</v>
      </c>
      <c r="J81" s="38">
        <v>43770</v>
      </c>
      <c r="K81" s="38">
        <v>43800</v>
      </c>
      <c r="L81" s="107" t="s">
        <v>4137</v>
      </c>
      <c r="M81" s="108">
        <v>99</v>
      </c>
      <c r="N81" s="108" t="s">
        <v>295</v>
      </c>
      <c r="O81" s="108" t="s">
        <v>295</v>
      </c>
      <c r="P81" s="109" t="s">
        <v>4139</v>
      </c>
      <c r="Q81" s="109" t="s">
        <v>377</v>
      </c>
    </row>
    <row r="82" spans="1:17" x14ac:dyDescent="0.25">
      <c r="A82" s="106" t="s">
        <v>151</v>
      </c>
      <c r="B82" s="220" t="s">
        <v>450</v>
      </c>
      <c r="C82" s="107" t="s">
        <v>595</v>
      </c>
      <c r="D82" s="106" t="s">
        <v>3524</v>
      </c>
      <c r="E82" s="106" t="s">
        <v>519</v>
      </c>
      <c r="F82" s="106" t="s">
        <v>4109</v>
      </c>
      <c r="G82" s="37">
        <v>43332</v>
      </c>
      <c r="H82" s="106" t="s">
        <v>2865</v>
      </c>
      <c r="I82" s="106" t="s">
        <v>295</v>
      </c>
      <c r="J82" s="38" t="s">
        <v>295</v>
      </c>
      <c r="K82" s="38" t="s">
        <v>295</v>
      </c>
      <c r="L82" s="107" t="s">
        <v>3073</v>
      </c>
      <c r="M82" s="108" t="s">
        <v>295</v>
      </c>
      <c r="N82" s="108" t="s">
        <v>451</v>
      </c>
      <c r="O82" s="108" t="s">
        <v>295</v>
      </c>
      <c r="P82" s="109" t="s">
        <v>4110</v>
      </c>
      <c r="Q82" s="109" t="s">
        <v>263</v>
      </c>
    </row>
    <row r="83" spans="1:17" x14ac:dyDescent="0.25">
      <c r="A83" s="106" t="s">
        <v>151</v>
      </c>
      <c r="B83" s="220" t="s">
        <v>3745</v>
      </c>
      <c r="C83" s="107" t="s">
        <v>595</v>
      </c>
      <c r="D83" s="106" t="s">
        <v>3746</v>
      </c>
      <c r="E83" s="106" t="s">
        <v>1202</v>
      </c>
      <c r="F83" s="106" t="s">
        <v>4171</v>
      </c>
      <c r="G83" s="37">
        <v>43494</v>
      </c>
      <c r="H83" s="106" t="s">
        <v>2852</v>
      </c>
      <c r="I83" s="106" t="s">
        <v>295</v>
      </c>
      <c r="J83" s="38" t="s">
        <v>295</v>
      </c>
      <c r="K83" s="38" t="s">
        <v>295</v>
      </c>
      <c r="L83" s="107" t="s">
        <v>4461</v>
      </c>
      <c r="M83" s="108" t="s">
        <v>295</v>
      </c>
      <c r="N83" s="108" t="s">
        <v>327</v>
      </c>
      <c r="O83" s="108" t="s">
        <v>295</v>
      </c>
      <c r="P83" s="109" t="s">
        <v>4384</v>
      </c>
      <c r="Q83" s="109" t="s">
        <v>263</v>
      </c>
    </row>
    <row r="84" spans="1:17" x14ac:dyDescent="0.25">
      <c r="A84" s="106" t="s">
        <v>151</v>
      </c>
      <c r="B84" s="220" t="s">
        <v>3748</v>
      </c>
      <c r="C84" s="107" t="s">
        <v>595</v>
      </c>
      <c r="D84" s="106" t="s">
        <v>3749</v>
      </c>
      <c r="E84" s="106" t="s">
        <v>558</v>
      </c>
      <c r="F84" s="106" t="s">
        <v>4385</v>
      </c>
      <c r="G84" s="37">
        <v>43516</v>
      </c>
      <c r="H84" s="106" t="s">
        <v>4755</v>
      </c>
      <c r="I84" s="106" t="s">
        <v>295</v>
      </c>
      <c r="J84" s="38" t="s">
        <v>295</v>
      </c>
      <c r="K84" s="38" t="s">
        <v>295</v>
      </c>
      <c r="L84" s="107" t="s">
        <v>4891</v>
      </c>
      <c r="M84" s="108" t="s">
        <v>295</v>
      </c>
      <c r="N84" s="108" t="s">
        <v>324</v>
      </c>
      <c r="O84" s="108" t="s">
        <v>295</v>
      </c>
      <c r="P84" s="109" t="s">
        <v>3906</v>
      </c>
      <c r="Q84" s="109" t="s">
        <v>263</v>
      </c>
    </row>
    <row r="85" spans="1:17" x14ac:dyDescent="0.25">
      <c r="A85" s="106" t="s">
        <v>151</v>
      </c>
      <c r="B85" s="220" t="s">
        <v>3677</v>
      </c>
      <c r="C85" s="107" t="s">
        <v>595</v>
      </c>
      <c r="D85" s="106" t="s">
        <v>3678</v>
      </c>
      <c r="E85" s="106" t="s">
        <v>550</v>
      </c>
      <c r="F85" s="106" t="s">
        <v>4336</v>
      </c>
      <c r="G85" s="37">
        <v>43517</v>
      </c>
      <c r="H85" s="106" t="s">
        <v>2820</v>
      </c>
      <c r="I85" s="106" t="s">
        <v>295</v>
      </c>
      <c r="J85" s="38" t="s">
        <v>295</v>
      </c>
      <c r="K85" s="38" t="s">
        <v>295</v>
      </c>
      <c r="L85" s="107" t="s">
        <v>4463</v>
      </c>
      <c r="M85" s="108" t="s">
        <v>295</v>
      </c>
      <c r="N85" s="108" t="s">
        <v>323</v>
      </c>
      <c r="O85" s="108" t="s">
        <v>295</v>
      </c>
      <c r="P85" s="109" t="s">
        <v>4050</v>
      </c>
      <c r="Q85" s="109" t="s">
        <v>263</v>
      </c>
    </row>
    <row r="86" spans="1:17" x14ac:dyDescent="0.25">
      <c r="A86" s="106" t="s">
        <v>151</v>
      </c>
      <c r="B86" s="220" t="s">
        <v>3751</v>
      </c>
      <c r="C86" s="107" t="s">
        <v>595</v>
      </c>
      <c r="D86" s="106" t="s">
        <v>3752</v>
      </c>
      <c r="E86" s="106" t="s">
        <v>3873</v>
      </c>
      <c r="F86" s="106" t="s">
        <v>4386</v>
      </c>
      <c r="G86" s="37">
        <v>43523</v>
      </c>
      <c r="H86" s="106" t="s">
        <v>2839</v>
      </c>
      <c r="I86" s="106" t="s">
        <v>295</v>
      </c>
      <c r="J86" s="38" t="s">
        <v>295</v>
      </c>
      <c r="K86" s="38" t="s">
        <v>295</v>
      </c>
      <c r="L86" s="107" t="s">
        <v>4464</v>
      </c>
      <c r="M86" s="108" t="s">
        <v>295</v>
      </c>
      <c r="N86" s="108" t="s">
        <v>3753</v>
      </c>
      <c r="O86" s="108" t="s">
        <v>295</v>
      </c>
      <c r="P86" s="109" t="s">
        <v>4063</v>
      </c>
      <c r="Q86" s="109" t="s">
        <v>263</v>
      </c>
    </row>
    <row r="87" spans="1:17" x14ac:dyDescent="0.25">
      <c r="A87" s="106" t="s">
        <v>151</v>
      </c>
      <c r="B87" s="220" t="s">
        <v>3675</v>
      </c>
      <c r="C87" s="107" t="s">
        <v>595</v>
      </c>
      <c r="D87" s="106" t="s">
        <v>3676</v>
      </c>
      <c r="E87" s="106" t="s">
        <v>525</v>
      </c>
      <c r="F87" s="106" t="s">
        <v>4054</v>
      </c>
      <c r="G87" s="37">
        <v>43543</v>
      </c>
      <c r="H87" s="106" t="s">
        <v>2839</v>
      </c>
      <c r="I87" s="106" t="s">
        <v>295</v>
      </c>
      <c r="J87" s="38" t="s">
        <v>295</v>
      </c>
      <c r="K87" s="38" t="s">
        <v>295</v>
      </c>
      <c r="L87" s="107" t="s">
        <v>5167</v>
      </c>
      <c r="M87" s="108" t="s">
        <v>295</v>
      </c>
      <c r="N87" s="108" t="s">
        <v>264</v>
      </c>
      <c r="O87" s="108" t="s">
        <v>295</v>
      </c>
      <c r="P87" s="109" t="s">
        <v>4036</v>
      </c>
      <c r="Q87" s="109" t="s">
        <v>263</v>
      </c>
    </row>
    <row r="88" spans="1:17" x14ac:dyDescent="0.25">
      <c r="A88" s="106" t="s">
        <v>151</v>
      </c>
      <c r="B88" s="220" t="s">
        <v>3740</v>
      </c>
      <c r="C88" s="107" t="s">
        <v>595</v>
      </c>
      <c r="D88" s="106" t="s">
        <v>3741</v>
      </c>
      <c r="E88" s="106" t="s">
        <v>558</v>
      </c>
      <c r="F88" s="106" t="s">
        <v>4072</v>
      </c>
      <c r="G88" s="37">
        <v>43550</v>
      </c>
      <c r="H88" s="106" t="s">
        <v>2865</v>
      </c>
      <c r="I88" s="106" t="s">
        <v>295</v>
      </c>
      <c r="J88" s="38" t="s">
        <v>295</v>
      </c>
      <c r="K88" s="38" t="s">
        <v>295</v>
      </c>
      <c r="L88" s="107" t="s">
        <v>4470</v>
      </c>
      <c r="M88" s="108" t="s">
        <v>295</v>
      </c>
      <c r="N88" s="108" t="s">
        <v>3742</v>
      </c>
      <c r="O88" s="108" t="s">
        <v>2884</v>
      </c>
      <c r="P88" s="109" t="s">
        <v>3906</v>
      </c>
      <c r="Q88" s="109" t="s">
        <v>263</v>
      </c>
    </row>
    <row r="89" spans="1:17" x14ac:dyDescent="0.25">
      <c r="A89" s="106" t="s">
        <v>151</v>
      </c>
      <c r="B89" s="220" t="s">
        <v>3671</v>
      </c>
      <c r="C89" s="107" t="s">
        <v>595</v>
      </c>
      <c r="D89" s="106" t="s">
        <v>3672</v>
      </c>
      <c r="E89" s="106" t="s">
        <v>546</v>
      </c>
      <c r="F89" s="106" t="s">
        <v>4331</v>
      </c>
      <c r="G89" s="37">
        <v>43602</v>
      </c>
      <c r="H89" s="106" t="s">
        <v>2820</v>
      </c>
      <c r="I89" s="106" t="s">
        <v>295</v>
      </c>
      <c r="J89" s="38" t="s">
        <v>295</v>
      </c>
      <c r="K89" s="38" t="s">
        <v>295</v>
      </c>
      <c r="L89" s="107" t="s">
        <v>4485</v>
      </c>
      <c r="M89" s="108" t="s">
        <v>295</v>
      </c>
      <c r="N89" s="108" t="s">
        <v>302</v>
      </c>
      <c r="O89" s="108" t="s">
        <v>295</v>
      </c>
      <c r="P89" s="109" t="s">
        <v>4043</v>
      </c>
      <c r="Q89" s="109" t="s">
        <v>263</v>
      </c>
    </row>
    <row r="90" spans="1:17" x14ac:dyDescent="0.25">
      <c r="A90" s="106" t="s">
        <v>151</v>
      </c>
      <c r="B90" s="220" t="s">
        <v>4566</v>
      </c>
      <c r="C90" s="107" t="s">
        <v>595</v>
      </c>
      <c r="D90" s="106" t="s">
        <v>4641</v>
      </c>
      <c r="E90" s="106" t="s">
        <v>525</v>
      </c>
      <c r="F90" s="106" t="s">
        <v>4350</v>
      </c>
      <c r="G90" s="37">
        <v>43644</v>
      </c>
      <c r="H90" s="106" t="s">
        <v>2820</v>
      </c>
      <c r="I90" s="106" t="s">
        <v>295</v>
      </c>
      <c r="J90" s="38" t="s">
        <v>295</v>
      </c>
      <c r="K90" s="38" t="s">
        <v>295</v>
      </c>
      <c r="L90" s="107" t="s">
        <v>4886</v>
      </c>
      <c r="M90" s="108" t="s">
        <v>295</v>
      </c>
      <c r="N90" s="108" t="s">
        <v>323</v>
      </c>
      <c r="O90" s="108" t="s">
        <v>295</v>
      </c>
      <c r="P90" s="109" t="s">
        <v>4642</v>
      </c>
      <c r="Q90" s="109" t="s">
        <v>263</v>
      </c>
    </row>
    <row r="91" spans="1:17" x14ac:dyDescent="0.25">
      <c r="A91" s="106" t="s">
        <v>151</v>
      </c>
      <c r="B91" s="220" t="s">
        <v>4565</v>
      </c>
      <c r="C91" s="107" t="s">
        <v>595</v>
      </c>
      <c r="D91" s="106" t="s">
        <v>4650</v>
      </c>
      <c r="E91" s="106" t="s">
        <v>560</v>
      </c>
      <c r="F91" s="106" t="s">
        <v>4651</v>
      </c>
      <c r="G91" s="37">
        <v>43661</v>
      </c>
      <c r="H91" s="106" t="s">
        <v>2865</v>
      </c>
      <c r="I91" s="106" t="s">
        <v>295</v>
      </c>
      <c r="J91" s="38" t="s">
        <v>295</v>
      </c>
      <c r="K91" s="38" t="s">
        <v>295</v>
      </c>
      <c r="L91" s="107" t="s">
        <v>295</v>
      </c>
      <c r="M91" s="108" t="s">
        <v>295</v>
      </c>
      <c r="N91" s="108" t="s">
        <v>3744</v>
      </c>
      <c r="O91" s="108" t="s">
        <v>295</v>
      </c>
      <c r="P91" s="109" t="s">
        <v>4048</v>
      </c>
      <c r="Q91" s="109" t="s">
        <v>263</v>
      </c>
    </row>
    <row r="92" spans="1:17" x14ac:dyDescent="0.25">
      <c r="A92" s="106" t="s">
        <v>151</v>
      </c>
      <c r="B92" s="220" t="s">
        <v>4567</v>
      </c>
      <c r="C92" s="107" t="s">
        <v>595</v>
      </c>
      <c r="D92" s="106" t="s">
        <v>4652</v>
      </c>
      <c r="E92" s="106" t="s">
        <v>525</v>
      </c>
      <c r="F92" s="106" t="s">
        <v>4653</v>
      </c>
      <c r="G92" s="37">
        <v>43662</v>
      </c>
      <c r="H92" s="106" t="s">
        <v>2839</v>
      </c>
      <c r="I92" s="106" t="s">
        <v>295</v>
      </c>
      <c r="J92" s="38" t="s">
        <v>295</v>
      </c>
      <c r="K92" s="38" t="s">
        <v>295</v>
      </c>
      <c r="L92" s="107" t="s">
        <v>4978</v>
      </c>
      <c r="M92" s="108" t="s">
        <v>295</v>
      </c>
      <c r="N92" s="108" t="s">
        <v>324</v>
      </c>
      <c r="O92" s="108" t="s">
        <v>295</v>
      </c>
      <c r="P92" s="109" t="s">
        <v>4642</v>
      </c>
      <c r="Q92" s="109" t="s">
        <v>263</v>
      </c>
    </row>
    <row r="93" spans="1:17" x14ac:dyDescent="0.25">
      <c r="A93" s="106" t="s">
        <v>151</v>
      </c>
      <c r="B93" s="220" t="s">
        <v>4568</v>
      </c>
      <c r="C93" s="107" t="s">
        <v>595</v>
      </c>
      <c r="D93" s="106" t="s">
        <v>4654</v>
      </c>
      <c r="E93" s="106" t="s">
        <v>116</v>
      </c>
      <c r="F93" s="106" t="s">
        <v>4655</v>
      </c>
      <c r="G93" s="37">
        <v>43664</v>
      </c>
      <c r="H93" s="106" t="s">
        <v>2839</v>
      </c>
      <c r="I93" s="106" t="s">
        <v>295</v>
      </c>
      <c r="J93" s="38" t="s">
        <v>295</v>
      </c>
      <c r="K93" s="38" t="s">
        <v>295</v>
      </c>
      <c r="L93" s="107" t="s">
        <v>295</v>
      </c>
      <c r="M93" s="108" t="s">
        <v>295</v>
      </c>
      <c r="N93" s="108" t="s">
        <v>326</v>
      </c>
      <c r="O93" s="108" t="s">
        <v>295</v>
      </c>
      <c r="P93" s="109" t="s">
        <v>4656</v>
      </c>
      <c r="Q93" s="109" t="s">
        <v>243</v>
      </c>
    </row>
    <row r="94" spans="1:17" x14ac:dyDescent="0.25">
      <c r="A94" s="106" t="s">
        <v>151</v>
      </c>
      <c r="B94" s="220" t="s">
        <v>4564</v>
      </c>
      <c r="C94" s="107" t="s">
        <v>595</v>
      </c>
      <c r="D94" s="106" t="s">
        <v>4657</v>
      </c>
      <c r="E94" s="106" t="s">
        <v>525</v>
      </c>
      <c r="F94" s="106" t="s">
        <v>4658</v>
      </c>
      <c r="G94" s="37">
        <v>43664</v>
      </c>
      <c r="H94" s="106" t="s">
        <v>2820</v>
      </c>
      <c r="I94" s="106" t="s">
        <v>295</v>
      </c>
      <c r="J94" s="38" t="s">
        <v>295</v>
      </c>
      <c r="K94" s="38" t="s">
        <v>295</v>
      </c>
      <c r="L94" s="107" t="s">
        <v>4884</v>
      </c>
      <c r="M94" s="108" t="s">
        <v>295</v>
      </c>
      <c r="N94" s="108" t="s">
        <v>264</v>
      </c>
      <c r="O94" s="108" t="s">
        <v>295</v>
      </c>
      <c r="P94" s="109" t="s">
        <v>4642</v>
      </c>
      <c r="Q94" s="109" t="s">
        <v>263</v>
      </c>
    </row>
    <row r="95" spans="1:17" x14ac:dyDescent="0.25">
      <c r="A95" s="106" t="s">
        <v>151</v>
      </c>
      <c r="B95" s="220" t="s">
        <v>4563</v>
      </c>
      <c r="C95" s="107" t="s">
        <v>595</v>
      </c>
      <c r="D95" s="106" t="s">
        <v>4665</v>
      </c>
      <c r="E95" s="106" t="s">
        <v>544</v>
      </c>
      <c r="F95" s="106" t="s">
        <v>4666</v>
      </c>
      <c r="G95" s="37">
        <v>43669</v>
      </c>
      <c r="H95" s="106" t="s">
        <v>2839</v>
      </c>
      <c r="I95" s="106" t="s">
        <v>295</v>
      </c>
      <c r="J95" s="38" t="s">
        <v>295</v>
      </c>
      <c r="K95" s="38" t="s">
        <v>295</v>
      </c>
      <c r="L95" s="107" t="s">
        <v>295</v>
      </c>
      <c r="M95" s="108" t="s">
        <v>295</v>
      </c>
      <c r="N95" s="108" t="s">
        <v>302</v>
      </c>
      <c r="O95" s="108" t="s">
        <v>2884</v>
      </c>
      <c r="P95" s="109" t="s">
        <v>4040</v>
      </c>
      <c r="Q95" s="109" t="s">
        <v>243</v>
      </c>
    </row>
    <row r="96" spans="1:17" x14ac:dyDescent="0.25">
      <c r="A96" s="106" t="s">
        <v>151</v>
      </c>
      <c r="B96" s="220" t="s">
        <v>4571</v>
      </c>
      <c r="C96" s="107" t="s">
        <v>595</v>
      </c>
      <c r="D96" s="106" t="s">
        <v>4676</v>
      </c>
      <c r="E96" s="106" t="s">
        <v>480</v>
      </c>
      <c r="F96" s="106" t="s">
        <v>4677</v>
      </c>
      <c r="G96" s="37">
        <v>43677</v>
      </c>
      <c r="H96" s="106" t="s">
        <v>4755</v>
      </c>
      <c r="I96" s="106" t="s">
        <v>295</v>
      </c>
      <c r="J96" s="38" t="s">
        <v>295</v>
      </c>
      <c r="K96" s="38" t="s">
        <v>295</v>
      </c>
      <c r="L96" s="107" t="s">
        <v>4983</v>
      </c>
      <c r="M96" s="108" t="s">
        <v>295</v>
      </c>
      <c r="N96" s="108" t="s">
        <v>3588</v>
      </c>
      <c r="O96" s="108" t="s">
        <v>295</v>
      </c>
      <c r="P96" s="109" t="s">
        <v>4678</v>
      </c>
      <c r="Q96" s="109" t="s">
        <v>263</v>
      </c>
    </row>
    <row r="97" spans="1:17" x14ac:dyDescent="0.25">
      <c r="A97" s="106" t="s">
        <v>151</v>
      </c>
      <c r="B97" s="220" t="s">
        <v>4560</v>
      </c>
      <c r="C97" s="107" t="s">
        <v>595</v>
      </c>
      <c r="D97" s="106" t="s">
        <v>4687</v>
      </c>
      <c r="E97" s="106" t="s">
        <v>525</v>
      </c>
      <c r="F97" s="106" t="s">
        <v>4688</v>
      </c>
      <c r="G97" s="37">
        <v>43683</v>
      </c>
      <c r="H97" s="106" t="s">
        <v>2865</v>
      </c>
      <c r="I97" s="106" t="s">
        <v>295</v>
      </c>
      <c r="J97" s="38" t="s">
        <v>295</v>
      </c>
      <c r="K97" s="38" t="s">
        <v>295</v>
      </c>
      <c r="L97" s="107" t="s">
        <v>4759</v>
      </c>
      <c r="M97" s="108" t="s">
        <v>295</v>
      </c>
      <c r="N97" s="108" t="s">
        <v>302</v>
      </c>
      <c r="O97" s="108" t="s">
        <v>295</v>
      </c>
      <c r="P97" s="109" t="s">
        <v>4689</v>
      </c>
      <c r="Q97" s="109" t="s">
        <v>263</v>
      </c>
    </row>
    <row r="98" spans="1:17" x14ac:dyDescent="0.25">
      <c r="A98" s="106" t="s">
        <v>151</v>
      </c>
      <c r="B98" s="220" t="s">
        <v>4562</v>
      </c>
      <c r="C98" s="107" t="s">
        <v>595</v>
      </c>
      <c r="D98" s="106" t="s">
        <v>4700</v>
      </c>
      <c r="E98" s="106" t="s">
        <v>546</v>
      </c>
      <c r="F98" s="106" t="s">
        <v>4701</v>
      </c>
      <c r="G98" s="37">
        <v>43692</v>
      </c>
      <c r="H98" s="106" t="s">
        <v>2820</v>
      </c>
      <c r="I98" s="106" t="s">
        <v>295</v>
      </c>
      <c r="J98" s="38" t="s">
        <v>295</v>
      </c>
      <c r="K98" s="38" t="s">
        <v>295</v>
      </c>
      <c r="L98" s="107" t="s">
        <v>4974</v>
      </c>
      <c r="M98" s="108" t="s">
        <v>295</v>
      </c>
      <c r="N98" s="108" t="s">
        <v>320</v>
      </c>
      <c r="O98" s="108" t="s">
        <v>295</v>
      </c>
      <c r="P98" s="109" t="s">
        <v>4702</v>
      </c>
      <c r="Q98" s="109" t="s">
        <v>263</v>
      </c>
    </row>
    <row r="99" spans="1:17" x14ac:dyDescent="0.25">
      <c r="A99" s="106" t="s">
        <v>151</v>
      </c>
      <c r="B99" s="220" t="s">
        <v>5373</v>
      </c>
      <c r="C99" s="107" t="s">
        <v>595</v>
      </c>
      <c r="D99" s="106" t="s">
        <v>5374</v>
      </c>
      <c r="E99" s="106" t="s">
        <v>525</v>
      </c>
      <c r="F99" s="106" t="s">
        <v>4653</v>
      </c>
      <c r="G99" s="37">
        <v>43705</v>
      </c>
      <c r="H99" s="106" t="s">
        <v>2839</v>
      </c>
      <c r="I99" s="106" t="s">
        <v>295</v>
      </c>
      <c r="J99" s="38" t="s">
        <v>295</v>
      </c>
      <c r="K99" s="38" t="s">
        <v>295</v>
      </c>
      <c r="L99" s="107" t="s">
        <v>295</v>
      </c>
      <c r="M99" s="108" t="s">
        <v>295</v>
      </c>
      <c r="N99" s="108" t="s">
        <v>390</v>
      </c>
      <c r="O99" s="108" t="s">
        <v>295</v>
      </c>
      <c r="P99" s="109" t="s">
        <v>4642</v>
      </c>
      <c r="Q99" s="109" t="s">
        <v>243</v>
      </c>
    </row>
    <row r="100" spans="1:17" x14ac:dyDescent="0.25">
      <c r="A100" s="106" t="s">
        <v>151</v>
      </c>
      <c r="B100" s="220" t="s">
        <v>5406</v>
      </c>
      <c r="C100" s="107" t="s">
        <v>595</v>
      </c>
      <c r="D100" s="106" t="s">
        <v>5407</v>
      </c>
      <c r="E100" s="106" t="s">
        <v>556</v>
      </c>
      <c r="F100" s="106" t="s">
        <v>5408</v>
      </c>
      <c r="G100" s="37">
        <v>43712</v>
      </c>
      <c r="H100" s="106" t="s">
        <v>2839</v>
      </c>
      <c r="I100" s="106" t="s">
        <v>295</v>
      </c>
      <c r="J100" s="38" t="s">
        <v>295</v>
      </c>
      <c r="K100" s="38" t="s">
        <v>295</v>
      </c>
      <c r="L100" s="107" t="s">
        <v>295</v>
      </c>
      <c r="M100" s="108" t="s">
        <v>295</v>
      </c>
      <c r="N100" s="108" t="s">
        <v>327</v>
      </c>
      <c r="O100" s="108" t="s">
        <v>295</v>
      </c>
      <c r="P100" s="109" t="s">
        <v>4048</v>
      </c>
      <c r="Q100" s="109" t="s">
        <v>243</v>
      </c>
    </row>
    <row r="101" spans="1:17" x14ac:dyDescent="0.25">
      <c r="A101" s="106" t="s">
        <v>151</v>
      </c>
      <c r="B101" s="220" t="s">
        <v>5402</v>
      </c>
      <c r="C101" s="107" t="s">
        <v>595</v>
      </c>
      <c r="D101" s="106" t="s">
        <v>5403</v>
      </c>
      <c r="E101" s="106" t="s">
        <v>3873</v>
      </c>
      <c r="F101" s="106" t="s">
        <v>5404</v>
      </c>
      <c r="G101" s="37">
        <v>43713</v>
      </c>
      <c r="H101" s="106" t="s">
        <v>2839</v>
      </c>
      <c r="I101" s="106" t="s">
        <v>295</v>
      </c>
      <c r="J101" s="38" t="s">
        <v>295</v>
      </c>
      <c r="K101" s="38" t="s">
        <v>295</v>
      </c>
      <c r="L101" s="107" t="s">
        <v>295</v>
      </c>
      <c r="M101" s="108" t="s">
        <v>295</v>
      </c>
      <c r="N101" s="108" t="s">
        <v>326</v>
      </c>
      <c r="O101" s="108" t="s">
        <v>295</v>
      </c>
      <c r="P101" s="109" t="s">
        <v>4063</v>
      </c>
      <c r="Q101" s="109" t="s">
        <v>243</v>
      </c>
    </row>
    <row r="102" spans="1:17" x14ac:dyDescent="0.25">
      <c r="A102" s="106" t="s">
        <v>151</v>
      </c>
      <c r="B102" s="220" t="s">
        <v>5383</v>
      </c>
      <c r="C102" s="107" t="s">
        <v>595</v>
      </c>
      <c r="D102" s="106" t="s">
        <v>5384</v>
      </c>
      <c r="E102" s="106" t="s">
        <v>550</v>
      </c>
      <c r="F102" s="106" t="s">
        <v>5385</v>
      </c>
      <c r="G102" s="37">
        <v>43734</v>
      </c>
      <c r="H102" s="106" t="s">
        <v>2827</v>
      </c>
      <c r="I102" s="106" t="s">
        <v>295</v>
      </c>
      <c r="J102" s="38" t="s">
        <v>295</v>
      </c>
      <c r="K102" s="38" t="s">
        <v>295</v>
      </c>
      <c r="L102" s="107" t="s">
        <v>5489</v>
      </c>
      <c r="M102" s="108" t="s">
        <v>295</v>
      </c>
      <c r="N102" s="108" t="s">
        <v>264</v>
      </c>
      <c r="O102" s="108" t="s">
        <v>295</v>
      </c>
      <c r="P102" s="109" t="s">
        <v>4060</v>
      </c>
      <c r="Q102" s="109" t="s">
        <v>263</v>
      </c>
    </row>
    <row r="103" spans="1:17" x14ac:dyDescent="0.25">
      <c r="A103" s="106" t="s">
        <v>151</v>
      </c>
      <c r="B103" s="220" t="s">
        <v>5409</v>
      </c>
      <c r="C103" s="107" t="s">
        <v>595</v>
      </c>
      <c r="D103" s="106" t="s">
        <v>5410</v>
      </c>
      <c r="E103" s="106" t="s">
        <v>550</v>
      </c>
      <c r="F103" s="106" t="s">
        <v>24</v>
      </c>
      <c r="G103" s="37">
        <v>43739</v>
      </c>
      <c r="H103" s="106" t="s">
        <v>2839</v>
      </c>
      <c r="I103" s="106" t="s">
        <v>295</v>
      </c>
      <c r="J103" s="38" t="s">
        <v>295</v>
      </c>
      <c r="K103" s="38" t="s">
        <v>295</v>
      </c>
      <c r="L103" s="107" t="s">
        <v>295</v>
      </c>
      <c r="M103" s="108" t="s">
        <v>295</v>
      </c>
      <c r="N103" s="108" t="s">
        <v>328</v>
      </c>
      <c r="O103" s="108" t="s">
        <v>2884</v>
      </c>
      <c r="P103" s="109" t="s">
        <v>4060</v>
      </c>
      <c r="Q103" s="109" t="s">
        <v>243</v>
      </c>
    </row>
    <row r="104" spans="1:17" x14ac:dyDescent="0.25">
      <c r="A104" s="106" t="s">
        <v>151</v>
      </c>
      <c r="B104" s="220" t="s">
        <v>5375</v>
      </c>
      <c r="C104" s="107" t="s">
        <v>595</v>
      </c>
      <c r="D104" s="106" t="s">
        <v>5376</v>
      </c>
      <c r="E104" s="106" t="s">
        <v>525</v>
      </c>
      <c r="F104" s="106" t="s">
        <v>5377</v>
      </c>
      <c r="G104" s="37">
        <v>43749</v>
      </c>
      <c r="H104" s="106" t="s">
        <v>2827</v>
      </c>
      <c r="I104" s="106" t="s">
        <v>295</v>
      </c>
      <c r="J104" s="38" t="s">
        <v>295</v>
      </c>
      <c r="K104" s="38" t="s">
        <v>295</v>
      </c>
      <c r="L104" s="107" t="s">
        <v>295</v>
      </c>
      <c r="M104" s="108" t="s">
        <v>295</v>
      </c>
      <c r="N104" s="108" t="s">
        <v>320</v>
      </c>
      <c r="O104" s="108" t="s">
        <v>2884</v>
      </c>
      <c r="P104" s="109" t="s">
        <v>4036</v>
      </c>
      <c r="Q104" s="109" t="s">
        <v>263</v>
      </c>
    </row>
    <row r="105" spans="1:17" x14ac:dyDescent="0.25">
      <c r="A105" s="106" t="s">
        <v>151</v>
      </c>
      <c r="B105" s="220" t="s">
        <v>5378</v>
      </c>
      <c r="C105" s="107" t="s">
        <v>595</v>
      </c>
      <c r="D105" s="106" t="s">
        <v>5379</v>
      </c>
      <c r="E105" s="106" t="s">
        <v>558</v>
      </c>
      <c r="F105" s="106" t="s">
        <v>5380</v>
      </c>
      <c r="G105" s="37">
        <v>43761</v>
      </c>
      <c r="H105" s="106" t="s">
        <v>2839</v>
      </c>
      <c r="I105" s="106" t="s">
        <v>295</v>
      </c>
      <c r="J105" s="38" t="s">
        <v>295</v>
      </c>
      <c r="K105" s="38" t="s">
        <v>295</v>
      </c>
      <c r="L105" s="107" t="s">
        <v>295</v>
      </c>
      <c r="M105" s="108" t="s">
        <v>295</v>
      </c>
      <c r="N105" s="108" t="s">
        <v>320</v>
      </c>
      <c r="O105" s="108" t="s">
        <v>295</v>
      </c>
      <c r="P105" s="109" t="s">
        <v>5381</v>
      </c>
      <c r="Q105" s="109" t="s">
        <v>243</v>
      </c>
    </row>
    <row r="106" spans="1:17" x14ac:dyDescent="0.25">
      <c r="A106" s="106" t="s">
        <v>151</v>
      </c>
      <c r="B106" s="220" t="s">
        <v>5370</v>
      </c>
      <c r="C106" s="107" t="s">
        <v>595</v>
      </c>
      <c r="D106" s="106" t="s">
        <v>5371</v>
      </c>
      <c r="E106" s="106" t="s">
        <v>560</v>
      </c>
      <c r="F106" s="106" t="s">
        <v>5372</v>
      </c>
      <c r="G106" s="37">
        <v>43767</v>
      </c>
      <c r="H106" s="106" t="s">
        <v>2839</v>
      </c>
      <c r="I106" s="106" t="s">
        <v>295</v>
      </c>
      <c r="J106" s="38" t="s">
        <v>295</v>
      </c>
      <c r="K106" s="38" t="s">
        <v>295</v>
      </c>
      <c r="L106" s="107" t="s">
        <v>295</v>
      </c>
      <c r="M106" s="108" t="s">
        <v>295</v>
      </c>
      <c r="N106" s="108" t="s">
        <v>315</v>
      </c>
      <c r="O106" s="108" t="s">
        <v>295</v>
      </c>
      <c r="P106" s="109" t="s">
        <v>4048</v>
      </c>
      <c r="Q106" s="109" t="s">
        <v>243</v>
      </c>
    </row>
    <row r="107" spans="1:17" x14ac:dyDescent="0.25">
      <c r="A107" s="106" t="s">
        <v>151</v>
      </c>
      <c r="B107" s="220" t="s">
        <v>5354</v>
      </c>
      <c r="C107" s="107" t="s">
        <v>595</v>
      </c>
      <c r="D107" s="106" t="s">
        <v>5492</v>
      </c>
      <c r="E107" s="106" t="s">
        <v>3873</v>
      </c>
      <c r="F107" s="106" t="s">
        <v>5355</v>
      </c>
      <c r="G107" s="37">
        <v>43768</v>
      </c>
      <c r="H107" s="106" t="s">
        <v>2839</v>
      </c>
      <c r="I107" s="106" t="s">
        <v>295</v>
      </c>
      <c r="J107" s="38" t="s">
        <v>295</v>
      </c>
      <c r="K107" s="38" t="s">
        <v>295</v>
      </c>
      <c r="L107" s="107" t="s">
        <v>295</v>
      </c>
      <c r="M107" s="108" t="s">
        <v>295</v>
      </c>
      <c r="N107" s="108" t="s">
        <v>302</v>
      </c>
      <c r="O107" s="108" t="s">
        <v>295</v>
      </c>
      <c r="P107" s="109" t="s">
        <v>4063</v>
      </c>
      <c r="Q107" s="109" t="s">
        <v>263</v>
      </c>
    </row>
    <row r="108" spans="1:17" x14ac:dyDescent="0.25">
      <c r="A108" s="106" t="s">
        <v>151</v>
      </c>
      <c r="B108" s="220" t="s">
        <v>5386</v>
      </c>
      <c r="C108" s="107" t="s">
        <v>595</v>
      </c>
      <c r="D108" s="106" t="s">
        <v>5387</v>
      </c>
      <c r="E108" s="106" t="s">
        <v>525</v>
      </c>
      <c r="F108" s="106" t="s">
        <v>3972</v>
      </c>
      <c r="G108" s="37">
        <v>43773</v>
      </c>
      <c r="H108" s="106" t="s">
        <v>2839</v>
      </c>
      <c r="I108" s="106" t="s">
        <v>295</v>
      </c>
      <c r="J108" s="38" t="s">
        <v>295</v>
      </c>
      <c r="K108" s="38" t="s">
        <v>295</v>
      </c>
      <c r="L108" s="107" t="s">
        <v>295</v>
      </c>
      <c r="M108" s="108" t="s">
        <v>295</v>
      </c>
      <c r="N108" s="108" t="s">
        <v>264</v>
      </c>
      <c r="O108" s="108" t="s">
        <v>295</v>
      </c>
      <c r="P108" s="109" t="s">
        <v>4036</v>
      </c>
      <c r="Q108" s="109" t="s">
        <v>243</v>
      </c>
    </row>
    <row r="109" spans="1:17" x14ac:dyDescent="0.25">
      <c r="A109" s="106" t="s">
        <v>151</v>
      </c>
      <c r="B109" s="220" t="s">
        <v>5391</v>
      </c>
      <c r="C109" s="107" t="s">
        <v>595</v>
      </c>
      <c r="D109" s="106" t="s">
        <v>5392</v>
      </c>
      <c r="E109" s="106" t="s">
        <v>3873</v>
      </c>
      <c r="F109" s="106" t="s">
        <v>5393</v>
      </c>
      <c r="G109" s="37">
        <v>43794</v>
      </c>
      <c r="H109" s="106" t="s">
        <v>2839</v>
      </c>
      <c r="I109" s="106" t="s">
        <v>295</v>
      </c>
      <c r="J109" s="38" t="s">
        <v>295</v>
      </c>
      <c r="K109" s="38" t="s">
        <v>295</v>
      </c>
      <c r="L109" s="107" t="s">
        <v>295</v>
      </c>
      <c r="M109" s="108" t="s">
        <v>295</v>
      </c>
      <c r="N109" s="108" t="s">
        <v>323</v>
      </c>
      <c r="O109" s="108" t="s">
        <v>2884</v>
      </c>
      <c r="P109" s="109" t="s">
        <v>4059</v>
      </c>
      <c r="Q109" s="109" t="s">
        <v>243</v>
      </c>
    </row>
    <row r="110" spans="1:17" x14ac:dyDescent="0.25">
      <c r="A110" s="106" t="s">
        <v>151</v>
      </c>
      <c r="B110" s="220" t="s">
        <v>5394</v>
      </c>
      <c r="C110" s="107" t="s">
        <v>595</v>
      </c>
      <c r="D110" s="106" t="s">
        <v>5395</v>
      </c>
      <c r="E110" s="106" t="s">
        <v>3873</v>
      </c>
      <c r="F110" s="106" t="s">
        <v>5396</v>
      </c>
      <c r="G110" s="37">
        <v>43794</v>
      </c>
      <c r="H110" s="106" t="s">
        <v>2839</v>
      </c>
      <c r="I110" s="106" t="s">
        <v>295</v>
      </c>
      <c r="J110" s="38" t="s">
        <v>295</v>
      </c>
      <c r="K110" s="38" t="s">
        <v>295</v>
      </c>
      <c r="L110" s="107" t="s">
        <v>295</v>
      </c>
      <c r="M110" s="108" t="s">
        <v>295</v>
      </c>
      <c r="N110" s="108" t="s">
        <v>324</v>
      </c>
      <c r="O110" s="108" t="s">
        <v>2884</v>
      </c>
      <c r="P110" s="109" t="s">
        <v>4059</v>
      </c>
      <c r="Q110" s="109" t="s">
        <v>243</v>
      </c>
    </row>
    <row r="111" spans="1:17" x14ac:dyDescent="0.25">
      <c r="A111" s="106" t="s">
        <v>151</v>
      </c>
      <c r="B111" s="220" t="s">
        <v>5360</v>
      </c>
      <c r="C111" s="107" t="s">
        <v>595</v>
      </c>
      <c r="D111" s="106" t="s">
        <v>5361</v>
      </c>
      <c r="E111" s="106" t="s">
        <v>3873</v>
      </c>
      <c r="F111" s="106" t="s">
        <v>5362</v>
      </c>
      <c r="G111" s="37">
        <v>43794</v>
      </c>
      <c r="H111" s="106" t="s">
        <v>2839</v>
      </c>
      <c r="I111" s="106" t="s">
        <v>295</v>
      </c>
      <c r="J111" s="38" t="s">
        <v>295</v>
      </c>
      <c r="K111" s="38" t="s">
        <v>295</v>
      </c>
      <c r="L111" s="107" t="s">
        <v>295</v>
      </c>
      <c r="M111" s="108" t="s">
        <v>295</v>
      </c>
      <c r="N111" s="108" t="s">
        <v>307</v>
      </c>
      <c r="O111" s="108" t="s">
        <v>295</v>
      </c>
      <c r="P111" s="109" t="s">
        <v>4059</v>
      </c>
      <c r="Q111" s="109" t="s">
        <v>243</v>
      </c>
    </row>
    <row r="112" spans="1:17" x14ac:dyDescent="0.25">
      <c r="A112" s="106" t="s">
        <v>151</v>
      </c>
      <c r="B112" s="220" t="s">
        <v>5363</v>
      </c>
      <c r="C112" s="107" t="s">
        <v>595</v>
      </c>
      <c r="D112" s="106" t="s">
        <v>5364</v>
      </c>
      <c r="E112" s="106" t="s">
        <v>3873</v>
      </c>
      <c r="F112" s="106" t="s">
        <v>5365</v>
      </c>
      <c r="G112" s="37">
        <v>43794</v>
      </c>
      <c r="H112" s="106" t="s">
        <v>2839</v>
      </c>
      <c r="I112" s="106" t="s">
        <v>295</v>
      </c>
      <c r="J112" s="38" t="s">
        <v>295</v>
      </c>
      <c r="K112" s="38" t="s">
        <v>295</v>
      </c>
      <c r="L112" s="107" t="s">
        <v>295</v>
      </c>
      <c r="M112" s="108" t="s">
        <v>295</v>
      </c>
      <c r="N112" s="108" t="s">
        <v>309</v>
      </c>
      <c r="O112" s="108" t="s">
        <v>295</v>
      </c>
      <c r="P112" s="109" t="s">
        <v>4059</v>
      </c>
      <c r="Q112" s="109" t="s">
        <v>243</v>
      </c>
    </row>
    <row r="113" spans="1:17" x14ac:dyDescent="0.25">
      <c r="A113" s="106" t="s">
        <v>151</v>
      </c>
      <c r="B113" s="220" t="s">
        <v>5366</v>
      </c>
      <c r="C113" s="107" t="s">
        <v>595</v>
      </c>
      <c r="D113" s="106" t="s">
        <v>5367</v>
      </c>
      <c r="E113" s="106" t="s">
        <v>3873</v>
      </c>
      <c r="F113" s="106" t="s">
        <v>5368</v>
      </c>
      <c r="G113" s="37">
        <v>43794</v>
      </c>
      <c r="H113" s="106" t="s">
        <v>2839</v>
      </c>
      <c r="I113" s="106" t="s">
        <v>295</v>
      </c>
      <c r="J113" s="38" t="s">
        <v>295</v>
      </c>
      <c r="K113" s="38" t="s">
        <v>295</v>
      </c>
      <c r="L113" s="107" t="s">
        <v>295</v>
      </c>
      <c r="M113" s="108" t="s">
        <v>295</v>
      </c>
      <c r="N113" s="108" t="s">
        <v>311</v>
      </c>
      <c r="O113" s="108" t="s">
        <v>295</v>
      </c>
      <c r="P113" s="109" t="s">
        <v>4059</v>
      </c>
      <c r="Q113" s="109" t="s">
        <v>243</v>
      </c>
    </row>
    <row r="114" spans="1:17" x14ac:dyDescent="0.25">
      <c r="A114" s="106" t="s">
        <v>151</v>
      </c>
      <c r="B114" s="220" t="s">
        <v>5357</v>
      </c>
      <c r="C114" s="107" t="s">
        <v>595</v>
      </c>
      <c r="D114" s="106" t="s">
        <v>5358</v>
      </c>
      <c r="E114" s="106" t="s">
        <v>3873</v>
      </c>
      <c r="F114" s="106" t="s">
        <v>5359</v>
      </c>
      <c r="G114" s="37">
        <v>43794</v>
      </c>
      <c r="H114" s="106" t="s">
        <v>2839</v>
      </c>
      <c r="I114" s="106" t="s">
        <v>295</v>
      </c>
      <c r="J114" s="38" t="s">
        <v>295</v>
      </c>
      <c r="K114" s="38" t="s">
        <v>295</v>
      </c>
      <c r="L114" s="107" t="s">
        <v>295</v>
      </c>
      <c r="M114" s="108" t="s">
        <v>295</v>
      </c>
      <c r="N114" s="108" t="s">
        <v>305</v>
      </c>
      <c r="O114" s="108" t="s">
        <v>2884</v>
      </c>
      <c r="P114" s="109" t="s">
        <v>4059</v>
      </c>
      <c r="Q114" s="109" t="s">
        <v>243</v>
      </c>
    </row>
    <row r="115" spans="1:17" x14ac:dyDescent="0.25">
      <c r="A115" s="106" t="s">
        <v>151</v>
      </c>
      <c r="B115" s="220" t="s">
        <v>5411</v>
      </c>
      <c r="C115" s="107" t="s">
        <v>595</v>
      </c>
      <c r="D115" s="106" t="s">
        <v>5412</v>
      </c>
      <c r="E115" s="106" t="s">
        <v>3873</v>
      </c>
      <c r="F115" s="106" t="s">
        <v>4018</v>
      </c>
      <c r="G115" s="37">
        <v>43794</v>
      </c>
      <c r="H115" s="106" t="s">
        <v>2839</v>
      </c>
      <c r="I115" s="106" t="s">
        <v>295</v>
      </c>
      <c r="J115" s="38" t="s">
        <v>295</v>
      </c>
      <c r="K115" s="38" t="s">
        <v>295</v>
      </c>
      <c r="L115" s="107" t="s">
        <v>295</v>
      </c>
      <c r="M115" s="108" t="s">
        <v>295</v>
      </c>
      <c r="N115" s="108" t="s">
        <v>152</v>
      </c>
      <c r="O115" s="108" t="s">
        <v>2884</v>
      </c>
      <c r="P115" s="109" t="s">
        <v>4059</v>
      </c>
      <c r="Q115" s="109" t="s">
        <v>243</v>
      </c>
    </row>
    <row r="116" spans="1:17" x14ac:dyDescent="0.25">
      <c r="A116" s="106" t="s">
        <v>151</v>
      </c>
      <c r="B116" s="220" t="s">
        <v>5398</v>
      </c>
      <c r="C116" s="107" t="s">
        <v>595</v>
      </c>
      <c r="D116" s="106" t="s">
        <v>5399</v>
      </c>
      <c r="E116" s="106" t="s">
        <v>558</v>
      </c>
      <c r="F116" s="106" t="s">
        <v>5400</v>
      </c>
      <c r="G116" s="37">
        <v>43796</v>
      </c>
      <c r="H116" s="106" t="s">
        <v>2827</v>
      </c>
      <c r="I116" s="106" t="s">
        <v>295</v>
      </c>
      <c r="J116" s="38" t="s">
        <v>295</v>
      </c>
      <c r="K116" s="38" t="s">
        <v>295</v>
      </c>
      <c r="L116" s="107" t="s">
        <v>295</v>
      </c>
      <c r="M116" s="108" t="s">
        <v>295</v>
      </c>
      <c r="N116" s="108" t="s">
        <v>326</v>
      </c>
      <c r="O116" s="108" t="s">
        <v>2884</v>
      </c>
      <c r="P116" s="109" t="s">
        <v>3906</v>
      </c>
      <c r="Q116" s="109" t="s">
        <v>263</v>
      </c>
    </row>
    <row r="117" spans="1:17" x14ac:dyDescent="0.25">
      <c r="A117" s="106" t="s">
        <v>151</v>
      </c>
      <c r="B117" s="220" t="s">
        <v>5388</v>
      </c>
      <c r="C117" s="107" t="s">
        <v>595</v>
      </c>
      <c r="D117" s="106" t="s">
        <v>5389</v>
      </c>
      <c r="E117" s="106" t="s">
        <v>575</v>
      </c>
      <c r="F117" s="106" t="s">
        <v>5390</v>
      </c>
      <c r="G117" s="37">
        <v>43796</v>
      </c>
      <c r="H117" s="106" t="s">
        <v>2839</v>
      </c>
      <c r="I117" s="106" t="s">
        <v>295</v>
      </c>
      <c r="J117" s="38" t="s">
        <v>295</v>
      </c>
      <c r="K117" s="38" t="s">
        <v>295</v>
      </c>
      <c r="L117" s="107" t="s">
        <v>295</v>
      </c>
      <c r="M117" s="108" t="s">
        <v>295</v>
      </c>
      <c r="N117" s="108" t="s">
        <v>323</v>
      </c>
      <c r="O117" s="108" t="s">
        <v>295</v>
      </c>
      <c r="P117" s="109" t="s">
        <v>4087</v>
      </c>
      <c r="Q117" s="109" t="s">
        <v>263</v>
      </c>
    </row>
    <row r="118" spans="1:17" x14ac:dyDescent="0.25">
      <c r="A118" s="106" t="s">
        <v>151</v>
      </c>
      <c r="B118" s="220" t="s">
        <v>163</v>
      </c>
      <c r="C118" s="107" t="s">
        <v>2925</v>
      </c>
      <c r="D118" s="106" t="s">
        <v>164</v>
      </c>
      <c r="E118" s="106" t="s">
        <v>295</v>
      </c>
      <c r="F118" s="106" t="s">
        <v>295</v>
      </c>
      <c r="G118" s="37">
        <v>42331</v>
      </c>
      <c r="H118" s="106" t="s">
        <v>2894</v>
      </c>
      <c r="I118" s="106" t="s">
        <v>38</v>
      </c>
      <c r="J118" s="38">
        <v>43479</v>
      </c>
      <c r="K118" s="38">
        <v>43800</v>
      </c>
      <c r="L118" s="107" t="s">
        <v>4140</v>
      </c>
      <c r="M118" s="108">
        <v>99</v>
      </c>
      <c r="N118" s="108" t="s">
        <v>295</v>
      </c>
      <c r="O118" s="108" t="s">
        <v>295</v>
      </c>
      <c r="P118" s="109" t="s">
        <v>4141</v>
      </c>
      <c r="Q118" s="109" t="s">
        <v>377</v>
      </c>
    </row>
    <row r="119" spans="1:17" x14ac:dyDescent="0.25">
      <c r="A119" s="106" t="s">
        <v>151</v>
      </c>
      <c r="B119" s="220" t="s">
        <v>154</v>
      </c>
      <c r="C119" s="107" t="s">
        <v>2925</v>
      </c>
      <c r="D119" s="106" t="s">
        <v>155</v>
      </c>
      <c r="E119" s="106" t="s">
        <v>476</v>
      </c>
      <c r="F119" s="106" t="s">
        <v>295</v>
      </c>
      <c r="G119" s="37">
        <v>42710</v>
      </c>
      <c r="H119" s="106" t="s">
        <v>3831</v>
      </c>
      <c r="I119" s="106" t="s">
        <v>74</v>
      </c>
      <c r="J119" s="38">
        <v>43862</v>
      </c>
      <c r="K119" s="38">
        <v>43922</v>
      </c>
      <c r="L119" s="107" t="s">
        <v>156</v>
      </c>
      <c r="M119" s="108">
        <v>1</v>
      </c>
      <c r="N119" s="108" t="s">
        <v>295</v>
      </c>
      <c r="O119" s="108" t="s">
        <v>295</v>
      </c>
      <c r="P119" s="109" t="s">
        <v>4133</v>
      </c>
      <c r="Q119" s="109" t="s">
        <v>177</v>
      </c>
    </row>
    <row r="120" spans="1:17" x14ac:dyDescent="0.25">
      <c r="A120" s="106" t="s">
        <v>151</v>
      </c>
      <c r="B120" s="220" t="s">
        <v>160</v>
      </c>
      <c r="C120" s="107" t="s">
        <v>2925</v>
      </c>
      <c r="D120" s="106" t="s">
        <v>161</v>
      </c>
      <c r="E120" s="106" t="s">
        <v>295</v>
      </c>
      <c r="F120" s="106" t="s">
        <v>295</v>
      </c>
      <c r="G120" s="37">
        <v>43108</v>
      </c>
      <c r="H120" s="106" t="s">
        <v>3831</v>
      </c>
      <c r="I120" s="106" t="s">
        <v>74</v>
      </c>
      <c r="J120" s="38">
        <v>43922</v>
      </c>
      <c r="K120" s="38">
        <v>43922</v>
      </c>
      <c r="L120" s="107" t="s">
        <v>4135</v>
      </c>
      <c r="M120" s="108">
        <v>2</v>
      </c>
      <c r="N120" s="108" t="s">
        <v>295</v>
      </c>
      <c r="O120" s="108" t="s">
        <v>295</v>
      </c>
      <c r="P120" s="109" t="s">
        <v>4136</v>
      </c>
      <c r="Q120" s="109" t="s">
        <v>177</v>
      </c>
    </row>
    <row r="121" spans="1:17" x14ac:dyDescent="0.25">
      <c r="A121" s="106" t="s">
        <v>151</v>
      </c>
      <c r="B121" s="220" t="s">
        <v>207</v>
      </c>
      <c r="C121" s="107" t="s">
        <v>2925</v>
      </c>
      <c r="D121" s="106" t="s">
        <v>208</v>
      </c>
      <c r="E121" s="106" t="s">
        <v>4444</v>
      </c>
      <c r="F121" s="106" t="s">
        <v>295</v>
      </c>
      <c r="G121" s="37">
        <v>43157</v>
      </c>
      <c r="H121" s="106" t="s">
        <v>44</v>
      </c>
      <c r="I121" s="106" t="s">
        <v>4987</v>
      </c>
      <c r="J121" s="38" t="s">
        <v>295</v>
      </c>
      <c r="K121" s="38" t="s">
        <v>295</v>
      </c>
      <c r="L121" s="107" t="s">
        <v>4217</v>
      </c>
      <c r="M121" s="108">
        <v>2</v>
      </c>
      <c r="N121" s="108" t="s">
        <v>295</v>
      </c>
      <c r="O121" s="108" t="s">
        <v>295</v>
      </c>
      <c r="P121" s="109" t="s">
        <v>206</v>
      </c>
      <c r="Q121" s="109" t="s">
        <v>177</v>
      </c>
    </row>
    <row r="122" spans="1:17" x14ac:dyDescent="0.25">
      <c r="A122" s="106" t="s">
        <v>151</v>
      </c>
      <c r="B122" s="220" t="s">
        <v>4440</v>
      </c>
      <c r="C122" s="107" t="s">
        <v>2925</v>
      </c>
      <c r="D122" s="106" t="s">
        <v>4527</v>
      </c>
      <c r="E122" s="106" t="s">
        <v>295</v>
      </c>
      <c r="F122" s="106" t="s">
        <v>152</v>
      </c>
      <c r="G122" s="37">
        <v>43678</v>
      </c>
      <c r="H122" s="106" t="s">
        <v>4988</v>
      </c>
      <c r="I122" s="106" t="s">
        <v>4989</v>
      </c>
      <c r="J122" s="38" t="s">
        <v>295</v>
      </c>
      <c r="K122" s="38" t="s">
        <v>295</v>
      </c>
      <c r="L122" s="107" t="s">
        <v>4448</v>
      </c>
      <c r="M122" s="108">
        <v>3</v>
      </c>
      <c r="N122" s="108" t="s">
        <v>295</v>
      </c>
      <c r="O122" s="108" t="s">
        <v>295</v>
      </c>
      <c r="P122" s="109" t="s">
        <v>4449</v>
      </c>
      <c r="Q122" s="109" t="s">
        <v>177</v>
      </c>
    </row>
    <row r="123" spans="1:17" x14ac:dyDescent="0.25">
      <c r="A123" s="106" t="s">
        <v>151</v>
      </c>
      <c r="B123" s="220" t="s">
        <v>4856</v>
      </c>
      <c r="C123" s="107" t="s">
        <v>2925</v>
      </c>
      <c r="D123" s="106" t="s">
        <v>4861</v>
      </c>
      <c r="E123" s="106" t="s">
        <v>295</v>
      </c>
      <c r="F123" s="106" t="s">
        <v>295</v>
      </c>
      <c r="G123" s="37">
        <v>43742</v>
      </c>
      <c r="H123" s="106" t="s">
        <v>3831</v>
      </c>
      <c r="I123" s="106" t="s">
        <v>74</v>
      </c>
      <c r="J123" s="38">
        <v>43922</v>
      </c>
      <c r="K123" s="38">
        <v>43983</v>
      </c>
      <c r="L123" s="107" t="s">
        <v>4894</v>
      </c>
      <c r="M123" s="108">
        <v>4</v>
      </c>
      <c r="N123" s="108" t="s">
        <v>295</v>
      </c>
      <c r="O123" s="108" t="s">
        <v>295</v>
      </c>
      <c r="P123" s="109" t="s">
        <v>4514</v>
      </c>
      <c r="Q123" s="109" t="s">
        <v>177</v>
      </c>
    </row>
    <row r="124" spans="1:17" x14ac:dyDescent="0.25">
      <c r="A124" s="106" t="s">
        <v>151</v>
      </c>
      <c r="B124" s="220" t="s">
        <v>4918</v>
      </c>
      <c r="C124" s="107" t="s">
        <v>2925</v>
      </c>
      <c r="D124" s="106" t="s">
        <v>4919</v>
      </c>
      <c r="E124" s="106" t="s">
        <v>295</v>
      </c>
      <c r="F124" s="106" t="s">
        <v>295</v>
      </c>
      <c r="G124" s="37">
        <v>43742</v>
      </c>
      <c r="H124" s="106" t="s">
        <v>3831</v>
      </c>
      <c r="I124" s="106" t="s">
        <v>2836</v>
      </c>
      <c r="J124" s="38">
        <v>43831</v>
      </c>
      <c r="K124" s="38">
        <v>43922</v>
      </c>
      <c r="L124" s="107" t="s">
        <v>4920</v>
      </c>
      <c r="M124" s="108">
        <v>5</v>
      </c>
      <c r="N124" s="108" t="s">
        <v>295</v>
      </c>
      <c r="O124" s="108" t="s">
        <v>295</v>
      </c>
      <c r="P124" s="109" t="s">
        <v>4514</v>
      </c>
      <c r="Q124" s="109" t="s">
        <v>177</v>
      </c>
    </row>
    <row r="125" spans="1:17" x14ac:dyDescent="0.25">
      <c r="A125" s="106" t="s">
        <v>2823</v>
      </c>
      <c r="B125" s="220" t="s">
        <v>4774</v>
      </c>
      <c r="C125" s="107" t="s">
        <v>595</v>
      </c>
      <c r="D125" s="106" t="s">
        <v>4793</v>
      </c>
      <c r="E125" s="106" t="s">
        <v>531</v>
      </c>
      <c r="F125" s="106" t="s">
        <v>4795</v>
      </c>
      <c r="G125" s="37">
        <v>43531</v>
      </c>
      <c r="H125" s="106" t="s">
        <v>2865</v>
      </c>
      <c r="I125" s="106" t="s">
        <v>295</v>
      </c>
      <c r="J125" s="38" t="s">
        <v>295</v>
      </c>
      <c r="K125" s="38" t="s">
        <v>295</v>
      </c>
      <c r="L125" s="107" t="s">
        <v>4794</v>
      </c>
      <c r="M125" s="108" t="s">
        <v>295</v>
      </c>
      <c r="N125" s="108" t="s">
        <v>302</v>
      </c>
      <c r="O125" s="108" t="s">
        <v>295</v>
      </c>
      <c r="P125" s="109" t="s">
        <v>3940</v>
      </c>
      <c r="Q125" s="109" t="s">
        <v>263</v>
      </c>
    </row>
    <row r="126" spans="1:17" x14ac:dyDescent="0.25">
      <c r="A126" s="106" t="s">
        <v>267</v>
      </c>
      <c r="B126" s="220" t="s">
        <v>3711</v>
      </c>
      <c r="C126" s="107" t="s">
        <v>595</v>
      </c>
      <c r="D126" s="106" t="s">
        <v>3712</v>
      </c>
      <c r="E126" s="106" t="s">
        <v>537</v>
      </c>
      <c r="F126" s="106" t="s">
        <v>4364</v>
      </c>
      <c r="G126" s="37">
        <v>43487</v>
      </c>
      <c r="H126" s="106" t="s">
        <v>2865</v>
      </c>
      <c r="I126" s="106" t="s">
        <v>295</v>
      </c>
      <c r="J126" s="38" t="s">
        <v>295</v>
      </c>
      <c r="K126" s="38" t="s">
        <v>295</v>
      </c>
      <c r="L126" s="107" t="s">
        <v>3713</v>
      </c>
      <c r="M126" s="108" t="s">
        <v>295</v>
      </c>
      <c r="N126" s="108" t="s">
        <v>302</v>
      </c>
      <c r="O126" s="108" t="s">
        <v>295</v>
      </c>
      <c r="P126" s="109" t="s">
        <v>4365</v>
      </c>
      <c r="Q126" s="109" t="s">
        <v>263</v>
      </c>
    </row>
    <row r="127" spans="1:17" x14ac:dyDescent="0.25">
      <c r="A127" s="106" t="s">
        <v>267</v>
      </c>
      <c r="B127" s="220" t="s">
        <v>3714</v>
      </c>
      <c r="C127" s="107" t="s">
        <v>595</v>
      </c>
      <c r="D127" s="106" t="s">
        <v>3715</v>
      </c>
      <c r="E127" s="106" t="s">
        <v>536</v>
      </c>
      <c r="F127" s="106" t="s">
        <v>4366</v>
      </c>
      <c r="G127" s="37">
        <v>43487</v>
      </c>
      <c r="H127" s="106" t="s">
        <v>2820</v>
      </c>
      <c r="I127" s="106" t="s">
        <v>295</v>
      </c>
      <c r="J127" s="38" t="s">
        <v>295</v>
      </c>
      <c r="K127" s="38" t="s">
        <v>295</v>
      </c>
      <c r="L127" s="107" t="s">
        <v>3713</v>
      </c>
      <c r="M127" s="108" t="s">
        <v>295</v>
      </c>
      <c r="N127" s="108" t="s">
        <v>302</v>
      </c>
      <c r="O127" s="108" t="s">
        <v>295</v>
      </c>
      <c r="P127" s="109" t="s">
        <v>4365</v>
      </c>
      <c r="Q127" s="109" t="s">
        <v>263</v>
      </c>
    </row>
    <row r="128" spans="1:17" x14ac:dyDescent="0.25">
      <c r="A128" s="106" t="s">
        <v>267</v>
      </c>
      <c r="B128" s="220" t="s">
        <v>121</v>
      </c>
      <c r="C128" s="107" t="s">
        <v>2925</v>
      </c>
      <c r="D128" s="106" t="s">
        <v>122</v>
      </c>
      <c r="E128" s="106" t="s">
        <v>295</v>
      </c>
      <c r="F128" s="106" t="s">
        <v>295</v>
      </c>
      <c r="G128" s="37">
        <v>42509</v>
      </c>
      <c r="H128" s="106" t="s">
        <v>3785</v>
      </c>
      <c r="I128" s="106" t="s">
        <v>72</v>
      </c>
      <c r="J128" s="38" t="s">
        <v>295</v>
      </c>
      <c r="K128" s="38" t="s">
        <v>295</v>
      </c>
      <c r="L128" s="107" t="s">
        <v>4201</v>
      </c>
      <c r="M128" s="108">
        <v>21</v>
      </c>
      <c r="N128" s="108" t="s">
        <v>295</v>
      </c>
      <c r="O128" s="108" t="s">
        <v>295</v>
      </c>
      <c r="P128" s="109" t="s">
        <v>4202</v>
      </c>
      <c r="Q128" s="109" t="s">
        <v>3790</v>
      </c>
    </row>
    <row r="129" spans="1:17" x14ac:dyDescent="0.25">
      <c r="A129" s="106" t="s">
        <v>267</v>
      </c>
      <c r="B129" s="220" t="s">
        <v>181</v>
      </c>
      <c r="C129" s="107" t="s">
        <v>2925</v>
      </c>
      <c r="D129" s="106" t="s">
        <v>3762</v>
      </c>
      <c r="E129" s="106" t="s">
        <v>295</v>
      </c>
      <c r="F129" s="106" t="s">
        <v>295</v>
      </c>
      <c r="G129" s="37">
        <v>42374</v>
      </c>
      <c r="H129" s="106" t="s">
        <v>2894</v>
      </c>
      <c r="I129" s="106" t="s">
        <v>5225</v>
      </c>
      <c r="J129" s="38">
        <v>43864</v>
      </c>
      <c r="K129" s="38">
        <v>43980</v>
      </c>
      <c r="L129" s="107" t="s">
        <v>4154</v>
      </c>
      <c r="M129" s="108">
        <v>99</v>
      </c>
      <c r="N129" s="108" t="s">
        <v>295</v>
      </c>
      <c r="O129" s="108" t="s">
        <v>295</v>
      </c>
      <c r="P129" s="109" t="s">
        <v>177</v>
      </c>
      <c r="Q129" s="109" t="s">
        <v>169</v>
      </c>
    </row>
    <row r="130" spans="1:17" x14ac:dyDescent="0.25">
      <c r="A130" s="106" t="s">
        <v>267</v>
      </c>
      <c r="B130" s="220" t="s">
        <v>182</v>
      </c>
      <c r="C130" s="107" t="s">
        <v>2925</v>
      </c>
      <c r="D130" s="106" t="s">
        <v>4418</v>
      </c>
      <c r="E130" s="106" t="s">
        <v>295</v>
      </c>
      <c r="F130" s="106" t="s">
        <v>295</v>
      </c>
      <c r="G130" s="37">
        <v>42496</v>
      </c>
      <c r="H130" s="106" t="s">
        <v>4153</v>
      </c>
      <c r="I130" s="106" t="s">
        <v>68</v>
      </c>
      <c r="J130" s="38" t="s">
        <v>295</v>
      </c>
      <c r="K130" s="38" t="s">
        <v>295</v>
      </c>
      <c r="L130" s="107" t="s">
        <v>183</v>
      </c>
      <c r="M130" s="108">
        <v>99</v>
      </c>
      <c r="N130" s="108" t="s">
        <v>295</v>
      </c>
      <c r="O130" s="108" t="s">
        <v>295</v>
      </c>
      <c r="P130" s="109" t="s">
        <v>37</v>
      </c>
      <c r="Q130" s="109" t="s">
        <v>3839</v>
      </c>
    </row>
    <row r="131" spans="1:17" x14ac:dyDescent="0.25">
      <c r="A131" s="106" t="s">
        <v>267</v>
      </c>
      <c r="B131" s="220" t="s">
        <v>570</v>
      </c>
      <c r="C131" s="107" t="s">
        <v>2925</v>
      </c>
      <c r="D131" s="106" t="s">
        <v>3196</v>
      </c>
      <c r="E131" s="106" t="s">
        <v>369</v>
      </c>
      <c r="F131" s="106" t="s">
        <v>295</v>
      </c>
      <c r="G131" s="37">
        <v>43634</v>
      </c>
      <c r="H131" s="106" t="s">
        <v>72</v>
      </c>
      <c r="I131" s="106" t="s">
        <v>5226</v>
      </c>
      <c r="J131" s="38" t="s">
        <v>295</v>
      </c>
      <c r="K131" s="38" t="s">
        <v>295</v>
      </c>
      <c r="L131" s="107" t="s">
        <v>571</v>
      </c>
      <c r="M131" s="108">
        <v>9</v>
      </c>
      <c r="N131" s="108" t="s">
        <v>295</v>
      </c>
      <c r="O131" s="108" t="s">
        <v>295</v>
      </c>
      <c r="P131" s="109" t="s">
        <v>4149</v>
      </c>
      <c r="Q131" s="109" t="s">
        <v>169</v>
      </c>
    </row>
    <row r="132" spans="1:17" x14ac:dyDescent="0.25">
      <c r="A132" s="106" t="s">
        <v>267</v>
      </c>
      <c r="B132" s="220" t="s">
        <v>170</v>
      </c>
      <c r="C132" s="107" t="s">
        <v>2925</v>
      </c>
      <c r="D132" s="106" t="s">
        <v>5246</v>
      </c>
      <c r="E132" s="106" t="s">
        <v>295</v>
      </c>
      <c r="F132" s="106" t="s">
        <v>295</v>
      </c>
      <c r="G132" s="37">
        <v>42425</v>
      </c>
      <c r="H132" s="106" t="s">
        <v>44</v>
      </c>
      <c r="I132" s="106" t="s">
        <v>44</v>
      </c>
      <c r="J132" s="38" t="s">
        <v>295</v>
      </c>
      <c r="K132" s="38" t="s">
        <v>295</v>
      </c>
      <c r="L132" s="107" t="s">
        <v>4150</v>
      </c>
      <c r="M132" s="108">
        <v>11</v>
      </c>
      <c r="N132" s="108" t="s">
        <v>295</v>
      </c>
      <c r="O132" s="108" t="s">
        <v>295</v>
      </c>
      <c r="P132" s="109" t="s">
        <v>110</v>
      </c>
      <c r="Q132" s="109" t="s">
        <v>177</v>
      </c>
    </row>
    <row r="133" spans="1:17" x14ac:dyDescent="0.25">
      <c r="A133" s="106" t="s">
        <v>267</v>
      </c>
      <c r="B133" s="220" t="s">
        <v>180</v>
      </c>
      <c r="C133" s="107" t="s">
        <v>2925</v>
      </c>
      <c r="D133" s="106" t="s">
        <v>5247</v>
      </c>
      <c r="E133" s="106" t="s">
        <v>481</v>
      </c>
      <c r="F133" s="106" t="s">
        <v>295</v>
      </c>
      <c r="G133" s="37">
        <v>42480</v>
      </c>
      <c r="H133" s="106" t="s">
        <v>4927</v>
      </c>
      <c r="I133" s="106" t="s">
        <v>5228</v>
      </c>
      <c r="J133" s="38" t="s">
        <v>295</v>
      </c>
      <c r="K133" s="38" t="s">
        <v>295</v>
      </c>
      <c r="L133" s="107" t="s">
        <v>4151</v>
      </c>
      <c r="M133" s="108">
        <v>35</v>
      </c>
      <c r="N133" s="108" t="s">
        <v>295</v>
      </c>
      <c r="O133" s="108" t="s">
        <v>295</v>
      </c>
      <c r="P133" s="109" t="s">
        <v>4152</v>
      </c>
      <c r="Q133" s="109" t="s">
        <v>177</v>
      </c>
    </row>
    <row r="134" spans="1:17" x14ac:dyDescent="0.25">
      <c r="A134" s="106" t="s">
        <v>267</v>
      </c>
      <c r="B134" s="220" t="s">
        <v>564</v>
      </c>
      <c r="C134" s="107" t="s">
        <v>2925</v>
      </c>
      <c r="D134" s="106" t="s">
        <v>565</v>
      </c>
      <c r="E134" s="106" t="s">
        <v>295</v>
      </c>
      <c r="F134" s="106" t="s">
        <v>295</v>
      </c>
      <c r="G134" s="37" t="s">
        <v>295</v>
      </c>
      <c r="H134" s="106" t="s">
        <v>4204</v>
      </c>
      <c r="I134" s="106" t="s">
        <v>569</v>
      </c>
      <c r="J134" s="38">
        <v>43709</v>
      </c>
      <c r="K134" s="38">
        <v>44013</v>
      </c>
      <c r="L134" s="107" t="s">
        <v>566</v>
      </c>
      <c r="M134" s="108">
        <v>99</v>
      </c>
      <c r="N134" s="108" t="s">
        <v>295</v>
      </c>
      <c r="O134" s="108" t="s">
        <v>295</v>
      </c>
      <c r="P134" s="109" t="s">
        <v>567</v>
      </c>
      <c r="Q134" s="109" t="s">
        <v>568</v>
      </c>
    </row>
    <row r="135" spans="1:17" x14ac:dyDescent="0.25">
      <c r="A135" s="106" t="s">
        <v>267</v>
      </c>
      <c r="B135" s="220" t="s">
        <v>139</v>
      </c>
      <c r="C135" s="107" t="s">
        <v>2925</v>
      </c>
      <c r="D135" s="106" t="s">
        <v>4529</v>
      </c>
      <c r="E135" s="106" t="s">
        <v>295</v>
      </c>
      <c r="F135" s="106" t="s">
        <v>295</v>
      </c>
      <c r="G135" s="37">
        <v>42669</v>
      </c>
      <c r="H135" s="106" t="s">
        <v>3835</v>
      </c>
      <c r="I135" s="106" t="s">
        <v>38</v>
      </c>
      <c r="J135" s="38">
        <v>43647</v>
      </c>
      <c r="K135" s="38">
        <v>44409</v>
      </c>
      <c r="L135" s="107" t="s">
        <v>140</v>
      </c>
      <c r="M135" s="108">
        <v>99</v>
      </c>
      <c r="N135" s="108" t="s">
        <v>295</v>
      </c>
      <c r="O135" s="108" t="s">
        <v>295</v>
      </c>
      <c r="P135" s="109" t="s">
        <v>4203</v>
      </c>
      <c r="Q135" s="109" t="s">
        <v>358</v>
      </c>
    </row>
    <row r="136" spans="1:17" x14ac:dyDescent="0.25">
      <c r="A136" s="106" t="s">
        <v>267</v>
      </c>
      <c r="B136" s="220" t="s">
        <v>178</v>
      </c>
      <c r="C136" s="107" t="s">
        <v>2925</v>
      </c>
      <c r="D136" s="106" t="s">
        <v>4734</v>
      </c>
      <c r="E136" s="106" t="s">
        <v>407</v>
      </c>
      <c r="F136" s="106" t="s">
        <v>295</v>
      </c>
      <c r="G136" s="37">
        <v>42801</v>
      </c>
      <c r="H136" s="106" t="s">
        <v>2894</v>
      </c>
      <c r="I136" s="106" t="s">
        <v>5229</v>
      </c>
      <c r="J136" s="38">
        <v>43864</v>
      </c>
      <c r="K136" s="38">
        <v>43980</v>
      </c>
      <c r="L136" s="107" t="s">
        <v>179</v>
      </c>
      <c r="M136" s="108">
        <v>13</v>
      </c>
      <c r="N136" s="108" t="s">
        <v>295</v>
      </c>
      <c r="O136" s="108" t="s">
        <v>295</v>
      </c>
      <c r="P136" s="109" t="s">
        <v>177</v>
      </c>
      <c r="Q136" s="109" t="s">
        <v>169</v>
      </c>
    </row>
    <row r="137" spans="1:17" x14ac:dyDescent="0.25">
      <c r="A137" s="106" t="s">
        <v>267</v>
      </c>
      <c r="B137" s="220" t="s">
        <v>167</v>
      </c>
      <c r="C137" s="107" t="s">
        <v>2925</v>
      </c>
      <c r="D137" s="106" t="s">
        <v>4735</v>
      </c>
      <c r="E137" s="106" t="s">
        <v>295</v>
      </c>
      <c r="F137" s="106" t="s">
        <v>295</v>
      </c>
      <c r="G137" s="37">
        <v>42837</v>
      </c>
      <c r="H137" s="106" t="s">
        <v>2894</v>
      </c>
      <c r="I137" s="106" t="s">
        <v>38</v>
      </c>
      <c r="J137" s="38">
        <v>43770</v>
      </c>
      <c r="K137" s="38">
        <v>43922</v>
      </c>
      <c r="L137" s="107" t="s">
        <v>168</v>
      </c>
      <c r="M137" s="108">
        <v>18</v>
      </c>
      <c r="N137" s="108" t="s">
        <v>295</v>
      </c>
      <c r="O137" s="108" t="s">
        <v>295</v>
      </c>
      <c r="P137" s="109" t="s">
        <v>4149</v>
      </c>
      <c r="Q137" s="109" t="s">
        <v>3829</v>
      </c>
    </row>
    <row r="138" spans="1:17" x14ac:dyDescent="0.25">
      <c r="A138" s="106" t="s">
        <v>267</v>
      </c>
      <c r="B138" s="220" t="s">
        <v>184</v>
      </c>
      <c r="C138" s="107" t="s">
        <v>2925</v>
      </c>
      <c r="D138" s="106" t="s">
        <v>5248</v>
      </c>
      <c r="E138" s="106" t="s">
        <v>295</v>
      </c>
      <c r="F138" s="106" t="s">
        <v>295</v>
      </c>
      <c r="G138" s="37">
        <v>43381</v>
      </c>
      <c r="H138" s="106" t="s">
        <v>2894</v>
      </c>
      <c r="I138" s="106" t="s">
        <v>38</v>
      </c>
      <c r="J138" s="38">
        <v>43647</v>
      </c>
      <c r="K138" s="38">
        <v>43889</v>
      </c>
      <c r="L138" s="107" t="s">
        <v>185</v>
      </c>
      <c r="M138" s="108">
        <v>19</v>
      </c>
      <c r="N138" s="108" t="s">
        <v>295</v>
      </c>
      <c r="O138" s="108" t="s">
        <v>295</v>
      </c>
      <c r="P138" s="109" t="s">
        <v>4148</v>
      </c>
      <c r="Q138" s="109" t="s">
        <v>169</v>
      </c>
    </row>
    <row r="139" spans="1:17" x14ac:dyDescent="0.25">
      <c r="A139" s="106" t="s">
        <v>267</v>
      </c>
      <c r="B139" s="220" t="s">
        <v>266</v>
      </c>
      <c r="C139" s="107" t="s">
        <v>2925</v>
      </c>
      <c r="D139" s="106" t="s">
        <v>5249</v>
      </c>
      <c r="E139" s="106" t="s">
        <v>295</v>
      </c>
      <c r="F139" s="106" t="s">
        <v>295</v>
      </c>
      <c r="G139" s="37">
        <v>43390</v>
      </c>
      <c r="H139" s="106" t="s">
        <v>3847</v>
      </c>
      <c r="I139" s="106" t="s">
        <v>3176</v>
      </c>
      <c r="J139" s="38" t="s">
        <v>295</v>
      </c>
      <c r="K139" s="38" t="s">
        <v>295</v>
      </c>
      <c r="L139" s="107" t="s">
        <v>268</v>
      </c>
      <c r="M139" s="108">
        <v>21</v>
      </c>
      <c r="N139" s="108" t="s">
        <v>295</v>
      </c>
      <c r="O139" s="108" t="s">
        <v>295</v>
      </c>
      <c r="P139" s="109" t="s">
        <v>269</v>
      </c>
      <c r="Q139" s="109" t="s">
        <v>269</v>
      </c>
    </row>
    <row r="140" spans="1:17" x14ac:dyDescent="0.25">
      <c r="A140" s="106" t="s">
        <v>267</v>
      </c>
      <c r="B140" s="220" t="s">
        <v>3012</v>
      </c>
      <c r="C140" s="107" t="s">
        <v>2925</v>
      </c>
      <c r="D140" s="106" t="s">
        <v>3013</v>
      </c>
      <c r="E140" s="106" t="s">
        <v>295</v>
      </c>
      <c r="F140" s="106" t="s">
        <v>295</v>
      </c>
      <c r="G140" s="37">
        <v>43510</v>
      </c>
      <c r="H140" s="106" t="s">
        <v>3831</v>
      </c>
      <c r="I140" s="106" t="s">
        <v>3701</v>
      </c>
      <c r="J140" s="38" t="s">
        <v>295</v>
      </c>
      <c r="K140" s="38" t="s">
        <v>295</v>
      </c>
      <c r="L140" s="107" t="s">
        <v>4198</v>
      </c>
      <c r="M140" s="108">
        <v>13</v>
      </c>
      <c r="N140" s="108" t="s">
        <v>295</v>
      </c>
      <c r="O140" s="108" t="s">
        <v>295</v>
      </c>
      <c r="P140" s="109" t="s">
        <v>88</v>
      </c>
      <c r="Q140" s="109" t="s">
        <v>3790</v>
      </c>
    </row>
    <row r="141" spans="1:17" x14ac:dyDescent="0.25">
      <c r="A141" s="106" t="s">
        <v>267</v>
      </c>
      <c r="B141" s="220" t="s">
        <v>3010</v>
      </c>
      <c r="C141" s="107" t="s">
        <v>2925</v>
      </c>
      <c r="D141" s="106" t="s">
        <v>3011</v>
      </c>
      <c r="E141" s="106" t="s">
        <v>295</v>
      </c>
      <c r="F141" s="106" t="s">
        <v>295</v>
      </c>
      <c r="G141" s="37">
        <v>43510</v>
      </c>
      <c r="H141" s="106" t="s">
        <v>3186</v>
      </c>
      <c r="I141" s="106" t="s">
        <v>3186</v>
      </c>
      <c r="J141" s="38" t="s">
        <v>295</v>
      </c>
      <c r="K141" s="38" t="s">
        <v>295</v>
      </c>
      <c r="L141" s="107" t="s">
        <v>4194</v>
      </c>
      <c r="M141" s="108">
        <v>6</v>
      </c>
      <c r="N141" s="108" t="s">
        <v>295</v>
      </c>
      <c r="O141" s="108" t="s">
        <v>295</v>
      </c>
      <c r="P141" s="109" t="s">
        <v>503</v>
      </c>
      <c r="Q141" s="109" t="s">
        <v>5036</v>
      </c>
    </row>
    <row r="142" spans="1:17" x14ac:dyDescent="0.25">
      <c r="A142" s="106" t="s">
        <v>267</v>
      </c>
      <c r="B142" s="220" t="s">
        <v>3018</v>
      </c>
      <c r="C142" s="107" t="s">
        <v>2925</v>
      </c>
      <c r="D142" s="106" t="s">
        <v>3019</v>
      </c>
      <c r="E142" s="106" t="s">
        <v>295</v>
      </c>
      <c r="F142" s="106" t="s">
        <v>295</v>
      </c>
      <c r="G142" s="37">
        <v>43515</v>
      </c>
      <c r="H142" s="106" t="s">
        <v>3186</v>
      </c>
      <c r="I142" s="106" t="s">
        <v>3186</v>
      </c>
      <c r="J142" s="38" t="s">
        <v>295</v>
      </c>
      <c r="K142" s="38" t="s">
        <v>295</v>
      </c>
      <c r="L142" s="107" t="s">
        <v>4199</v>
      </c>
      <c r="M142" s="108">
        <v>15</v>
      </c>
      <c r="N142" s="108" t="s">
        <v>295</v>
      </c>
      <c r="O142" s="108" t="s">
        <v>295</v>
      </c>
      <c r="P142" s="109" t="s">
        <v>503</v>
      </c>
      <c r="Q142" s="109" t="s">
        <v>5036</v>
      </c>
    </row>
    <row r="143" spans="1:17" x14ac:dyDescent="0.25">
      <c r="A143" s="106" t="s">
        <v>267</v>
      </c>
      <c r="B143" s="220" t="s">
        <v>3161</v>
      </c>
      <c r="C143" s="107" t="s">
        <v>2925</v>
      </c>
      <c r="D143" s="106" t="s">
        <v>5251</v>
      </c>
      <c r="E143" s="106" t="s">
        <v>295</v>
      </c>
      <c r="F143" s="106" t="s">
        <v>295</v>
      </c>
      <c r="G143" s="37">
        <v>43593</v>
      </c>
      <c r="H143" s="106" t="s">
        <v>3835</v>
      </c>
      <c r="I143" s="106" t="s">
        <v>4528</v>
      </c>
      <c r="J143" s="38">
        <v>43647</v>
      </c>
      <c r="K143" s="38">
        <v>43983</v>
      </c>
      <c r="L143" s="107" t="s">
        <v>4742</v>
      </c>
      <c r="M143" s="108">
        <v>4</v>
      </c>
      <c r="N143" s="108" t="s">
        <v>295</v>
      </c>
      <c r="O143" s="108" t="s">
        <v>295</v>
      </c>
      <c r="P143" s="109" t="s">
        <v>4147</v>
      </c>
      <c r="Q143" s="109" t="s">
        <v>177</v>
      </c>
    </row>
    <row r="144" spans="1:17" x14ac:dyDescent="0.25">
      <c r="A144" s="106" t="s">
        <v>267</v>
      </c>
      <c r="B144" s="220" t="s">
        <v>3160</v>
      </c>
      <c r="C144" s="107" t="s">
        <v>2925</v>
      </c>
      <c r="D144" s="106" t="s">
        <v>5252</v>
      </c>
      <c r="E144" s="106" t="s">
        <v>295</v>
      </c>
      <c r="F144" s="106" t="s">
        <v>295</v>
      </c>
      <c r="G144" s="37">
        <v>43599</v>
      </c>
      <c r="H144" s="106" t="s">
        <v>3835</v>
      </c>
      <c r="I144" s="106" t="s">
        <v>4528</v>
      </c>
      <c r="J144" s="38">
        <v>43647</v>
      </c>
      <c r="K144" s="38">
        <v>43800</v>
      </c>
      <c r="L144" s="107" t="s">
        <v>4391</v>
      </c>
      <c r="M144" s="108">
        <v>6</v>
      </c>
      <c r="N144" s="108" t="s">
        <v>295</v>
      </c>
      <c r="O144" s="108" t="s">
        <v>295</v>
      </c>
      <c r="P144" s="109" t="s">
        <v>4147</v>
      </c>
      <c r="Q144" s="109" t="s">
        <v>177</v>
      </c>
    </row>
    <row r="145" spans="1:18" x14ac:dyDescent="0.25">
      <c r="A145" s="106" t="s">
        <v>267</v>
      </c>
      <c r="B145" s="220" t="s">
        <v>3183</v>
      </c>
      <c r="C145" s="107" t="s">
        <v>2925</v>
      </c>
      <c r="D145" s="106" t="s">
        <v>5253</v>
      </c>
      <c r="E145" s="106" t="s">
        <v>295</v>
      </c>
      <c r="F145" s="106" t="s">
        <v>295</v>
      </c>
      <c r="G145" s="37">
        <v>43600</v>
      </c>
      <c r="H145" s="106" t="s">
        <v>4992</v>
      </c>
      <c r="I145" s="106" t="s">
        <v>4993</v>
      </c>
      <c r="J145" s="38">
        <v>43922</v>
      </c>
      <c r="K145" s="38">
        <v>44075</v>
      </c>
      <c r="L145" s="107" t="s">
        <v>3184</v>
      </c>
      <c r="M145" s="108">
        <v>8</v>
      </c>
      <c r="N145" s="108" t="s">
        <v>295</v>
      </c>
      <c r="O145" s="108" t="s">
        <v>295</v>
      </c>
      <c r="P145" s="109" t="s">
        <v>177</v>
      </c>
      <c r="Q145" s="109" t="s">
        <v>177</v>
      </c>
    </row>
    <row r="146" spans="1:18" x14ac:dyDescent="0.25">
      <c r="A146" s="106" t="s">
        <v>267</v>
      </c>
      <c r="B146" s="220" t="s">
        <v>4574</v>
      </c>
      <c r="C146" s="107" t="s">
        <v>2925</v>
      </c>
      <c r="D146" s="106" t="s">
        <v>5254</v>
      </c>
      <c r="E146" s="106" t="s">
        <v>295</v>
      </c>
      <c r="F146" s="106" t="s">
        <v>295</v>
      </c>
      <c r="G146" s="37">
        <v>43713</v>
      </c>
      <c r="H146" s="106" t="s">
        <v>5239</v>
      </c>
      <c r="I146" s="106" t="s">
        <v>57</v>
      </c>
      <c r="J146" s="38" t="s">
        <v>295</v>
      </c>
      <c r="K146" s="38" t="s">
        <v>295</v>
      </c>
      <c r="L146" s="107" t="s">
        <v>4749</v>
      </c>
      <c r="M146" s="108">
        <v>12</v>
      </c>
      <c r="N146" s="108" t="s">
        <v>295</v>
      </c>
      <c r="O146" s="108" t="s">
        <v>295</v>
      </c>
      <c r="P146" s="109" t="s">
        <v>177</v>
      </c>
      <c r="Q146" s="109" t="s">
        <v>99</v>
      </c>
    </row>
    <row r="147" spans="1:18" x14ac:dyDescent="0.25">
      <c r="A147" s="106" t="s">
        <v>267</v>
      </c>
      <c r="B147" s="220" t="s">
        <v>4575</v>
      </c>
      <c r="C147" s="107" t="s">
        <v>2925</v>
      </c>
      <c r="D147" s="106" t="s">
        <v>5255</v>
      </c>
      <c r="E147" s="106" t="s">
        <v>295</v>
      </c>
      <c r="F147" s="106" t="s">
        <v>295</v>
      </c>
      <c r="G147" s="37">
        <v>43713</v>
      </c>
      <c r="H147" s="106" t="s">
        <v>5240</v>
      </c>
      <c r="I147" s="106" t="s">
        <v>57</v>
      </c>
      <c r="J147" s="38" t="s">
        <v>295</v>
      </c>
      <c r="K147" s="38" t="s">
        <v>295</v>
      </c>
      <c r="L147" s="107" t="s">
        <v>4751</v>
      </c>
      <c r="M147" s="108">
        <v>11</v>
      </c>
      <c r="N147" s="108" t="s">
        <v>295</v>
      </c>
      <c r="O147" s="108" t="s">
        <v>295</v>
      </c>
      <c r="P147" s="109" t="s">
        <v>177</v>
      </c>
      <c r="Q147" s="109" t="s">
        <v>99</v>
      </c>
    </row>
    <row r="148" spans="1:18" x14ac:dyDescent="0.25">
      <c r="A148" s="106" t="s">
        <v>267</v>
      </c>
      <c r="B148" s="220" t="s">
        <v>4573</v>
      </c>
      <c r="C148" s="107" t="s">
        <v>2925</v>
      </c>
      <c r="D148" s="106" t="s">
        <v>5256</v>
      </c>
      <c r="E148" s="106" t="s">
        <v>295</v>
      </c>
      <c r="F148" s="106" t="s">
        <v>295</v>
      </c>
      <c r="G148" s="37">
        <v>43713</v>
      </c>
      <c r="H148" s="106" t="s">
        <v>3831</v>
      </c>
      <c r="I148" s="106" t="s">
        <v>74</v>
      </c>
      <c r="J148" s="38">
        <v>43891</v>
      </c>
      <c r="K148" s="38">
        <v>43983</v>
      </c>
      <c r="L148" s="107" t="s">
        <v>4753</v>
      </c>
      <c r="M148" s="108">
        <v>10</v>
      </c>
      <c r="N148" s="108" t="s">
        <v>295</v>
      </c>
      <c r="O148" s="108" t="s">
        <v>295</v>
      </c>
      <c r="P148" s="109" t="s">
        <v>177</v>
      </c>
      <c r="Q148" s="109" t="s">
        <v>177</v>
      </c>
    </row>
    <row r="149" spans="1:18" x14ac:dyDescent="0.25">
      <c r="A149" s="106" t="s">
        <v>267</v>
      </c>
      <c r="B149" s="220" t="s">
        <v>5053</v>
      </c>
      <c r="C149" s="107" t="s">
        <v>2925</v>
      </c>
      <c r="D149" s="106" t="s">
        <v>5257</v>
      </c>
      <c r="E149" s="106" t="s">
        <v>295</v>
      </c>
      <c r="F149" s="106" t="s">
        <v>295</v>
      </c>
      <c r="G149" s="37">
        <v>43775</v>
      </c>
      <c r="H149" s="106" t="s">
        <v>44</v>
      </c>
      <c r="I149" s="106" t="s">
        <v>44</v>
      </c>
      <c r="J149" s="38" t="s">
        <v>295</v>
      </c>
      <c r="K149" s="38" t="s">
        <v>295</v>
      </c>
      <c r="L149" s="107" t="s">
        <v>5087</v>
      </c>
      <c r="M149" s="108">
        <v>15</v>
      </c>
      <c r="N149" s="108" t="s">
        <v>295</v>
      </c>
      <c r="O149" s="108" t="s">
        <v>295</v>
      </c>
      <c r="P149" s="109" t="s">
        <v>177</v>
      </c>
      <c r="Q149" s="109" t="s">
        <v>169</v>
      </c>
    </row>
    <row r="150" spans="1:18" x14ac:dyDescent="0.25">
      <c r="A150" s="106" t="s">
        <v>4796</v>
      </c>
      <c r="B150" s="220" t="s">
        <v>4775</v>
      </c>
      <c r="C150" s="107" t="s">
        <v>595</v>
      </c>
      <c r="D150" s="106" t="s">
        <v>4797</v>
      </c>
      <c r="E150" s="106" t="s">
        <v>541</v>
      </c>
      <c r="F150" s="106" t="s">
        <v>295</v>
      </c>
      <c r="G150" s="37">
        <v>43648</v>
      </c>
      <c r="H150" s="106" t="s">
        <v>2865</v>
      </c>
      <c r="I150" s="106" t="s">
        <v>295</v>
      </c>
      <c r="J150" s="38" t="s">
        <v>295</v>
      </c>
      <c r="K150" s="38" t="s">
        <v>295</v>
      </c>
      <c r="L150" s="107" t="s">
        <v>4798</v>
      </c>
      <c r="M150" s="108" t="s">
        <v>295</v>
      </c>
      <c r="N150" s="108" t="s">
        <v>302</v>
      </c>
      <c r="O150" s="108" t="s">
        <v>295</v>
      </c>
      <c r="P150" s="109" t="s">
        <v>4157</v>
      </c>
      <c r="Q150" s="109" t="s">
        <v>263</v>
      </c>
    </row>
    <row r="151" spans="1:18" x14ac:dyDescent="0.25">
      <c r="A151" s="106" t="s">
        <v>482</v>
      </c>
      <c r="B151" s="220" t="s">
        <v>3236</v>
      </c>
      <c r="C151" s="107" t="s">
        <v>595</v>
      </c>
      <c r="D151" s="106" t="s">
        <v>5413</v>
      </c>
      <c r="E151" s="106" t="s">
        <v>537</v>
      </c>
      <c r="F151" s="106" t="s">
        <v>3934</v>
      </c>
      <c r="G151" s="37">
        <v>43600</v>
      </c>
      <c r="H151" s="106" t="s">
        <v>2839</v>
      </c>
      <c r="I151" s="106" t="s">
        <v>295</v>
      </c>
      <c r="J151" s="38" t="s">
        <v>295</v>
      </c>
      <c r="K151" s="38" t="s">
        <v>295</v>
      </c>
      <c r="L151" s="107" t="s">
        <v>295</v>
      </c>
      <c r="M151" s="108" t="s">
        <v>295</v>
      </c>
      <c r="N151" s="108" t="s">
        <v>302</v>
      </c>
      <c r="O151" s="108" t="s">
        <v>2884</v>
      </c>
      <c r="P151" s="109" t="s">
        <v>4343</v>
      </c>
      <c r="Q151" s="109" t="s">
        <v>243</v>
      </c>
    </row>
    <row r="152" spans="1:18" x14ac:dyDescent="0.25">
      <c r="A152" s="106" t="s">
        <v>4922</v>
      </c>
      <c r="B152" s="220" t="s">
        <v>4825</v>
      </c>
      <c r="C152" s="107" t="s">
        <v>2925</v>
      </c>
      <c r="D152" s="106" t="s">
        <v>4923</v>
      </c>
      <c r="E152" s="106" t="s">
        <v>295</v>
      </c>
      <c r="F152" s="106" t="s">
        <v>295</v>
      </c>
      <c r="G152" s="37">
        <v>43676</v>
      </c>
      <c r="H152" s="106" t="s">
        <v>72</v>
      </c>
      <c r="I152" s="106" t="s">
        <v>74</v>
      </c>
      <c r="J152" s="38">
        <v>43891</v>
      </c>
      <c r="K152" s="38">
        <v>43952</v>
      </c>
      <c r="L152" s="107" t="s">
        <v>4924</v>
      </c>
      <c r="M152" s="108">
        <v>2</v>
      </c>
      <c r="N152" s="108" t="s">
        <v>295</v>
      </c>
      <c r="O152" s="108" t="s">
        <v>295</v>
      </c>
      <c r="P152" s="109" t="s">
        <v>3790</v>
      </c>
      <c r="Q152" s="109" t="s">
        <v>4872</v>
      </c>
    </row>
    <row r="153" spans="1:18" x14ac:dyDescent="0.25">
      <c r="A153" s="106" t="s">
        <v>189</v>
      </c>
      <c r="B153" s="220" t="s">
        <v>3766</v>
      </c>
      <c r="C153" s="107" t="s">
        <v>595</v>
      </c>
      <c r="D153" s="106" t="s">
        <v>3767</v>
      </c>
      <c r="E153" s="106" t="s">
        <v>543</v>
      </c>
      <c r="F153" s="106" t="s">
        <v>4166</v>
      </c>
      <c r="G153" s="37">
        <v>43472</v>
      </c>
      <c r="H153" s="106" t="s">
        <v>2865</v>
      </c>
      <c r="I153" s="106" t="s">
        <v>295</v>
      </c>
      <c r="J153" s="38" t="s">
        <v>295</v>
      </c>
      <c r="K153" s="38" t="s">
        <v>295</v>
      </c>
      <c r="L153" s="107" t="s">
        <v>4494</v>
      </c>
      <c r="M153" s="108" t="s">
        <v>295</v>
      </c>
      <c r="N153" s="108" t="s">
        <v>3586</v>
      </c>
      <c r="O153" s="108" t="s">
        <v>295</v>
      </c>
      <c r="P153" s="109" t="s">
        <v>5147</v>
      </c>
      <c r="Q153" s="109" t="s">
        <v>263</v>
      </c>
    </row>
    <row r="154" spans="1:18" x14ac:dyDescent="0.25">
      <c r="A154" s="106" t="s">
        <v>192</v>
      </c>
      <c r="B154" s="220" t="s">
        <v>5414</v>
      </c>
      <c r="C154" s="107" t="s">
        <v>595</v>
      </c>
      <c r="D154" s="106" t="s">
        <v>5415</v>
      </c>
      <c r="E154" s="106" t="s">
        <v>376</v>
      </c>
      <c r="F154" s="106" t="s">
        <v>4334</v>
      </c>
      <c r="G154" s="37">
        <v>43761</v>
      </c>
      <c r="H154" s="106" t="s">
        <v>2827</v>
      </c>
      <c r="I154" s="106" t="s">
        <v>295</v>
      </c>
      <c r="J154" s="38" t="s">
        <v>295</v>
      </c>
      <c r="K154" s="38" t="s">
        <v>295</v>
      </c>
      <c r="L154" s="107" t="s">
        <v>295</v>
      </c>
      <c r="M154" s="108" t="s">
        <v>295</v>
      </c>
      <c r="N154" s="108" t="s">
        <v>302</v>
      </c>
      <c r="O154" s="108" t="s">
        <v>295</v>
      </c>
      <c r="P154" s="109" t="s">
        <v>4178</v>
      </c>
      <c r="Q154" s="109" t="s">
        <v>263</v>
      </c>
    </row>
    <row r="155" spans="1:18" x14ac:dyDescent="0.25">
      <c r="A155" s="106" t="s">
        <v>192</v>
      </c>
      <c r="B155" s="220" t="s">
        <v>193</v>
      </c>
      <c r="C155" s="107" t="s">
        <v>2925</v>
      </c>
      <c r="D155" s="106" t="s">
        <v>194</v>
      </c>
      <c r="E155" s="106" t="s">
        <v>357</v>
      </c>
      <c r="F155" s="106" t="s">
        <v>295</v>
      </c>
      <c r="G155" s="37">
        <v>43185</v>
      </c>
      <c r="H155" s="106" t="s">
        <v>149</v>
      </c>
      <c r="I155" s="106" t="s">
        <v>4518</v>
      </c>
      <c r="J155" s="38" t="s">
        <v>295</v>
      </c>
      <c r="K155" s="38" t="s">
        <v>295</v>
      </c>
      <c r="L155" s="107" t="s">
        <v>195</v>
      </c>
      <c r="M155" s="108">
        <v>3</v>
      </c>
      <c r="N155" s="108" t="s">
        <v>295</v>
      </c>
      <c r="O155" s="108" t="s">
        <v>295</v>
      </c>
      <c r="P155" s="109" t="s">
        <v>4179</v>
      </c>
      <c r="Q155" s="109" t="s">
        <v>88</v>
      </c>
    </row>
    <row r="156" spans="1:18" x14ac:dyDescent="0.25">
      <c r="A156" s="106" t="s">
        <v>192</v>
      </c>
      <c r="B156" s="220" t="s">
        <v>2842</v>
      </c>
      <c r="C156" s="107" t="s">
        <v>2925</v>
      </c>
      <c r="D156" s="106" t="s">
        <v>2843</v>
      </c>
      <c r="E156" s="106" t="s">
        <v>295</v>
      </c>
      <c r="F156" s="106" t="s">
        <v>295</v>
      </c>
      <c r="G156" s="37">
        <v>43431</v>
      </c>
      <c r="H156" s="106" t="s">
        <v>2886</v>
      </c>
      <c r="I156" s="106" t="s">
        <v>2886</v>
      </c>
      <c r="J156" s="38" t="s">
        <v>295</v>
      </c>
      <c r="K156" s="38" t="s">
        <v>295</v>
      </c>
      <c r="L156" s="107" t="s">
        <v>2844</v>
      </c>
      <c r="M156" s="108">
        <v>1</v>
      </c>
      <c r="N156" s="108" t="s">
        <v>295</v>
      </c>
      <c r="O156" s="108" t="s">
        <v>295</v>
      </c>
      <c r="P156" s="109" t="s">
        <v>4179</v>
      </c>
      <c r="Q156" s="109" t="s">
        <v>352</v>
      </c>
    </row>
    <row r="157" spans="1:18" x14ac:dyDescent="0.25">
      <c r="A157" s="106" t="s">
        <v>527</v>
      </c>
      <c r="B157" s="220" t="s">
        <v>200</v>
      </c>
      <c r="C157" s="107" t="s">
        <v>2925</v>
      </c>
      <c r="D157" s="106" t="s">
        <v>3768</v>
      </c>
      <c r="E157" s="106" t="s">
        <v>494</v>
      </c>
      <c r="F157" s="106" t="s">
        <v>295</v>
      </c>
      <c r="G157" s="37">
        <v>41869</v>
      </c>
      <c r="H157" s="106" t="s">
        <v>3785</v>
      </c>
      <c r="I157" s="106" t="s">
        <v>4996</v>
      </c>
      <c r="J157" s="38" t="s">
        <v>295</v>
      </c>
      <c r="K157" s="38" t="s">
        <v>295</v>
      </c>
      <c r="L157" s="107" t="s">
        <v>4181</v>
      </c>
      <c r="M157" s="108">
        <v>1</v>
      </c>
      <c r="N157" s="108" t="s">
        <v>295</v>
      </c>
      <c r="O157" s="108" t="s">
        <v>295</v>
      </c>
      <c r="P157" s="109" t="s">
        <v>2993</v>
      </c>
      <c r="Q157" s="109" t="s">
        <v>177</v>
      </c>
    </row>
    <row r="158" spans="1:18" x14ac:dyDescent="0.25">
      <c r="A158" s="106" t="s">
        <v>527</v>
      </c>
      <c r="B158" s="220" t="s">
        <v>197</v>
      </c>
      <c r="C158" s="107" t="s">
        <v>2925</v>
      </c>
      <c r="D158" s="106" t="s">
        <v>198</v>
      </c>
      <c r="E158" s="106" t="s">
        <v>493</v>
      </c>
      <c r="F158" s="106" t="s">
        <v>295</v>
      </c>
      <c r="G158" s="37">
        <v>42502</v>
      </c>
      <c r="H158" s="106" t="s">
        <v>3785</v>
      </c>
      <c r="I158" s="106" t="s">
        <v>68</v>
      </c>
      <c r="J158" s="38" t="s">
        <v>295</v>
      </c>
      <c r="K158" s="38" t="s">
        <v>295</v>
      </c>
      <c r="L158" s="107" t="s">
        <v>199</v>
      </c>
      <c r="M158" s="108">
        <v>2</v>
      </c>
      <c r="N158" s="108" t="s">
        <v>295</v>
      </c>
      <c r="O158" s="108" t="s">
        <v>295</v>
      </c>
      <c r="P158" s="109" t="s">
        <v>4180</v>
      </c>
      <c r="Q158" s="109" t="s">
        <v>177</v>
      </c>
      <c r="R158" s="104"/>
    </row>
    <row r="159" spans="1:18" x14ac:dyDescent="0.25">
      <c r="A159" s="106" t="s">
        <v>4804</v>
      </c>
      <c r="B159" s="220" t="s">
        <v>3679</v>
      </c>
      <c r="C159" s="107" t="s">
        <v>595</v>
      </c>
      <c r="D159" s="106" t="s">
        <v>3680</v>
      </c>
      <c r="E159" s="106" t="s">
        <v>532</v>
      </c>
      <c r="F159" s="106" t="s">
        <v>3792</v>
      </c>
      <c r="G159" s="37">
        <v>43451</v>
      </c>
      <c r="H159" s="106" t="s">
        <v>2820</v>
      </c>
      <c r="I159" s="106" t="s">
        <v>295</v>
      </c>
      <c r="J159" s="38" t="s">
        <v>295</v>
      </c>
      <c r="K159" s="38" t="s">
        <v>295</v>
      </c>
      <c r="L159" s="107" t="s">
        <v>4496</v>
      </c>
      <c r="M159" s="108" t="s">
        <v>295</v>
      </c>
      <c r="N159" s="108" t="s">
        <v>302</v>
      </c>
      <c r="O159" s="108" t="s">
        <v>295</v>
      </c>
      <c r="P159" s="109" t="s">
        <v>3797</v>
      </c>
      <c r="Q159" s="109" t="s">
        <v>263</v>
      </c>
    </row>
    <row r="160" spans="1:18" x14ac:dyDescent="0.25">
      <c r="A160" s="106" t="s">
        <v>4804</v>
      </c>
      <c r="B160" s="220" t="s">
        <v>4433</v>
      </c>
      <c r="C160" s="107" t="s">
        <v>595</v>
      </c>
      <c r="D160" s="106" t="s">
        <v>4434</v>
      </c>
      <c r="E160" s="106" t="s">
        <v>1771</v>
      </c>
      <c r="F160" s="106" t="s">
        <v>295</v>
      </c>
      <c r="G160" s="37">
        <v>43649</v>
      </c>
      <c r="H160" s="106" t="s">
        <v>2820</v>
      </c>
      <c r="I160" s="106" t="s">
        <v>295</v>
      </c>
      <c r="J160" s="38" t="s">
        <v>295</v>
      </c>
      <c r="K160" s="38" t="s">
        <v>295</v>
      </c>
      <c r="L160" s="107" t="s">
        <v>4435</v>
      </c>
      <c r="M160" s="108" t="s">
        <v>295</v>
      </c>
      <c r="N160" s="108" t="s">
        <v>320</v>
      </c>
      <c r="O160" s="108" t="s">
        <v>295</v>
      </c>
      <c r="P160" s="109" t="s">
        <v>4436</v>
      </c>
      <c r="Q160" s="109" t="s">
        <v>263</v>
      </c>
    </row>
    <row r="161" spans="1:17" x14ac:dyDescent="0.25">
      <c r="A161" s="106" t="s">
        <v>4804</v>
      </c>
      <c r="B161" s="220" t="s">
        <v>3684</v>
      </c>
      <c r="C161" s="107" t="s">
        <v>595</v>
      </c>
      <c r="D161" s="106" t="s">
        <v>3688</v>
      </c>
      <c r="E161" s="106" t="s">
        <v>351</v>
      </c>
      <c r="F161" s="106" t="s">
        <v>4359</v>
      </c>
      <c r="G161" s="37">
        <v>43642</v>
      </c>
      <c r="H161" s="106" t="s">
        <v>2839</v>
      </c>
      <c r="I161" s="106" t="s">
        <v>295</v>
      </c>
      <c r="J161" s="38" t="s">
        <v>295</v>
      </c>
      <c r="K161" s="38" t="s">
        <v>295</v>
      </c>
      <c r="L161" s="107" t="s">
        <v>3689</v>
      </c>
      <c r="M161" s="108" t="s">
        <v>295</v>
      </c>
      <c r="N161" s="108" t="s">
        <v>3586</v>
      </c>
      <c r="O161" s="108" t="s">
        <v>295</v>
      </c>
      <c r="P161" s="109" t="s">
        <v>4360</v>
      </c>
      <c r="Q161" s="109" t="s">
        <v>263</v>
      </c>
    </row>
    <row r="162" spans="1:17" x14ac:dyDescent="0.25">
      <c r="A162" s="106" t="s">
        <v>4804</v>
      </c>
      <c r="B162" s="220" t="s">
        <v>4577</v>
      </c>
      <c r="C162" s="107" t="s">
        <v>595</v>
      </c>
      <c r="D162" s="106" t="s">
        <v>4705</v>
      </c>
      <c r="E162" s="106" t="s">
        <v>531</v>
      </c>
      <c r="F162" s="106" t="s">
        <v>4706</v>
      </c>
      <c r="G162" s="37">
        <v>43641</v>
      </c>
      <c r="H162" s="106" t="s">
        <v>2820</v>
      </c>
      <c r="I162" s="106" t="s">
        <v>295</v>
      </c>
      <c r="J162" s="38" t="s">
        <v>295</v>
      </c>
      <c r="K162" s="38" t="s">
        <v>295</v>
      </c>
      <c r="L162" s="107" t="s">
        <v>4805</v>
      </c>
      <c r="M162" s="108" t="s">
        <v>295</v>
      </c>
      <c r="N162" s="108" t="s">
        <v>302</v>
      </c>
      <c r="O162" s="108" t="s">
        <v>295</v>
      </c>
      <c r="P162" s="109" t="s">
        <v>3875</v>
      </c>
      <c r="Q162" s="109" t="s">
        <v>263</v>
      </c>
    </row>
    <row r="163" spans="1:17" x14ac:dyDescent="0.25">
      <c r="A163" s="106" t="s">
        <v>4804</v>
      </c>
      <c r="B163" s="220" t="s">
        <v>5423</v>
      </c>
      <c r="C163" s="107" t="s">
        <v>595</v>
      </c>
      <c r="D163" s="106" t="s">
        <v>5424</v>
      </c>
      <c r="E163" s="106" t="s">
        <v>5425</v>
      </c>
      <c r="F163" s="106" t="s">
        <v>5426</v>
      </c>
      <c r="G163" s="37">
        <v>43721</v>
      </c>
      <c r="H163" s="106" t="s">
        <v>2827</v>
      </c>
      <c r="I163" s="106" t="s">
        <v>295</v>
      </c>
      <c r="J163" s="38" t="s">
        <v>295</v>
      </c>
      <c r="K163" s="38" t="s">
        <v>295</v>
      </c>
      <c r="L163" s="107" t="s">
        <v>295</v>
      </c>
      <c r="M163" s="108" t="s">
        <v>295</v>
      </c>
      <c r="N163" s="108" t="s">
        <v>3586</v>
      </c>
      <c r="O163" s="108" t="s">
        <v>295</v>
      </c>
      <c r="P163" s="109" t="s">
        <v>4721</v>
      </c>
      <c r="Q163" s="109" t="s">
        <v>619</v>
      </c>
    </row>
    <row r="164" spans="1:17" x14ac:dyDescent="0.25">
      <c r="A164" s="106" t="s">
        <v>4804</v>
      </c>
      <c r="B164" s="220" t="s">
        <v>5427</v>
      </c>
      <c r="C164" s="107" t="s">
        <v>595</v>
      </c>
      <c r="D164" s="106" t="s">
        <v>5428</v>
      </c>
      <c r="E164" s="106" t="s">
        <v>5429</v>
      </c>
      <c r="F164" s="106" t="s">
        <v>5430</v>
      </c>
      <c r="G164" s="37">
        <v>43770</v>
      </c>
      <c r="H164" s="106" t="s">
        <v>2827</v>
      </c>
      <c r="I164" s="106" t="s">
        <v>295</v>
      </c>
      <c r="J164" s="38" t="s">
        <v>295</v>
      </c>
      <c r="K164" s="38" t="s">
        <v>295</v>
      </c>
      <c r="L164" s="107" t="s">
        <v>295</v>
      </c>
      <c r="M164" s="108" t="s">
        <v>295</v>
      </c>
      <c r="N164" s="108" t="s">
        <v>3588</v>
      </c>
      <c r="O164" s="108" t="s">
        <v>295</v>
      </c>
      <c r="P164" s="109" t="s">
        <v>4721</v>
      </c>
      <c r="Q164" s="109" t="s">
        <v>619</v>
      </c>
    </row>
    <row r="165" spans="1:17" x14ac:dyDescent="0.25">
      <c r="A165" s="106" t="s">
        <v>4804</v>
      </c>
      <c r="B165" s="220" t="s">
        <v>5432</v>
      </c>
      <c r="C165" s="107" t="s">
        <v>595</v>
      </c>
      <c r="D165" s="106" t="s">
        <v>5433</v>
      </c>
      <c r="E165" s="106" t="s">
        <v>5434</v>
      </c>
      <c r="F165" s="106" t="s">
        <v>5435</v>
      </c>
      <c r="G165" s="37">
        <v>43784</v>
      </c>
      <c r="H165" s="106" t="s">
        <v>2827</v>
      </c>
      <c r="I165" s="106" t="s">
        <v>295</v>
      </c>
      <c r="J165" s="38" t="s">
        <v>295</v>
      </c>
      <c r="K165" s="38" t="s">
        <v>295</v>
      </c>
      <c r="L165" s="107" t="s">
        <v>295</v>
      </c>
      <c r="M165" s="108" t="s">
        <v>295</v>
      </c>
      <c r="N165" s="108" t="s">
        <v>3742</v>
      </c>
      <c r="O165" s="108" t="s">
        <v>295</v>
      </c>
      <c r="P165" s="109" t="s">
        <v>4721</v>
      </c>
      <c r="Q165" s="109" t="s">
        <v>619</v>
      </c>
    </row>
    <row r="166" spans="1:17" x14ac:dyDescent="0.25">
      <c r="A166" s="106" t="s">
        <v>4804</v>
      </c>
      <c r="B166" s="220" t="s">
        <v>5436</v>
      </c>
      <c r="C166" s="107" t="s">
        <v>595</v>
      </c>
      <c r="D166" s="106" t="s">
        <v>5437</v>
      </c>
      <c r="E166" s="106" t="s">
        <v>533</v>
      </c>
      <c r="F166" s="106" t="s">
        <v>5438</v>
      </c>
      <c r="G166" s="37">
        <v>43785</v>
      </c>
      <c r="H166" s="106" t="s">
        <v>2827</v>
      </c>
      <c r="I166" s="106" t="s">
        <v>295</v>
      </c>
      <c r="J166" s="38" t="s">
        <v>295</v>
      </c>
      <c r="K166" s="38" t="s">
        <v>295</v>
      </c>
      <c r="L166" s="107" t="s">
        <v>295</v>
      </c>
      <c r="M166" s="108" t="s">
        <v>295</v>
      </c>
      <c r="N166" s="108" t="s">
        <v>3744</v>
      </c>
      <c r="O166" s="108" t="s">
        <v>295</v>
      </c>
      <c r="P166" s="109" t="s">
        <v>5439</v>
      </c>
      <c r="Q166" s="109" t="s">
        <v>619</v>
      </c>
    </row>
    <row r="167" spans="1:17" x14ac:dyDescent="0.25">
      <c r="A167" s="106" t="s">
        <v>4804</v>
      </c>
      <c r="B167" s="220" t="s">
        <v>35</v>
      </c>
      <c r="C167" s="107" t="s">
        <v>2925</v>
      </c>
      <c r="D167" s="106" t="s">
        <v>36</v>
      </c>
      <c r="E167" s="106" t="s">
        <v>295</v>
      </c>
      <c r="F167" s="106" t="s">
        <v>295</v>
      </c>
      <c r="G167" s="37">
        <v>41460</v>
      </c>
      <c r="H167" s="106" t="s">
        <v>3835</v>
      </c>
      <c r="I167" s="106" t="s">
        <v>38</v>
      </c>
      <c r="J167" s="38">
        <v>43252</v>
      </c>
      <c r="K167" s="38">
        <v>43800</v>
      </c>
      <c r="L167" s="107" t="s">
        <v>3820</v>
      </c>
      <c r="M167" s="108">
        <v>18</v>
      </c>
      <c r="N167" s="108" t="s">
        <v>295</v>
      </c>
      <c r="O167" s="108" t="s">
        <v>295</v>
      </c>
      <c r="P167" s="109" t="s">
        <v>37</v>
      </c>
      <c r="Q167" s="109" t="s">
        <v>3822</v>
      </c>
    </row>
    <row r="168" spans="1:17" x14ac:dyDescent="0.25">
      <c r="A168" s="106" t="s">
        <v>4804</v>
      </c>
      <c r="B168" s="220" t="s">
        <v>119</v>
      </c>
      <c r="C168" s="107" t="s">
        <v>2925</v>
      </c>
      <c r="D168" s="106" t="s">
        <v>2887</v>
      </c>
      <c r="E168" s="106" t="s">
        <v>295</v>
      </c>
      <c r="F168" s="106" t="s">
        <v>295</v>
      </c>
      <c r="G168" s="37">
        <v>42095</v>
      </c>
      <c r="H168" s="106" t="s">
        <v>5001</v>
      </c>
      <c r="I168" s="106" t="s">
        <v>3702</v>
      </c>
      <c r="J168" s="38">
        <v>42552</v>
      </c>
      <c r="K168" s="38">
        <v>43371</v>
      </c>
      <c r="L168" s="107" t="s">
        <v>120</v>
      </c>
      <c r="M168" s="108">
        <v>17</v>
      </c>
      <c r="N168" s="108" t="s">
        <v>295</v>
      </c>
      <c r="O168" s="108" t="s">
        <v>295</v>
      </c>
      <c r="P168" s="109" t="s">
        <v>3927</v>
      </c>
      <c r="Q168" s="109" t="s">
        <v>269</v>
      </c>
    </row>
    <row r="169" spans="1:17" x14ac:dyDescent="0.25">
      <c r="A169" s="106" t="s">
        <v>4804</v>
      </c>
      <c r="B169" s="220" t="s">
        <v>113</v>
      </c>
      <c r="C169" s="107" t="s">
        <v>2925</v>
      </c>
      <c r="D169" s="106" t="s">
        <v>114</v>
      </c>
      <c r="E169" s="106" t="s">
        <v>116</v>
      </c>
      <c r="F169" s="106" t="s">
        <v>295</v>
      </c>
      <c r="G169" s="37">
        <v>42222</v>
      </c>
      <c r="H169" s="106" t="s">
        <v>3835</v>
      </c>
      <c r="I169" s="106" t="s">
        <v>4520</v>
      </c>
      <c r="J169" s="38">
        <v>43466</v>
      </c>
      <c r="K169" s="38">
        <v>43891</v>
      </c>
      <c r="L169" s="107" t="s">
        <v>115</v>
      </c>
      <c r="M169" s="108">
        <v>19</v>
      </c>
      <c r="N169" s="108" t="s">
        <v>295</v>
      </c>
      <c r="O169" s="108" t="s">
        <v>295</v>
      </c>
      <c r="P169" s="109" t="s">
        <v>3927</v>
      </c>
      <c r="Q169" s="109" t="s">
        <v>3790</v>
      </c>
    </row>
    <row r="170" spans="1:17" x14ac:dyDescent="0.25">
      <c r="A170" s="106" t="s">
        <v>4804</v>
      </c>
      <c r="B170" s="220" t="s">
        <v>123</v>
      </c>
      <c r="C170" s="107" t="s">
        <v>2925</v>
      </c>
      <c r="D170" s="106" t="s">
        <v>124</v>
      </c>
      <c r="E170" s="106" t="s">
        <v>378</v>
      </c>
      <c r="F170" s="106" t="s">
        <v>295</v>
      </c>
      <c r="G170" s="37">
        <v>42353</v>
      </c>
      <c r="H170" s="106" t="s">
        <v>3826</v>
      </c>
      <c r="I170" s="106" t="s">
        <v>32</v>
      </c>
      <c r="J170" s="38">
        <v>43831</v>
      </c>
      <c r="K170" s="38">
        <v>44501</v>
      </c>
      <c r="L170" s="107" t="s">
        <v>4380</v>
      </c>
      <c r="M170" s="108">
        <v>16</v>
      </c>
      <c r="N170" s="108" t="s">
        <v>295</v>
      </c>
      <c r="O170" s="108" t="s">
        <v>295</v>
      </c>
      <c r="P170" s="109" t="s">
        <v>33</v>
      </c>
      <c r="Q170" s="109" t="s">
        <v>377</v>
      </c>
    </row>
    <row r="171" spans="1:17" x14ac:dyDescent="0.25">
      <c r="A171" s="106" t="s">
        <v>4804</v>
      </c>
      <c r="B171" s="220" t="s">
        <v>3137</v>
      </c>
      <c r="C171" s="107" t="s">
        <v>2925</v>
      </c>
      <c r="D171" s="106" t="s">
        <v>3142</v>
      </c>
      <c r="E171" s="106" t="s">
        <v>295</v>
      </c>
      <c r="F171" s="106" t="s">
        <v>295</v>
      </c>
      <c r="G171" s="37">
        <v>42653</v>
      </c>
      <c r="H171" s="106" t="s">
        <v>4906</v>
      </c>
      <c r="I171" s="106" t="s">
        <v>3691</v>
      </c>
      <c r="J171" s="38" t="s">
        <v>295</v>
      </c>
      <c r="K171" s="38" t="s">
        <v>295</v>
      </c>
      <c r="L171" s="107" t="s">
        <v>3851</v>
      </c>
      <c r="M171" s="108">
        <v>11</v>
      </c>
      <c r="N171" s="108" t="s">
        <v>295</v>
      </c>
      <c r="O171" s="108" t="s">
        <v>295</v>
      </c>
      <c r="P171" s="109" t="s">
        <v>3799</v>
      </c>
      <c r="Q171" s="109" t="s">
        <v>3839</v>
      </c>
    </row>
    <row r="172" spans="1:17" x14ac:dyDescent="0.25">
      <c r="A172" s="106" t="s">
        <v>4804</v>
      </c>
      <c r="B172" s="220" t="s">
        <v>186</v>
      </c>
      <c r="C172" s="107" t="s">
        <v>2925</v>
      </c>
      <c r="D172" s="106" t="s">
        <v>187</v>
      </c>
      <c r="E172" s="106" t="s">
        <v>350</v>
      </c>
      <c r="F172" s="106" t="s">
        <v>295</v>
      </c>
      <c r="G172" s="37">
        <v>42823</v>
      </c>
      <c r="H172" s="106" t="s">
        <v>4839</v>
      </c>
      <c r="I172" s="106" t="s">
        <v>38</v>
      </c>
      <c r="J172" s="38">
        <v>43678</v>
      </c>
      <c r="K172" s="38">
        <v>43497</v>
      </c>
      <c r="L172" s="107" t="s">
        <v>188</v>
      </c>
      <c r="M172" s="108">
        <v>25</v>
      </c>
      <c r="N172" s="108" t="s">
        <v>295</v>
      </c>
      <c r="O172" s="108" t="s">
        <v>295</v>
      </c>
      <c r="P172" s="109" t="s">
        <v>3799</v>
      </c>
      <c r="Q172" s="109" t="s">
        <v>3827</v>
      </c>
    </row>
    <row r="173" spans="1:17" x14ac:dyDescent="0.25">
      <c r="A173" s="106" t="s">
        <v>4804</v>
      </c>
      <c r="B173" s="220" t="s">
        <v>45</v>
      </c>
      <c r="C173" s="107" t="s">
        <v>2925</v>
      </c>
      <c r="D173" s="106" t="s">
        <v>46</v>
      </c>
      <c r="E173" s="106" t="s">
        <v>295</v>
      </c>
      <c r="F173" s="106" t="s">
        <v>295</v>
      </c>
      <c r="G173" s="37">
        <v>42962</v>
      </c>
      <c r="H173" s="106" t="s">
        <v>3835</v>
      </c>
      <c r="I173" s="106" t="s">
        <v>38</v>
      </c>
      <c r="J173" s="38">
        <v>43800</v>
      </c>
      <c r="K173" s="38">
        <v>43831</v>
      </c>
      <c r="L173" s="107" t="s">
        <v>3830</v>
      </c>
      <c r="M173" s="108">
        <v>29</v>
      </c>
      <c r="N173" s="108" t="s">
        <v>295</v>
      </c>
      <c r="O173" s="108" t="s">
        <v>295</v>
      </c>
      <c r="P173" s="109" t="s">
        <v>3828</v>
      </c>
      <c r="Q173" s="109" t="s">
        <v>352</v>
      </c>
    </row>
    <row r="174" spans="1:17" x14ac:dyDescent="0.25">
      <c r="A174" s="106" t="s">
        <v>4804</v>
      </c>
      <c r="B174" s="220" t="s">
        <v>63</v>
      </c>
      <c r="C174" s="107" t="s">
        <v>2925</v>
      </c>
      <c r="D174" s="106" t="s">
        <v>64</v>
      </c>
      <c r="E174" s="106" t="s">
        <v>349</v>
      </c>
      <c r="F174" s="106" t="s">
        <v>295</v>
      </c>
      <c r="G174" s="37">
        <v>43007</v>
      </c>
      <c r="H174" s="106" t="s">
        <v>2955</v>
      </c>
      <c r="I174" s="106" t="s">
        <v>2955</v>
      </c>
      <c r="J174" s="38" t="s">
        <v>295</v>
      </c>
      <c r="K174" s="38" t="s">
        <v>295</v>
      </c>
      <c r="L174" s="107" t="s">
        <v>3846</v>
      </c>
      <c r="M174" s="108">
        <v>5</v>
      </c>
      <c r="N174" s="108" t="s">
        <v>295</v>
      </c>
      <c r="O174" s="108" t="s">
        <v>295</v>
      </c>
      <c r="P174" s="109" t="s">
        <v>3799</v>
      </c>
      <c r="Q174" s="109" t="s">
        <v>3822</v>
      </c>
    </row>
    <row r="175" spans="1:17" x14ac:dyDescent="0.25">
      <c r="A175" s="106" t="s">
        <v>4804</v>
      </c>
      <c r="B175" s="220" t="s">
        <v>65</v>
      </c>
      <c r="C175" s="107" t="s">
        <v>2925</v>
      </c>
      <c r="D175" s="106" t="s">
        <v>66</v>
      </c>
      <c r="E175" s="106" t="s">
        <v>295</v>
      </c>
      <c r="F175" s="106" t="s">
        <v>295</v>
      </c>
      <c r="G175" s="37">
        <v>43052</v>
      </c>
      <c r="H175" s="106" t="s">
        <v>3847</v>
      </c>
      <c r="I175" s="106" t="s">
        <v>68</v>
      </c>
      <c r="J175" s="38" t="s">
        <v>295</v>
      </c>
      <c r="K175" s="38" t="s">
        <v>295</v>
      </c>
      <c r="L175" s="107" t="s">
        <v>67</v>
      </c>
      <c r="M175" s="108">
        <v>7</v>
      </c>
      <c r="N175" s="108" t="s">
        <v>295</v>
      </c>
      <c r="O175" s="108" t="s">
        <v>295</v>
      </c>
      <c r="P175" s="109" t="s">
        <v>3832</v>
      </c>
      <c r="Q175" s="109" t="s">
        <v>3848</v>
      </c>
    </row>
    <row r="176" spans="1:17" x14ac:dyDescent="0.25">
      <c r="A176" s="106" t="s">
        <v>4804</v>
      </c>
      <c r="B176" s="220" t="s">
        <v>70</v>
      </c>
      <c r="C176" s="107" t="s">
        <v>2925</v>
      </c>
      <c r="D176" s="106" t="s">
        <v>71</v>
      </c>
      <c r="E176" s="106" t="s">
        <v>348</v>
      </c>
      <c r="F176" s="106" t="s">
        <v>295</v>
      </c>
      <c r="G176" s="37">
        <v>43060</v>
      </c>
      <c r="H176" s="106" t="s">
        <v>3835</v>
      </c>
      <c r="I176" s="106" t="s">
        <v>38</v>
      </c>
      <c r="J176" s="38">
        <v>43466</v>
      </c>
      <c r="K176" s="38">
        <v>44044</v>
      </c>
      <c r="L176" s="107" t="s">
        <v>3850</v>
      </c>
      <c r="M176" s="108">
        <v>9</v>
      </c>
      <c r="N176" s="108" t="s">
        <v>295</v>
      </c>
      <c r="O176" s="108" t="s">
        <v>295</v>
      </c>
      <c r="P176" s="109" t="s">
        <v>3799</v>
      </c>
      <c r="Q176" s="109" t="s">
        <v>4443</v>
      </c>
    </row>
    <row r="177" spans="1:17" x14ac:dyDescent="0.25">
      <c r="A177" s="106" t="s">
        <v>4804</v>
      </c>
      <c r="B177" s="220" t="s">
        <v>39</v>
      </c>
      <c r="C177" s="107" t="s">
        <v>2925</v>
      </c>
      <c r="D177" s="106" t="s">
        <v>40</v>
      </c>
      <c r="E177" s="106" t="s">
        <v>348</v>
      </c>
      <c r="F177" s="106" t="s">
        <v>295</v>
      </c>
      <c r="G177" s="37">
        <v>43178</v>
      </c>
      <c r="H177" s="106" t="s">
        <v>3824</v>
      </c>
      <c r="I177" s="106" t="s">
        <v>696</v>
      </c>
      <c r="J177" s="38" t="s">
        <v>295</v>
      </c>
      <c r="K177" s="38" t="s">
        <v>295</v>
      </c>
      <c r="L177" s="107" t="s">
        <v>3823</v>
      </c>
      <c r="M177" s="108">
        <v>20</v>
      </c>
      <c r="N177" s="108" t="s">
        <v>295</v>
      </c>
      <c r="O177" s="108" t="s">
        <v>295</v>
      </c>
      <c r="P177" s="109" t="s">
        <v>3799</v>
      </c>
      <c r="Q177" s="109" t="s">
        <v>352</v>
      </c>
    </row>
    <row r="178" spans="1:17" x14ac:dyDescent="0.25">
      <c r="A178" s="106" t="s">
        <v>4804</v>
      </c>
      <c r="B178" s="220" t="s">
        <v>41</v>
      </c>
      <c r="C178" s="107" t="s">
        <v>2925</v>
      </c>
      <c r="D178" s="106" t="s">
        <v>42</v>
      </c>
      <c r="E178" s="106" t="s">
        <v>349</v>
      </c>
      <c r="F178" s="106" t="s">
        <v>295</v>
      </c>
      <c r="G178" s="37">
        <v>43178</v>
      </c>
      <c r="H178" s="106" t="s">
        <v>3924</v>
      </c>
      <c r="I178" s="106" t="s">
        <v>74</v>
      </c>
      <c r="J178" s="38" t="s">
        <v>295</v>
      </c>
      <c r="K178" s="38" t="s">
        <v>295</v>
      </c>
      <c r="L178" s="107" t="s">
        <v>3825</v>
      </c>
      <c r="M178" s="108">
        <v>21</v>
      </c>
      <c r="N178" s="108" t="s">
        <v>295</v>
      </c>
      <c r="O178" s="108" t="s">
        <v>295</v>
      </c>
      <c r="P178" s="109" t="s">
        <v>3799</v>
      </c>
      <c r="Q178" s="109" t="s">
        <v>352</v>
      </c>
    </row>
    <row r="179" spans="1:17" x14ac:dyDescent="0.25">
      <c r="A179" s="106" t="s">
        <v>4804</v>
      </c>
      <c r="B179" s="220" t="s">
        <v>51</v>
      </c>
      <c r="C179" s="107" t="s">
        <v>2925</v>
      </c>
      <c r="D179" s="106" t="s">
        <v>52</v>
      </c>
      <c r="E179" s="106" t="s">
        <v>295</v>
      </c>
      <c r="F179" s="106" t="s">
        <v>295</v>
      </c>
      <c r="G179" s="37">
        <v>43284</v>
      </c>
      <c r="H179" s="106" t="s">
        <v>3924</v>
      </c>
      <c r="I179" s="106" t="s">
        <v>5231</v>
      </c>
      <c r="J179" s="38" t="s">
        <v>295</v>
      </c>
      <c r="K179" s="38" t="s">
        <v>295</v>
      </c>
      <c r="L179" s="107" t="s">
        <v>3837</v>
      </c>
      <c r="M179" s="108">
        <v>31</v>
      </c>
      <c r="N179" s="108" t="s">
        <v>295</v>
      </c>
      <c r="O179" s="108" t="s">
        <v>295</v>
      </c>
      <c r="P179" s="109" t="s">
        <v>3799</v>
      </c>
      <c r="Q179" s="109" t="s">
        <v>352</v>
      </c>
    </row>
    <row r="180" spans="1:17" x14ac:dyDescent="0.25">
      <c r="A180" s="106" t="s">
        <v>4804</v>
      </c>
      <c r="B180" s="220" t="s">
        <v>53</v>
      </c>
      <c r="C180" s="107" t="s">
        <v>2925</v>
      </c>
      <c r="D180" s="106" t="s">
        <v>3141</v>
      </c>
      <c r="E180" s="106" t="s">
        <v>348</v>
      </c>
      <c r="F180" s="106" t="s">
        <v>295</v>
      </c>
      <c r="G180" s="37">
        <v>43297</v>
      </c>
      <c r="H180" s="106" t="s">
        <v>149</v>
      </c>
      <c r="I180" s="106" t="s">
        <v>149</v>
      </c>
      <c r="J180" s="38" t="s">
        <v>295</v>
      </c>
      <c r="K180" s="38" t="s">
        <v>295</v>
      </c>
      <c r="L180" s="107" t="s">
        <v>3838</v>
      </c>
      <c r="M180" s="108">
        <v>1</v>
      </c>
      <c r="N180" s="108" t="s">
        <v>295</v>
      </c>
      <c r="O180" s="108" t="s">
        <v>295</v>
      </c>
      <c r="P180" s="109" t="s">
        <v>3799</v>
      </c>
      <c r="Q180" s="109" t="s">
        <v>3839</v>
      </c>
    </row>
    <row r="181" spans="1:17" x14ac:dyDescent="0.25">
      <c r="A181" s="106" t="s">
        <v>4804</v>
      </c>
      <c r="B181" s="220" t="s">
        <v>58</v>
      </c>
      <c r="C181" s="107" t="s">
        <v>2925</v>
      </c>
      <c r="D181" s="106" t="s">
        <v>59</v>
      </c>
      <c r="E181" s="106" t="s">
        <v>348</v>
      </c>
      <c r="F181" s="106" t="s">
        <v>295</v>
      </c>
      <c r="G181" s="37">
        <v>43300</v>
      </c>
      <c r="H181" s="106" t="s">
        <v>149</v>
      </c>
      <c r="I181" s="106" t="s">
        <v>5232</v>
      </c>
      <c r="J181" s="38" t="s">
        <v>295</v>
      </c>
      <c r="K181" s="38" t="s">
        <v>295</v>
      </c>
      <c r="L181" s="107" t="s">
        <v>3843</v>
      </c>
      <c r="M181" s="108">
        <v>2</v>
      </c>
      <c r="N181" s="108" t="s">
        <v>295</v>
      </c>
      <c r="O181" s="108" t="s">
        <v>295</v>
      </c>
      <c r="P181" s="109" t="s">
        <v>3799</v>
      </c>
      <c r="Q181" s="109" t="s">
        <v>3839</v>
      </c>
    </row>
    <row r="182" spans="1:17" x14ac:dyDescent="0.25">
      <c r="A182" s="106" t="s">
        <v>4804</v>
      </c>
      <c r="B182" s="220" t="s">
        <v>62</v>
      </c>
      <c r="C182" s="107" t="s">
        <v>2925</v>
      </c>
      <c r="D182" s="106" t="s">
        <v>2831</v>
      </c>
      <c r="E182" s="106" t="s">
        <v>353</v>
      </c>
      <c r="F182" s="106" t="s">
        <v>295</v>
      </c>
      <c r="G182" s="37">
        <v>43312</v>
      </c>
      <c r="H182" s="106" t="s">
        <v>57</v>
      </c>
      <c r="I182" s="106" t="s">
        <v>72</v>
      </c>
      <c r="J182" s="38">
        <v>43983</v>
      </c>
      <c r="K182" s="38">
        <v>44044</v>
      </c>
      <c r="L182" s="107" t="s">
        <v>3845</v>
      </c>
      <c r="M182" s="108">
        <v>4</v>
      </c>
      <c r="N182" s="108" t="s">
        <v>295</v>
      </c>
      <c r="O182" s="108" t="s">
        <v>295</v>
      </c>
      <c r="P182" s="109" t="s">
        <v>3799</v>
      </c>
      <c r="Q182" s="109" t="s">
        <v>3839</v>
      </c>
    </row>
    <row r="183" spans="1:17" x14ac:dyDescent="0.25">
      <c r="A183" s="106" t="s">
        <v>4804</v>
      </c>
      <c r="B183" s="220" t="s">
        <v>60</v>
      </c>
      <c r="C183" s="107" t="s">
        <v>2925</v>
      </c>
      <c r="D183" s="106" t="s">
        <v>61</v>
      </c>
      <c r="E183" s="106" t="s">
        <v>359</v>
      </c>
      <c r="F183" s="106" t="s">
        <v>295</v>
      </c>
      <c r="G183" s="37">
        <v>43312</v>
      </c>
      <c r="H183" s="106" t="s">
        <v>3831</v>
      </c>
      <c r="I183" s="106" t="s">
        <v>4999</v>
      </c>
      <c r="J183" s="38" t="s">
        <v>295</v>
      </c>
      <c r="K183" s="38" t="s">
        <v>295</v>
      </c>
      <c r="L183" s="107" t="s">
        <v>3844</v>
      </c>
      <c r="M183" s="108">
        <v>3</v>
      </c>
      <c r="N183" s="108" t="s">
        <v>295</v>
      </c>
      <c r="O183" s="108" t="s">
        <v>295</v>
      </c>
      <c r="P183" s="109" t="s">
        <v>3799</v>
      </c>
      <c r="Q183" s="109" t="s">
        <v>3839</v>
      </c>
    </row>
    <row r="184" spans="1:17" x14ac:dyDescent="0.25">
      <c r="A184" s="106" t="s">
        <v>4804</v>
      </c>
      <c r="B184" s="220" t="s">
        <v>2814</v>
      </c>
      <c r="C184" s="107" t="s">
        <v>2925</v>
      </c>
      <c r="D184" s="106" t="s">
        <v>2815</v>
      </c>
      <c r="E184" s="106" t="s">
        <v>295</v>
      </c>
      <c r="F184" s="106" t="s">
        <v>295</v>
      </c>
      <c r="G184" s="37">
        <v>43410</v>
      </c>
      <c r="H184" s="106" t="s">
        <v>5233</v>
      </c>
      <c r="I184" s="106" t="s">
        <v>2846</v>
      </c>
      <c r="J184" s="38" t="s">
        <v>295</v>
      </c>
      <c r="K184" s="38" t="s">
        <v>295</v>
      </c>
      <c r="L184" s="107" t="s">
        <v>2816</v>
      </c>
      <c r="M184" s="108">
        <v>20</v>
      </c>
      <c r="N184" s="108" t="s">
        <v>295</v>
      </c>
      <c r="O184" s="108" t="s">
        <v>295</v>
      </c>
      <c r="P184" s="109" t="s">
        <v>358</v>
      </c>
      <c r="Q184" s="109" t="s">
        <v>358</v>
      </c>
    </row>
    <row r="185" spans="1:17" x14ac:dyDescent="0.25">
      <c r="A185" s="106" t="s">
        <v>4804</v>
      </c>
      <c r="B185" s="220" t="s">
        <v>69</v>
      </c>
      <c r="C185" s="107" t="s">
        <v>2925</v>
      </c>
      <c r="D185" s="106" t="s">
        <v>3096</v>
      </c>
      <c r="E185" s="106" t="s">
        <v>295</v>
      </c>
      <c r="F185" s="106" t="s">
        <v>295</v>
      </c>
      <c r="G185" s="37">
        <v>43327</v>
      </c>
      <c r="H185" s="106" t="s">
        <v>3835</v>
      </c>
      <c r="I185" s="106" t="s">
        <v>38</v>
      </c>
      <c r="J185" s="38">
        <v>43709</v>
      </c>
      <c r="K185" s="38">
        <v>43800</v>
      </c>
      <c r="L185" s="107" t="s">
        <v>3849</v>
      </c>
      <c r="M185" s="108">
        <v>8</v>
      </c>
      <c r="N185" s="108" t="s">
        <v>295</v>
      </c>
      <c r="O185" s="108" t="s">
        <v>295</v>
      </c>
      <c r="P185" s="109" t="s">
        <v>3799</v>
      </c>
      <c r="Q185" s="109" t="s">
        <v>352</v>
      </c>
    </row>
    <row r="186" spans="1:17" x14ac:dyDescent="0.25">
      <c r="A186" s="106" t="s">
        <v>4804</v>
      </c>
      <c r="B186" s="220" t="s">
        <v>2812</v>
      </c>
      <c r="C186" s="107" t="s">
        <v>2925</v>
      </c>
      <c r="D186" s="106" t="s">
        <v>2813</v>
      </c>
      <c r="E186" s="106" t="s">
        <v>295</v>
      </c>
      <c r="F186" s="106" t="s">
        <v>295</v>
      </c>
      <c r="G186" s="37">
        <v>43404</v>
      </c>
      <c r="H186" s="106" t="s">
        <v>4200</v>
      </c>
      <c r="I186" s="106" t="s">
        <v>2845</v>
      </c>
      <c r="J186" s="38">
        <v>44562</v>
      </c>
      <c r="K186" s="38">
        <v>45536</v>
      </c>
      <c r="L186" s="107" t="s">
        <v>295</v>
      </c>
      <c r="M186" s="108">
        <v>14</v>
      </c>
      <c r="N186" s="108" t="s">
        <v>295</v>
      </c>
      <c r="O186" s="108" t="s">
        <v>295</v>
      </c>
      <c r="P186" s="109" t="s">
        <v>4149</v>
      </c>
      <c r="Q186" s="109" t="s">
        <v>4443</v>
      </c>
    </row>
    <row r="187" spans="1:17" x14ac:dyDescent="0.25">
      <c r="A187" s="106" t="s">
        <v>4804</v>
      </c>
      <c r="B187" s="220" t="s">
        <v>2857</v>
      </c>
      <c r="C187" s="107" t="s">
        <v>2925</v>
      </c>
      <c r="D187" s="106" t="s">
        <v>3143</v>
      </c>
      <c r="E187" s="106" t="s">
        <v>295</v>
      </c>
      <c r="F187" s="106" t="s">
        <v>295</v>
      </c>
      <c r="G187" s="37">
        <v>43440</v>
      </c>
      <c r="H187" s="106" t="s">
        <v>3831</v>
      </c>
      <c r="I187" s="106" t="s">
        <v>2836</v>
      </c>
      <c r="J187" s="38">
        <v>43862</v>
      </c>
      <c r="K187" s="38">
        <v>44228</v>
      </c>
      <c r="L187" s="107" t="s">
        <v>3852</v>
      </c>
      <c r="M187" s="108">
        <v>13</v>
      </c>
      <c r="N187" s="108" t="s">
        <v>295</v>
      </c>
      <c r="O187" s="108" t="s">
        <v>295</v>
      </c>
      <c r="P187" s="109" t="s">
        <v>3832</v>
      </c>
      <c r="Q187" s="109" t="s">
        <v>3829</v>
      </c>
    </row>
    <row r="188" spans="1:17" x14ac:dyDescent="0.25">
      <c r="A188" s="106" t="s">
        <v>4804</v>
      </c>
      <c r="B188" s="220" t="s">
        <v>3032</v>
      </c>
      <c r="C188" s="107" t="s">
        <v>2925</v>
      </c>
      <c r="D188" s="106" t="s">
        <v>3046</v>
      </c>
      <c r="E188" s="106" t="s">
        <v>295</v>
      </c>
      <c r="F188" s="106" t="s">
        <v>295</v>
      </c>
      <c r="G188" s="37">
        <v>43528</v>
      </c>
      <c r="H188" s="106" t="s">
        <v>4369</v>
      </c>
      <c r="I188" s="106" t="s">
        <v>3185</v>
      </c>
      <c r="J188" s="38" t="s">
        <v>295</v>
      </c>
      <c r="K188" s="38" t="s">
        <v>295</v>
      </c>
      <c r="L188" s="107" t="s">
        <v>3047</v>
      </c>
      <c r="M188" s="108">
        <v>10</v>
      </c>
      <c r="N188" s="108" t="s">
        <v>295</v>
      </c>
      <c r="O188" s="108" t="s">
        <v>295</v>
      </c>
      <c r="P188" s="109" t="s">
        <v>177</v>
      </c>
      <c r="Q188" s="109" t="s">
        <v>177</v>
      </c>
    </row>
    <row r="189" spans="1:17" x14ac:dyDescent="0.25">
      <c r="A189" s="106" t="s">
        <v>4804</v>
      </c>
      <c r="B189" s="220" t="s">
        <v>3033</v>
      </c>
      <c r="C189" s="107" t="s">
        <v>2925</v>
      </c>
      <c r="D189" s="106" t="s">
        <v>5250</v>
      </c>
      <c r="E189" s="106" t="s">
        <v>295</v>
      </c>
      <c r="F189" s="106" t="s">
        <v>295</v>
      </c>
      <c r="G189" s="37">
        <v>43528</v>
      </c>
      <c r="H189" s="106" t="s">
        <v>3826</v>
      </c>
      <c r="I189" s="106" t="s">
        <v>32</v>
      </c>
      <c r="J189" s="38" t="s">
        <v>295</v>
      </c>
      <c r="K189" s="38" t="s">
        <v>295</v>
      </c>
      <c r="L189" s="107" t="s">
        <v>3049</v>
      </c>
      <c r="M189" s="108">
        <v>7</v>
      </c>
      <c r="N189" s="108" t="s">
        <v>295</v>
      </c>
      <c r="O189" s="108" t="s">
        <v>295</v>
      </c>
      <c r="P189" s="109" t="s">
        <v>177</v>
      </c>
      <c r="Q189" s="109" t="s">
        <v>99</v>
      </c>
    </row>
    <row r="190" spans="1:17" x14ac:dyDescent="0.25">
      <c r="A190" s="106" t="s">
        <v>4804</v>
      </c>
      <c r="B190" s="220" t="s">
        <v>3035</v>
      </c>
      <c r="C190" s="107" t="s">
        <v>2925</v>
      </c>
      <c r="D190" s="106" t="s">
        <v>4446</v>
      </c>
      <c r="E190" s="106" t="s">
        <v>295</v>
      </c>
      <c r="F190" s="106" t="s">
        <v>295</v>
      </c>
      <c r="G190" s="37">
        <v>43528</v>
      </c>
      <c r="H190" s="106" t="s">
        <v>4197</v>
      </c>
      <c r="I190" s="106" t="s">
        <v>57</v>
      </c>
      <c r="J190" s="38">
        <v>44287</v>
      </c>
      <c r="K190" s="38">
        <v>44986</v>
      </c>
      <c r="L190" s="107" t="s">
        <v>4739</v>
      </c>
      <c r="M190" s="108">
        <v>9</v>
      </c>
      <c r="N190" s="108" t="s">
        <v>295</v>
      </c>
      <c r="O190" s="108" t="s">
        <v>295</v>
      </c>
      <c r="P190" s="109" t="s">
        <v>3833</v>
      </c>
      <c r="Q190" s="109" t="s">
        <v>88</v>
      </c>
    </row>
    <row r="191" spans="1:17" x14ac:dyDescent="0.25">
      <c r="A191" s="106" t="s">
        <v>4804</v>
      </c>
      <c r="B191" s="220" t="s">
        <v>3037</v>
      </c>
      <c r="C191" s="107" t="s">
        <v>2925</v>
      </c>
      <c r="D191" s="106" t="s">
        <v>3050</v>
      </c>
      <c r="E191" s="106" t="s">
        <v>295</v>
      </c>
      <c r="F191" s="106" t="s">
        <v>295</v>
      </c>
      <c r="G191" s="37">
        <v>43528</v>
      </c>
      <c r="H191" s="106" t="s">
        <v>57</v>
      </c>
      <c r="I191" s="106" t="s">
        <v>74</v>
      </c>
      <c r="J191" s="38">
        <v>44317</v>
      </c>
      <c r="K191" s="38">
        <v>45017</v>
      </c>
      <c r="L191" s="107" t="s">
        <v>4196</v>
      </c>
      <c r="M191" s="108">
        <v>8</v>
      </c>
      <c r="N191" s="108" t="s">
        <v>295</v>
      </c>
      <c r="O191" s="108" t="s">
        <v>295</v>
      </c>
      <c r="P191" s="109" t="s">
        <v>3848</v>
      </c>
      <c r="Q191" s="109" t="s">
        <v>269</v>
      </c>
    </row>
    <row r="192" spans="1:17" x14ac:dyDescent="0.25">
      <c r="A192" s="106" t="s">
        <v>4804</v>
      </c>
      <c r="B192" s="220" t="s">
        <v>3036</v>
      </c>
      <c r="C192" s="107" t="s">
        <v>2925</v>
      </c>
      <c r="D192" s="106" t="s">
        <v>3051</v>
      </c>
      <c r="E192" s="106" t="s">
        <v>295</v>
      </c>
      <c r="F192" s="106" t="s">
        <v>295</v>
      </c>
      <c r="G192" s="37">
        <v>43528</v>
      </c>
      <c r="H192" s="106" t="s">
        <v>57</v>
      </c>
      <c r="I192" s="106" t="s">
        <v>3185</v>
      </c>
      <c r="J192" s="38" t="s">
        <v>295</v>
      </c>
      <c r="K192" s="38" t="s">
        <v>295</v>
      </c>
      <c r="L192" s="107" t="s">
        <v>4195</v>
      </c>
      <c r="M192" s="108">
        <v>4</v>
      </c>
      <c r="N192" s="108" t="s">
        <v>295</v>
      </c>
      <c r="O192" s="108" t="s">
        <v>295</v>
      </c>
      <c r="P192" s="109" t="s">
        <v>3829</v>
      </c>
      <c r="Q192" s="109" t="s">
        <v>3829</v>
      </c>
    </row>
    <row r="193" spans="1:17" x14ac:dyDescent="0.25">
      <c r="A193" s="106" t="s">
        <v>4804</v>
      </c>
      <c r="B193" s="220" t="s">
        <v>5046</v>
      </c>
      <c r="C193" s="107" t="s">
        <v>2925</v>
      </c>
      <c r="D193" s="106" t="s">
        <v>5047</v>
      </c>
      <c r="E193" s="106" t="s">
        <v>295</v>
      </c>
      <c r="F193" s="106" t="s">
        <v>295</v>
      </c>
      <c r="G193" s="37">
        <v>43532</v>
      </c>
      <c r="H193" s="106" t="s">
        <v>5048</v>
      </c>
      <c r="I193" s="106" t="s">
        <v>3187</v>
      </c>
      <c r="J193" s="38" t="s">
        <v>295</v>
      </c>
      <c r="K193" s="38" t="s">
        <v>295</v>
      </c>
      <c r="L193" s="107" t="s">
        <v>4740</v>
      </c>
      <c r="M193" s="108">
        <v>3</v>
      </c>
      <c r="N193" s="108" t="s">
        <v>295</v>
      </c>
      <c r="O193" s="108" t="s">
        <v>295</v>
      </c>
      <c r="P193" s="109" t="s">
        <v>4148</v>
      </c>
      <c r="Q193" s="109" t="s">
        <v>4367</v>
      </c>
    </row>
    <row r="194" spans="1:17" x14ac:dyDescent="0.25">
      <c r="A194" s="106" t="s">
        <v>4804</v>
      </c>
      <c r="B194" s="220" t="s">
        <v>5043</v>
      </c>
      <c r="C194" s="107" t="s">
        <v>2925</v>
      </c>
      <c r="D194" s="106" t="s">
        <v>5044</v>
      </c>
      <c r="E194" s="106" t="s">
        <v>295</v>
      </c>
      <c r="F194" s="106" t="s">
        <v>295</v>
      </c>
      <c r="G194" s="37">
        <v>43532</v>
      </c>
      <c r="H194" s="106" t="s">
        <v>5045</v>
      </c>
      <c r="I194" s="106" t="s">
        <v>38</v>
      </c>
      <c r="J194" s="38">
        <v>43709</v>
      </c>
      <c r="K194" s="38">
        <v>43952</v>
      </c>
      <c r="L194" s="107" t="s">
        <v>4740</v>
      </c>
      <c r="M194" s="108">
        <v>3</v>
      </c>
      <c r="N194" s="108" t="s">
        <v>295</v>
      </c>
      <c r="O194" s="108" t="s">
        <v>295</v>
      </c>
      <c r="P194" s="109" t="s">
        <v>4148</v>
      </c>
      <c r="Q194" s="109" t="s">
        <v>4367</v>
      </c>
    </row>
    <row r="195" spans="1:17" x14ac:dyDescent="0.25">
      <c r="A195" s="106" t="s">
        <v>4804</v>
      </c>
      <c r="B195" s="220" t="s">
        <v>5040</v>
      </c>
      <c r="C195" s="107" t="s">
        <v>2925</v>
      </c>
      <c r="D195" s="106" t="s">
        <v>5041</v>
      </c>
      <c r="E195" s="106" t="s">
        <v>295</v>
      </c>
      <c r="F195" s="106" t="s">
        <v>295</v>
      </c>
      <c r="G195" s="37">
        <v>43532</v>
      </c>
      <c r="H195" s="106" t="s">
        <v>5042</v>
      </c>
      <c r="I195" s="106" t="s">
        <v>74</v>
      </c>
      <c r="J195" s="38">
        <v>43891</v>
      </c>
      <c r="K195" s="38">
        <v>44228</v>
      </c>
      <c r="L195" s="107" t="s">
        <v>4740</v>
      </c>
      <c r="M195" s="108">
        <v>3</v>
      </c>
      <c r="N195" s="108" t="s">
        <v>295</v>
      </c>
      <c r="O195" s="108" t="s">
        <v>295</v>
      </c>
      <c r="P195" s="109" t="s">
        <v>4148</v>
      </c>
      <c r="Q195" s="109" t="s">
        <v>4367</v>
      </c>
    </row>
    <row r="196" spans="1:17" x14ac:dyDescent="0.25">
      <c r="A196" s="106" t="s">
        <v>4804</v>
      </c>
      <c r="B196" s="220" t="s">
        <v>3038</v>
      </c>
      <c r="C196" s="107" t="s">
        <v>2925</v>
      </c>
      <c r="D196" s="106" t="s">
        <v>3052</v>
      </c>
      <c r="E196" s="106" t="s">
        <v>295</v>
      </c>
      <c r="F196" s="106" t="s">
        <v>295</v>
      </c>
      <c r="G196" s="37">
        <v>43528</v>
      </c>
      <c r="H196" s="106" t="s">
        <v>3785</v>
      </c>
      <c r="I196" s="106" t="s">
        <v>72</v>
      </c>
      <c r="J196" s="38">
        <v>44259</v>
      </c>
      <c r="K196" s="38">
        <v>44713</v>
      </c>
      <c r="L196" s="107" t="s">
        <v>4193</v>
      </c>
      <c r="M196" s="108">
        <v>1</v>
      </c>
      <c r="N196" s="108" t="s">
        <v>295</v>
      </c>
      <c r="O196" s="108" t="s">
        <v>295</v>
      </c>
      <c r="P196" s="109" t="s">
        <v>3833</v>
      </c>
      <c r="Q196" s="109" t="s">
        <v>4872</v>
      </c>
    </row>
    <row r="197" spans="1:17" x14ac:dyDescent="0.25">
      <c r="A197" s="106" t="s">
        <v>4804</v>
      </c>
      <c r="B197" s="220" t="s">
        <v>3138</v>
      </c>
      <c r="C197" s="107" t="s">
        <v>2925</v>
      </c>
      <c r="D197" s="106" t="s">
        <v>3155</v>
      </c>
      <c r="E197" s="106" t="s">
        <v>295</v>
      </c>
      <c r="F197" s="106" t="s">
        <v>295</v>
      </c>
      <c r="G197" s="37">
        <v>43577</v>
      </c>
      <c r="H197" s="106" t="s">
        <v>4368</v>
      </c>
      <c r="I197" s="106" t="s">
        <v>3185</v>
      </c>
      <c r="J197" s="38">
        <v>43617</v>
      </c>
      <c r="K197" s="38">
        <v>43739</v>
      </c>
      <c r="L197" s="107" t="s">
        <v>3156</v>
      </c>
      <c r="M197" s="108">
        <v>3</v>
      </c>
      <c r="N197" s="108" t="s">
        <v>295</v>
      </c>
      <c r="O197" s="108" t="s">
        <v>295</v>
      </c>
      <c r="P197" s="109" t="s">
        <v>3848</v>
      </c>
      <c r="Q197" s="109" t="s">
        <v>177</v>
      </c>
    </row>
    <row r="198" spans="1:17" x14ac:dyDescent="0.25">
      <c r="A198" s="106" t="s">
        <v>4804</v>
      </c>
      <c r="B198" s="220" t="s">
        <v>3192</v>
      </c>
      <c r="C198" s="107" t="s">
        <v>2925</v>
      </c>
      <c r="D198" s="106" t="s">
        <v>3194</v>
      </c>
      <c r="E198" s="106" t="s">
        <v>295</v>
      </c>
      <c r="F198" s="106" t="s">
        <v>295</v>
      </c>
      <c r="G198" s="37">
        <v>43619</v>
      </c>
      <c r="H198" s="106" t="s">
        <v>5235</v>
      </c>
      <c r="I198" s="106" t="s">
        <v>32</v>
      </c>
      <c r="J198" s="38">
        <v>43586</v>
      </c>
      <c r="K198" s="38">
        <v>43709</v>
      </c>
      <c r="L198" s="107" t="s">
        <v>4296</v>
      </c>
      <c r="M198" s="108">
        <v>24</v>
      </c>
      <c r="N198" s="108" t="s">
        <v>295</v>
      </c>
      <c r="O198" s="108" t="s">
        <v>295</v>
      </c>
      <c r="P198" s="109" t="s">
        <v>3799</v>
      </c>
      <c r="Q198" s="109" t="s">
        <v>352</v>
      </c>
    </row>
    <row r="199" spans="1:17" x14ac:dyDescent="0.25">
      <c r="A199" s="106" t="s">
        <v>4804</v>
      </c>
      <c r="B199" s="220" t="s">
        <v>5111</v>
      </c>
      <c r="C199" s="107" t="s">
        <v>2925</v>
      </c>
      <c r="D199" s="106" t="s">
        <v>5244</v>
      </c>
      <c r="E199" s="106" t="s">
        <v>295</v>
      </c>
      <c r="F199" s="106" t="s">
        <v>295</v>
      </c>
      <c r="G199" s="37">
        <v>43788</v>
      </c>
      <c r="H199" s="106" t="s">
        <v>23</v>
      </c>
      <c r="I199" s="106" t="s">
        <v>23</v>
      </c>
      <c r="J199" s="38" t="s">
        <v>295</v>
      </c>
      <c r="K199" s="38" t="s">
        <v>295</v>
      </c>
      <c r="L199" s="107" t="s">
        <v>5244</v>
      </c>
      <c r="M199" s="108">
        <v>20</v>
      </c>
      <c r="N199" s="108" t="s">
        <v>295</v>
      </c>
      <c r="O199" s="108" t="s">
        <v>295</v>
      </c>
      <c r="P199" s="109" t="s">
        <v>5245</v>
      </c>
      <c r="Q199" s="109" t="s">
        <v>177</v>
      </c>
    </row>
    <row r="200" spans="1:17" x14ac:dyDescent="0.25">
      <c r="A200" s="106" t="s">
        <v>526</v>
      </c>
      <c r="B200" s="220" t="s">
        <v>5447</v>
      </c>
      <c r="C200" s="107" t="s">
        <v>595</v>
      </c>
      <c r="D200" s="106" t="s">
        <v>5448</v>
      </c>
      <c r="E200" s="106" t="s">
        <v>4212</v>
      </c>
      <c r="F200" s="106" t="s">
        <v>4214</v>
      </c>
      <c r="G200" s="37">
        <v>43738</v>
      </c>
      <c r="H200" s="106" t="s">
        <v>2839</v>
      </c>
      <c r="I200" s="106" t="s">
        <v>295</v>
      </c>
      <c r="J200" s="38" t="s">
        <v>295</v>
      </c>
      <c r="K200" s="38" t="s">
        <v>295</v>
      </c>
      <c r="L200" s="107" t="s">
        <v>295</v>
      </c>
      <c r="M200" s="108" t="s">
        <v>295</v>
      </c>
      <c r="N200" s="108" t="s">
        <v>302</v>
      </c>
      <c r="O200" s="108" t="s">
        <v>295</v>
      </c>
      <c r="P200" s="109" t="s">
        <v>4209</v>
      </c>
      <c r="Q200" s="109" t="s">
        <v>243</v>
      </c>
    </row>
    <row r="201" spans="1:17" x14ac:dyDescent="0.25">
      <c r="A201" s="106" t="s">
        <v>526</v>
      </c>
      <c r="B201" s="220" t="s">
        <v>5449</v>
      </c>
      <c r="C201" s="107" t="s">
        <v>595</v>
      </c>
      <c r="D201" s="106" t="s">
        <v>5450</v>
      </c>
      <c r="E201" s="106" t="s">
        <v>4444</v>
      </c>
      <c r="F201" s="106" t="s">
        <v>4728</v>
      </c>
      <c r="G201" s="37">
        <v>43761</v>
      </c>
      <c r="H201" s="106" t="s">
        <v>2839</v>
      </c>
      <c r="I201" s="106" t="s">
        <v>295</v>
      </c>
      <c r="J201" s="38" t="s">
        <v>295</v>
      </c>
      <c r="K201" s="38" t="s">
        <v>295</v>
      </c>
      <c r="L201" s="107" t="s">
        <v>295</v>
      </c>
      <c r="M201" s="108" t="s">
        <v>295</v>
      </c>
      <c r="N201" s="108" t="s">
        <v>320</v>
      </c>
      <c r="O201" s="108" t="s">
        <v>295</v>
      </c>
      <c r="P201" s="109" t="s">
        <v>4209</v>
      </c>
      <c r="Q201" s="109" t="s">
        <v>243</v>
      </c>
    </row>
    <row r="202" spans="1:17" x14ac:dyDescent="0.25">
      <c r="A202" s="106" t="s">
        <v>526</v>
      </c>
      <c r="B202" s="220" t="s">
        <v>5451</v>
      </c>
      <c r="C202" s="107" t="s">
        <v>595</v>
      </c>
      <c r="D202" s="106" t="s">
        <v>5450</v>
      </c>
      <c r="E202" s="106" t="s">
        <v>4444</v>
      </c>
      <c r="F202" s="106" t="s">
        <v>5452</v>
      </c>
      <c r="G202" s="37">
        <v>43761</v>
      </c>
      <c r="H202" s="106" t="s">
        <v>2839</v>
      </c>
      <c r="I202" s="106" t="s">
        <v>295</v>
      </c>
      <c r="J202" s="38" t="s">
        <v>295</v>
      </c>
      <c r="K202" s="38" t="s">
        <v>295</v>
      </c>
      <c r="L202" s="107" t="s">
        <v>295</v>
      </c>
      <c r="M202" s="108" t="s">
        <v>295</v>
      </c>
      <c r="N202" s="108" t="s">
        <v>264</v>
      </c>
      <c r="O202" s="108" t="s">
        <v>295</v>
      </c>
      <c r="P202" s="109" t="s">
        <v>4209</v>
      </c>
      <c r="Q202" s="109" t="s">
        <v>243</v>
      </c>
    </row>
    <row r="203" spans="1:17" x14ac:dyDescent="0.25">
      <c r="A203" s="106" t="s">
        <v>526</v>
      </c>
      <c r="B203" s="220" t="s">
        <v>204</v>
      </c>
      <c r="C203" s="107" t="s">
        <v>2925</v>
      </c>
      <c r="D203" s="106" t="s">
        <v>500</v>
      </c>
      <c r="E203" s="106" t="s">
        <v>295</v>
      </c>
      <c r="F203" s="106" t="s">
        <v>295</v>
      </c>
      <c r="G203" s="37">
        <v>42719</v>
      </c>
      <c r="H203" s="106" t="s">
        <v>3831</v>
      </c>
      <c r="I203" s="106" t="s">
        <v>4841</v>
      </c>
      <c r="J203" s="38" t="s">
        <v>295</v>
      </c>
      <c r="K203" s="38" t="s">
        <v>295</v>
      </c>
      <c r="L203" s="107" t="s">
        <v>205</v>
      </c>
      <c r="M203" s="108">
        <v>1</v>
      </c>
      <c r="N203" s="108" t="s">
        <v>295</v>
      </c>
      <c r="O203" s="108" t="s">
        <v>295</v>
      </c>
      <c r="P203" s="109" t="s">
        <v>4216</v>
      </c>
      <c r="Q203" s="109" t="s">
        <v>3839</v>
      </c>
    </row>
    <row r="204" spans="1:17" x14ac:dyDescent="0.25">
      <c r="A204" s="106" t="s">
        <v>526</v>
      </c>
      <c r="B204" s="220" t="s">
        <v>209</v>
      </c>
      <c r="C204" s="107" t="s">
        <v>2925</v>
      </c>
      <c r="D204" s="106" t="s">
        <v>210</v>
      </c>
      <c r="E204" s="106" t="s">
        <v>4212</v>
      </c>
      <c r="F204" s="106" t="s">
        <v>295</v>
      </c>
      <c r="G204" s="37">
        <v>42723</v>
      </c>
      <c r="H204" s="106" t="s">
        <v>44</v>
      </c>
      <c r="I204" s="106" t="s">
        <v>171</v>
      </c>
      <c r="J204" s="38" t="s">
        <v>295</v>
      </c>
      <c r="K204" s="38" t="s">
        <v>295</v>
      </c>
      <c r="L204" s="107" t="s">
        <v>4218</v>
      </c>
      <c r="M204" s="108">
        <v>3</v>
      </c>
      <c r="N204" s="108" t="s">
        <v>295</v>
      </c>
      <c r="O204" s="108" t="s">
        <v>295</v>
      </c>
      <c r="P204" s="109" t="s">
        <v>203</v>
      </c>
      <c r="Q204" s="109" t="s">
        <v>177</v>
      </c>
    </row>
    <row r="205" spans="1:17" x14ac:dyDescent="0.25">
      <c r="A205" s="106" t="s">
        <v>526</v>
      </c>
      <c r="B205" s="220" t="s">
        <v>201</v>
      </c>
      <c r="C205" s="107" t="s">
        <v>2925</v>
      </c>
      <c r="D205" s="106" t="s">
        <v>202</v>
      </c>
      <c r="E205" s="106" t="s">
        <v>295</v>
      </c>
      <c r="F205" s="106" t="s">
        <v>295</v>
      </c>
      <c r="G205" s="37">
        <v>42934</v>
      </c>
      <c r="H205" s="106" t="s">
        <v>4220</v>
      </c>
      <c r="I205" s="106" t="s">
        <v>2979</v>
      </c>
      <c r="J205" s="38" t="s">
        <v>295</v>
      </c>
      <c r="K205" s="38" t="s">
        <v>295</v>
      </c>
      <c r="L205" s="107" t="s">
        <v>4219</v>
      </c>
      <c r="M205" s="108">
        <v>4</v>
      </c>
      <c r="N205" s="108" t="s">
        <v>295</v>
      </c>
      <c r="O205" s="108" t="s">
        <v>295</v>
      </c>
      <c r="P205" s="109" t="s">
        <v>203</v>
      </c>
      <c r="Q205" s="109" t="s">
        <v>177</v>
      </c>
    </row>
    <row r="206" spans="1:17" x14ac:dyDescent="0.25">
      <c r="A206" s="106" t="s">
        <v>211</v>
      </c>
      <c r="B206" s="220" t="s">
        <v>4593</v>
      </c>
      <c r="C206" s="107" t="s">
        <v>595</v>
      </c>
      <c r="D206" s="106" t="s">
        <v>4615</v>
      </c>
      <c r="E206" s="106" t="s">
        <v>542</v>
      </c>
      <c r="F206" s="106" t="s">
        <v>4616</v>
      </c>
      <c r="G206" s="37">
        <v>43627</v>
      </c>
      <c r="H206" s="106" t="s">
        <v>2852</v>
      </c>
      <c r="I206" s="106" t="s">
        <v>295</v>
      </c>
      <c r="J206" s="38" t="s">
        <v>295</v>
      </c>
      <c r="K206" s="38" t="s">
        <v>295</v>
      </c>
      <c r="L206" s="107" t="s">
        <v>5006</v>
      </c>
      <c r="M206" s="108" t="s">
        <v>295</v>
      </c>
      <c r="N206" s="108" t="s">
        <v>323</v>
      </c>
      <c r="O206" s="108" t="s">
        <v>295</v>
      </c>
      <c r="P206" s="109" t="s">
        <v>4161</v>
      </c>
      <c r="Q206" s="109" t="s">
        <v>263</v>
      </c>
    </row>
    <row r="207" spans="1:17" x14ac:dyDescent="0.25">
      <c r="A207" s="106" t="s">
        <v>211</v>
      </c>
      <c r="B207" s="220" t="s">
        <v>4595</v>
      </c>
      <c r="C207" s="107" t="s">
        <v>595</v>
      </c>
      <c r="D207" s="106" t="s">
        <v>4617</v>
      </c>
      <c r="E207" s="106" t="s">
        <v>542</v>
      </c>
      <c r="F207" s="106" t="s">
        <v>4616</v>
      </c>
      <c r="G207" s="37">
        <v>43627</v>
      </c>
      <c r="H207" s="106" t="s">
        <v>2852</v>
      </c>
      <c r="I207" s="106" t="s">
        <v>295</v>
      </c>
      <c r="J207" s="38" t="s">
        <v>295</v>
      </c>
      <c r="K207" s="38" t="s">
        <v>295</v>
      </c>
      <c r="L207" s="107" t="s">
        <v>2807</v>
      </c>
      <c r="M207" s="108" t="s">
        <v>295</v>
      </c>
      <c r="N207" s="108" t="s">
        <v>324</v>
      </c>
      <c r="O207" s="108" t="s">
        <v>295</v>
      </c>
      <c r="P207" s="109" t="s">
        <v>4161</v>
      </c>
      <c r="Q207" s="109" t="s">
        <v>263</v>
      </c>
    </row>
    <row r="208" spans="1:17" x14ac:dyDescent="0.25">
      <c r="A208" s="106" t="s">
        <v>211</v>
      </c>
      <c r="B208" s="220" t="s">
        <v>4587</v>
      </c>
      <c r="C208" s="107" t="s">
        <v>595</v>
      </c>
      <c r="D208" s="106" t="s">
        <v>4618</v>
      </c>
      <c r="E208" s="106" t="s">
        <v>542</v>
      </c>
      <c r="F208" s="106" t="s">
        <v>4619</v>
      </c>
      <c r="G208" s="37">
        <v>43627</v>
      </c>
      <c r="H208" s="106" t="s">
        <v>2852</v>
      </c>
      <c r="I208" s="106" t="s">
        <v>295</v>
      </c>
      <c r="J208" s="38" t="s">
        <v>295</v>
      </c>
      <c r="K208" s="38" t="s">
        <v>295</v>
      </c>
      <c r="L208" s="107" t="s">
        <v>5066</v>
      </c>
      <c r="M208" s="108" t="s">
        <v>295</v>
      </c>
      <c r="N208" s="108" t="s">
        <v>302</v>
      </c>
      <c r="O208" s="108" t="s">
        <v>295</v>
      </c>
      <c r="P208" s="109" t="s">
        <v>4161</v>
      </c>
      <c r="Q208" s="109" t="s">
        <v>263</v>
      </c>
    </row>
    <row r="209" spans="1:17" x14ac:dyDescent="0.25">
      <c r="A209" s="106" t="s">
        <v>211</v>
      </c>
      <c r="B209" s="220" t="s">
        <v>4588</v>
      </c>
      <c r="C209" s="107" t="s">
        <v>595</v>
      </c>
      <c r="D209" s="106" t="s">
        <v>4681</v>
      </c>
      <c r="E209" s="106" t="s">
        <v>535</v>
      </c>
      <c r="F209" s="106" t="s">
        <v>4682</v>
      </c>
      <c r="G209" s="37">
        <v>43677</v>
      </c>
      <c r="H209" s="106" t="s">
        <v>2852</v>
      </c>
      <c r="I209" s="106" t="s">
        <v>295</v>
      </c>
      <c r="J209" s="38" t="s">
        <v>295</v>
      </c>
      <c r="K209" s="38" t="s">
        <v>295</v>
      </c>
      <c r="L209" s="107" t="s">
        <v>5002</v>
      </c>
      <c r="M209" s="108" t="s">
        <v>295</v>
      </c>
      <c r="N209" s="108" t="s">
        <v>320</v>
      </c>
      <c r="O209" s="108" t="s">
        <v>295</v>
      </c>
      <c r="P209" s="109" t="s">
        <v>4161</v>
      </c>
      <c r="Q209" s="109" t="s">
        <v>263</v>
      </c>
    </row>
    <row r="210" spans="1:17" x14ac:dyDescent="0.25">
      <c r="A210" s="106" t="s">
        <v>5459</v>
      </c>
      <c r="B210" s="220" t="s">
        <v>5458</v>
      </c>
      <c r="C210" s="107" t="s">
        <v>2925</v>
      </c>
      <c r="D210" s="106" t="s">
        <v>5460</v>
      </c>
      <c r="E210" s="106" t="s">
        <v>295</v>
      </c>
      <c r="F210" s="106" t="s">
        <v>295</v>
      </c>
      <c r="G210" s="37">
        <v>43809</v>
      </c>
      <c r="H210" s="106" t="s">
        <v>23</v>
      </c>
      <c r="I210" s="106" t="s">
        <v>23</v>
      </c>
      <c r="J210" s="38" t="s">
        <v>295</v>
      </c>
      <c r="K210" s="38" t="s">
        <v>295</v>
      </c>
      <c r="L210" s="107" t="s">
        <v>5461</v>
      </c>
      <c r="M210" s="108" t="s">
        <v>295</v>
      </c>
      <c r="N210" s="108" t="s">
        <v>295</v>
      </c>
      <c r="O210" s="108" t="s">
        <v>295</v>
      </c>
      <c r="P210" s="109" t="s">
        <v>5464</v>
      </c>
      <c r="Q210" s="109" t="s">
        <v>5036</v>
      </c>
    </row>
    <row r="211" spans="1:17" x14ac:dyDescent="0.25">
      <c r="A211" s="106" t="s">
        <v>215</v>
      </c>
      <c r="B211" s="220" t="s">
        <v>498</v>
      </c>
      <c r="C211" s="107" t="s">
        <v>595</v>
      </c>
      <c r="D211" s="106" t="s">
        <v>3634</v>
      </c>
      <c r="E211" s="106" t="s">
        <v>2498</v>
      </c>
      <c r="F211" s="106" t="s">
        <v>4262</v>
      </c>
      <c r="G211" s="37">
        <v>43340</v>
      </c>
      <c r="H211" s="106" t="s">
        <v>2852</v>
      </c>
      <c r="I211" s="106" t="s">
        <v>295</v>
      </c>
      <c r="J211" s="38" t="s">
        <v>295</v>
      </c>
      <c r="K211" s="38" t="s">
        <v>295</v>
      </c>
      <c r="L211" s="107" t="s">
        <v>403</v>
      </c>
      <c r="M211" s="108" t="s">
        <v>295</v>
      </c>
      <c r="N211" s="108" t="s">
        <v>264</v>
      </c>
      <c r="O211" s="108" t="s">
        <v>295</v>
      </c>
      <c r="P211" s="109" t="s">
        <v>4256</v>
      </c>
      <c r="Q211" s="109" t="s">
        <v>263</v>
      </c>
    </row>
    <row r="212" spans="1:17" x14ac:dyDescent="0.25">
      <c r="A212" s="106" t="s">
        <v>215</v>
      </c>
      <c r="B212" s="220" t="s">
        <v>4776</v>
      </c>
      <c r="C212" s="107" t="s">
        <v>595</v>
      </c>
      <c r="D212" s="106" t="s">
        <v>4809</v>
      </c>
      <c r="E212" s="106" t="s">
        <v>562</v>
      </c>
      <c r="F212" s="106" t="s">
        <v>4810</v>
      </c>
      <c r="G212" s="37">
        <v>43665</v>
      </c>
      <c r="H212" s="106" t="s">
        <v>2852</v>
      </c>
      <c r="I212" s="106" t="s">
        <v>295</v>
      </c>
      <c r="J212" s="38" t="s">
        <v>295</v>
      </c>
      <c r="K212" s="38" t="s">
        <v>295</v>
      </c>
      <c r="L212" s="107" t="s">
        <v>4911</v>
      </c>
      <c r="M212" s="108" t="s">
        <v>295</v>
      </c>
      <c r="N212" s="108" t="s">
        <v>302</v>
      </c>
      <c r="O212" s="108" t="s">
        <v>295</v>
      </c>
      <c r="P212" s="109" t="s">
        <v>4255</v>
      </c>
      <c r="Q212" s="109" t="s">
        <v>263</v>
      </c>
    </row>
    <row r="213" spans="1:17" x14ac:dyDescent="0.25">
      <c r="A213" s="106" t="s">
        <v>215</v>
      </c>
      <c r="B213" s="220" t="s">
        <v>4778</v>
      </c>
      <c r="C213" s="107" t="s">
        <v>595</v>
      </c>
      <c r="D213" s="106" t="s">
        <v>4814</v>
      </c>
      <c r="E213" s="106" t="s">
        <v>4816</v>
      </c>
      <c r="F213" s="106" t="s">
        <v>295</v>
      </c>
      <c r="G213" s="37">
        <v>43677</v>
      </c>
      <c r="H213" s="106" t="s">
        <v>2839</v>
      </c>
      <c r="I213" s="106" t="s">
        <v>295</v>
      </c>
      <c r="J213" s="38" t="s">
        <v>295</v>
      </c>
      <c r="K213" s="38" t="s">
        <v>295</v>
      </c>
      <c r="L213" s="107" t="s">
        <v>4815</v>
      </c>
      <c r="M213" s="108" t="s">
        <v>295</v>
      </c>
      <c r="N213" s="108" t="s">
        <v>264</v>
      </c>
      <c r="O213" s="108" t="s">
        <v>295</v>
      </c>
      <c r="P213" s="109" t="s">
        <v>4817</v>
      </c>
      <c r="Q213" s="109" t="s">
        <v>263</v>
      </c>
    </row>
    <row r="214" spans="1:17" x14ac:dyDescent="0.25">
      <c r="A214" s="106" t="s">
        <v>215</v>
      </c>
      <c r="B214" s="220" t="s">
        <v>5474</v>
      </c>
      <c r="C214" s="107" t="s">
        <v>595</v>
      </c>
      <c r="D214" s="106" t="s">
        <v>5475</v>
      </c>
      <c r="E214" s="106" t="s">
        <v>541</v>
      </c>
      <c r="F214" s="106" t="s">
        <v>4103</v>
      </c>
      <c r="G214" s="37">
        <v>43762</v>
      </c>
      <c r="H214" s="106" t="s">
        <v>2827</v>
      </c>
      <c r="I214" s="106" t="s">
        <v>295</v>
      </c>
      <c r="J214" s="38" t="s">
        <v>295</v>
      </c>
      <c r="K214" s="38" t="s">
        <v>295</v>
      </c>
      <c r="L214" s="107" t="s">
        <v>295</v>
      </c>
      <c r="M214" s="108" t="s">
        <v>295</v>
      </c>
      <c r="N214" s="108" t="s">
        <v>320</v>
      </c>
      <c r="O214" s="108" t="s">
        <v>295</v>
      </c>
      <c r="P214" s="109" t="s">
        <v>4256</v>
      </c>
      <c r="Q214" s="109" t="s">
        <v>263</v>
      </c>
    </row>
    <row r="215" spans="1:17" x14ac:dyDescent="0.25">
      <c r="A215" s="106" t="s">
        <v>215</v>
      </c>
      <c r="B215" s="220" t="s">
        <v>5469</v>
      </c>
      <c r="C215" s="107" t="s">
        <v>595</v>
      </c>
      <c r="D215" s="106" t="s">
        <v>5470</v>
      </c>
      <c r="E215" s="106" t="s">
        <v>369</v>
      </c>
      <c r="F215" s="106" t="s">
        <v>5471</v>
      </c>
      <c r="G215" s="37">
        <v>43787</v>
      </c>
      <c r="H215" s="106" t="s">
        <v>2827</v>
      </c>
      <c r="I215" s="106" t="s">
        <v>295</v>
      </c>
      <c r="J215" s="38" t="s">
        <v>295</v>
      </c>
      <c r="K215" s="38" t="s">
        <v>295</v>
      </c>
      <c r="L215" s="107" t="s">
        <v>295</v>
      </c>
      <c r="M215" s="108" t="s">
        <v>295</v>
      </c>
      <c r="N215" s="108" t="s">
        <v>302</v>
      </c>
      <c r="O215" s="108" t="s">
        <v>295</v>
      </c>
      <c r="P215" s="109" t="s">
        <v>5472</v>
      </c>
      <c r="Q215" s="109" t="s">
        <v>263</v>
      </c>
    </row>
    <row r="216" spans="1:17" x14ac:dyDescent="0.25">
      <c r="A216" s="106" t="s">
        <v>215</v>
      </c>
      <c r="B216" s="220" t="s">
        <v>216</v>
      </c>
      <c r="C216" s="107" t="s">
        <v>2925</v>
      </c>
      <c r="D216" s="106" t="s">
        <v>217</v>
      </c>
      <c r="E216" s="106" t="s">
        <v>519</v>
      </c>
      <c r="F216" s="106" t="s">
        <v>295</v>
      </c>
      <c r="G216" s="37">
        <v>42899</v>
      </c>
      <c r="H216" s="106" t="s">
        <v>4498</v>
      </c>
      <c r="I216" s="106" t="s">
        <v>2835</v>
      </c>
      <c r="J216" s="38" t="s">
        <v>295</v>
      </c>
      <c r="K216" s="38" t="s">
        <v>295</v>
      </c>
      <c r="L216" s="107" t="s">
        <v>4265</v>
      </c>
      <c r="M216" s="108">
        <v>1</v>
      </c>
      <c r="N216" s="108" t="s">
        <v>295</v>
      </c>
      <c r="O216" s="108" t="s">
        <v>295</v>
      </c>
      <c r="P216" s="109" t="s">
        <v>4266</v>
      </c>
      <c r="Q216" s="109" t="s">
        <v>3829</v>
      </c>
    </row>
    <row r="217" spans="1:17" x14ac:dyDescent="0.25">
      <c r="A217" s="106" t="s">
        <v>4818</v>
      </c>
      <c r="B217" s="220" t="s">
        <v>737</v>
      </c>
      <c r="C217" s="107" t="s">
        <v>595</v>
      </c>
      <c r="D217" s="106" t="s">
        <v>3640</v>
      </c>
      <c r="E217" s="106" t="s">
        <v>545</v>
      </c>
      <c r="F217" s="106" t="s">
        <v>295</v>
      </c>
      <c r="G217" s="37">
        <v>43077</v>
      </c>
      <c r="H217" s="106" t="s">
        <v>2839</v>
      </c>
      <c r="I217" s="106" t="s">
        <v>295</v>
      </c>
      <c r="J217" s="38" t="s">
        <v>295</v>
      </c>
      <c r="K217" s="38" t="s">
        <v>295</v>
      </c>
      <c r="L217" s="107" t="s">
        <v>295</v>
      </c>
      <c r="M217" s="108" t="s">
        <v>295</v>
      </c>
      <c r="N217" s="108" t="s">
        <v>295</v>
      </c>
      <c r="O217" s="108" t="s">
        <v>295</v>
      </c>
      <c r="P217" s="109" t="s">
        <v>4269</v>
      </c>
      <c r="Q217" s="109" t="s">
        <v>263</v>
      </c>
    </row>
    <row r="218" spans="1:17" x14ac:dyDescent="0.25">
      <c r="A218" s="106" t="s">
        <v>4818</v>
      </c>
      <c r="B218" s="220" t="s">
        <v>3242</v>
      </c>
      <c r="C218" s="107" t="s">
        <v>595</v>
      </c>
      <c r="D218" s="106" t="s">
        <v>3642</v>
      </c>
      <c r="E218" s="106" t="s">
        <v>545</v>
      </c>
      <c r="F218" s="106" t="s">
        <v>3792</v>
      </c>
      <c r="G218" s="37">
        <v>43482</v>
      </c>
      <c r="H218" s="106" t="s">
        <v>2839</v>
      </c>
      <c r="I218" s="106" t="s">
        <v>295</v>
      </c>
      <c r="J218" s="38" t="s">
        <v>295</v>
      </c>
      <c r="K218" s="38" t="s">
        <v>295</v>
      </c>
      <c r="L218" s="107" t="s">
        <v>295</v>
      </c>
      <c r="M218" s="108" t="s">
        <v>295</v>
      </c>
      <c r="N218" s="108" t="s">
        <v>302</v>
      </c>
      <c r="O218" s="108" t="s">
        <v>295</v>
      </c>
      <c r="P218" s="109" t="s">
        <v>4277</v>
      </c>
      <c r="Q218" s="109" t="s">
        <v>243</v>
      </c>
    </row>
    <row r="219" spans="1:17" x14ac:dyDescent="0.25">
      <c r="A219" s="106" t="s">
        <v>4818</v>
      </c>
      <c r="B219" s="220" t="s">
        <v>5479</v>
      </c>
      <c r="C219" s="107" t="s">
        <v>595</v>
      </c>
      <c r="D219" s="106" t="s">
        <v>5480</v>
      </c>
      <c r="E219" s="106" t="s">
        <v>545</v>
      </c>
      <c r="F219" s="106" t="s">
        <v>3945</v>
      </c>
      <c r="G219" s="37">
        <v>43740</v>
      </c>
      <c r="H219" s="106" t="s">
        <v>2839</v>
      </c>
      <c r="I219" s="106" t="s">
        <v>295</v>
      </c>
      <c r="J219" s="38" t="s">
        <v>295</v>
      </c>
      <c r="K219" s="38" t="s">
        <v>295</v>
      </c>
      <c r="L219" s="107" t="s">
        <v>295</v>
      </c>
      <c r="M219" s="108" t="s">
        <v>295</v>
      </c>
      <c r="N219" s="108" t="s">
        <v>302</v>
      </c>
      <c r="O219" s="108" t="s">
        <v>295</v>
      </c>
      <c r="P219" s="109" t="s">
        <v>5481</v>
      </c>
      <c r="Q219" s="109" t="s">
        <v>243</v>
      </c>
    </row>
    <row r="220" spans="1:17" x14ac:dyDescent="0.25">
      <c r="A220" s="106" t="s">
        <v>4818</v>
      </c>
      <c r="B220" s="220" t="s">
        <v>223</v>
      </c>
      <c r="C220" s="107" t="s">
        <v>2925</v>
      </c>
      <c r="D220" s="106" t="s">
        <v>4941</v>
      </c>
      <c r="E220" s="106" t="s">
        <v>351</v>
      </c>
      <c r="F220" s="106" t="s">
        <v>295</v>
      </c>
      <c r="G220" s="37">
        <v>43332</v>
      </c>
      <c r="H220" s="106" t="s">
        <v>3831</v>
      </c>
      <c r="I220" s="106" t="s">
        <v>74</v>
      </c>
      <c r="J220" s="38">
        <v>43862</v>
      </c>
      <c r="K220" s="38">
        <v>43952</v>
      </c>
      <c r="L220" s="107" t="s">
        <v>4287</v>
      </c>
      <c r="M220" s="108">
        <v>2</v>
      </c>
      <c r="N220" s="108" t="s">
        <v>295</v>
      </c>
      <c r="O220" s="108" t="s">
        <v>295</v>
      </c>
      <c r="P220" s="109" t="s">
        <v>4288</v>
      </c>
      <c r="Q220" s="109" t="s">
        <v>4522</v>
      </c>
    </row>
    <row r="221" spans="1:17" x14ac:dyDescent="0.25">
      <c r="A221" s="106" t="s">
        <v>4818</v>
      </c>
      <c r="B221" s="220" t="s">
        <v>3062</v>
      </c>
      <c r="C221" s="107" t="s">
        <v>2925</v>
      </c>
      <c r="D221" s="106" t="s">
        <v>3075</v>
      </c>
      <c r="E221" s="106" t="s">
        <v>295</v>
      </c>
      <c r="F221" s="106" t="s">
        <v>4284</v>
      </c>
      <c r="G221" s="37">
        <v>43543</v>
      </c>
      <c r="H221" s="106" t="s">
        <v>72</v>
      </c>
      <c r="I221" s="106" t="s">
        <v>74</v>
      </c>
      <c r="J221" s="38">
        <v>44013</v>
      </c>
      <c r="K221" s="38">
        <v>44105</v>
      </c>
      <c r="L221" s="107" t="s">
        <v>3076</v>
      </c>
      <c r="M221" s="108">
        <v>5</v>
      </c>
      <c r="N221" s="108" t="s">
        <v>295</v>
      </c>
      <c r="O221" s="108" t="s">
        <v>295</v>
      </c>
      <c r="P221" s="109" t="s">
        <v>4285</v>
      </c>
      <c r="Q221" s="109" t="s">
        <v>3829</v>
      </c>
    </row>
    <row r="222" spans="1:17" x14ac:dyDescent="0.25">
      <c r="A222" s="106" t="s">
        <v>4818</v>
      </c>
      <c r="B222" s="220" t="s">
        <v>3139</v>
      </c>
      <c r="C222" s="107" t="s">
        <v>2925</v>
      </c>
      <c r="D222" s="106" t="s">
        <v>5234</v>
      </c>
      <c r="E222" s="106" t="s">
        <v>295</v>
      </c>
      <c r="F222" s="106" t="s">
        <v>295</v>
      </c>
      <c r="G222" s="37">
        <v>43571</v>
      </c>
      <c r="H222" s="106" t="s">
        <v>72</v>
      </c>
      <c r="I222" s="106" t="s">
        <v>74</v>
      </c>
      <c r="J222" s="38">
        <v>44013</v>
      </c>
      <c r="K222" s="38">
        <v>44044</v>
      </c>
      <c r="L222" s="107" t="s">
        <v>4271</v>
      </c>
      <c r="M222" s="108">
        <v>1</v>
      </c>
      <c r="N222" s="108" t="s">
        <v>295</v>
      </c>
      <c r="O222" s="108" t="s">
        <v>295</v>
      </c>
      <c r="P222" s="109" t="s">
        <v>4272</v>
      </c>
      <c r="Q222" s="109" t="s">
        <v>3829</v>
      </c>
    </row>
    <row r="223" spans="1:17" x14ac:dyDescent="0.25">
      <c r="A223" s="106" t="s">
        <v>4818</v>
      </c>
      <c r="B223" s="220" t="s">
        <v>3193</v>
      </c>
      <c r="C223" s="107" t="s">
        <v>2925</v>
      </c>
      <c r="D223" s="106" t="s">
        <v>4447</v>
      </c>
      <c r="E223" s="106" t="s">
        <v>295</v>
      </c>
      <c r="F223" s="106" t="s">
        <v>295</v>
      </c>
      <c r="G223" s="37">
        <v>43622</v>
      </c>
      <c r="H223" s="106" t="s">
        <v>5236</v>
      </c>
      <c r="I223" s="106" t="s">
        <v>32</v>
      </c>
      <c r="J223" s="38">
        <v>43831</v>
      </c>
      <c r="K223" s="38">
        <v>43862</v>
      </c>
      <c r="L223" s="107" t="s">
        <v>3198</v>
      </c>
      <c r="M223" s="108">
        <v>7</v>
      </c>
      <c r="N223" s="108" t="s">
        <v>295</v>
      </c>
      <c r="O223" s="108" t="s">
        <v>295</v>
      </c>
      <c r="P223" s="109" t="s">
        <v>4354</v>
      </c>
      <c r="Q223" s="109" t="s">
        <v>352</v>
      </c>
    </row>
    <row r="224" spans="1:17" x14ac:dyDescent="0.25">
      <c r="A224" s="106" t="s">
        <v>4761</v>
      </c>
      <c r="B224" s="220" t="s">
        <v>5484</v>
      </c>
      <c r="C224" s="107" t="s">
        <v>595</v>
      </c>
      <c r="D224" s="106" t="s">
        <v>5485</v>
      </c>
      <c r="E224" s="106" t="s">
        <v>75</v>
      </c>
      <c r="F224" s="106" t="s">
        <v>5486</v>
      </c>
      <c r="G224" s="37">
        <v>43784</v>
      </c>
      <c r="H224" s="106" t="s">
        <v>2827</v>
      </c>
      <c r="I224" s="106" t="s">
        <v>295</v>
      </c>
      <c r="J224" s="38" t="s">
        <v>295</v>
      </c>
      <c r="K224" s="38" t="s">
        <v>295</v>
      </c>
      <c r="L224" s="107" t="s">
        <v>295</v>
      </c>
      <c r="M224" s="108" t="s">
        <v>295</v>
      </c>
      <c r="N224" s="108" t="s">
        <v>302</v>
      </c>
      <c r="O224" s="108" t="s">
        <v>295</v>
      </c>
      <c r="P224" s="109" t="s">
        <v>4291</v>
      </c>
      <c r="Q224" s="109" t="s">
        <v>263</v>
      </c>
    </row>
  </sheetData>
  <mergeCells count="3">
    <mergeCell ref="C6:F6"/>
    <mergeCell ref="G6:K6"/>
    <mergeCell ref="L6:Q6"/>
  </mergeCells>
  <conditionalFormatting sqref="B225:B1048576 B1:B7">
    <cfRule type="duplicateValues" dxfId="43" priority="417"/>
  </conditionalFormatting>
  <conditionalFormatting sqref="C8:C224">
    <cfRule type="containsText" dxfId="42" priority="13" operator="containsText" text="PD&amp;C">
      <formula>NOT(ISERROR(SEARCH("PD&amp;C",C8)))</formula>
    </cfRule>
    <cfRule type="containsText" dxfId="41" priority="14" operator="containsText" text="FS">
      <formula>NOT(ISERROR(SEARCH("FS",C8)))</formula>
    </cfRule>
  </conditionalFormatting>
  <conditionalFormatting sqref="B8:B224">
    <cfRule type="duplicateValues" dxfId="40"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9"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topLeftCell="A4"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5" t="s">
        <v>271</v>
      </c>
      <c r="B1" s="56"/>
      <c r="C1" s="56"/>
      <c r="D1" s="56"/>
      <c r="E1" s="56"/>
      <c r="F1" s="56"/>
      <c r="G1" s="61" t="s">
        <v>275</v>
      </c>
      <c r="H1" s="62">
        <f>'Active Project Summary'!B6</f>
        <v>43815</v>
      </c>
    </row>
    <row r="2" spans="1:8" ht="12" customHeight="1" x14ac:dyDescent="0.25">
      <c r="A2" s="235" t="str">
        <f>F9</f>
        <v>FS</v>
      </c>
      <c r="B2" s="235"/>
      <c r="C2" s="235"/>
      <c r="D2" s="235"/>
      <c r="E2" s="235"/>
      <c r="F2" s="235"/>
      <c r="G2" s="235"/>
      <c r="H2" s="235"/>
    </row>
    <row r="3" spans="1:8" ht="24.75" customHeight="1" x14ac:dyDescent="0.4">
      <c r="A3" s="96" t="str">
        <f t="array" ref="A3">INDEX(q_Report_Integrated!$A:$AN,MATCH(1,(q_Report_Integrated!$A:$A=$B$5)*(q_Report_Integrated!$AM:$AM=$H$1),0),6)</f>
        <v>SL5 SKYE 2ND FLOOR - KEY CARD ACCESS ESTIMATE</v>
      </c>
      <c r="B3" s="96"/>
      <c r="C3" s="96"/>
      <c r="D3" s="96"/>
      <c r="E3" s="96"/>
      <c r="F3" s="96"/>
      <c r="G3" s="96"/>
      <c r="H3" s="96"/>
    </row>
    <row r="4" spans="1:8" x14ac:dyDescent="0.25">
      <c r="A4" s="57"/>
      <c r="B4" s="57"/>
      <c r="C4" s="57"/>
      <c r="D4" s="57"/>
      <c r="E4" s="57"/>
      <c r="F4" s="57"/>
      <c r="G4" s="57"/>
      <c r="H4" s="57"/>
    </row>
    <row r="5" spans="1:8" ht="23.25" x14ac:dyDescent="0.35">
      <c r="A5" s="89" t="s">
        <v>229</v>
      </c>
      <c r="B5" s="119" t="s">
        <v>4572</v>
      </c>
      <c r="C5" s="57"/>
      <c r="D5" s="57"/>
      <c r="E5" s="57"/>
      <c r="F5" s="57"/>
      <c r="G5" s="118"/>
      <c r="H5" s="57"/>
    </row>
    <row r="6" spans="1:8" ht="12" customHeight="1" x14ac:dyDescent="0.25">
      <c r="A6" s="8"/>
      <c r="B6" s="57"/>
      <c r="C6" s="57"/>
      <c r="D6" s="57"/>
      <c r="E6" s="57"/>
      <c r="F6" s="57"/>
      <c r="G6" s="235" t="str">
        <f>F9</f>
        <v>FS</v>
      </c>
      <c r="H6" s="235"/>
    </row>
    <row r="7" spans="1:8" s="35" customFormat="1" ht="26.25" x14ac:dyDescent="0.4">
      <c r="A7" s="57"/>
      <c r="B7" s="57"/>
      <c r="C7" s="57"/>
      <c r="D7" s="57"/>
      <c r="E7" s="57"/>
      <c r="F7" s="57"/>
      <c r="G7" s="97" t="s">
        <v>1065</v>
      </c>
      <c r="H7" s="98"/>
    </row>
    <row r="8" spans="1:8" s="36" customFormat="1" ht="43.15" customHeight="1" x14ac:dyDescent="0.25">
      <c r="A8" s="115" t="s">
        <v>272</v>
      </c>
      <c r="B8" s="117" t="str">
        <f t="array" ref="B8">IF(INDEX(q_Report_Integrated!$A:$AN,MATCH(1,(q_Report_Integrated!$A:$A=$B$5)*(q_Report_Integrated!$AM:$AM=$H$1),0),15)=0,"",INDEX(q_Report_Integrated!$A:$AN,MATCH(1,(q_Report_Integrated!$A:$A=$B$5)*(q_Report_Integrated!$AM:$AM=$H$1),0),15))</f>
        <v>Dan Lerman</v>
      </c>
      <c r="C8" s="115" t="s">
        <v>230</v>
      </c>
      <c r="D8" s="117" t="str">
        <f t="array" ref="D8">IF(INDEX(q_Report_Integrated!$A:$AN,MATCH(1,(q_Report_Integrated!$A:$A=$B$5)*(q_Report_Integrated!$AM:$AM=$H$1),0),5)=0,"",INDEX(q_Report_Integrated!$A:$AN,MATCH(1,(q_Report_Integrated!$A:$A=$B$5)*(q_Report_Integrated!$AM:$AM=$H$1),0),5))</f>
        <v>CNAS</v>
      </c>
      <c r="E8" s="115" t="s">
        <v>252</v>
      </c>
      <c r="F8" s="117" t="str">
        <f t="array" ref="F8">IF(INDEX(q_Report_Integrated!$A:$AN,MATCH(1,(q_Report_Integrated!$A:$A=$B$5)*(q_Report_Integrated!$AM:$AM=$H$1),0),12)=0,"",INDEX(q_Report_Integrated!$A:$AN,MATCH(1,(q_Report_Integrated!$A:$A=$B$5)*(q_Report_Integrated!$AM:$AM=$H$1),0),12))</f>
        <v>Deborah McWilliams</v>
      </c>
      <c r="G8" s="110" t="s">
        <v>674</v>
      </c>
      <c r="H8" s="101" t="str">
        <f t="array" ref="H8">IF(INDEX(q_Report_Integrated!$A:$AN,MATCH(1,(q_Report_Integrated!$A:$A=$B$5)*(q_Report_Integrated!$AM:$AM=$H$1),0),20)=0,"",INDEX(q_Report_Integrated!$A:$AN,MATCH(1,(q_Report_Integrated!$A:$A=$B$5)*(q_Report_Integrated!$AM:$AM=$H$1),0),20))</f>
        <v/>
      </c>
    </row>
    <row r="9" spans="1:8" s="36" customFormat="1" ht="43.15" customHeight="1" x14ac:dyDescent="0.25">
      <c r="A9" s="115" t="s">
        <v>2927</v>
      </c>
      <c r="B9" s="117" t="str">
        <f t="array" ref="B9">IF(INDEX(q_Report_Integrated!$A:$AN,MATCH(1,(q_Report_Integrated!$A:$A=$B$5)*(q_Report_Integrated!$AM:$AM=$H$1),0),13)=0,"",INDEX(q_Report_Integrated!$A:$AN,MATCH(1,(q_Report_Integrated!$A:$A=$B$5)*(q_Report_Integrated!$AM:$AM=$H$1),0),13))</f>
        <v>JAMES MARBERRY</v>
      </c>
      <c r="C9" s="115" t="s">
        <v>6</v>
      </c>
      <c r="D9" s="117" t="str">
        <f t="array" ref="D9">IF(INDEX(q_Report_Integrated!$A:$AN,MATCH(1,(q_Report_Integrated!$A:$A=$B$5)*(q_Report_Integrated!$AM:$AM=$H$1),0),8)=0,"",INDEX(q_Report_Integrated!$A:$AN,MATCH(1,(q_Report_Integrated!$A:$A=$B$5)*(q_Report_Integrated!$AM:$AM=$H$1),0),8))</f>
        <v>SKYE HALL</v>
      </c>
      <c r="E9" s="115" t="s">
        <v>248</v>
      </c>
      <c r="F9" s="88" t="str">
        <f t="array" ref="F9">IF(INDEX(q_Report_Integrated!$A:$AN,MATCH(1,(q_Report_Integrated!$A:$A=$B$5)*(q_Report_Integrated!$AM:$AM=$H$1),0),36)=0,"",INDEX(q_Report_Integrated!$A:$AN,MATCH(1,(q_Report_Integrated!$A:$A=$B$5)*(q_Report_Integrated!$AM:$AM=$H$1),0),36))</f>
        <v>FS</v>
      </c>
      <c r="G9" s="110" t="s">
        <v>675</v>
      </c>
      <c r="H9" s="101" t="str">
        <f t="array" ref="H9">IF(INDEX(q_Report_Integrated!$A:$AN,MATCH(1,(q_Report_Integrated!$A:$A=$B$5)*(q_Report_Integrated!$AM:$AM=$H$1),0),21)=0,"",INDEX(q_Report_Integrated!$A:$AN,MATCH(1,(q_Report_Integrated!$A:$A=$B$5)*(q_Report_Integrated!$AM:$AM=$H$1),0),21))</f>
        <v/>
      </c>
    </row>
    <row r="10" spans="1:8" s="36" customFormat="1" ht="43.15" customHeight="1" x14ac:dyDescent="0.25">
      <c r="A10" s="115" t="s">
        <v>273</v>
      </c>
      <c r="B10" s="117" t="str">
        <f t="array" ref="B10">IF(INDEX(q_Report_Integrated!$A:$AN,MATCH(1,(q_Report_Integrated!$A:$A=$B$5)*(q_Report_Integrated!$AM:$AM=$H$1),0),2)=0,"",INDEX(q_Report_Integrated!$A:$AN,MATCH(1,(q_Report_Integrated!$A:$A=$B$5)*(q_Report_Integrated!$AM:$AM=$H$1),0),2))</f>
        <v/>
      </c>
      <c r="C10" s="115" t="s">
        <v>7</v>
      </c>
      <c r="D10" s="117" t="str">
        <f t="array" ref="D10">IF(INDEX(q_Report_Integrated!$A:$AN,MATCH(1,(q_Report_Integrated!$A:$A=$B$5)*(q_Report_Integrated!$AM:$AM=$H$1),0),9)=0,"",INDEX(q_Report_Integrated!$A:$AN,MATCH(1,(q_Report_Integrated!$A:$A=$B$5)*(q_Report_Integrated!$AM:$AM=$H$1),0),9))</f>
        <v>2ND FLOOR</v>
      </c>
      <c r="E10" s="110" t="s">
        <v>672</v>
      </c>
      <c r="F10" s="84" t="str">
        <f t="array" ref="F10">IF(INDEX(q_Report_Integrated!$A:$AN,MATCH(1,(q_Report_Integrated!$A:$A=$B$5)*(q_Report_Integrated!$AM:$AM=$H$1),0),16)=0,"",INDEX(q_Report_Integrated!$A:$AN,MATCH(1,(q_Report_Integrated!$A:$A=$B$5)*(q_Report_Integrated!$AM:$AM=$H$1),0),16))</f>
        <v/>
      </c>
      <c r="G10" s="110" t="s">
        <v>2767</v>
      </c>
      <c r="H10" s="138" t="str">
        <f>VLOOKUP(D9,'Data Validation'!$U:$V,2,FALSE)</f>
        <v>CORE</v>
      </c>
    </row>
    <row r="11" spans="1:8" s="36" customFormat="1" ht="29.25" customHeight="1" x14ac:dyDescent="0.25">
      <c r="A11" s="115" t="s">
        <v>274</v>
      </c>
      <c r="B11" s="117" t="str">
        <f t="array" ref="B11">IF(INDEX(q_Report_Integrated!$A:$AN,MATCH(1,(q_Report_Integrated!$A:$A=$B$5)*(q_Report_Integrated!$AM:$AM=$H$1),0),3)=0,"",INDEX(q_Report_Integrated!$A:$AN,MATCH(1,(q_Report_Integrated!$A:$A=$B$5)*(q_Report_Integrated!$AM:$AM=$H$1),0),3))</f>
        <v>20P000086</v>
      </c>
      <c r="C11" s="115" t="s">
        <v>251</v>
      </c>
      <c r="D11" s="63">
        <f t="array" ref="D11">IF(INDEX(q_Report_Integrated!$A:$AN,MATCH(1,(q_Report_Integrated!$A:$A=$B$5)*(q_Report_Integrated!$AM:$AM=$H$1),0),22)=0,"",INDEX(q_Report_Integrated!$A:$AN,MATCH(1,(q_Report_Integrated!$A:$A=$B$5)*(q_Report_Integrated!$AM:$AM=$H$1),0),22))</f>
        <v>43696</v>
      </c>
      <c r="E11" s="110" t="s">
        <v>673</v>
      </c>
      <c r="F11" s="85" t="str">
        <f t="array" ref="F11">IF(INDEX(q_Report_Integrated!$A:$AN,MATCH(1,(q_Report_Integrated!$A:$A=$B$5)*(q_Report_Integrated!$AM:$AM=$H$1),0),17)=0,"",INDEX(q_Report_Integrated!$A:$AN,MATCH(1,(q_Report_Integrated!$A:$A=$B$5)*(q_Report_Integrated!$AM:$AM=$H$1),0),17))</f>
        <v>R3</v>
      </c>
      <c r="G11" s="59"/>
      <c r="H11" s="59"/>
    </row>
    <row r="12" spans="1:8" s="36" customFormat="1" ht="29.25" customHeight="1" x14ac:dyDescent="0.25">
      <c r="A12" s="58"/>
      <c r="B12" s="114"/>
      <c r="C12" s="114"/>
      <c r="D12" s="117"/>
      <c r="E12" s="110" t="s">
        <v>236</v>
      </c>
      <c r="F12" s="85" t="str">
        <f t="array" ref="F12">IF(INDEX(q_Report_Integrated!$A:$AN,MATCH(1,(q_Report_Integrated!$A:$A=$B$5)*(q_Report_Integrated!$AM:$AM=$H$1),0),19)=TRUE,"YES","")</f>
        <v/>
      </c>
      <c r="G12" s="114"/>
      <c r="H12" s="114"/>
    </row>
    <row r="13" spans="1:8" s="36" customFormat="1" ht="29.25" customHeight="1" x14ac:dyDescent="0.25">
      <c r="A13" s="58"/>
      <c r="B13" s="114"/>
      <c r="C13" s="114"/>
      <c r="D13" s="114"/>
      <c r="E13" s="144"/>
      <c r="F13" s="144"/>
      <c r="G13" s="114"/>
      <c r="H13" s="114"/>
    </row>
    <row r="14" spans="1:8" s="36" customFormat="1" ht="137.25" customHeight="1" x14ac:dyDescent="0.25">
      <c r="A14" s="115" t="s">
        <v>233</v>
      </c>
      <c r="B14" s="237" t="str">
        <f>VLOOKUP($B$5,q_Report_Integrated!$A$2:$G$3246,7,FALSE)</f>
        <v/>
      </c>
      <c r="C14" s="238"/>
      <c r="D14" s="238"/>
      <c r="E14" s="238"/>
      <c r="F14" s="238"/>
      <c r="G14" s="238"/>
      <c r="H14" s="238"/>
    </row>
    <row r="15" spans="1:8" s="36" customFormat="1" ht="12" customHeight="1" x14ac:dyDescent="0.25">
      <c r="A15" s="235" t="str">
        <f>F9</f>
        <v>FS</v>
      </c>
      <c r="B15" s="235"/>
      <c r="C15" s="235"/>
      <c r="D15" s="235"/>
      <c r="E15" s="235"/>
      <c r="F15" s="235"/>
      <c r="G15" s="235"/>
      <c r="H15" s="235"/>
    </row>
    <row r="16" spans="1:8" s="36" customFormat="1" ht="26.25" x14ac:dyDescent="0.25">
      <c r="A16" s="94" t="s">
        <v>249</v>
      </c>
      <c r="B16" s="99"/>
      <c r="C16" s="99"/>
      <c r="D16" s="99"/>
      <c r="E16" s="99"/>
      <c r="F16" s="99"/>
      <c r="G16" s="99"/>
      <c r="H16" s="99"/>
    </row>
    <row r="17" spans="1:8" s="36" customFormat="1" ht="44.25" customHeight="1" x14ac:dyDescent="0.25">
      <c r="A17" s="115" t="s">
        <v>249</v>
      </c>
      <c r="B17" s="236" t="str">
        <f>IF(VLOOKUP($B$5,Table1[],10,FALSE)=0,"",VLOOKUP($B$5,Table1[],10,FALSE))</f>
        <v>CANCELED BY CLIENT</v>
      </c>
      <c r="C17" s="236"/>
      <c r="D17" s="236"/>
      <c r="E17" s="236"/>
      <c r="F17" s="239" t="s">
        <v>283</v>
      </c>
      <c r="G17" s="239"/>
      <c r="H17" s="113" t="str">
        <f>IF(VLOOKUP($B$5,Table1[],24,FALSE)=0,"",VLOOKUP($B$5,Table1[],24,FALSE))</f>
        <v/>
      </c>
    </row>
    <row r="18" spans="1:8" s="36" customFormat="1" ht="44.25" customHeight="1" x14ac:dyDescent="0.25">
      <c r="A18" s="115" t="s">
        <v>282</v>
      </c>
      <c r="B18" s="240" t="str">
        <f>IF(VLOOKUP($B$5,Table1[],23,FALSE)=0,"",VLOOKUP($B$5,Table1[],23,FALSE))</f>
        <v/>
      </c>
      <c r="C18" s="240"/>
      <c r="D18" s="240"/>
      <c r="E18" s="240"/>
      <c r="F18" s="239" t="s">
        <v>285</v>
      </c>
      <c r="G18" s="239"/>
      <c r="H18" s="113" t="str">
        <f>IF(VLOOKUP($B$5,Table1[],25,FALSE)=0,"",VLOOKUP($B$5,Table1[],25,FALSE))</f>
        <v/>
      </c>
    </row>
    <row r="19" spans="1:8" s="36" customFormat="1" ht="29.25" customHeight="1" x14ac:dyDescent="0.25">
      <c r="A19" s="60"/>
      <c r="B19" s="60"/>
      <c r="C19" s="60"/>
      <c r="D19" s="60"/>
      <c r="E19" s="60"/>
      <c r="F19" s="239" t="s">
        <v>247</v>
      </c>
      <c r="G19" s="239"/>
      <c r="H19" s="113" t="str">
        <f>IF(VLOOKUP($B$5,Table1[],4,FALSE)=TRUE,"In Review","")</f>
        <v/>
      </c>
    </row>
    <row r="20" spans="1:8" s="36" customFormat="1" ht="12" customHeight="1" x14ac:dyDescent="0.25">
      <c r="A20" s="235" t="str">
        <f>F9</f>
        <v>FS</v>
      </c>
      <c r="B20" s="235"/>
      <c r="C20" s="235"/>
      <c r="D20" s="235"/>
      <c r="E20" s="235"/>
      <c r="F20" s="235"/>
      <c r="G20" s="235"/>
      <c r="H20" s="235"/>
    </row>
    <row r="21" spans="1:8" s="36" customFormat="1" ht="26.25" x14ac:dyDescent="0.25">
      <c r="A21" s="94" t="s">
        <v>286</v>
      </c>
      <c r="B21" s="99"/>
      <c r="C21" s="99"/>
      <c r="D21" s="99"/>
      <c r="E21" s="99"/>
      <c r="F21" s="99"/>
      <c r="G21" s="99"/>
      <c r="H21" s="99"/>
    </row>
    <row r="22" spans="1:8" s="36" customFormat="1" ht="59.25" customHeight="1" x14ac:dyDescent="0.25">
      <c r="A22" s="115" t="s">
        <v>276</v>
      </c>
      <c r="B22" s="236" t="str">
        <f>IF(VLOOKUP($B$5,Table1[],26,FALSE)=0,"",VLOOKUP($B$5,Table1[],26,FALSE))</f>
        <v/>
      </c>
      <c r="C22" s="236"/>
      <c r="D22" s="236"/>
      <c r="E22" s="236"/>
      <c r="F22" s="236"/>
      <c r="G22" s="236"/>
      <c r="H22" s="236"/>
    </row>
    <row r="23" spans="1:8" s="36" customFormat="1" ht="25.5" customHeight="1" x14ac:dyDescent="0.25">
      <c r="A23" s="115" t="s">
        <v>1067</v>
      </c>
      <c r="B23" s="113" t="str">
        <f>IF(VLOOKUP($B$5,Table1[],27,FALSE)=0,"",VLOOKUP($B$5,Table1[],27,FALSE))</f>
        <v/>
      </c>
      <c r="C23" s="116"/>
      <c r="D23" s="116"/>
      <c r="E23" s="116"/>
      <c r="F23" s="116"/>
      <c r="G23" s="116"/>
      <c r="H23" s="116"/>
    </row>
    <row r="24" spans="1:8" s="36" customFormat="1" ht="25.5" customHeight="1" x14ac:dyDescent="0.25">
      <c r="A24" s="115" t="s">
        <v>1068</v>
      </c>
      <c r="B24" s="113" t="str">
        <f>IF(VLOOKUP($B$5,Table1[],28,FALSE)=0,"",VLOOKUP($B$5,Table1[],28,FALSE))</f>
        <v/>
      </c>
      <c r="C24" s="116"/>
      <c r="D24" s="116"/>
      <c r="E24" s="116"/>
      <c r="F24" s="116"/>
      <c r="G24" s="116"/>
      <c r="H24" s="116"/>
    </row>
    <row r="25" spans="1:8" s="36" customFormat="1" ht="12" customHeight="1" x14ac:dyDescent="0.25">
      <c r="A25" s="235" t="str">
        <f>F9</f>
        <v>FS</v>
      </c>
      <c r="B25" s="235"/>
      <c r="C25" s="235"/>
      <c r="D25" s="235"/>
      <c r="E25" s="235"/>
      <c r="F25" s="235"/>
      <c r="G25" s="235"/>
      <c r="H25" s="235"/>
    </row>
    <row r="26" spans="1:8" s="36" customFormat="1" ht="37.5" customHeight="1" x14ac:dyDescent="0.25">
      <c r="A26" s="94" t="s">
        <v>577</v>
      </c>
      <c r="B26" s="95"/>
      <c r="C26" s="115" t="s">
        <v>272</v>
      </c>
      <c r="D26" s="112" t="str">
        <f t="array" ref="D26">IF(INDEX(q_Report_Integrated!$A:$AN,MATCH(1,(q_Report_Integrated!$A:$A=$B$5)*(q_Report_Integrated!$AM:$AM=$H$1),0),15)=0,"",INDEX(q_Report_Integrated!$A:$AN,MATCH(1,(q_Report_Integrated!$A:$A=$B$5)*(q_Report_Integrated!$AM:$AM=$H$1),0),15))</f>
        <v>Dan Lerman</v>
      </c>
      <c r="E26" s="115" t="s">
        <v>578</v>
      </c>
      <c r="F26" s="120" t="str">
        <f>IF(VLOOKUP(B8,'Data Validation'!I1:K40,3,TRUE)=0,"",VLOOKUP(B8,'Data Validation'!I1:K40,3,TRUE))</f>
        <v>daniel.lerman@ucr.edu</v>
      </c>
      <c r="G26" s="115" t="s">
        <v>579</v>
      </c>
      <c r="H26" s="120" t="str">
        <f>IF(VLOOKUP(B8,'Data Validation'!I1:K40,2,TRUE)=0,"",VLOOKUP(B8,'Data Validation'!I1:K40,2,TRUE))</f>
        <v>951-827-6224</v>
      </c>
    </row>
    <row r="27" spans="1:8" s="86" customFormat="1" ht="195" customHeight="1" x14ac:dyDescent="0.25">
      <c r="A27" s="241" t="str">
        <f>IF(VLOOKUP($B$5,q_Report_Integrated!$A$2:$AC$3246,29,FALSE)=0,"",VLOOKUP($B$5,q_Report_Integrated!$A$2:$AC$3246,29,FALSE))</f>
        <v>09/26/19 O-ANS: CANCELED BY CUSTOMER - Estimated cost to go keyless outside of budget.</v>
      </c>
      <c r="B27" s="242"/>
      <c r="C27" s="242"/>
      <c r="D27" s="242"/>
      <c r="E27" s="242"/>
      <c r="F27" s="242"/>
      <c r="G27" s="242"/>
      <c r="H27" s="242"/>
    </row>
    <row r="28" spans="1:8" s="86" customFormat="1" ht="20.25" customHeight="1" x14ac:dyDescent="0.25">
      <c r="A28" s="115"/>
      <c r="B28" s="114"/>
      <c r="C28" s="111"/>
      <c r="D28" s="111"/>
      <c r="E28" s="117"/>
      <c r="F28" s="117"/>
      <c r="G28" s="117"/>
      <c r="H28" s="117"/>
    </row>
    <row r="29" spans="1:8" s="36" customFormat="1" ht="12" customHeight="1" x14ac:dyDescent="0.25">
      <c r="A29" s="235" t="str">
        <f>F9</f>
        <v>FS</v>
      </c>
      <c r="B29" s="235"/>
      <c r="C29" s="235"/>
      <c r="D29" s="235"/>
      <c r="E29" s="235"/>
      <c r="F29" s="235"/>
      <c r="G29" s="235"/>
      <c r="H29" s="235"/>
    </row>
    <row r="30" spans="1:8" s="36" customFormat="1" ht="42" customHeight="1" x14ac:dyDescent="0.25">
      <c r="A30" s="94" t="s">
        <v>4925</v>
      </c>
      <c r="B30" s="95"/>
      <c r="C30" s="115" t="s">
        <v>1066</v>
      </c>
      <c r="D30" s="112" t="str">
        <f t="array" ref="D30">IF(INDEX(q_Report_Integrated!$A:$AN,MATCH(1,(q_Report_Integrated!$A:$A=$B$5)*(q_Report_Integrated!$AM:$AM=$H$1),0),31)=0,"",INDEX(q_Report_Integrated!$A:$AN,MATCH(1,(q_Report_Integrated!$A:$A=$B$5)*(q_Report_Integrated!$AM:$AM=$H$1),0),31))</f>
        <v>Enrico Baez</v>
      </c>
      <c r="E30" s="115" t="s">
        <v>580</v>
      </c>
      <c r="F30" s="120" t="str">
        <f>IFERROR(VLOOKUP(D30,'Data Validation'!I1:K40,3,TRUE),"")</f>
        <v>enrico.baez@ucr.edu</v>
      </c>
      <c r="G30" s="115" t="s">
        <v>581</v>
      </c>
      <c r="H30" s="120" t="str">
        <f>IF(F9="FS","951-827-4214","")</f>
        <v>951-827-4214</v>
      </c>
    </row>
    <row r="31" spans="1:8" s="35" customFormat="1" ht="102.75" customHeight="1" x14ac:dyDescent="0.25">
      <c r="A31" s="241" t="str">
        <f>IF(VLOOKUP($B$5,q_Report_Integrated!$A$2:$AF$3246,32,FALSE)=0,"",VLOOKUP($B$5,q_Report_Integrated!$A$2:$AF$3246,32,FALSE))</f>
        <v>Estimated project cost $50,000 outside of budget.  Work order to be cancelled</v>
      </c>
      <c r="B31" s="242"/>
      <c r="C31" s="242"/>
      <c r="D31" s="242"/>
      <c r="E31" s="242"/>
      <c r="F31" s="242"/>
      <c r="G31" s="242"/>
      <c r="H31" s="242"/>
    </row>
    <row r="32" spans="1:8" ht="37.5" x14ac:dyDescent="0.25">
      <c r="A32" s="115" t="s">
        <v>1064</v>
      </c>
      <c r="B32" s="112" t="str">
        <f t="array" ref="B32">IF(INDEX(q_Report_Integrated!$A:$AN,MATCH(1,(q_Report_Integrated!$A:$A=$B$5)*(q_Report_Integrated!$AM:$AM=$H$1),0),33)=TRUE,"Yes","")</f>
        <v/>
      </c>
      <c r="C32" s="8"/>
      <c r="D32" s="8"/>
      <c r="E32" s="8"/>
      <c r="F32" s="8"/>
      <c r="G32" s="8"/>
      <c r="H32" s="8"/>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39" priority="2" operator="containsText" text="PD&amp;C">
      <formula>NOT(ISERROR(SEARCH("PD&amp;C",A29)))</formula>
    </cfRule>
    <cfRule type="containsText" dxfId="38" priority="3" operator="containsText" text="FS">
      <formula>NOT(ISERROR(SEARCH("FS",A29)))</formula>
    </cfRule>
  </conditionalFormatting>
  <conditionalFormatting sqref="A29:H29">
    <cfRule type="containsText" dxfId="37" priority="1" operator="containsText" text="REVIEW">
      <formula>NOT(ISERROR(SEARCH("REVIEW",A29)))</formula>
    </cfRule>
  </conditionalFormatting>
  <conditionalFormatting sqref="A25">
    <cfRule type="containsText" dxfId="36" priority="16" operator="containsText" text="PD&amp;C">
      <formula>NOT(ISERROR(SEARCH("PD&amp;C",A25)))</formula>
    </cfRule>
    <cfRule type="containsText" dxfId="35" priority="17" operator="containsText" text="FS">
      <formula>NOT(ISERROR(SEARCH("FS",A25)))</formula>
    </cfRule>
  </conditionalFormatting>
  <conditionalFormatting sqref="A20">
    <cfRule type="containsText" dxfId="34" priority="14" operator="containsText" text="PD&amp;C">
      <formula>NOT(ISERROR(SEARCH("PD&amp;C",A20)))</formula>
    </cfRule>
    <cfRule type="containsText" dxfId="33" priority="15" operator="containsText" text="FS">
      <formula>NOT(ISERROR(SEARCH("FS",A20)))</formula>
    </cfRule>
  </conditionalFormatting>
  <conditionalFormatting sqref="A15">
    <cfRule type="containsText" dxfId="32" priority="12" operator="containsText" text="PD&amp;C">
      <formula>NOT(ISERROR(SEARCH("PD&amp;C",A15)))</formula>
    </cfRule>
    <cfRule type="containsText" dxfId="31" priority="13" operator="containsText" text="FS">
      <formula>NOT(ISERROR(SEARCH("FS",A15)))</formula>
    </cfRule>
  </conditionalFormatting>
  <conditionalFormatting sqref="G6">
    <cfRule type="containsText" dxfId="30" priority="10" operator="containsText" text="PD&amp;C">
      <formula>NOT(ISERROR(SEARCH("PD&amp;C",G6)))</formula>
    </cfRule>
    <cfRule type="containsText" dxfId="29" priority="11" operator="containsText" text="FS">
      <formula>NOT(ISERROR(SEARCH("FS",G6)))</formula>
    </cfRule>
  </conditionalFormatting>
  <conditionalFormatting sqref="A2">
    <cfRule type="containsText" dxfId="28" priority="8" operator="containsText" text="PD&amp;C">
      <formula>NOT(ISERROR(SEARCH("PD&amp;C",A2)))</formula>
    </cfRule>
    <cfRule type="containsText" dxfId="27" priority="9" operator="containsText" text="FS">
      <formula>NOT(ISERROR(SEARCH("FS",A2)))</formula>
    </cfRule>
  </conditionalFormatting>
  <conditionalFormatting sqref="A2:H2">
    <cfRule type="containsText" dxfId="26" priority="5" operator="containsText" text="#N/A">
      <formula>NOT(ISERROR(SEARCH("#N/A",A2)))</formula>
    </cfRule>
    <cfRule type="containsText" dxfId="25" priority="7" operator="containsText" text="REVIEW">
      <formula>NOT(ISERROR(SEARCH("REVIEW",A2)))</formula>
    </cfRule>
  </conditionalFormatting>
  <conditionalFormatting sqref="G6:H6 A25:H25 A20:H20 A15:H15">
    <cfRule type="containsText" dxfId="24"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86"/>
  <sheetViews>
    <sheetView zoomScaleNormal="100" workbookViewId="0">
      <pane xSplit="2" ySplit="4" topLeftCell="C467" activePane="bottomRight" state="frozen"/>
      <selection pane="topRight" activeCell="C1" sqref="C1"/>
      <selection pane="bottomLeft" activeCell="A5" sqref="A5"/>
      <selection pane="bottomRight" activeCell="I477" sqref="I477"/>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5" customFormat="1" ht="36.75" customHeight="1" x14ac:dyDescent="0.7">
      <c r="A1" s="126" t="s">
        <v>4954</v>
      </c>
      <c r="B1" s="127"/>
      <c r="C1" s="127"/>
      <c r="D1" s="127"/>
      <c r="E1" s="127"/>
      <c r="F1" s="127"/>
      <c r="G1" s="127"/>
      <c r="H1" s="127"/>
      <c r="I1" s="245" t="s">
        <v>4956</v>
      </c>
      <c r="J1" s="245"/>
      <c r="K1" s="245"/>
      <c r="L1" s="245"/>
      <c r="M1" s="245"/>
      <c r="N1" s="245"/>
    </row>
    <row r="2" spans="1:14" ht="18.75" x14ac:dyDescent="0.3">
      <c r="A2" s="128" t="s">
        <v>2824</v>
      </c>
      <c r="B2" s="129"/>
      <c r="C2" s="130">
        <f>COUNTIFS(C5:C283,"FS")</f>
        <v>279</v>
      </c>
      <c r="D2" s="8"/>
      <c r="E2" s="8"/>
      <c r="F2" s="8"/>
      <c r="G2" s="8"/>
      <c r="H2" s="8"/>
      <c r="I2" s="8"/>
      <c r="J2" s="8"/>
      <c r="K2" s="8"/>
      <c r="L2" s="8"/>
      <c r="M2" s="8"/>
      <c r="N2" s="8"/>
    </row>
    <row r="3" spans="1:14" ht="18.75" customHeight="1" x14ac:dyDescent="0.3">
      <c r="A3" s="64" t="s">
        <v>275</v>
      </c>
      <c r="B3" s="65">
        <f>'Active Project Summary'!B6</f>
        <v>43815</v>
      </c>
      <c r="C3" s="243" t="s">
        <v>4955</v>
      </c>
      <c r="D3" s="244"/>
      <c r="E3" s="244"/>
      <c r="F3" s="244"/>
      <c r="G3" s="244"/>
      <c r="H3" s="244"/>
      <c r="I3" s="244"/>
      <c r="J3" s="244"/>
      <c r="K3" s="244"/>
      <c r="L3" s="244"/>
      <c r="M3" s="244"/>
      <c r="N3" s="244"/>
    </row>
    <row r="4" spans="1:14" ht="60.75" thickBot="1" x14ac:dyDescent="0.3">
      <c r="A4" s="9" t="s">
        <v>230</v>
      </c>
      <c r="B4" s="33" t="s">
        <v>231</v>
      </c>
      <c r="C4" s="122" t="s">
        <v>248</v>
      </c>
      <c r="D4" s="123" t="s">
        <v>232</v>
      </c>
      <c r="E4" s="123" t="s">
        <v>6</v>
      </c>
      <c r="F4" s="123" t="s">
        <v>7</v>
      </c>
      <c r="G4" s="131" t="s">
        <v>251</v>
      </c>
      <c r="H4" s="131" t="s">
        <v>234</v>
      </c>
      <c r="I4" s="153" t="s">
        <v>4396</v>
      </c>
      <c r="J4" s="154" t="s">
        <v>3731</v>
      </c>
      <c r="K4" s="78" t="s">
        <v>673</v>
      </c>
      <c r="L4" s="78" t="s">
        <v>287</v>
      </c>
      <c r="M4" s="123" t="s">
        <v>8</v>
      </c>
      <c r="N4" s="124" t="s">
        <v>235</v>
      </c>
    </row>
    <row r="5" spans="1:14" ht="15" customHeight="1" thickTop="1" x14ac:dyDescent="0.25">
      <c r="A5" s="132" t="s">
        <v>4804</v>
      </c>
      <c r="B5" s="220" t="s">
        <v>497</v>
      </c>
      <c r="C5" s="107" t="s">
        <v>595</v>
      </c>
      <c r="D5" s="133" t="s">
        <v>3580</v>
      </c>
      <c r="E5" s="133" t="s">
        <v>1397</v>
      </c>
      <c r="F5" s="133" t="s">
        <v>4183</v>
      </c>
      <c r="G5" s="137">
        <v>42893</v>
      </c>
      <c r="H5" s="133" t="s">
        <v>2854</v>
      </c>
      <c r="I5" s="137">
        <v>43560</v>
      </c>
      <c r="J5" s="134" t="s">
        <v>5497</v>
      </c>
      <c r="K5" s="134" t="s">
        <v>295</v>
      </c>
      <c r="L5" s="134" t="s">
        <v>295</v>
      </c>
      <c r="M5" s="135" t="s">
        <v>4184</v>
      </c>
      <c r="N5" s="135" t="s">
        <v>263</v>
      </c>
    </row>
    <row r="6" spans="1:14" x14ac:dyDescent="0.25">
      <c r="A6" s="132" t="s">
        <v>151</v>
      </c>
      <c r="B6" s="220" t="s">
        <v>697</v>
      </c>
      <c r="C6" s="107" t="s">
        <v>595</v>
      </c>
      <c r="D6" s="133" t="s">
        <v>2801</v>
      </c>
      <c r="E6" s="133" t="s">
        <v>544</v>
      </c>
      <c r="F6" s="133" t="s">
        <v>3931</v>
      </c>
      <c r="G6" s="137">
        <v>42859</v>
      </c>
      <c r="H6" s="133" t="s">
        <v>2838</v>
      </c>
      <c r="I6" s="137">
        <v>43395</v>
      </c>
      <c r="J6" s="134" t="s">
        <v>5497</v>
      </c>
      <c r="K6" s="134" t="s">
        <v>698</v>
      </c>
      <c r="L6" s="134" t="s">
        <v>295</v>
      </c>
      <c r="M6" s="135" t="s">
        <v>4040</v>
      </c>
      <c r="N6" s="135" t="s">
        <v>243</v>
      </c>
    </row>
    <row r="7" spans="1:14" x14ac:dyDescent="0.25">
      <c r="A7" s="132" t="s">
        <v>151</v>
      </c>
      <c r="B7" s="220" t="s">
        <v>700</v>
      </c>
      <c r="C7" s="107" t="s">
        <v>595</v>
      </c>
      <c r="D7" s="133" t="s">
        <v>3463</v>
      </c>
      <c r="E7" s="133" t="s">
        <v>480</v>
      </c>
      <c r="F7" s="133" t="s">
        <v>309</v>
      </c>
      <c r="G7" s="137">
        <v>43164</v>
      </c>
      <c r="H7" s="133" t="s">
        <v>2838</v>
      </c>
      <c r="I7" s="137">
        <v>43293</v>
      </c>
      <c r="J7" s="134" t="s">
        <v>5497</v>
      </c>
      <c r="K7" s="134" t="s">
        <v>295</v>
      </c>
      <c r="L7" s="134" t="s">
        <v>295</v>
      </c>
      <c r="M7" s="135" t="s">
        <v>4040</v>
      </c>
      <c r="N7" s="135" t="s">
        <v>263</v>
      </c>
    </row>
    <row r="8" spans="1:14" x14ac:dyDescent="0.25">
      <c r="A8" s="132" t="s">
        <v>151</v>
      </c>
      <c r="B8" s="220" t="s">
        <v>702</v>
      </c>
      <c r="C8" s="107" t="s">
        <v>595</v>
      </c>
      <c r="D8" s="133" t="s">
        <v>3449</v>
      </c>
      <c r="E8" s="133" t="s">
        <v>480</v>
      </c>
      <c r="F8" s="133" t="s">
        <v>4057</v>
      </c>
      <c r="G8" s="137">
        <v>42927</v>
      </c>
      <c r="H8" s="133" t="s">
        <v>2838</v>
      </c>
      <c r="I8" s="137">
        <v>43293</v>
      </c>
      <c r="J8" s="134" t="s">
        <v>5497</v>
      </c>
      <c r="K8" s="134" t="s">
        <v>295</v>
      </c>
      <c r="L8" s="134" t="s">
        <v>295</v>
      </c>
      <c r="M8" s="135" t="s">
        <v>4040</v>
      </c>
      <c r="N8" s="135" t="s">
        <v>263</v>
      </c>
    </row>
    <row r="9" spans="1:14" x14ac:dyDescent="0.25">
      <c r="A9" s="132" t="s">
        <v>151</v>
      </c>
      <c r="B9" s="220" t="s">
        <v>704</v>
      </c>
      <c r="C9" s="107" t="s">
        <v>595</v>
      </c>
      <c r="D9" s="133" t="s">
        <v>3448</v>
      </c>
      <c r="E9" s="133" t="s">
        <v>480</v>
      </c>
      <c r="F9" s="133" t="s">
        <v>302</v>
      </c>
      <c r="G9" s="137">
        <v>42927</v>
      </c>
      <c r="H9" s="133" t="s">
        <v>2838</v>
      </c>
      <c r="I9" s="137">
        <v>43292</v>
      </c>
      <c r="J9" s="134" t="s">
        <v>5497</v>
      </c>
      <c r="K9" s="134" t="s">
        <v>295</v>
      </c>
      <c r="L9" s="134" t="s">
        <v>295</v>
      </c>
      <c r="M9" s="135" t="s">
        <v>4040</v>
      </c>
      <c r="N9" s="135" t="s">
        <v>263</v>
      </c>
    </row>
    <row r="10" spans="1:14" x14ac:dyDescent="0.25">
      <c r="A10" s="132" t="s">
        <v>151</v>
      </c>
      <c r="B10" s="220" t="s">
        <v>707</v>
      </c>
      <c r="C10" s="107" t="s">
        <v>595</v>
      </c>
      <c r="D10" s="133" t="s">
        <v>3446</v>
      </c>
      <c r="E10" s="133" t="s">
        <v>480</v>
      </c>
      <c r="F10" s="133" t="s">
        <v>3792</v>
      </c>
      <c r="G10" s="137">
        <v>42927</v>
      </c>
      <c r="H10" s="133" t="s">
        <v>2838</v>
      </c>
      <c r="I10" s="137">
        <v>43412</v>
      </c>
      <c r="J10" s="134" t="s">
        <v>5497</v>
      </c>
      <c r="K10" s="134" t="s">
        <v>295</v>
      </c>
      <c r="L10" s="134" t="s">
        <v>295</v>
      </c>
      <c r="M10" s="135" t="s">
        <v>4040</v>
      </c>
      <c r="N10" s="135" t="s">
        <v>263</v>
      </c>
    </row>
    <row r="11" spans="1:14" x14ac:dyDescent="0.25">
      <c r="A11" s="132" t="s">
        <v>4804</v>
      </c>
      <c r="B11" s="220" t="s">
        <v>709</v>
      </c>
      <c r="C11" s="107" t="s">
        <v>595</v>
      </c>
      <c r="D11" s="133" t="s">
        <v>3268</v>
      </c>
      <c r="E11" s="133" t="s">
        <v>710</v>
      </c>
      <c r="F11" s="133" t="s">
        <v>3792</v>
      </c>
      <c r="G11" s="137">
        <v>42986</v>
      </c>
      <c r="H11" s="133" t="s">
        <v>3773</v>
      </c>
      <c r="I11" s="137">
        <v>43484</v>
      </c>
      <c r="J11" s="134" t="s">
        <v>5497</v>
      </c>
      <c r="K11" s="134" t="s">
        <v>295</v>
      </c>
      <c r="L11" s="134" t="s">
        <v>295</v>
      </c>
      <c r="M11" s="135" t="s">
        <v>3794</v>
      </c>
      <c r="N11" s="135" t="s">
        <v>257</v>
      </c>
    </row>
    <row r="12" spans="1:14" x14ac:dyDescent="0.25">
      <c r="A12" s="132" t="s">
        <v>4804</v>
      </c>
      <c r="B12" s="220" t="s">
        <v>711</v>
      </c>
      <c r="C12" s="107" t="s">
        <v>595</v>
      </c>
      <c r="D12" s="133" t="s">
        <v>3288</v>
      </c>
      <c r="E12" s="133" t="s">
        <v>359</v>
      </c>
      <c r="F12" s="133" t="s">
        <v>3817</v>
      </c>
      <c r="G12" s="137">
        <v>42986</v>
      </c>
      <c r="H12" s="133" t="s">
        <v>2854</v>
      </c>
      <c r="I12" s="137">
        <v>43259</v>
      </c>
      <c r="J12" s="134" t="s">
        <v>295</v>
      </c>
      <c r="K12" s="134" t="s">
        <v>643</v>
      </c>
      <c r="L12" s="134" t="s">
        <v>295</v>
      </c>
      <c r="M12" s="135" t="s">
        <v>3794</v>
      </c>
      <c r="N12" s="135" t="s">
        <v>257</v>
      </c>
    </row>
    <row r="13" spans="1:14" x14ac:dyDescent="0.25">
      <c r="A13" s="132" t="s">
        <v>151</v>
      </c>
      <c r="B13" s="220" t="s">
        <v>425</v>
      </c>
      <c r="C13" s="107" t="s">
        <v>595</v>
      </c>
      <c r="D13" s="133" t="s">
        <v>3506</v>
      </c>
      <c r="E13" s="133" t="s">
        <v>556</v>
      </c>
      <c r="F13" s="133" t="s">
        <v>295</v>
      </c>
      <c r="G13" s="137">
        <v>42986</v>
      </c>
      <c r="H13" s="133" t="s">
        <v>2838</v>
      </c>
      <c r="I13" s="137">
        <v>43574</v>
      </c>
      <c r="J13" s="134" t="s">
        <v>5497</v>
      </c>
      <c r="K13" s="134" t="s">
        <v>426</v>
      </c>
      <c r="L13" s="134" t="s">
        <v>295</v>
      </c>
      <c r="M13" s="135" t="s">
        <v>4094</v>
      </c>
      <c r="N13" s="135" t="s">
        <v>263</v>
      </c>
    </row>
    <row r="14" spans="1:14" x14ac:dyDescent="0.25">
      <c r="A14" s="132" t="s">
        <v>4804</v>
      </c>
      <c r="B14" s="220" t="s">
        <v>713</v>
      </c>
      <c r="C14" s="107" t="s">
        <v>595</v>
      </c>
      <c r="D14" s="133" t="s">
        <v>3272</v>
      </c>
      <c r="E14" s="133" t="s">
        <v>710</v>
      </c>
      <c r="F14" s="133" t="s">
        <v>3792</v>
      </c>
      <c r="G14" s="137">
        <v>42992</v>
      </c>
      <c r="H14" s="133" t="s">
        <v>3773</v>
      </c>
      <c r="I14" s="137">
        <v>43484</v>
      </c>
      <c r="J14" s="134" t="s">
        <v>5497</v>
      </c>
      <c r="K14" s="134" t="s">
        <v>295</v>
      </c>
      <c r="L14" s="134" t="s">
        <v>295</v>
      </c>
      <c r="M14" s="135" t="s">
        <v>3794</v>
      </c>
      <c r="N14" s="135" t="s">
        <v>257</v>
      </c>
    </row>
    <row r="15" spans="1:14" x14ac:dyDescent="0.25">
      <c r="A15" s="132" t="s">
        <v>141</v>
      </c>
      <c r="B15" s="220" t="s">
        <v>715</v>
      </c>
      <c r="C15" s="107" t="s">
        <v>595</v>
      </c>
      <c r="D15" s="133" t="s">
        <v>3381</v>
      </c>
      <c r="E15" s="133" t="s">
        <v>529</v>
      </c>
      <c r="F15" s="133" t="s">
        <v>295</v>
      </c>
      <c r="G15" s="137">
        <v>42993</v>
      </c>
      <c r="H15" s="133" t="s">
        <v>2838</v>
      </c>
      <c r="I15" s="137">
        <v>43294</v>
      </c>
      <c r="J15" s="134" t="s">
        <v>5497</v>
      </c>
      <c r="K15" s="134" t="s">
        <v>295</v>
      </c>
      <c r="L15" s="134" t="s">
        <v>295</v>
      </c>
      <c r="M15" s="135" t="s">
        <v>3965</v>
      </c>
      <c r="N15" s="135" t="s">
        <v>611</v>
      </c>
    </row>
    <row r="16" spans="1:14" x14ac:dyDescent="0.25">
      <c r="A16" s="132" t="s">
        <v>151</v>
      </c>
      <c r="B16" s="220" t="s">
        <v>718</v>
      </c>
      <c r="C16" s="107" t="s">
        <v>595</v>
      </c>
      <c r="D16" s="133" t="s">
        <v>3440</v>
      </c>
      <c r="E16" s="133" t="s">
        <v>575</v>
      </c>
      <c r="F16" s="133" t="s">
        <v>4067</v>
      </c>
      <c r="G16" s="137">
        <v>43090</v>
      </c>
      <c r="H16" s="133" t="s">
        <v>2838</v>
      </c>
      <c r="I16" s="137">
        <v>43353</v>
      </c>
      <c r="J16" s="134" t="s">
        <v>5497</v>
      </c>
      <c r="K16" s="134" t="s">
        <v>295</v>
      </c>
      <c r="L16" s="134" t="s">
        <v>295</v>
      </c>
      <c r="M16" s="135" t="s">
        <v>4059</v>
      </c>
      <c r="N16" s="135" t="s">
        <v>263</v>
      </c>
    </row>
    <row r="17" spans="1:14" x14ac:dyDescent="0.25">
      <c r="A17" s="132" t="s">
        <v>151</v>
      </c>
      <c r="B17" s="220" t="s">
        <v>721</v>
      </c>
      <c r="C17" s="107" t="s">
        <v>595</v>
      </c>
      <c r="D17" s="133" t="s">
        <v>3467</v>
      </c>
      <c r="E17" s="133" t="s">
        <v>548</v>
      </c>
      <c r="F17" s="133" t="s">
        <v>4058</v>
      </c>
      <c r="G17" s="137">
        <v>42998</v>
      </c>
      <c r="H17" s="133" t="s">
        <v>2838</v>
      </c>
      <c r="I17" s="137">
        <v>43306</v>
      </c>
      <c r="J17" s="134" t="s">
        <v>5497</v>
      </c>
      <c r="K17" s="134" t="s">
        <v>295</v>
      </c>
      <c r="L17" s="134" t="s">
        <v>295</v>
      </c>
      <c r="M17" s="135" t="s">
        <v>4059</v>
      </c>
      <c r="N17" s="135" t="s">
        <v>263</v>
      </c>
    </row>
    <row r="18" spans="1:14" x14ac:dyDescent="0.25">
      <c r="A18" s="132" t="s">
        <v>371</v>
      </c>
      <c r="B18" s="220" t="s">
        <v>724</v>
      </c>
      <c r="C18" s="107" t="s">
        <v>595</v>
      </c>
      <c r="D18" s="133" t="s">
        <v>3344</v>
      </c>
      <c r="E18" s="133" t="s">
        <v>525</v>
      </c>
      <c r="F18" s="133" t="s">
        <v>372</v>
      </c>
      <c r="G18" s="137">
        <v>42999</v>
      </c>
      <c r="H18" s="133" t="s">
        <v>2851</v>
      </c>
      <c r="I18" s="137">
        <v>43586</v>
      </c>
      <c r="J18" s="134" t="s">
        <v>5497</v>
      </c>
      <c r="K18" s="134" t="s">
        <v>295</v>
      </c>
      <c r="L18" s="134" t="s">
        <v>295</v>
      </c>
      <c r="M18" s="135" t="s">
        <v>3907</v>
      </c>
      <c r="N18" s="135" t="s">
        <v>263</v>
      </c>
    </row>
    <row r="19" spans="1:14" x14ac:dyDescent="0.25">
      <c r="A19" s="132" t="s">
        <v>371</v>
      </c>
      <c r="B19" s="220" t="s">
        <v>727</v>
      </c>
      <c r="C19" s="107" t="s">
        <v>595</v>
      </c>
      <c r="D19" s="133" t="s">
        <v>3340</v>
      </c>
      <c r="E19" s="133" t="s">
        <v>525</v>
      </c>
      <c r="F19" s="133" t="s">
        <v>372</v>
      </c>
      <c r="G19" s="137">
        <v>42999</v>
      </c>
      <c r="H19" s="133" t="s">
        <v>2851</v>
      </c>
      <c r="I19" s="137">
        <v>43192</v>
      </c>
      <c r="J19" s="134" t="s">
        <v>295</v>
      </c>
      <c r="K19" s="134" t="s">
        <v>295</v>
      </c>
      <c r="L19" s="134" t="s">
        <v>295</v>
      </c>
      <c r="M19" s="135" t="s">
        <v>3907</v>
      </c>
      <c r="N19" s="135" t="s">
        <v>263</v>
      </c>
    </row>
    <row r="20" spans="1:14" x14ac:dyDescent="0.25">
      <c r="A20" s="132" t="s">
        <v>141</v>
      </c>
      <c r="B20" s="220" t="s">
        <v>397</v>
      </c>
      <c r="C20" s="107" t="s">
        <v>595</v>
      </c>
      <c r="D20" s="133" t="s">
        <v>3415</v>
      </c>
      <c r="E20" s="133" t="s">
        <v>549</v>
      </c>
      <c r="F20" s="133" t="s">
        <v>4009</v>
      </c>
      <c r="G20" s="137">
        <v>43006</v>
      </c>
      <c r="H20" s="133" t="s">
        <v>2838</v>
      </c>
      <c r="I20" s="137">
        <v>43647</v>
      </c>
      <c r="J20" s="134" t="s">
        <v>5498</v>
      </c>
      <c r="K20" s="134" t="s">
        <v>370</v>
      </c>
      <c r="L20" s="134" t="s">
        <v>295</v>
      </c>
      <c r="M20" s="135" t="s">
        <v>4010</v>
      </c>
      <c r="N20" s="135" t="s">
        <v>263</v>
      </c>
    </row>
    <row r="21" spans="1:14" x14ac:dyDescent="0.25">
      <c r="A21" s="132" t="s">
        <v>189</v>
      </c>
      <c r="B21" s="220" t="s">
        <v>729</v>
      </c>
      <c r="C21" s="107" t="s">
        <v>595</v>
      </c>
      <c r="D21" s="133" t="s">
        <v>3577</v>
      </c>
      <c r="E21" s="133" t="s">
        <v>1771</v>
      </c>
      <c r="F21" s="133" t="s">
        <v>2773</v>
      </c>
      <c r="G21" s="137">
        <v>43059</v>
      </c>
      <c r="H21" s="133" t="s">
        <v>2854</v>
      </c>
      <c r="I21" s="137">
        <v>43392</v>
      </c>
      <c r="J21" s="134" t="s">
        <v>5497</v>
      </c>
      <c r="K21" s="134" t="s">
        <v>324</v>
      </c>
      <c r="L21" s="134" t="s">
        <v>295</v>
      </c>
      <c r="M21" s="135" t="s">
        <v>4169</v>
      </c>
      <c r="N21" s="135" t="s">
        <v>263</v>
      </c>
    </row>
    <row r="22" spans="1:14" x14ac:dyDescent="0.25">
      <c r="A22" s="203" t="s">
        <v>4818</v>
      </c>
      <c r="B22" s="220" t="s">
        <v>513</v>
      </c>
      <c r="C22" s="204" t="s">
        <v>595</v>
      </c>
      <c r="D22" s="203" t="s">
        <v>3643</v>
      </c>
      <c r="E22" s="203" t="s">
        <v>351</v>
      </c>
      <c r="F22" s="203" t="s">
        <v>372</v>
      </c>
      <c r="G22" s="205">
        <v>43060</v>
      </c>
      <c r="H22" s="203" t="s">
        <v>2854</v>
      </c>
      <c r="I22" s="205">
        <v>43768</v>
      </c>
      <c r="J22" s="206" t="s">
        <v>5498</v>
      </c>
      <c r="K22" s="206" t="s">
        <v>3586</v>
      </c>
      <c r="L22" s="206" t="s">
        <v>295</v>
      </c>
      <c r="M22" s="207" t="s">
        <v>4273</v>
      </c>
      <c r="N22" s="207" t="s">
        <v>263</v>
      </c>
    </row>
    <row r="23" spans="1:14" x14ac:dyDescent="0.25">
      <c r="A23" s="203" t="s">
        <v>141</v>
      </c>
      <c r="B23" s="220" t="s">
        <v>730</v>
      </c>
      <c r="C23" s="204" t="s">
        <v>595</v>
      </c>
      <c r="D23" s="203" t="s">
        <v>3360</v>
      </c>
      <c r="E23" s="203" t="s">
        <v>256</v>
      </c>
      <c r="F23" s="203" t="s">
        <v>3979</v>
      </c>
      <c r="G23" s="205">
        <v>43060</v>
      </c>
      <c r="H23" s="203" t="s">
        <v>2838</v>
      </c>
      <c r="I23" s="205">
        <v>43335</v>
      </c>
      <c r="J23" s="206" t="s">
        <v>5497</v>
      </c>
      <c r="K23" s="206" t="s">
        <v>295</v>
      </c>
      <c r="L23" s="206" t="s">
        <v>2884</v>
      </c>
      <c r="M23" s="207" t="s">
        <v>3954</v>
      </c>
      <c r="N23" s="207" t="s">
        <v>263</v>
      </c>
    </row>
    <row r="24" spans="1:14" x14ac:dyDescent="0.25">
      <c r="A24" s="132" t="s">
        <v>141</v>
      </c>
      <c r="B24" s="220" t="s">
        <v>733</v>
      </c>
      <c r="C24" s="107" t="s">
        <v>595</v>
      </c>
      <c r="D24" s="133" t="s">
        <v>3379</v>
      </c>
      <c r="E24" s="133" t="s">
        <v>529</v>
      </c>
      <c r="F24" s="133" t="s">
        <v>3973</v>
      </c>
      <c r="G24" s="137">
        <v>43066</v>
      </c>
      <c r="H24" s="133" t="s">
        <v>2838</v>
      </c>
      <c r="I24" s="137">
        <v>43364</v>
      </c>
      <c r="J24" s="134" t="s">
        <v>5497</v>
      </c>
      <c r="K24" s="134" t="s">
        <v>295</v>
      </c>
      <c r="L24" s="134" t="s">
        <v>2884</v>
      </c>
      <c r="M24" s="135" t="s">
        <v>3954</v>
      </c>
      <c r="N24" s="135" t="s">
        <v>263</v>
      </c>
    </row>
    <row r="25" spans="1:14" x14ac:dyDescent="0.25">
      <c r="A25" s="132" t="s">
        <v>530</v>
      </c>
      <c r="B25" s="220" t="s">
        <v>736</v>
      </c>
      <c r="C25" s="107" t="s">
        <v>595</v>
      </c>
      <c r="D25" s="133" t="s">
        <v>3348</v>
      </c>
      <c r="E25" s="133" t="s">
        <v>531</v>
      </c>
      <c r="F25" s="133" t="s">
        <v>372</v>
      </c>
      <c r="G25" s="137">
        <v>43069</v>
      </c>
      <c r="H25" s="133" t="s">
        <v>2854</v>
      </c>
      <c r="I25" s="137">
        <v>43601</v>
      </c>
      <c r="J25" s="134" t="s">
        <v>5497</v>
      </c>
      <c r="K25" s="134" t="s">
        <v>295</v>
      </c>
      <c r="L25" s="134" t="s">
        <v>295</v>
      </c>
      <c r="M25" s="135" t="s">
        <v>3936</v>
      </c>
      <c r="N25" s="135" t="s">
        <v>263</v>
      </c>
    </row>
    <row r="26" spans="1:14" x14ac:dyDescent="0.25">
      <c r="A26" s="132" t="s">
        <v>4818</v>
      </c>
      <c r="B26" s="220" t="s">
        <v>738</v>
      </c>
      <c r="C26" s="107" t="s">
        <v>595</v>
      </c>
      <c r="D26" s="133" t="s">
        <v>3638</v>
      </c>
      <c r="E26" s="133" t="s">
        <v>545</v>
      </c>
      <c r="F26" s="133" t="s">
        <v>295</v>
      </c>
      <c r="G26" s="137">
        <v>43077</v>
      </c>
      <c r="H26" s="133" t="s">
        <v>2838</v>
      </c>
      <c r="I26" s="137">
        <v>43633</v>
      </c>
      <c r="J26" s="134" t="s">
        <v>5497</v>
      </c>
      <c r="K26" s="134" t="s">
        <v>295</v>
      </c>
      <c r="L26" s="134" t="s">
        <v>295</v>
      </c>
      <c r="M26" s="135" t="s">
        <v>4270</v>
      </c>
      <c r="N26" s="135" t="s">
        <v>263</v>
      </c>
    </row>
    <row r="27" spans="1:14" x14ac:dyDescent="0.25">
      <c r="A27" s="132" t="s">
        <v>151</v>
      </c>
      <c r="B27" s="220" t="s">
        <v>31</v>
      </c>
      <c r="C27" s="107" t="s">
        <v>595</v>
      </c>
      <c r="D27" s="133" t="s">
        <v>3546</v>
      </c>
      <c r="E27" s="133" t="s">
        <v>550</v>
      </c>
      <c r="F27" s="133" t="s">
        <v>4128</v>
      </c>
      <c r="G27" s="137">
        <v>43080</v>
      </c>
      <c r="H27" s="133" t="s">
        <v>2838</v>
      </c>
      <c r="I27" s="137">
        <v>43448</v>
      </c>
      <c r="J27" s="134" t="s">
        <v>5497</v>
      </c>
      <c r="K27" s="134" t="s">
        <v>152</v>
      </c>
      <c r="L27" s="134" t="s">
        <v>295</v>
      </c>
      <c r="M27" s="135" t="s">
        <v>4053</v>
      </c>
      <c r="N27" s="135" t="s">
        <v>263</v>
      </c>
    </row>
    <row r="28" spans="1:14" x14ac:dyDescent="0.25">
      <c r="A28" s="132" t="s">
        <v>151</v>
      </c>
      <c r="B28" s="220" t="s">
        <v>411</v>
      </c>
      <c r="C28" s="107" t="s">
        <v>595</v>
      </c>
      <c r="D28" s="133" t="s">
        <v>3484</v>
      </c>
      <c r="E28" s="133" t="s">
        <v>477</v>
      </c>
      <c r="F28" s="133" t="s">
        <v>295</v>
      </c>
      <c r="G28" s="137">
        <v>43080</v>
      </c>
      <c r="H28" s="133" t="s">
        <v>2838</v>
      </c>
      <c r="I28" s="137">
        <v>43497</v>
      </c>
      <c r="J28" s="134" t="s">
        <v>5497</v>
      </c>
      <c r="K28" s="134" t="s">
        <v>307</v>
      </c>
      <c r="L28" s="134" t="s">
        <v>295</v>
      </c>
      <c r="M28" s="135" t="s">
        <v>4053</v>
      </c>
      <c r="N28" s="135" t="s">
        <v>263</v>
      </c>
    </row>
    <row r="29" spans="1:14" x14ac:dyDescent="0.25">
      <c r="A29" s="132" t="s">
        <v>76</v>
      </c>
      <c r="B29" s="220" t="s">
        <v>367</v>
      </c>
      <c r="C29" s="107" t="s">
        <v>595</v>
      </c>
      <c r="D29" s="133" t="s">
        <v>3330</v>
      </c>
      <c r="E29" s="133" t="s">
        <v>369</v>
      </c>
      <c r="F29" s="133" t="s">
        <v>3894</v>
      </c>
      <c r="G29" s="137">
        <v>43080</v>
      </c>
      <c r="H29" s="133" t="s">
        <v>2838</v>
      </c>
      <c r="I29" s="137">
        <v>43510</v>
      </c>
      <c r="J29" s="134" t="s">
        <v>5497</v>
      </c>
      <c r="K29" s="134" t="s">
        <v>328</v>
      </c>
      <c r="L29" s="134" t="s">
        <v>2884</v>
      </c>
      <c r="M29" s="135" t="s">
        <v>3857</v>
      </c>
      <c r="N29" s="135" t="s">
        <v>263</v>
      </c>
    </row>
    <row r="30" spans="1:14" x14ac:dyDescent="0.25">
      <c r="A30" s="187" t="s">
        <v>151</v>
      </c>
      <c r="B30" s="220" t="s">
        <v>740</v>
      </c>
      <c r="C30" s="188" t="s">
        <v>595</v>
      </c>
      <c r="D30" s="187" t="s">
        <v>3461</v>
      </c>
      <c r="E30" s="187" t="s">
        <v>378</v>
      </c>
      <c r="F30" s="187" t="s">
        <v>4056</v>
      </c>
      <c r="G30" s="189">
        <v>43081</v>
      </c>
      <c r="H30" s="187" t="s">
        <v>2838</v>
      </c>
      <c r="I30" s="189">
        <v>43412</v>
      </c>
      <c r="J30" s="190" t="s">
        <v>5497</v>
      </c>
      <c r="K30" s="190" t="s">
        <v>295</v>
      </c>
      <c r="L30" s="190" t="s">
        <v>2884</v>
      </c>
      <c r="M30" s="191" t="s">
        <v>4053</v>
      </c>
      <c r="N30" s="191" t="s">
        <v>263</v>
      </c>
    </row>
    <row r="31" spans="1:14" x14ac:dyDescent="0.25">
      <c r="A31" s="208" t="s">
        <v>151</v>
      </c>
      <c r="B31" s="220" t="s">
        <v>742</v>
      </c>
      <c r="C31" s="204" t="s">
        <v>595</v>
      </c>
      <c r="D31" s="208" t="s">
        <v>3470</v>
      </c>
      <c r="E31" s="208" t="s">
        <v>525</v>
      </c>
      <c r="F31" s="208" t="s">
        <v>4034</v>
      </c>
      <c r="G31" s="209">
        <v>43089</v>
      </c>
      <c r="H31" s="208" t="s">
        <v>2838</v>
      </c>
      <c r="I31" s="209">
        <v>43295</v>
      </c>
      <c r="J31" s="210" t="s">
        <v>5497</v>
      </c>
      <c r="K31" s="210" t="s">
        <v>295</v>
      </c>
      <c r="L31" s="210" t="s">
        <v>295</v>
      </c>
      <c r="M31" s="211" t="s">
        <v>4036</v>
      </c>
      <c r="N31" s="211" t="s">
        <v>243</v>
      </c>
    </row>
    <row r="32" spans="1:14" x14ac:dyDescent="0.25">
      <c r="A32" s="132" t="s">
        <v>189</v>
      </c>
      <c r="B32" s="220" t="s">
        <v>488</v>
      </c>
      <c r="C32" s="107" t="s">
        <v>595</v>
      </c>
      <c r="D32" s="133" t="s">
        <v>3573</v>
      </c>
      <c r="E32" s="133" t="s">
        <v>529</v>
      </c>
      <c r="F32" s="133" t="s">
        <v>4172</v>
      </c>
      <c r="G32" s="137">
        <v>43090</v>
      </c>
      <c r="H32" s="133" t="s">
        <v>2854</v>
      </c>
      <c r="I32" s="137">
        <v>43489</v>
      </c>
      <c r="J32" s="134" t="s">
        <v>5497</v>
      </c>
      <c r="K32" s="134" t="s">
        <v>302</v>
      </c>
      <c r="L32" s="134" t="s">
        <v>295</v>
      </c>
      <c r="M32" s="135" t="s">
        <v>4173</v>
      </c>
      <c r="N32" s="135" t="s">
        <v>263</v>
      </c>
    </row>
    <row r="33" spans="1:14" x14ac:dyDescent="0.25">
      <c r="A33" s="132" t="s">
        <v>151</v>
      </c>
      <c r="B33" s="220" t="s">
        <v>743</v>
      </c>
      <c r="C33" s="107" t="s">
        <v>595</v>
      </c>
      <c r="D33" s="133" t="s">
        <v>3460</v>
      </c>
      <c r="E33" s="133" t="s">
        <v>550</v>
      </c>
      <c r="F33" s="133" t="s">
        <v>4049</v>
      </c>
      <c r="G33" s="137">
        <v>43091</v>
      </c>
      <c r="H33" s="133" t="s">
        <v>2838</v>
      </c>
      <c r="I33" s="137">
        <v>43364</v>
      </c>
      <c r="J33" s="134" t="s">
        <v>5497</v>
      </c>
      <c r="K33" s="134" t="s">
        <v>295</v>
      </c>
      <c r="L33" s="134" t="s">
        <v>295</v>
      </c>
      <c r="M33" s="135" t="s">
        <v>4050</v>
      </c>
      <c r="N33" s="135" t="s">
        <v>263</v>
      </c>
    </row>
    <row r="34" spans="1:14" x14ac:dyDescent="0.25">
      <c r="A34" s="132" t="s">
        <v>151</v>
      </c>
      <c r="B34" s="220" t="s">
        <v>427</v>
      </c>
      <c r="C34" s="107" t="s">
        <v>595</v>
      </c>
      <c r="D34" s="133" t="s">
        <v>3507</v>
      </c>
      <c r="E34" s="133" t="s">
        <v>3873</v>
      </c>
      <c r="F34" s="133" t="s">
        <v>4095</v>
      </c>
      <c r="G34" s="137">
        <v>43091</v>
      </c>
      <c r="H34" s="133" t="s">
        <v>2838</v>
      </c>
      <c r="I34" s="137">
        <v>43497</v>
      </c>
      <c r="J34" s="134" t="s">
        <v>5497</v>
      </c>
      <c r="K34" s="134" t="s">
        <v>428</v>
      </c>
      <c r="L34" s="134" t="s">
        <v>295</v>
      </c>
      <c r="M34" s="135" t="s">
        <v>4063</v>
      </c>
      <c r="N34" s="135" t="s">
        <v>263</v>
      </c>
    </row>
    <row r="35" spans="1:14" x14ac:dyDescent="0.25">
      <c r="A35" s="132" t="s">
        <v>151</v>
      </c>
      <c r="B35" s="220" t="s">
        <v>430</v>
      </c>
      <c r="C35" s="107" t="s">
        <v>595</v>
      </c>
      <c r="D35" s="133" t="s">
        <v>3508</v>
      </c>
      <c r="E35" s="133" t="s">
        <v>3873</v>
      </c>
      <c r="F35" s="133" t="s">
        <v>4096</v>
      </c>
      <c r="G35" s="137">
        <v>43091</v>
      </c>
      <c r="H35" s="133" t="s">
        <v>2838</v>
      </c>
      <c r="I35" s="137">
        <v>43497</v>
      </c>
      <c r="J35" s="134" t="s">
        <v>5497</v>
      </c>
      <c r="K35" s="134" t="s">
        <v>429</v>
      </c>
      <c r="L35" s="134" t="s">
        <v>295</v>
      </c>
      <c r="M35" s="135" t="s">
        <v>4063</v>
      </c>
      <c r="N35" s="135" t="s">
        <v>263</v>
      </c>
    </row>
    <row r="36" spans="1:14" x14ac:dyDescent="0.25">
      <c r="A36" s="132" t="s">
        <v>211</v>
      </c>
      <c r="B36" s="220" t="s">
        <v>747</v>
      </c>
      <c r="C36" s="107" t="s">
        <v>595</v>
      </c>
      <c r="D36" s="133" t="s">
        <v>3603</v>
      </c>
      <c r="E36" s="133" t="s">
        <v>575</v>
      </c>
      <c r="F36" s="133" t="s">
        <v>4224</v>
      </c>
      <c r="G36" s="137">
        <v>43091</v>
      </c>
      <c r="H36" s="133" t="s">
        <v>2838</v>
      </c>
      <c r="I36" s="137">
        <v>43353</v>
      </c>
      <c r="J36" s="134" t="s">
        <v>5497</v>
      </c>
      <c r="K36" s="134" t="s">
        <v>295</v>
      </c>
      <c r="L36" s="134" t="s">
        <v>295</v>
      </c>
      <c r="M36" s="135" t="s">
        <v>4225</v>
      </c>
      <c r="N36" s="135" t="s">
        <v>263</v>
      </c>
    </row>
    <row r="37" spans="1:14" x14ac:dyDescent="0.25">
      <c r="A37" s="132" t="s">
        <v>76</v>
      </c>
      <c r="B37" s="220" t="s">
        <v>750</v>
      </c>
      <c r="C37" s="107" t="s">
        <v>595</v>
      </c>
      <c r="D37" s="133" t="s">
        <v>3303</v>
      </c>
      <c r="E37" s="133" t="s">
        <v>1092</v>
      </c>
      <c r="F37" s="133" t="s">
        <v>296</v>
      </c>
      <c r="G37" s="137">
        <v>43116</v>
      </c>
      <c r="H37" s="133" t="s">
        <v>2838</v>
      </c>
      <c r="I37" s="137">
        <v>43292</v>
      </c>
      <c r="J37" s="134" t="s">
        <v>5497</v>
      </c>
      <c r="K37" s="134" t="s">
        <v>295</v>
      </c>
      <c r="L37" s="134" t="s">
        <v>295</v>
      </c>
      <c r="M37" s="135" t="s">
        <v>3859</v>
      </c>
      <c r="N37" s="135" t="s">
        <v>263</v>
      </c>
    </row>
    <row r="38" spans="1:14" x14ac:dyDescent="0.25">
      <c r="A38" s="132" t="s">
        <v>151</v>
      </c>
      <c r="B38" s="220" t="s">
        <v>412</v>
      </c>
      <c r="C38" s="107" t="s">
        <v>595</v>
      </c>
      <c r="D38" s="133" t="s">
        <v>3489</v>
      </c>
      <c r="E38" s="133" t="s">
        <v>378</v>
      </c>
      <c r="F38" s="133" t="s">
        <v>4083</v>
      </c>
      <c r="G38" s="137">
        <v>43116</v>
      </c>
      <c r="H38" s="133" t="s">
        <v>2854</v>
      </c>
      <c r="I38" s="137">
        <v>43542</v>
      </c>
      <c r="J38" s="134" t="s">
        <v>5497</v>
      </c>
      <c r="K38" s="134" t="s">
        <v>309</v>
      </c>
      <c r="L38" s="134" t="s">
        <v>295</v>
      </c>
      <c r="M38" s="135" t="s">
        <v>4053</v>
      </c>
      <c r="N38" s="135" t="s">
        <v>263</v>
      </c>
    </row>
    <row r="39" spans="1:14" x14ac:dyDescent="0.25">
      <c r="A39" s="132" t="s">
        <v>753</v>
      </c>
      <c r="B39" s="220" t="s">
        <v>512</v>
      </c>
      <c r="C39" s="107" t="s">
        <v>595</v>
      </c>
      <c r="D39" s="133" t="s">
        <v>3623</v>
      </c>
      <c r="E39" s="133" t="s">
        <v>529</v>
      </c>
      <c r="F39" s="133" t="s">
        <v>4251</v>
      </c>
      <c r="G39" s="137">
        <v>43116</v>
      </c>
      <c r="H39" s="133" t="s">
        <v>2854</v>
      </c>
      <c r="I39" s="137">
        <v>43214</v>
      </c>
      <c r="J39" s="134" t="s">
        <v>295</v>
      </c>
      <c r="K39" s="134" t="s">
        <v>323</v>
      </c>
      <c r="L39" s="134" t="s">
        <v>2884</v>
      </c>
      <c r="M39" s="135" t="s">
        <v>4249</v>
      </c>
      <c r="N39" s="135" t="s">
        <v>263</v>
      </c>
    </row>
    <row r="40" spans="1:14" x14ac:dyDescent="0.25">
      <c r="A40" s="132" t="s">
        <v>192</v>
      </c>
      <c r="B40" s="220" t="s">
        <v>492</v>
      </c>
      <c r="C40" s="107" t="s">
        <v>595</v>
      </c>
      <c r="D40" s="133" t="s">
        <v>3578</v>
      </c>
      <c r="E40" s="133" t="s">
        <v>357</v>
      </c>
      <c r="F40" s="133" t="s">
        <v>295</v>
      </c>
      <c r="G40" s="137">
        <v>43118</v>
      </c>
      <c r="H40" s="133" t="s">
        <v>3773</v>
      </c>
      <c r="I40" s="137">
        <v>43447</v>
      </c>
      <c r="J40" s="134" t="s">
        <v>5497</v>
      </c>
      <c r="K40" s="134" t="s">
        <v>302</v>
      </c>
      <c r="L40" s="134" t="s">
        <v>295</v>
      </c>
      <c r="M40" s="135" t="s">
        <v>4178</v>
      </c>
      <c r="N40" s="135" t="s">
        <v>263</v>
      </c>
    </row>
    <row r="41" spans="1:14" x14ac:dyDescent="0.25">
      <c r="A41" s="132" t="s">
        <v>482</v>
      </c>
      <c r="B41" s="220" t="s">
        <v>755</v>
      </c>
      <c r="C41" s="107" t="s">
        <v>595</v>
      </c>
      <c r="D41" s="133" t="s">
        <v>3560</v>
      </c>
      <c r="E41" s="133" t="s">
        <v>4160</v>
      </c>
      <c r="F41" s="133" t="s">
        <v>295</v>
      </c>
      <c r="G41" s="137">
        <v>43118</v>
      </c>
      <c r="H41" s="133" t="s">
        <v>2838</v>
      </c>
      <c r="I41" s="137">
        <v>43510</v>
      </c>
      <c r="J41" s="134" t="s">
        <v>5497</v>
      </c>
      <c r="K41" s="134" t="s">
        <v>295</v>
      </c>
      <c r="L41" s="134" t="s">
        <v>295</v>
      </c>
      <c r="M41" s="135" t="s">
        <v>4159</v>
      </c>
      <c r="N41" s="135" t="s">
        <v>263</v>
      </c>
    </row>
    <row r="42" spans="1:14" x14ac:dyDescent="0.25">
      <c r="A42" s="132" t="s">
        <v>4761</v>
      </c>
      <c r="B42" s="220" t="s">
        <v>517</v>
      </c>
      <c r="C42" s="107" t="s">
        <v>595</v>
      </c>
      <c r="D42" s="133" t="s">
        <v>3652</v>
      </c>
      <c r="E42" s="133" t="s">
        <v>533</v>
      </c>
      <c r="F42" s="133" t="s">
        <v>4292</v>
      </c>
      <c r="G42" s="137">
        <v>43124</v>
      </c>
      <c r="H42" s="133" t="s">
        <v>2838</v>
      </c>
      <c r="I42" s="137">
        <v>43552</v>
      </c>
      <c r="J42" s="134" t="s">
        <v>5497</v>
      </c>
      <c r="K42" s="134" t="s">
        <v>320</v>
      </c>
      <c r="L42" s="134" t="s">
        <v>295</v>
      </c>
      <c r="M42" s="135" t="s">
        <v>4293</v>
      </c>
      <c r="N42" s="135" t="s">
        <v>619</v>
      </c>
    </row>
    <row r="43" spans="1:14" x14ac:dyDescent="0.25">
      <c r="A43" s="132" t="s">
        <v>4804</v>
      </c>
      <c r="B43" s="220" t="s">
        <v>758</v>
      </c>
      <c r="C43" s="107" t="s">
        <v>595</v>
      </c>
      <c r="D43" s="133" t="s">
        <v>3273</v>
      </c>
      <c r="E43" s="133" t="s">
        <v>532</v>
      </c>
      <c r="F43" s="133" t="s">
        <v>295</v>
      </c>
      <c r="G43" s="137">
        <v>43125</v>
      </c>
      <c r="H43" s="133" t="s">
        <v>2838</v>
      </c>
      <c r="I43" s="137">
        <v>43322</v>
      </c>
      <c r="J43" s="134" t="s">
        <v>5497</v>
      </c>
      <c r="K43" s="134" t="s">
        <v>295</v>
      </c>
      <c r="L43" s="134" t="s">
        <v>295</v>
      </c>
      <c r="M43" s="135" t="s">
        <v>3800</v>
      </c>
      <c r="N43" s="135" t="s">
        <v>263</v>
      </c>
    </row>
    <row r="44" spans="1:14" x14ac:dyDescent="0.25">
      <c r="A44" s="132" t="s">
        <v>151</v>
      </c>
      <c r="B44" s="220" t="s">
        <v>761</v>
      </c>
      <c r="C44" s="107" t="s">
        <v>595</v>
      </c>
      <c r="D44" s="133" t="s">
        <v>3509</v>
      </c>
      <c r="E44" s="133" t="s">
        <v>3873</v>
      </c>
      <c r="F44" s="133" t="s">
        <v>4097</v>
      </c>
      <c r="G44" s="137">
        <v>43131</v>
      </c>
      <c r="H44" s="133" t="s">
        <v>2838</v>
      </c>
      <c r="I44" s="137">
        <v>43364</v>
      </c>
      <c r="J44" s="134" t="s">
        <v>5497</v>
      </c>
      <c r="K44" s="134" t="s">
        <v>429</v>
      </c>
      <c r="L44" s="134" t="s">
        <v>295</v>
      </c>
      <c r="M44" s="135" t="s">
        <v>4063</v>
      </c>
      <c r="N44" s="135" t="s">
        <v>243</v>
      </c>
    </row>
    <row r="45" spans="1:14" x14ac:dyDescent="0.25">
      <c r="A45" s="132" t="s">
        <v>151</v>
      </c>
      <c r="B45" s="220" t="s">
        <v>763</v>
      </c>
      <c r="C45" s="107" t="s">
        <v>595</v>
      </c>
      <c r="D45" s="133" t="s">
        <v>3453</v>
      </c>
      <c r="E45" s="133" t="s">
        <v>3873</v>
      </c>
      <c r="F45" s="133" t="s">
        <v>4065</v>
      </c>
      <c r="G45" s="137">
        <v>43131</v>
      </c>
      <c r="H45" s="133" t="s">
        <v>2838</v>
      </c>
      <c r="I45" s="137">
        <v>43364</v>
      </c>
      <c r="J45" s="134" t="s">
        <v>5497</v>
      </c>
      <c r="K45" s="134" t="s">
        <v>295</v>
      </c>
      <c r="L45" s="134" t="s">
        <v>295</v>
      </c>
      <c r="M45" s="135" t="s">
        <v>4063</v>
      </c>
      <c r="N45" s="135" t="s">
        <v>263</v>
      </c>
    </row>
    <row r="46" spans="1:14" x14ac:dyDescent="0.25">
      <c r="A46" s="132" t="s">
        <v>151</v>
      </c>
      <c r="B46" s="220" t="s">
        <v>765</v>
      </c>
      <c r="C46" s="107" t="s">
        <v>595</v>
      </c>
      <c r="D46" s="133" t="s">
        <v>3452</v>
      </c>
      <c r="E46" s="133" t="s">
        <v>3873</v>
      </c>
      <c r="F46" s="133" t="s">
        <v>4065</v>
      </c>
      <c r="G46" s="137">
        <v>43131</v>
      </c>
      <c r="H46" s="133" t="s">
        <v>2838</v>
      </c>
      <c r="I46" s="137">
        <v>43336</v>
      </c>
      <c r="J46" s="134" t="s">
        <v>5497</v>
      </c>
      <c r="K46" s="134" t="s">
        <v>295</v>
      </c>
      <c r="L46" s="134" t="s">
        <v>2884</v>
      </c>
      <c r="M46" s="135" t="s">
        <v>4063</v>
      </c>
      <c r="N46" s="135" t="s">
        <v>243</v>
      </c>
    </row>
    <row r="47" spans="1:14" x14ac:dyDescent="0.25">
      <c r="A47" s="132" t="s">
        <v>151</v>
      </c>
      <c r="B47" s="220" t="s">
        <v>766</v>
      </c>
      <c r="C47" s="107" t="s">
        <v>595</v>
      </c>
      <c r="D47" s="133" t="s">
        <v>3451</v>
      </c>
      <c r="E47" s="133" t="s">
        <v>3873</v>
      </c>
      <c r="F47" s="133" t="s">
        <v>4064</v>
      </c>
      <c r="G47" s="137">
        <v>43131</v>
      </c>
      <c r="H47" s="133" t="s">
        <v>2838</v>
      </c>
      <c r="I47" s="137">
        <v>43336</v>
      </c>
      <c r="J47" s="134" t="s">
        <v>5497</v>
      </c>
      <c r="K47" s="134" t="s">
        <v>295</v>
      </c>
      <c r="L47" s="134" t="s">
        <v>2884</v>
      </c>
      <c r="M47" s="135" t="s">
        <v>4063</v>
      </c>
      <c r="N47" s="135" t="s">
        <v>243</v>
      </c>
    </row>
    <row r="48" spans="1:14" x14ac:dyDescent="0.25">
      <c r="A48" s="132" t="s">
        <v>151</v>
      </c>
      <c r="B48" s="220" t="s">
        <v>768</v>
      </c>
      <c r="C48" s="107" t="s">
        <v>595</v>
      </c>
      <c r="D48" s="133" t="s">
        <v>3459</v>
      </c>
      <c r="E48" s="133" t="s">
        <v>3873</v>
      </c>
      <c r="F48" s="133" t="s">
        <v>4061</v>
      </c>
      <c r="G48" s="137">
        <v>43131</v>
      </c>
      <c r="H48" s="133" t="s">
        <v>2838</v>
      </c>
      <c r="I48" s="137">
        <v>43336</v>
      </c>
      <c r="J48" s="134" t="s">
        <v>5497</v>
      </c>
      <c r="K48" s="134" t="s">
        <v>295</v>
      </c>
      <c r="L48" s="134" t="s">
        <v>295</v>
      </c>
      <c r="M48" s="135" t="s">
        <v>4063</v>
      </c>
      <c r="N48" s="135" t="s">
        <v>243</v>
      </c>
    </row>
    <row r="49" spans="1:14" x14ac:dyDescent="0.25">
      <c r="A49" s="132" t="s">
        <v>141</v>
      </c>
      <c r="B49" s="220" t="s">
        <v>769</v>
      </c>
      <c r="C49" s="107" t="s">
        <v>595</v>
      </c>
      <c r="D49" s="133" t="s">
        <v>3366</v>
      </c>
      <c r="E49" s="133" t="s">
        <v>549</v>
      </c>
      <c r="F49" s="133" t="s">
        <v>3953</v>
      </c>
      <c r="G49" s="137">
        <v>43132</v>
      </c>
      <c r="H49" s="133" t="s">
        <v>2854</v>
      </c>
      <c r="I49" s="137">
        <v>43297</v>
      </c>
      <c r="J49" s="134" t="s">
        <v>5497</v>
      </c>
      <c r="K49" s="134" t="s">
        <v>295</v>
      </c>
      <c r="L49" s="134" t="s">
        <v>295</v>
      </c>
      <c r="M49" s="135" t="s">
        <v>3954</v>
      </c>
      <c r="N49" s="135" t="s">
        <v>263</v>
      </c>
    </row>
    <row r="50" spans="1:14" x14ac:dyDescent="0.25">
      <c r="A50" s="132" t="s">
        <v>141</v>
      </c>
      <c r="B50" s="220" t="s">
        <v>770</v>
      </c>
      <c r="C50" s="107" t="s">
        <v>595</v>
      </c>
      <c r="D50" s="133" t="s">
        <v>3363</v>
      </c>
      <c r="E50" s="133" t="s">
        <v>529</v>
      </c>
      <c r="F50" s="133" t="s">
        <v>3955</v>
      </c>
      <c r="G50" s="137">
        <v>43132</v>
      </c>
      <c r="H50" s="133" t="s">
        <v>2838</v>
      </c>
      <c r="I50" s="137">
        <v>43364</v>
      </c>
      <c r="J50" s="134" t="s">
        <v>5497</v>
      </c>
      <c r="K50" s="134" t="s">
        <v>295</v>
      </c>
      <c r="L50" s="134" t="s">
        <v>2884</v>
      </c>
      <c r="M50" s="135" t="s">
        <v>3954</v>
      </c>
      <c r="N50" s="135" t="s">
        <v>263</v>
      </c>
    </row>
    <row r="51" spans="1:14" x14ac:dyDescent="0.25">
      <c r="A51" s="132" t="s">
        <v>151</v>
      </c>
      <c r="B51" s="220" t="s">
        <v>773</v>
      </c>
      <c r="C51" s="107" t="s">
        <v>595</v>
      </c>
      <c r="D51" s="133" t="s">
        <v>3466</v>
      </c>
      <c r="E51" s="133" t="s">
        <v>3873</v>
      </c>
      <c r="F51" s="133" t="s">
        <v>4062</v>
      </c>
      <c r="G51" s="137">
        <v>43133</v>
      </c>
      <c r="H51" s="133" t="s">
        <v>2838</v>
      </c>
      <c r="I51" s="137">
        <v>43466</v>
      </c>
      <c r="J51" s="134" t="s">
        <v>5497</v>
      </c>
      <c r="K51" s="134" t="s">
        <v>295</v>
      </c>
      <c r="L51" s="134" t="s">
        <v>295</v>
      </c>
      <c r="M51" s="135" t="s">
        <v>4063</v>
      </c>
      <c r="N51" s="135" t="s">
        <v>263</v>
      </c>
    </row>
    <row r="52" spans="1:14" x14ac:dyDescent="0.25">
      <c r="A52" s="132" t="s">
        <v>530</v>
      </c>
      <c r="B52" s="220" t="s">
        <v>380</v>
      </c>
      <c r="C52" s="107" t="s">
        <v>595</v>
      </c>
      <c r="D52" s="133" t="s">
        <v>3356</v>
      </c>
      <c r="E52" s="133" t="s">
        <v>3873</v>
      </c>
      <c r="F52" s="133" t="s">
        <v>3949</v>
      </c>
      <c r="G52" s="137">
        <v>43133</v>
      </c>
      <c r="H52" s="133" t="s">
        <v>2838</v>
      </c>
      <c r="I52" s="137">
        <v>43497</v>
      </c>
      <c r="J52" s="134" t="s">
        <v>5497</v>
      </c>
      <c r="K52" s="134" t="s">
        <v>323</v>
      </c>
      <c r="L52" s="134" t="s">
        <v>295</v>
      </c>
      <c r="M52" s="135" t="s">
        <v>3935</v>
      </c>
      <c r="N52" s="135" t="s">
        <v>263</v>
      </c>
    </row>
    <row r="53" spans="1:14" x14ac:dyDescent="0.25">
      <c r="A53" s="132" t="s">
        <v>141</v>
      </c>
      <c r="B53" s="220" t="s">
        <v>775</v>
      </c>
      <c r="C53" s="107" t="s">
        <v>595</v>
      </c>
      <c r="D53" s="133" t="s">
        <v>3369</v>
      </c>
      <c r="E53" s="133" t="s">
        <v>256</v>
      </c>
      <c r="F53" s="133" t="s">
        <v>295</v>
      </c>
      <c r="G53" s="137">
        <v>43133</v>
      </c>
      <c r="H53" s="133" t="s">
        <v>2838</v>
      </c>
      <c r="I53" s="137">
        <v>43336</v>
      </c>
      <c r="J53" s="134" t="s">
        <v>5497</v>
      </c>
      <c r="K53" s="134" t="s">
        <v>295</v>
      </c>
      <c r="L53" s="134" t="s">
        <v>295</v>
      </c>
      <c r="M53" s="135" t="s">
        <v>3958</v>
      </c>
      <c r="N53" s="135" t="s">
        <v>243</v>
      </c>
    </row>
    <row r="54" spans="1:14" x14ac:dyDescent="0.25">
      <c r="A54" s="132" t="s">
        <v>151</v>
      </c>
      <c r="B54" s="220" t="s">
        <v>777</v>
      </c>
      <c r="C54" s="107" t="s">
        <v>595</v>
      </c>
      <c r="D54" s="133" t="s">
        <v>3450</v>
      </c>
      <c r="E54" s="133" t="s">
        <v>560</v>
      </c>
      <c r="F54" s="133" t="s">
        <v>3879</v>
      </c>
      <c r="G54" s="137">
        <v>43143</v>
      </c>
      <c r="H54" s="133" t="s">
        <v>2838</v>
      </c>
      <c r="I54" s="137">
        <v>43395</v>
      </c>
      <c r="J54" s="134" t="s">
        <v>5497</v>
      </c>
      <c r="K54" s="134" t="s">
        <v>295</v>
      </c>
      <c r="L54" s="134" t="s">
        <v>295</v>
      </c>
      <c r="M54" s="135" t="s">
        <v>4048</v>
      </c>
      <c r="N54" s="135" t="s">
        <v>263</v>
      </c>
    </row>
    <row r="55" spans="1:14" x14ac:dyDescent="0.25">
      <c r="A55" s="132" t="s">
        <v>151</v>
      </c>
      <c r="B55" s="220" t="s">
        <v>780</v>
      </c>
      <c r="C55" s="107" t="s">
        <v>595</v>
      </c>
      <c r="D55" s="133" t="s">
        <v>3551</v>
      </c>
      <c r="E55" s="133" t="s">
        <v>4131</v>
      </c>
      <c r="F55" s="133" t="s">
        <v>295</v>
      </c>
      <c r="G55" s="137">
        <v>43144</v>
      </c>
      <c r="H55" s="133" t="s">
        <v>2851</v>
      </c>
      <c r="I55" s="137">
        <v>43362</v>
      </c>
      <c r="J55" s="134" t="s">
        <v>5497</v>
      </c>
      <c r="K55" s="134" t="s">
        <v>295</v>
      </c>
      <c r="L55" s="134" t="s">
        <v>295</v>
      </c>
      <c r="M55" s="135" t="s">
        <v>4041</v>
      </c>
      <c r="N55" s="135" t="s">
        <v>263</v>
      </c>
    </row>
    <row r="56" spans="1:14" x14ac:dyDescent="0.25">
      <c r="A56" s="132" t="s">
        <v>482</v>
      </c>
      <c r="B56" s="220" t="s">
        <v>781</v>
      </c>
      <c r="C56" s="107" t="s">
        <v>595</v>
      </c>
      <c r="D56" s="133" t="s">
        <v>3559</v>
      </c>
      <c r="E56" s="133" t="s">
        <v>537</v>
      </c>
      <c r="F56" s="133" t="s">
        <v>295</v>
      </c>
      <c r="G56" s="137">
        <v>43146</v>
      </c>
      <c r="H56" s="133" t="s">
        <v>2838</v>
      </c>
      <c r="I56" s="137">
        <v>43395</v>
      </c>
      <c r="J56" s="134" t="s">
        <v>5497</v>
      </c>
      <c r="K56" s="134" t="s">
        <v>295</v>
      </c>
      <c r="L56" s="134" t="s">
        <v>295</v>
      </c>
      <c r="M56" s="135" t="s">
        <v>4159</v>
      </c>
      <c r="N56" s="135" t="s">
        <v>263</v>
      </c>
    </row>
    <row r="57" spans="1:14" x14ac:dyDescent="0.25">
      <c r="A57" s="132" t="s">
        <v>141</v>
      </c>
      <c r="B57" s="220" t="s">
        <v>783</v>
      </c>
      <c r="C57" s="107" t="s">
        <v>595</v>
      </c>
      <c r="D57" s="133" t="s">
        <v>3364</v>
      </c>
      <c r="E57" s="133" t="s">
        <v>409</v>
      </c>
      <c r="F57" s="133" t="s">
        <v>3959</v>
      </c>
      <c r="G57" s="137">
        <v>43147</v>
      </c>
      <c r="H57" s="133" t="s">
        <v>2838</v>
      </c>
      <c r="I57" s="137">
        <v>43306</v>
      </c>
      <c r="J57" s="134" t="s">
        <v>5497</v>
      </c>
      <c r="K57" s="134" t="s">
        <v>295</v>
      </c>
      <c r="L57" s="134" t="s">
        <v>295</v>
      </c>
      <c r="M57" s="135" t="s">
        <v>3960</v>
      </c>
      <c r="N57" s="135" t="s">
        <v>263</v>
      </c>
    </row>
    <row r="58" spans="1:14" x14ac:dyDescent="0.25">
      <c r="A58" s="132" t="s">
        <v>76</v>
      </c>
      <c r="B58" s="220" t="s">
        <v>786</v>
      </c>
      <c r="C58" s="107" t="s">
        <v>595</v>
      </c>
      <c r="D58" s="133" t="s">
        <v>3295</v>
      </c>
      <c r="E58" s="133" t="s">
        <v>369</v>
      </c>
      <c r="F58" s="133" t="s">
        <v>3870</v>
      </c>
      <c r="G58" s="137">
        <v>43147</v>
      </c>
      <c r="H58" s="133" t="s">
        <v>2838</v>
      </c>
      <c r="I58" s="137">
        <v>43335</v>
      </c>
      <c r="J58" s="134" t="s">
        <v>5497</v>
      </c>
      <c r="K58" s="134" t="s">
        <v>295</v>
      </c>
      <c r="L58" s="134" t="s">
        <v>2884</v>
      </c>
      <c r="M58" s="135" t="s">
        <v>3857</v>
      </c>
      <c r="N58" s="135" t="s">
        <v>263</v>
      </c>
    </row>
    <row r="59" spans="1:14" x14ac:dyDescent="0.25">
      <c r="A59" s="132" t="s">
        <v>141</v>
      </c>
      <c r="B59" s="220" t="s">
        <v>789</v>
      </c>
      <c r="C59" s="107" t="s">
        <v>595</v>
      </c>
      <c r="D59" s="133" t="s">
        <v>3365</v>
      </c>
      <c r="E59" s="133" t="s">
        <v>529</v>
      </c>
      <c r="F59" s="133" t="s">
        <v>295</v>
      </c>
      <c r="G59" s="137">
        <v>43152</v>
      </c>
      <c r="H59" s="133" t="s">
        <v>2838</v>
      </c>
      <c r="I59" s="137">
        <v>43570</v>
      </c>
      <c r="J59" s="134" t="s">
        <v>5497</v>
      </c>
      <c r="K59" s="134" t="s">
        <v>295</v>
      </c>
      <c r="L59" s="134" t="s">
        <v>295</v>
      </c>
      <c r="M59" s="135" t="s">
        <v>3965</v>
      </c>
      <c r="N59" s="135" t="s">
        <v>263</v>
      </c>
    </row>
    <row r="60" spans="1:14" x14ac:dyDescent="0.25">
      <c r="A60" s="132" t="s">
        <v>76</v>
      </c>
      <c r="B60" s="220" t="s">
        <v>791</v>
      </c>
      <c r="C60" s="107" t="s">
        <v>595</v>
      </c>
      <c r="D60" s="133" t="s">
        <v>3292</v>
      </c>
      <c r="E60" s="133" t="s">
        <v>531</v>
      </c>
      <c r="F60" s="133" t="s">
        <v>3861</v>
      </c>
      <c r="G60" s="137">
        <v>43153</v>
      </c>
      <c r="H60" s="133" t="s">
        <v>2838</v>
      </c>
      <c r="I60" s="137">
        <v>43322</v>
      </c>
      <c r="J60" s="134" t="s">
        <v>5497</v>
      </c>
      <c r="K60" s="134" t="s">
        <v>295</v>
      </c>
      <c r="L60" s="134" t="s">
        <v>295</v>
      </c>
      <c r="M60" s="135" t="s">
        <v>3859</v>
      </c>
      <c r="N60" s="135" t="s">
        <v>257</v>
      </c>
    </row>
    <row r="61" spans="1:14" x14ac:dyDescent="0.25">
      <c r="A61" s="132" t="s">
        <v>4804</v>
      </c>
      <c r="B61" s="220" t="s">
        <v>794</v>
      </c>
      <c r="C61" s="107" t="s">
        <v>595</v>
      </c>
      <c r="D61" s="133" t="s">
        <v>3582</v>
      </c>
      <c r="E61" s="133" t="s">
        <v>75</v>
      </c>
      <c r="F61" s="133" t="s">
        <v>4185</v>
      </c>
      <c r="G61" s="137">
        <v>43157</v>
      </c>
      <c r="H61" s="133" t="s">
        <v>2838</v>
      </c>
      <c r="I61" s="137">
        <v>43292</v>
      </c>
      <c r="J61" s="134" t="s">
        <v>5497</v>
      </c>
      <c r="K61" s="134" t="s">
        <v>295</v>
      </c>
      <c r="L61" s="134" t="s">
        <v>295</v>
      </c>
      <c r="M61" s="135" t="s">
        <v>3911</v>
      </c>
      <c r="N61" s="135" t="s">
        <v>243</v>
      </c>
    </row>
    <row r="62" spans="1:14" x14ac:dyDescent="0.25">
      <c r="A62" s="132" t="s">
        <v>21</v>
      </c>
      <c r="B62" s="220" t="s">
        <v>795</v>
      </c>
      <c r="C62" s="107" t="s">
        <v>595</v>
      </c>
      <c r="D62" s="133" t="s">
        <v>3247</v>
      </c>
      <c r="E62" s="133" t="s">
        <v>75</v>
      </c>
      <c r="F62" s="133" t="s">
        <v>295</v>
      </c>
      <c r="G62" s="137">
        <v>43160</v>
      </c>
      <c r="H62" s="133" t="s">
        <v>2838</v>
      </c>
      <c r="I62" s="137">
        <v>43292</v>
      </c>
      <c r="J62" s="134" t="s">
        <v>5497</v>
      </c>
      <c r="K62" s="134" t="s">
        <v>295</v>
      </c>
      <c r="L62" s="134" t="s">
        <v>295</v>
      </c>
      <c r="M62" s="135" t="s">
        <v>3777</v>
      </c>
      <c r="N62" s="135" t="s">
        <v>263</v>
      </c>
    </row>
    <row r="63" spans="1:14" x14ac:dyDescent="0.25">
      <c r="A63" s="132" t="s">
        <v>530</v>
      </c>
      <c r="B63" s="220" t="s">
        <v>798</v>
      </c>
      <c r="C63" s="107" t="s">
        <v>595</v>
      </c>
      <c r="D63" s="133" t="s">
        <v>3347</v>
      </c>
      <c r="E63" s="133" t="s">
        <v>3873</v>
      </c>
      <c r="F63" s="133" t="s">
        <v>3931</v>
      </c>
      <c r="G63" s="137">
        <v>43171</v>
      </c>
      <c r="H63" s="133" t="s">
        <v>2838</v>
      </c>
      <c r="I63" s="137">
        <v>43361</v>
      </c>
      <c r="J63" s="134" t="s">
        <v>5497</v>
      </c>
      <c r="K63" s="134" t="s">
        <v>295</v>
      </c>
      <c r="L63" s="134" t="s">
        <v>295</v>
      </c>
      <c r="M63" s="135" t="s">
        <v>3933</v>
      </c>
      <c r="N63" s="135" t="s">
        <v>263</v>
      </c>
    </row>
    <row r="64" spans="1:14" x14ac:dyDescent="0.25">
      <c r="A64" s="132" t="s">
        <v>4818</v>
      </c>
      <c r="B64" s="220" t="s">
        <v>801</v>
      </c>
      <c r="C64" s="107" t="s">
        <v>595</v>
      </c>
      <c r="D64" s="133" t="s">
        <v>3636</v>
      </c>
      <c r="E64" s="133" t="s">
        <v>545</v>
      </c>
      <c r="F64" s="133" t="s">
        <v>4267</v>
      </c>
      <c r="G64" s="137">
        <v>43171</v>
      </c>
      <c r="H64" s="133" t="s">
        <v>2838</v>
      </c>
      <c r="I64" s="137">
        <v>43448</v>
      </c>
      <c r="J64" s="134" t="s">
        <v>5497</v>
      </c>
      <c r="K64" s="134" t="s">
        <v>295</v>
      </c>
      <c r="L64" s="134" t="s">
        <v>295</v>
      </c>
      <c r="M64" s="135" t="s">
        <v>4269</v>
      </c>
      <c r="N64" s="135" t="s">
        <v>263</v>
      </c>
    </row>
    <row r="65" spans="1:14" x14ac:dyDescent="0.25">
      <c r="A65" s="132" t="s">
        <v>151</v>
      </c>
      <c r="B65" s="220" t="s">
        <v>803</v>
      </c>
      <c r="C65" s="107" t="s">
        <v>595</v>
      </c>
      <c r="D65" s="133" t="s">
        <v>3455</v>
      </c>
      <c r="E65" s="133" t="s">
        <v>525</v>
      </c>
      <c r="F65" s="133" t="s">
        <v>4054</v>
      </c>
      <c r="G65" s="137">
        <v>43173</v>
      </c>
      <c r="H65" s="133" t="s">
        <v>2838</v>
      </c>
      <c r="I65" s="137">
        <v>43448</v>
      </c>
      <c r="J65" s="134" t="s">
        <v>5497</v>
      </c>
      <c r="K65" s="134" t="s">
        <v>295</v>
      </c>
      <c r="L65" s="134" t="s">
        <v>295</v>
      </c>
      <c r="M65" s="135" t="s">
        <v>4036</v>
      </c>
      <c r="N65" s="135" t="s">
        <v>263</v>
      </c>
    </row>
    <row r="66" spans="1:14" x14ac:dyDescent="0.25">
      <c r="A66" s="132" t="s">
        <v>141</v>
      </c>
      <c r="B66" s="220" t="s">
        <v>398</v>
      </c>
      <c r="C66" s="107" t="s">
        <v>595</v>
      </c>
      <c r="D66" s="133" t="s">
        <v>3416</v>
      </c>
      <c r="E66" s="133" t="s">
        <v>1143</v>
      </c>
      <c r="F66" s="133" t="s">
        <v>4011</v>
      </c>
      <c r="G66" s="137">
        <v>43175</v>
      </c>
      <c r="H66" s="133" t="s">
        <v>2838</v>
      </c>
      <c r="I66" s="137">
        <v>43784</v>
      </c>
      <c r="J66" s="134" t="s">
        <v>5498</v>
      </c>
      <c r="K66" s="134" t="s">
        <v>399</v>
      </c>
      <c r="L66" s="134" t="s">
        <v>295</v>
      </c>
      <c r="M66" s="135" t="s">
        <v>3954</v>
      </c>
      <c r="N66" s="135" t="s">
        <v>263</v>
      </c>
    </row>
    <row r="67" spans="1:14" x14ac:dyDescent="0.25">
      <c r="A67" s="132" t="s">
        <v>141</v>
      </c>
      <c r="B67" s="220" t="s">
        <v>805</v>
      </c>
      <c r="C67" s="107" t="s">
        <v>595</v>
      </c>
      <c r="D67" s="133" t="s">
        <v>3380</v>
      </c>
      <c r="E67" s="133" t="s">
        <v>529</v>
      </c>
      <c r="F67" s="133" t="s">
        <v>3966</v>
      </c>
      <c r="G67" s="137">
        <v>43177</v>
      </c>
      <c r="H67" s="133" t="s">
        <v>2838</v>
      </c>
      <c r="I67" s="137">
        <v>43353</v>
      </c>
      <c r="J67" s="134" t="s">
        <v>5497</v>
      </c>
      <c r="K67" s="134" t="s">
        <v>295</v>
      </c>
      <c r="L67" s="134" t="s">
        <v>2884</v>
      </c>
      <c r="M67" s="135" t="s">
        <v>3954</v>
      </c>
      <c r="N67" s="135" t="s">
        <v>263</v>
      </c>
    </row>
    <row r="68" spans="1:14" x14ac:dyDescent="0.25">
      <c r="A68" s="132" t="s">
        <v>21</v>
      </c>
      <c r="B68" s="220" t="s">
        <v>297</v>
      </c>
      <c r="C68" s="107" t="s">
        <v>595</v>
      </c>
      <c r="D68" s="133" t="s">
        <v>3248</v>
      </c>
      <c r="E68" s="133" t="s">
        <v>407</v>
      </c>
      <c r="F68" s="133" t="s">
        <v>295</v>
      </c>
      <c r="G68" s="137">
        <v>43177</v>
      </c>
      <c r="H68" s="133" t="s">
        <v>2838</v>
      </c>
      <c r="I68" s="137">
        <v>43412</v>
      </c>
      <c r="J68" s="134" t="s">
        <v>5497</v>
      </c>
      <c r="K68" s="134" t="s">
        <v>295</v>
      </c>
      <c r="L68" s="134" t="s">
        <v>295</v>
      </c>
      <c r="M68" s="135" t="s">
        <v>3777</v>
      </c>
      <c r="N68" s="135" t="s">
        <v>263</v>
      </c>
    </row>
    <row r="69" spans="1:14" x14ac:dyDescent="0.25">
      <c r="A69" s="132" t="s">
        <v>151</v>
      </c>
      <c r="B69" s="220" t="s">
        <v>431</v>
      </c>
      <c r="C69" s="107" t="s">
        <v>595</v>
      </c>
      <c r="D69" s="133" t="s">
        <v>3513</v>
      </c>
      <c r="E69" s="133" t="s">
        <v>556</v>
      </c>
      <c r="F69" s="133" t="s">
        <v>372</v>
      </c>
      <c r="G69" s="137">
        <v>43177</v>
      </c>
      <c r="H69" s="133" t="s">
        <v>2838</v>
      </c>
      <c r="I69" s="137">
        <v>43570</v>
      </c>
      <c r="J69" s="134" t="s">
        <v>5497</v>
      </c>
      <c r="K69" s="134" t="s">
        <v>432</v>
      </c>
      <c r="L69" s="134" t="s">
        <v>295</v>
      </c>
      <c r="M69" s="135" t="s">
        <v>4041</v>
      </c>
      <c r="N69" s="135" t="s">
        <v>263</v>
      </c>
    </row>
    <row r="70" spans="1:14" x14ac:dyDescent="0.25">
      <c r="A70" s="132" t="s">
        <v>4818</v>
      </c>
      <c r="B70" s="220" t="s">
        <v>514</v>
      </c>
      <c r="C70" s="107" t="s">
        <v>595</v>
      </c>
      <c r="D70" s="133" t="s">
        <v>3646</v>
      </c>
      <c r="E70" s="133" t="s">
        <v>351</v>
      </c>
      <c r="F70" s="133" t="s">
        <v>4278</v>
      </c>
      <c r="G70" s="137">
        <v>43177</v>
      </c>
      <c r="H70" s="133" t="s">
        <v>3773</v>
      </c>
      <c r="I70" s="137">
        <v>43497</v>
      </c>
      <c r="J70" s="134" t="s">
        <v>5497</v>
      </c>
      <c r="K70" s="134" t="s">
        <v>320</v>
      </c>
      <c r="L70" s="134" t="s">
        <v>295</v>
      </c>
      <c r="M70" s="135" t="s">
        <v>4273</v>
      </c>
      <c r="N70" s="135" t="s">
        <v>263</v>
      </c>
    </row>
    <row r="71" spans="1:14" x14ac:dyDescent="0.25">
      <c r="A71" s="193" t="s">
        <v>76</v>
      </c>
      <c r="B71" s="220" t="s">
        <v>809</v>
      </c>
      <c r="C71" s="194" t="s">
        <v>595</v>
      </c>
      <c r="D71" s="193" t="s">
        <v>3301</v>
      </c>
      <c r="E71" s="193" t="s">
        <v>525</v>
      </c>
      <c r="F71" s="193" t="s">
        <v>3868</v>
      </c>
      <c r="G71" s="195">
        <v>43177</v>
      </c>
      <c r="H71" s="193" t="s">
        <v>2838</v>
      </c>
      <c r="I71" s="195">
        <v>43292</v>
      </c>
      <c r="J71" s="196" t="s">
        <v>5497</v>
      </c>
      <c r="K71" s="196" t="s">
        <v>295</v>
      </c>
      <c r="L71" s="196" t="s">
        <v>2884</v>
      </c>
      <c r="M71" s="197" t="s">
        <v>3857</v>
      </c>
      <c r="N71" s="197" t="s">
        <v>263</v>
      </c>
    </row>
    <row r="72" spans="1:14" x14ac:dyDescent="0.25">
      <c r="A72" s="193" t="s">
        <v>526</v>
      </c>
      <c r="B72" s="220" t="s">
        <v>812</v>
      </c>
      <c r="C72" s="194" t="s">
        <v>595</v>
      </c>
      <c r="D72" s="193" t="s">
        <v>3595</v>
      </c>
      <c r="E72" s="193" t="s">
        <v>4444</v>
      </c>
      <c r="F72" s="193" t="s">
        <v>370</v>
      </c>
      <c r="G72" s="195">
        <v>43178</v>
      </c>
      <c r="H72" s="193" t="s">
        <v>2838</v>
      </c>
      <c r="I72" s="195">
        <v>43678</v>
      </c>
      <c r="J72" s="196" t="s">
        <v>5498</v>
      </c>
      <c r="K72" s="196" t="s">
        <v>295</v>
      </c>
      <c r="L72" s="196" t="s">
        <v>295</v>
      </c>
      <c r="M72" s="197" t="s">
        <v>4209</v>
      </c>
      <c r="N72" s="197" t="s">
        <v>263</v>
      </c>
    </row>
    <row r="73" spans="1:14" x14ac:dyDescent="0.25">
      <c r="A73" s="208" t="s">
        <v>141</v>
      </c>
      <c r="B73" s="220" t="s">
        <v>815</v>
      </c>
      <c r="C73" s="204" t="s">
        <v>595</v>
      </c>
      <c r="D73" s="208" t="s">
        <v>3362</v>
      </c>
      <c r="E73" s="208" t="s">
        <v>551</v>
      </c>
      <c r="F73" s="208" t="s">
        <v>3969</v>
      </c>
      <c r="G73" s="209">
        <v>43179</v>
      </c>
      <c r="H73" s="208" t="s">
        <v>2838</v>
      </c>
      <c r="I73" s="209">
        <v>43335</v>
      </c>
      <c r="J73" s="210" t="s">
        <v>5497</v>
      </c>
      <c r="K73" s="210" t="s">
        <v>295</v>
      </c>
      <c r="L73" s="210" t="s">
        <v>295</v>
      </c>
      <c r="M73" s="211" t="s">
        <v>3963</v>
      </c>
      <c r="N73" s="211" t="s">
        <v>243</v>
      </c>
    </row>
    <row r="74" spans="1:14" x14ac:dyDescent="0.25">
      <c r="A74" s="208" t="s">
        <v>151</v>
      </c>
      <c r="B74" s="220" t="s">
        <v>817</v>
      </c>
      <c r="C74" s="204" t="s">
        <v>595</v>
      </c>
      <c r="D74" s="208" t="s">
        <v>3490</v>
      </c>
      <c r="E74" s="208" t="s">
        <v>1246</v>
      </c>
      <c r="F74" s="208" t="s">
        <v>295</v>
      </c>
      <c r="G74" s="209">
        <v>43179</v>
      </c>
      <c r="H74" s="208" t="s">
        <v>2851</v>
      </c>
      <c r="I74" s="209">
        <v>43306</v>
      </c>
      <c r="J74" s="210" t="s">
        <v>5497</v>
      </c>
      <c r="K74" s="210" t="s">
        <v>311</v>
      </c>
      <c r="L74" s="210" t="s">
        <v>295</v>
      </c>
      <c r="M74" s="211" t="s">
        <v>4084</v>
      </c>
      <c r="N74" s="211" t="s">
        <v>263</v>
      </c>
    </row>
    <row r="75" spans="1:14" x14ac:dyDescent="0.25">
      <c r="A75" s="208" t="s">
        <v>151</v>
      </c>
      <c r="B75" s="220" t="s">
        <v>819</v>
      </c>
      <c r="C75" s="204" t="s">
        <v>595</v>
      </c>
      <c r="D75" s="208" t="s">
        <v>3456</v>
      </c>
      <c r="E75" s="208" t="s">
        <v>544</v>
      </c>
      <c r="F75" s="208" t="s">
        <v>4061</v>
      </c>
      <c r="G75" s="209">
        <v>43179</v>
      </c>
      <c r="H75" s="208" t="s">
        <v>2838</v>
      </c>
      <c r="I75" s="209">
        <v>43336</v>
      </c>
      <c r="J75" s="210" t="s">
        <v>5497</v>
      </c>
      <c r="K75" s="210" t="s">
        <v>295</v>
      </c>
      <c r="L75" s="210" t="s">
        <v>2884</v>
      </c>
      <c r="M75" s="211" t="s">
        <v>4040</v>
      </c>
      <c r="N75" s="211" t="s">
        <v>243</v>
      </c>
    </row>
    <row r="76" spans="1:14" x14ac:dyDescent="0.25">
      <c r="A76" s="132" t="s">
        <v>4804</v>
      </c>
      <c r="B76" s="220" t="s">
        <v>339</v>
      </c>
      <c r="C76" s="107" t="s">
        <v>595</v>
      </c>
      <c r="D76" s="133" t="s">
        <v>3279</v>
      </c>
      <c r="E76" s="133" t="s">
        <v>553</v>
      </c>
      <c r="F76" s="133" t="s">
        <v>295</v>
      </c>
      <c r="G76" s="137">
        <v>43185</v>
      </c>
      <c r="H76" s="133" t="s">
        <v>2838</v>
      </c>
      <c r="I76" s="137">
        <v>43412</v>
      </c>
      <c r="J76" s="134" t="s">
        <v>5497</v>
      </c>
      <c r="K76" s="134" t="s">
        <v>311</v>
      </c>
      <c r="L76" s="134" t="s">
        <v>295</v>
      </c>
      <c r="M76" s="135" t="s">
        <v>3807</v>
      </c>
      <c r="N76" s="135" t="s">
        <v>243</v>
      </c>
    </row>
    <row r="77" spans="1:14" x14ac:dyDescent="0.25">
      <c r="A77" s="100" t="s">
        <v>141</v>
      </c>
      <c r="B77" s="220" t="s">
        <v>820</v>
      </c>
      <c r="C77" s="216" t="s">
        <v>595</v>
      </c>
      <c r="D77" s="100" t="s">
        <v>3359</v>
      </c>
      <c r="E77" s="100" t="s">
        <v>408</v>
      </c>
      <c r="F77" s="100" t="s">
        <v>3972</v>
      </c>
      <c r="G77" s="217">
        <v>43186</v>
      </c>
      <c r="H77" s="100" t="s">
        <v>2838</v>
      </c>
      <c r="I77" s="217">
        <v>43295</v>
      </c>
      <c r="J77" s="218" t="s">
        <v>5497</v>
      </c>
      <c r="K77" s="218" t="s">
        <v>295</v>
      </c>
      <c r="L77" s="218" t="s">
        <v>295</v>
      </c>
      <c r="M77" s="219" t="s">
        <v>3958</v>
      </c>
      <c r="N77" s="219" t="s">
        <v>243</v>
      </c>
    </row>
    <row r="78" spans="1:14" x14ac:dyDescent="0.25">
      <c r="A78" s="100" t="s">
        <v>4804</v>
      </c>
      <c r="B78" s="220" t="s">
        <v>821</v>
      </c>
      <c r="C78" s="216" t="s">
        <v>595</v>
      </c>
      <c r="D78" s="100" t="s">
        <v>3264</v>
      </c>
      <c r="E78" s="100" t="s">
        <v>550</v>
      </c>
      <c r="F78" s="100" t="s">
        <v>3801</v>
      </c>
      <c r="G78" s="217">
        <v>43186</v>
      </c>
      <c r="H78" s="100" t="s">
        <v>2854</v>
      </c>
      <c r="I78" s="217">
        <v>43448</v>
      </c>
      <c r="J78" s="218" t="s">
        <v>5497</v>
      </c>
      <c r="K78" s="218" t="s">
        <v>295</v>
      </c>
      <c r="L78" s="218" t="s">
        <v>295</v>
      </c>
      <c r="M78" s="219" t="s">
        <v>3802</v>
      </c>
      <c r="N78" s="219" t="s">
        <v>263</v>
      </c>
    </row>
    <row r="79" spans="1:14" x14ac:dyDescent="0.25">
      <c r="A79" s="100" t="s">
        <v>4804</v>
      </c>
      <c r="B79" s="220" t="s">
        <v>822</v>
      </c>
      <c r="C79" s="216" t="s">
        <v>595</v>
      </c>
      <c r="D79" s="100" t="s">
        <v>3265</v>
      </c>
      <c r="E79" s="100" t="s">
        <v>532</v>
      </c>
      <c r="F79" s="100" t="s">
        <v>3792</v>
      </c>
      <c r="G79" s="217">
        <v>43192</v>
      </c>
      <c r="H79" s="100" t="s">
        <v>2838</v>
      </c>
      <c r="I79" s="217">
        <v>43295</v>
      </c>
      <c r="J79" s="218" t="s">
        <v>5497</v>
      </c>
      <c r="K79" s="218" t="s">
        <v>295</v>
      </c>
      <c r="L79" s="218" t="s">
        <v>295</v>
      </c>
      <c r="M79" s="219" t="s">
        <v>3797</v>
      </c>
      <c r="N79" s="219" t="s">
        <v>243</v>
      </c>
    </row>
    <row r="80" spans="1:14" x14ac:dyDescent="0.25">
      <c r="A80" s="132" t="s">
        <v>215</v>
      </c>
      <c r="B80" s="220" t="s">
        <v>823</v>
      </c>
      <c r="C80" s="107" t="s">
        <v>595</v>
      </c>
      <c r="D80" s="133" t="s">
        <v>3629</v>
      </c>
      <c r="E80" s="133" t="s">
        <v>541</v>
      </c>
      <c r="F80" s="133" t="s">
        <v>295</v>
      </c>
      <c r="G80" s="137">
        <v>43195</v>
      </c>
      <c r="H80" s="133" t="s">
        <v>2838</v>
      </c>
      <c r="I80" s="137">
        <v>43336</v>
      </c>
      <c r="J80" s="134" t="s">
        <v>5497</v>
      </c>
      <c r="K80" s="134" t="s">
        <v>295</v>
      </c>
      <c r="L80" s="134" t="s">
        <v>295</v>
      </c>
      <c r="M80" s="135" t="s">
        <v>4256</v>
      </c>
      <c r="N80" s="135" t="s">
        <v>243</v>
      </c>
    </row>
    <row r="81" spans="1:14" x14ac:dyDescent="0.25">
      <c r="A81" s="132" t="s">
        <v>211</v>
      </c>
      <c r="B81" s="220" t="s">
        <v>824</v>
      </c>
      <c r="C81" s="107" t="s">
        <v>595</v>
      </c>
      <c r="D81" s="133" t="s">
        <v>3604</v>
      </c>
      <c r="E81" s="133" t="s">
        <v>542</v>
      </c>
      <c r="F81" s="133" t="s">
        <v>4226</v>
      </c>
      <c r="G81" s="137">
        <v>43195</v>
      </c>
      <c r="H81" s="133" t="s">
        <v>2854</v>
      </c>
      <c r="I81" s="137">
        <v>43334</v>
      </c>
      <c r="J81" s="134" t="s">
        <v>5497</v>
      </c>
      <c r="K81" s="134" t="s">
        <v>295</v>
      </c>
      <c r="L81" s="134" t="s">
        <v>295</v>
      </c>
      <c r="M81" s="135" t="s">
        <v>4223</v>
      </c>
      <c r="N81" s="135" t="s">
        <v>263</v>
      </c>
    </row>
    <row r="82" spans="1:14" x14ac:dyDescent="0.25">
      <c r="A82" s="132" t="s">
        <v>189</v>
      </c>
      <c r="B82" s="220" t="s">
        <v>490</v>
      </c>
      <c r="C82" s="107" t="s">
        <v>595</v>
      </c>
      <c r="D82" s="133" t="s">
        <v>3575</v>
      </c>
      <c r="E82" s="133" t="s">
        <v>536</v>
      </c>
      <c r="F82" s="133" t="s">
        <v>295</v>
      </c>
      <c r="G82" s="137">
        <v>43195</v>
      </c>
      <c r="H82" s="133" t="s">
        <v>2838</v>
      </c>
      <c r="I82" s="137">
        <v>43480</v>
      </c>
      <c r="J82" s="134" t="s">
        <v>5497</v>
      </c>
      <c r="K82" s="134" t="s">
        <v>264</v>
      </c>
      <c r="L82" s="134" t="s">
        <v>295</v>
      </c>
      <c r="M82" s="135" t="s">
        <v>4165</v>
      </c>
      <c r="N82" s="135" t="s">
        <v>263</v>
      </c>
    </row>
    <row r="83" spans="1:14" x14ac:dyDescent="0.25">
      <c r="A83" s="132" t="s">
        <v>189</v>
      </c>
      <c r="B83" s="220" t="s">
        <v>489</v>
      </c>
      <c r="C83" s="107" t="s">
        <v>595</v>
      </c>
      <c r="D83" s="133" t="s">
        <v>3574</v>
      </c>
      <c r="E83" s="133" t="s">
        <v>536</v>
      </c>
      <c r="F83" s="133" t="s">
        <v>295</v>
      </c>
      <c r="G83" s="137">
        <v>43195</v>
      </c>
      <c r="H83" s="133" t="s">
        <v>2838</v>
      </c>
      <c r="I83" s="137">
        <v>43480</v>
      </c>
      <c r="J83" s="134" t="s">
        <v>5497</v>
      </c>
      <c r="K83" s="134" t="s">
        <v>320</v>
      </c>
      <c r="L83" s="134" t="s">
        <v>295</v>
      </c>
      <c r="M83" s="135" t="s">
        <v>4174</v>
      </c>
      <c r="N83" s="135" t="s">
        <v>263</v>
      </c>
    </row>
    <row r="84" spans="1:14" x14ac:dyDescent="0.25">
      <c r="A84" s="132" t="s">
        <v>141</v>
      </c>
      <c r="B84" s="220" t="s">
        <v>828</v>
      </c>
      <c r="C84" s="107" t="s">
        <v>595</v>
      </c>
      <c r="D84" s="133" t="s">
        <v>3358</v>
      </c>
      <c r="E84" s="133" t="s">
        <v>549</v>
      </c>
      <c r="F84" s="133" t="s">
        <v>3956</v>
      </c>
      <c r="G84" s="137">
        <v>43196</v>
      </c>
      <c r="H84" s="133" t="s">
        <v>2838</v>
      </c>
      <c r="I84" s="137">
        <v>43322</v>
      </c>
      <c r="J84" s="134" t="s">
        <v>5497</v>
      </c>
      <c r="K84" s="134" t="s">
        <v>295</v>
      </c>
      <c r="L84" s="134" t="s">
        <v>2884</v>
      </c>
      <c r="M84" s="135" t="s">
        <v>3957</v>
      </c>
      <c r="N84" s="135" t="s">
        <v>243</v>
      </c>
    </row>
    <row r="85" spans="1:14" x14ac:dyDescent="0.25">
      <c r="A85" s="132" t="s">
        <v>141</v>
      </c>
      <c r="B85" s="220" t="s">
        <v>393</v>
      </c>
      <c r="C85" s="107" t="s">
        <v>595</v>
      </c>
      <c r="D85" s="133" t="s">
        <v>3411</v>
      </c>
      <c r="E85" s="133" t="s">
        <v>549</v>
      </c>
      <c r="F85" s="133" t="s">
        <v>4006</v>
      </c>
      <c r="G85" s="137">
        <v>43165</v>
      </c>
      <c r="H85" s="133" t="s">
        <v>2838</v>
      </c>
      <c r="I85" s="137">
        <v>43542</v>
      </c>
      <c r="J85" s="134" t="s">
        <v>5497</v>
      </c>
      <c r="K85" s="134" t="s">
        <v>394</v>
      </c>
      <c r="L85" s="134" t="s">
        <v>295</v>
      </c>
      <c r="M85" s="135" t="s">
        <v>3952</v>
      </c>
      <c r="N85" s="135" t="s">
        <v>263</v>
      </c>
    </row>
    <row r="86" spans="1:14" x14ac:dyDescent="0.25">
      <c r="A86" s="132" t="s">
        <v>141</v>
      </c>
      <c r="B86" s="220" t="s">
        <v>830</v>
      </c>
      <c r="C86" s="107" t="s">
        <v>595</v>
      </c>
      <c r="D86" s="133" t="s">
        <v>3378</v>
      </c>
      <c r="E86" s="133" t="s">
        <v>549</v>
      </c>
      <c r="F86" s="133" t="s">
        <v>3909</v>
      </c>
      <c r="G86" s="137">
        <v>43200</v>
      </c>
      <c r="H86" s="133" t="s">
        <v>2838</v>
      </c>
      <c r="I86" s="137">
        <v>43336</v>
      </c>
      <c r="J86" s="134" t="s">
        <v>5497</v>
      </c>
      <c r="K86" s="134" t="s">
        <v>295</v>
      </c>
      <c r="L86" s="134" t="s">
        <v>295</v>
      </c>
      <c r="M86" s="135" t="s">
        <v>3954</v>
      </c>
      <c r="N86" s="135" t="s">
        <v>243</v>
      </c>
    </row>
    <row r="87" spans="1:14" x14ac:dyDescent="0.25">
      <c r="A87" s="132" t="s">
        <v>151</v>
      </c>
      <c r="B87" s="220" t="s">
        <v>419</v>
      </c>
      <c r="C87" s="107" t="s">
        <v>595</v>
      </c>
      <c r="D87" s="133" t="s">
        <v>3502</v>
      </c>
      <c r="E87" s="133" t="s">
        <v>558</v>
      </c>
      <c r="F87" s="133" t="s">
        <v>4091</v>
      </c>
      <c r="G87" s="137">
        <v>43200</v>
      </c>
      <c r="H87" s="133" t="s">
        <v>2838</v>
      </c>
      <c r="I87" s="137">
        <v>43691</v>
      </c>
      <c r="J87" s="134" t="s">
        <v>5498</v>
      </c>
      <c r="K87" s="134" t="s">
        <v>399</v>
      </c>
      <c r="L87" s="134" t="s">
        <v>295</v>
      </c>
      <c r="M87" s="135" t="s">
        <v>3906</v>
      </c>
      <c r="N87" s="135" t="s">
        <v>263</v>
      </c>
    </row>
    <row r="88" spans="1:14" x14ac:dyDescent="0.25">
      <c r="A88" s="132" t="s">
        <v>141</v>
      </c>
      <c r="B88" s="220" t="s">
        <v>832</v>
      </c>
      <c r="C88" s="107" t="s">
        <v>595</v>
      </c>
      <c r="D88" s="133" t="s">
        <v>3377</v>
      </c>
      <c r="E88" s="133" t="s">
        <v>551</v>
      </c>
      <c r="F88" s="133" t="s">
        <v>3962</v>
      </c>
      <c r="G88" s="137">
        <v>43200</v>
      </c>
      <c r="H88" s="133" t="s">
        <v>2838</v>
      </c>
      <c r="I88" s="137">
        <v>43412</v>
      </c>
      <c r="J88" s="134" t="s">
        <v>5497</v>
      </c>
      <c r="K88" s="134" t="s">
        <v>295</v>
      </c>
      <c r="L88" s="134" t="s">
        <v>2884</v>
      </c>
      <c r="M88" s="135" t="s">
        <v>3963</v>
      </c>
      <c r="N88" s="135" t="s">
        <v>243</v>
      </c>
    </row>
    <row r="89" spans="1:14" x14ac:dyDescent="0.25">
      <c r="A89" s="132" t="s">
        <v>4804</v>
      </c>
      <c r="B89" s="220" t="s">
        <v>833</v>
      </c>
      <c r="C89" s="107" t="s">
        <v>595</v>
      </c>
      <c r="D89" s="133" t="s">
        <v>3579</v>
      </c>
      <c r="E89" s="133" t="s">
        <v>2411</v>
      </c>
      <c r="F89" s="133" t="s">
        <v>4187</v>
      </c>
      <c r="G89" s="137">
        <v>43200</v>
      </c>
      <c r="H89" s="133" t="s">
        <v>2838</v>
      </c>
      <c r="I89" s="137">
        <v>43336</v>
      </c>
      <c r="J89" s="134" t="s">
        <v>5497</v>
      </c>
      <c r="K89" s="134" t="s">
        <v>295</v>
      </c>
      <c r="L89" s="134" t="s">
        <v>295</v>
      </c>
      <c r="M89" s="135" t="s">
        <v>4188</v>
      </c>
      <c r="N89" s="135" t="s">
        <v>243</v>
      </c>
    </row>
    <row r="90" spans="1:14" x14ac:dyDescent="0.25">
      <c r="A90" s="203" t="s">
        <v>76</v>
      </c>
      <c r="B90" s="220" t="s">
        <v>835</v>
      </c>
      <c r="C90" s="204" t="s">
        <v>595</v>
      </c>
      <c r="D90" s="203" t="s">
        <v>3300</v>
      </c>
      <c r="E90" s="203" t="s">
        <v>1092</v>
      </c>
      <c r="F90" s="203" t="s">
        <v>3869</v>
      </c>
      <c r="G90" s="205">
        <v>43200</v>
      </c>
      <c r="H90" s="203" t="s">
        <v>2838</v>
      </c>
      <c r="I90" s="205">
        <v>43353</v>
      </c>
      <c r="J90" s="206" t="s">
        <v>5497</v>
      </c>
      <c r="K90" s="206" t="s">
        <v>295</v>
      </c>
      <c r="L90" s="206" t="s">
        <v>2884</v>
      </c>
      <c r="M90" s="207" t="s">
        <v>3859</v>
      </c>
      <c r="N90" s="207" t="s">
        <v>263</v>
      </c>
    </row>
    <row r="91" spans="1:14" x14ac:dyDescent="0.25">
      <c r="A91" s="132" t="s">
        <v>151</v>
      </c>
      <c r="B91" s="220" t="s">
        <v>836</v>
      </c>
      <c r="C91" s="107" t="s">
        <v>595</v>
      </c>
      <c r="D91" s="133" t="s">
        <v>3469</v>
      </c>
      <c r="E91" s="133" t="s">
        <v>378</v>
      </c>
      <c r="F91" s="133" t="s">
        <v>372</v>
      </c>
      <c r="G91" s="137">
        <v>43202</v>
      </c>
      <c r="H91" s="133" t="s">
        <v>2838</v>
      </c>
      <c r="I91" s="137">
        <v>43336</v>
      </c>
      <c r="J91" s="134" t="s">
        <v>5497</v>
      </c>
      <c r="K91" s="134" t="s">
        <v>295</v>
      </c>
      <c r="L91" s="134" t="s">
        <v>2884</v>
      </c>
      <c r="M91" s="135" t="s">
        <v>4060</v>
      </c>
      <c r="N91" s="135" t="s">
        <v>243</v>
      </c>
    </row>
    <row r="92" spans="1:14" x14ac:dyDescent="0.25">
      <c r="A92" s="132" t="s">
        <v>76</v>
      </c>
      <c r="B92" s="220" t="s">
        <v>837</v>
      </c>
      <c r="C92" s="107" t="s">
        <v>595</v>
      </c>
      <c r="D92" s="133" t="s">
        <v>3294</v>
      </c>
      <c r="E92" s="133" t="s">
        <v>369</v>
      </c>
      <c r="F92" s="133" t="s">
        <v>3867</v>
      </c>
      <c r="G92" s="137">
        <v>43202</v>
      </c>
      <c r="H92" s="133" t="s">
        <v>2838</v>
      </c>
      <c r="I92" s="137">
        <v>43497</v>
      </c>
      <c r="J92" s="134" t="s">
        <v>5497</v>
      </c>
      <c r="K92" s="134" t="s">
        <v>295</v>
      </c>
      <c r="L92" s="134" t="s">
        <v>2884</v>
      </c>
      <c r="M92" s="135" t="s">
        <v>3859</v>
      </c>
      <c r="N92" s="135" t="s">
        <v>263</v>
      </c>
    </row>
    <row r="93" spans="1:14" x14ac:dyDescent="0.25">
      <c r="A93" s="132" t="s">
        <v>141</v>
      </c>
      <c r="B93" s="220" t="s">
        <v>839</v>
      </c>
      <c r="C93" s="107" t="s">
        <v>595</v>
      </c>
      <c r="D93" s="133" t="s">
        <v>3382</v>
      </c>
      <c r="E93" s="133" t="s">
        <v>536</v>
      </c>
      <c r="F93" s="133" t="s">
        <v>3962</v>
      </c>
      <c r="G93" s="137">
        <v>43203</v>
      </c>
      <c r="H93" s="133" t="s">
        <v>2838</v>
      </c>
      <c r="I93" s="137">
        <v>43336</v>
      </c>
      <c r="J93" s="134" t="s">
        <v>5497</v>
      </c>
      <c r="K93" s="134" t="s">
        <v>295</v>
      </c>
      <c r="L93" s="134" t="s">
        <v>2884</v>
      </c>
      <c r="M93" s="135" t="s">
        <v>3974</v>
      </c>
      <c r="N93" s="135" t="s">
        <v>243</v>
      </c>
    </row>
    <row r="94" spans="1:14" x14ac:dyDescent="0.25">
      <c r="A94" s="132" t="s">
        <v>211</v>
      </c>
      <c r="B94" s="220" t="s">
        <v>508</v>
      </c>
      <c r="C94" s="107" t="s">
        <v>595</v>
      </c>
      <c r="D94" s="133" t="s">
        <v>3616</v>
      </c>
      <c r="E94" s="133" t="s">
        <v>575</v>
      </c>
      <c r="F94" s="133" t="s">
        <v>4240</v>
      </c>
      <c r="G94" s="137">
        <v>43204</v>
      </c>
      <c r="H94" s="133" t="s">
        <v>2851</v>
      </c>
      <c r="I94" s="137">
        <v>43291</v>
      </c>
      <c r="J94" s="134" t="s">
        <v>5497</v>
      </c>
      <c r="K94" s="134" t="s">
        <v>295</v>
      </c>
      <c r="L94" s="134" t="s">
        <v>295</v>
      </c>
      <c r="M94" s="135" t="s">
        <v>4161</v>
      </c>
      <c r="N94" s="135" t="s">
        <v>263</v>
      </c>
    </row>
    <row r="95" spans="1:14" x14ac:dyDescent="0.25">
      <c r="A95" s="132" t="s">
        <v>530</v>
      </c>
      <c r="B95" s="220" t="s">
        <v>841</v>
      </c>
      <c r="C95" s="107" t="s">
        <v>595</v>
      </c>
      <c r="D95" s="133" t="s">
        <v>3349</v>
      </c>
      <c r="E95" s="133" t="s">
        <v>75</v>
      </c>
      <c r="F95" s="133" t="s">
        <v>3937</v>
      </c>
      <c r="G95" s="137">
        <v>43215</v>
      </c>
      <c r="H95" s="133" t="s">
        <v>2838</v>
      </c>
      <c r="I95" s="137">
        <v>43336</v>
      </c>
      <c r="J95" s="134" t="s">
        <v>5497</v>
      </c>
      <c r="K95" s="134" t="s">
        <v>295</v>
      </c>
      <c r="L95" s="134" t="s">
        <v>295</v>
      </c>
      <c r="M95" s="135" t="s">
        <v>3935</v>
      </c>
      <c r="N95" s="135" t="s">
        <v>243</v>
      </c>
    </row>
    <row r="96" spans="1:14" x14ac:dyDescent="0.25">
      <c r="A96" s="132" t="s">
        <v>530</v>
      </c>
      <c r="B96" s="220" t="s">
        <v>379</v>
      </c>
      <c r="C96" s="107" t="s">
        <v>595</v>
      </c>
      <c r="D96" s="133" t="s">
        <v>3352</v>
      </c>
      <c r="E96" s="133" t="s">
        <v>531</v>
      </c>
      <c r="F96" s="133" t="s">
        <v>372</v>
      </c>
      <c r="G96" s="137">
        <v>43216</v>
      </c>
      <c r="H96" s="133" t="s">
        <v>2838</v>
      </c>
      <c r="I96" s="137">
        <v>43592</v>
      </c>
      <c r="J96" s="134" t="s">
        <v>5497</v>
      </c>
      <c r="K96" s="134" t="s">
        <v>302</v>
      </c>
      <c r="L96" s="134" t="s">
        <v>295</v>
      </c>
      <c r="M96" s="135" t="s">
        <v>3940</v>
      </c>
      <c r="N96" s="135" t="s">
        <v>243</v>
      </c>
    </row>
    <row r="97" spans="1:14" x14ac:dyDescent="0.25">
      <c r="A97" s="132" t="s">
        <v>141</v>
      </c>
      <c r="B97" s="220" t="s">
        <v>842</v>
      </c>
      <c r="C97" s="107" t="s">
        <v>595</v>
      </c>
      <c r="D97" s="133" t="s">
        <v>3375</v>
      </c>
      <c r="E97" s="133" t="s">
        <v>548</v>
      </c>
      <c r="F97" s="133" t="s">
        <v>372</v>
      </c>
      <c r="G97" s="137">
        <v>43228</v>
      </c>
      <c r="H97" s="133" t="s">
        <v>2854</v>
      </c>
      <c r="I97" s="137">
        <v>43448</v>
      </c>
      <c r="J97" s="134" t="s">
        <v>5497</v>
      </c>
      <c r="K97" s="134" t="s">
        <v>295</v>
      </c>
      <c r="L97" s="134" t="s">
        <v>2884</v>
      </c>
      <c r="M97" s="135" t="s">
        <v>3985</v>
      </c>
      <c r="N97" s="135" t="s">
        <v>263</v>
      </c>
    </row>
    <row r="98" spans="1:14" x14ac:dyDescent="0.25">
      <c r="A98" s="132" t="s">
        <v>141</v>
      </c>
      <c r="B98" s="220" t="s">
        <v>843</v>
      </c>
      <c r="C98" s="107" t="s">
        <v>595</v>
      </c>
      <c r="D98" s="133" t="s">
        <v>3384</v>
      </c>
      <c r="E98" s="133" t="s">
        <v>549</v>
      </c>
      <c r="F98" s="133" t="s">
        <v>3964</v>
      </c>
      <c r="G98" s="137">
        <v>43217</v>
      </c>
      <c r="H98" s="133" t="s">
        <v>2838</v>
      </c>
      <c r="I98" s="137">
        <v>43336</v>
      </c>
      <c r="J98" s="134" t="s">
        <v>5497</v>
      </c>
      <c r="K98" s="134" t="s">
        <v>295</v>
      </c>
      <c r="L98" s="134" t="s">
        <v>2884</v>
      </c>
      <c r="M98" s="135" t="s">
        <v>3952</v>
      </c>
      <c r="N98" s="135" t="s">
        <v>243</v>
      </c>
    </row>
    <row r="99" spans="1:14" x14ac:dyDescent="0.25">
      <c r="A99" s="203" t="s">
        <v>141</v>
      </c>
      <c r="B99" s="220" t="s">
        <v>844</v>
      </c>
      <c r="C99" s="204" t="s">
        <v>595</v>
      </c>
      <c r="D99" s="203" t="s">
        <v>3373</v>
      </c>
      <c r="E99" s="203" t="s">
        <v>549</v>
      </c>
      <c r="F99" s="203" t="s">
        <v>3961</v>
      </c>
      <c r="G99" s="205">
        <v>43217</v>
      </c>
      <c r="H99" s="203" t="s">
        <v>2838</v>
      </c>
      <c r="I99" s="205">
        <v>43336</v>
      </c>
      <c r="J99" s="206" t="s">
        <v>5497</v>
      </c>
      <c r="K99" s="206" t="s">
        <v>295</v>
      </c>
      <c r="L99" s="206" t="s">
        <v>2884</v>
      </c>
      <c r="M99" s="207" t="s">
        <v>3952</v>
      </c>
      <c r="N99" s="207" t="s">
        <v>243</v>
      </c>
    </row>
    <row r="100" spans="1:14" x14ac:dyDescent="0.25">
      <c r="A100" s="132" t="s">
        <v>141</v>
      </c>
      <c r="B100" s="220" t="s">
        <v>845</v>
      </c>
      <c r="C100" s="107" t="s">
        <v>595</v>
      </c>
      <c r="D100" s="133" t="s">
        <v>3372</v>
      </c>
      <c r="E100" s="133" t="s">
        <v>549</v>
      </c>
      <c r="F100" s="133" t="s">
        <v>3950</v>
      </c>
      <c r="G100" s="137">
        <v>43217</v>
      </c>
      <c r="H100" s="133" t="s">
        <v>2838</v>
      </c>
      <c r="I100" s="137">
        <v>43295</v>
      </c>
      <c r="J100" s="134" t="s">
        <v>5497</v>
      </c>
      <c r="K100" s="134" t="s">
        <v>295</v>
      </c>
      <c r="L100" s="134" t="s">
        <v>2884</v>
      </c>
      <c r="M100" s="135" t="s">
        <v>3952</v>
      </c>
      <c r="N100" s="135" t="s">
        <v>243</v>
      </c>
    </row>
    <row r="101" spans="1:14" x14ac:dyDescent="0.25">
      <c r="A101" s="132" t="s">
        <v>141</v>
      </c>
      <c r="B101" s="220" t="s">
        <v>402</v>
      </c>
      <c r="C101" s="107" t="s">
        <v>595</v>
      </c>
      <c r="D101" s="133" t="s">
        <v>3426</v>
      </c>
      <c r="E101" s="133" t="s">
        <v>536</v>
      </c>
      <c r="F101" s="133" t="s">
        <v>4017</v>
      </c>
      <c r="G101" s="137">
        <v>43217</v>
      </c>
      <c r="H101" s="133" t="s">
        <v>2854</v>
      </c>
      <c r="I101" s="137">
        <v>43510</v>
      </c>
      <c r="J101" s="134" t="s">
        <v>5497</v>
      </c>
      <c r="K101" s="134" t="s">
        <v>324</v>
      </c>
      <c r="L101" s="134" t="s">
        <v>2884</v>
      </c>
      <c r="M101" s="135" t="s">
        <v>3954</v>
      </c>
      <c r="N101" s="135" t="s">
        <v>263</v>
      </c>
    </row>
    <row r="102" spans="1:14" x14ac:dyDescent="0.25">
      <c r="A102" s="132" t="s">
        <v>141</v>
      </c>
      <c r="B102" s="220" t="s">
        <v>847</v>
      </c>
      <c r="C102" s="107" t="s">
        <v>595</v>
      </c>
      <c r="D102" s="133" t="s">
        <v>3371</v>
      </c>
      <c r="E102" s="133" t="s">
        <v>536</v>
      </c>
      <c r="F102" s="133" t="s">
        <v>372</v>
      </c>
      <c r="G102" s="137">
        <v>43217</v>
      </c>
      <c r="H102" s="133" t="s">
        <v>2854</v>
      </c>
      <c r="I102" s="137">
        <v>43283</v>
      </c>
      <c r="J102" s="134" t="s">
        <v>5497</v>
      </c>
      <c r="K102" s="134" t="s">
        <v>295</v>
      </c>
      <c r="L102" s="134" t="s">
        <v>2884</v>
      </c>
      <c r="M102" s="135" t="s">
        <v>3954</v>
      </c>
      <c r="N102" s="135" t="s">
        <v>295</v>
      </c>
    </row>
    <row r="103" spans="1:14" x14ac:dyDescent="0.25">
      <c r="A103" s="132" t="s">
        <v>530</v>
      </c>
      <c r="B103" s="220" t="s">
        <v>849</v>
      </c>
      <c r="C103" s="107" t="s">
        <v>595</v>
      </c>
      <c r="D103" s="133" t="s">
        <v>3349</v>
      </c>
      <c r="E103" s="133" t="s">
        <v>75</v>
      </c>
      <c r="F103" s="133" t="s">
        <v>3934</v>
      </c>
      <c r="G103" s="137">
        <v>43220</v>
      </c>
      <c r="H103" s="133" t="s">
        <v>2838</v>
      </c>
      <c r="I103" s="137">
        <v>43336</v>
      </c>
      <c r="J103" s="134" t="s">
        <v>5497</v>
      </c>
      <c r="K103" s="134" t="s">
        <v>295</v>
      </c>
      <c r="L103" s="134" t="s">
        <v>295</v>
      </c>
      <c r="M103" s="135" t="s">
        <v>3935</v>
      </c>
      <c r="N103" s="135" t="s">
        <v>243</v>
      </c>
    </row>
    <row r="104" spans="1:14" x14ac:dyDescent="0.25">
      <c r="A104" s="132" t="s">
        <v>76</v>
      </c>
      <c r="B104" s="220" t="s">
        <v>850</v>
      </c>
      <c r="C104" s="107" t="s">
        <v>595</v>
      </c>
      <c r="D104" s="133" t="s">
        <v>3299</v>
      </c>
      <c r="E104" s="133" t="s">
        <v>369</v>
      </c>
      <c r="F104" s="133" t="s">
        <v>3855</v>
      </c>
      <c r="G104" s="137">
        <v>43221</v>
      </c>
      <c r="H104" s="133" t="s">
        <v>2838</v>
      </c>
      <c r="I104" s="137">
        <v>43306</v>
      </c>
      <c r="J104" s="134" t="s">
        <v>5497</v>
      </c>
      <c r="K104" s="134" t="s">
        <v>295</v>
      </c>
      <c r="L104" s="134" t="s">
        <v>2884</v>
      </c>
      <c r="M104" s="135" t="s">
        <v>3857</v>
      </c>
      <c r="N104" s="135" t="s">
        <v>263</v>
      </c>
    </row>
    <row r="105" spans="1:14" x14ac:dyDescent="0.25">
      <c r="A105" s="193" t="s">
        <v>76</v>
      </c>
      <c r="B105" s="220" t="s">
        <v>853</v>
      </c>
      <c r="C105" s="194" t="s">
        <v>595</v>
      </c>
      <c r="D105" s="193" t="s">
        <v>3302</v>
      </c>
      <c r="E105" s="193" t="s">
        <v>369</v>
      </c>
      <c r="F105" s="193" t="s">
        <v>3860</v>
      </c>
      <c r="G105" s="195">
        <v>43221</v>
      </c>
      <c r="H105" s="193" t="s">
        <v>2838</v>
      </c>
      <c r="I105" s="195">
        <v>43306</v>
      </c>
      <c r="J105" s="196" t="s">
        <v>5497</v>
      </c>
      <c r="K105" s="196" t="s">
        <v>295</v>
      </c>
      <c r="L105" s="196" t="s">
        <v>2884</v>
      </c>
      <c r="M105" s="197" t="s">
        <v>3857</v>
      </c>
      <c r="N105" s="197" t="s">
        <v>263</v>
      </c>
    </row>
    <row r="106" spans="1:14" x14ac:dyDescent="0.25">
      <c r="A106" s="203" t="s">
        <v>76</v>
      </c>
      <c r="B106" s="220" t="s">
        <v>855</v>
      </c>
      <c r="C106" s="204" t="s">
        <v>595</v>
      </c>
      <c r="D106" s="203" t="s">
        <v>3298</v>
      </c>
      <c r="E106" s="203" t="s">
        <v>369</v>
      </c>
      <c r="F106" s="203" t="s">
        <v>3862</v>
      </c>
      <c r="G106" s="205">
        <v>43221</v>
      </c>
      <c r="H106" s="203" t="s">
        <v>2838</v>
      </c>
      <c r="I106" s="205">
        <v>43292</v>
      </c>
      <c r="J106" s="206" t="s">
        <v>5497</v>
      </c>
      <c r="K106" s="206" t="s">
        <v>295</v>
      </c>
      <c r="L106" s="206" t="s">
        <v>2884</v>
      </c>
      <c r="M106" s="207" t="s">
        <v>3857</v>
      </c>
      <c r="N106" s="207" t="s">
        <v>263</v>
      </c>
    </row>
    <row r="107" spans="1:14" x14ac:dyDescent="0.25">
      <c r="A107" s="132" t="s">
        <v>526</v>
      </c>
      <c r="B107" s="220" t="s">
        <v>857</v>
      </c>
      <c r="C107" s="107" t="s">
        <v>595</v>
      </c>
      <c r="D107" s="133" t="s">
        <v>3594</v>
      </c>
      <c r="E107" s="133" t="s">
        <v>548</v>
      </c>
      <c r="F107" s="133" t="s">
        <v>4207</v>
      </c>
      <c r="G107" s="137">
        <v>43222</v>
      </c>
      <c r="H107" s="133" t="s">
        <v>2838</v>
      </c>
      <c r="I107" s="137">
        <v>43329</v>
      </c>
      <c r="J107" s="134" t="s">
        <v>5497</v>
      </c>
      <c r="K107" s="134" t="s">
        <v>295</v>
      </c>
      <c r="L107" s="134" t="s">
        <v>295</v>
      </c>
      <c r="M107" s="135" t="s">
        <v>4209</v>
      </c>
      <c r="N107" s="135" t="s">
        <v>243</v>
      </c>
    </row>
    <row r="108" spans="1:14" x14ac:dyDescent="0.25">
      <c r="A108" s="132" t="s">
        <v>76</v>
      </c>
      <c r="B108" s="220" t="s">
        <v>858</v>
      </c>
      <c r="C108" s="107" t="s">
        <v>595</v>
      </c>
      <c r="D108" s="133" t="s">
        <v>3297</v>
      </c>
      <c r="E108" s="133" t="s">
        <v>369</v>
      </c>
      <c r="F108" s="133" t="s">
        <v>3863</v>
      </c>
      <c r="G108" s="137">
        <v>43200</v>
      </c>
      <c r="H108" s="133" t="s">
        <v>2838</v>
      </c>
      <c r="I108" s="137">
        <v>43362</v>
      </c>
      <c r="J108" s="134" t="s">
        <v>5497</v>
      </c>
      <c r="K108" s="134" t="s">
        <v>295</v>
      </c>
      <c r="L108" s="134" t="s">
        <v>2884</v>
      </c>
      <c r="M108" s="135" t="s">
        <v>3864</v>
      </c>
      <c r="N108" s="135" t="s">
        <v>263</v>
      </c>
    </row>
    <row r="109" spans="1:14" x14ac:dyDescent="0.25">
      <c r="A109" s="132" t="s">
        <v>4804</v>
      </c>
      <c r="B109" s="220" t="s">
        <v>861</v>
      </c>
      <c r="C109" s="107" t="s">
        <v>595</v>
      </c>
      <c r="D109" s="133" t="s">
        <v>3270</v>
      </c>
      <c r="E109" s="133" t="s">
        <v>862</v>
      </c>
      <c r="F109" s="133" t="s">
        <v>3795</v>
      </c>
      <c r="G109" s="137">
        <v>43224</v>
      </c>
      <c r="H109" s="133" t="s">
        <v>2838</v>
      </c>
      <c r="I109" s="137">
        <v>43294</v>
      </c>
      <c r="J109" s="134" t="s">
        <v>5497</v>
      </c>
      <c r="K109" s="134" t="s">
        <v>295</v>
      </c>
      <c r="L109" s="134" t="s">
        <v>295</v>
      </c>
      <c r="M109" s="135" t="s">
        <v>3794</v>
      </c>
      <c r="N109" s="135" t="s">
        <v>243</v>
      </c>
    </row>
    <row r="110" spans="1:14" x14ac:dyDescent="0.25">
      <c r="A110" s="132" t="s">
        <v>151</v>
      </c>
      <c r="B110" s="220" t="s">
        <v>863</v>
      </c>
      <c r="C110" s="107" t="s">
        <v>595</v>
      </c>
      <c r="D110" s="133" t="s">
        <v>3465</v>
      </c>
      <c r="E110" s="133" t="s">
        <v>550</v>
      </c>
      <c r="F110" s="133" t="s">
        <v>4051</v>
      </c>
      <c r="G110" s="137">
        <v>43229</v>
      </c>
      <c r="H110" s="133" t="s">
        <v>2838</v>
      </c>
      <c r="I110" s="137">
        <v>43336</v>
      </c>
      <c r="J110" s="134" t="s">
        <v>5497</v>
      </c>
      <c r="K110" s="134" t="s">
        <v>295</v>
      </c>
      <c r="L110" s="134" t="s">
        <v>2884</v>
      </c>
      <c r="M110" s="135" t="s">
        <v>4050</v>
      </c>
      <c r="N110" s="135" t="s">
        <v>243</v>
      </c>
    </row>
    <row r="111" spans="1:14" x14ac:dyDescent="0.25">
      <c r="A111" s="132" t="s">
        <v>371</v>
      </c>
      <c r="B111" s="220" t="s">
        <v>864</v>
      </c>
      <c r="C111" s="107" t="s">
        <v>595</v>
      </c>
      <c r="D111" s="133" t="s">
        <v>3343</v>
      </c>
      <c r="E111" s="133" t="s">
        <v>549</v>
      </c>
      <c r="F111" s="133" t="s">
        <v>3909</v>
      </c>
      <c r="G111" s="137">
        <v>43230</v>
      </c>
      <c r="H111" s="133" t="s">
        <v>2838</v>
      </c>
      <c r="I111" s="137">
        <v>43570</v>
      </c>
      <c r="J111" s="134" t="s">
        <v>5497</v>
      </c>
      <c r="K111" s="134" t="s">
        <v>295</v>
      </c>
      <c r="L111" s="134" t="s">
        <v>295</v>
      </c>
      <c r="M111" s="135" t="s">
        <v>3910</v>
      </c>
      <c r="N111" s="135" t="s">
        <v>263</v>
      </c>
    </row>
    <row r="112" spans="1:14" x14ac:dyDescent="0.25">
      <c r="A112" s="132" t="s">
        <v>151</v>
      </c>
      <c r="B112" s="220" t="s">
        <v>439</v>
      </c>
      <c r="C112" s="107" t="s">
        <v>595</v>
      </c>
      <c r="D112" s="133" t="s">
        <v>3517</v>
      </c>
      <c r="E112" s="133" t="s">
        <v>559</v>
      </c>
      <c r="F112" s="133" t="s">
        <v>4103</v>
      </c>
      <c r="G112" s="137">
        <v>43230</v>
      </c>
      <c r="H112" s="133" t="s">
        <v>2838</v>
      </c>
      <c r="I112" s="137">
        <v>43476</v>
      </c>
      <c r="J112" s="134" t="s">
        <v>5497</v>
      </c>
      <c r="K112" s="134" t="s">
        <v>440</v>
      </c>
      <c r="L112" s="134" t="s">
        <v>295</v>
      </c>
      <c r="M112" s="135" t="s">
        <v>4048</v>
      </c>
      <c r="N112" s="135" t="s">
        <v>243</v>
      </c>
    </row>
    <row r="113" spans="1:14" x14ac:dyDescent="0.25">
      <c r="A113" s="132" t="s">
        <v>76</v>
      </c>
      <c r="B113" s="220" t="s">
        <v>865</v>
      </c>
      <c r="C113" s="107" t="s">
        <v>595</v>
      </c>
      <c r="D113" s="133" t="s">
        <v>3336</v>
      </c>
      <c r="E113" s="133" t="s">
        <v>1092</v>
      </c>
      <c r="F113" s="133" t="s">
        <v>3898</v>
      </c>
      <c r="G113" s="137">
        <v>43234</v>
      </c>
      <c r="H113" s="133" t="s">
        <v>2838</v>
      </c>
      <c r="I113" s="137">
        <v>43353</v>
      </c>
      <c r="J113" s="134" t="s">
        <v>5497</v>
      </c>
      <c r="K113" s="134" t="s">
        <v>576</v>
      </c>
      <c r="L113" s="134" t="s">
        <v>295</v>
      </c>
      <c r="M113" s="135" t="s">
        <v>3859</v>
      </c>
      <c r="N113" s="135" t="s">
        <v>243</v>
      </c>
    </row>
    <row r="114" spans="1:14" x14ac:dyDescent="0.25">
      <c r="A114" s="132" t="s">
        <v>76</v>
      </c>
      <c r="B114" s="220" t="s">
        <v>866</v>
      </c>
      <c r="C114" s="107" t="s">
        <v>595</v>
      </c>
      <c r="D114" s="133" t="s">
        <v>3335</v>
      </c>
      <c r="E114" s="133" t="s">
        <v>1092</v>
      </c>
      <c r="F114" s="133" t="s">
        <v>3897</v>
      </c>
      <c r="G114" s="137">
        <v>43235</v>
      </c>
      <c r="H114" s="133" t="s">
        <v>2838</v>
      </c>
      <c r="I114" s="137">
        <v>43353</v>
      </c>
      <c r="J114" s="134" t="s">
        <v>5497</v>
      </c>
      <c r="K114" s="134" t="s">
        <v>576</v>
      </c>
      <c r="L114" s="134" t="s">
        <v>295</v>
      </c>
      <c r="M114" s="135" t="s">
        <v>3859</v>
      </c>
      <c r="N114" s="135" t="s">
        <v>243</v>
      </c>
    </row>
    <row r="115" spans="1:14" x14ac:dyDescent="0.25">
      <c r="A115" s="132" t="s">
        <v>215</v>
      </c>
      <c r="B115" s="220" t="s">
        <v>867</v>
      </c>
      <c r="C115" s="107" t="s">
        <v>595</v>
      </c>
      <c r="D115" s="133" t="s">
        <v>3628</v>
      </c>
      <c r="E115" s="133" t="s">
        <v>477</v>
      </c>
      <c r="F115" s="133" t="s">
        <v>4257</v>
      </c>
      <c r="G115" s="137">
        <v>43238</v>
      </c>
      <c r="H115" s="133" t="s">
        <v>2838</v>
      </c>
      <c r="I115" s="137">
        <v>43336</v>
      </c>
      <c r="J115" s="134" t="s">
        <v>5497</v>
      </c>
      <c r="K115" s="134" t="s">
        <v>295</v>
      </c>
      <c r="L115" s="134" t="s">
        <v>295</v>
      </c>
      <c r="M115" s="135" t="s">
        <v>4256</v>
      </c>
      <c r="N115" s="135" t="s">
        <v>243</v>
      </c>
    </row>
    <row r="116" spans="1:14" x14ac:dyDescent="0.25">
      <c r="A116" s="132" t="s">
        <v>141</v>
      </c>
      <c r="B116" s="220" t="s">
        <v>868</v>
      </c>
      <c r="C116" s="107" t="s">
        <v>595</v>
      </c>
      <c r="D116" s="133" t="s">
        <v>3428</v>
      </c>
      <c r="E116" s="133" t="s">
        <v>256</v>
      </c>
      <c r="F116" s="133" t="s">
        <v>4018</v>
      </c>
      <c r="G116" s="137">
        <v>43241</v>
      </c>
      <c r="H116" s="133" t="s">
        <v>2838</v>
      </c>
      <c r="I116" s="137">
        <v>43364</v>
      </c>
      <c r="J116" s="134" t="s">
        <v>5497</v>
      </c>
      <c r="K116" s="134" t="s">
        <v>326</v>
      </c>
      <c r="L116" s="134" t="s">
        <v>2884</v>
      </c>
      <c r="M116" s="135" t="s">
        <v>3971</v>
      </c>
      <c r="N116" s="135" t="s">
        <v>243</v>
      </c>
    </row>
    <row r="117" spans="1:14" x14ac:dyDescent="0.25">
      <c r="A117" s="132" t="s">
        <v>141</v>
      </c>
      <c r="B117" s="220" t="s">
        <v>869</v>
      </c>
      <c r="C117" s="107" t="s">
        <v>595</v>
      </c>
      <c r="D117" s="133" t="s">
        <v>3383</v>
      </c>
      <c r="E117" s="133" t="s">
        <v>256</v>
      </c>
      <c r="F117" s="133" t="s">
        <v>3970</v>
      </c>
      <c r="G117" s="137">
        <v>43241</v>
      </c>
      <c r="H117" s="133" t="s">
        <v>2838</v>
      </c>
      <c r="I117" s="137">
        <v>43353</v>
      </c>
      <c r="J117" s="134" t="s">
        <v>5497</v>
      </c>
      <c r="K117" s="134" t="s">
        <v>295</v>
      </c>
      <c r="L117" s="134" t="s">
        <v>2884</v>
      </c>
      <c r="M117" s="135" t="s">
        <v>3971</v>
      </c>
      <c r="N117" s="135" t="s">
        <v>243</v>
      </c>
    </row>
    <row r="118" spans="1:14" x14ac:dyDescent="0.25">
      <c r="A118" s="132" t="s">
        <v>76</v>
      </c>
      <c r="B118" s="220" t="s">
        <v>870</v>
      </c>
      <c r="C118" s="107" t="s">
        <v>595</v>
      </c>
      <c r="D118" s="133" t="s">
        <v>3296</v>
      </c>
      <c r="E118" s="133" t="s">
        <v>369</v>
      </c>
      <c r="F118" s="133" t="s">
        <v>3858</v>
      </c>
      <c r="G118" s="137">
        <v>43249</v>
      </c>
      <c r="H118" s="133" t="s">
        <v>2838</v>
      </c>
      <c r="I118" s="137">
        <v>43336</v>
      </c>
      <c r="J118" s="134" t="s">
        <v>5497</v>
      </c>
      <c r="K118" s="134" t="s">
        <v>295</v>
      </c>
      <c r="L118" s="134" t="s">
        <v>295</v>
      </c>
      <c r="M118" s="135" t="s">
        <v>3859</v>
      </c>
      <c r="N118" s="135" t="s">
        <v>243</v>
      </c>
    </row>
    <row r="119" spans="1:14" x14ac:dyDescent="0.25">
      <c r="A119" s="132" t="s">
        <v>4818</v>
      </c>
      <c r="B119" s="220" t="s">
        <v>871</v>
      </c>
      <c r="C119" s="107" t="s">
        <v>595</v>
      </c>
      <c r="D119" s="133" t="s">
        <v>3637</v>
      </c>
      <c r="E119" s="133" t="s">
        <v>351</v>
      </c>
      <c r="F119" s="133" t="s">
        <v>295</v>
      </c>
      <c r="G119" s="137">
        <v>43250</v>
      </c>
      <c r="H119" s="133" t="s">
        <v>3773</v>
      </c>
      <c r="I119" s="137">
        <v>43489</v>
      </c>
      <c r="J119" s="134" t="s">
        <v>5497</v>
      </c>
      <c r="K119" s="134" t="s">
        <v>295</v>
      </c>
      <c r="L119" s="134" t="s">
        <v>295</v>
      </c>
      <c r="M119" s="135" t="s">
        <v>4273</v>
      </c>
      <c r="N119" s="135" t="s">
        <v>263</v>
      </c>
    </row>
    <row r="120" spans="1:14" x14ac:dyDescent="0.25">
      <c r="A120" s="132" t="s">
        <v>4804</v>
      </c>
      <c r="B120" s="220" t="s">
        <v>873</v>
      </c>
      <c r="C120" s="107" t="s">
        <v>595</v>
      </c>
      <c r="D120" s="133" t="s">
        <v>3290</v>
      </c>
      <c r="E120" s="133" t="s">
        <v>874</v>
      </c>
      <c r="F120" s="133" t="s">
        <v>295</v>
      </c>
      <c r="G120" s="137">
        <v>43251</v>
      </c>
      <c r="H120" s="133" t="s">
        <v>2838</v>
      </c>
      <c r="I120" s="137">
        <v>43364</v>
      </c>
      <c r="J120" s="134" t="s">
        <v>5497</v>
      </c>
      <c r="K120" s="134" t="s">
        <v>295</v>
      </c>
      <c r="L120" s="134" t="s">
        <v>295</v>
      </c>
      <c r="M120" s="135" t="s">
        <v>3816</v>
      </c>
      <c r="N120" s="135" t="s">
        <v>263</v>
      </c>
    </row>
    <row r="121" spans="1:14" x14ac:dyDescent="0.25">
      <c r="A121" s="132" t="s">
        <v>526</v>
      </c>
      <c r="B121" s="220" t="s">
        <v>876</v>
      </c>
      <c r="C121" s="107" t="s">
        <v>595</v>
      </c>
      <c r="D121" s="133" t="s">
        <v>3598</v>
      </c>
      <c r="E121" s="133" t="s">
        <v>4212</v>
      </c>
      <c r="F121" s="133" t="s">
        <v>4210</v>
      </c>
      <c r="G121" s="137">
        <v>43255</v>
      </c>
      <c r="H121" s="133" t="s">
        <v>2838</v>
      </c>
      <c r="I121" s="137">
        <v>43336</v>
      </c>
      <c r="J121" s="134" t="s">
        <v>5497</v>
      </c>
      <c r="K121" s="134" t="s">
        <v>295</v>
      </c>
      <c r="L121" s="134" t="s">
        <v>295</v>
      </c>
      <c r="M121" s="135" t="s">
        <v>4209</v>
      </c>
      <c r="N121" s="135" t="s">
        <v>243</v>
      </c>
    </row>
    <row r="122" spans="1:14" x14ac:dyDescent="0.25">
      <c r="A122" s="132" t="s">
        <v>151</v>
      </c>
      <c r="B122" s="220" t="s">
        <v>437</v>
      </c>
      <c r="C122" s="107" t="s">
        <v>595</v>
      </c>
      <c r="D122" s="133" t="s">
        <v>3516</v>
      </c>
      <c r="E122" s="133" t="s">
        <v>560</v>
      </c>
      <c r="F122" s="133" t="s">
        <v>3879</v>
      </c>
      <c r="G122" s="137">
        <v>43328</v>
      </c>
      <c r="H122" s="133" t="s">
        <v>2838</v>
      </c>
      <c r="I122" s="137">
        <v>43476</v>
      </c>
      <c r="J122" s="134" t="s">
        <v>5497</v>
      </c>
      <c r="K122" s="134" t="s">
        <v>438</v>
      </c>
      <c r="L122" s="134" t="s">
        <v>295</v>
      </c>
      <c r="M122" s="135" t="s">
        <v>4048</v>
      </c>
      <c r="N122" s="135" t="s">
        <v>243</v>
      </c>
    </row>
    <row r="123" spans="1:14" x14ac:dyDescent="0.25">
      <c r="A123" s="132" t="s">
        <v>151</v>
      </c>
      <c r="B123" s="220" t="s">
        <v>4569</v>
      </c>
      <c r="C123" s="107" t="s">
        <v>595</v>
      </c>
      <c r="D123" s="133" t="s">
        <v>4596</v>
      </c>
      <c r="E123" s="133" t="s">
        <v>556</v>
      </c>
      <c r="F123" s="133" t="s">
        <v>4597</v>
      </c>
      <c r="G123" s="137">
        <v>43257</v>
      </c>
      <c r="H123" s="133" t="s">
        <v>2838</v>
      </c>
      <c r="I123" s="137">
        <v>43724</v>
      </c>
      <c r="J123" s="134" t="s">
        <v>5498</v>
      </c>
      <c r="K123" s="134" t="s">
        <v>4598</v>
      </c>
      <c r="L123" s="134" t="s">
        <v>295</v>
      </c>
      <c r="M123" s="135" t="s">
        <v>4048</v>
      </c>
      <c r="N123" s="135" t="s">
        <v>243</v>
      </c>
    </row>
    <row r="124" spans="1:14" x14ac:dyDescent="0.25">
      <c r="A124" s="132" t="s">
        <v>141</v>
      </c>
      <c r="B124" s="220" t="s">
        <v>877</v>
      </c>
      <c r="C124" s="107" t="s">
        <v>595</v>
      </c>
      <c r="D124" s="133" t="s">
        <v>3368</v>
      </c>
      <c r="E124" s="133" t="s">
        <v>536</v>
      </c>
      <c r="F124" s="133" t="s">
        <v>3968</v>
      </c>
      <c r="G124" s="137">
        <v>43262</v>
      </c>
      <c r="H124" s="133" t="s">
        <v>2838</v>
      </c>
      <c r="I124" s="137">
        <v>43322</v>
      </c>
      <c r="J124" s="134" t="s">
        <v>5497</v>
      </c>
      <c r="K124" s="134" t="s">
        <v>295</v>
      </c>
      <c r="L124" s="134" t="s">
        <v>2884</v>
      </c>
      <c r="M124" s="135" t="s">
        <v>3954</v>
      </c>
      <c r="N124" s="135" t="s">
        <v>243</v>
      </c>
    </row>
    <row r="125" spans="1:14" x14ac:dyDescent="0.25">
      <c r="A125" s="132" t="s">
        <v>141</v>
      </c>
      <c r="B125" s="220" t="s">
        <v>878</v>
      </c>
      <c r="C125" s="107" t="s">
        <v>595</v>
      </c>
      <c r="D125" s="133" t="s">
        <v>3367</v>
      </c>
      <c r="E125" s="133" t="s">
        <v>536</v>
      </c>
      <c r="F125" s="133" t="s">
        <v>3967</v>
      </c>
      <c r="G125" s="137">
        <v>43262</v>
      </c>
      <c r="H125" s="133" t="s">
        <v>2838</v>
      </c>
      <c r="I125" s="137">
        <v>43306</v>
      </c>
      <c r="J125" s="134" t="s">
        <v>5497</v>
      </c>
      <c r="K125" s="134" t="s">
        <v>295</v>
      </c>
      <c r="L125" s="134" t="s">
        <v>2884</v>
      </c>
      <c r="M125" s="135" t="s">
        <v>3954</v>
      </c>
      <c r="N125" s="135" t="s">
        <v>243</v>
      </c>
    </row>
    <row r="126" spans="1:14" x14ac:dyDescent="0.25">
      <c r="A126" s="132" t="s">
        <v>753</v>
      </c>
      <c r="B126" s="220" t="s">
        <v>879</v>
      </c>
      <c r="C126" s="107" t="s">
        <v>595</v>
      </c>
      <c r="D126" s="133" t="s">
        <v>3617</v>
      </c>
      <c r="E126" s="133" t="s">
        <v>529</v>
      </c>
      <c r="F126" s="133" t="s">
        <v>4243</v>
      </c>
      <c r="G126" s="137">
        <v>43262</v>
      </c>
      <c r="H126" s="133" t="s">
        <v>2838</v>
      </c>
      <c r="I126" s="137">
        <v>43335</v>
      </c>
      <c r="J126" s="134" t="s">
        <v>5497</v>
      </c>
      <c r="K126" s="134" t="s">
        <v>295</v>
      </c>
      <c r="L126" s="134" t="s">
        <v>295</v>
      </c>
      <c r="M126" s="135" t="s">
        <v>4245</v>
      </c>
      <c r="N126" s="135" t="s">
        <v>263</v>
      </c>
    </row>
    <row r="127" spans="1:14" x14ac:dyDescent="0.25">
      <c r="A127" s="132" t="s">
        <v>189</v>
      </c>
      <c r="B127" s="220" t="s">
        <v>882</v>
      </c>
      <c r="C127" s="107" t="s">
        <v>595</v>
      </c>
      <c r="D127" s="133" t="s">
        <v>3568</v>
      </c>
      <c r="E127" s="133" t="s">
        <v>1092</v>
      </c>
      <c r="F127" s="133" t="s">
        <v>4170</v>
      </c>
      <c r="G127" s="137">
        <v>43263</v>
      </c>
      <c r="H127" s="133" t="s">
        <v>2838</v>
      </c>
      <c r="I127" s="137">
        <v>43362</v>
      </c>
      <c r="J127" s="134" t="s">
        <v>5497</v>
      </c>
      <c r="K127" s="134" t="s">
        <v>295</v>
      </c>
      <c r="L127" s="134" t="s">
        <v>295</v>
      </c>
      <c r="M127" s="135" t="s">
        <v>4169</v>
      </c>
      <c r="N127" s="135" t="s">
        <v>263</v>
      </c>
    </row>
    <row r="128" spans="1:14" x14ac:dyDescent="0.25">
      <c r="A128" s="132" t="s">
        <v>76</v>
      </c>
      <c r="B128" s="220" t="s">
        <v>884</v>
      </c>
      <c r="C128" s="107" t="s">
        <v>595</v>
      </c>
      <c r="D128" s="133" t="s">
        <v>3293</v>
      </c>
      <c r="E128" s="133" t="s">
        <v>1092</v>
      </c>
      <c r="F128" s="133" t="s">
        <v>3865</v>
      </c>
      <c r="G128" s="137">
        <v>43263</v>
      </c>
      <c r="H128" s="133" t="s">
        <v>2838</v>
      </c>
      <c r="I128" s="137">
        <v>43336</v>
      </c>
      <c r="J128" s="134" t="s">
        <v>5497</v>
      </c>
      <c r="K128" s="134" t="s">
        <v>295</v>
      </c>
      <c r="L128" s="134" t="s">
        <v>2884</v>
      </c>
      <c r="M128" s="135" t="s">
        <v>3866</v>
      </c>
      <c r="N128" s="135" t="s">
        <v>243</v>
      </c>
    </row>
    <row r="129" spans="1:14" x14ac:dyDescent="0.25">
      <c r="A129" s="132" t="s">
        <v>151</v>
      </c>
      <c r="B129" s="220" t="s">
        <v>885</v>
      </c>
      <c r="C129" s="107" t="s">
        <v>595</v>
      </c>
      <c r="D129" s="133" t="s">
        <v>3478</v>
      </c>
      <c r="E129" s="133" t="s">
        <v>116</v>
      </c>
      <c r="F129" s="133" t="s">
        <v>4073</v>
      </c>
      <c r="G129" s="137">
        <v>43263</v>
      </c>
      <c r="H129" s="133" t="s">
        <v>2838</v>
      </c>
      <c r="I129" s="137">
        <v>43369</v>
      </c>
      <c r="J129" s="134" t="s">
        <v>5497</v>
      </c>
      <c r="K129" s="134" t="s">
        <v>302</v>
      </c>
      <c r="L129" s="134" t="s">
        <v>2884</v>
      </c>
      <c r="M129" s="135" t="s">
        <v>4043</v>
      </c>
      <c r="N129" s="135" t="s">
        <v>243</v>
      </c>
    </row>
    <row r="130" spans="1:14" x14ac:dyDescent="0.25">
      <c r="A130" s="132" t="s">
        <v>189</v>
      </c>
      <c r="B130" s="220" t="s">
        <v>886</v>
      </c>
      <c r="C130" s="107" t="s">
        <v>595</v>
      </c>
      <c r="D130" s="133" t="s">
        <v>3569</v>
      </c>
      <c r="E130" s="133" t="s">
        <v>262</v>
      </c>
      <c r="F130" s="133" t="s">
        <v>4167</v>
      </c>
      <c r="G130" s="137">
        <v>43264</v>
      </c>
      <c r="H130" s="133" t="s">
        <v>2838</v>
      </c>
      <c r="I130" s="137">
        <v>43552</v>
      </c>
      <c r="J130" s="134" t="s">
        <v>5497</v>
      </c>
      <c r="K130" s="134" t="s">
        <v>295</v>
      </c>
      <c r="L130" s="134" t="s">
        <v>295</v>
      </c>
      <c r="M130" s="135" t="s">
        <v>4168</v>
      </c>
      <c r="N130" s="135" t="s">
        <v>631</v>
      </c>
    </row>
    <row r="131" spans="1:14" x14ac:dyDescent="0.25">
      <c r="A131" s="132" t="s">
        <v>215</v>
      </c>
      <c r="B131" s="220" t="s">
        <v>888</v>
      </c>
      <c r="C131" s="107" t="s">
        <v>595</v>
      </c>
      <c r="D131" s="133" t="s">
        <v>3626</v>
      </c>
      <c r="E131" s="133" t="s">
        <v>550</v>
      </c>
      <c r="F131" s="133" t="s">
        <v>4254</v>
      </c>
      <c r="G131" s="137">
        <v>43265</v>
      </c>
      <c r="H131" s="133" t="s">
        <v>2854</v>
      </c>
      <c r="I131" s="137">
        <v>43292</v>
      </c>
      <c r="J131" s="134" t="s">
        <v>5497</v>
      </c>
      <c r="K131" s="134" t="s">
        <v>295</v>
      </c>
      <c r="L131" s="134" t="s">
        <v>295</v>
      </c>
      <c r="M131" s="135" t="s">
        <v>4255</v>
      </c>
      <c r="N131" s="135" t="s">
        <v>263</v>
      </c>
    </row>
    <row r="132" spans="1:14" x14ac:dyDescent="0.25">
      <c r="A132" s="132" t="s">
        <v>2819</v>
      </c>
      <c r="B132" s="220" t="s">
        <v>892</v>
      </c>
      <c r="C132" s="107" t="s">
        <v>595</v>
      </c>
      <c r="D132" s="133" t="s">
        <v>3624</v>
      </c>
      <c r="E132" s="133" t="s">
        <v>75</v>
      </c>
      <c r="F132" s="133" t="s">
        <v>4252</v>
      </c>
      <c r="G132" s="137">
        <v>43267</v>
      </c>
      <c r="H132" s="133" t="s">
        <v>2838</v>
      </c>
      <c r="I132" s="137">
        <v>43395</v>
      </c>
      <c r="J132" s="134" t="s">
        <v>5497</v>
      </c>
      <c r="K132" s="134" t="s">
        <v>295</v>
      </c>
      <c r="L132" s="134" t="s">
        <v>295</v>
      </c>
      <c r="M132" s="135" t="s">
        <v>4253</v>
      </c>
      <c r="N132" s="135" t="s">
        <v>263</v>
      </c>
    </row>
    <row r="133" spans="1:14" x14ac:dyDescent="0.25">
      <c r="A133" s="132" t="s">
        <v>151</v>
      </c>
      <c r="B133" s="220" t="s">
        <v>420</v>
      </c>
      <c r="C133" s="107" t="s">
        <v>595</v>
      </c>
      <c r="D133" s="133" t="s">
        <v>3503</v>
      </c>
      <c r="E133" s="133" t="s">
        <v>895</v>
      </c>
      <c r="F133" s="133" t="s">
        <v>295</v>
      </c>
      <c r="G133" s="137">
        <v>43276</v>
      </c>
      <c r="H133" s="133" t="s">
        <v>2851</v>
      </c>
      <c r="I133" s="137">
        <v>43344</v>
      </c>
      <c r="J133" s="134" t="s">
        <v>5497</v>
      </c>
      <c r="K133" s="134" t="s">
        <v>401</v>
      </c>
      <c r="L133" s="134" t="s">
        <v>295</v>
      </c>
      <c r="M133" s="135" t="s">
        <v>4041</v>
      </c>
      <c r="N133" s="135" t="s">
        <v>243</v>
      </c>
    </row>
    <row r="134" spans="1:14" x14ac:dyDescent="0.25">
      <c r="A134" s="132" t="s">
        <v>141</v>
      </c>
      <c r="B134" s="220" t="s">
        <v>896</v>
      </c>
      <c r="C134" s="107" t="s">
        <v>595</v>
      </c>
      <c r="D134" s="133" t="s">
        <v>3388</v>
      </c>
      <c r="E134" s="133" t="s">
        <v>529</v>
      </c>
      <c r="F134" s="133" t="s">
        <v>197</v>
      </c>
      <c r="G134" s="137">
        <v>43276</v>
      </c>
      <c r="H134" s="133" t="s">
        <v>2838</v>
      </c>
      <c r="I134" s="137">
        <v>43395</v>
      </c>
      <c r="J134" s="134" t="s">
        <v>5497</v>
      </c>
      <c r="K134" s="134" t="s">
        <v>305</v>
      </c>
      <c r="L134" s="134" t="s">
        <v>295</v>
      </c>
      <c r="M134" s="135" t="s">
        <v>3954</v>
      </c>
      <c r="N134" s="135" t="s">
        <v>243</v>
      </c>
    </row>
    <row r="135" spans="1:14" x14ac:dyDescent="0.25">
      <c r="A135" s="132" t="s">
        <v>526</v>
      </c>
      <c r="B135" s="220" t="s">
        <v>897</v>
      </c>
      <c r="C135" s="107" t="s">
        <v>595</v>
      </c>
      <c r="D135" s="133" t="s">
        <v>3597</v>
      </c>
      <c r="E135" s="133" t="s">
        <v>4444</v>
      </c>
      <c r="F135" s="133" t="s">
        <v>295</v>
      </c>
      <c r="G135" s="137">
        <v>43277</v>
      </c>
      <c r="H135" s="133" t="s">
        <v>2838</v>
      </c>
      <c r="I135" s="137">
        <v>43314</v>
      </c>
      <c r="J135" s="134" t="s">
        <v>5497</v>
      </c>
      <c r="K135" s="134" t="s">
        <v>295</v>
      </c>
      <c r="L135" s="134" t="s">
        <v>295</v>
      </c>
      <c r="M135" s="135" t="s">
        <v>4209</v>
      </c>
      <c r="N135" s="135" t="s">
        <v>263</v>
      </c>
    </row>
    <row r="136" spans="1:14" x14ac:dyDescent="0.25">
      <c r="A136" s="132" t="s">
        <v>4804</v>
      </c>
      <c r="B136" s="220" t="s">
        <v>345</v>
      </c>
      <c r="C136" s="107" t="s">
        <v>595</v>
      </c>
      <c r="D136" s="133" t="s">
        <v>3285</v>
      </c>
      <c r="E136" s="133" t="s">
        <v>3812</v>
      </c>
      <c r="F136" s="133" t="s">
        <v>295</v>
      </c>
      <c r="G136" s="137">
        <v>43277</v>
      </c>
      <c r="H136" s="133" t="s">
        <v>2854</v>
      </c>
      <c r="I136" s="137">
        <v>43437</v>
      </c>
      <c r="J136" s="134" t="s">
        <v>5497</v>
      </c>
      <c r="K136" s="134" t="s">
        <v>327</v>
      </c>
      <c r="L136" s="134" t="s">
        <v>295</v>
      </c>
      <c r="M136" s="135" t="s">
        <v>3813</v>
      </c>
      <c r="N136" s="135" t="s">
        <v>257</v>
      </c>
    </row>
    <row r="137" spans="1:14" x14ac:dyDescent="0.25">
      <c r="A137" s="132" t="s">
        <v>21</v>
      </c>
      <c r="B137" s="220" t="s">
        <v>298</v>
      </c>
      <c r="C137" s="107" t="s">
        <v>595</v>
      </c>
      <c r="D137" s="133" t="s">
        <v>3245</v>
      </c>
      <c r="E137" s="133" t="s">
        <v>331</v>
      </c>
      <c r="F137" s="133" t="s">
        <v>295</v>
      </c>
      <c r="G137" s="137">
        <v>43277</v>
      </c>
      <c r="H137" s="133" t="s">
        <v>3773</v>
      </c>
      <c r="I137" s="137">
        <v>43497</v>
      </c>
      <c r="J137" s="134" t="s">
        <v>5497</v>
      </c>
      <c r="K137" s="134" t="s">
        <v>295</v>
      </c>
      <c r="L137" s="134" t="s">
        <v>295</v>
      </c>
      <c r="M137" s="135" t="s">
        <v>3775</v>
      </c>
      <c r="N137" s="135" t="s">
        <v>263</v>
      </c>
    </row>
    <row r="138" spans="1:14" x14ac:dyDescent="0.25">
      <c r="A138" s="132" t="s">
        <v>211</v>
      </c>
      <c r="B138" s="220" t="s">
        <v>901</v>
      </c>
      <c r="C138" s="107" t="s">
        <v>595</v>
      </c>
      <c r="D138" s="133" t="s">
        <v>3613</v>
      </c>
      <c r="E138" s="133" t="s">
        <v>542</v>
      </c>
      <c r="F138" s="133" t="s">
        <v>295</v>
      </c>
      <c r="G138" s="137">
        <v>43279</v>
      </c>
      <c r="H138" s="133" t="s">
        <v>2838</v>
      </c>
      <c r="I138" s="137">
        <v>43383</v>
      </c>
      <c r="J138" s="134" t="s">
        <v>5497</v>
      </c>
      <c r="K138" s="134" t="s">
        <v>326</v>
      </c>
      <c r="L138" s="134" t="s">
        <v>2884</v>
      </c>
      <c r="M138" s="135" t="s">
        <v>4235</v>
      </c>
      <c r="N138" s="135" t="s">
        <v>243</v>
      </c>
    </row>
    <row r="139" spans="1:14" x14ac:dyDescent="0.25">
      <c r="A139" s="132" t="s">
        <v>151</v>
      </c>
      <c r="B139" s="220" t="s">
        <v>421</v>
      </c>
      <c r="C139" s="107" t="s">
        <v>595</v>
      </c>
      <c r="D139" s="133" t="s">
        <v>3504</v>
      </c>
      <c r="E139" s="133" t="s">
        <v>525</v>
      </c>
      <c r="F139" s="133" t="s">
        <v>4092</v>
      </c>
      <c r="G139" s="137">
        <v>43279</v>
      </c>
      <c r="H139" s="133" t="s">
        <v>2838</v>
      </c>
      <c r="I139" s="137">
        <v>43678</v>
      </c>
      <c r="J139" s="134" t="s">
        <v>5498</v>
      </c>
      <c r="K139" s="134" t="s">
        <v>422</v>
      </c>
      <c r="L139" s="134" t="s">
        <v>295</v>
      </c>
      <c r="M139" s="135" t="s">
        <v>4036</v>
      </c>
      <c r="N139" s="135" t="s">
        <v>263</v>
      </c>
    </row>
    <row r="140" spans="1:14" x14ac:dyDescent="0.25">
      <c r="A140" s="132" t="s">
        <v>530</v>
      </c>
      <c r="B140" s="220" t="s">
        <v>902</v>
      </c>
      <c r="C140" s="107" t="s">
        <v>595</v>
      </c>
      <c r="D140" s="133" t="s">
        <v>3353</v>
      </c>
      <c r="E140" s="133" t="s">
        <v>3873</v>
      </c>
      <c r="F140" s="133" t="s">
        <v>3943</v>
      </c>
      <c r="G140" s="137">
        <v>43279</v>
      </c>
      <c r="H140" s="133" t="s">
        <v>2838</v>
      </c>
      <c r="I140" s="137">
        <v>43395</v>
      </c>
      <c r="J140" s="134" t="s">
        <v>5497</v>
      </c>
      <c r="K140" s="134" t="s">
        <v>320</v>
      </c>
      <c r="L140" s="134" t="s">
        <v>295</v>
      </c>
      <c r="M140" s="135" t="s">
        <v>3944</v>
      </c>
      <c r="N140" s="135" t="s">
        <v>243</v>
      </c>
    </row>
    <row r="141" spans="1:14" x14ac:dyDescent="0.25">
      <c r="A141" s="132" t="s">
        <v>151</v>
      </c>
      <c r="B141" s="220" t="s">
        <v>903</v>
      </c>
      <c r="C141" s="107" t="s">
        <v>595</v>
      </c>
      <c r="D141" s="133" t="s">
        <v>3439</v>
      </c>
      <c r="E141" s="133" t="s">
        <v>480</v>
      </c>
      <c r="F141" s="133" t="s">
        <v>309</v>
      </c>
      <c r="G141" s="137">
        <v>42927</v>
      </c>
      <c r="H141" s="133" t="s">
        <v>2838</v>
      </c>
      <c r="I141" s="137">
        <v>43292</v>
      </c>
      <c r="J141" s="134" t="s">
        <v>5497</v>
      </c>
      <c r="K141" s="134" t="s">
        <v>295</v>
      </c>
      <c r="L141" s="134" t="s">
        <v>295</v>
      </c>
      <c r="M141" s="135" t="s">
        <v>4040</v>
      </c>
      <c r="N141" s="135" t="s">
        <v>263</v>
      </c>
    </row>
    <row r="142" spans="1:14" x14ac:dyDescent="0.25">
      <c r="A142" s="132" t="s">
        <v>141</v>
      </c>
      <c r="B142" s="220" t="s">
        <v>905</v>
      </c>
      <c r="C142" s="107" t="s">
        <v>595</v>
      </c>
      <c r="D142" s="133" t="s">
        <v>3361</v>
      </c>
      <c r="E142" s="133" t="s">
        <v>256</v>
      </c>
      <c r="F142" s="133" t="s">
        <v>3983</v>
      </c>
      <c r="G142" s="137">
        <v>42941</v>
      </c>
      <c r="H142" s="133" t="s">
        <v>2838</v>
      </c>
      <c r="I142" s="137">
        <v>43367</v>
      </c>
      <c r="J142" s="134" t="s">
        <v>5497</v>
      </c>
      <c r="K142" s="134" t="s">
        <v>295</v>
      </c>
      <c r="L142" s="134" t="s">
        <v>295</v>
      </c>
      <c r="M142" s="135" t="s">
        <v>3971</v>
      </c>
      <c r="N142" s="135" t="s">
        <v>243</v>
      </c>
    </row>
    <row r="143" spans="1:14" x14ac:dyDescent="0.25">
      <c r="A143" s="132" t="s">
        <v>211</v>
      </c>
      <c r="B143" s="220" t="s">
        <v>907</v>
      </c>
      <c r="C143" s="107" t="s">
        <v>595</v>
      </c>
      <c r="D143" s="133" t="s">
        <v>908</v>
      </c>
      <c r="E143" s="133" t="s">
        <v>542</v>
      </c>
      <c r="F143" s="133" t="s">
        <v>4221</v>
      </c>
      <c r="G143" s="137">
        <v>43035</v>
      </c>
      <c r="H143" s="133" t="s">
        <v>2838</v>
      </c>
      <c r="I143" s="137">
        <v>43292</v>
      </c>
      <c r="J143" s="134" t="s">
        <v>5497</v>
      </c>
      <c r="K143" s="134" t="s">
        <v>295</v>
      </c>
      <c r="L143" s="134" t="s">
        <v>295</v>
      </c>
      <c r="M143" s="135" t="s">
        <v>4223</v>
      </c>
      <c r="N143" s="135" t="s">
        <v>263</v>
      </c>
    </row>
    <row r="144" spans="1:14" x14ac:dyDescent="0.25">
      <c r="A144" s="132" t="s">
        <v>189</v>
      </c>
      <c r="B144" s="220" t="s">
        <v>2809</v>
      </c>
      <c r="C144" s="107" t="s">
        <v>595</v>
      </c>
      <c r="D144" s="133" t="s">
        <v>3567</v>
      </c>
      <c r="E144" s="133" t="s">
        <v>543</v>
      </c>
      <c r="F144" s="133" t="s">
        <v>3792</v>
      </c>
      <c r="G144" s="137">
        <v>43069</v>
      </c>
      <c r="H144" s="133" t="s">
        <v>2851</v>
      </c>
      <c r="I144" s="137">
        <v>43668</v>
      </c>
      <c r="J144" s="134" t="s">
        <v>5498</v>
      </c>
      <c r="K144" s="134" t="s">
        <v>295</v>
      </c>
      <c r="L144" s="134" t="s">
        <v>295</v>
      </c>
      <c r="M144" s="135" t="s">
        <v>4165</v>
      </c>
      <c r="N144" s="135" t="s">
        <v>263</v>
      </c>
    </row>
    <row r="145" spans="1:14" x14ac:dyDescent="0.25">
      <c r="A145" s="132" t="s">
        <v>141</v>
      </c>
      <c r="B145" s="220" t="s">
        <v>395</v>
      </c>
      <c r="C145" s="107" t="s">
        <v>595</v>
      </c>
      <c r="D145" s="133" t="s">
        <v>3414</v>
      </c>
      <c r="E145" s="133" t="s">
        <v>549</v>
      </c>
      <c r="F145" s="133" t="s">
        <v>4007</v>
      </c>
      <c r="G145" s="137">
        <v>43102</v>
      </c>
      <c r="H145" s="133" t="s">
        <v>2838</v>
      </c>
      <c r="I145" s="137">
        <v>43412</v>
      </c>
      <c r="J145" s="134" t="s">
        <v>5497</v>
      </c>
      <c r="K145" s="134" t="s">
        <v>396</v>
      </c>
      <c r="L145" s="134" t="s">
        <v>295</v>
      </c>
      <c r="M145" s="135" t="s">
        <v>4008</v>
      </c>
      <c r="N145" s="135" t="s">
        <v>243</v>
      </c>
    </row>
    <row r="146" spans="1:14" x14ac:dyDescent="0.25">
      <c r="A146" s="132" t="s">
        <v>4804</v>
      </c>
      <c r="B146" s="220" t="s">
        <v>258</v>
      </c>
      <c r="C146" s="107" t="s">
        <v>595</v>
      </c>
      <c r="D146" s="133" t="s">
        <v>3291</v>
      </c>
      <c r="E146" s="133" t="s">
        <v>1118</v>
      </c>
      <c r="F146" s="133" t="s">
        <v>3792</v>
      </c>
      <c r="G146" s="137">
        <v>43122</v>
      </c>
      <c r="H146" s="133" t="s">
        <v>2854</v>
      </c>
      <c r="I146" s="137">
        <v>43552</v>
      </c>
      <c r="J146" s="134" t="s">
        <v>5497</v>
      </c>
      <c r="K146" s="134" t="s">
        <v>295</v>
      </c>
      <c r="L146" s="134" t="s">
        <v>295</v>
      </c>
      <c r="M146" s="135" t="s">
        <v>3819</v>
      </c>
      <c r="N146" s="135" t="s">
        <v>263</v>
      </c>
    </row>
    <row r="147" spans="1:14" x14ac:dyDescent="0.25">
      <c r="A147" s="132" t="s">
        <v>151</v>
      </c>
      <c r="B147" s="220" t="s">
        <v>912</v>
      </c>
      <c r="C147" s="107" t="s">
        <v>595</v>
      </c>
      <c r="D147" s="133" t="s">
        <v>3442</v>
      </c>
      <c r="E147" s="133" t="s">
        <v>557</v>
      </c>
      <c r="F147" s="133" t="s">
        <v>4055</v>
      </c>
      <c r="G147" s="137">
        <v>43154</v>
      </c>
      <c r="H147" s="133" t="s">
        <v>2838</v>
      </c>
      <c r="I147" s="137">
        <v>43292</v>
      </c>
      <c r="J147" s="134" t="s">
        <v>5497</v>
      </c>
      <c r="K147" s="134" t="s">
        <v>295</v>
      </c>
      <c r="L147" s="134" t="s">
        <v>295</v>
      </c>
      <c r="M147" s="135" t="s">
        <v>3913</v>
      </c>
      <c r="N147" s="135" t="s">
        <v>263</v>
      </c>
    </row>
    <row r="148" spans="1:14" x14ac:dyDescent="0.25">
      <c r="A148" s="132" t="s">
        <v>151</v>
      </c>
      <c r="B148" s="220" t="s">
        <v>915</v>
      </c>
      <c r="C148" s="107" t="s">
        <v>595</v>
      </c>
      <c r="D148" s="133" t="s">
        <v>3443</v>
      </c>
      <c r="E148" s="133" t="s">
        <v>544</v>
      </c>
      <c r="F148" s="133" t="s">
        <v>4046</v>
      </c>
      <c r="G148" s="137">
        <v>43167</v>
      </c>
      <c r="H148" s="133" t="s">
        <v>2838</v>
      </c>
      <c r="I148" s="137">
        <v>43306</v>
      </c>
      <c r="J148" s="134" t="s">
        <v>5497</v>
      </c>
      <c r="K148" s="134" t="s">
        <v>295</v>
      </c>
      <c r="L148" s="134" t="s">
        <v>2884</v>
      </c>
      <c r="M148" s="135" t="s">
        <v>4040</v>
      </c>
      <c r="N148" s="135" t="s">
        <v>243</v>
      </c>
    </row>
    <row r="149" spans="1:14" x14ac:dyDescent="0.25">
      <c r="A149" s="132" t="s">
        <v>151</v>
      </c>
      <c r="B149" s="220" t="s">
        <v>447</v>
      </c>
      <c r="C149" s="107" t="s">
        <v>595</v>
      </c>
      <c r="D149" s="133" t="s">
        <v>3458</v>
      </c>
      <c r="E149" s="133" t="s">
        <v>544</v>
      </c>
      <c r="F149" s="133" t="s">
        <v>4042</v>
      </c>
      <c r="G149" s="137">
        <v>43167</v>
      </c>
      <c r="H149" s="133" t="s">
        <v>2854</v>
      </c>
      <c r="I149" s="137">
        <v>43451</v>
      </c>
      <c r="J149" s="134" t="s">
        <v>5497</v>
      </c>
      <c r="K149" s="134" t="s">
        <v>323</v>
      </c>
      <c r="L149" s="134" t="s">
        <v>2884</v>
      </c>
      <c r="M149" s="135" t="s">
        <v>4040</v>
      </c>
      <c r="N149" s="135" t="s">
        <v>243</v>
      </c>
    </row>
    <row r="150" spans="1:14" x14ac:dyDescent="0.25">
      <c r="A150" s="132" t="s">
        <v>151</v>
      </c>
      <c r="B150" s="220" t="s">
        <v>917</v>
      </c>
      <c r="C150" s="107" t="s">
        <v>595</v>
      </c>
      <c r="D150" s="133" t="s">
        <v>3444</v>
      </c>
      <c r="E150" s="133" t="s">
        <v>918</v>
      </c>
      <c r="F150" s="133" t="s">
        <v>4044</v>
      </c>
      <c r="G150" s="137">
        <v>43167</v>
      </c>
      <c r="H150" s="133" t="s">
        <v>2838</v>
      </c>
      <c r="I150" s="137">
        <v>43336</v>
      </c>
      <c r="J150" s="134" t="s">
        <v>5497</v>
      </c>
      <c r="K150" s="134" t="s">
        <v>295</v>
      </c>
      <c r="L150" s="134" t="s">
        <v>2884</v>
      </c>
      <c r="M150" s="135" t="s">
        <v>4040</v>
      </c>
      <c r="N150" s="135" t="s">
        <v>243</v>
      </c>
    </row>
    <row r="151" spans="1:14" x14ac:dyDescent="0.25">
      <c r="A151" s="132" t="s">
        <v>4804</v>
      </c>
      <c r="B151" s="220" t="s">
        <v>919</v>
      </c>
      <c r="C151" s="107" t="s">
        <v>595</v>
      </c>
      <c r="D151" s="133" t="s">
        <v>3267</v>
      </c>
      <c r="E151" s="133" t="s">
        <v>540</v>
      </c>
      <c r="F151" s="133" t="s">
        <v>295</v>
      </c>
      <c r="G151" s="137">
        <v>43171</v>
      </c>
      <c r="H151" s="133" t="s">
        <v>2854</v>
      </c>
      <c r="I151" s="137">
        <v>43284</v>
      </c>
      <c r="J151" s="134" t="s">
        <v>5497</v>
      </c>
      <c r="K151" s="134" t="s">
        <v>295</v>
      </c>
      <c r="L151" s="134" t="s">
        <v>295</v>
      </c>
      <c r="M151" s="135" t="s">
        <v>3803</v>
      </c>
      <c r="N151" s="135" t="s">
        <v>263</v>
      </c>
    </row>
    <row r="152" spans="1:14" x14ac:dyDescent="0.25">
      <c r="A152" s="132" t="s">
        <v>151</v>
      </c>
      <c r="B152" s="220" t="s">
        <v>923</v>
      </c>
      <c r="C152" s="107" t="s">
        <v>595</v>
      </c>
      <c r="D152" s="133" t="s">
        <v>924</v>
      </c>
      <c r="E152" s="133" t="s">
        <v>556</v>
      </c>
      <c r="F152" s="133" t="s">
        <v>4102</v>
      </c>
      <c r="G152" s="137">
        <v>43196</v>
      </c>
      <c r="H152" s="133" t="s">
        <v>2838</v>
      </c>
      <c r="I152" s="137">
        <v>43395</v>
      </c>
      <c r="J152" s="134" t="s">
        <v>5497</v>
      </c>
      <c r="K152" s="134" t="s">
        <v>925</v>
      </c>
      <c r="L152" s="134" t="s">
        <v>295</v>
      </c>
      <c r="M152" s="135" t="s">
        <v>3913</v>
      </c>
      <c r="N152" s="135" t="s">
        <v>243</v>
      </c>
    </row>
    <row r="153" spans="1:14" x14ac:dyDescent="0.25">
      <c r="A153" s="132" t="s">
        <v>215</v>
      </c>
      <c r="B153" s="220" t="s">
        <v>926</v>
      </c>
      <c r="C153" s="107" t="s">
        <v>595</v>
      </c>
      <c r="D153" s="133" t="s">
        <v>3625</v>
      </c>
      <c r="E153" s="133" t="s">
        <v>541</v>
      </c>
      <c r="F153" s="133" t="s">
        <v>295</v>
      </c>
      <c r="G153" s="137">
        <v>43209</v>
      </c>
      <c r="H153" s="133" t="s">
        <v>2838</v>
      </c>
      <c r="I153" s="137">
        <v>43367</v>
      </c>
      <c r="J153" s="134" t="s">
        <v>5497</v>
      </c>
      <c r="K153" s="134" t="s">
        <v>295</v>
      </c>
      <c r="L153" s="134" t="s">
        <v>295</v>
      </c>
      <c r="M153" s="135" t="s">
        <v>4256</v>
      </c>
      <c r="N153" s="135" t="s">
        <v>257</v>
      </c>
    </row>
    <row r="154" spans="1:14" x14ac:dyDescent="0.25">
      <c r="A154" s="132" t="s">
        <v>215</v>
      </c>
      <c r="B154" s="220" t="s">
        <v>929</v>
      </c>
      <c r="C154" s="107" t="s">
        <v>595</v>
      </c>
      <c r="D154" s="133" t="s">
        <v>3627</v>
      </c>
      <c r="E154" s="133" t="s">
        <v>550</v>
      </c>
      <c r="F154" s="133" t="s">
        <v>4254</v>
      </c>
      <c r="G154" s="137">
        <v>43250</v>
      </c>
      <c r="H154" s="133" t="s">
        <v>2838</v>
      </c>
      <c r="I154" s="137">
        <v>43292</v>
      </c>
      <c r="J154" s="134" t="s">
        <v>5497</v>
      </c>
      <c r="K154" s="134" t="s">
        <v>295</v>
      </c>
      <c r="L154" s="134" t="s">
        <v>295</v>
      </c>
      <c r="M154" s="135" t="s">
        <v>4255</v>
      </c>
      <c r="N154" s="135" t="s">
        <v>295</v>
      </c>
    </row>
    <row r="155" spans="1:14" x14ac:dyDescent="0.25">
      <c r="A155" s="132" t="s">
        <v>141</v>
      </c>
      <c r="B155" s="220" t="s">
        <v>931</v>
      </c>
      <c r="C155" s="107" t="s">
        <v>595</v>
      </c>
      <c r="D155" s="133" t="s">
        <v>932</v>
      </c>
      <c r="E155" s="133" t="s">
        <v>537</v>
      </c>
      <c r="F155" s="133" t="s">
        <v>3975</v>
      </c>
      <c r="G155" s="137">
        <v>43270</v>
      </c>
      <c r="H155" s="133" t="s">
        <v>2838</v>
      </c>
      <c r="I155" s="137">
        <v>43336</v>
      </c>
      <c r="J155" s="134" t="s">
        <v>5497</v>
      </c>
      <c r="K155" s="134" t="s">
        <v>295</v>
      </c>
      <c r="L155" s="134" t="s">
        <v>2884</v>
      </c>
      <c r="M155" s="135" t="s">
        <v>3974</v>
      </c>
      <c r="N155" s="135" t="s">
        <v>243</v>
      </c>
    </row>
    <row r="156" spans="1:14" x14ac:dyDescent="0.25">
      <c r="A156" s="132" t="s">
        <v>141</v>
      </c>
      <c r="B156" s="220" t="s">
        <v>389</v>
      </c>
      <c r="C156" s="107" t="s">
        <v>595</v>
      </c>
      <c r="D156" s="133" t="s">
        <v>3409</v>
      </c>
      <c r="E156" s="133" t="s">
        <v>549</v>
      </c>
      <c r="F156" s="133" t="s">
        <v>43</v>
      </c>
      <c r="G156" s="137">
        <v>43271</v>
      </c>
      <c r="H156" s="133" t="s">
        <v>2838</v>
      </c>
      <c r="I156" s="137">
        <v>43412</v>
      </c>
      <c r="J156" s="134" t="s">
        <v>5497</v>
      </c>
      <c r="K156" s="134" t="s">
        <v>390</v>
      </c>
      <c r="L156" s="134" t="s">
        <v>295</v>
      </c>
      <c r="M156" s="135" t="s">
        <v>4004</v>
      </c>
      <c r="N156" s="135" t="s">
        <v>243</v>
      </c>
    </row>
    <row r="157" spans="1:14" x14ac:dyDescent="0.25">
      <c r="A157" s="132" t="s">
        <v>151</v>
      </c>
      <c r="B157" s="220" t="s">
        <v>261</v>
      </c>
      <c r="C157" s="107" t="s">
        <v>595</v>
      </c>
      <c r="D157" s="133" t="s">
        <v>3511</v>
      </c>
      <c r="E157" s="133" t="s">
        <v>262</v>
      </c>
      <c r="F157" s="133" t="s">
        <v>4099</v>
      </c>
      <c r="G157" s="137">
        <v>43283</v>
      </c>
      <c r="H157" s="133" t="s">
        <v>2838</v>
      </c>
      <c r="I157" s="137">
        <v>43542</v>
      </c>
      <c r="J157" s="134" t="s">
        <v>5497</v>
      </c>
      <c r="K157" s="134" t="s">
        <v>264</v>
      </c>
      <c r="L157" s="134" t="s">
        <v>2884</v>
      </c>
      <c r="M157" s="135" t="s">
        <v>4036</v>
      </c>
      <c r="N157" s="135" t="s">
        <v>263</v>
      </c>
    </row>
    <row r="158" spans="1:14" x14ac:dyDescent="0.25">
      <c r="A158" s="132" t="s">
        <v>211</v>
      </c>
      <c r="B158" s="220" t="s">
        <v>933</v>
      </c>
      <c r="C158" s="107" t="s">
        <v>595</v>
      </c>
      <c r="D158" s="133" t="s">
        <v>3606</v>
      </c>
      <c r="E158" s="133" t="s">
        <v>535</v>
      </c>
      <c r="F158" s="133" t="s">
        <v>4227</v>
      </c>
      <c r="G158" s="137">
        <v>43283</v>
      </c>
      <c r="H158" s="133" t="s">
        <v>2838</v>
      </c>
      <c r="I158" s="137">
        <v>43383</v>
      </c>
      <c r="J158" s="134" t="s">
        <v>5497</v>
      </c>
      <c r="K158" s="134" t="s">
        <v>302</v>
      </c>
      <c r="L158" s="134" t="s">
        <v>2884</v>
      </c>
      <c r="M158" s="135" t="s">
        <v>4228</v>
      </c>
      <c r="N158" s="135" t="s">
        <v>243</v>
      </c>
    </row>
    <row r="159" spans="1:14" x14ac:dyDescent="0.25">
      <c r="A159" s="132" t="s">
        <v>141</v>
      </c>
      <c r="B159" s="220" t="s">
        <v>934</v>
      </c>
      <c r="C159" s="107" t="s">
        <v>595</v>
      </c>
      <c r="D159" s="133" t="s">
        <v>3422</v>
      </c>
      <c r="E159" s="133" t="s">
        <v>551</v>
      </c>
      <c r="F159" s="133" t="s">
        <v>4014</v>
      </c>
      <c r="G159" s="137">
        <v>43284</v>
      </c>
      <c r="H159" s="133" t="s">
        <v>2838</v>
      </c>
      <c r="I159" s="137">
        <v>43383</v>
      </c>
      <c r="J159" s="134" t="s">
        <v>5497</v>
      </c>
      <c r="K159" s="134" t="s">
        <v>323</v>
      </c>
      <c r="L159" s="134" t="s">
        <v>2884</v>
      </c>
      <c r="M159" s="135" t="s">
        <v>4015</v>
      </c>
      <c r="N159" s="135" t="s">
        <v>243</v>
      </c>
    </row>
    <row r="160" spans="1:14" x14ac:dyDescent="0.25">
      <c r="A160" s="132" t="s">
        <v>211</v>
      </c>
      <c r="B160" s="220" t="s">
        <v>935</v>
      </c>
      <c r="C160" s="107" t="s">
        <v>595</v>
      </c>
      <c r="D160" s="133" t="s">
        <v>3614</v>
      </c>
      <c r="E160" s="133" t="s">
        <v>535</v>
      </c>
      <c r="F160" s="133" t="s">
        <v>4236</v>
      </c>
      <c r="G160" s="137">
        <v>43287</v>
      </c>
      <c r="H160" s="133" t="s">
        <v>2838</v>
      </c>
      <c r="I160" s="137">
        <v>43383</v>
      </c>
      <c r="J160" s="134" t="s">
        <v>5497</v>
      </c>
      <c r="K160" s="134" t="s">
        <v>327</v>
      </c>
      <c r="L160" s="134" t="s">
        <v>2884</v>
      </c>
      <c r="M160" s="135" t="s">
        <v>4237</v>
      </c>
      <c r="N160" s="135" t="s">
        <v>243</v>
      </c>
    </row>
    <row r="161" spans="1:14" x14ac:dyDescent="0.25">
      <c r="A161" s="132" t="s">
        <v>211</v>
      </c>
      <c r="B161" s="220" t="s">
        <v>936</v>
      </c>
      <c r="C161" s="107" t="s">
        <v>595</v>
      </c>
      <c r="D161" s="133" t="s">
        <v>3615</v>
      </c>
      <c r="E161" s="133" t="s">
        <v>535</v>
      </c>
      <c r="F161" s="133" t="s">
        <v>4238</v>
      </c>
      <c r="G161" s="137">
        <v>43290</v>
      </c>
      <c r="H161" s="133" t="s">
        <v>2838</v>
      </c>
      <c r="I161" s="137">
        <v>43383</v>
      </c>
      <c r="J161" s="134" t="s">
        <v>5497</v>
      </c>
      <c r="K161" s="134" t="s">
        <v>328</v>
      </c>
      <c r="L161" s="134" t="s">
        <v>2884</v>
      </c>
      <c r="M161" s="135" t="s">
        <v>4237</v>
      </c>
      <c r="N161" s="135" t="s">
        <v>243</v>
      </c>
    </row>
    <row r="162" spans="1:14" x14ac:dyDescent="0.25">
      <c r="A162" s="132" t="s">
        <v>4804</v>
      </c>
      <c r="B162" s="220" t="s">
        <v>335</v>
      </c>
      <c r="C162" s="107" t="s">
        <v>595</v>
      </c>
      <c r="D162" s="133" t="s">
        <v>3276</v>
      </c>
      <c r="E162" s="133" t="s">
        <v>552</v>
      </c>
      <c r="F162" s="133" t="s">
        <v>302</v>
      </c>
      <c r="G162" s="137">
        <v>43291</v>
      </c>
      <c r="H162" s="133" t="s">
        <v>2838</v>
      </c>
      <c r="I162" s="137">
        <v>43412</v>
      </c>
      <c r="J162" s="134" t="s">
        <v>5497</v>
      </c>
      <c r="K162" s="134" t="s">
        <v>307</v>
      </c>
      <c r="L162" s="134" t="s">
        <v>295</v>
      </c>
      <c r="M162" s="135" t="s">
        <v>3797</v>
      </c>
      <c r="N162" s="135" t="s">
        <v>243</v>
      </c>
    </row>
    <row r="163" spans="1:14" x14ac:dyDescent="0.25">
      <c r="A163" s="132" t="s">
        <v>526</v>
      </c>
      <c r="B163" s="220" t="s">
        <v>937</v>
      </c>
      <c r="C163" s="107" t="s">
        <v>595</v>
      </c>
      <c r="D163" s="133" t="s">
        <v>3596</v>
      </c>
      <c r="E163" s="133" t="s">
        <v>4212</v>
      </c>
      <c r="F163" s="133" t="s">
        <v>4211</v>
      </c>
      <c r="G163" s="137">
        <v>43292</v>
      </c>
      <c r="H163" s="133" t="s">
        <v>2838</v>
      </c>
      <c r="I163" s="137">
        <v>43336</v>
      </c>
      <c r="J163" s="134" t="s">
        <v>5497</v>
      </c>
      <c r="K163" s="134" t="s">
        <v>295</v>
      </c>
      <c r="L163" s="134" t="s">
        <v>295</v>
      </c>
      <c r="M163" s="135" t="s">
        <v>4209</v>
      </c>
      <c r="N163" s="135" t="s">
        <v>263</v>
      </c>
    </row>
    <row r="164" spans="1:14" x14ac:dyDescent="0.25">
      <c r="A164" s="132" t="s">
        <v>526</v>
      </c>
      <c r="B164" s="220" t="s">
        <v>940</v>
      </c>
      <c r="C164" s="107" t="s">
        <v>595</v>
      </c>
      <c r="D164" s="133" t="s">
        <v>3592</v>
      </c>
      <c r="E164" s="133" t="s">
        <v>4212</v>
      </c>
      <c r="F164" s="133" t="s">
        <v>4211</v>
      </c>
      <c r="G164" s="137">
        <v>43292</v>
      </c>
      <c r="H164" s="133" t="s">
        <v>2838</v>
      </c>
      <c r="I164" s="137">
        <v>43336</v>
      </c>
      <c r="J164" s="134" t="s">
        <v>5497</v>
      </c>
      <c r="K164" s="134" t="s">
        <v>295</v>
      </c>
      <c r="L164" s="134" t="s">
        <v>295</v>
      </c>
      <c r="M164" s="135" t="s">
        <v>4209</v>
      </c>
      <c r="N164" s="135" t="s">
        <v>243</v>
      </c>
    </row>
    <row r="165" spans="1:14" x14ac:dyDescent="0.25">
      <c r="A165" s="132" t="s">
        <v>189</v>
      </c>
      <c r="B165" s="220" t="s">
        <v>491</v>
      </c>
      <c r="C165" s="107" t="s">
        <v>595</v>
      </c>
      <c r="D165" s="133" t="s">
        <v>3576</v>
      </c>
      <c r="E165" s="133" t="s">
        <v>543</v>
      </c>
      <c r="F165" s="133" t="s">
        <v>295</v>
      </c>
      <c r="G165" s="137">
        <v>43293</v>
      </c>
      <c r="H165" s="133" t="s">
        <v>2838</v>
      </c>
      <c r="I165" s="137">
        <v>43570</v>
      </c>
      <c r="J165" s="134" t="s">
        <v>5497</v>
      </c>
      <c r="K165" s="134" t="s">
        <v>323</v>
      </c>
      <c r="L165" s="134" t="s">
        <v>295</v>
      </c>
      <c r="M165" s="135" t="s">
        <v>4165</v>
      </c>
      <c r="N165" s="135" t="s">
        <v>263</v>
      </c>
    </row>
    <row r="166" spans="1:14" x14ac:dyDescent="0.25">
      <c r="A166" s="132" t="s">
        <v>4804</v>
      </c>
      <c r="B166" s="220" t="s">
        <v>942</v>
      </c>
      <c r="C166" s="107" t="s">
        <v>595</v>
      </c>
      <c r="D166" s="133" t="s">
        <v>3286</v>
      </c>
      <c r="E166" s="133" t="s">
        <v>351</v>
      </c>
      <c r="F166" s="133" t="s">
        <v>2773</v>
      </c>
      <c r="G166" s="137">
        <v>43293</v>
      </c>
      <c r="H166" s="133" t="s">
        <v>2838</v>
      </c>
      <c r="I166" s="137">
        <v>43360</v>
      </c>
      <c r="J166" s="134" t="s">
        <v>5497</v>
      </c>
      <c r="K166" s="134" t="s">
        <v>328</v>
      </c>
      <c r="L166" s="134" t="s">
        <v>295</v>
      </c>
      <c r="M166" s="135" t="s">
        <v>3814</v>
      </c>
      <c r="N166" s="135" t="s">
        <v>243</v>
      </c>
    </row>
    <row r="167" spans="1:14" x14ac:dyDescent="0.25">
      <c r="A167" s="132" t="s">
        <v>76</v>
      </c>
      <c r="B167" s="220" t="s">
        <v>943</v>
      </c>
      <c r="C167" s="107" t="s">
        <v>595</v>
      </c>
      <c r="D167" s="133" t="s">
        <v>3331</v>
      </c>
      <c r="E167" s="133" t="s">
        <v>1092</v>
      </c>
      <c r="F167" s="133" t="s">
        <v>3895</v>
      </c>
      <c r="G167" s="137">
        <v>43294</v>
      </c>
      <c r="H167" s="133" t="s">
        <v>2854</v>
      </c>
      <c r="I167" s="137">
        <v>43361</v>
      </c>
      <c r="J167" s="134" t="s">
        <v>5497</v>
      </c>
      <c r="K167" s="134" t="s">
        <v>152</v>
      </c>
      <c r="L167" s="134" t="s">
        <v>295</v>
      </c>
      <c r="M167" s="135" t="s">
        <v>3896</v>
      </c>
      <c r="N167" s="135" t="s">
        <v>243</v>
      </c>
    </row>
    <row r="168" spans="1:14" x14ac:dyDescent="0.25">
      <c r="A168" s="132" t="s">
        <v>76</v>
      </c>
      <c r="B168" s="220" t="s">
        <v>946</v>
      </c>
      <c r="C168" s="107" t="s">
        <v>595</v>
      </c>
      <c r="D168" s="133" t="s">
        <v>3333</v>
      </c>
      <c r="E168" s="133" t="s">
        <v>1092</v>
      </c>
      <c r="F168" s="133" t="s">
        <v>3895</v>
      </c>
      <c r="G168" s="137">
        <v>43297</v>
      </c>
      <c r="H168" s="133" t="s">
        <v>2854</v>
      </c>
      <c r="I168" s="137">
        <v>43361</v>
      </c>
      <c r="J168" s="134" t="s">
        <v>5497</v>
      </c>
      <c r="K168" s="134" t="s">
        <v>152</v>
      </c>
      <c r="L168" s="134" t="s">
        <v>295</v>
      </c>
      <c r="M168" s="135" t="s">
        <v>3896</v>
      </c>
      <c r="N168" s="135" t="s">
        <v>243</v>
      </c>
    </row>
    <row r="169" spans="1:14" x14ac:dyDescent="0.25">
      <c r="A169" s="132" t="s">
        <v>21</v>
      </c>
      <c r="B169" s="220" t="s">
        <v>948</v>
      </c>
      <c r="C169" s="107" t="s">
        <v>595</v>
      </c>
      <c r="D169" s="133" t="s">
        <v>3246</v>
      </c>
      <c r="E169" s="133" t="s">
        <v>407</v>
      </c>
      <c r="F169" s="133" t="s">
        <v>3776</v>
      </c>
      <c r="G169" s="137">
        <v>43297</v>
      </c>
      <c r="H169" s="133" t="s">
        <v>2838</v>
      </c>
      <c r="I169" s="137">
        <v>43362</v>
      </c>
      <c r="J169" s="134" t="s">
        <v>5497</v>
      </c>
      <c r="K169" s="134" t="s">
        <v>295</v>
      </c>
      <c r="L169" s="134" t="s">
        <v>295</v>
      </c>
      <c r="M169" s="135" t="s">
        <v>3775</v>
      </c>
      <c r="N169" s="135" t="s">
        <v>263</v>
      </c>
    </row>
    <row r="170" spans="1:14" x14ac:dyDescent="0.25">
      <c r="A170" s="132" t="s">
        <v>76</v>
      </c>
      <c r="B170" s="220" t="s">
        <v>362</v>
      </c>
      <c r="C170" s="107" t="s">
        <v>595</v>
      </c>
      <c r="D170" s="133" t="s">
        <v>3337</v>
      </c>
      <c r="E170" s="133" t="s">
        <v>369</v>
      </c>
      <c r="F170" s="133" t="s">
        <v>3899</v>
      </c>
      <c r="G170" s="137">
        <v>43297</v>
      </c>
      <c r="H170" s="133" t="s">
        <v>2838</v>
      </c>
      <c r="I170" s="137">
        <v>43586</v>
      </c>
      <c r="J170" s="134" t="s">
        <v>5497</v>
      </c>
      <c r="K170" s="134" t="s">
        <v>295</v>
      </c>
      <c r="L170" s="134" t="s">
        <v>295</v>
      </c>
      <c r="M170" s="135" t="s">
        <v>3859</v>
      </c>
      <c r="N170" s="135" t="s">
        <v>263</v>
      </c>
    </row>
    <row r="171" spans="1:14" x14ac:dyDescent="0.25">
      <c r="A171" s="132" t="s">
        <v>76</v>
      </c>
      <c r="B171" s="220" t="s">
        <v>950</v>
      </c>
      <c r="C171" s="107" t="s">
        <v>595</v>
      </c>
      <c r="D171" s="133" t="s">
        <v>3311</v>
      </c>
      <c r="E171" s="133" t="s">
        <v>1092</v>
      </c>
      <c r="F171" s="133" t="s">
        <v>3881</v>
      </c>
      <c r="G171" s="137">
        <v>43297</v>
      </c>
      <c r="H171" s="133" t="s">
        <v>2854</v>
      </c>
      <c r="I171" s="137">
        <v>43361</v>
      </c>
      <c r="J171" s="134" t="s">
        <v>5497</v>
      </c>
      <c r="K171" s="134" t="s">
        <v>307</v>
      </c>
      <c r="L171" s="134" t="s">
        <v>295</v>
      </c>
      <c r="M171" s="135" t="s">
        <v>3859</v>
      </c>
      <c r="N171" s="135" t="s">
        <v>263</v>
      </c>
    </row>
    <row r="172" spans="1:14" x14ac:dyDescent="0.25">
      <c r="A172" s="132" t="s">
        <v>526</v>
      </c>
      <c r="B172" s="220" t="s">
        <v>952</v>
      </c>
      <c r="C172" s="107" t="s">
        <v>595</v>
      </c>
      <c r="D172" s="133" t="s">
        <v>3593</v>
      </c>
      <c r="E172" s="133" t="s">
        <v>548</v>
      </c>
      <c r="F172" s="133" t="s">
        <v>4129</v>
      </c>
      <c r="G172" s="137">
        <v>43297</v>
      </c>
      <c r="H172" s="133" t="s">
        <v>2838</v>
      </c>
      <c r="I172" s="137">
        <v>43383</v>
      </c>
      <c r="J172" s="134" t="s">
        <v>5497</v>
      </c>
      <c r="K172" s="134" t="s">
        <v>302</v>
      </c>
      <c r="L172" s="134" t="s">
        <v>295</v>
      </c>
      <c r="M172" s="135" t="s">
        <v>4209</v>
      </c>
      <c r="N172" s="135" t="s">
        <v>243</v>
      </c>
    </row>
    <row r="173" spans="1:14" x14ac:dyDescent="0.25">
      <c r="A173" s="132" t="s">
        <v>151</v>
      </c>
      <c r="B173" s="220" t="s">
        <v>448</v>
      </c>
      <c r="C173" s="107" t="s">
        <v>595</v>
      </c>
      <c r="D173" s="133" t="s">
        <v>3523</v>
      </c>
      <c r="E173" s="133" t="s">
        <v>561</v>
      </c>
      <c r="F173" s="133" t="s">
        <v>4066</v>
      </c>
      <c r="G173" s="137">
        <v>43297</v>
      </c>
      <c r="H173" s="133" t="s">
        <v>2838</v>
      </c>
      <c r="I173" s="137">
        <v>43631</v>
      </c>
      <c r="J173" s="134" t="s">
        <v>5497</v>
      </c>
      <c r="K173" s="134" t="s">
        <v>449</v>
      </c>
      <c r="L173" s="134" t="s">
        <v>295</v>
      </c>
      <c r="M173" s="135" t="s">
        <v>3906</v>
      </c>
      <c r="N173" s="135" t="s">
        <v>263</v>
      </c>
    </row>
    <row r="174" spans="1:14" x14ac:dyDescent="0.25">
      <c r="A174" s="132" t="s">
        <v>211</v>
      </c>
      <c r="B174" s="220" t="s">
        <v>507</v>
      </c>
      <c r="C174" s="107" t="s">
        <v>595</v>
      </c>
      <c r="D174" s="133" t="s">
        <v>3612</v>
      </c>
      <c r="E174" s="133" t="s">
        <v>535</v>
      </c>
      <c r="F174" s="133" t="s">
        <v>4234</v>
      </c>
      <c r="G174" s="137">
        <v>43298</v>
      </c>
      <c r="H174" s="133" t="s">
        <v>2838</v>
      </c>
      <c r="I174" s="137">
        <v>43586</v>
      </c>
      <c r="J174" s="134" t="s">
        <v>5497</v>
      </c>
      <c r="K174" s="134" t="s">
        <v>324</v>
      </c>
      <c r="L174" s="134" t="s">
        <v>295</v>
      </c>
      <c r="M174" s="135" t="s">
        <v>4161</v>
      </c>
      <c r="N174" s="135" t="s">
        <v>263</v>
      </c>
    </row>
    <row r="175" spans="1:14" x14ac:dyDescent="0.25">
      <c r="A175" s="132" t="s">
        <v>526</v>
      </c>
      <c r="B175" s="220" t="s">
        <v>953</v>
      </c>
      <c r="C175" s="107" t="s">
        <v>595</v>
      </c>
      <c r="D175" s="133" t="s">
        <v>3593</v>
      </c>
      <c r="E175" s="133" t="s">
        <v>548</v>
      </c>
      <c r="F175" s="133" t="s">
        <v>4129</v>
      </c>
      <c r="G175" s="137">
        <v>43297</v>
      </c>
      <c r="H175" s="133" t="s">
        <v>2854</v>
      </c>
      <c r="I175" s="137">
        <v>43374</v>
      </c>
      <c r="J175" s="134" t="s">
        <v>5497</v>
      </c>
      <c r="K175" s="134" t="s">
        <v>295</v>
      </c>
      <c r="L175" s="134" t="s">
        <v>295</v>
      </c>
      <c r="M175" s="135" t="s">
        <v>4209</v>
      </c>
      <c r="N175" s="135" t="s">
        <v>243</v>
      </c>
    </row>
    <row r="176" spans="1:14" x14ac:dyDescent="0.25">
      <c r="A176" s="132" t="s">
        <v>76</v>
      </c>
      <c r="B176" s="220" t="s">
        <v>368</v>
      </c>
      <c r="C176" s="107" t="s">
        <v>595</v>
      </c>
      <c r="D176" s="133" t="s">
        <v>3334</v>
      </c>
      <c r="E176" s="133" t="s">
        <v>1092</v>
      </c>
      <c r="F176" s="133" t="s">
        <v>3895</v>
      </c>
      <c r="G176" s="137">
        <v>43297</v>
      </c>
      <c r="H176" s="133" t="s">
        <v>2838</v>
      </c>
      <c r="I176" s="137">
        <v>43423</v>
      </c>
      <c r="J176" s="134" t="s">
        <v>5497</v>
      </c>
      <c r="K176" s="134" t="s">
        <v>152</v>
      </c>
      <c r="L176" s="134" t="s">
        <v>295</v>
      </c>
      <c r="M176" s="135" t="s">
        <v>3896</v>
      </c>
      <c r="N176" s="135" t="s">
        <v>263</v>
      </c>
    </row>
    <row r="177" spans="1:14" x14ac:dyDescent="0.25">
      <c r="A177" s="132" t="s">
        <v>4818</v>
      </c>
      <c r="B177" s="220" t="s">
        <v>956</v>
      </c>
      <c r="C177" s="107" t="s">
        <v>595</v>
      </c>
      <c r="D177" s="133" t="s">
        <v>3647</v>
      </c>
      <c r="E177" s="133" t="s">
        <v>545</v>
      </c>
      <c r="F177" s="133" t="s">
        <v>295</v>
      </c>
      <c r="G177" s="137">
        <v>43298</v>
      </c>
      <c r="H177" s="133" t="s">
        <v>2838</v>
      </c>
      <c r="I177" s="137">
        <v>43395</v>
      </c>
      <c r="J177" s="134" t="s">
        <v>5497</v>
      </c>
      <c r="K177" s="134" t="s">
        <v>264</v>
      </c>
      <c r="L177" s="134" t="s">
        <v>295</v>
      </c>
      <c r="M177" s="135" t="s">
        <v>4269</v>
      </c>
      <c r="N177" s="135" t="s">
        <v>243</v>
      </c>
    </row>
    <row r="178" spans="1:14" x14ac:dyDescent="0.25">
      <c r="A178" s="132" t="s">
        <v>151</v>
      </c>
      <c r="B178" s="220" t="s">
        <v>443</v>
      </c>
      <c r="C178" s="107" t="s">
        <v>595</v>
      </c>
      <c r="D178" s="133" t="s">
        <v>3519</v>
      </c>
      <c r="E178" s="133" t="s">
        <v>559</v>
      </c>
      <c r="F178" s="133" t="s">
        <v>4106</v>
      </c>
      <c r="G178" s="137">
        <v>43301</v>
      </c>
      <c r="H178" s="133" t="s">
        <v>2838</v>
      </c>
      <c r="I178" s="137">
        <v>43476</v>
      </c>
      <c r="J178" s="134" t="s">
        <v>5497</v>
      </c>
      <c r="K178" s="134" t="s">
        <v>444</v>
      </c>
      <c r="L178" s="134" t="s">
        <v>295</v>
      </c>
      <c r="M178" s="135" t="s">
        <v>4101</v>
      </c>
      <c r="N178" s="135" t="s">
        <v>243</v>
      </c>
    </row>
    <row r="179" spans="1:14" x14ac:dyDescent="0.25">
      <c r="A179" s="132" t="s">
        <v>151</v>
      </c>
      <c r="B179" s="220" t="s">
        <v>417</v>
      </c>
      <c r="C179" s="107" t="s">
        <v>595</v>
      </c>
      <c r="D179" s="133" t="s">
        <v>3496</v>
      </c>
      <c r="E179" s="133" t="s">
        <v>557</v>
      </c>
      <c r="F179" s="133" t="s">
        <v>4088</v>
      </c>
      <c r="G179" s="137">
        <v>43301</v>
      </c>
      <c r="H179" s="133" t="s">
        <v>2854</v>
      </c>
      <c r="I179" s="137">
        <v>43396</v>
      </c>
      <c r="J179" s="134" t="s">
        <v>5497</v>
      </c>
      <c r="K179" s="134" t="s">
        <v>394</v>
      </c>
      <c r="L179" s="134" t="s">
        <v>295</v>
      </c>
      <c r="M179" s="135" t="s">
        <v>4041</v>
      </c>
      <c r="N179" s="135" t="s">
        <v>263</v>
      </c>
    </row>
    <row r="180" spans="1:14" x14ac:dyDescent="0.25">
      <c r="A180" s="203" t="s">
        <v>215</v>
      </c>
      <c r="B180" s="220" t="s">
        <v>958</v>
      </c>
      <c r="C180" s="204" t="s">
        <v>595</v>
      </c>
      <c r="D180" s="203" t="s">
        <v>3376</v>
      </c>
      <c r="E180" s="203" t="s">
        <v>558</v>
      </c>
      <c r="F180" s="203" t="s">
        <v>4260</v>
      </c>
      <c r="G180" s="205">
        <v>43304</v>
      </c>
      <c r="H180" s="203" t="s">
        <v>2838</v>
      </c>
      <c r="I180" s="205">
        <v>43383</v>
      </c>
      <c r="J180" s="206" t="s">
        <v>5497</v>
      </c>
      <c r="K180" s="206" t="s">
        <v>302</v>
      </c>
      <c r="L180" s="206" t="s">
        <v>295</v>
      </c>
      <c r="M180" s="207" t="s">
        <v>4259</v>
      </c>
      <c r="N180" s="207" t="s">
        <v>243</v>
      </c>
    </row>
    <row r="181" spans="1:14" x14ac:dyDescent="0.25">
      <c r="A181" s="203" t="s">
        <v>151</v>
      </c>
      <c r="B181" s="220" t="s">
        <v>413</v>
      </c>
      <c r="C181" s="204" t="s">
        <v>595</v>
      </c>
      <c r="D181" s="203" t="s">
        <v>3491</v>
      </c>
      <c r="E181" s="203" t="s">
        <v>550</v>
      </c>
      <c r="F181" s="203" t="s">
        <v>4085</v>
      </c>
      <c r="G181" s="205">
        <v>43304</v>
      </c>
      <c r="H181" s="203" t="s">
        <v>2838</v>
      </c>
      <c r="I181" s="205">
        <v>43412</v>
      </c>
      <c r="J181" s="206" t="s">
        <v>5497</v>
      </c>
      <c r="K181" s="206" t="s">
        <v>313</v>
      </c>
      <c r="L181" s="206" t="s">
        <v>295</v>
      </c>
      <c r="M181" s="207" t="s">
        <v>4060</v>
      </c>
      <c r="N181" s="207" t="s">
        <v>263</v>
      </c>
    </row>
    <row r="182" spans="1:14" x14ac:dyDescent="0.25">
      <c r="A182" s="203" t="s">
        <v>76</v>
      </c>
      <c r="B182" s="220" t="s">
        <v>363</v>
      </c>
      <c r="C182" s="204" t="s">
        <v>595</v>
      </c>
      <c r="D182" s="203" t="s">
        <v>3314</v>
      </c>
      <c r="E182" s="203" t="s">
        <v>369</v>
      </c>
      <c r="F182" s="203" t="s">
        <v>3883</v>
      </c>
      <c r="G182" s="205">
        <v>43304</v>
      </c>
      <c r="H182" s="203" t="s">
        <v>2838</v>
      </c>
      <c r="I182" s="205">
        <v>43412</v>
      </c>
      <c r="J182" s="206" t="s">
        <v>5497</v>
      </c>
      <c r="K182" s="206" t="s">
        <v>320</v>
      </c>
      <c r="L182" s="206" t="s">
        <v>2884</v>
      </c>
      <c r="M182" s="207" t="s">
        <v>3878</v>
      </c>
      <c r="N182" s="207" t="s">
        <v>243</v>
      </c>
    </row>
    <row r="183" spans="1:14" x14ac:dyDescent="0.25">
      <c r="A183" s="203" t="s">
        <v>151</v>
      </c>
      <c r="B183" s="220" t="s">
        <v>445</v>
      </c>
      <c r="C183" s="204" t="s">
        <v>595</v>
      </c>
      <c r="D183" s="203" t="s">
        <v>3520</v>
      </c>
      <c r="E183" s="203" t="s">
        <v>525</v>
      </c>
      <c r="F183" s="203" t="s">
        <v>4037</v>
      </c>
      <c r="G183" s="205">
        <v>43306</v>
      </c>
      <c r="H183" s="203" t="s">
        <v>2838</v>
      </c>
      <c r="I183" s="205">
        <v>43476</v>
      </c>
      <c r="J183" s="206" t="s">
        <v>5497</v>
      </c>
      <c r="K183" s="206" t="s">
        <v>446</v>
      </c>
      <c r="L183" s="206" t="s">
        <v>295</v>
      </c>
      <c r="M183" s="207" t="s">
        <v>3907</v>
      </c>
      <c r="N183" s="207" t="s">
        <v>243</v>
      </c>
    </row>
    <row r="184" spans="1:14" x14ac:dyDescent="0.25">
      <c r="A184" s="203" t="s">
        <v>526</v>
      </c>
      <c r="B184" s="220" t="s">
        <v>959</v>
      </c>
      <c r="C184" s="204" t="s">
        <v>595</v>
      </c>
      <c r="D184" s="203" t="s">
        <v>3591</v>
      </c>
      <c r="E184" s="203" t="s">
        <v>4212</v>
      </c>
      <c r="F184" s="203" t="s">
        <v>295</v>
      </c>
      <c r="G184" s="205">
        <v>43203</v>
      </c>
      <c r="H184" s="203" t="s">
        <v>2838</v>
      </c>
      <c r="I184" s="205">
        <v>43395</v>
      </c>
      <c r="J184" s="206" t="s">
        <v>5497</v>
      </c>
      <c r="K184" s="206" t="s">
        <v>295</v>
      </c>
      <c r="L184" s="206" t="s">
        <v>295</v>
      </c>
      <c r="M184" s="207" t="s">
        <v>4209</v>
      </c>
      <c r="N184" s="207" t="s">
        <v>263</v>
      </c>
    </row>
    <row r="185" spans="1:14" x14ac:dyDescent="0.25">
      <c r="A185" s="203" t="s">
        <v>482</v>
      </c>
      <c r="B185" s="220" t="s">
        <v>962</v>
      </c>
      <c r="C185" s="204" t="s">
        <v>595</v>
      </c>
      <c r="D185" s="203" t="s">
        <v>3562</v>
      </c>
      <c r="E185" s="203" t="s">
        <v>537</v>
      </c>
      <c r="F185" s="203" t="s">
        <v>4162</v>
      </c>
      <c r="G185" s="205">
        <v>43307</v>
      </c>
      <c r="H185" s="203" t="s">
        <v>2838</v>
      </c>
      <c r="I185" s="205">
        <v>43383</v>
      </c>
      <c r="J185" s="206" t="s">
        <v>5497</v>
      </c>
      <c r="K185" s="206" t="s">
        <v>302</v>
      </c>
      <c r="L185" s="206" t="s">
        <v>2884</v>
      </c>
      <c r="M185" s="207" t="s">
        <v>4159</v>
      </c>
      <c r="N185" s="207" t="s">
        <v>243</v>
      </c>
    </row>
    <row r="186" spans="1:14" x14ac:dyDescent="0.25">
      <c r="A186" s="203" t="s">
        <v>151</v>
      </c>
      <c r="B186" s="220" t="s">
        <v>433</v>
      </c>
      <c r="C186" s="204" t="s">
        <v>595</v>
      </c>
      <c r="D186" s="203" t="s">
        <v>3514</v>
      </c>
      <c r="E186" s="203" t="s">
        <v>559</v>
      </c>
      <c r="F186" s="203" t="s">
        <v>4100</v>
      </c>
      <c r="G186" s="205">
        <v>43238</v>
      </c>
      <c r="H186" s="203" t="s">
        <v>2838</v>
      </c>
      <c r="I186" s="205">
        <v>43570</v>
      </c>
      <c r="J186" s="206" t="s">
        <v>5497</v>
      </c>
      <c r="K186" s="206" t="s">
        <v>434</v>
      </c>
      <c r="L186" s="206" t="s">
        <v>295</v>
      </c>
      <c r="M186" s="207" t="s">
        <v>4101</v>
      </c>
      <c r="N186" s="207" t="s">
        <v>263</v>
      </c>
    </row>
    <row r="187" spans="1:14" x14ac:dyDescent="0.25">
      <c r="A187" s="203" t="s">
        <v>141</v>
      </c>
      <c r="B187" s="220" t="s">
        <v>963</v>
      </c>
      <c r="C187" s="204" t="s">
        <v>595</v>
      </c>
      <c r="D187" s="203" t="s">
        <v>3370</v>
      </c>
      <c r="E187" s="203" t="s">
        <v>549</v>
      </c>
      <c r="F187" s="203" t="s">
        <v>3976</v>
      </c>
      <c r="G187" s="205">
        <v>43011</v>
      </c>
      <c r="H187" s="203" t="s">
        <v>2838</v>
      </c>
      <c r="I187" s="205">
        <v>43448</v>
      </c>
      <c r="J187" s="206" t="s">
        <v>5497</v>
      </c>
      <c r="K187" s="206" t="s">
        <v>295</v>
      </c>
      <c r="L187" s="206" t="s">
        <v>295</v>
      </c>
      <c r="M187" s="207" t="s">
        <v>3957</v>
      </c>
      <c r="N187" s="207" t="s">
        <v>263</v>
      </c>
    </row>
    <row r="188" spans="1:14" x14ac:dyDescent="0.25">
      <c r="A188" s="203" t="s">
        <v>151</v>
      </c>
      <c r="B188" s="220" t="s">
        <v>965</v>
      </c>
      <c r="C188" s="204" t="s">
        <v>595</v>
      </c>
      <c r="D188" s="203" t="s">
        <v>3464</v>
      </c>
      <c r="E188" s="203" t="s">
        <v>4052</v>
      </c>
      <c r="F188" s="203" t="s">
        <v>392</v>
      </c>
      <c r="G188" s="205">
        <v>43187</v>
      </c>
      <c r="H188" s="203" t="s">
        <v>2838</v>
      </c>
      <c r="I188" s="205">
        <v>43336</v>
      </c>
      <c r="J188" s="206" t="s">
        <v>5497</v>
      </c>
      <c r="K188" s="206" t="s">
        <v>295</v>
      </c>
      <c r="L188" s="206" t="s">
        <v>295</v>
      </c>
      <c r="M188" s="207" t="s">
        <v>4053</v>
      </c>
      <c r="N188" s="207" t="s">
        <v>263</v>
      </c>
    </row>
    <row r="189" spans="1:14" x14ac:dyDescent="0.25">
      <c r="A189" s="203" t="s">
        <v>76</v>
      </c>
      <c r="B189" s="220" t="s">
        <v>968</v>
      </c>
      <c r="C189" s="204" t="s">
        <v>595</v>
      </c>
      <c r="D189" s="203" t="s">
        <v>3308</v>
      </c>
      <c r="E189" s="203" t="s">
        <v>1092</v>
      </c>
      <c r="F189" s="203" t="s">
        <v>3879</v>
      </c>
      <c r="G189" s="205">
        <v>43298</v>
      </c>
      <c r="H189" s="203" t="s">
        <v>2851</v>
      </c>
      <c r="I189" s="205">
        <v>43311</v>
      </c>
      <c r="J189" s="206" t="s">
        <v>5497</v>
      </c>
      <c r="K189" s="206" t="s">
        <v>305</v>
      </c>
      <c r="L189" s="206" t="s">
        <v>295</v>
      </c>
      <c r="M189" s="207" t="s">
        <v>3880</v>
      </c>
      <c r="N189" s="207" t="s">
        <v>263</v>
      </c>
    </row>
    <row r="190" spans="1:14" x14ac:dyDescent="0.25">
      <c r="A190" s="132" t="s">
        <v>76</v>
      </c>
      <c r="B190" s="220" t="s">
        <v>365</v>
      </c>
      <c r="C190" s="107" t="s">
        <v>595</v>
      </c>
      <c r="D190" s="133" t="s">
        <v>3325</v>
      </c>
      <c r="E190" s="133" t="s">
        <v>1092</v>
      </c>
      <c r="F190" s="133" t="s">
        <v>3892</v>
      </c>
      <c r="G190" s="137">
        <v>43235</v>
      </c>
      <c r="H190" s="133" t="s">
        <v>3773</v>
      </c>
      <c r="I190" s="137">
        <v>43497</v>
      </c>
      <c r="J190" s="134" t="s">
        <v>5497</v>
      </c>
      <c r="K190" s="134" t="s">
        <v>326</v>
      </c>
      <c r="L190" s="134" t="s">
        <v>295</v>
      </c>
      <c r="M190" s="135" t="s">
        <v>3880</v>
      </c>
      <c r="N190" s="135" t="s">
        <v>263</v>
      </c>
    </row>
    <row r="191" spans="1:14" x14ac:dyDescent="0.25">
      <c r="A191" s="132" t="s">
        <v>141</v>
      </c>
      <c r="B191" s="220" t="s">
        <v>406</v>
      </c>
      <c r="C191" s="107" t="s">
        <v>595</v>
      </c>
      <c r="D191" s="133" t="s">
        <v>3436</v>
      </c>
      <c r="E191" s="133" t="s">
        <v>551</v>
      </c>
      <c r="F191" s="133" t="s">
        <v>4023</v>
      </c>
      <c r="G191" s="137">
        <v>43311</v>
      </c>
      <c r="H191" s="133" t="s">
        <v>2838</v>
      </c>
      <c r="I191" s="137">
        <v>43476</v>
      </c>
      <c r="J191" s="134" t="s">
        <v>5497</v>
      </c>
      <c r="K191" s="134" t="s">
        <v>152</v>
      </c>
      <c r="L191" s="134" t="s">
        <v>295</v>
      </c>
      <c r="M191" s="135" t="s">
        <v>3986</v>
      </c>
      <c r="N191" s="135" t="s">
        <v>243</v>
      </c>
    </row>
    <row r="192" spans="1:14" x14ac:dyDescent="0.25">
      <c r="A192" s="100" t="s">
        <v>151</v>
      </c>
      <c r="B192" s="220" t="s">
        <v>468</v>
      </c>
      <c r="C192" s="216" t="s">
        <v>595</v>
      </c>
      <c r="D192" s="100" t="s">
        <v>3535</v>
      </c>
      <c r="E192" s="100" t="s">
        <v>262</v>
      </c>
      <c r="F192" s="100" t="s">
        <v>4119</v>
      </c>
      <c r="G192" s="217">
        <v>43311</v>
      </c>
      <c r="H192" s="100" t="s">
        <v>2838</v>
      </c>
      <c r="I192" s="217">
        <v>43497</v>
      </c>
      <c r="J192" s="218" t="s">
        <v>5497</v>
      </c>
      <c r="K192" s="218" t="s">
        <v>324</v>
      </c>
      <c r="L192" s="218" t="s">
        <v>2884</v>
      </c>
      <c r="M192" s="219" t="s">
        <v>4036</v>
      </c>
      <c r="N192" s="219" t="s">
        <v>263</v>
      </c>
    </row>
    <row r="193" spans="1:14" x14ac:dyDescent="0.25">
      <c r="A193" s="100" t="s">
        <v>141</v>
      </c>
      <c r="B193" s="220" t="s">
        <v>972</v>
      </c>
      <c r="C193" s="216" t="s">
        <v>595</v>
      </c>
      <c r="D193" s="100" t="s">
        <v>3418</v>
      </c>
      <c r="E193" s="100" t="s">
        <v>551</v>
      </c>
      <c r="F193" s="100" t="s">
        <v>4012</v>
      </c>
      <c r="G193" s="217">
        <v>43312</v>
      </c>
      <c r="H193" s="100" t="s">
        <v>2838</v>
      </c>
      <c r="I193" s="217">
        <v>43369</v>
      </c>
      <c r="J193" s="218" t="s">
        <v>5497</v>
      </c>
      <c r="K193" s="218" t="s">
        <v>264</v>
      </c>
      <c r="L193" s="218" t="s">
        <v>2884</v>
      </c>
      <c r="M193" s="219" t="s">
        <v>3986</v>
      </c>
      <c r="N193" s="219" t="s">
        <v>243</v>
      </c>
    </row>
    <row r="194" spans="1:14" x14ac:dyDescent="0.25">
      <c r="A194" s="100" t="s">
        <v>151</v>
      </c>
      <c r="B194" s="220" t="s">
        <v>452</v>
      </c>
      <c r="C194" s="216" t="s">
        <v>595</v>
      </c>
      <c r="D194" s="100" t="s">
        <v>3525</v>
      </c>
      <c r="E194" s="100" t="s">
        <v>562</v>
      </c>
      <c r="F194" s="100" t="s">
        <v>4111</v>
      </c>
      <c r="G194" s="217">
        <v>43313</v>
      </c>
      <c r="H194" s="100" t="s">
        <v>2838</v>
      </c>
      <c r="I194" s="217">
        <v>43476</v>
      </c>
      <c r="J194" s="218" t="s">
        <v>5497</v>
      </c>
      <c r="K194" s="218" t="s">
        <v>453</v>
      </c>
      <c r="L194" s="218" t="s">
        <v>295</v>
      </c>
      <c r="M194" s="219" t="s">
        <v>3906</v>
      </c>
      <c r="N194" s="219" t="s">
        <v>243</v>
      </c>
    </row>
    <row r="195" spans="1:14" x14ac:dyDescent="0.25">
      <c r="A195" s="100" t="s">
        <v>151</v>
      </c>
      <c r="B195" s="220" t="s">
        <v>414</v>
      </c>
      <c r="C195" s="216" t="s">
        <v>595</v>
      </c>
      <c r="D195" s="100" t="s">
        <v>3492</v>
      </c>
      <c r="E195" s="100" t="s">
        <v>525</v>
      </c>
      <c r="F195" s="100" t="s">
        <v>4086</v>
      </c>
      <c r="G195" s="217">
        <v>43313</v>
      </c>
      <c r="H195" s="100" t="s">
        <v>2838</v>
      </c>
      <c r="I195" s="217">
        <v>43631</v>
      </c>
      <c r="J195" s="218" t="s">
        <v>5497</v>
      </c>
      <c r="K195" s="218" t="s">
        <v>315</v>
      </c>
      <c r="L195" s="218" t="s">
        <v>295</v>
      </c>
      <c r="M195" s="219" t="s">
        <v>4036</v>
      </c>
      <c r="N195" s="219" t="s">
        <v>263</v>
      </c>
    </row>
    <row r="196" spans="1:14" x14ac:dyDescent="0.25">
      <c r="A196" s="100" t="s">
        <v>530</v>
      </c>
      <c r="B196" s="220" t="s">
        <v>975</v>
      </c>
      <c r="C196" s="216" t="s">
        <v>595</v>
      </c>
      <c r="D196" s="100" t="s">
        <v>3355</v>
      </c>
      <c r="E196" s="100" t="s">
        <v>531</v>
      </c>
      <c r="F196" s="100" t="s">
        <v>3947</v>
      </c>
      <c r="G196" s="217">
        <v>43314</v>
      </c>
      <c r="H196" s="100" t="s">
        <v>2838</v>
      </c>
      <c r="I196" s="217">
        <v>43395</v>
      </c>
      <c r="J196" s="218" t="s">
        <v>5497</v>
      </c>
      <c r="K196" s="218" t="s">
        <v>264</v>
      </c>
      <c r="L196" s="218" t="s">
        <v>295</v>
      </c>
      <c r="M196" s="219" t="s">
        <v>3948</v>
      </c>
      <c r="N196" s="219" t="s">
        <v>243</v>
      </c>
    </row>
    <row r="197" spans="1:14" x14ac:dyDescent="0.25">
      <c r="A197" s="132" t="s">
        <v>4818</v>
      </c>
      <c r="B197" s="220" t="s">
        <v>976</v>
      </c>
      <c r="C197" s="107" t="s">
        <v>595</v>
      </c>
      <c r="D197" s="133" t="s">
        <v>3649</v>
      </c>
      <c r="E197" s="133" t="s">
        <v>977</v>
      </c>
      <c r="F197" s="133" t="s">
        <v>4279</v>
      </c>
      <c r="G197" s="137">
        <v>43314</v>
      </c>
      <c r="H197" s="133" t="s">
        <v>2838</v>
      </c>
      <c r="I197" s="137">
        <v>43395</v>
      </c>
      <c r="J197" s="134" t="s">
        <v>5497</v>
      </c>
      <c r="K197" s="134" t="s">
        <v>323</v>
      </c>
      <c r="L197" s="134" t="s">
        <v>295</v>
      </c>
      <c r="M197" s="135" t="s">
        <v>4280</v>
      </c>
      <c r="N197" s="135" t="s">
        <v>243</v>
      </c>
    </row>
    <row r="198" spans="1:14" x14ac:dyDescent="0.25">
      <c r="A198" s="132" t="s">
        <v>151</v>
      </c>
      <c r="B198" s="220" t="s">
        <v>473</v>
      </c>
      <c r="C198" s="107" t="s">
        <v>595</v>
      </c>
      <c r="D198" s="133" t="s">
        <v>3538</v>
      </c>
      <c r="E198" s="133" t="s">
        <v>546</v>
      </c>
      <c r="F198" s="133" t="s">
        <v>4122</v>
      </c>
      <c r="G198" s="137">
        <v>43315</v>
      </c>
      <c r="H198" s="133" t="s">
        <v>2838</v>
      </c>
      <c r="I198" s="137">
        <v>43448</v>
      </c>
      <c r="J198" s="134" t="s">
        <v>5497</v>
      </c>
      <c r="K198" s="134" t="s">
        <v>326</v>
      </c>
      <c r="L198" s="134" t="s">
        <v>2884</v>
      </c>
      <c r="M198" s="135" t="s">
        <v>4123</v>
      </c>
      <c r="N198" s="135" t="s">
        <v>263</v>
      </c>
    </row>
    <row r="199" spans="1:14" x14ac:dyDescent="0.25">
      <c r="A199" s="132" t="s">
        <v>151</v>
      </c>
      <c r="B199" s="220" t="s">
        <v>978</v>
      </c>
      <c r="C199" s="107" t="s">
        <v>595</v>
      </c>
      <c r="D199" s="133" t="s">
        <v>3550</v>
      </c>
      <c r="E199" s="133" t="s">
        <v>116</v>
      </c>
      <c r="F199" s="133" t="s">
        <v>4129</v>
      </c>
      <c r="G199" s="137">
        <v>43315</v>
      </c>
      <c r="H199" s="133" t="s">
        <v>2854</v>
      </c>
      <c r="I199" s="137">
        <v>43364</v>
      </c>
      <c r="J199" s="134" t="s">
        <v>5497</v>
      </c>
      <c r="K199" s="134" t="s">
        <v>574</v>
      </c>
      <c r="L199" s="134" t="s">
        <v>295</v>
      </c>
      <c r="M199" s="135" t="s">
        <v>4130</v>
      </c>
      <c r="N199" s="135" t="s">
        <v>624</v>
      </c>
    </row>
    <row r="200" spans="1:14" x14ac:dyDescent="0.25">
      <c r="A200" s="132" t="s">
        <v>76</v>
      </c>
      <c r="B200" s="220" t="s">
        <v>366</v>
      </c>
      <c r="C200" s="107" t="s">
        <v>595</v>
      </c>
      <c r="D200" s="133" t="s">
        <v>3329</v>
      </c>
      <c r="E200" s="133" t="s">
        <v>1092</v>
      </c>
      <c r="F200" s="133" t="s">
        <v>296</v>
      </c>
      <c r="G200" s="137">
        <v>43318</v>
      </c>
      <c r="H200" s="133" t="s">
        <v>2838</v>
      </c>
      <c r="I200" s="137">
        <v>43448</v>
      </c>
      <c r="J200" s="134" t="s">
        <v>5497</v>
      </c>
      <c r="K200" s="134" t="s">
        <v>328</v>
      </c>
      <c r="L200" s="134" t="s">
        <v>295</v>
      </c>
      <c r="M200" s="135" t="s">
        <v>3893</v>
      </c>
      <c r="N200" s="135" t="s">
        <v>263</v>
      </c>
    </row>
    <row r="201" spans="1:14" x14ac:dyDescent="0.25">
      <c r="A201" s="132" t="s">
        <v>151</v>
      </c>
      <c r="B201" s="220" t="s">
        <v>454</v>
      </c>
      <c r="C201" s="107" t="s">
        <v>595</v>
      </c>
      <c r="D201" s="133" t="s">
        <v>3526</v>
      </c>
      <c r="E201" s="133" t="s">
        <v>378</v>
      </c>
      <c r="F201" s="133" t="s">
        <v>4112</v>
      </c>
      <c r="G201" s="137">
        <v>43319</v>
      </c>
      <c r="H201" s="133" t="s">
        <v>2838</v>
      </c>
      <c r="I201" s="137">
        <v>43592</v>
      </c>
      <c r="J201" s="134" t="s">
        <v>5497</v>
      </c>
      <c r="K201" s="134" t="s">
        <v>455</v>
      </c>
      <c r="L201" s="134" t="s">
        <v>295</v>
      </c>
      <c r="M201" s="135" t="s">
        <v>4060</v>
      </c>
      <c r="N201" s="135" t="s">
        <v>243</v>
      </c>
    </row>
    <row r="202" spans="1:14" x14ac:dyDescent="0.25">
      <c r="A202" s="132" t="s">
        <v>151</v>
      </c>
      <c r="B202" s="220" t="s">
        <v>2938</v>
      </c>
      <c r="C202" s="107" t="s">
        <v>595</v>
      </c>
      <c r="D202" s="133" t="s">
        <v>3488</v>
      </c>
      <c r="E202" s="133" t="s">
        <v>562</v>
      </c>
      <c r="F202" s="133" t="s">
        <v>3905</v>
      </c>
      <c r="G202" s="137">
        <v>43320</v>
      </c>
      <c r="H202" s="133" t="s">
        <v>2838</v>
      </c>
      <c r="I202" s="137">
        <v>43528</v>
      </c>
      <c r="J202" s="134" t="s">
        <v>5497</v>
      </c>
      <c r="K202" s="134" t="s">
        <v>309</v>
      </c>
      <c r="L202" s="134" t="s">
        <v>295</v>
      </c>
      <c r="M202" s="135" t="s">
        <v>3906</v>
      </c>
      <c r="N202" s="135" t="s">
        <v>243</v>
      </c>
    </row>
    <row r="203" spans="1:14" x14ac:dyDescent="0.25">
      <c r="A203" s="132" t="s">
        <v>151</v>
      </c>
      <c r="B203" s="220" t="s">
        <v>475</v>
      </c>
      <c r="C203" s="107" t="s">
        <v>595</v>
      </c>
      <c r="D203" s="133" t="s">
        <v>3493</v>
      </c>
      <c r="E203" s="133" t="s">
        <v>262</v>
      </c>
      <c r="F203" s="133" t="s">
        <v>472</v>
      </c>
      <c r="G203" s="137">
        <v>43320</v>
      </c>
      <c r="H203" s="133" t="s">
        <v>2838</v>
      </c>
      <c r="I203" s="137">
        <v>43510</v>
      </c>
      <c r="J203" s="134" t="s">
        <v>5497</v>
      </c>
      <c r="K203" s="134" t="s">
        <v>318</v>
      </c>
      <c r="L203" s="134" t="s">
        <v>295</v>
      </c>
      <c r="M203" s="135" t="s">
        <v>4087</v>
      </c>
      <c r="N203" s="135" t="s">
        <v>263</v>
      </c>
    </row>
    <row r="204" spans="1:14" x14ac:dyDescent="0.25">
      <c r="A204" s="132" t="s">
        <v>141</v>
      </c>
      <c r="B204" s="220" t="s">
        <v>388</v>
      </c>
      <c r="C204" s="107" t="s">
        <v>595</v>
      </c>
      <c r="D204" s="133" t="s">
        <v>3408</v>
      </c>
      <c r="E204" s="133" t="s">
        <v>549</v>
      </c>
      <c r="F204" s="133" t="s">
        <v>4003</v>
      </c>
      <c r="G204" s="137">
        <v>43321</v>
      </c>
      <c r="H204" s="133" t="s">
        <v>2838</v>
      </c>
      <c r="I204" s="137">
        <v>43592</v>
      </c>
      <c r="J204" s="134" t="s">
        <v>5497</v>
      </c>
      <c r="K204" s="134" t="s">
        <v>318</v>
      </c>
      <c r="L204" s="134" t="s">
        <v>295</v>
      </c>
      <c r="M204" s="135" t="s">
        <v>3990</v>
      </c>
      <c r="N204" s="135" t="s">
        <v>243</v>
      </c>
    </row>
    <row r="205" spans="1:14" x14ac:dyDescent="0.25">
      <c r="A205" s="132" t="s">
        <v>4818</v>
      </c>
      <c r="B205" s="220" t="s">
        <v>515</v>
      </c>
      <c r="C205" s="107" t="s">
        <v>595</v>
      </c>
      <c r="D205" s="133" t="s">
        <v>3650</v>
      </c>
      <c r="E205" s="133" t="s">
        <v>545</v>
      </c>
      <c r="F205" s="133" t="s">
        <v>4281</v>
      </c>
      <c r="G205" s="137">
        <v>43321</v>
      </c>
      <c r="H205" s="133" t="s">
        <v>2838</v>
      </c>
      <c r="I205" s="137">
        <v>43412</v>
      </c>
      <c r="J205" s="134" t="s">
        <v>5497</v>
      </c>
      <c r="K205" s="134" t="s">
        <v>324</v>
      </c>
      <c r="L205" s="134" t="s">
        <v>295</v>
      </c>
      <c r="M205" s="135" t="s">
        <v>4277</v>
      </c>
      <c r="N205" s="135" t="s">
        <v>243</v>
      </c>
    </row>
    <row r="206" spans="1:14" x14ac:dyDescent="0.25">
      <c r="A206" s="132" t="s">
        <v>141</v>
      </c>
      <c r="B206" s="220" t="s">
        <v>400</v>
      </c>
      <c r="C206" s="107" t="s">
        <v>595</v>
      </c>
      <c r="D206" s="133" t="s">
        <v>3417</v>
      </c>
      <c r="E206" s="133" t="s">
        <v>1143</v>
      </c>
      <c r="F206" s="133" t="s">
        <v>4011</v>
      </c>
      <c r="G206" s="137">
        <v>43321</v>
      </c>
      <c r="H206" s="133" t="s">
        <v>2838</v>
      </c>
      <c r="I206" s="137">
        <v>43412</v>
      </c>
      <c r="J206" s="134" t="s">
        <v>5497</v>
      </c>
      <c r="K206" s="134" t="s">
        <v>401</v>
      </c>
      <c r="L206" s="134" t="s">
        <v>295</v>
      </c>
      <c r="M206" s="135" t="s">
        <v>3954</v>
      </c>
      <c r="N206" s="135" t="s">
        <v>243</v>
      </c>
    </row>
    <row r="207" spans="1:14" x14ac:dyDescent="0.25">
      <c r="A207" s="132" t="s">
        <v>151</v>
      </c>
      <c r="B207" s="220" t="s">
        <v>441</v>
      </c>
      <c r="C207" s="107" t="s">
        <v>595</v>
      </c>
      <c r="D207" s="133" t="s">
        <v>3518</v>
      </c>
      <c r="E207" s="133" t="s">
        <v>378</v>
      </c>
      <c r="F207" s="133" t="s">
        <v>4104</v>
      </c>
      <c r="G207" s="137">
        <v>43305</v>
      </c>
      <c r="H207" s="133" t="s">
        <v>2838</v>
      </c>
      <c r="I207" s="137">
        <v>43586</v>
      </c>
      <c r="J207" s="134" t="s">
        <v>5497</v>
      </c>
      <c r="K207" s="134" t="s">
        <v>442</v>
      </c>
      <c r="L207" s="134" t="s">
        <v>295</v>
      </c>
      <c r="M207" s="135" t="s">
        <v>4105</v>
      </c>
      <c r="N207" s="135" t="s">
        <v>263</v>
      </c>
    </row>
    <row r="208" spans="1:14" x14ac:dyDescent="0.25">
      <c r="A208" s="132" t="s">
        <v>76</v>
      </c>
      <c r="B208" s="220" t="s">
        <v>981</v>
      </c>
      <c r="C208" s="107" t="s">
        <v>595</v>
      </c>
      <c r="D208" s="133" t="s">
        <v>3316</v>
      </c>
      <c r="E208" s="133" t="s">
        <v>369</v>
      </c>
      <c r="F208" s="133" t="s">
        <v>3887</v>
      </c>
      <c r="G208" s="137">
        <v>43321</v>
      </c>
      <c r="H208" s="133" t="s">
        <v>2838</v>
      </c>
      <c r="I208" s="137">
        <v>43383</v>
      </c>
      <c r="J208" s="134" t="s">
        <v>5497</v>
      </c>
      <c r="K208" s="134" t="s">
        <v>264</v>
      </c>
      <c r="L208" s="134" t="s">
        <v>2884</v>
      </c>
      <c r="M208" s="135" t="s">
        <v>3888</v>
      </c>
      <c r="N208" s="135" t="s">
        <v>243</v>
      </c>
    </row>
    <row r="209" spans="1:14" x14ac:dyDescent="0.25">
      <c r="A209" s="132" t="s">
        <v>151</v>
      </c>
      <c r="B209" s="220" t="s">
        <v>469</v>
      </c>
      <c r="C209" s="107" t="s">
        <v>595</v>
      </c>
      <c r="D209" s="133" t="s">
        <v>3536</v>
      </c>
      <c r="E209" s="133" t="s">
        <v>525</v>
      </c>
      <c r="F209" s="133" t="s">
        <v>4121</v>
      </c>
      <c r="G209" s="137">
        <v>43322</v>
      </c>
      <c r="H209" s="133" t="s">
        <v>2838</v>
      </c>
      <c r="I209" s="137">
        <v>43480</v>
      </c>
      <c r="J209" s="134" t="s">
        <v>5497</v>
      </c>
      <c r="K209" s="134" t="s">
        <v>470</v>
      </c>
      <c r="L209" s="134" t="s">
        <v>295</v>
      </c>
      <c r="M209" s="135" t="s">
        <v>4036</v>
      </c>
      <c r="N209" s="135" t="s">
        <v>243</v>
      </c>
    </row>
    <row r="210" spans="1:14" x14ac:dyDescent="0.25">
      <c r="A210" s="132" t="s">
        <v>215</v>
      </c>
      <c r="B210" s="220" t="s">
        <v>499</v>
      </c>
      <c r="C210" s="107" t="s">
        <v>595</v>
      </c>
      <c r="D210" s="133" t="s">
        <v>3635</v>
      </c>
      <c r="E210" s="133" t="s">
        <v>541</v>
      </c>
      <c r="F210" s="133" t="s">
        <v>4263</v>
      </c>
      <c r="G210" s="137">
        <v>43326</v>
      </c>
      <c r="H210" s="133" t="s">
        <v>2838</v>
      </c>
      <c r="I210" s="137">
        <v>43392</v>
      </c>
      <c r="J210" s="134" t="s">
        <v>5497</v>
      </c>
      <c r="K210" s="134" t="s">
        <v>323</v>
      </c>
      <c r="L210" s="134" t="s">
        <v>295</v>
      </c>
      <c r="M210" s="135" t="s">
        <v>4264</v>
      </c>
      <c r="N210" s="135" t="s">
        <v>243</v>
      </c>
    </row>
    <row r="211" spans="1:14" x14ac:dyDescent="0.25">
      <c r="A211" s="132" t="s">
        <v>151</v>
      </c>
      <c r="B211" s="220" t="s">
        <v>458</v>
      </c>
      <c r="C211" s="107" t="s">
        <v>595</v>
      </c>
      <c r="D211" s="133" t="s">
        <v>3528</v>
      </c>
      <c r="E211" s="133" t="s">
        <v>556</v>
      </c>
      <c r="F211" s="133" t="s">
        <v>4114</v>
      </c>
      <c r="G211" s="137">
        <v>43326</v>
      </c>
      <c r="H211" s="133" t="s">
        <v>2838</v>
      </c>
      <c r="I211" s="137">
        <v>43570</v>
      </c>
      <c r="J211" s="134" t="s">
        <v>5497</v>
      </c>
      <c r="K211" s="134" t="s">
        <v>459</v>
      </c>
      <c r="L211" s="134" t="s">
        <v>295</v>
      </c>
      <c r="M211" s="135" t="s">
        <v>4094</v>
      </c>
      <c r="N211" s="135" t="s">
        <v>263</v>
      </c>
    </row>
    <row r="212" spans="1:14" x14ac:dyDescent="0.25">
      <c r="A212" s="132" t="s">
        <v>151</v>
      </c>
      <c r="B212" s="220" t="s">
        <v>982</v>
      </c>
      <c r="C212" s="107" t="s">
        <v>595</v>
      </c>
      <c r="D212" s="133" t="s">
        <v>3468</v>
      </c>
      <c r="E212" s="133" t="s">
        <v>116</v>
      </c>
      <c r="F212" s="133" t="s">
        <v>4045</v>
      </c>
      <c r="G212" s="137">
        <v>43269</v>
      </c>
      <c r="H212" s="133" t="s">
        <v>2838</v>
      </c>
      <c r="I212" s="137">
        <v>43448</v>
      </c>
      <c r="J212" s="134" t="s">
        <v>5497</v>
      </c>
      <c r="K212" s="134" t="s">
        <v>295</v>
      </c>
      <c r="L212" s="134" t="s">
        <v>2884</v>
      </c>
      <c r="M212" s="135" t="s">
        <v>4043</v>
      </c>
      <c r="N212" s="135" t="s">
        <v>263</v>
      </c>
    </row>
    <row r="213" spans="1:14" x14ac:dyDescent="0.25">
      <c r="A213" s="132" t="s">
        <v>151</v>
      </c>
      <c r="B213" s="220" t="s">
        <v>983</v>
      </c>
      <c r="C213" s="107" t="s">
        <v>595</v>
      </c>
      <c r="D213" s="133" t="s">
        <v>3457</v>
      </c>
      <c r="E213" s="133" t="s">
        <v>116</v>
      </c>
      <c r="F213" s="133" t="s">
        <v>3884</v>
      </c>
      <c r="G213" s="137">
        <v>43269</v>
      </c>
      <c r="H213" s="133" t="s">
        <v>2838</v>
      </c>
      <c r="I213" s="137">
        <v>43412</v>
      </c>
      <c r="J213" s="134" t="s">
        <v>5497</v>
      </c>
      <c r="K213" s="134" t="s">
        <v>295</v>
      </c>
      <c r="L213" s="134" t="s">
        <v>2884</v>
      </c>
      <c r="M213" s="135" t="s">
        <v>4043</v>
      </c>
      <c r="N213" s="135" t="s">
        <v>263</v>
      </c>
    </row>
    <row r="214" spans="1:14" x14ac:dyDescent="0.25">
      <c r="A214" s="132" t="s">
        <v>371</v>
      </c>
      <c r="B214" s="220" t="s">
        <v>984</v>
      </c>
      <c r="C214" s="107" t="s">
        <v>595</v>
      </c>
      <c r="D214" s="133" t="s">
        <v>3339</v>
      </c>
      <c r="E214" s="133" t="s">
        <v>562</v>
      </c>
      <c r="F214" s="133" t="s">
        <v>3912</v>
      </c>
      <c r="G214" s="137">
        <v>43328</v>
      </c>
      <c r="H214" s="133" t="s">
        <v>2851</v>
      </c>
      <c r="I214" s="137">
        <v>43447</v>
      </c>
      <c r="J214" s="134" t="s">
        <v>5497</v>
      </c>
      <c r="K214" s="134" t="s">
        <v>295</v>
      </c>
      <c r="L214" s="134" t="s">
        <v>295</v>
      </c>
      <c r="M214" s="135" t="s">
        <v>3906</v>
      </c>
      <c r="N214" s="135" t="s">
        <v>243</v>
      </c>
    </row>
    <row r="215" spans="1:14" x14ac:dyDescent="0.25">
      <c r="A215" s="132" t="s">
        <v>151</v>
      </c>
      <c r="B215" s="220" t="s">
        <v>985</v>
      </c>
      <c r="C215" s="107" t="s">
        <v>595</v>
      </c>
      <c r="D215" s="133" t="s">
        <v>3454</v>
      </c>
      <c r="E215" s="133" t="s">
        <v>525</v>
      </c>
      <c r="F215" s="133" t="s">
        <v>4037</v>
      </c>
      <c r="G215" s="137">
        <v>43328</v>
      </c>
      <c r="H215" s="133" t="s">
        <v>2854</v>
      </c>
      <c r="I215" s="137">
        <v>43391</v>
      </c>
      <c r="J215" s="134" t="s">
        <v>5497</v>
      </c>
      <c r="K215" s="134" t="s">
        <v>295</v>
      </c>
      <c r="L215" s="134" t="s">
        <v>295</v>
      </c>
      <c r="M215" s="135" t="s">
        <v>3907</v>
      </c>
      <c r="N215" s="135" t="s">
        <v>263</v>
      </c>
    </row>
    <row r="216" spans="1:14" x14ac:dyDescent="0.25">
      <c r="A216" s="132" t="s">
        <v>151</v>
      </c>
      <c r="B216" s="220" t="s">
        <v>435</v>
      </c>
      <c r="C216" s="107" t="s">
        <v>595</v>
      </c>
      <c r="D216" s="133" t="s">
        <v>3515</v>
      </c>
      <c r="E216" s="133" t="s">
        <v>75</v>
      </c>
      <c r="F216" s="133" t="s">
        <v>295</v>
      </c>
      <c r="G216" s="137">
        <v>43332</v>
      </c>
      <c r="H216" s="133" t="s">
        <v>2838</v>
      </c>
      <c r="I216" s="137">
        <v>43412</v>
      </c>
      <c r="J216" s="134" t="s">
        <v>5497</v>
      </c>
      <c r="K216" s="134" t="s">
        <v>436</v>
      </c>
      <c r="L216" s="134" t="s">
        <v>295</v>
      </c>
      <c r="M216" s="135" t="s">
        <v>4048</v>
      </c>
      <c r="N216" s="135" t="s">
        <v>243</v>
      </c>
    </row>
    <row r="217" spans="1:14" x14ac:dyDescent="0.25">
      <c r="A217" s="132" t="s">
        <v>4804</v>
      </c>
      <c r="B217" s="220" t="s">
        <v>333</v>
      </c>
      <c r="C217" s="107" t="s">
        <v>595</v>
      </c>
      <c r="D217" s="133" t="s">
        <v>3274</v>
      </c>
      <c r="E217" s="133" t="s">
        <v>356</v>
      </c>
      <c r="F217" s="133" t="s">
        <v>295</v>
      </c>
      <c r="G217" s="137">
        <v>43332</v>
      </c>
      <c r="H217" s="133" t="s">
        <v>2838</v>
      </c>
      <c r="I217" s="137">
        <v>43412</v>
      </c>
      <c r="J217" s="134" t="s">
        <v>5497</v>
      </c>
      <c r="K217" s="134" t="s">
        <v>305</v>
      </c>
      <c r="L217" s="134" t="s">
        <v>295</v>
      </c>
      <c r="M217" s="135" t="s">
        <v>3803</v>
      </c>
      <c r="N217" s="135" t="s">
        <v>243</v>
      </c>
    </row>
    <row r="218" spans="1:14" x14ac:dyDescent="0.25">
      <c r="A218" s="203" t="s">
        <v>141</v>
      </c>
      <c r="B218" s="220" t="s">
        <v>405</v>
      </c>
      <c r="C218" s="204" t="s">
        <v>595</v>
      </c>
      <c r="D218" s="203" t="s">
        <v>3433</v>
      </c>
      <c r="E218" s="203" t="s">
        <v>549</v>
      </c>
      <c r="F218" s="203" t="s">
        <v>4021</v>
      </c>
      <c r="G218" s="205">
        <v>43332</v>
      </c>
      <c r="H218" s="203" t="s">
        <v>2838</v>
      </c>
      <c r="I218" s="205">
        <v>43412</v>
      </c>
      <c r="J218" s="206" t="s">
        <v>5497</v>
      </c>
      <c r="K218" s="206" t="s">
        <v>328</v>
      </c>
      <c r="L218" s="206" t="s">
        <v>295</v>
      </c>
      <c r="M218" s="207" t="s">
        <v>3982</v>
      </c>
      <c r="N218" s="207" t="s">
        <v>243</v>
      </c>
    </row>
    <row r="219" spans="1:14" x14ac:dyDescent="0.25">
      <c r="A219" s="203" t="s">
        <v>141</v>
      </c>
      <c r="B219" s="220" t="s">
        <v>384</v>
      </c>
      <c r="C219" s="204" t="s">
        <v>595</v>
      </c>
      <c r="D219" s="203" t="s">
        <v>3402</v>
      </c>
      <c r="E219" s="203" t="s">
        <v>549</v>
      </c>
      <c r="F219" s="203" t="s">
        <v>3999</v>
      </c>
      <c r="G219" s="205">
        <v>43333</v>
      </c>
      <c r="H219" s="203" t="s">
        <v>2838</v>
      </c>
      <c r="I219" s="205">
        <v>43412</v>
      </c>
      <c r="J219" s="206" t="s">
        <v>5497</v>
      </c>
      <c r="K219" s="206" t="s">
        <v>309</v>
      </c>
      <c r="L219" s="206" t="s">
        <v>295</v>
      </c>
      <c r="M219" s="207" t="s">
        <v>3982</v>
      </c>
      <c r="N219" s="207" t="s">
        <v>243</v>
      </c>
    </row>
    <row r="220" spans="1:14" x14ac:dyDescent="0.25">
      <c r="A220" s="208" t="s">
        <v>141</v>
      </c>
      <c r="B220" s="220" t="s">
        <v>387</v>
      </c>
      <c r="C220" s="204" t="s">
        <v>595</v>
      </c>
      <c r="D220" s="208" t="s">
        <v>3407</v>
      </c>
      <c r="E220" s="208" t="s">
        <v>1143</v>
      </c>
      <c r="F220" s="208" t="s">
        <v>295</v>
      </c>
      <c r="G220" s="209">
        <v>43333</v>
      </c>
      <c r="H220" s="208" t="s">
        <v>2838</v>
      </c>
      <c r="I220" s="209">
        <v>43412</v>
      </c>
      <c r="J220" s="210" t="s">
        <v>5497</v>
      </c>
      <c r="K220" s="210" t="s">
        <v>315</v>
      </c>
      <c r="L220" s="210" t="s">
        <v>295</v>
      </c>
      <c r="M220" s="211" t="s">
        <v>4002</v>
      </c>
      <c r="N220" s="211" t="s">
        <v>243</v>
      </c>
    </row>
    <row r="221" spans="1:14" x14ac:dyDescent="0.25">
      <c r="A221" s="132" t="s">
        <v>151</v>
      </c>
      <c r="B221" s="220" t="s">
        <v>456</v>
      </c>
      <c r="C221" s="107" t="s">
        <v>595</v>
      </c>
      <c r="D221" s="133" t="s">
        <v>3527</v>
      </c>
      <c r="E221" s="133" t="s">
        <v>560</v>
      </c>
      <c r="F221" s="133" t="s">
        <v>4113</v>
      </c>
      <c r="G221" s="137">
        <v>43333</v>
      </c>
      <c r="H221" s="133" t="s">
        <v>2854</v>
      </c>
      <c r="I221" s="137">
        <v>43592</v>
      </c>
      <c r="J221" s="134" t="s">
        <v>5497</v>
      </c>
      <c r="K221" s="134" t="s">
        <v>457</v>
      </c>
      <c r="L221" s="134" t="s">
        <v>295</v>
      </c>
      <c r="M221" s="135" t="s">
        <v>4048</v>
      </c>
      <c r="N221" s="135" t="s">
        <v>243</v>
      </c>
    </row>
    <row r="222" spans="1:14" x14ac:dyDescent="0.25">
      <c r="A222" s="132" t="s">
        <v>141</v>
      </c>
      <c r="B222" s="220" t="s">
        <v>391</v>
      </c>
      <c r="C222" s="107" t="s">
        <v>595</v>
      </c>
      <c r="D222" s="133" t="s">
        <v>3410</v>
      </c>
      <c r="E222" s="133" t="s">
        <v>529</v>
      </c>
      <c r="F222" s="133" t="s">
        <v>4005</v>
      </c>
      <c r="G222" s="137">
        <v>43334</v>
      </c>
      <c r="H222" s="133" t="s">
        <v>2838</v>
      </c>
      <c r="I222" s="137">
        <v>43412</v>
      </c>
      <c r="J222" s="134" t="s">
        <v>5497</v>
      </c>
      <c r="K222" s="134" t="s">
        <v>392</v>
      </c>
      <c r="L222" s="134" t="s">
        <v>295</v>
      </c>
      <c r="M222" s="135" t="s">
        <v>3965</v>
      </c>
      <c r="N222" s="135" t="s">
        <v>243</v>
      </c>
    </row>
    <row r="223" spans="1:14" x14ac:dyDescent="0.25">
      <c r="A223" s="132" t="s">
        <v>76</v>
      </c>
      <c r="B223" s="220" t="s">
        <v>364</v>
      </c>
      <c r="C223" s="107" t="s">
        <v>595</v>
      </c>
      <c r="D223" s="133" t="s">
        <v>3319</v>
      </c>
      <c r="E223" s="133" t="s">
        <v>369</v>
      </c>
      <c r="F223" s="133" t="s">
        <v>3889</v>
      </c>
      <c r="G223" s="137">
        <v>43335</v>
      </c>
      <c r="H223" s="133" t="s">
        <v>2838</v>
      </c>
      <c r="I223" s="137">
        <v>43514</v>
      </c>
      <c r="J223" s="134" t="s">
        <v>5497</v>
      </c>
      <c r="K223" s="134" t="s">
        <v>323</v>
      </c>
      <c r="L223" s="134" t="s">
        <v>2884</v>
      </c>
      <c r="M223" s="135" t="s">
        <v>3872</v>
      </c>
      <c r="N223" s="135" t="s">
        <v>263</v>
      </c>
    </row>
    <row r="224" spans="1:14" x14ac:dyDescent="0.25">
      <c r="A224" s="132" t="s">
        <v>141</v>
      </c>
      <c r="B224" s="220" t="s">
        <v>404</v>
      </c>
      <c r="C224" s="107" t="s">
        <v>595</v>
      </c>
      <c r="D224" s="133" t="s">
        <v>3430</v>
      </c>
      <c r="E224" s="133" t="s">
        <v>548</v>
      </c>
      <c r="F224" s="133" t="s">
        <v>295</v>
      </c>
      <c r="G224" s="137">
        <v>43335</v>
      </c>
      <c r="H224" s="133" t="s">
        <v>2838</v>
      </c>
      <c r="I224" s="137">
        <v>43678</v>
      </c>
      <c r="J224" s="134" t="s">
        <v>5498</v>
      </c>
      <c r="K224" s="134" t="s">
        <v>327</v>
      </c>
      <c r="L224" s="134" t="s">
        <v>295</v>
      </c>
      <c r="M224" s="135" t="s">
        <v>3986</v>
      </c>
      <c r="N224" s="135" t="s">
        <v>263</v>
      </c>
    </row>
    <row r="225" spans="1:14" x14ac:dyDescent="0.25">
      <c r="A225" s="132" t="s">
        <v>4804</v>
      </c>
      <c r="B225" s="220" t="s">
        <v>989</v>
      </c>
      <c r="C225" s="107" t="s">
        <v>595</v>
      </c>
      <c r="D225" s="133" t="s">
        <v>3289</v>
      </c>
      <c r="E225" s="133" t="s">
        <v>359</v>
      </c>
      <c r="F225" s="133" t="s">
        <v>295</v>
      </c>
      <c r="G225" s="137">
        <v>43326</v>
      </c>
      <c r="H225" s="133" t="s">
        <v>2854</v>
      </c>
      <c r="I225" s="137">
        <v>43360</v>
      </c>
      <c r="J225" s="134" t="s">
        <v>5497</v>
      </c>
      <c r="K225" s="134" t="s">
        <v>295</v>
      </c>
      <c r="L225" s="134" t="s">
        <v>295</v>
      </c>
      <c r="M225" s="135" t="s">
        <v>3818</v>
      </c>
      <c r="N225" s="135" t="s">
        <v>263</v>
      </c>
    </row>
    <row r="226" spans="1:14" x14ac:dyDescent="0.25">
      <c r="A226" s="203" t="s">
        <v>4804</v>
      </c>
      <c r="B226" s="220" t="s">
        <v>495</v>
      </c>
      <c r="C226" s="204" t="s">
        <v>595</v>
      </c>
      <c r="D226" s="203" t="s">
        <v>3581</v>
      </c>
      <c r="E226" s="203" t="s">
        <v>1448</v>
      </c>
      <c r="F226" s="203" t="s">
        <v>3792</v>
      </c>
      <c r="G226" s="205">
        <v>43336</v>
      </c>
      <c r="H226" s="203" t="s">
        <v>2838</v>
      </c>
      <c r="I226" s="205">
        <v>43647</v>
      </c>
      <c r="J226" s="206" t="s">
        <v>5498</v>
      </c>
      <c r="K226" s="206" t="s">
        <v>295</v>
      </c>
      <c r="L226" s="206" t="s">
        <v>295</v>
      </c>
      <c r="M226" s="207" t="s">
        <v>4186</v>
      </c>
      <c r="N226" s="207" t="s">
        <v>496</v>
      </c>
    </row>
    <row r="227" spans="1:14" x14ac:dyDescent="0.25">
      <c r="A227" s="132" t="s">
        <v>151</v>
      </c>
      <c r="B227" s="220" t="s">
        <v>423</v>
      </c>
      <c r="C227" s="107" t="s">
        <v>595</v>
      </c>
      <c r="D227" s="133" t="s">
        <v>3505</v>
      </c>
      <c r="E227" s="133" t="s">
        <v>546</v>
      </c>
      <c r="F227" s="133" t="s">
        <v>4093</v>
      </c>
      <c r="G227" s="137">
        <v>43336</v>
      </c>
      <c r="H227" s="133" t="s">
        <v>2838</v>
      </c>
      <c r="I227" s="137">
        <v>43647</v>
      </c>
      <c r="J227" s="134" t="s">
        <v>5498</v>
      </c>
      <c r="K227" s="134" t="s">
        <v>424</v>
      </c>
      <c r="L227" s="134" t="s">
        <v>295</v>
      </c>
      <c r="M227" s="135" t="s">
        <v>4043</v>
      </c>
      <c r="N227" s="135" t="s">
        <v>263</v>
      </c>
    </row>
    <row r="228" spans="1:14" x14ac:dyDescent="0.25">
      <c r="A228" s="132" t="s">
        <v>371</v>
      </c>
      <c r="B228" s="220" t="s">
        <v>991</v>
      </c>
      <c r="C228" s="107" t="s">
        <v>595</v>
      </c>
      <c r="D228" s="133" t="s">
        <v>3341</v>
      </c>
      <c r="E228" s="133" t="s">
        <v>562</v>
      </c>
      <c r="F228" s="133" t="s">
        <v>3905</v>
      </c>
      <c r="G228" s="137">
        <v>43336</v>
      </c>
      <c r="H228" s="133" t="s">
        <v>2851</v>
      </c>
      <c r="I228" s="137">
        <v>43447</v>
      </c>
      <c r="J228" s="134" t="s">
        <v>5497</v>
      </c>
      <c r="K228" s="134" t="s">
        <v>295</v>
      </c>
      <c r="L228" s="134" t="s">
        <v>295</v>
      </c>
      <c r="M228" s="135" t="s">
        <v>3906</v>
      </c>
      <c r="N228" s="135" t="s">
        <v>295</v>
      </c>
    </row>
    <row r="229" spans="1:14" x14ac:dyDescent="0.25">
      <c r="A229" s="132" t="s">
        <v>371</v>
      </c>
      <c r="B229" s="220" t="s">
        <v>992</v>
      </c>
      <c r="C229" s="107" t="s">
        <v>595</v>
      </c>
      <c r="D229" s="133" t="s">
        <v>3342</v>
      </c>
      <c r="E229" s="133" t="s">
        <v>562</v>
      </c>
      <c r="F229" s="133" t="s">
        <v>3908</v>
      </c>
      <c r="G229" s="137">
        <v>43336</v>
      </c>
      <c r="H229" s="133" t="s">
        <v>2851</v>
      </c>
      <c r="I229" s="137">
        <v>43447</v>
      </c>
      <c r="J229" s="134" t="s">
        <v>5497</v>
      </c>
      <c r="K229" s="134" t="s">
        <v>295</v>
      </c>
      <c r="L229" s="134" t="s">
        <v>295</v>
      </c>
      <c r="M229" s="135" t="s">
        <v>3906</v>
      </c>
      <c r="N229" s="135" t="s">
        <v>295</v>
      </c>
    </row>
    <row r="230" spans="1:14" x14ac:dyDescent="0.25">
      <c r="A230" s="132" t="s">
        <v>151</v>
      </c>
      <c r="B230" s="220" t="s">
        <v>993</v>
      </c>
      <c r="C230" s="107" t="s">
        <v>595</v>
      </c>
      <c r="D230" s="133" t="s">
        <v>3462</v>
      </c>
      <c r="E230" s="133" t="s">
        <v>561</v>
      </c>
      <c r="F230" s="133" t="s">
        <v>4066</v>
      </c>
      <c r="G230" s="137">
        <v>43336</v>
      </c>
      <c r="H230" s="133" t="s">
        <v>2854</v>
      </c>
      <c r="I230" s="137">
        <v>43374</v>
      </c>
      <c r="J230" s="134" t="s">
        <v>5497</v>
      </c>
      <c r="K230" s="134" t="s">
        <v>295</v>
      </c>
      <c r="L230" s="134" t="s">
        <v>295</v>
      </c>
      <c r="M230" s="135" t="s">
        <v>3906</v>
      </c>
      <c r="N230" s="135" t="s">
        <v>295</v>
      </c>
    </row>
    <row r="231" spans="1:14" x14ac:dyDescent="0.25">
      <c r="A231" s="132" t="s">
        <v>151</v>
      </c>
      <c r="B231" s="220" t="s">
        <v>995</v>
      </c>
      <c r="C231" s="107" t="s">
        <v>595</v>
      </c>
      <c r="D231" s="133" t="s">
        <v>3497</v>
      </c>
      <c r="E231" s="133" t="s">
        <v>525</v>
      </c>
      <c r="F231" s="133" t="s">
        <v>128</v>
      </c>
      <c r="G231" s="137">
        <v>43336</v>
      </c>
      <c r="H231" s="133" t="s">
        <v>2838</v>
      </c>
      <c r="I231" s="137">
        <v>43383</v>
      </c>
      <c r="J231" s="134" t="s">
        <v>5497</v>
      </c>
      <c r="K231" s="134" t="s">
        <v>320</v>
      </c>
      <c r="L231" s="134" t="s">
        <v>2884</v>
      </c>
      <c r="M231" s="135" t="s">
        <v>4036</v>
      </c>
      <c r="N231" s="135" t="s">
        <v>243</v>
      </c>
    </row>
    <row r="232" spans="1:14" x14ac:dyDescent="0.25">
      <c r="A232" s="132" t="s">
        <v>4804</v>
      </c>
      <c r="B232" s="220" t="s">
        <v>346</v>
      </c>
      <c r="C232" s="107" t="s">
        <v>595</v>
      </c>
      <c r="D232" s="133" t="s">
        <v>3287</v>
      </c>
      <c r="E232" s="133" t="s">
        <v>351</v>
      </c>
      <c r="F232" s="133" t="s">
        <v>3815</v>
      </c>
      <c r="G232" s="137">
        <v>43336</v>
      </c>
      <c r="H232" s="133" t="s">
        <v>2838</v>
      </c>
      <c r="I232" s="137">
        <v>43446</v>
      </c>
      <c r="J232" s="134" t="s">
        <v>5497</v>
      </c>
      <c r="K232" s="134" t="s">
        <v>152</v>
      </c>
      <c r="L232" s="134" t="s">
        <v>295</v>
      </c>
      <c r="M232" s="135" t="s">
        <v>3816</v>
      </c>
      <c r="N232" s="135" t="s">
        <v>619</v>
      </c>
    </row>
    <row r="233" spans="1:14" x14ac:dyDescent="0.25">
      <c r="A233" s="132" t="s">
        <v>141</v>
      </c>
      <c r="B233" s="220" t="s">
        <v>385</v>
      </c>
      <c r="C233" s="107" t="s">
        <v>595</v>
      </c>
      <c r="D233" s="133" t="s">
        <v>3404</v>
      </c>
      <c r="E233" s="133" t="s">
        <v>549</v>
      </c>
      <c r="F233" s="133" t="s">
        <v>4000</v>
      </c>
      <c r="G233" s="137">
        <v>43339</v>
      </c>
      <c r="H233" s="133" t="s">
        <v>2838</v>
      </c>
      <c r="I233" s="137">
        <v>43412</v>
      </c>
      <c r="J233" s="134" t="s">
        <v>5497</v>
      </c>
      <c r="K233" s="134" t="s">
        <v>311</v>
      </c>
      <c r="L233" s="134" t="s">
        <v>295</v>
      </c>
      <c r="M233" s="135" t="s">
        <v>3957</v>
      </c>
      <c r="N233" s="135" t="s">
        <v>243</v>
      </c>
    </row>
    <row r="234" spans="1:14" x14ac:dyDescent="0.25">
      <c r="A234" s="132" t="s">
        <v>482</v>
      </c>
      <c r="B234" s="220" t="s">
        <v>485</v>
      </c>
      <c r="C234" s="107" t="s">
        <v>595</v>
      </c>
      <c r="D234" s="133" t="s">
        <v>3565</v>
      </c>
      <c r="E234" s="133" t="s">
        <v>537</v>
      </c>
      <c r="F234" s="133" t="s">
        <v>4163</v>
      </c>
      <c r="G234" s="137">
        <v>43339</v>
      </c>
      <c r="H234" s="133" t="s">
        <v>2838</v>
      </c>
      <c r="I234" s="137">
        <v>43570</v>
      </c>
      <c r="J234" s="134" t="s">
        <v>5497</v>
      </c>
      <c r="K234" s="134" t="s">
        <v>264</v>
      </c>
      <c r="L234" s="134" t="s">
        <v>295</v>
      </c>
      <c r="M234" s="135" t="s">
        <v>4159</v>
      </c>
      <c r="N234" s="135" t="s">
        <v>263</v>
      </c>
    </row>
    <row r="235" spans="1:14" x14ac:dyDescent="0.25">
      <c r="A235" s="132" t="s">
        <v>141</v>
      </c>
      <c r="B235" s="220" t="s">
        <v>382</v>
      </c>
      <c r="C235" s="107" t="s">
        <v>595</v>
      </c>
      <c r="D235" s="133" t="s">
        <v>3387</v>
      </c>
      <c r="E235" s="133" t="s">
        <v>256</v>
      </c>
      <c r="F235" s="133" t="s">
        <v>3987</v>
      </c>
      <c r="G235" s="137">
        <v>43340</v>
      </c>
      <c r="H235" s="133" t="s">
        <v>2838</v>
      </c>
      <c r="I235" s="137">
        <v>43448</v>
      </c>
      <c r="J235" s="134" t="s">
        <v>5497</v>
      </c>
      <c r="K235" s="134" t="s">
        <v>302</v>
      </c>
      <c r="L235" s="134" t="s">
        <v>295</v>
      </c>
      <c r="M235" s="135" t="s">
        <v>3988</v>
      </c>
      <c r="N235" s="135" t="s">
        <v>263</v>
      </c>
    </row>
    <row r="236" spans="1:14" x14ac:dyDescent="0.25">
      <c r="A236" s="132" t="s">
        <v>141</v>
      </c>
      <c r="B236" s="220" t="s">
        <v>386</v>
      </c>
      <c r="C236" s="107" t="s">
        <v>595</v>
      </c>
      <c r="D236" s="133" t="s">
        <v>3405</v>
      </c>
      <c r="E236" s="133" t="s">
        <v>548</v>
      </c>
      <c r="F236" s="133" t="s">
        <v>4001</v>
      </c>
      <c r="G236" s="137">
        <v>43340</v>
      </c>
      <c r="H236" s="133" t="s">
        <v>2838</v>
      </c>
      <c r="I236" s="137">
        <v>43412</v>
      </c>
      <c r="J236" s="134" t="s">
        <v>5497</v>
      </c>
      <c r="K236" s="134" t="s">
        <v>313</v>
      </c>
      <c r="L236" s="134" t="s">
        <v>295</v>
      </c>
      <c r="M236" s="135" t="s">
        <v>3986</v>
      </c>
      <c r="N236" s="135" t="s">
        <v>243</v>
      </c>
    </row>
    <row r="237" spans="1:14" x14ac:dyDescent="0.25">
      <c r="A237" s="132" t="s">
        <v>4804</v>
      </c>
      <c r="B237" s="220" t="s">
        <v>998</v>
      </c>
      <c r="C237" s="107" t="s">
        <v>595</v>
      </c>
      <c r="D237" s="133" t="s">
        <v>3271</v>
      </c>
      <c r="E237" s="133" t="s">
        <v>540</v>
      </c>
      <c r="F237" s="133" t="s">
        <v>295</v>
      </c>
      <c r="G237" s="137">
        <v>43375</v>
      </c>
      <c r="H237" s="133" t="s">
        <v>2838</v>
      </c>
      <c r="I237" s="137">
        <v>43374</v>
      </c>
      <c r="J237" s="134" t="s">
        <v>5497</v>
      </c>
      <c r="K237" s="134" t="s">
        <v>295</v>
      </c>
      <c r="L237" s="134" t="s">
        <v>295</v>
      </c>
      <c r="M237" s="135" t="s">
        <v>3796</v>
      </c>
      <c r="N237" s="135" t="s">
        <v>243</v>
      </c>
    </row>
    <row r="238" spans="1:14" x14ac:dyDescent="0.25">
      <c r="A238" s="132" t="s">
        <v>4804</v>
      </c>
      <c r="B238" s="220" t="s">
        <v>341</v>
      </c>
      <c r="C238" s="107" t="s">
        <v>595</v>
      </c>
      <c r="D238" s="133" t="s">
        <v>3281</v>
      </c>
      <c r="E238" s="133" t="s">
        <v>540</v>
      </c>
      <c r="F238" s="133" t="s">
        <v>295</v>
      </c>
      <c r="G238" s="137">
        <v>43340</v>
      </c>
      <c r="H238" s="133" t="s">
        <v>2838</v>
      </c>
      <c r="I238" s="137">
        <v>43592</v>
      </c>
      <c r="J238" s="134" t="s">
        <v>5497</v>
      </c>
      <c r="K238" s="134" t="s">
        <v>264</v>
      </c>
      <c r="L238" s="134" t="s">
        <v>295</v>
      </c>
      <c r="M238" s="135" t="s">
        <v>3810</v>
      </c>
      <c r="N238" s="135" t="s">
        <v>243</v>
      </c>
    </row>
    <row r="239" spans="1:14" x14ac:dyDescent="0.25">
      <c r="A239" s="132" t="s">
        <v>141</v>
      </c>
      <c r="B239" s="220" t="s">
        <v>999</v>
      </c>
      <c r="C239" s="107" t="s">
        <v>595</v>
      </c>
      <c r="D239" s="133" t="s">
        <v>3438</v>
      </c>
      <c r="E239" s="133" t="s">
        <v>549</v>
      </c>
      <c r="F239" s="133" t="s">
        <v>4021</v>
      </c>
      <c r="G239" s="137">
        <v>43340</v>
      </c>
      <c r="H239" s="133" t="s">
        <v>2854</v>
      </c>
      <c r="I239" s="137">
        <v>43374</v>
      </c>
      <c r="J239" s="134" t="s">
        <v>5497</v>
      </c>
      <c r="K239" s="134" t="s">
        <v>574</v>
      </c>
      <c r="L239" s="134" t="s">
        <v>295</v>
      </c>
      <c r="M239" s="135" t="s">
        <v>4025</v>
      </c>
      <c r="N239" s="135" t="s">
        <v>243</v>
      </c>
    </row>
    <row r="240" spans="1:14" x14ac:dyDescent="0.25">
      <c r="A240" s="132" t="s">
        <v>4804</v>
      </c>
      <c r="B240" s="220" t="s">
        <v>340</v>
      </c>
      <c r="C240" s="107" t="s">
        <v>595</v>
      </c>
      <c r="D240" s="133" t="s">
        <v>3280</v>
      </c>
      <c r="E240" s="133" t="s">
        <v>538</v>
      </c>
      <c r="F240" s="133" t="s">
        <v>3808</v>
      </c>
      <c r="G240" s="137">
        <v>43329</v>
      </c>
      <c r="H240" s="133" t="s">
        <v>2838</v>
      </c>
      <c r="I240" s="137">
        <v>43601</v>
      </c>
      <c r="J240" s="134" t="s">
        <v>5497</v>
      </c>
      <c r="K240" s="134" t="s">
        <v>320</v>
      </c>
      <c r="L240" s="134" t="s">
        <v>295</v>
      </c>
      <c r="M240" s="135" t="s">
        <v>3809</v>
      </c>
      <c r="N240" s="135" t="s">
        <v>619</v>
      </c>
    </row>
    <row r="241" spans="1:14" x14ac:dyDescent="0.25">
      <c r="A241" s="132" t="s">
        <v>482</v>
      </c>
      <c r="B241" s="220" t="s">
        <v>486</v>
      </c>
      <c r="C241" s="107" t="s">
        <v>595</v>
      </c>
      <c r="D241" s="133" t="s">
        <v>3566</v>
      </c>
      <c r="E241" s="133" t="s">
        <v>537</v>
      </c>
      <c r="F241" s="133" t="s">
        <v>295</v>
      </c>
      <c r="G241" s="137">
        <v>43341</v>
      </c>
      <c r="H241" s="133" t="s">
        <v>2838</v>
      </c>
      <c r="I241" s="137">
        <v>43631</v>
      </c>
      <c r="J241" s="134" t="s">
        <v>5497</v>
      </c>
      <c r="K241" s="134" t="s">
        <v>323</v>
      </c>
      <c r="L241" s="134" t="s">
        <v>295</v>
      </c>
      <c r="M241" s="135" t="s">
        <v>4159</v>
      </c>
      <c r="N241" s="135" t="s">
        <v>263</v>
      </c>
    </row>
    <row r="242" spans="1:14" x14ac:dyDescent="0.25">
      <c r="A242" s="132" t="s">
        <v>151</v>
      </c>
      <c r="B242" s="220" t="s">
        <v>1002</v>
      </c>
      <c r="C242" s="107" t="s">
        <v>595</v>
      </c>
      <c r="D242" s="133" t="s">
        <v>3540</v>
      </c>
      <c r="E242" s="133" t="s">
        <v>556</v>
      </c>
      <c r="F242" s="133" t="s">
        <v>4125</v>
      </c>
      <c r="G242" s="137">
        <v>43342</v>
      </c>
      <c r="H242" s="133" t="s">
        <v>2838</v>
      </c>
      <c r="I242" s="137">
        <v>43383</v>
      </c>
      <c r="J242" s="134" t="s">
        <v>5497</v>
      </c>
      <c r="K242" s="134" t="s">
        <v>327</v>
      </c>
      <c r="L242" s="134" t="s">
        <v>2884</v>
      </c>
      <c r="M242" s="135" t="s">
        <v>4108</v>
      </c>
      <c r="N242" s="135" t="s">
        <v>243</v>
      </c>
    </row>
    <row r="243" spans="1:14" x14ac:dyDescent="0.25">
      <c r="A243" s="132" t="s">
        <v>151</v>
      </c>
      <c r="B243" s="220" t="s">
        <v>464</v>
      </c>
      <c r="C243" s="107" t="s">
        <v>595</v>
      </c>
      <c r="D243" s="133" t="s">
        <v>3531</v>
      </c>
      <c r="E243" s="133" t="s">
        <v>548</v>
      </c>
      <c r="F243" s="133" t="s">
        <v>4116</v>
      </c>
      <c r="G243" s="137">
        <v>43342</v>
      </c>
      <c r="H243" s="133" t="s">
        <v>2838</v>
      </c>
      <c r="I243" s="137">
        <v>43476</v>
      </c>
      <c r="J243" s="134" t="s">
        <v>5497</v>
      </c>
      <c r="K243" s="134" t="s">
        <v>465</v>
      </c>
      <c r="L243" s="134" t="s">
        <v>295</v>
      </c>
      <c r="M243" s="135" t="s">
        <v>4117</v>
      </c>
      <c r="N243" s="135" t="s">
        <v>243</v>
      </c>
    </row>
    <row r="244" spans="1:14" x14ac:dyDescent="0.25">
      <c r="A244" s="132" t="s">
        <v>4804</v>
      </c>
      <c r="B244" s="220" t="s">
        <v>344</v>
      </c>
      <c r="C244" s="107" t="s">
        <v>595</v>
      </c>
      <c r="D244" s="133" t="s">
        <v>3284</v>
      </c>
      <c r="E244" s="133" t="s">
        <v>547</v>
      </c>
      <c r="F244" s="133" t="s">
        <v>3811</v>
      </c>
      <c r="G244" s="137">
        <v>43347</v>
      </c>
      <c r="H244" s="133" t="s">
        <v>2838</v>
      </c>
      <c r="I244" s="137">
        <v>43630</v>
      </c>
      <c r="J244" s="134" t="s">
        <v>5497</v>
      </c>
      <c r="K244" s="134" t="s">
        <v>326</v>
      </c>
      <c r="L244" s="134" t="s">
        <v>295</v>
      </c>
      <c r="M244" s="135" t="s">
        <v>3796</v>
      </c>
      <c r="N244" s="135" t="s">
        <v>619</v>
      </c>
    </row>
    <row r="245" spans="1:14" x14ac:dyDescent="0.25">
      <c r="A245" s="132" t="s">
        <v>4804</v>
      </c>
      <c r="B245" s="220" t="s">
        <v>338</v>
      </c>
      <c r="C245" s="107" t="s">
        <v>595</v>
      </c>
      <c r="D245" s="133" t="s">
        <v>3278</v>
      </c>
      <c r="E245" s="133" t="s">
        <v>356</v>
      </c>
      <c r="F245" s="133" t="s">
        <v>3805</v>
      </c>
      <c r="G245" s="137">
        <v>43347</v>
      </c>
      <c r="H245" s="133" t="s">
        <v>2851</v>
      </c>
      <c r="I245" s="137">
        <v>43367</v>
      </c>
      <c r="J245" s="134" t="s">
        <v>5497</v>
      </c>
      <c r="K245" s="134" t="s">
        <v>309</v>
      </c>
      <c r="L245" s="134" t="s">
        <v>295</v>
      </c>
      <c r="M245" s="135" t="s">
        <v>3806</v>
      </c>
      <c r="N245" s="135" t="s">
        <v>295</v>
      </c>
    </row>
    <row r="246" spans="1:14" x14ac:dyDescent="0.25">
      <c r="A246" s="132" t="s">
        <v>151</v>
      </c>
      <c r="B246" s="220" t="s">
        <v>460</v>
      </c>
      <c r="C246" s="107" t="s">
        <v>595</v>
      </c>
      <c r="D246" s="133" t="s">
        <v>3552</v>
      </c>
      <c r="E246" s="133" t="s">
        <v>525</v>
      </c>
      <c r="F246" s="133" t="s">
        <v>4132</v>
      </c>
      <c r="G246" s="137">
        <v>43347</v>
      </c>
      <c r="H246" s="133" t="s">
        <v>2851</v>
      </c>
      <c r="I246" s="137">
        <v>43362</v>
      </c>
      <c r="J246" s="134" t="s">
        <v>5497</v>
      </c>
      <c r="K246" s="134" t="s">
        <v>574</v>
      </c>
      <c r="L246" s="134" t="s">
        <v>295</v>
      </c>
      <c r="M246" s="135" t="s">
        <v>3907</v>
      </c>
      <c r="N246" s="135" t="s">
        <v>243</v>
      </c>
    </row>
    <row r="247" spans="1:14" x14ac:dyDescent="0.25">
      <c r="A247" s="132" t="s">
        <v>4804</v>
      </c>
      <c r="B247" s="220" t="s">
        <v>336</v>
      </c>
      <c r="C247" s="107" t="s">
        <v>595</v>
      </c>
      <c r="D247" s="133" t="s">
        <v>3277</v>
      </c>
      <c r="E247" s="133" t="s">
        <v>348</v>
      </c>
      <c r="F247" s="133" t="s">
        <v>3804</v>
      </c>
      <c r="G247" s="137">
        <v>43347</v>
      </c>
      <c r="H247" s="133" t="s">
        <v>2854</v>
      </c>
      <c r="I247" s="137">
        <v>43559</v>
      </c>
      <c r="J247" s="134" t="s">
        <v>5497</v>
      </c>
      <c r="K247" s="134" t="s">
        <v>307</v>
      </c>
      <c r="L247" s="134" t="s">
        <v>295</v>
      </c>
      <c r="M247" s="135" t="s">
        <v>3794</v>
      </c>
      <c r="N247" s="135" t="s">
        <v>619</v>
      </c>
    </row>
    <row r="248" spans="1:14" x14ac:dyDescent="0.25">
      <c r="A248" s="132" t="s">
        <v>4804</v>
      </c>
      <c r="B248" s="220" t="s">
        <v>334</v>
      </c>
      <c r="C248" s="107" t="s">
        <v>595</v>
      </c>
      <c r="D248" s="133" t="s">
        <v>3275</v>
      </c>
      <c r="E248" s="133" t="s">
        <v>348</v>
      </c>
      <c r="F248" s="133" t="s">
        <v>3804</v>
      </c>
      <c r="G248" s="137">
        <v>43347</v>
      </c>
      <c r="H248" s="133" t="s">
        <v>2838</v>
      </c>
      <c r="I248" s="137">
        <v>43559</v>
      </c>
      <c r="J248" s="134" t="s">
        <v>5497</v>
      </c>
      <c r="K248" s="134" t="s">
        <v>305</v>
      </c>
      <c r="L248" s="134" t="s">
        <v>295</v>
      </c>
      <c r="M248" s="135" t="s">
        <v>3794</v>
      </c>
      <c r="N248" s="135" t="s">
        <v>619</v>
      </c>
    </row>
    <row r="249" spans="1:14" x14ac:dyDescent="0.25">
      <c r="A249" s="132" t="s">
        <v>482</v>
      </c>
      <c r="B249" s="220" t="s">
        <v>484</v>
      </c>
      <c r="C249" s="107" t="s">
        <v>595</v>
      </c>
      <c r="D249" s="133" t="s">
        <v>3563</v>
      </c>
      <c r="E249" s="133" t="s">
        <v>537</v>
      </c>
      <c r="F249" s="133" t="s">
        <v>4118</v>
      </c>
      <c r="G249" s="137">
        <v>43348</v>
      </c>
      <c r="H249" s="133" t="s">
        <v>2838</v>
      </c>
      <c r="I249" s="137">
        <v>43570</v>
      </c>
      <c r="J249" s="134" t="s">
        <v>5497</v>
      </c>
      <c r="K249" s="134" t="s">
        <v>320</v>
      </c>
      <c r="L249" s="134" t="s">
        <v>295</v>
      </c>
      <c r="M249" s="135" t="s">
        <v>4159</v>
      </c>
      <c r="N249" s="135" t="s">
        <v>263</v>
      </c>
    </row>
    <row r="250" spans="1:14" x14ac:dyDescent="0.25">
      <c r="A250" s="132" t="s">
        <v>4761</v>
      </c>
      <c r="B250" s="220" t="s">
        <v>516</v>
      </c>
      <c r="C250" s="107" t="s">
        <v>595</v>
      </c>
      <c r="D250" s="133" t="s">
        <v>3651</v>
      </c>
      <c r="E250" s="133" t="s">
        <v>75</v>
      </c>
      <c r="F250" s="133" t="s">
        <v>4290</v>
      </c>
      <c r="G250" s="137">
        <v>43348</v>
      </c>
      <c r="H250" s="133" t="s">
        <v>2838</v>
      </c>
      <c r="I250" s="137">
        <v>43476</v>
      </c>
      <c r="J250" s="134" t="s">
        <v>5497</v>
      </c>
      <c r="K250" s="134" t="s">
        <v>302</v>
      </c>
      <c r="L250" s="134" t="s">
        <v>295</v>
      </c>
      <c r="M250" s="135" t="s">
        <v>4291</v>
      </c>
      <c r="N250" s="135" t="s">
        <v>243</v>
      </c>
    </row>
    <row r="251" spans="1:14" x14ac:dyDescent="0.25">
      <c r="A251" s="132" t="s">
        <v>4804</v>
      </c>
      <c r="B251" s="220" t="s">
        <v>1004</v>
      </c>
      <c r="C251" s="107" t="s">
        <v>595</v>
      </c>
      <c r="D251" s="133" t="s">
        <v>3583</v>
      </c>
      <c r="E251" s="133" t="s">
        <v>75</v>
      </c>
      <c r="F251" s="133" t="s">
        <v>3962</v>
      </c>
      <c r="G251" s="137">
        <v>43349</v>
      </c>
      <c r="H251" s="133" t="s">
        <v>2854</v>
      </c>
      <c r="I251" s="137">
        <v>43356</v>
      </c>
      <c r="J251" s="134" t="s">
        <v>5497</v>
      </c>
      <c r="K251" s="134" t="s">
        <v>302</v>
      </c>
      <c r="L251" s="134" t="s">
        <v>295</v>
      </c>
      <c r="M251" s="135" t="s">
        <v>3911</v>
      </c>
      <c r="N251" s="135" t="s">
        <v>243</v>
      </c>
    </row>
    <row r="252" spans="1:14" x14ac:dyDescent="0.25">
      <c r="A252" s="132" t="s">
        <v>151</v>
      </c>
      <c r="B252" s="220" t="s">
        <v>462</v>
      </c>
      <c r="C252" s="107" t="s">
        <v>595</v>
      </c>
      <c r="D252" s="133" t="s">
        <v>3530</v>
      </c>
      <c r="E252" s="133" t="s">
        <v>560</v>
      </c>
      <c r="F252" s="133" t="s">
        <v>4103</v>
      </c>
      <c r="G252" s="137">
        <v>43349</v>
      </c>
      <c r="H252" s="133" t="s">
        <v>2838</v>
      </c>
      <c r="I252" s="137">
        <v>43476</v>
      </c>
      <c r="J252" s="134" t="s">
        <v>5497</v>
      </c>
      <c r="K252" s="134" t="s">
        <v>463</v>
      </c>
      <c r="L252" s="134" t="s">
        <v>295</v>
      </c>
      <c r="M252" s="135" t="s">
        <v>4048</v>
      </c>
      <c r="N252" s="135" t="s">
        <v>243</v>
      </c>
    </row>
    <row r="253" spans="1:14" x14ac:dyDescent="0.25">
      <c r="A253" s="132" t="s">
        <v>151</v>
      </c>
      <c r="B253" s="220" t="s">
        <v>466</v>
      </c>
      <c r="C253" s="107" t="s">
        <v>595</v>
      </c>
      <c r="D253" s="133" t="s">
        <v>3532</v>
      </c>
      <c r="E253" s="133" t="s">
        <v>519</v>
      </c>
      <c r="F253" s="133" t="s">
        <v>4118</v>
      </c>
      <c r="G253" s="137">
        <v>43349</v>
      </c>
      <c r="H253" s="133" t="s">
        <v>2838</v>
      </c>
      <c r="I253" s="137">
        <v>43592</v>
      </c>
      <c r="J253" s="134" t="s">
        <v>5497</v>
      </c>
      <c r="K253" s="134" t="s">
        <v>467</v>
      </c>
      <c r="L253" s="134" t="s">
        <v>295</v>
      </c>
      <c r="M253" s="135" t="s">
        <v>4110</v>
      </c>
      <c r="N253" s="135" t="s">
        <v>243</v>
      </c>
    </row>
    <row r="254" spans="1:14" x14ac:dyDescent="0.25">
      <c r="A254" s="132" t="s">
        <v>151</v>
      </c>
      <c r="B254" s="220" t="s">
        <v>1006</v>
      </c>
      <c r="C254" s="107" t="s">
        <v>595</v>
      </c>
      <c r="D254" s="133" t="s">
        <v>3479</v>
      </c>
      <c r="E254" s="133" t="s">
        <v>556</v>
      </c>
      <c r="F254" s="133" t="s">
        <v>4075</v>
      </c>
      <c r="G254" s="137">
        <v>43349</v>
      </c>
      <c r="H254" s="133" t="s">
        <v>2838</v>
      </c>
      <c r="I254" s="137">
        <v>43395</v>
      </c>
      <c r="J254" s="134" t="s">
        <v>5497</v>
      </c>
      <c r="K254" s="134" t="s">
        <v>305</v>
      </c>
      <c r="L254" s="134" t="s">
        <v>2884</v>
      </c>
      <c r="M254" s="135" t="s">
        <v>4041</v>
      </c>
      <c r="N254" s="135" t="s">
        <v>243</v>
      </c>
    </row>
    <row r="255" spans="1:14" x14ac:dyDescent="0.25">
      <c r="A255" s="132" t="s">
        <v>211</v>
      </c>
      <c r="B255" s="220" t="s">
        <v>506</v>
      </c>
      <c r="C255" s="107" t="s">
        <v>595</v>
      </c>
      <c r="D255" s="133" t="s">
        <v>3611</v>
      </c>
      <c r="E255" s="133" t="s">
        <v>542</v>
      </c>
      <c r="F255" s="133" t="s">
        <v>295</v>
      </c>
      <c r="G255" s="137">
        <v>43350</v>
      </c>
      <c r="H255" s="133" t="s">
        <v>2838</v>
      </c>
      <c r="I255" s="137">
        <v>43647</v>
      </c>
      <c r="J255" s="134" t="s">
        <v>5498</v>
      </c>
      <c r="K255" s="134" t="s">
        <v>323</v>
      </c>
      <c r="L255" s="134" t="s">
        <v>295</v>
      </c>
      <c r="M255" s="135" t="s">
        <v>4232</v>
      </c>
      <c r="N255" s="135" t="s">
        <v>263</v>
      </c>
    </row>
    <row r="256" spans="1:14" x14ac:dyDescent="0.25">
      <c r="A256" s="132" t="s">
        <v>151</v>
      </c>
      <c r="B256" s="220" t="s">
        <v>1007</v>
      </c>
      <c r="C256" s="107" t="s">
        <v>595</v>
      </c>
      <c r="D256" s="133" t="s">
        <v>3529</v>
      </c>
      <c r="E256" s="133" t="s">
        <v>525</v>
      </c>
      <c r="F256" s="133" t="s">
        <v>4115</v>
      </c>
      <c r="G256" s="137">
        <v>43350</v>
      </c>
      <c r="H256" s="133" t="s">
        <v>2838</v>
      </c>
      <c r="I256" s="137">
        <v>43383</v>
      </c>
      <c r="J256" s="134" t="s">
        <v>5497</v>
      </c>
      <c r="K256" s="134" t="s">
        <v>461</v>
      </c>
      <c r="L256" s="134" t="s">
        <v>295</v>
      </c>
      <c r="M256" s="135" t="s">
        <v>4036</v>
      </c>
      <c r="N256" s="135" t="s">
        <v>243</v>
      </c>
    </row>
    <row r="257" spans="1:14" x14ac:dyDescent="0.25">
      <c r="A257" s="132" t="s">
        <v>4804</v>
      </c>
      <c r="B257" s="220" t="s">
        <v>1009</v>
      </c>
      <c r="C257" s="107" t="s">
        <v>595</v>
      </c>
      <c r="D257" s="133" t="s">
        <v>3269</v>
      </c>
      <c r="E257" s="133" t="s">
        <v>349</v>
      </c>
      <c r="F257" s="133" t="s">
        <v>295</v>
      </c>
      <c r="G257" s="137">
        <v>43353</v>
      </c>
      <c r="H257" s="133" t="s">
        <v>2838</v>
      </c>
      <c r="I257" s="137">
        <v>43395</v>
      </c>
      <c r="J257" s="134" t="s">
        <v>5497</v>
      </c>
      <c r="K257" s="134" t="s">
        <v>295</v>
      </c>
      <c r="L257" s="134" t="s">
        <v>295</v>
      </c>
      <c r="M257" s="135" t="s">
        <v>3796</v>
      </c>
      <c r="N257" s="135" t="s">
        <v>615</v>
      </c>
    </row>
    <row r="258" spans="1:14" x14ac:dyDescent="0.25">
      <c r="A258" s="132" t="s">
        <v>211</v>
      </c>
      <c r="B258" s="220" t="s">
        <v>504</v>
      </c>
      <c r="C258" s="107" t="s">
        <v>595</v>
      </c>
      <c r="D258" s="133" t="s">
        <v>3608</v>
      </c>
      <c r="E258" s="133" t="s">
        <v>535</v>
      </c>
      <c r="F258" s="133" t="s">
        <v>4233</v>
      </c>
      <c r="G258" s="137">
        <v>43353</v>
      </c>
      <c r="H258" s="133" t="s">
        <v>2838</v>
      </c>
      <c r="I258" s="137">
        <v>43510</v>
      </c>
      <c r="J258" s="134" t="s">
        <v>5497</v>
      </c>
      <c r="K258" s="134" t="s">
        <v>320</v>
      </c>
      <c r="L258" s="134" t="s">
        <v>295</v>
      </c>
      <c r="M258" s="135" t="s">
        <v>4232</v>
      </c>
      <c r="N258" s="135" t="s">
        <v>295</v>
      </c>
    </row>
    <row r="259" spans="1:14" x14ac:dyDescent="0.25">
      <c r="A259" s="132" t="s">
        <v>211</v>
      </c>
      <c r="B259" s="220" t="s">
        <v>505</v>
      </c>
      <c r="C259" s="107" t="s">
        <v>595</v>
      </c>
      <c r="D259" s="133" t="s">
        <v>3610</v>
      </c>
      <c r="E259" s="133" t="s">
        <v>535</v>
      </c>
      <c r="F259" s="133" t="s">
        <v>295</v>
      </c>
      <c r="G259" s="137">
        <v>43350</v>
      </c>
      <c r="H259" s="133" t="s">
        <v>2851</v>
      </c>
      <c r="I259" s="137">
        <v>43497</v>
      </c>
      <c r="J259" s="134" t="s">
        <v>5497</v>
      </c>
      <c r="K259" s="134" t="s">
        <v>264</v>
      </c>
      <c r="L259" s="134" t="s">
        <v>295</v>
      </c>
      <c r="M259" s="135" t="s">
        <v>4232</v>
      </c>
      <c r="N259" s="135" t="s">
        <v>263</v>
      </c>
    </row>
    <row r="260" spans="1:14" x14ac:dyDescent="0.25">
      <c r="A260" s="132" t="s">
        <v>76</v>
      </c>
      <c r="B260" s="220" t="s">
        <v>1010</v>
      </c>
      <c r="C260" s="107" t="s">
        <v>595</v>
      </c>
      <c r="D260" s="133" t="s">
        <v>3322</v>
      </c>
      <c r="E260" s="133" t="s">
        <v>369</v>
      </c>
      <c r="F260" s="133" t="s">
        <v>3887</v>
      </c>
      <c r="G260" s="137">
        <v>43353</v>
      </c>
      <c r="H260" s="133" t="s">
        <v>2838</v>
      </c>
      <c r="I260" s="137">
        <v>43383</v>
      </c>
      <c r="J260" s="134" t="s">
        <v>5497</v>
      </c>
      <c r="K260" s="134" t="s">
        <v>324</v>
      </c>
      <c r="L260" s="134" t="s">
        <v>2884</v>
      </c>
      <c r="M260" s="135" t="s">
        <v>3891</v>
      </c>
      <c r="N260" s="135" t="s">
        <v>243</v>
      </c>
    </row>
    <row r="261" spans="1:14" x14ac:dyDescent="0.25">
      <c r="A261" s="132" t="s">
        <v>151</v>
      </c>
      <c r="B261" s="220" t="s">
        <v>1011</v>
      </c>
      <c r="C261" s="107" t="s">
        <v>595</v>
      </c>
      <c r="D261" s="133" t="s">
        <v>3543</v>
      </c>
      <c r="E261" s="133" t="s">
        <v>546</v>
      </c>
      <c r="F261" s="133" t="s">
        <v>4126</v>
      </c>
      <c r="G261" s="137">
        <v>43353</v>
      </c>
      <c r="H261" s="133" t="s">
        <v>2838</v>
      </c>
      <c r="I261" s="137">
        <v>43383</v>
      </c>
      <c r="J261" s="134" t="s">
        <v>5497</v>
      </c>
      <c r="K261" s="134" t="s">
        <v>328</v>
      </c>
      <c r="L261" s="134" t="s">
        <v>2884</v>
      </c>
      <c r="M261" s="135" t="s">
        <v>4123</v>
      </c>
      <c r="N261" s="135" t="s">
        <v>243</v>
      </c>
    </row>
    <row r="262" spans="1:14" x14ac:dyDescent="0.25">
      <c r="A262" s="132" t="s">
        <v>21</v>
      </c>
      <c r="B262" s="220" t="s">
        <v>321</v>
      </c>
      <c r="C262" s="107" t="s">
        <v>595</v>
      </c>
      <c r="D262" s="133" t="s">
        <v>3258</v>
      </c>
      <c r="E262" s="133" t="s">
        <v>407</v>
      </c>
      <c r="F262" s="133" t="s">
        <v>3782</v>
      </c>
      <c r="G262" s="137">
        <v>43353</v>
      </c>
      <c r="H262" s="133" t="s">
        <v>2838</v>
      </c>
      <c r="I262" s="137">
        <v>43616</v>
      </c>
      <c r="J262" s="134" t="s">
        <v>5497</v>
      </c>
      <c r="K262" s="134" t="s">
        <v>264</v>
      </c>
      <c r="L262" s="134" t="s">
        <v>295</v>
      </c>
      <c r="M262" s="135" t="s">
        <v>3775</v>
      </c>
      <c r="N262" s="135" t="s">
        <v>263</v>
      </c>
    </row>
    <row r="263" spans="1:14" x14ac:dyDescent="0.25">
      <c r="A263" s="132" t="s">
        <v>141</v>
      </c>
      <c r="B263" s="220" t="s">
        <v>1012</v>
      </c>
      <c r="C263" s="107" t="s">
        <v>595</v>
      </c>
      <c r="D263" s="133" t="s">
        <v>3357</v>
      </c>
      <c r="E263" s="133" t="s">
        <v>256</v>
      </c>
      <c r="F263" s="133" t="s">
        <v>3984</v>
      </c>
      <c r="G263" s="137">
        <v>43207</v>
      </c>
      <c r="H263" s="133" t="s">
        <v>2838</v>
      </c>
      <c r="I263" s="137">
        <v>43364</v>
      </c>
      <c r="J263" s="134" t="s">
        <v>5497</v>
      </c>
      <c r="K263" s="134" t="s">
        <v>295</v>
      </c>
      <c r="L263" s="134" t="s">
        <v>295</v>
      </c>
      <c r="M263" s="135" t="s">
        <v>3954</v>
      </c>
      <c r="N263" s="135" t="s">
        <v>263</v>
      </c>
    </row>
    <row r="264" spans="1:14" x14ac:dyDescent="0.25">
      <c r="A264" s="132" t="s">
        <v>753</v>
      </c>
      <c r="B264" s="220" t="s">
        <v>1015</v>
      </c>
      <c r="C264" s="107" t="s">
        <v>595</v>
      </c>
      <c r="D264" s="133" t="s">
        <v>3620</v>
      </c>
      <c r="E264" s="133" t="s">
        <v>408</v>
      </c>
      <c r="F264" s="133" t="s">
        <v>4248</v>
      </c>
      <c r="G264" s="137">
        <v>43353</v>
      </c>
      <c r="H264" s="133" t="s">
        <v>2838</v>
      </c>
      <c r="I264" s="137">
        <v>43383</v>
      </c>
      <c r="J264" s="134" t="s">
        <v>5497</v>
      </c>
      <c r="K264" s="134" t="s">
        <v>302</v>
      </c>
      <c r="L264" s="134" t="s">
        <v>2884</v>
      </c>
      <c r="M264" s="135" t="s">
        <v>4249</v>
      </c>
      <c r="N264" s="135" t="s">
        <v>243</v>
      </c>
    </row>
    <row r="265" spans="1:14" x14ac:dyDescent="0.25">
      <c r="A265" s="132" t="s">
        <v>753</v>
      </c>
      <c r="B265" s="220" t="s">
        <v>511</v>
      </c>
      <c r="C265" s="107" t="s">
        <v>595</v>
      </c>
      <c r="D265" s="133" t="s">
        <v>3622</v>
      </c>
      <c r="E265" s="133" t="s">
        <v>529</v>
      </c>
      <c r="F265" s="133" t="s">
        <v>4246</v>
      </c>
      <c r="G265" s="137">
        <v>43353</v>
      </c>
      <c r="H265" s="133" t="s">
        <v>2838</v>
      </c>
      <c r="I265" s="137">
        <v>43469</v>
      </c>
      <c r="J265" s="134" t="s">
        <v>5497</v>
      </c>
      <c r="K265" s="134" t="s">
        <v>264</v>
      </c>
      <c r="L265" s="134" t="s">
        <v>2884</v>
      </c>
      <c r="M265" s="135" t="s">
        <v>4249</v>
      </c>
      <c r="N265" s="135" t="s">
        <v>295</v>
      </c>
    </row>
    <row r="266" spans="1:14" x14ac:dyDescent="0.25">
      <c r="A266" s="132" t="s">
        <v>753</v>
      </c>
      <c r="B266" s="220" t="s">
        <v>510</v>
      </c>
      <c r="C266" s="107" t="s">
        <v>595</v>
      </c>
      <c r="D266" s="133" t="s">
        <v>3621</v>
      </c>
      <c r="E266" s="133" t="s">
        <v>408</v>
      </c>
      <c r="F266" s="133" t="s">
        <v>4250</v>
      </c>
      <c r="G266" s="137">
        <v>43354</v>
      </c>
      <c r="H266" s="133" t="s">
        <v>2838</v>
      </c>
      <c r="I266" s="137">
        <v>43412</v>
      </c>
      <c r="J266" s="134" t="s">
        <v>5497</v>
      </c>
      <c r="K266" s="134" t="s">
        <v>320</v>
      </c>
      <c r="L266" s="134" t="s">
        <v>2884</v>
      </c>
      <c r="M266" s="135" t="s">
        <v>4249</v>
      </c>
      <c r="N266" s="135" t="s">
        <v>243</v>
      </c>
    </row>
    <row r="267" spans="1:14" x14ac:dyDescent="0.25">
      <c r="A267" s="132" t="s">
        <v>21</v>
      </c>
      <c r="B267" s="220" t="s">
        <v>300</v>
      </c>
      <c r="C267" s="107" t="s">
        <v>595</v>
      </c>
      <c r="D267" s="133" t="s">
        <v>3249</v>
      </c>
      <c r="E267" s="133" t="s">
        <v>407</v>
      </c>
      <c r="F267" s="133" t="s">
        <v>295</v>
      </c>
      <c r="G267" s="137">
        <v>43354</v>
      </c>
      <c r="H267" s="133" t="s">
        <v>2838</v>
      </c>
      <c r="I267" s="137">
        <v>43476</v>
      </c>
      <c r="J267" s="134" t="s">
        <v>5497</v>
      </c>
      <c r="K267" s="134" t="s">
        <v>302</v>
      </c>
      <c r="L267" s="134" t="s">
        <v>295</v>
      </c>
      <c r="M267" s="135" t="s">
        <v>3777</v>
      </c>
      <c r="N267" s="135" t="s">
        <v>243</v>
      </c>
    </row>
    <row r="268" spans="1:14" x14ac:dyDescent="0.25">
      <c r="A268" s="132" t="s">
        <v>21</v>
      </c>
      <c r="B268" s="220" t="s">
        <v>319</v>
      </c>
      <c r="C268" s="107" t="s">
        <v>595</v>
      </c>
      <c r="D268" s="133" t="s">
        <v>3257</v>
      </c>
      <c r="E268" s="133" t="s">
        <v>407</v>
      </c>
      <c r="F268" s="133" t="s">
        <v>295</v>
      </c>
      <c r="G268" s="137">
        <v>43354</v>
      </c>
      <c r="H268" s="133" t="s">
        <v>2851</v>
      </c>
      <c r="I268" s="137">
        <v>43447</v>
      </c>
      <c r="J268" s="134" t="s">
        <v>5497</v>
      </c>
      <c r="K268" s="134" t="s">
        <v>320</v>
      </c>
      <c r="L268" s="134" t="s">
        <v>295</v>
      </c>
      <c r="M268" s="135" t="s">
        <v>3777</v>
      </c>
      <c r="N268" s="135" t="s">
        <v>243</v>
      </c>
    </row>
    <row r="269" spans="1:14" x14ac:dyDescent="0.25">
      <c r="A269" s="132" t="s">
        <v>21</v>
      </c>
      <c r="B269" s="220" t="s">
        <v>322</v>
      </c>
      <c r="C269" s="107" t="s">
        <v>595</v>
      </c>
      <c r="D269" s="133" t="s">
        <v>3259</v>
      </c>
      <c r="E269" s="133" t="s">
        <v>407</v>
      </c>
      <c r="F269" s="133" t="s">
        <v>3783</v>
      </c>
      <c r="G269" s="137">
        <v>43354</v>
      </c>
      <c r="H269" s="133" t="s">
        <v>2838</v>
      </c>
      <c r="I269" s="137">
        <v>43592</v>
      </c>
      <c r="J269" s="134" t="s">
        <v>5497</v>
      </c>
      <c r="K269" s="134" t="s">
        <v>323</v>
      </c>
      <c r="L269" s="134" t="s">
        <v>295</v>
      </c>
      <c r="M269" s="135" t="s">
        <v>3777</v>
      </c>
      <c r="N269" s="135" t="s">
        <v>243</v>
      </c>
    </row>
    <row r="270" spans="1:14" x14ac:dyDescent="0.25">
      <c r="A270" s="132" t="s">
        <v>21</v>
      </c>
      <c r="B270" s="220" t="s">
        <v>1016</v>
      </c>
      <c r="C270" s="107" t="s">
        <v>595</v>
      </c>
      <c r="D270" s="133" t="s">
        <v>3260</v>
      </c>
      <c r="E270" s="133" t="s">
        <v>407</v>
      </c>
      <c r="F270" s="133" t="s">
        <v>295</v>
      </c>
      <c r="G270" s="137">
        <v>43355</v>
      </c>
      <c r="H270" s="133" t="s">
        <v>2851</v>
      </c>
      <c r="I270" s="137">
        <v>43377</v>
      </c>
      <c r="J270" s="134" t="s">
        <v>5497</v>
      </c>
      <c r="K270" s="134" t="s">
        <v>324</v>
      </c>
      <c r="L270" s="134" t="s">
        <v>295</v>
      </c>
      <c r="M270" s="135" t="s">
        <v>3777</v>
      </c>
      <c r="N270" s="135" t="s">
        <v>295</v>
      </c>
    </row>
    <row r="271" spans="1:14" x14ac:dyDescent="0.25">
      <c r="A271" s="132" t="s">
        <v>21</v>
      </c>
      <c r="B271" s="220" t="s">
        <v>312</v>
      </c>
      <c r="C271" s="107" t="s">
        <v>595</v>
      </c>
      <c r="D271" s="133" t="s">
        <v>3254</v>
      </c>
      <c r="E271" s="133" t="s">
        <v>407</v>
      </c>
      <c r="F271" s="133" t="s">
        <v>3780</v>
      </c>
      <c r="G271" s="137">
        <v>43355</v>
      </c>
      <c r="H271" s="133" t="s">
        <v>2838</v>
      </c>
      <c r="I271" s="137">
        <v>43510</v>
      </c>
      <c r="J271" s="134" t="s">
        <v>5497</v>
      </c>
      <c r="K271" s="134" t="s">
        <v>313</v>
      </c>
      <c r="L271" s="134" t="s">
        <v>295</v>
      </c>
      <c r="M271" s="135" t="s">
        <v>3777</v>
      </c>
      <c r="N271" s="135" t="s">
        <v>295</v>
      </c>
    </row>
    <row r="272" spans="1:14" x14ac:dyDescent="0.25">
      <c r="A272" s="132" t="s">
        <v>21</v>
      </c>
      <c r="B272" s="220" t="s">
        <v>306</v>
      </c>
      <c r="C272" s="107" t="s">
        <v>595</v>
      </c>
      <c r="D272" s="133" t="s">
        <v>3251</v>
      </c>
      <c r="E272" s="133" t="s">
        <v>407</v>
      </c>
      <c r="F272" s="133" t="s">
        <v>264</v>
      </c>
      <c r="G272" s="137">
        <v>43355</v>
      </c>
      <c r="H272" s="133" t="s">
        <v>2838</v>
      </c>
      <c r="I272" s="137">
        <v>43592</v>
      </c>
      <c r="J272" s="134" t="s">
        <v>5497</v>
      </c>
      <c r="K272" s="134" t="s">
        <v>307</v>
      </c>
      <c r="L272" s="134" t="s">
        <v>295</v>
      </c>
      <c r="M272" s="135" t="s">
        <v>3777</v>
      </c>
      <c r="N272" s="135" t="s">
        <v>243</v>
      </c>
    </row>
    <row r="273" spans="1:14" x14ac:dyDescent="0.25">
      <c r="A273" s="132" t="s">
        <v>21</v>
      </c>
      <c r="B273" s="220" t="s">
        <v>310</v>
      </c>
      <c r="C273" s="107" t="s">
        <v>595</v>
      </c>
      <c r="D273" s="133" t="s">
        <v>3253</v>
      </c>
      <c r="E273" s="133" t="s">
        <v>407</v>
      </c>
      <c r="F273" s="133" t="s">
        <v>3779</v>
      </c>
      <c r="G273" s="137">
        <v>43355</v>
      </c>
      <c r="H273" s="133" t="s">
        <v>2851</v>
      </c>
      <c r="I273" s="137">
        <v>43489</v>
      </c>
      <c r="J273" s="134" t="s">
        <v>5497</v>
      </c>
      <c r="K273" s="134" t="s">
        <v>311</v>
      </c>
      <c r="L273" s="134" t="s">
        <v>295</v>
      </c>
      <c r="M273" s="135" t="s">
        <v>3777</v>
      </c>
      <c r="N273" s="135" t="s">
        <v>295</v>
      </c>
    </row>
    <row r="274" spans="1:14" x14ac:dyDescent="0.25">
      <c r="A274" s="132" t="s">
        <v>21</v>
      </c>
      <c r="B274" s="220" t="s">
        <v>329</v>
      </c>
      <c r="C274" s="107" t="s">
        <v>595</v>
      </c>
      <c r="D274" s="133" t="s">
        <v>3263</v>
      </c>
      <c r="E274" s="133" t="s">
        <v>407</v>
      </c>
      <c r="F274" s="133" t="s">
        <v>295</v>
      </c>
      <c r="G274" s="137">
        <v>43355</v>
      </c>
      <c r="H274" s="133" t="s">
        <v>2838</v>
      </c>
      <c r="I274" s="137">
        <v>43592</v>
      </c>
      <c r="J274" s="134" t="s">
        <v>5497</v>
      </c>
      <c r="K274" s="134" t="s">
        <v>152</v>
      </c>
      <c r="L274" s="134" t="s">
        <v>295</v>
      </c>
      <c r="M274" s="135" t="s">
        <v>3777</v>
      </c>
      <c r="N274" s="135" t="s">
        <v>243</v>
      </c>
    </row>
    <row r="275" spans="1:14" x14ac:dyDescent="0.25">
      <c r="A275" s="132" t="s">
        <v>21</v>
      </c>
      <c r="B275" s="220" t="s">
        <v>314</v>
      </c>
      <c r="C275" s="107" t="s">
        <v>595</v>
      </c>
      <c r="D275" s="133" t="s">
        <v>3255</v>
      </c>
      <c r="E275" s="133" t="s">
        <v>3781</v>
      </c>
      <c r="F275" s="133" t="s">
        <v>295</v>
      </c>
      <c r="G275" s="137">
        <v>43355</v>
      </c>
      <c r="H275" s="133" t="s">
        <v>2851</v>
      </c>
      <c r="I275" s="137">
        <v>43489</v>
      </c>
      <c r="J275" s="134" t="s">
        <v>5497</v>
      </c>
      <c r="K275" s="134" t="s">
        <v>315</v>
      </c>
      <c r="L275" s="134" t="s">
        <v>295</v>
      </c>
      <c r="M275" s="135" t="s">
        <v>3777</v>
      </c>
      <c r="N275" s="135" t="s">
        <v>295</v>
      </c>
    </row>
    <row r="276" spans="1:14" x14ac:dyDescent="0.25">
      <c r="A276" s="132" t="s">
        <v>21</v>
      </c>
      <c r="B276" s="220" t="s">
        <v>325</v>
      </c>
      <c r="C276" s="107" t="s">
        <v>595</v>
      </c>
      <c r="D276" s="133" t="s">
        <v>3261</v>
      </c>
      <c r="E276" s="133" t="s">
        <v>331</v>
      </c>
      <c r="F276" s="133" t="s">
        <v>295</v>
      </c>
      <c r="G276" s="137">
        <v>43355</v>
      </c>
      <c r="H276" s="133" t="s">
        <v>2854</v>
      </c>
      <c r="I276" s="137">
        <v>43510</v>
      </c>
      <c r="J276" s="134" t="s">
        <v>5497</v>
      </c>
      <c r="K276" s="134" t="s">
        <v>326</v>
      </c>
      <c r="L276" s="134" t="s">
        <v>295</v>
      </c>
      <c r="M276" s="135" t="s">
        <v>3777</v>
      </c>
      <c r="N276" s="135" t="s">
        <v>295</v>
      </c>
    </row>
    <row r="277" spans="1:14" x14ac:dyDescent="0.25">
      <c r="A277" s="132" t="s">
        <v>21</v>
      </c>
      <c r="B277" s="220" t="s">
        <v>316</v>
      </c>
      <c r="C277" s="107" t="s">
        <v>595</v>
      </c>
      <c r="D277" s="133" t="s">
        <v>3256</v>
      </c>
      <c r="E277" s="133" t="s">
        <v>554</v>
      </c>
      <c r="F277" s="133" t="s">
        <v>295</v>
      </c>
      <c r="G277" s="137">
        <v>43355</v>
      </c>
      <c r="H277" s="133" t="s">
        <v>3773</v>
      </c>
      <c r="I277" s="137">
        <v>43424</v>
      </c>
      <c r="J277" s="134" t="s">
        <v>5497</v>
      </c>
      <c r="K277" s="134" t="s">
        <v>318</v>
      </c>
      <c r="L277" s="134" t="s">
        <v>295</v>
      </c>
      <c r="M277" s="135" t="s">
        <v>3777</v>
      </c>
      <c r="N277" s="135" t="s">
        <v>295</v>
      </c>
    </row>
    <row r="278" spans="1:14" x14ac:dyDescent="0.25">
      <c r="A278" s="132" t="s">
        <v>76</v>
      </c>
      <c r="B278" s="220" t="s">
        <v>1020</v>
      </c>
      <c r="C278" s="107" t="s">
        <v>595</v>
      </c>
      <c r="D278" s="133" t="s">
        <v>3306</v>
      </c>
      <c r="E278" s="133" t="s">
        <v>369</v>
      </c>
      <c r="F278" s="133" t="s">
        <v>3877</v>
      </c>
      <c r="G278" s="137">
        <v>43315</v>
      </c>
      <c r="H278" s="133" t="s">
        <v>2838</v>
      </c>
      <c r="I278" s="137">
        <v>43377</v>
      </c>
      <c r="J278" s="134" t="s">
        <v>5497</v>
      </c>
      <c r="K278" s="134" t="s">
        <v>302</v>
      </c>
      <c r="L278" s="134" t="s">
        <v>2884</v>
      </c>
      <c r="M278" s="135" t="s">
        <v>3878</v>
      </c>
      <c r="N278" s="135" t="s">
        <v>263</v>
      </c>
    </row>
    <row r="279" spans="1:14" x14ac:dyDescent="0.25">
      <c r="A279" s="132" t="s">
        <v>526</v>
      </c>
      <c r="B279" s="220" t="s">
        <v>1023</v>
      </c>
      <c r="C279" s="107" t="s">
        <v>595</v>
      </c>
      <c r="D279" s="133" t="s">
        <v>3601</v>
      </c>
      <c r="E279" s="133" t="s">
        <v>4444</v>
      </c>
      <c r="F279" s="133" t="s">
        <v>4214</v>
      </c>
      <c r="G279" s="137">
        <v>43356</v>
      </c>
      <c r="H279" s="133" t="s">
        <v>2838</v>
      </c>
      <c r="I279" s="137">
        <v>43497</v>
      </c>
      <c r="J279" s="134" t="s">
        <v>5497</v>
      </c>
      <c r="K279" s="134" t="s">
        <v>320</v>
      </c>
      <c r="L279" s="134" t="s">
        <v>295</v>
      </c>
      <c r="M279" s="135" t="s">
        <v>4209</v>
      </c>
      <c r="N279" s="135" t="s">
        <v>243</v>
      </c>
    </row>
    <row r="280" spans="1:14" x14ac:dyDescent="0.25">
      <c r="A280" s="132" t="s">
        <v>151</v>
      </c>
      <c r="B280" s="220" t="s">
        <v>418</v>
      </c>
      <c r="C280" s="107" t="s">
        <v>595</v>
      </c>
      <c r="D280" s="133" t="s">
        <v>3501</v>
      </c>
      <c r="E280" s="133" t="s">
        <v>1092</v>
      </c>
      <c r="F280" s="133" t="s">
        <v>4090</v>
      </c>
      <c r="G280" s="137">
        <v>43348</v>
      </c>
      <c r="H280" s="133" t="s">
        <v>2838</v>
      </c>
      <c r="I280" s="137">
        <v>43678</v>
      </c>
      <c r="J280" s="134" t="s">
        <v>5498</v>
      </c>
      <c r="K280" s="134" t="s">
        <v>396</v>
      </c>
      <c r="L280" s="134" t="s">
        <v>295</v>
      </c>
      <c r="M280" s="135" t="s">
        <v>4087</v>
      </c>
      <c r="N280" s="135" t="s">
        <v>263</v>
      </c>
    </row>
    <row r="281" spans="1:14" x14ac:dyDescent="0.25">
      <c r="A281" s="132" t="s">
        <v>371</v>
      </c>
      <c r="B281" s="220" t="s">
        <v>572</v>
      </c>
      <c r="C281" s="107" t="s">
        <v>595</v>
      </c>
      <c r="D281" s="133" t="s">
        <v>3345</v>
      </c>
      <c r="E281" s="133" t="s">
        <v>556</v>
      </c>
      <c r="F281" s="133" t="s">
        <v>295</v>
      </c>
      <c r="G281" s="137">
        <v>43319</v>
      </c>
      <c r="H281" s="133" t="s">
        <v>2838</v>
      </c>
      <c r="I281" s="137">
        <v>43475</v>
      </c>
      <c r="J281" s="134" t="s">
        <v>5497</v>
      </c>
      <c r="K281" s="134" t="s">
        <v>574</v>
      </c>
      <c r="L281" s="134" t="s">
        <v>295</v>
      </c>
      <c r="M281" s="135" t="s">
        <v>3913</v>
      </c>
      <c r="N281" s="135" t="s">
        <v>573</v>
      </c>
    </row>
    <row r="282" spans="1:14" x14ac:dyDescent="0.25">
      <c r="A282" s="132" t="s">
        <v>151</v>
      </c>
      <c r="B282" s="220" t="s">
        <v>1024</v>
      </c>
      <c r="C282" s="107" t="s">
        <v>595</v>
      </c>
      <c r="D282" s="133" t="s">
        <v>3534</v>
      </c>
      <c r="E282" s="133" t="s">
        <v>544</v>
      </c>
      <c r="F282" s="133" t="s">
        <v>4120</v>
      </c>
      <c r="G282" s="137">
        <v>43360</v>
      </c>
      <c r="H282" s="133" t="s">
        <v>2838</v>
      </c>
      <c r="I282" s="137">
        <v>43592</v>
      </c>
      <c r="J282" s="134" t="s">
        <v>5497</v>
      </c>
      <c r="K282" s="134" t="s">
        <v>324</v>
      </c>
      <c r="L282" s="134" t="s">
        <v>295</v>
      </c>
      <c r="M282" s="135" t="s">
        <v>4040</v>
      </c>
      <c r="N282" s="135" t="s">
        <v>243</v>
      </c>
    </row>
    <row r="283" spans="1:14" x14ac:dyDescent="0.25">
      <c r="A283" s="132" t="s">
        <v>141</v>
      </c>
      <c r="B283" s="220" t="s">
        <v>1025</v>
      </c>
      <c r="C283" s="107" t="s">
        <v>595</v>
      </c>
      <c r="D283" s="133" t="s">
        <v>3432</v>
      </c>
      <c r="E283" s="133" t="s">
        <v>549</v>
      </c>
      <c r="F283" s="133" t="s">
        <v>4022</v>
      </c>
      <c r="G283" s="137">
        <v>43360</v>
      </c>
      <c r="H283" s="133" t="s">
        <v>2838</v>
      </c>
      <c r="I283" s="137">
        <v>43528</v>
      </c>
      <c r="J283" s="134" t="s">
        <v>5497</v>
      </c>
      <c r="K283" s="134" t="s">
        <v>328</v>
      </c>
      <c r="L283" s="134" t="s">
        <v>295</v>
      </c>
      <c r="M283" s="135" t="s">
        <v>3952</v>
      </c>
      <c r="N283" s="135" t="s">
        <v>243</v>
      </c>
    </row>
    <row r="284" spans="1:14" x14ac:dyDescent="0.25">
      <c r="A284" s="132" t="s">
        <v>151</v>
      </c>
      <c r="B284" s="220" t="s">
        <v>1026</v>
      </c>
      <c r="C284" s="107" t="s">
        <v>595</v>
      </c>
      <c r="D284" s="133" t="s">
        <v>3441</v>
      </c>
      <c r="E284" s="133" t="s">
        <v>262</v>
      </c>
      <c r="F284" s="133" t="s">
        <v>4038</v>
      </c>
      <c r="G284" s="137">
        <v>43362</v>
      </c>
      <c r="H284" s="133" t="s">
        <v>2838</v>
      </c>
      <c r="I284" s="137">
        <v>43395</v>
      </c>
      <c r="J284" s="134" t="s">
        <v>5497</v>
      </c>
      <c r="K284" s="134" t="s">
        <v>295</v>
      </c>
      <c r="L284" s="134" t="s">
        <v>295</v>
      </c>
      <c r="M284" s="135" t="s">
        <v>4039</v>
      </c>
      <c r="N284" s="135" t="s">
        <v>243</v>
      </c>
    </row>
    <row r="285" spans="1:14" x14ac:dyDescent="0.25">
      <c r="A285" s="132" t="s">
        <v>151</v>
      </c>
      <c r="B285" s="220" t="s">
        <v>1027</v>
      </c>
      <c r="C285" s="107" t="s">
        <v>595</v>
      </c>
      <c r="D285" s="133" t="s">
        <v>3548</v>
      </c>
      <c r="E285" s="133" t="s">
        <v>560</v>
      </c>
      <c r="F285" s="133" t="s">
        <v>4073</v>
      </c>
      <c r="G285" s="137">
        <v>43362</v>
      </c>
      <c r="H285" s="133" t="s">
        <v>2838</v>
      </c>
      <c r="I285" s="137">
        <v>43528</v>
      </c>
      <c r="J285" s="134" t="s">
        <v>5497</v>
      </c>
      <c r="K285" s="134" t="s">
        <v>152</v>
      </c>
      <c r="L285" s="134" t="s">
        <v>295</v>
      </c>
      <c r="M285" s="135" t="s">
        <v>4048</v>
      </c>
      <c r="N285" s="135" t="s">
        <v>243</v>
      </c>
    </row>
    <row r="286" spans="1:14" x14ac:dyDescent="0.25">
      <c r="A286" s="132" t="s">
        <v>151</v>
      </c>
      <c r="B286" s="220" t="s">
        <v>474</v>
      </c>
      <c r="C286" s="107" t="s">
        <v>595</v>
      </c>
      <c r="D286" s="133" t="s">
        <v>3549</v>
      </c>
      <c r="E286" s="133" t="s">
        <v>262</v>
      </c>
      <c r="F286" s="133" t="s">
        <v>3881</v>
      </c>
      <c r="G286" s="137">
        <v>42940</v>
      </c>
      <c r="H286" s="133" t="s">
        <v>2838</v>
      </c>
      <c r="I286" s="137">
        <v>43448</v>
      </c>
      <c r="J286" s="134" t="s">
        <v>5497</v>
      </c>
      <c r="K286" s="134" t="s">
        <v>152</v>
      </c>
      <c r="L286" s="134" t="s">
        <v>295</v>
      </c>
      <c r="M286" s="135" t="s">
        <v>4036</v>
      </c>
      <c r="N286" s="135" t="s">
        <v>263</v>
      </c>
    </row>
    <row r="287" spans="1:14" x14ac:dyDescent="0.25">
      <c r="A287" s="132" t="s">
        <v>151</v>
      </c>
      <c r="B287" s="220" t="s">
        <v>416</v>
      </c>
      <c r="C287" s="107" t="s">
        <v>595</v>
      </c>
      <c r="D287" s="133" t="s">
        <v>3495</v>
      </c>
      <c r="E287" s="133" t="s">
        <v>556</v>
      </c>
      <c r="F287" s="133" t="s">
        <v>295</v>
      </c>
      <c r="G287" s="137">
        <v>43322</v>
      </c>
      <c r="H287" s="133" t="s">
        <v>2838</v>
      </c>
      <c r="I287" s="137">
        <v>43552</v>
      </c>
      <c r="J287" s="134" t="s">
        <v>5497</v>
      </c>
      <c r="K287" s="134" t="s">
        <v>392</v>
      </c>
      <c r="L287" s="134" t="s">
        <v>295</v>
      </c>
      <c r="M287" s="135" t="s">
        <v>4041</v>
      </c>
      <c r="N287" s="135" t="s">
        <v>263</v>
      </c>
    </row>
    <row r="288" spans="1:14" x14ac:dyDescent="0.25">
      <c r="A288" s="132" t="s">
        <v>189</v>
      </c>
      <c r="B288" s="220" t="s">
        <v>1029</v>
      </c>
      <c r="C288" s="107" t="s">
        <v>595</v>
      </c>
      <c r="D288" s="133" t="s">
        <v>3570</v>
      </c>
      <c r="E288" s="133" t="s">
        <v>1771</v>
      </c>
      <c r="F288" s="133" t="s">
        <v>295</v>
      </c>
      <c r="G288" s="137">
        <v>43333</v>
      </c>
      <c r="H288" s="133" t="s">
        <v>2854</v>
      </c>
      <c r="I288" s="137">
        <v>43397</v>
      </c>
      <c r="J288" s="134" t="s">
        <v>5497</v>
      </c>
      <c r="K288" s="134" t="s">
        <v>295</v>
      </c>
      <c r="L288" s="134" t="s">
        <v>295</v>
      </c>
      <c r="M288" s="135" t="s">
        <v>4169</v>
      </c>
      <c r="N288" s="135" t="s">
        <v>243</v>
      </c>
    </row>
    <row r="289" spans="1:14" x14ac:dyDescent="0.25">
      <c r="A289" s="132" t="s">
        <v>21</v>
      </c>
      <c r="B289" s="220" t="s">
        <v>308</v>
      </c>
      <c r="C289" s="107" t="s">
        <v>595</v>
      </c>
      <c r="D289" s="133" t="s">
        <v>3252</v>
      </c>
      <c r="E289" s="133" t="s">
        <v>407</v>
      </c>
      <c r="F289" s="133" t="s">
        <v>3778</v>
      </c>
      <c r="G289" s="137">
        <v>43355</v>
      </c>
      <c r="H289" s="133" t="s">
        <v>2838</v>
      </c>
      <c r="I289" s="137">
        <v>43476</v>
      </c>
      <c r="J289" s="134" t="s">
        <v>5497</v>
      </c>
      <c r="K289" s="134" t="s">
        <v>309</v>
      </c>
      <c r="L289" s="134" t="s">
        <v>295</v>
      </c>
      <c r="M289" s="135" t="s">
        <v>3777</v>
      </c>
      <c r="N289" s="135" t="s">
        <v>243</v>
      </c>
    </row>
    <row r="290" spans="1:14" x14ac:dyDescent="0.25">
      <c r="A290" s="132" t="s">
        <v>371</v>
      </c>
      <c r="B290" s="220" t="s">
        <v>1030</v>
      </c>
      <c r="C290" s="107" t="s">
        <v>595</v>
      </c>
      <c r="D290" s="133" t="s">
        <v>3338</v>
      </c>
      <c r="E290" s="133" t="s">
        <v>262</v>
      </c>
      <c r="F290" s="133" t="s">
        <v>295</v>
      </c>
      <c r="G290" s="137">
        <v>43368</v>
      </c>
      <c r="H290" s="133" t="s">
        <v>2838</v>
      </c>
      <c r="I290" s="137">
        <v>43524</v>
      </c>
      <c r="J290" s="134" t="s">
        <v>5497</v>
      </c>
      <c r="K290" s="134" t="s">
        <v>295</v>
      </c>
      <c r="L290" s="134" t="s">
        <v>295</v>
      </c>
      <c r="M290" s="135" t="s">
        <v>3911</v>
      </c>
      <c r="N290" s="135" t="s">
        <v>263</v>
      </c>
    </row>
    <row r="291" spans="1:14" x14ac:dyDescent="0.25">
      <c r="A291" s="132" t="s">
        <v>151</v>
      </c>
      <c r="B291" s="220" t="s">
        <v>1031</v>
      </c>
      <c r="C291" s="107" t="s">
        <v>595</v>
      </c>
      <c r="D291" s="133" t="s">
        <v>3473</v>
      </c>
      <c r="E291" s="133" t="s">
        <v>558</v>
      </c>
      <c r="F291" s="133" t="s">
        <v>4072</v>
      </c>
      <c r="G291" s="137">
        <v>43369</v>
      </c>
      <c r="H291" s="133" t="s">
        <v>2838</v>
      </c>
      <c r="I291" s="137">
        <v>43600</v>
      </c>
      <c r="J291" s="134" t="s">
        <v>5497</v>
      </c>
      <c r="K291" s="134" t="s">
        <v>372</v>
      </c>
      <c r="L291" s="134" t="s">
        <v>295</v>
      </c>
      <c r="M291" s="135" t="s">
        <v>3906</v>
      </c>
      <c r="N291" s="135" t="s">
        <v>263</v>
      </c>
    </row>
    <row r="292" spans="1:14" x14ac:dyDescent="0.25">
      <c r="A292" s="132" t="s">
        <v>151</v>
      </c>
      <c r="B292" s="220" t="s">
        <v>1032</v>
      </c>
      <c r="C292" s="107" t="s">
        <v>595</v>
      </c>
      <c r="D292" s="133" t="s">
        <v>3477</v>
      </c>
      <c r="E292" s="133" t="s">
        <v>558</v>
      </c>
      <c r="F292" s="133" t="s">
        <v>4074</v>
      </c>
      <c r="G292" s="137">
        <v>43369</v>
      </c>
      <c r="H292" s="133" t="s">
        <v>2838</v>
      </c>
      <c r="I292" s="137">
        <v>43504</v>
      </c>
      <c r="J292" s="134" t="s">
        <v>5497</v>
      </c>
      <c r="K292" s="134" t="s">
        <v>302</v>
      </c>
      <c r="L292" s="134" t="s">
        <v>295</v>
      </c>
      <c r="M292" s="135" t="s">
        <v>3906</v>
      </c>
      <c r="N292" s="135" t="s">
        <v>243</v>
      </c>
    </row>
    <row r="293" spans="1:14" x14ac:dyDescent="0.25">
      <c r="A293" s="132" t="s">
        <v>141</v>
      </c>
      <c r="B293" s="220" t="s">
        <v>1033</v>
      </c>
      <c r="C293" s="107" t="s">
        <v>595</v>
      </c>
      <c r="D293" s="133" t="s">
        <v>3431</v>
      </c>
      <c r="E293" s="133" t="s">
        <v>549</v>
      </c>
      <c r="F293" s="133" t="s">
        <v>4019</v>
      </c>
      <c r="G293" s="137">
        <v>43369</v>
      </c>
      <c r="H293" s="133" t="s">
        <v>2838</v>
      </c>
      <c r="I293" s="137">
        <v>43528</v>
      </c>
      <c r="J293" s="134" t="s">
        <v>5497</v>
      </c>
      <c r="K293" s="134" t="s">
        <v>327</v>
      </c>
      <c r="L293" s="134" t="s">
        <v>295</v>
      </c>
      <c r="M293" s="135" t="s">
        <v>4020</v>
      </c>
      <c r="N293" s="135" t="s">
        <v>243</v>
      </c>
    </row>
    <row r="294" spans="1:14" x14ac:dyDescent="0.25">
      <c r="A294" s="132" t="s">
        <v>151</v>
      </c>
      <c r="B294" s="220" t="s">
        <v>1034</v>
      </c>
      <c r="C294" s="107" t="s">
        <v>595</v>
      </c>
      <c r="D294" s="133" t="s">
        <v>3510</v>
      </c>
      <c r="E294" s="133" t="s">
        <v>557</v>
      </c>
      <c r="F294" s="133" t="s">
        <v>4098</v>
      </c>
      <c r="G294" s="137">
        <v>43370</v>
      </c>
      <c r="H294" s="133" t="s">
        <v>2838</v>
      </c>
      <c r="I294" s="137">
        <v>43504</v>
      </c>
      <c r="J294" s="134" t="s">
        <v>5497</v>
      </c>
      <c r="K294" s="134" t="s">
        <v>264</v>
      </c>
      <c r="L294" s="134" t="s">
        <v>295</v>
      </c>
      <c r="M294" s="135" t="s">
        <v>4041</v>
      </c>
      <c r="N294" s="135" t="s">
        <v>243</v>
      </c>
    </row>
    <row r="295" spans="1:14" x14ac:dyDescent="0.25">
      <c r="A295" s="132" t="s">
        <v>141</v>
      </c>
      <c r="B295" s="220" t="s">
        <v>1035</v>
      </c>
      <c r="C295" s="107" t="s">
        <v>595</v>
      </c>
      <c r="D295" s="133" t="s">
        <v>3396</v>
      </c>
      <c r="E295" s="133" t="s">
        <v>408</v>
      </c>
      <c r="F295" s="133" t="s">
        <v>3995</v>
      </c>
      <c r="G295" s="137">
        <v>43374</v>
      </c>
      <c r="H295" s="133" t="s">
        <v>2838</v>
      </c>
      <c r="I295" s="137">
        <v>43528</v>
      </c>
      <c r="J295" s="134" t="s">
        <v>5497</v>
      </c>
      <c r="K295" s="134" t="s">
        <v>307</v>
      </c>
      <c r="L295" s="134" t="s">
        <v>295</v>
      </c>
      <c r="M295" s="135" t="s">
        <v>3965</v>
      </c>
      <c r="N295" s="135" t="s">
        <v>243</v>
      </c>
    </row>
    <row r="296" spans="1:14" x14ac:dyDescent="0.25">
      <c r="A296" s="132" t="s">
        <v>4804</v>
      </c>
      <c r="B296" s="220" t="s">
        <v>343</v>
      </c>
      <c r="C296" s="107" t="s">
        <v>595</v>
      </c>
      <c r="D296" s="133" t="s">
        <v>3283</v>
      </c>
      <c r="E296" s="133" t="s">
        <v>349</v>
      </c>
      <c r="F296" s="133" t="s">
        <v>295</v>
      </c>
      <c r="G296" s="137">
        <v>43354</v>
      </c>
      <c r="H296" s="133" t="s">
        <v>2838</v>
      </c>
      <c r="I296" s="137">
        <v>43466</v>
      </c>
      <c r="J296" s="134" t="s">
        <v>5497</v>
      </c>
      <c r="K296" s="134" t="s">
        <v>324</v>
      </c>
      <c r="L296" s="134" t="s">
        <v>295</v>
      </c>
      <c r="M296" s="135" t="s">
        <v>3794</v>
      </c>
      <c r="N296" s="135" t="s">
        <v>619</v>
      </c>
    </row>
    <row r="297" spans="1:14" x14ac:dyDescent="0.25">
      <c r="A297" s="132" t="s">
        <v>4804</v>
      </c>
      <c r="B297" s="220" t="s">
        <v>342</v>
      </c>
      <c r="C297" s="107" t="s">
        <v>595</v>
      </c>
      <c r="D297" s="133" t="s">
        <v>3282</v>
      </c>
      <c r="E297" s="133" t="s">
        <v>348</v>
      </c>
      <c r="F297" s="133" t="s">
        <v>295</v>
      </c>
      <c r="G297" s="137">
        <v>43354</v>
      </c>
      <c r="H297" s="133" t="s">
        <v>2838</v>
      </c>
      <c r="I297" s="137">
        <v>43559</v>
      </c>
      <c r="J297" s="134" t="s">
        <v>5497</v>
      </c>
      <c r="K297" s="134" t="s">
        <v>323</v>
      </c>
      <c r="L297" s="134" t="s">
        <v>295</v>
      </c>
      <c r="M297" s="135" t="s">
        <v>3794</v>
      </c>
      <c r="N297" s="135" t="s">
        <v>619</v>
      </c>
    </row>
    <row r="298" spans="1:14" x14ac:dyDescent="0.25">
      <c r="A298" s="132" t="s">
        <v>76</v>
      </c>
      <c r="B298" s="220" t="s">
        <v>1039</v>
      </c>
      <c r="C298" s="107" t="s">
        <v>595</v>
      </c>
      <c r="D298" s="133" t="s">
        <v>3318</v>
      </c>
      <c r="E298" s="133" t="s">
        <v>531</v>
      </c>
      <c r="F298" s="133" t="s">
        <v>3886</v>
      </c>
      <c r="G298" s="137">
        <v>43376</v>
      </c>
      <c r="H298" s="133" t="s">
        <v>2838</v>
      </c>
      <c r="I298" s="137">
        <v>43528</v>
      </c>
      <c r="J298" s="134" t="s">
        <v>5497</v>
      </c>
      <c r="K298" s="134" t="s">
        <v>264</v>
      </c>
      <c r="L298" s="134" t="s">
        <v>295</v>
      </c>
      <c r="M298" s="135" t="s">
        <v>3859</v>
      </c>
      <c r="N298" s="135" t="s">
        <v>243</v>
      </c>
    </row>
    <row r="299" spans="1:14" x14ac:dyDescent="0.25">
      <c r="A299" s="132" t="s">
        <v>141</v>
      </c>
      <c r="B299" s="220" t="s">
        <v>1040</v>
      </c>
      <c r="C299" s="107" t="s">
        <v>595</v>
      </c>
      <c r="D299" s="133" t="s">
        <v>3374</v>
      </c>
      <c r="E299" s="133" t="s">
        <v>549</v>
      </c>
      <c r="F299" s="133" t="s">
        <v>3981</v>
      </c>
      <c r="G299" s="137">
        <v>43376</v>
      </c>
      <c r="H299" s="133" t="s">
        <v>2838</v>
      </c>
      <c r="I299" s="137">
        <v>43405</v>
      </c>
      <c r="J299" s="134" t="s">
        <v>5497</v>
      </c>
      <c r="K299" s="134" t="s">
        <v>295</v>
      </c>
      <c r="L299" s="134" t="s">
        <v>295</v>
      </c>
      <c r="M299" s="135" t="s">
        <v>3982</v>
      </c>
      <c r="N299" s="135" t="s">
        <v>243</v>
      </c>
    </row>
    <row r="300" spans="1:14" x14ac:dyDescent="0.25">
      <c r="A300" s="132" t="s">
        <v>141</v>
      </c>
      <c r="B300" s="220" t="s">
        <v>1041</v>
      </c>
      <c r="C300" s="107" t="s">
        <v>595</v>
      </c>
      <c r="D300" s="133" t="s">
        <v>3409</v>
      </c>
      <c r="E300" s="133" t="s">
        <v>549</v>
      </c>
      <c r="F300" s="133" t="s">
        <v>43</v>
      </c>
      <c r="G300" s="137">
        <v>43376</v>
      </c>
      <c r="H300" s="133" t="s">
        <v>2838</v>
      </c>
      <c r="I300" s="137">
        <v>43497</v>
      </c>
      <c r="J300" s="134" t="s">
        <v>5497</v>
      </c>
      <c r="K300" s="134" t="s">
        <v>326</v>
      </c>
      <c r="L300" s="134" t="s">
        <v>295</v>
      </c>
      <c r="M300" s="135" t="s">
        <v>4004</v>
      </c>
      <c r="N300" s="135" t="s">
        <v>243</v>
      </c>
    </row>
    <row r="301" spans="1:14" x14ac:dyDescent="0.25">
      <c r="A301" s="132" t="s">
        <v>76</v>
      </c>
      <c r="B301" s="220" t="s">
        <v>1042</v>
      </c>
      <c r="C301" s="107" t="s">
        <v>595</v>
      </c>
      <c r="D301" s="133" t="s">
        <v>3312</v>
      </c>
      <c r="E301" s="133" t="s">
        <v>1092</v>
      </c>
      <c r="F301" s="133" t="s">
        <v>3882</v>
      </c>
      <c r="G301" s="137">
        <v>43376</v>
      </c>
      <c r="H301" s="133" t="s">
        <v>2838</v>
      </c>
      <c r="I301" s="137">
        <v>43448</v>
      </c>
      <c r="J301" s="134" t="s">
        <v>5497</v>
      </c>
      <c r="K301" s="134" t="s">
        <v>309</v>
      </c>
      <c r="L301" s="134" t="s">
        <v>295</v>
      </c>
      <c r="M301" s="135" t="s">
        <v>3859</v>
      </c>
      <c r="N301" s="135" t="s">
        <v>263</v>
      </c>
    </row>
    <row r="302" spans="1:14" x14ac:dyDescent="0.25">
      <c r="A302" s="132" t="s">
        <v>4804</v>
      </c>
      <c r="B302" s="220" t="s">
        <v>1043</v>
      </c>
      <c r="C302" s="107" t="s">
        <v>595</v>
      </c>
      <c r="D302" s="133" t="s">
        <v>3266</v>
      </c>
      <c r="E302" s="133" t="s">
        <v>1044</v>
      </c>
      <c r="F302" s="133" t="s">
        <v>295</v>
      </c>
      <c r="G302" s="137">
        <v>43376</v>
      </c>
      <c r="H302" s="133" t="s">
        <v>2851</v>
      </c>
      <c r="I302" s="137">
        <v>43479</v>
      </c>
      <c r="J302" s="134" t="s">
        <v>5497</v>
      </c>
      <c r="K302" s="134" t="s">
        <v>295</v>
      </c>
      <c r="L302" s="134" t="s">
        <v>295</v>
      </c>
      <c r="M302" s="135" t="s">
        <v>3796</v>
      </c>
      <c r="N302" s="135" t="s">
        <v>295</v>
      </c>
    </row>
    <row r="303" spans="1:14" x14ac:dyDescent="0.25">
      <c r="A303" s="132" t="s">
        <v>151</v>
      </c>
      <c r="B303" s="220" t="s">
        <v>1045</v>
      </c>
      <c r="C303" s="107" t="s">
        <v>595</v>
      </c>
      <c r="D303" s="133" t="s">
        <v>3521</v>
      </c>
      <c r="E303" s="133" t="s">
        <v>556</v>
      </c>
      <c r="F303" s="133" t="s">
        <v>4107</v>
      </c>
      <c r="G303" s="137">
        <v>43377</v>
      </c>
      <c r="H303" s="133" t="s">
        <v>2838</v>
      </c>
      <c r="I303" s="137">
        <v>43504</v>
      </c>
      <c r="J303" s="134" t="s">
        <v>5497</v>
      </c>
      <c r="K303" s="134" t="s">
        <v>323</v>
      </c>
      <c r="L303" s="134" t="s">
        <v>295</v>
      </c>
      <c r="M303" s="135" t="s">
        <v>4108</v>
      </c>
      <c r="N303" s="135" t="s">
        <v>243</v>
      </c>
    </row>
    <row r="304" spans="1:14" x14ac:dyDescent="0.25">
      <c r="A304" s="132" t="s">
        <v>151</v>
      </c>
      <c r="B304" s="220" t="s">
        <v>1046</v>
      </c>
      <c r="C304" s="107" t="s">
        <v>595</v>
      </c>
      <c r="D304" s="133" t="s">
        <v>3458</v>
      </c>
      <c r="E304" s="133" t="s">
        <v>544</v>
      </c>
      <c r="F304" s="133" t="s">
        <v>4042</v>
      </c>
      <c r="G304" s="137">
        <v>43377</v>
      </c>
      <c r="H304" s="133" t="s">
        <v>2854</v>
      </c>
      <c r="I304" s="137">
        <v>43377</v>
      </c>
      <c r="J304" s="134" t="s">
        <v>5497</v>
      </c>
      <c r="K304" s="134" t="s">
        <v>295</v>
      </c>
      <c r="L304" s="134" t="s">
        <v>295</v>
      </c>
      <c r="M304" s="135" t="s">
        <v>4040</v>
      </c>
      <c r="N304" s="135" t="s">
        <v>243</v>
      </c>
    </row>
    <row r="305" spans="1:14" x14ac:dyDescent="0.25">
      <c r="A305" s="132" t="s">
        <v>76</v>
      </c>
      <c r="B305" s="220" t="s">
        <v>1047</v>
      </c>
      <c r="C305" s="107" t="s">
        <v>595</v>
      </c>
      <c r="D305" s="133" t="s">
        <v>3320</v>
      </c>
      <c r="E305" s="133" t="s">
        <v>1092</v>
      </c>
      <c r="F305" s="133" t="s">
        <v>296</v>
      </c>
      <c r="G305" s="137">
        <v>43378</v>
      </c>
      <c r="H305" s="133" t="s">
        <v>2838</v>
      </c>
      <c r="I305" s="137">
        <v>43528</v>
      </c>
      <c r="J305" s="134" t="s">
        <v>5497</v>
      </c>
      <c r="K305" s="134" t="s">
        <v>323</v>
      </c>
      <c r="L305" s="134" t="s">
        <v>295</v>
      </c>
      <c r="M305" s="135" t="s">
        <v>3859</v>
      </c>
      <c r="N305" s="135" t="s">
        <v>243</v>
      </c>
    </row>
    <row r="306" spans="1:14" x14ac:dyDescent="0.25">
      <c r="A306" s="132" t="s">
        <v>151</v>
      </c>
      <c r="B306" s="220" t="s">
        <v>1048</v>
      </c>
      <c r="C306" s="107" t="s">
        <v>595</v>
      </c>
      <c r="D306" s="133" t="s">
        <v>3482</v>
      </c>
      <c r="E306" s="133" t="s">
        <v>558</v>
      </c>
      <c r="F306" s="133" t="s">
        <v>4077</v>
      </c>
      <c r="G306" s="137">
        <v>43378</v>
      </c>
      <c r="H306" s="133" t="s">
        <v>2851</v>
      </c>
      <c r="I306" s="137">
        <v>43559</v>
      </c>
      <c r="J306" s="134" t="s">
        <v>5497</v>
      </c>
      <c r="K306" s="134" t="s">
        <v>3067</v>
      </c>
      <c r="L306" s="134" t="s">
        <v>295</v>
      </c>
      <c r="M306" s="135" t="s">
        <v>3906</v>
      </c>
      <c r="N306" s="135" t="s">
        <v>263</v>
      </c>
    </row>
    <row r="307" spans="1:14" x14ac:dyDescent="0.25">
      <c r="A307" s="132" t="s">
        <v>4761</v>
      </c>
      <c r="B307" s="220" t="s">
        <v>1049</v>
      </c>
      <c r="C307" s="107" t="s">
        <v>595</v>
      </c>
      <c r="D307" s="133" t="s">
        <v>3653</v>
      </c>
      <c r="E307" s="133" t="s">
        <v>75</v>
      </c>
      <c r="F307" s="133" t="s">
        <v>4290</v>
      </c>
      <c r="G307" s="137">
        <v>43381</v>
      </c>
      <c r="H307" s="133" t="s">
        <v>2838</v>
      </c>
      <c r="I307" s="137">
        <v>43504</v>
      </c>
      <c r="J307" s="134" t="s">
        <v>5497</v>
      </c>
      <c r="K307" s="134" t="s">
        <v>320</v>
      </c>
      <c r="L307" s="134" t="s">
        <v>295</v>
      </c>
      <c r="M307" s="135" t="s">
        <v>4291</v>
      </c>
      <c r="N307" s="135" t="s">
        <v>243</v>
      </c>
    </row>
    <row r="308" spans="1:14" x14ac:dyDescent="0.25">
      <c r="A308" s="132" t="s">
        <v>141</v>
      </c>
      <c r="B308" s="220" t="s">
        <v>1050</v>
      </c>
      <c r="C308" s="107" t="s">
        <v>595</v>
      </c>
      <c r="D308" s="133" t="s">
        <v>3393</v>
      </c>
      <c r="E308" s="133" t="s">
        <v>551</v>
      </c>
      <c r="F308" s="133" t="s">
        <v>3991</v>
      </c>
      <c r="G308" s="137">
        <v>43384</v>
      </c>
      <c r="H308" s="133" t="s">
        <v>2838</v>
      </c>
      <c r="I308" s="137">
        <v>43739</v>
      </c>
      <c r="J308" s="134" t="s">
        <v>5498</v>
      </c>
      <c r="K308" s="134" t="s">
        <v>302</v>
      </c>
      <c r="L308" s="134" t="s">
        <v>295</v>
      </c>
      <c r="M308" s="135" t="s">
        <v>3986</v>
      </c>
      <c r="N308" s="135" t="s">
        <v>263</v>
      </c>
    </row>
    <row r="309" spans="1:14" x14ac:dyDescent="0.25">
      <c r="A309" s="132" t="s">
        <v>151</v>
      </c>
      <c r="B309" s="220" t="s">
        <v>1051</v>
      </c>
      <c r="C309" s="107" t="s">
        <v>595</v>
      </c>
      <c r="D309" s="133" t="s">
        <v>3498</v>
      </c>
      <c r="E309" s="133" t="s">
        <v>3873</v>
      </c>
      <c r="F309" s="133" t="s">
        <v>3943</v>
      </c>
      <c r="G309" s="137">
        <v>43385</v>
      </c>
      <c r="H309" s="133" t="s">
        <v>2838</v>
      </c>
      <c r="I309" s="137">
        <v>43504</v>
      </c>
      <c r="J309" s="134" t="s">
        <v>5497</v>
      </c>
      <c r="K309" s="134" t="s">
        <v>320</v>
      </c>
      <c r="L309" s="134" t="s">
        <v>295</v>
      </c>
      <c r="M309" s="135" t="s">
        <v>4089</v>
      </c>
      <c r="N309" s="135" t="s">
        <v>243</v>
      </c>
    </row>
    <row r="310" spans="1:14" x14ac:dyDescent="0.25">
      <c r="A310" s="132" t="s">
        <v>151</v>
      </c>
      <c r="B310" s="220" t="s">
        <v>1052</v>
      </c>
      <c r="C310" s="107" t="s">
        <v>595</v>
      </c>
      <c r="D310" s="133" t="s">
        <v>3500</v>
      </c>
      <c r="E310" s="133" t="s">
        <v>116</v>
      </c>
      <c r="F310" s="133" t="s">
        <v>295</v>
      </c>
      <c r="G310" s="137">
        <v>43385</v>
      </c>
      <c r="H310" s="133" t="s">
        <v>2838</v>
      </c>
      <c r="I310" s="137">
        <v>43504</v>
      </c>
      <c r="J310" s="134" t="s">
        <v>5497</v>
      </c>
      <c r="K310" s="134" t="s">
        <v>320</v>
      </c>
      <c r="L310" s="134" t="s">
        <v>295</v>
      </c>
      <c r="M310" s="135" t="s">
        <v>4043</v>
      </c>
      <c r="N310" s="135" t="s">
        <v>243</v>
      </c>
    </row>
    <row r="311" spans="1:14" x14ac:dyDescent="0.25">
      <c r="A311" s="132" t="s">
        <v>151</v>
      </c>
      <c r="B311" s="220" t="s">
        <v>1053</v>
      </c>
      <c r="C311" s="107" t="s">
        <v>595</v>
      </c>
      <c r="D311" s="133" t="s">
        <v>3447</v>
      </c>
      <c r="E311" s="133" t="s">
        <v>1054</v>
      </c>
      <c r="F311" s="133" t="s">
        <v>295</v>
      </c>
      <c r="G311" s="137">
        <v>43389</v>
      </c>
      <c r="H311" s="133" t="s">
        <v>2838</v>
      </c>
      <c r="I311" s="137">
        <v>43474</v>
      </c>
      <c r="J311" s="134" t="s">
        <v>5497</v>
      </c>
      <c r="K311" s="134" t="s">
        <v>295</v>
      </c>
      <c r="L311" s="134" t="s">
        <v>295</v>
      </c>
      <c r="M311" s="135" t="s">
        <v>4047</v>
      </c>
      <c r="N311" s="135" t="s">
        <v>243</v>
      </c>
    </row>
    <row r="312" spans="1:14" x14ac:dyDescent="0.25">
      <c r="A312" s="132" t="s">
        <v>151</v>
      </c>
      <c r="B312" s="220" t="s">
        <v>1055</v>
      </c>
      <c r="C312" s="107" t="s">
        <v>595</v>
      </c>
      <c r="D312" s="133" t="s">
        <v>3480</v>
      </c>
      <c r="E312" s="133" t="s">
        <v>558</v>
      </c>
      <c r="F312" s="133" t="s">
        <v>4076</v>
      </c>
      <c r="G312" s="137">
        <v>43389</v>
      </c>
      <c r="H312" s="133" t="s">
        <v>2838</v>
      </c>
      <c r="I312" s="137">
        <v>43528</v>
      </c>
      <c r="J312" s="134" t="s">
        <v>5497</v>
      </c>
      <c r="K312" s="134" t="s">
        <v>305</v>
      </c>
      <c r="L312" s="134" t="s">
        <v>295</v>
      </c>
      <c r="M312" s="135" t="s">
        <v>3906</v>
      </c>
      <c r="N312" s="135" t="s">
        <v>243</v>
      </c>
    </row>
    <row r="313" spans="1:14" x14ac:dyDescent="0.25">
      <c r="A313" s="132" t="s">
        <v>141</v>
      </c>
      <c r="B313" s="220" t="s">
        <v>1056</v>
      </c>
      <c r="C313" s="107" t="s">
        <v>595</v>
      </c>
      <c r="D313" s="133" t="s">
        <v>3395</v>
      </c>
      <c r="E313" s="133" t="s">
        <v>551</v>
      </c>
      <c r="F313" s="133" t="s">
        <v>3994</v>
      </c>
      <c r="G313" s="137">
        <v>43390</v>
      </c>
      <c r="H313" s="133" t="s">
        <v>2838</v>
      </c>
      <c r="I313" s="137">
        <v>43692</v>
      </c>
      <c r="J313" s="134" t="s">
        <v>5498</v>
      </c>
      <c r="K313" s="134" t="s">
        <v>323</v>
      </c>
      <c r="L313" s="134" t="s">
        <v>2884</v>
      </c>
      <c r="M313" s="135" t="s">
        <v>3986</v>
      </c>
      <c r="N313" s="135" t="s">
        <v>263</v>
      </c>
    </row>
    <row r="314" spans="1:14" x14ac:dyDescent="0.25">
      <c r="A314" s="132" t="s">
        <v>526</v>
      </c>
      <c r="B314" s="220" t="s">
        <v>1058</v>
      </c>
      <c r="C314" s="107" t="s">
        <v>595</v>
      </c>
      <c r="D314" s="133" t="s">
        <v>3602</v>
      </c>
      <c r="E314" s="133" t="s">
        <v>548</v>
      </c>
      <c r="F314" s="133" t="s">
        <v>4215</v>
      </c>
      <c r="G314" s="137">
        <v>43392</v>
      </c>
      <c r="H314" s="133" t="s">
        <v>2838</v>
      </c>
      <c r="I314" s="137">
        <v>43592</v>
      </c>
      <c r="J314" s="134" t="s">
        <v>5497</v>
      </c>
      <c r="K314" s="134" t="s">
        <v>264</v>
      </c>
      <c r="L314" s="134" t="s">
        <v>295</v>
      </c>
      <c r="M314" s="135" t="s">
        <v>4209</v>
      </c>
      <c r="N314" s="135" t="s">
        <v>243</v>
      </c>
    </row>
    <row r="315" spans="1:14" x14ac:dyDescent="0.25">
      <c r="A315" s="208" t="s">
        <v>211</v>
      </c>
      <c r="B315" s="220" t="s">
        <v>1059</v>
      </c>
      <c r="C315" s="204" t="s">
        <v>595</v>
      </c>
      <c r="D315" s="208" t="s">
        <v>3605</v>
      </c>
      <c r="E315" s="208" t="s">
        <v>575</v>
      </c>
      <c r="F315" s="208" t="s">
        <v>4229</v>
      </c>
      <c r="G315" s="209">
        <v>43392</v>
      </c>
      <c r="H315" s="208" t="s">
        <v>2838</v>
      </c>
      <c r="I315" s="209">
        <v>43592</v>
      </c>
      <c r="J315" s="210" t="s">
        <v>5497</v>
      </c>
      <c r="K315" s="210" t="s">
        <v>302</v>
      </c>
      <c r="L315" s="210" t="s">
        <v>295</v>
      </c>
      <c r="M315" s="211" t="s">
        <v>4230</v>
      </c>
      <c r="N315" s="211" t="s">
        <v>243</v>
      </c>
    </row>
    <row r="316" spans="1:14" x14ac:dyDescent="0.25">
      <c r="A316" s="203" t="s">
        <v>141</v>
      </c>
      <c r="B316" s="220" t="s">
        <v>1060</v>
      </c>
      <c r="C316" s="204" t="s">
        <v>595</v>
      </c>
      <c r="D316" s="203" t="s">
        <v>3400</v>
      </c>
      <c r="E316" s="203" t="s">
        <v>536</v>
      </c>
      <c r="F316" s="203" t="s">
        <v>3997</v>
      </c>
      <c r="G316" s="205">
        <v>43395</v>
      </c>
      <c r="H316" s="203" t="s">
        <v>2851</v>
      </c>
      <c r="I316" s="205">
        <v>43579</v>
      </c>
      <c r="J316" s="206" t="s">
        <v>5497</v>
      </c>
      <c r="K316" s="206" t="s">
        <v>3085</v>
      </c>
      <c r="L316" s="206" t="s">
        <v>295</v>
      </c>
      <c r="M316" s="207" t="s">
        <v>3998</v>
      </c>
      <c r="N316" s="207" t="s">
        <v>263</v>
      </c>
    </row>
    <row r="317" spans="1:14" x14ac:dyDescent="0.25">
      <c r="A317" s="203" t="s">
        <v>141</v>
      </c>
      <c r="B317" s="220" t="s">
        <v>2784</v>
      </c>
      <c r="C317" s="204" t="s">
        <v>595</v>
      </c>
      <c r="D317" s="203" t="s">
        <v>3419</v>
      </c>
      <c r="E317" s="203" t="s">
        <v>549</v>
      </c>
      <c r="F317" s="203" t="s">
        <v>4013</v>
      </c>
      <c r="G317" s="205">
        <v>43397</v>
      </c>
      <c r="H317" s="203" t="s">
        <v>2838</v>
      </c>
      <c r="I317" s="205">
        <v>43528</v>
      </c>
      <c r="J317" s="206" t="s">
        <v>5497</v>
      </c>
      <c r="K317" s="206" t="s">
        <v>264</v>
      </c>
      <c r="L317" s="206" t="s">
        <v>295</v>
      </c>
      <c r="M317" s="207" t="s">
        <v>3957</v>
      </c>
      <c r="N317" s="207" t="s">
        <v>243</v>
      </c>
    </row>
    <row r="318" spans="1:14" x14ac:dyDescent="0.25">
      <c r="A318" s="208" t="s">
        <v>141</v>
      </c>
      <c r="B318" s="220" t="s">
        <v>2783</v>
      </c>
      <c r="C318" s="204" t="s">
        <v>595</v>
      </c>
      <c r="D318" s="208" t="s">
        <v>3424</v>
      </c>
      <c r="E318" s="208" t="s">
        <v>549</v>
      </c>
      <c r="F318" s="208" t="s">
        <v>3956</v>
      </c>
      <c r="G318" s="209">
        <v>43398</v>
      </c>
      <c r="H318" s="208" t="s">
        <v>2838</v>
      </c>
      <c r="I318" s="209">
        <v>43528</v>
      </c>
      <c r="J318" s="210" t="s">
        <v>5497</v>
      </c>
      <c r="K318" s="210" t="s">
        <v>324</v>
      </c>
      <c r="L318" s="210" t="s">
        <v>295</v>
      </c>
      <c r="M318" s="211" t="s">
        <v>3957</v>
      </c>
      <c r="N318" s="211" t="s">
        <v>243</v>
      </c>
    </row>
    <row r="319" spans="1:14" x14ac:dyDescent="0.25">
      <c r="A319" s="203" t="s">
        <v>151</v>
      </c>
      <c r="B319" s="220" t="s">
        <v>2792</v>
      </c>
      <c r="C319" s="204" t="s">
        <v>595</v>
      </c>
      <c r="D319" s="203" t="s">
        <v>3471</v>
      </c>
      <c r="E319" s="203" t="s">
        <v>556</v>
      </c>
      <c r="F319" s="203" t="s">
        <v>295</v>
      </c>
      <c r="G319" s="205">
        <v>43399</v>
      </c>
      <c r="H319" s="203" t="s">
        <v>2838</v>
      </c>
      <c r="I319" s="205">
        <v>43570</v>
      </c>
      <c r="J319" s="206" t="s">
        <v>5497</v>
      </c>
      <c r="K319" s="206" t="s">
        <v>372</v>
      </c>
      <c r="L319" s="206" t="s">
        <v>295</v>
      </c>
      <c r="M319" s="207" t="s">
        <v>4048</v>
      </c>
      <c r="N319" s="207" t="s">
        <v>263</v>
      </c>
    </row>
    <row r="320" spans="1:14" x14ac:dyDescent="0.25">
      <c r="A320" s="132" t="s">
        <v>151</v>
      </c>
      <c r="B320" s="220" t="s">
        <v>2793</v>
      </c>
      <c r="C320" s="107" t="s">
        <v>595</v>
      </c>
      <c r="D320" s="133" t="s">
        <v>3542</v>
      </c>
      <c r="E320" s="133" t="s">
        <v>556</v>
      </c>
      <c r="F320" s="133" t="s">
        <v>4124</v>
      </c>
      <c r="G320" s="137">
        <v>43402</v>
      </c>
      <c r="H320" s="133" t="s">
        <v>2838</v>
      </c>
      <c r="I320" s="137">
        <v>43528</v>
      </c>
      <c r="J320" s="134" t="s">
        <v>5497</v>
      </c>
      <c r="K320" s="134" t="s">
        <v>327</v>
      </c>
      <c r="L320" s="134" t="s">
        <v>295</v>
      </c>
      <c r="M320" s="135" t="s">
        <v>4108</v>
      </c>
      <c r="N320" s="135" t="s">
        <v>243</v>
      </c>
    </row>
    <row r="321" spans="1:14" x14ac:dyDescent="0.25">
      <c r="A321" s="100" t="s">
        <v>141</v>
      </c>
      <c r="B321" s="220" t="s">
        <v>2780</v>
      </c>
      <c r="C321" s="216" t="s">
        <v>595</v>
      </c>
      <c r="D321" s="100" t="s">
        <v>3386</v>
      </c>
      <c r="E321" s="100" t="s">
        <v>548</v>
      </c>
      <c r="F321" s="100" t="s">
        <v>295</v>
      </c>
      <c r="G321" s="217">
        <v>43402</v>
      </c>
      <c r="H321" s="100" t="s">
        <v>2838</v>
      </c>
      <c r="I321" s="217">
        <v>43594</v>
      </c>
      <c r="J321" s="218" t="s">
        <v>5497</v>
      </c>
      <c r="K321" s="218" t="s">
        <v>302</v>
      </c>
      <c r="L321" s="218" t="s">
        <v>295</v>
      </c>
      <c r="M321" s="219" t="s">
        <v>3986</v>
      </c>
      <c r="N321" s="219" t="s">
        <v>243</v>
      </c>
    </row>
    <row r="322" spans="1:14" x14ac:dyDescent="0.25">
      <c r="A322" s="100" t="s">
        <v>141</v>
      </c>
      <c r="B322" s="220" t="s">
        <v>2782</v>
      </c>
      <c r="C322" s="216" t="s">
        <v>595</v>
      </c>
      <c r="D322" s="100" t="s">
        <v>3413</v>
      </c>
      <c r="E322" s="100" t="s">
        <v>548</v>
      </c>
      <c r="F322" s="100" t="s">
        <v>295</v>
      </c>
      <c r="G322" s="217">
        <v>43402</v>
      </c>
      <c r="H322" s="100" t="s">
        <v>2838</v>
      </c>
      <c r="I322" s="217">
        <v>43528</v>
      </c>
      <c r="J322" s="218" t="s">
        <v>5497</v>
      </c>
      <c r="K322" s="218" t="s">
        <v>320</v>
      </c>
      <c r="L322" s="218" t="s">
        <v>295</v>
      </c>
      <c r="M322" s="219" t="s">
        <v>3986</v>
      </c>
      <c r="N322" s="219" t="s">
        <v>243</v>
      </c>
    </row>
    <row r="323" spans="1:14" x14ac:dyDescent="0.25">
      <c r="A323" s="100" t="s">
        <v>141</v>
      </c>
      <c r="B323" s="220" t="s">
        <v>2785</v>
      </c>
      <c r="C323" s="216" t="s">
        <v>595</v>
      </c>
      <c r="D323" s="100" t="s">
        <v>3376</v>
      </c>
      <c r="E323" s="100" t="s">
        <v>529</v>
      </c>
      <c r="F323" s="100" t="s">
        <v>3977</v>
      </c>
      <c r="G323" s="217">
        <v>43403</v>
      </c>
      <c r="H323" s="100" t="s">
        <v>2838</v>
      </c>
      <c r="I323" s="217">
        <v>43539</v>
      </c>
      <c r="J323" s="218" t="s">
        <v>5497</v>
      </c>
      <c r="K323" s="218" t="s">
        <v>295</v>
      </c>
      <c r="L323" s="218" t="s">
        <v>295</v>
      </c>
      <c r="M323" s="219" t="s">
        <v>3978</v>
      </c>
      <c r="N323" s="219" t="s">
        <v>243</v>
      </c>
    </row>
    <row r="324" spans="1:14" x14ac:dyDescent="0.25">
      <c r="A324" s="132" t="s">
        <v>151</v>
      </c>
      <c r="B324" s="220" t="s">
        <v>2788</v>
      </c>
      <c r="C324" s="107" t="s">
        <v>595</v>
      </c>
      <c r="D324" s="133" t="s">
        <v>3485</v>
      </c>
      <c r="E324" s="133" t="s">
        <v>557</v>
      </c>
      <c r="F324" s="133" t="s">
        <v>4044</v>
      </c>
      <c r="G324" s="137">
        <v>43404</v>
      </c>
      <c r="H324" s="133" t="s">
        <v>2838</v>
      </c>
      <c r="I324" s="137">
        <v>43528</v>
      </c>
      <c r="J324" s="134" t="s">
        <v>5497</v>
      </c>
      <c r="K324" s="134" t="s">
        <v>307</v>
      </c>
      <c r="L324" s="134" t="s">
        <v>295</v>
      </c>
      <c r="M324" s="135" t="s">
        <v>3913</v>
      </c>
      <c r="N324" s="135" t="s">
        <v>243</v>
      </c>
    </row>
    <row r="325" spans="1:14" x14ac:dyDescent="0.25">
      <c r="A325" s="132" t="s">
        <v>151</v>
      </c>
      <c r="B325" s="220" t="s">
        <v>2787</v>
      </c>
      <c r="C325" s="107" t="s">
        <v>595</v>
      </c>
      <c r="D325" s="133" t="s">
        <v>3544</v>
      </c>
      <c r="E325" s="133" t="s">
        <v>116</v>
      </c>
      <c r="F325" s="133" t="s">
        <v>4127</v>
      </c>
      <c r="G325" s="137">
        <v>43405</v>
      </c>
      <c r="H325" s="133" t="s">
        <v>2838</v>
      </c>
      <c r="I325" s="137">
        <v>43592</v>
      </c>
      <c r="J325" s="134" t="s">
        <v>5497</v>
      </c>
      <c r="K325" s="134" t="s">
        <v>328</v>
      </c>
      <c r="L325" s="134" t="s">
        <v>295</v>
      </c>
      <c r="M325" s="135" t="s">
        <v>4060</v>
      </c>
      <c r="N325" s="135" t="s">
        <v>243</v>
      </c>
    </row>
    <row r="326" spans="1:14" x14ac:dyDescent="0.25">
      <c r="A326" s="132" t="s">
        <v>2823</v>
      </c>
      <c r="B326" s="220" t="s">
        <v>2806</v>
      </c>
      <c r="C326" s="107" t="s">
        <v>595</v>
      </c>
      <c r="D326" s="133" t="s">
        <v>3554</v>
      </c>
      <c r="E326" s="133" t="s">
        <v>531</v>
      </c>
      <c r="F326" s="133" t="s">
        <v>4145</v>
      </c>
      <c r="G326" s="137">
        <v>43405</v>
      </c>
      <c r="H326" s="133" t="s">
        <v>2838</v>
      </c>
      <c r="I326" s="137">
        <v>43497</v>
      </c>
      <c r="J326" s="134" t="s">
        <v>5497</v>
      </c>
      <c r="K326" s="134" t="s">
        <v>302</v>
      </c>
      <c r="L326" s="134" t="s">
        <v>295</v>
      </c>
      <c r="M326" s="135" t="s">
        <v>4146</v>
      </c>
      <c r="N326" s="135" t="s">
        <v>243</v>
      </c>
    </row>
    <row r="327" spans="1:14" x14ac:dyDescent="0.25">
      <c r="A327" s="132" t="s">
        <v>141</v>
      </c>
      <c r="B327" s="220" t="s">
        <v>2781</v>
      </c>
      <c r="C327" s="107" t="s">
        <v>595</v>
      </c>
      <c r="D327" s="133" t="s">
        <v>3423</v>
      </c>
      <c r="E327" s="133" t="s">
        <v>549</v>
      </c>
      <c r="F327" s="133" t="s">
        <v>4016</v>
      </c>
      <c r="G327" s="137">
        <v>43409</v>
      </c>
      <c r="H327" s="133" t="s">
        <v>2838</v>
      </c>
      <c r="I327" s="137">
        <v>43528</v>
      </c>
      <c r="J327" s="134" t="s">
        <v>5497</v>
      </c>
      <c r="K327" s="134" t="s">
        <v>323</v>
      </c>
      <c r="L327" s="134" t="s">
        <v>295</v>
      </c>
      <c r="M327" s="135" t="s">
        <v>3957</v>
      </c>
      <c r="N327" s="135" t="s">
        <v>243</v>
      </c>
    </row>
    <row r="328" spans="1:14" x14ac:dyDescent="0.25">
      <c r="A328" s="203" t="s">
        <v>189</v>
      </c>
      <c r="B328" s="220" t="s">
        <v>3022</v>
      </c>
      <c r="C328" s="204" t="s">
        <v>595</v>
      </c>
      <c r="D328" s="203" t="s">
        <v>3572</v>
      </c>
      <c r="E328" s="203" t="s">
        <v>375</v>
      </c>
      <c r="F328" s="203" t="s">
        <v>4171</v>
      </c>
      <c r="G328" s="205">
        <v>43411</v>
      </c>
      <c r="H328" s="203" t="s">
        <v>2838</v>
      </c>
      <c r="I328" s="205">
        <v>43522</v>
      </c>
      <c r="J328" s="206" t="s">
        <v>5497</v>
      </c>
      <c r="K328" s="206" t="s">
        <v>372</v>
      </c>
      <c r="L328" s="206" t="s">
        <v>295</v>
      </c>
      <c r="M328" s="207" t="s">
        <v>4169</v>
      </c>
      <c r="N328" s="207" t="s">
        <v>263</v>
      </c>
    </row>
    <row r="329" spans="1:14" x14ac:dyDescent="0.25">
      <c r="A329" s="132" t="s">
        <v>530</v>
      </c>
      <c r="B329" s="220" t="s">
        <v>2779</v>
      </c>
      <c r="C329" s="107" t="s">
        <v>595</v>
      </c>
      <c r="D329" s="133" t="s">
        <v>3351</v>
      </c>
      <c r="E329" s="133" t="s">
        <v>3873</v>
      </c>
      <c r="F329" s="133" t="s">
        <v>3941</v>
      </c>
      <c r="G329" s="137">
        <v>43411</v>
      </c>
      <c r="H329" s="133" t="s">
        <v>2838</v>
      </c>
      <c r="I329" s="137">
        <v>43497</v>
      </c>
      <c r="J329" s="134" t="s">
        <v>5497</v>
      </c>
      <c r="K329" s="134" t="s">
        <v>302</v>
      </c>
      <c r="L329" s="134" t="s">
        <v>295</v>
      </c>
      <c r="M329" s="135" t="s">
        <v>3942</v>
      </c>
      <c r="N329" s="135" t="s">
        <v>243</v>
      </c>
    </row>
    <row r="330" spans="1:14" x14ac:dyDescent="0.25">
      <c r="A330" s="132" t="s">
        <v>151</v>
      </c>
      <c r="B330" s="220" t="s">
        <v>2789</v>
      </c>
      <c r="C330" s="107" t="s">
        <v>595</v>
      </c>
      <c r="D330" s="133" t="s">
        <v>3486</v>
      </c>
      <c r="E330" s="133" t="s">
        <v>4081</v>
      </c>
      <c r="F330" s="133" t="s">
        <v>295</v>
      </c>
      <c r="G330" s="137">
        <v>43412</v>
      </c>
      <c r="H330" s="133" t="s">
        <v>2838</v>
      </c>
      <c r="I330" s="137">
        <v>43795</v>
      </c>
      <c r="J330" s="134" t="s">
        <v>5498</v>
      </c>
      <c r="K330" s="134" t="s">
        <v>3588</v>
      </c>
      <c r="L330" s="134" t="s">
        <v>295</v>
      </c>
      <c r="M330" s="135" t="s">
        <v>4041</v>
      </c>
      <c r="N330" s="135" t="s">
        <v>263</v>
      </c>
    </row>
    <row r="331" spans="1:14" x14ac:dyDescent="0.25">
      <c r="A331" s="132" t="s">
        <v>141</v>
      </c>
      <c r="B331" s="220" t="s">
        <v>2935</v>
      </c>
      <c r="C331" s="107" t="s">
        <v>595</v>
      </c>
      <c r="D331" s="133" t="s">
        <v>3392</v>
      </c>
      <c r="E331" s="133" t="s">
        <v>549</v>
      </c>
      <c r="F331" s="133" t="s">
        <v>3989</v>
      </c>
      <c r="G331" s="137">
        <v>43417</v>
      </c>
      <c r="H331" s="133" t="s">
        <v>2838</v>
      </c>
      <c r="I331" s="137">
        <v>43528</v>
      </c>
      <c r="J331" s="134" t="s">
        <v>5497</v>
      </c>
      <c r="K331" s="134" t="s">
        <v>305</v>
      </c>
      <c r="L331" s="134" t="s">
        <v>295</v>
      </c>
      <c r="M331" s="135" t="s">
        <v>3990</v>
      </c>
      <c r="N331" s="135" t="s">
        <v>243</v>
      </c>
    </row>
    <row r="332" spans="1:14" x14ac:dyDescent="0.25">
      <c r="A332" s="132" t="s">
        <v>4818</v>
      </c>
      <c r="B332" s="220" t="s">
        <v>2950</v>
      </c>
      <c r="C332" s="107" t="s">
        <v>595</v>
      </c>
      <c r="D332" s="133" t="s">
        <v>3644</v>
      </c>
      <c r="E332" s="133" t="s">
        <v>545</v>
      </c>
      <c r="F332" s="133" t="s">
        <v>4274</v>
      </c>
      <c r="G332" s="137">
        <v>43423</v>
      </c>
      <c r="H332" s="133" t="s">
        <v>2838</v>
      </c>
      <c r="I332" s="137">
        <v>43528</v>
      </c>
      <c r="J332" s="134" t="s">
        <v>5497</v>
      </c>
      <c r="K332" s="134" t="s">
        <v>302</v>
      </c>
      <c r="L332" s="134" t="s">
        <v>295</v>
      </c>
      <c r="M332" s="135" t="s">
        <v>4275</v>
      </c>
      <c r="N332" s="135" t="s">
        <v>243</v>
      </c>
    </row>
    <row r="333" spans="1:14" x14ac:dyDescent="0.25">
      <c r="A333" s="132" t="s">
        <v>2823</v>
      </c>
      <c r="B333" s="220" t="s">
        <v>2940</v>
      </c>
      <c r="C333" s="107" t="s">
        <v>595</v>
      </c>
      <c r="D333" s="133" t="s">
        <v>3555</v>
      </c>
      <c r="E333" s="133" t="s">
        <v>531</v>
      </c>
      <c r="F333" s="133" t="s">
        <v>4144</v>
      </c>
      <c r="G333" s="137">
        <v>43424</v>
      </c>
      <c r="H333" s="133" t="s">
        <v>2838</v>
      </c>
      <c r="I333" s="137">
        <v>43504</v>
      </c>
      <c r="J333" s="134" t="s">
        <v>5497</v>
      </c>
      <c r="K333" s="134" t="s">
        <v>302</v>
      </c>
      <c r="L333" s="134" t="s">
        <v>295</v>
      </c>
      <c r="M333" s="135" t="s">
        <v>3948</v>
      </c>
      <c r="N333" s="135" t="s">
        <v>243</v>
      </c>
    </row>
    <row r="334" spans="1:14" x14ac:dyDescent="0.25">
      <c r="A334" s="208" t="s">
        <v>2977</v>
      </c>
      <c r="B334" s="220" t="s">
        <v>2945</v>
      </c>
      <c r="C334" s="204" t="s">
        <v>595</v>
      </c>
      <c r="D334" s="208" t="s">
        <v>3590</v>
      </c>
      <c r="E334" s="208" t="s">
        <v>531</v>
      </c>
      <c r="F334" s="208" t="s">
        <v>4205</v>
      </c>
      <c r="G334" s="209">
        <v>43424</v>
      </c>
      <c r="H334" s="208" t="s">
        <v>2838</v>
      </c>
      <c r="I334" s="209">
        <v>43570</v>
      </c>
      <c r="J334" s="210" t="s">
        <v>5497</v>
      </c>
      <c r="K334" s="210" t="s">
        <v>372</v>
      </c>
      <c r="L334" s="210" t="s">
        <v>295</v>
      </c>
      <c r="M334" s="211" t="s">
        <v>4206</v>
      </c>
      <c r="N334" s="211" t="s">
        <v>263</v>
      </c>
    </row>
    <row r="335" spans="1:14" x14ac:dyDescent="0.25">
      <c r="A335" s="132" t="s">
        <v>76</v>
      </c>
      <c r="B335" s="220" t="s">
        <v>3031</v>
      </c>
      <c r="C335" s="107" t="s">
        <v>595</v>
      </c>
      <c r="D335" s="133" t="s">
        <v>3305</v>
      </c>
      <c r="E335" s="133" t="s">
        <v>3873</v>
      </c>
      <c r="F335" s="133" t="s">
        <v>3874</v>
      </c>
      <c r="G335" s="137">
        <v>43430</v>
      </c>
      <c r="H335" s="133" t="s">
        <v>2838</v>
      </c>
      <c r="I335" s="137">
        <v>43661</v>
      </c>
      <c r="J335" s="134" t="s">
        <v>5498</v>
      </c>
      <c r="K335" s="134" t="s">
        <v>372</v>
      </c>
      <c r="L335" s="134" t="s">
        <v>295</v>
      </c>
      <c r="M335" s="135" t="s">
        <v>3875</v>
      </c>
      <c r="N335" s="135" t="s">
        <v>263</v>
      </c>
    </row>
    <row r="336" spans="1:14" x14ac:dyDescent="0.25">
      <c r="A336" s="132" t="s">
        <v>151</v>
      </c>
      <c r="B336" s="220" t="s">
        <v>2937</v>
      </c>
      <c r="C336" s="107" t="s">
        <v>595</v>
      </c>
      <c r="D336" s="133" t="s">
        <v>3476</v>
      </c>
      <c r="E336" s="133" t="s">
        <v>550</v>
      </c>
      <c r="F336" s="133" t="s">
        <v>4068</v>
      </c>
      <c r="G336" s="137">
        <v>43433</v>
      </c>
      <c r="H336" s="133" t="s">
        <v>2838</v>
      </c>
      <c r="I336" s="137">
        <v>43647</v>
      </c>
      <c r="J336" s="134" t="s">
        <v>5498</v>
      </c>
      <c r="K336" s="134" t="s">
        <v>372</v>
      </c>
      <c r="L336" s="134" t="s">
        <v>2884</v>
      </c>
      <c r="M336" s="135" t="s">
        <v>4053</v>
      </c>
      <c r="N336" s="135" t="s">
        <v>263</v>
      </c>
    </row>
    <row r="337" spans="1:14" x14ac:dyDescent="0.25">
      <c r="A337" s="132" t="s">
        <v>4788</v>
      </c>
      <c r="B337" s="220" t="s">
        <v>3024</v>
      </c>
      <c r="C337" s="107" t="s">
        <v>595</v>
      </c>
      <c r="D337" s="133" t="s">
        <v>3346</v>
      </c>
      <c r="E337" s="133" t="s">
        <v>1677</v>
      </c>
      <c r="F337" s="133" t="s">
        <v>295</v>
      </c>
      <c r="G337" s="137">
        <v>43496</v>
      </c>
      <c r="H337" s="133" t="s">
        <v>2838</v>
      </c>
      <c r="I337" s="137">
        <v>43524</v>
      </c>
      <c r="J337" s="134" t="s">
        <v>5497</v>
      </c>
      <c r="K337" s="134" t="s">
        <v>372</v>
      </c>
      <c r="L337" s="134" t="s">
        <v>295</v>
      </c>
      <c r="M337" s="135" t="s">
        <v>3875</v>
      </c>
      <c r="N337" s="135" t="s">
        <v>263</v>
      </c>
    </row>
    <row r="338" spans="1:14" x14ac:dyDescent="0.25">
      <c r="A338" s="132" t="s">
        <v>4796</v>
      </c>
      <c r="B338" s="220" t="s">
        <v>2942</v>
      </c>
      <c r="C338" s="107" t="s">
        <v>595</v>
      </c>
      <c r="D338" s="133" t="s">
        <v>3557</v>
      </c>
      <c r="E338" s="133" t="s">
        <v>541</v>
      </c>
      <c r="F338" s="133" t="s">
        <v>3792</v>
      </c>
      <c r="G338" s="137">
        <v>43440</v>
      </c>
      <c r="H338" s="133" t="s">
        <v>2838</v>
      </c>
      <c r="I338" s="137">
        <v>43592</v>
      </c>
      <c r="J338" s="134" t="s">
        <v>5497</v>
      </c>
      <c r="K338" s="134" t="s">
        <v>320</v>
      </c>
      <c r="L338" s="134" t="s">
        <v>295</v>
      </c>
      <c r="M338" s="135" t="s">
        <v>4157</v>
      </c>
      <c r="N338" s="135" t="s">
        <v>243</v>
      </c>
    </row>
    <row r="339" spans="1:14" x14ac:dyDescent="0.25">
      <c r="A339" s="193" t="s">
        <v>141</v>
      </c>
      <c r="B339" s="220" t="s">
        <v>3060</v>
      </c>
      <c r="C339" s="194" t="s">
        <v>595</v>
      </c>
      <c r="D339" s="193" t="s">
        <v>3394</v>
      </c>
      <c r="E339" s="193" t="s">
        <v>529</v>
      </c>
      <c r="F339" s="193" t="s">
        <v>3993</v>
      </c>
      <c r="G339" s="195">
        <v>43440</v>
      </c>
      <c r="H339" s="193" t="s">
        <v>2851</v>
      </c>
      <c r="I339" s="195">
        <v>43606</v>
      </c>
      <c r="J339" s="196" t="s">
        <v>5497</v>
      </c>
      <c r="K339" s="196" t="s">
        <v>296</v>
      </c>
      <c r="L339" s="196" t="s">
        <v>295</v>
      </c>
      <c r="M339" s="197" t="s">
        <v>3954</v>
      </c>
      <c r="N339" s="197" t="s">
        <v>263</v>
      </c>
    </row>
    <row r="340" spans="1:14" x14ac:dyDescent="0.25">
      <c r="A340" s="208" t="s">
        <v>4804</v>
      </c>
      <c r="B340" s="220" t="s">
        <v>2943</v>
      </c>
      <c r="C340" s="204" t="s">
        <v>595</v>
      </c>
      <c r="D340" s="208" t="s">
        <v>3555</v>
      </c>
      <c r="E340" s="208" t="s">
        <v>75</v>
      </c>
      <c r="F340" s="208" t="s">
        <v>4189</v>
      </c>
      <c r="G340" s="209">
        <v>43452</v>
      </c>
      <c r="H340" s="208" t="s">
        <v>2838</v>
      </c>
      <c r="I340" s="209">
        <v>43504</v>
      </c>
      <c r="J340" s="210" t="s">
        <v>5497</v>
      </c>
      <c r="K340" s="210" t="s">
        <v>302</v>
      </c>
      <c r="L340" s="210" t="s">
        <v>295</v>
      </c>
      <c r="M340" s="211" t="s">
        <v>4190</v>
      </c>
      <c r="N340" s="211" t="s">
        <v>243</v>
      </c>
    </row>
    <row r="341" spans="1:14" x14ac:dyDescent="0.25">
      <c r="A341" s="203" t="s">
        <v>4818</v>
      </c>
      <c r="B341" s="220" t="s">
        <v>2951</v>
      </c>
      <c r="C341" s="204" t="s">
        <v>595</v>
      </c>
      <c r="D341" s="203" t="s">
        <v>2983</v>
      </c>
      <c r="E341" s="203" t="s">
        <v>545</v>
      </c>
      <c r="F341" s="203" t="s">
        <v>4276</v>
      </c>
      <c r="G341" s="205">
        <v>43445</v>
      </c>
      <c r="H341" s="203" t="s">
        <v>2838</v>
      </c>
      <c r="I341" s="205">
        <v>43592</v>
      </c>
      <c r="J341" s="206" t="s">
        <v>5497</v>
      </c>
      <c r="K341" s="206" t="s">
        <v>320</v>
      </c>
      <c r="L341" s="206" t="s">
        <v>295</v>
      </c>
      <c r="M341" s="207" t="s">
        <v>4277</v>
      </c>
      <c r="N341" s="207" t="s">
        <v>243</v>
      </c>
    </row>
    <row r="342" spans="1:14" x14ac:dyDescent="0.25">
      <c r="A342" s="132" t="s">
        <v>211</v>
      </c>
      <c r="B342" s="220" t="s">
        <v>2948</v>
      </c>
      <c r="C342" s="107" t="s">
        <v>595</v>
      </c>
      <c r="D342" s="133" t="s">
        <v>3607</v>
      </c>
      <c r="E342" s="133" t="s">
        <v>535</v>
      </c>
      <c r="F342" s="133" t="s">
        <v>4231</v>
      </c>
      <c r="G342" s="137">
        <v>43446</v>
      </c>
      <c r="H342" s="133" t="s">
        <v>2838</v>
      </c>
      <c r="I342" s="137">
        <v>43504</v>
      </c>
      <c r="J342" s="134" t="s">
        <v>5497</v>
      </c>
      <c r="K342" s="134" t="s">
        <v>302</v>
      </c>
      <c r="L342" s="134" t="s">
        <v>2884</v>
      </c>
      <c r="M342" s="135" t="s">
        <v>4232</v>
      </c>
      <c r="N342" s="135" t="s">
        <v>243</v>
      </c>
    </row>
    <row r="343" spans="1:14" x14ac:dyDescent="0.25">
      <c r="A343" s="132" t="s">
        <v>211</v>
      </c>
      <c r="B343" s="220" t="s">
        <v>2947</v>
      </c>
      <c r="C343" s="107" t="s">
        <v>595</v>
      </c>
      <c r="D343" s="133" t="s">
        <v>3609</v>
      </c>
      <c r="E343" s="133" t="s">
        <v>2414</v>
      </c>
      <c r="F343" s="133" t="s">
        <v>295</v>
      </c>
      <c r="G343" s="137">
        <v>43448</v>
      </c>
      <c r="H343" s="133" t="s">
        <v>2854</v>
      </c>
      <c r="I343" s="137">
        <v>43622</v>
      </c>
      <c r="J343" s="134" t="s">
        <v>5497</v>
      </c>
      <c r="K343" s="134" t="s">
        <v>320</v>
      </c>
      <c r="L343" s="134" t="s">
        <v>295</v>
      </c>
      <c r="M343" s="135" t="s">
        <v>4232</v>
      </c>
      <c r="N343" s="135" t="s">
        <v>243</v>
      </c>
    </row>
    <row r="344" spans="1:14" x14ac:dyDescent="0.25">
      <c r="A344" s="132" t="s">
        <v>4796</v>
      </c>
      <c r="B344" s="220" t="s">
        <v>2941</v>
      </c>
      <c r="C344" s="107" t="s">
        <v>595</v>
      </c>
      <c r="D344" s="133" t="s">
        <v>3556</v>
      </c>
      <c r="E344" s="133" t="s">
        <v>541</v>
      </c>
      <c r="F344" s="133" t="s">
        <v>4155</v>
      </c>
      <c r="G344" s="137">
        <v>43448</v>
      </c>
      <c r="H344" s="133" t="s">
        <v>2838</v>
      </c>
      <c r="I344" s="137">
        <v>43528</v>
      </c>
      <c r="J344" s="134" t="s">
        <v>5497</v>
      </c>
      <c r="K344" s="134" t="s">
        <v>302</v>
      </c>
      <c r="L344" s="134" t="s">
        <v>2884</v>
      </c>
      <c r="M344" s="135" t="s">
        <v>4157</v>
      </c>
      <c r="N344" s="135" t="s">
        <v>243</v>
      </c>
    </row>
    <row r="345" spans="1:14" x14ac:dyDescent="0.25">
      <c r="A345" s="132" t="s">
        <v>151</v>
      </c>
      <c r="B345" s="220" t="s">
        <v>3068</v>
      </c>
      <c r="C345" s="107" t="s">
        <v>595</v>
      </c>
      <c r="D345" s="133" t="s">
        <v>3483</v>
      </c>
      <c r="E345" s="133" t="s">
        <v>378</v>
      </c>
      <c r="F345" s="133" t="s">
        <v>4078</v>
      </c>
      <c r="G345" s="137">
        <v>43451</v>
      </c>
      <c r="H345" s="133" t="s">
        <v>2854</v>
      </c>
      <c r="I345" s="137">
        <v>43703</v>
      </c>
      <c r="J345" s="134" t="s">
        <v>5498</v>
      </c>
      <c r="K345" s="134" t="s">
        <v>3586</v>
      </c>
      <c r="L345" s="134" t="s">
        <v>295</v>
      </c>
      <c r="M345" s="135" t="s">
        <v>4060</v>
      </c>
      <c r="N345" s="135" t="s">
        <v>263</v>
      </c>
    </row>
    <row r="346" spans="1:14" x14ac:dyDescent="0.25">
      <c r="A346" s="132" t="s">
        <v>141</v>
      </c>
      <c r="B346" s="220" t="s">
        <v>3720</v>
      </c>
      <c r="C346" s="107" t="s">
        <v>595</v>
      </c>
      <c r="D346" s="133" t="s">
        <v>3721</v>
      </c>
      <c r="E346" s="133" t="s">
        <v>551</v>
      </c>
      <c r="F346" s="133" t="s">
        <v>4362</v>
      </c>
      <c r="G346" s="137">
        <v>43451</v>
      </c>
      <c r="H346" s="133" t="s">
        <v>2838</v>
      </c>
      <c r="I346" s="137">
        <v>43724</v>
      </c>
      <c r="J346" s="134" t="s">
        <v>5498</v>
      </c>
      <c r="K346" s="134" t="s">
        <v>264</v>
      </c>
      <c r="L346" s="134" t="s">
        <v>295</v>
      </c>
      <c r="M346" s="135" t="s">
        <v>4363</v>
      </c>
      <c r="N346" s="135" t="s">
        <v>263</v>
      </c>
    </row>
    <row r="347" spans="1:14" x14ac:dyDescent="0.25">
      <c r="A347" s="132" t="s">
        <v>4761</v>
      </c>
      <c r="B347" s="220" t="s">
        <v>3771</v>
      </c>
      <c r="C347" s="107" t="s">
        <v>595</v>
      </c>
      <c r="D347" s="133" t="s">
        <v>3772</v>
      </c>
      <c r="E347" s="133" t="s">
        <v>2498</v>
      </c>
      <c r="F347" s="133" t="s">
        <v>3879</v>
      </c>
      <c r="G347" s="137">
        <v>43452</v>
      </c>
      <c r="H347" s="133" t="s">
        <v>2854</v>
      </c>
      <c r="I347" s="137">
        <v>43683</v>
      </c>
      <c r="J347" s="134" t="s">
        <v>5498</v>
      </c>
      <c r="K347" s="134" t="s">
        <v>3586</v>
      </c>
      <c r="L347" s="134" t="s">
        <v>295</v>
      </c>
      <c r="M347" s="135" t="s">
        <v>4291</v>
      </c>
      <c r="N347" s="135" t="s">
        <v>263</v>
      </c>
    </row>
    <row r="348" spans="1:14" x14ac:dyDescent="0.25">
      <c r="A348" s="132" t="s">
        <v>530</v>
      </c>
      <c r="B348" s="220" t="s">
        <v>2934</v>
      </c>
      <c r="C348" s="107" t="s">
        <v>595</v>
      </c>
      <c r="D348" s="133" t="s">
        <v>3354</v>
      </c>
      <c r="E348" s="133" t="s">
        <v>3873</v>
      </c>
      <c r="F348" s="133" t="s">
        <v>3945</v>
      </c>
      <c r="G348" s="137">
        <v>43453</v>
      </c>
      <c r="H348" s="133" t="s">
        <v>2838</v>
      </c>
      <c r="I348" s="137">
        <v>43504</v>
      </c>
      <c r="J348" s="134" t="s">
        <v>5497</v>
      </c>
      <c r="K348" s="134" t="s">
        <v>264</v>
      </c>
      <c r="L348" s="134" t="s">
        <v>295</v>
      </c>
      <c r="M348" s="135" t="s">
        <v>3946</v>
      </c>
      <c r="N348" s="135" t="s">
        <v>243</v>
      </c>
    </row>
    <row r="349" spans="1:14" x14ac:dyDescent="0.25">
      <c r="A349" s="132" t="s">
        <v>76</v>
      </c>
      <c r="B349" s="220" t="s">
        <v>2932</v>
      </c>
      <c r="C349" s="107" t="s">
        <v>595</v>
      </c>
      <c r="D349" s="133" t="s">
        <v>3323</v>
      </c>
      <c r="E349" s="133" t="s">
        <v>1092</v>
      </c>
      <c r="F349" s="133" t="s">
        <v>3890</v>
      </c>
      <c r="G349" s="137">
        <v>43454</v>
      </c>
      <c r="H349" s="133" t="s">
        <v>2838</v>
      </c>
      <c r="I349" s="137">
        <v>43528</v>
      </c>
      <c r="J349" s="134" t="s">
        <v>5497</v>
      </c>
      <c r="K349" s="134" t="s">
        <v>324</v>
      </c>
      <c r="L349" s="134" t="s">
        <v>295</v>
      </c>
      <c r="M349" s="135" t="s">
        <v>3859</v>
      </c>
      <c r="N349" s="135" t="s">
        <v>243</v>
      </c>
    </row>
    <row r="350" spans="1:14" x14ac:dyDescent="0.25">
      <c r="A350" s="132" t="s">
        <v>4804</v>
      </c>
      <c r="B350" s="220" t="s">
        <v>2944</v>
      </c>
      <c r="C350" s="107" t="s">
        <v>595</v>
      </c>
      <c r="D350" s="133" t="s">
        <v>3584</v>
      </c>
      <c r="E350" s="133" t="s">
        <v>75</v>
      </c>
      <c r="F350" s="133" t="s">
        <v>4191</v>
      </c>
      <c r="G350" s="137">
        <v>43454</v>
      </c>
      <c r="H350" s="133" t="s">
        <v>2838</v>
      </c>
      <c r="I350" s="137">
        <v>43528</v>
      </c>
      <c r="J350" s="134" t="s">
        <v>5497</v>
      </c>
      <c r="K350" s="134" t="s">
        <v>264</v>
      </c>
      <c r="L350" s="134" t="s">
        <v>295</v>
      </c>
      <c r="M350" s="135" t="s">
        <v>4192</v>
      </c>
      <c r="N350" s="135" t="s">
        <v>243</v>
      </c>
    </row>
    <row r="351" spans="1:14" x14ac:dyDescent="0.25">
      <c r="A351" s="132" t="s">
        <v>2823</v>
      </c>
      <c r="B351" s="220" t="s">
        <v>2939</v>
      </c>
      <c r="C351" s="107" t="s">
        <v>595</v>
      </c>
      <c r="D351" s="133" t="s">
        <v>3553</v>
      </c>
      <c r="E351" s="133" t="s">
        <v>531</v>
      </c>
      <c r="F351" s="133" t="s">
        <v>4142</v>
      </c>
      <c r="G351" s="137">
        <v>43468</v>
      </c>
      <c r="H351" s="133" t="s">
        <v>2854</v>
      </c>
      <c r="I351" s="137">
        <v>43487</v>
      </c>
      <c r="J351" s="134" t="s">
        <v>5497</v>
      </c>
      <c r="K351" s="134" t="s">
        <v>372</v>
      </c>
      <c r="L351" s="134" t="s">
        <v>295</v>
      </c>
      <c r="M351" s="135" t="s">
        <v>3936</v>
      </c>
      <c r="N351" s="135" t="s">
        <v>295</v>
      </c>
    </row>
    <row r="352" spans="1:14" x14ac:dyDescent="0.25">
      <c r="A352" s="203" t="s">
        <v>141</v>
      </c>
      <c r="B352" s="220" t="s">
        <v>2936</v>
      </c>
      <c r="C352" s="204" t="s">
        <v>595</v>
      </c>
      <c r="D352" s="203" t="s">
        <v>3435</v>
      </c>
      <c r="E352" s="203" t="s">
        <v>559</v>
      </c>
      <c r="F352" s="203" t="s">
        <v>296</v>
      </c>
      <c r="G352" s="205">
        <v>43468</v>
      </c>
      <c r="H352" s="203" t="s">
        <v>2838</v>
      </c>
      <c r="I352" s="205">
        <v>43672</v>
      </c>
      <c r="J352" s="206" t="s">
        <v>5498</v>
      </c>
      <c r="K352" s="206" t="s">
        <v>152</v>
      </c>
      <c r="L352" s="206" t="s">
        <v>295</v>
      </c>
      <c r="M352" s="207" t="s">
        <v>4024</v>
      </c>
      <c r="N352" s="207" t="s">
        <v>243</v>
      </c>
    </row>
    <row r="353" spans="1:14" x14ac:dyDescent="0.25">
      <c r="A353" s="132" t="s">
        <v>4818</v>
      </c>
      <c r="B353" s="220" t="s">
        <v>3241</v>
      </c>
      <c r="C353" s="107" t="s">
        <v>595</v>
      </c>
      <c r="D353" s="133" t="s">
        <v>3641</v>
      </c>
      <c r="E353" s="133" t="s">
        <v>531</v>
      </c>
      <c r="F353" s="133" t="s">
        <v>4350</v>
      </c>
      <c r="G353" s="137">
        <v>43469</v>
      </c>
      <c r="H353" s="133" t="s">
        <v>2854</v>
      </c>
      <c r="I353" s="137">
        <v>43640</v>
      </c>
      <c r="J353" s="134" t="s">
        <v>5497</v>
      </c>
      <c r="K353" s="134" t="s">
        <v>302</v>
      </c>
      <c r="L353" s="134" t="s">
        <v>295</v>
      </c>
      <c r="M353" s="135" t="s">
        <v>4351</v>
      </c>
      <c r="N353" s="135" t="s">
        <v>243</v>
      </c>
    </row>
    <row r="354" spans="1:14" x14ac:dyDescent="0.25">
      <c r="A354" s="132" t="s">
        <v>2977</v>
      </c>
      <c r="B354" s="220" t="s">
        <v>3729</v>
      </c>
      <c r="C354" s="107" t="s">
        <v>595</v>
      </c>
      <c r="D354" s="133" t="s">
        <v>3730</v>
      </c>
      <c r="E354" s="133" t="s">
        <v>3873</v>
      </c>
      <c r="F354" s="133" t="s">
        <v>4375</v>
      </c>
      <c r="G354" s="137">
        <v>43472</v>
      </c>
      <c r="H354" s="133" t="s">
        <v>2838</v>
      </c>
      <c r="I354" s="137">
        <v>43668</v>
      </c>
      <c r="J354" s="134" t="s">
        <v>5498</v>
      </c>
      <c r="K354" s="134" t="s">
        <v>320</v>
      </c>
      <c r="L354" s="134" t="s">
        <v>295</v>
      </c>
      <c r="M354" s="135" t="s">
        <v>4372</v>
      </c>
      <c r="N354" s="135" t="s">
        <v>243</v>
      </c>
    </row>
    <row r="355" spans="1:14" x14ac:dyDescent="0.25">
      <c r="A355" s="132" t="s">
        <v>76</v>
      </c>
      <c r="B355" s="220" t="s">
        <v>5109</v>
      </c>
      <c r="C355" s="107" t="s">
        <v>595</v>
      </c>
      <c r="D355" s="133" t="s">
        <v>5149</v>
      </c>
      <c r="E355" s="133" t="s">
        <v>369</v>
      </c>
      <c r="F355" s="133" t="s">
        <v>5151</v>
      </c>
      <c r="G355" s="137">
        <v>43300</v>
      </c>
      <c r="H355" s="133" t="s">
        <v>2851</v>
      </c>
      <c r="I355" s="137">
        <v>43510</v>
      </c>
      <c r="J355" s="134" t="s">
        <v>5497</v>
      </c>
      <c r="K355" s="134" t="s">
        <v>307</v>
      </c>
      <c r="L355" s="134" t="s">
        <v>295</v>
      </c>
      <c r="M355" s="135" t="s">
        <v>3859</v>
      </c>
      <c r="N355" s="135" t="s">
        <v>263</v>
      </c>
    </row>
    <row r="356" spans="1:14" x14ac:dyDescent="0.25">
      <c r="A356" s="132" t="s">
        <v>151</v>
      </c>
      <c r="B356" s="220" t="s">
        <v>3063</v>
      </c>
      <c r="C356" s="107" t="s">
        <v>595</v>
      </c>
      <c r="D356" s="133" t="s">
        <v>3487</v>
      </c>
      <c r="E356" s="133" t="s">
        <v>481</v>
      </c>
      <c r="F356" s="133" t="s">
        <v>295</v>
      </c>
      <c r="G356" s="137">
        <v>43473</v>
      </c>
      <c r="H356" s="133" t="s">
        <v>2851</v>
      </c>
      <c r="I356" s="137">
        <v>43529</v>
      </c>
      <c r="J356" s="134" t="s">
        <v>5497</v>
      </c>
      <c r="K356" s="134" t="s">
        <v>3072</v>
      </c>
      <c r="L356" s="134" t="s">
        <v>295</v>
      </c>
      <c r="M356" s="135" t="s">
        <v>4041</v>
      </c>
      <c r="N356" s="135" t="s">
        <v>263</v>
      </c>
    </row>
    <row r="357" spans="1:14" x14ac:dyDescent="0.25">
      <c r="A357" s="132" t="s">
        <v>215</v>
      </c>
      <c r="B357" s="220" t="s">
        <v>2949</v>
      </c>
      <c r="C357" s="107" t="s">
        <v>595</v>
      </c>
      <c r="D357" s="133" t="s">
        <v>3630</v>
      </c>
      <c r="E357" s="133" t="s">
        <v>558</v>
      </c>
      <c r="F357" s="133" t="s">
        <v>4258</v>
      </c>
      <c r="G357" s="137">
        <v>43473</v>
      </c>
      <c r="H357" s="133" t="s">
        <v>2838</v>
      </c>
      <c r="I357" s="137">
        <v>43528</v>
      </c>
      <c r="J357" s="134" t="s">
        <v>5497</v>
      </c>
      <c r="K357" s="134" t="s">
        <v>302</v>
      </c>
      <c r="L357" s="134" t="s">
        <v>295</v>
      </c>
      <c r="M357" s="135" t="s">
        <v>4259</v>
      </c>
      <c r="N357" s="135" t="s">
        <v>243</v>
      </c>
    </row>
    <row r="358" spans="1:14" x14ac:dyDescent="0.25">
      <c r="A358" s="132" t="s">
        <v>151</v>
      </c>
      <c r="B358" s="220" t="s">
        <v>3026</v>
      </c>
      <c r="C358" s="107" t="s">
        <v>595</v>
      </c>
      <c r="D358" s="133" t="s">
        <v>3475</v>
      </c>
      <c r="E358" s="133" t="s">
        <v>1217</v>
      </c>
      <c r="F358" s="133" t="s">
        <v>295</v>
      </c>
      <c r="G358" s="137">
        <v>43473</v>
      </c>
      <c r="H358" s="133" t="s">
        <v>2838</v>
      </c>
      <c r="I358" s="137">
        <v>43616</v>
      </c>
      <c r="J358" s="134" t="s">
        <v>5497</v>
      </c>
      <c r="K358" s="134" t="s">
        <v>372</v>
      </c>
      <c r="L358" s="134" t="s">
        <v>295</v>
      </c>
      <c r="M358" s="135" t="s">
        <v>4053</v>
      </c>
      <c r="N358" s="135" t="s">
        <v>263</v>
      </c>
    </row>
    <row r="359" spans="1:14" x14ac:dyDescent="0.25">
      <c r="A359" s="132" t="s">
        <v>76</v>
      </c>
      <c r="B359" s="220" t="s">
        <v>2931</v>
      </c>
      <c r="C359" s="107" t="s">
        <v>595</v>
      </c>
      <c r="D359" s="133" t="s">
        <v>3315</v>
      </c>
      <c r="E359" s="133" t="s">
        <v>1092</v>
      </c>
      <c r="F359" s="133" t="s">
        <v>3884</v>
      </c>
      <c r="G359" s="137">
        <v>43474</v>
      </c>
      <c r="H359" s="133" t="s">
        <v>2838</v>
      </c>
      <c r="I359" s="137">
        <v>43528</v>
      </c>
      <c r="J359" s="134" t="s">
        <v>5497</v>
      </c>
      <c r="K359" s="134" t="s">
        <v>320</v>
      </c>
      <c r="L359" s="134" t="s">
        <v>295</v>
      </c>
      <c r="M359" s="135" t="s">
        <v>3885</v>
      </c>
      <c r="N359" s="135" t="s">
        <v>243</v>
      </c>
    </row>
    <row r="360" spans="1:14" x14ac:dyDescent="0.25">
      <c r="A360" s="132" t="s">
        <v>76</v>
      </c>
      <c r="B360" s="220" t="s">
        <v>2929</v>
      </c>
      <c r="C360" s="107" t="s">
        <v>595</v>
      </c>
      <c r="D360" s="133" t="s">
        <v>3304</v>
      </c>
      <c r="E360" s="133" t="s">
        <v>369</v>
      </c>
      <c r="F360" s="133" t="s">
        <v>3871</v>
      </c>
      <c r="G360" s="137">
        <v>43476</v>
      </c>
      <c r="H360" s="133" t="s">
        <v>2851</v>
      </c>
      <c r="I360" s="137">
        <v>43523</v>
      </c>
      <c r="J360" s="134" t="s">
        <v>5497</v>
      </c>
      <c r="K360" s="134" t="s">
        <v>372</v>
      </c>
      <c r="L360" s="134" t="s">
        <v>295</v>
      </c>
      <c r="M360" s="135" t="s">
        <v>3872</v>
      </c>
      <c r="N360" s="135" t="s">
        <v>295</v>
      </c>
    </row>
    <row r="361" spans="1:14" x14ac:dyDescent="0.25">
      <c r="A361" s="132" t="s">
        <v>141</v>
      </c>
      <c r="B361" s="220" t="s">
        <v>3223</v>
      </c>
      <c r="C361" s="107" t="s">
        <v>595</v>
      </c>
      <c r="D361" s="133" t="s">
        <v>3434</v>
      </c>
      <c r="E361" s="133" t="s">
        <v>256</v>
      </c>
      <c r="F361" s="133" t="s">
        <v>3987</v>
      </c>
      <c r="G361" s="137">
        <v>43479</v>
      </c>
      <c r="H361" s="133" t="s">
        <v>2838</v>
      </c>
      <c r="I361" s="137">
        <v>43712</v>
      </c>
      <c r="J361" s="134" t="s">
        <v>5498</v>
      </c>
      <c r="K361" s="134" t="s">
        <v>328</v>
      </c>
      <c r="L361" s="134" t="s">
        <v>295</v>
      </c>
      <c r="M361" s="135" t="s">
        <v>3988</v>
      </c>
      <c r="N361" s="135" t="s">
        <v>243</v>
      </c>
    </row>
    <row r="362" spans="1:14" x14ac:dyDescent="0.25">
      <c r="A362" s="132" t="s">
        <v>151</v>
      </c>
      <c r="B362" s="220" t="s">
        <v>3028</v>
      </c>
      <c r="C362" s="107" t="s">
        <v>595</v>
      </c>
      <c r="D362" s="133" t="s">
        <v>3472</v>
      </c>
      <c r="E362" s="133" t="s">
        <v>477</v>
      </c>
      <c r="F362" s="133" t="s">
        <v>4069</v>
      </c>
      <c r="G362" s="137">
        <v>43479</v>
      </c>
      <c r="H362" s="133" t="s">
        <v>2838</v>
      </c>
      <c r="I362" s="137">
        <v>43560</v>
      </c>
      <c r="J362" s="134" t="s">
        <v>5497</v>
      </c>
      <c r="K362" s="134" t="s">
        <v>372</v>
      </c>
      <c r="L362" s="134" t="s">
        <v>295</v>
      </c>
      <c r="M362" s="135" t="s">
        <v>4050</v>
      </c>
      <c r="N362" s="135" t="s">
        <v>243</v>
      </c>
    </row>
    <row r="363" spans="1:14" x14ac:dyDescent="0.25">
      <c r="A363" s="132" t="s">
        <v>278</v>
      </c>
      <c r="B363" s="220" t="s">
        <v>2946</v>
      </c>
      <c r="C363" s="107" t="s">
        <v>595</v>
      </c>
      <c r="D363" s="133" t="s">
        <v>3600</v>
      </c>
      <c r="E363" s="133" t="s">
        <v>4212</v>
      </c>
      <c r="F363" s="133" t="s">
        <v>4213</v>
      </c>
      <c r="G363" s="137">
        <v>43480</v>
      </c>
      <c r="H363" s="133" t="s">
        <v>2838</v>
      </c>
      <c r="I363" s="137">
        <v>43497</v>
      </c>
      <c r="J363" s="134" t="s">
        <v>5497</v>
      </c>
      <c r="K363" s="134" t="s">
        <v>302</v>
      </c>
      <c r="L363" s="134" t="s">
        <v>2884</v>
      </c>
      <c r="M363" s="135" t="s">
        <v>4209</v>
      </c>
      <c r="N363" s="135" t="s">
        <v>243</v>
      </c>
    </row>
    <row r="364" spans="1:14" x14ac:dyDescent="0.25">
      <c r="A364" s="132" t="s">
        <v>76</v>
      </c>
      <c r="B364" s="220" t="s">
        <v>2930</v>
      </c>
      <c r="C364" s="107" t="s">
        <v>595</v>
      </c>
      <c r="D364" s="133" t="s">
        <v>2957</v>
      </c>
      <c r="E364" s="133" t="s">
        <v>1092</v>
      </c>
      <c r="F364" s="133" t="s">
        <v>3876</v>
      </c>
      <c r="G364" s="137">
        <v>43482</v>
      </c>
      <c r="H364" s="133" t="s">
        <v>2838</v>
      </c>
      <c r="I364" s="137">
        <v>43504</v>
      </c>
      <c r="J364" s="134" t="s">
        <v>5497</v>
      </c>
      <c r="K364" s="134" t="s">
        <v>302</v>
      </c>
      <c r="L364" s="134" t="s">
        <v>2884</v>
      </c>
      <c r="M364" s="135" t="s">
        <v>3859</v>
      </c>
      <c r="N364" s="135" t="s">
        <v>243</v>
      </c>
    </row>
    <row r="365" spans="1:14" x14ac:dyDescent="0.25">
      <c r="A365" s="132" t="s">
        <v>753</v>
      </c>
      <c r="B365" s="220" t="s">
        <v>3029</v>
      </c>
      <c r="C365" s="107" t="s">
        <v>595</v>
      </c>
      <c r="D365" s="133" t="s">
        <v>3618</v>
      </c>
      <c r="E365" s="133" t="s">
        <v>529</v>
      </c>
      <c r="F365" s="133" t="s">
        <v>4246</v>
      </c>
      <c r="G365" s="137">
        <v>43484</v>
      </c>
      <c r="H365" s="133" t="s">
        <v>2838</v>
      </c>
      <c r="I365" s="137">
        <v>43633</v>
      </c>
      <c r="J365" s="134" t="s">
        <v>5497</v>
      </c>
      <c r="K365" s="134" t="s">
        <v>372</v>
      </c>
      <c r="L365" s="134" t="s">
        <v>295</v>
      </c>
      <c r="M365" s="135" t="s">
        <v>4245</v>
      </c>
      <c r="N365" s="135" t="s">
        <v>263</v>
      </c>
    </row>
    <row r="366" spans="1:14" x14ac:dyDescent="0.25">
      <c r="A366" s="132" t="s">
        <v>2977</v>
      </c>
      <c r="B366" s="220" t="s">
        <v>3686</v>
      </c>
      <c r="C366" s="107" t="s">
        <v>595</v>
      </c>
      <c r="D366" s="133" t="s">
        <v>3703</v>
      </c>
      <c r="E366" s="133" t="s">
        <v>75</v>
      </c>
      <c r="F366" s="133" t="s">
        <v>4371</v>
      </c>
      <c r="G366" s="137">
        <v>43494</v>
      </c>
      <c r="H366" s="133" t="s">
        <v>2838</v>
      </c>
      <c r="I366" s="137">
        <v>43766</v>
      </c>
      <c r="J366" s="134" t="s">
        <v>5498</v>
      </c>
      <c r="K366" s="134" t="s">
        <v>302</v>
      </c>
      <c r="L366" s="134" t="s">
        <v>295</v>
      </c>
      <c r="M366" s="135" t="s">
        <v>4372</v>
      </c>
      <c r="N366" s="135" t="s">
        <v>243</v>
      </c>
    </row>
    <row r="367" spans="1:14" x14ac:dyDescent="0.25">
      <c r="A367" s="132" t="s">
        <v>76</v>
      </c>
      <c r="B367" s="220" t="s">
        <v>3203</v>
      </c>
      <c r="C367" s="107" t="s">
        <v>595</v>
      </c>
      <c r="D367" s="133" t="s">
        <v>3310</v>
      </c>
      <c r="E367" s="133" t="s">
        <v>1092</v>
      </c>
      <c r="F367" s="133" t="s">
        <v>4300</v>
      </c>
      <c r="G367" s="137">
        <v>43495</v>
      </c>
      <c r="H367" s="133" t="s">
        <v>2838</v>
      </c>
      <c r="I367" s="137">
        <v>43676</v>
      </c>
      <c r="J367" s="134" t="s">
        <v>5498</v>
      </c>
      <c r="K367" s="134" t="s">
        <v>307</v>
      </c>
      <c r="L367" s="134" t="s">
        <v>295</v>
      </c>
      <c r="M367" s="135" t="s">
        <v>3859</v>
      </c>
      <c r="N367" s="135" t="s">
        <v>243</v>
      </c>
    </row>
    <row r="368" spans="1:14" x14ac:dyDescent="0.25">
      <c r="A368" s="132" t="s">
        <v>151</v>
      </c>
      <c r="B368" s="220" t="s">
        <v>3232</v>
      </c>
      <c r="C368" s="107" t="s">
        <v>595</v>
      </c>
      <c r="D368" s="133" t="s">
        <v>3545</v>
      </c>
      <c r="E368" s="133" t="s">
        <v>116</v>
      </c>
      <c r="F368" s="133" t="s">
        <v>4339</v>
      </c>
      <c r="G368" s="137">
        <v>43497</v>
      </c>
      <c r="H368" s="133" t="s">
        <v>2838</v>
      </c>
      <c r="I368" s="137">
        <v>43644</v>
      </c>
      <c r="J368" s="134" t="s">
        <v>5497</v>
      </c>
      <c r="K368" s="134" t="s">
        <v>328</v>
      </c>
      <c r="L368" s="134" t="s">
        <v>295</v>
      </c>
      <c r="M368" s="135" t="s">
        <v>4340</v>
      </c>
      <c r="N368" s="135" t="s">
        <v>243</v>
      </c>
    </row>
    <row r="369" spans="1:14" x14ac:dyDescent="0.25">
      <c r="A369" s="132" t="s">
        <v>4818</v>
      </c>
      <c r="B369" s="220" t="s">
        <v>3244</v>
      </c>
      <c r="C369" s="107" t="s">
        <v>595</v>
      </c>
      <c r="D369" s="133" t="s">
        <v>3648</v>
      </c>
      <c r="E369" s="133" t="s">
        <v>545</v>
      </c>
      <c r="F369" s="133" t="s">
        <v>4353</v>
      </c>
      <c r="G369" s="137">
        <v>43497</v>
      </c>
      <c r="H369" s="133" t="s">
        <v>2838</v>
      </c>
      <c r="I369" s="137">
        <v>43791</v>
      </c>
      <c r="J369" s="134" t="s">
        <v>5498</v>
      </c>
      <c r="K369" s="134" t="s">
        <v>264</v>
      </c>
      <c r="L369" s="134" t="s">
        <v>295</v>
      </c>
      <c r="M369" s="135" t="s">
        <v>4269</v>
      </c>
      <c r="N369" s="135" t="s">
        <v>243</v>
      </c>
    </row>
    <row r="370" spans="1:14" x14ac:dyDescent="0.25">
      <c r="A370" s="132" t="s">
        <v>76</v>
      </c>
      <c r="B370" s="220" t="s">
        <v>3204</v>
      </c>
      <c r="C370" s="107" t="s">
        <v>595</v>
      </c>
      <c r="D370" s="133" t="s">
        <v>3313</v>
      </c>
      <c r="E370" s="133" t="s">
        <v>369</v>
      </c>
      <c r="F370" s="133" t="s">
        <v>4301</v>
      </c>
      <c r="G370" s="137">
        <v>43501</v>
      </c>
      <c r="H370" s="133" t="s">
        <v>2838</v>
      </c>
      <c r="I370" s="137">
        <v>43668</v>
      </c>
      <c r="J370" s="134" t="s">
        <v>5498</v>
      </c>
      <c r="K370" s="134" t="s">
        <v>320</v>
      </c>
      <c r="L370" s="134" t="s">
        <v>295</v>
      </c>
      <c r="M370" s="135" t="s">
        <v>4302</v>
      </c>
      <c r="N370" s="135" t="s">
        <v>243</v>
      </c>
    </row>
    <row r="371" spans="1:14" x14ac:dyDescent="0.25">
      <c r="A371" s="132" t="s">
        <v>215</v>
      </c>
      <c r="B371" s="220" t="s">
        <v>3240</v>
      </c>
      <c r="C371" s="107" t="s">
        <v>595</v>
      </c>
      <c r="D371" s="133" t="s">
        <v>3633</v>
      </c>
      <c r="E371" s="133" t="s">
        <v>541</v>
      </c>
      <c r="F371" s="133" t="s">
        <v>4095</v>
      </c>
      <c r="G371" s="137">
        <v>43504</v>
      </c>
      <c r="H371" s="133" t="s">
        <v>2838</v>
      </c>
      <c r="I371" s="137">
        <v>43676</v>
      </c>
      <c r="J371" s="134" t="s">
        <v>5498</v>
      </c>
      <c r="K371" s="134" t="s">
        <v>320</v>
      </c>
      <c r="L371" s="134" t="s">
        <v>295</v>
      </c>
      <c r="M371" s="135" t="s">
        <v>4256</v>
      </c>
      <c r="N371" s="135" t="s">
        <v>243</v>
      </c>
    </row>
    <row r="372" spans="1:14" x14ac:dyDescent="0.25">
      <c r="A372" s="132" t="s">
        <v>151</v>
      </c>
      <c r="B372" s="220" t="s">
        <v>3030</v>
      </c>
      <c r="C372" s="107" t="s">
        <v>595</v>
      </c>
      <c r="D372" s="133" t="s">
        <v>3474</v>
      </c>
      <c r="E372" s="133" t="s">
        <v>480</v>
      </c>
      <c r="F372" s="133" t="s">
        <v>4070</v>
      </c>
      <c r="G372" s="137">
        <v>43521</v>
      </c>
      <c r="H372" s="133" t="s">
        <v>2838</v>
      </c>
      <c r="I372" s="137">
        <v>43595</v>
      </c>
      <c r="J372" s="134" t="s">
        <v>5497</v>
      </c>
      <c r="K372" s="134" t="s">
        <v>372</v>
      </c>
      <c r="L372" s="134" t="s">
        <v>295</v>
      </c>
      <c r="M372" s="135" t="s">
        <v>4040</v>
      </c>
      <c r="N372" s="135" t="s">
        <v>243</v>
      </c>
    </row>
    <row r="373" spans="1:14" x14ac:dyDescent="0.25">
      <c r="A373" s="132" t="s">
        <v>526</v>
      </c>
      <c r="B373" s="220" t="s">
        <v>3238</v>
      </c>
      <c r="C373" s="107" t="s">
        <v>595</v>
      </c>
      <c r="D373" s="133" t="s">
        <v>3599</v>
      </c>
      <c r="E373" s="133" t="s">
        <v>4212</v>
      </c>
      <c r="F373" s="133" t="s">
        <v>4348</v>
      </c>
      <c r="G373" s="137">
        <v>43532</v>
      </c>
      <c r="H373" s="133" t="s">
        <v>2838</v>
      </c>
      <c r="I373" s="137">
        <v>43655</v>
      </c>
      <c r="J373" s="134" t="s">
        <v>5498</v>
      </c>
      <c r="K373" s="134" t="s">
        <v>302</v>
      </c>
      <c r="L373" s="134" t="s">
        <v>295</v>
      </c>
      <c r="M373" s="135" t="s">
        <v>4209</v>
      </c>
      <c r="N373" s="135" t="s">
        <v>243</v>
      </c>
    </row>
    <row r="374" spans="1:14" x14ac:dyDescent="0.25">
      <c r="A374" s="132" t="s">
        <v>151</v>
      </c>
      <c r="B374" s="220" t="s">
        <v>3233</v>
      </c>
      <c r="C374" s="107" t="s">
        <v>595</v>
      </c>
      <c r="D374" s="133" t="s">
        <v>3547</v>
      </c>
      <c r="E374" s="133" t="s">
        <v>558</v>
      </c>
      <c r="F374" s="133" t="s">
        <v>94</v>
      </c>
      <c r="G374" s="137">
        <v>43536</v>
      </c>
      <c r="H374" s="133" t="s">
        <v>2838</v>
      </c>
      <c r="I374" s="137">
        <v>43789</v>
      </c>
      <c r="J374" s="134" t="s">
        <v>5498</v>
      </c>
      <c r="K374" s="134" t="s">
        <v>324</v>
      </c>
      <c r="L374" s="134" t="s">
        <v>295</v>
      </c>
      <c r="M374" s="135" t="s">
        <v>3906</v>
      </c>
      <c r="N374" s="135" t="s">
        <v>243</v>
      </c>
    </row>
    <row r="375" spans="1:14" x14ac:dyDescent="0.25">
      <c r="A375" s="132" t="s">
        <v>76</v>
      </c>
      <c r="B375" s="220" t="s">
        <v>3208</v>
      </c>
      <c r="C375" s="107" t="s">
        <v>595</v>
      </c>
      <c r="D375" s="133" t="s">
        <v>3326</v>
      </c>
      <c r="E375" s="133" t="s">
        <v>1092</v>
      </c>
      <c r="F375" s="133" t="s">
        <v>4309</v>
      </c>
      <c r="G375" s="137">
        <v>43536</v>
      </c>
      <c r="H375" s="133" t="s">
        <v>2838</v>
      </c>
      <c r="I375" s="137">
        <v>43685</v>
      </c>
      <c r="J375" s="134" t="s">
        <v>5498</v>
      </c>
      <c r="K375" s="134" t="s">
        <v>326</v>
      </c>
      <c r="L375" s="134" t="s">
        <v>295</v>
      </c>
      <c r="M375" s="135" t="s">
        <v>3859</v>
      </c>
      <c r="N375" s="135" t="s">
        <v>243</v>
      </c>
    </row>
    <row r="376" spans="1:14" x14ac:dyDescent="0.25">
      <c r="A376" s="132" t="s">
        <v>4818</v>
      </c>
      <c r="B376" s="220" t="s">
        <v>3243</v>
      </c>
      <c r="C376" s="107" t="s">
        <v>595</v>
      </c>
      <c r="D376" s="133" t="s">
        <v>3645</v>
      </c>
      <c r="E376" s="133" t="s">
        <v>545</v>
      </c>
      <c r="F376" s="133" t="s">
        <v>4352</v>
      </c>
      <c r="G376" s="137">
        <v>43539</v>
      </c>
      <c r="H376" s="133" t="s">
        <v>2851</v>
      </c>
      <c r="I376" s="137">
        <v>43805</v>
      </c>
      <c r="J376" s="134" t="s">
        <v>5498</v>
      </c>
      <c r="K376" s="134" t="s">
        <v>320</v>
      </c>
      <c r="L376" s="134" t="s">
        <v>295</v>
      </c>
      <c r="M376" s="135" t="s">
        <v>4277</v>
      </c>
      <c r="N376" s="135" t="s">
        <v>243</v>
      </c>
    </row>
    <row r="377" spans="1:14" x14ac:dyDescent="0.25">
      <c r="A377" s="132" t="s">
        <v>4804</v>
      </c>
      <c r="B377" s="220" t="s">
        <v>3769</v>
      </c>
      <c r="C377" s="107" t="s">
        <v>595</v>
      </c>
      <c r="D377" s="133" t="s">
        <v>3770</v>
      </c>
      <c r="E377" s="133" t="s">
        <v>862</v>
      </c>
      <c r="F377" s="133" t="s">
        <v>4393</v>
      </c>
      <c r="G377" s="137">
        <v>43538</v>
      </c>
      <c r="H377" s="133" t="s">
        <v>2838</v>
      </c>
      <c r="I377" s="137">
        <v>43672</v>
      </c>
      <c r="J377" s="134" t="s">
        <v>5498</v>
      </c>
      <c r="K377" s="134" t="s">
        <v>3586</v>
      </c>
      <c r="L377" s="134" t="s">
        <v>295</v>
      </c>
      <c r="M377" s="135" t="s">
        <v>3794</v>
      </c>
      <c r="N377" s="135" t="s">
        <v>263</v>
      </c>
    </row>
    <row r="378" spans="1:14" x14ac:dyDescent="0.25">
      <c r="A378" s="132" t="s">
        <v>151</v>
      </c>
      <c r="B378" s="220" t="s">
        <v>3754</v>
      </c>
      <c r="C378" s="107" t="s">
        <v>595</v>
      </c>
      <c r="D378" s="133" t="s">
        <v>3755</v>
      </c>
      <c r="E378" s="133" t="s">
        <v>546</v>
      </c>
      <c r="F378" s="133" t="s">
        <v>4387</v>
      </c>
      <c r="G378" s="137">
        <v>43545</v>
      </c>
      <c r="H378" s="133" t="s">
        <v>2851</v>
      </c>
      <c r="I378" s="137">
        <v>43795</v>
      </c>
      <c r="J378" s="134" t="s">
        <v>5498</v>
      </c>
      <c r="K378" s="134" t="s">
        <v>3756</v>
      </c>
      <c r="L378" s="134" t="s">
        <v>295</v>
      </c>
      <c r="M378" s="135" t="s">
        <v>4388</v>
      </c>
      <c r="N378" s="135" t="s">
        <v>263</v>
      </c>
    </row>
    <row r="379" spans="1:14" x14ac:dyDescent="0.25">
      <c r="A379" s="132" t="s">
        <v>141</v>
      </c>
      <c r="B379" s="220" t="s">
        <v>3222</v>
      </c>
      <c r="C379" s="107" t="s">
        <v>595</v>
      </c>
      <c r="D379" s="133" t="s">
        <v>3429</v>
      </c>
      <c r="E379" s="133" t="s">
        <v>549</v>
      </c>
      <c r="F379" s="133" t="s">
        <v>4326</v>
      </c>
      <c r="G379" s="137">
        <v>43551</v>
      </c>
      <c r="H379" s="133" t="s">
        <v>2838</v>
      </c>
      <c r="I379" s="137">
        <v>43655</v>
      </c>
      <c r="J379" s="134" t="s">
        <v>5498</v>
      </c>
      <c r="K379" s="134" t="s">
        <v>327</v>
      </c>
      <c r="L379" s="134" t="s">
        <v>295</v>
      </c>
      <c r="M379" s="135" t="s">
        <v>3952</v>
      </c>
      <c r="N379" s="135" t="s">
        <v>243</v>
      </c>
    </row>
    <row r="380" spans="1:14" x14ac:dyDescent="0.25">
      <c r="A380" s="132" t="s">
        <v>215</v>
      </c>
      <c r="B380" s="220" t="s">
        <v>3239</v>
      </c>
      <c r="C380" s="107" t="s">
        <v>595</v>
      </c>
      <c r="D380" s="133" t="s">
        <v>3631</v>
      </c>
      <c r="E380" s="133" t="s">
        <v>558</v>
      </c>
      <c r="F380" s="133" t="s">
        <v>4349</v>
      </c>
      <c r="G380" s="137">
        <v>43556</v>
      </c>
      <c r="H380" s="133" t="s">
        <v>2838</v>
      </c>
      <c r="I380" s="137">
        <v>43672</v>
      </c>
      <c r="J380" s="134" t="s">
        <v>5498</v>
      </c>
      <c r="K380" s="134" t="s">
        <v>302</v>
      </c>
      <c r="L380" s="134" t="s">
        <v>295</v>
      </c>
      <c r="M380" s="135" t="s">
        <v>4259</v>
      </c>
      <c r="N380" s="135" t="s">
        <v>243</v>
      </c>
    </row>
    <row r="381" spans="1:14" x14ac:dyDescent="0.25">
      <c r="A381" s="132" t="s">
        <v>151</v>
      </c>
      <c r="B381" s="220" t="s">
        <v>3743</v>
      </c>
      <c r="C381" s="107" t="s">
        <v>595</v>
      </c>
      <c r="D381" s="133" t="s">
        <v>4417</v>
      </c>
      <c r="E381" s="133" t="s">
        <v>1402</v>
      </c>
      <c r="F381" s="133" t="s">
        <v>372</v>
      </c>
      <c r="G381" s="137">
        <v>43558</v>
      </c>
      <c r="H381" s="133" t="s">
        <v>2854</v>
      </c>
      <c r="I381" s="137">
        <v>43768</v>
      </c>
      <c r="J381" s="134" t="s">
        <v>5498</v>
      </c>
      <c r="K381" s="134" t="s">
        <v>3744</v>
      </c>
      <c r="L381" s="134" t="s">
        <v>295</v>
      </c>
      <c r="M381" s="135" t="s">
        <v>4041</v>
      </c>
      <c r="N381" s="135" t="s">
        <v>263</v>
      </c>
    </row>
    <row r="382" spans="1:14" x14ac:dyDescent="0.25">
      <c r="A382" s="132" t="s">
        <v>76</v>
      </c>
      <c r="B382" s="220" t="s">
        <v>3207</v>
      </c>
      <c r="C382" s="107" t="s">
        <v>595</v>
      </c>
      <c r="D382" s="133" t="s">
        <v>3324</v>
      </c>
      <c r="E382" s="133" t="s">
        <v>369</v>
      </c>
      <c r="F382" s="133" t="s">
        <v>4308</v>
      </c>
      <c r="G382" s="137">
        <v>43558</v>
      </c>
      <c r="H382" s="133" t="s">
        <v>2838</v>
      </c>
      <c r="I382" s="137">
        <v>43655</v>
      </c>
      <c r="J382" s="134" t="s">
        <v>5498</v>
      </c>
      <c r="K382" s="134" t="s">
        <v>324</v>
      </c>
      <c r="L382" s="134" t="s">
        <v>295</v>
      </c>
      <c r="M382" s="135" t="s">
        <v>3859</v>
      </c>
      <c r="N382" s="135" t="s">
        <v>243</v>
      </c>
    </row>
    <row r="383" spans="1:14" x14ac:dyDescent="0.25">
      <c r="A383" s="132" t="s">
        <v>267</v>
      </c>
      <c r="B383" s="220" t="s">
        <v>3685</v>
      </c>
      <c r="C383" s="107" t="s">
        <v>595</v>
      </c>
      <c r="D383" s="133" t="s">
        <v>3698</v>
      </c>
      <c r="E383" s="133" t="s">
        <v>2411</v>
      </c>
      <c r="F383" s="133" t="s">
        <v>4187</v>
      </c>
      <c r="G383" s="137">
        <v>43559</v>
      </c>
      <c r="H383" s="133" t="s">
        <v>2838</v>
      </c>
      <c r="I383" s="137">
        <v>43711</v>
      </c>
      <c r="J383" s="134" t="s">
        <v>5498</v>
      </c>
      <c r="K383" s="134" t="s">
        <v>3586</v>
      </c>
      <c r="L383" s="134" t="s">
        <v>295</v>
      </c>
      <c r="M383" s="135" t="s">
        <v>4188</v>
      </c>
      <c r="N383" s="135" t="s">
        <v>263</v>
      </c>
    </row>
    <row r="384" spans="1:14" x14ac:dyDescent="0.25">
      <c r="A384" s="132" t="s">
        <v>4761</v>
      </c>
      <c r="B384" s="220" t="s">
        <v>3681</v>
      </c>
      <c r="C384" s="107" t="s">
        <v>595</v>
      </c>
      <c r="D384" s="133" t="s">
        <v>3682</v>
      </c>
      <c r="E384" s="133" t="s">
        <v>75</v>
      </c>
      <c r="F384" s="133" t="s">
        <v>4356</v>
      </c>
      <c r="G384" s="137">
        <v>43563</v>
      </c>
      <c r="H384" s="133" t="s">
        <v>2838</v>
      </c>
      <c r="I384" s="137">
        <v>43715</v>
      </c>
      <c r="J384" s="134" t="s">
        <v>5498</v>
      </c>
      <c r="K384" s="134" t="s">
        <v>302</v>
      </c>
      <c r="L384" s="134" t="s">
        <v>295</v>
      </c>
      <c r="M384" s="135" t="s">
        <v>4357</v>
      </c>
      <c r="N384" s="135" t="s">
        <v>243</v>
      </c>
    </row>
    <row r="385" spans="1:14" x14ac:dyDescent="0.25">
      <c r="A385" s="132" t="s">
        <v>76</v>
      </c>
      <c r="B385" s="220" t="s">
        <v>3209</v>
      </c>
      <c r="C385" s="107" t="s">
        <v>595</v>
      </c>
      <c r="D385" s="133" t="s">
        <v>3327</v>
      </c>
      <c r="E385" s="133" t="s">
        <v>369</v>
      </c>
      <c r="F385" s="133" t="s">
        <v>4310</v>
      </c>
      <c r="G385" s="137">
        <v>43563</v>
      </c>
      <c r="H385" s="133" t="s">
        <v>2854</v>
      </c>
      <c r="I385" s="137">
        <v>43676</v>
      </c>
      <c r="J385" s="134" t="s">
        <v>5498</v>
      </c>
      <c r="K385" s="134" t="s">
        <v>327</v>
      </c>
      <c r="L385" s="134" t="s">
        <v>295</v>
      </c>
      <c r="M385" s="135" t="s">
        <v>3878</v>
      </c>
      <c r="N385" s="135" t="s">
        <v>243</v>
      </c>
    </row>
    <row r="386" spans="1:14" x14ac:dyDescent="0.25">
      <c r="A386" s="132" t="s">
        <v>141</v>
      </c>
      <c r="B386" s="220" t="s">
        <v>4558</v>
      </c>
      <c r="C386" s="107" t="s">
        <v>595</v>
      </c>
      <c r="D386" s="133" t="s">
        <v>4606</v>
      </c>
      <c r="E386" s="133" t="s">
        <v>549</v>
      </c>
      <c r="F386" s="133" t="s">
        <v>4000</v>
      </c>
      <c r="G386" s="137">
        <v>43564</v>
      </c>
      <c r="H386" s="133" t="s">
        <v>2838</v>
      </c>
      <c r="I386" s="137">
        <v>43732</v>
      </c>
      <c r="J386" s="134" t="s">
        <v>5498</v>
      </c>
      <c r="K386" s="134" t="s">
        <v>3586</v>
      </c>
      <c r="L386" s="134" t="s">
        <v>295</v>
      </c>
      <c r="M386" s="135" t="s">
        <v>3957</v>
      </c>
      <c r="N386" s="135" t="s">
        <v>263</v>
      </c>
    </row>
    <row r="387" spans="1:14" x14ac:dyDescent="0.25">
      <c r="A387" s="132" t="s">
        <v>151</v>
      </c>
      <c r="B387" s="220" t="s">
        <v>3225</v>
      </c>
      <c r="C387" s="107" t="s">
        <v>595</v>
      </c>
      <c r="D387" s="133" t="s">
        <v>3481</v>
      </c>
      <c r="E387" s="133" t="s">
        <v>557</v>
      </c>
      <c r="F387" s="133" t="s">
        <v>4332</v>
      </c>
      <c r="G387" s="137">
        <v>43565</v>
      </c>
      <c r="H387" s="133" t="s">
        <v>2838</v>
      </c>
      <c r="I387" s="137">
        <v>43676</v>
      </c>
      <c r="J387" s="134" t="s">
        <v>5498</v>
      </c>
      <c r="K387" s="134" t="s">
        <v>305</v>
      </c>
      <c r="L387" s="134" t="s">
        <v>295</v>
      </c>
      <c r="M387" s="135" t="s">
        <v>3913</v>
      </c>
      <c r="N387" s="135" t="s">
        <v>243</v>
      </c>
    </row>
    <row r="388" spans="1:14" x14ac:dyDescent="0.25">
      <c r="A388" s="132" t="s">
        <v>4796</v>
      </c>
      <c r="B388" s="220" t="s">
        <v>3234</v>
      </c>
      <c r="C388" s="107" t="s">
        <v>595</v>
      </c>
      <c r="D388" s="133" t="s">
        <v>3558</v>
      </c>
      <c r="E388" s="133" t="s">
        <v>541</v>
      </c>
      <c r="F388" s="133" t="s">
        <v>4341</v>
      </c>
      <c r="G388" s="137">
        <v>43566</v>
      </c>
      <c r="H388" s="133" t="s">
        <v>2838</v>
      </c>
      <c r="I388" s="137">
        <v>43795</v>
      </c>
      <c r="J388" s="134" t="s">
        <v>5498</v>
      </c>
      <c r="K388" s="134" t="s">
        <v>302</v>
      </c>
      <c r="L388" s="134" t="s">
        <v>295</v>
      </c>
      <c r="M388" s="135" t="s">
        <v>4157</v>
      </c>
      <c r="N388" s="135" t="s">
        <v>243</v>
      </c>
    </row>
    <row r="389" spans="1:14" x14ac:dyDescent="0.25">
      <c r="A389" s="132" t="s">
        <v>4804</v>
      </c>
      <c r="B389" s="220" t="s">
        <v>3200</v>
      </c>
      <c r="C389" s="107" t="s">
        <v>595</v>
      </c>
      <c r="D389" s="133" t="s">
        <v>3587</v>
      </c>
      <c r="E389" s="133" t="s">
        <v>2411</v>
      </c>
      <c r="F389" s="133" t="s">
        <v>4346</v>
      </c>
      <c r="G389" s="137">
        <v>43566</v>
      </c>
      <c r="H389" s="133" t="s">
        <v>2854</v>
      </c>
      <c r="I389" s="137">
        <v>43630</v>
      </c>
      <c r="J389" s="134" t="s">
        <v>5497</v>
      </c>
      <c r="K389" s="134" t="s">
        <v>3588</v>
      </c>
      <c r="L389" s="134" t="s">
        <v>295</v>
      </c>
      <c r="M389" s="135" t="s">
        <v>4347</v>
      </c>
      <c r="N389" s="135" t="s">
        <v>243</v>
      </c>
    </row>
    <row r="390" spans="1:14" x14ac:dyDescent="0.25">
      <c r="A390" s="132" t="s">
        <v>141</v>
      </c>
      <c r="B390" s="220" t="s">
        <v>3218</v>
      </c>
      <c r="C390" s="107" t="s">
        <v>595</v>
      </c>
      <c r="D390" s="133" t="s">
        <v>3420</v>
      </c>
      <c r="E390" s="133" t="s">
        <v>549</v>
      </c>
      <c r="F390" s="133" t="s">
        <v>4321</v>
      </c>
      <c r="G390" s="137">
        <v>43567</v>
      </c>
      <c r="H390" s="133" t="s">
        <v>2838</v>
      </c>
      <c r="I390" s="137">
        <v>43649</v>
      </c>
      <c r="J390" s="134" t="s">
        <v>5498</v>
      </c>
      <c r="K390" s="134" t="s">
        <v>264</v>
      </c>
      <c r="L390" s="134" t="s">
        <v>295</v>
      </c>
      <c r="M390" s="135" t="s">
        <v>3952</v>
      </c>
      <c r="N390" s="135" t="s">
        <v>243</v>
      </c>
    </row>
    <row r="391" spans="1:14" x14ac:dyDescent="0.25">
      <c r="A391" s="132" t="s">
        <v>141</v>
      </c>
      <c r="B391" s="220" t="s">
        <v>3213</v>
      </c>
      <c r="C391" s="107" t="s">
        <v>595</v>
      </c>
      <c r="D391" s="133" t="s">
        <v>3397</v>
      </c>
      <c r="E391" s="133" t="s">
        <v>549</v>
      </c>
      <c r="F391" s="133" t="s">
        <v>4316</v>
      </c>
      <c r="G391" s="137">
        <v>43574</v>
      </c>
      <c r="H391" s="133" t="s">
        <v>2838</v>
      </c>
      <c r="I391" s="137">
        <v>43644</v>
      </c>
      <c r="J391" s="134" t="s">
        <v>5497</v>
      </c>
      <c r="K391" s="134" t="s">
        <v>307</v>
      </c>
      <c r="L391" s="134" t="s">
        <v>295</v>
      </c>
      <c r="M391" s="135" t="s">
        <v>4010</v>
      </c>
      <c r="N391" s="135" t="s">
        <v>243</v>
      </c>
    </row>
    <row r="392" spans="1:14" x14ac:dyDescent="0.25">
      <c r="A392" s="203" t="s">
        <v>76</v>
      </c>
      <c r="B392" s="220" t="s">
        <v>3210</v>
      </c>
      <c r="C392" s="204" t="s">
        <v>595</v>
      </c>
      <c r="D392" s="203" t="s">
        <v>3328</v>
      </c>
      <c r="E392" s="203" t="s">
        <v>369</v>
      </c>
      <c r="F392" s="203" t="s">
        <v>4311</v>
      </c>
      <c r="G392" s="205">
        <v>43577</v>
      </c>
      <c r="H392" s="203" t="s">
        <v>2838</v>
      </c>
      <c r="I392" s="205">
        <v>43644</v>
      </c>
      <c r="J392" s="206" t="s">
        <v>5497</v>
      </c>
      <c r="K392" s="206" t="s">
        <v>328</v>
      </c>
      <c r="L392" s="206" t="s">
        <v>295</v>
      </c>
      <c r="M392" s="207" t="s">
        <v>3859</v>
      </c>
      <c r="N392" s="207" t="s">
        <v>243</v>
      </c>
    </row>
    <row r="393" spans="1:14" x14ac:dyDescent="0.25">
      <c r="A393" s="203" t="s">
        <v>141</v>
      </c>
      <c r="B393" s="220" t="s">
        <v>3668</v>
      </c>
      <c r="C393" s="204" t="s">
        <v>595</v>
      </c>
      <c r="D393" s="203" t="s">
        <v>3669</v>
      </c>
      <c r="E393" s="203" t="s">
        <v>549</v>
      </c>
      <c r="F393" s="203" t="s">
        <v>4327</v>
      </c>
      <c r="G393" s="205">
        <v>43578</v>
      </c>
      <c r="H393" s="203" t="s">
        <v>2838</v>
      </c>
      <c r="I393" s="205">
        <v>43788</v>
      </c>
      <c r="J393" s="206" t="s">
        <v>5498</v>
      </c>
      <c r="K393" s="206" t="s">
        <v>328</v>
      </c>
      <c r="L393" s="206" t="s">
        <v>295</v>
      </c>
      <c r="M393" s="207" t="s">
        <v>3954</v>
      </c>
      <c r="N393" s="207" t="s">
        <v>263</v>
      </c>
    </row>
    <row r="394" spans="1:14" x14ac:dyDescent="0.25">
      <c r="A394" s="132" t="s">
        <v>151</v>
      </c>
      <c r="B394" s="220" t="s">
        <v>3757</v>
      </c>
      <c r="C394" s="107" t="s">
        <v>595</v>
      </c>
      <c r="D394" s="133" t="s">
        <v>3758</v>
      </c>
      <c r="E394" s="133" t="s">
        <v>544</v>
      </c>
      <c r="F394" s="133" t="s">
        <v>4389</v>
      </c>
      <c r="G394" s="137">
        <v>43581</v>
      </c>
      <c r="H394" s="133" t="s">
        <v>2854</v>
      </c>
      <c r="I394" s="137">
        <v>43726</v>
      </c>
      <c r="J394" s="134" t="s">
        <v>5498</v>
      </c>
      <c r="K394" s="134" t="s">
        <v>3759</v>
      </c>
      <c r="L394" s="134" t="s">
        <v>295</v>
      </c>
      <c r="M394" s="135" t="s">
        <v>4040</v>
      </c>
      <c r="N394" s="135" t="s">
        <v>263</v>
      </c>
    </row>
    <row r="395" spans="1:14" x14ac:dyDescent="0.25">
      <c r="A395" s="193" t="s">
        <v>76</v>
      </c>
      <c r="B395" s="220" t="s">
        <v>3205</v>
      </c>
      <c r="C395" s="194" t="s">
        <v>595</v>
      </c>
      <c r="D395" s="193" t="s">
        <v>3317</v>
      </c>
      <c r="E395" s="193" t="s">
        <v>1092</v>
      </c>
      <c r="F395" s="193" t="s">
        <v>4306</v>
      </c>
      <c r="G395" s="195">
        <v>43588</v>
      </c>
      <c r="H395" s="193" t="s">
        <v>2838</v>
      </c>
      <c r="I395" s="195">
        <v>43662</v>
      </c>
      <c r="J395" s="196" t="s">
        <v>5498</v>
      </c>
      <c r="K395" s="196" t="s">
        <v>264</v>
      </c>
      <c r="L395" s="196" t="s">
        <v>295</v>
      </c>
      <c r="M395" s="197" t="s">
        <v>3896</v>
      </c>
      <c r="N395" s="197" t="s">
        <v>243</v>
      </c>
    </row>
    <row r="396" spans="1:14" x14ac:dyDescent="0.25">
      <c r="A396" s="203" t="s">
        <v>4804</v>
      </c>
      <c r="B396" s="220" t="s">
        <v>3237</v>
      </c>
      <c r="C396" s="204" t="s">
        <v>595</v>
      </c>
      <c r="D396" s="203" t="s">
        <v>3585</v>
      </c>
      <c r="E396" s="203" t="s">
        <v>553</v>
      </c>
      <c r="F396" s="203" t="s">
        <v>4344</v>
      </c>
      <c r="G396" s="205">
        <v>43594</v>
      </c>
      <c r="H396" s="203" t="s">
        <v>2838</v>
      </c>
      <c r="I396" s="205">
        <v>43668</v>
      </c>
      <c r="J396" s="206" t="s">
        <v>5498</v>
      </c>
      <c r="K396" s="206" t="s">
        <v>3586</v>
      </c>
      <c r="L396" s="206" t="s">
        <v>295</v>
      </c>
      <c r="M396" s="207" t="s">
        <v>4345</v>
      </c>
      <c r="N396" s="207" t="s">
        <v>243</v>
      </c>
    </row>
    <row r="397" spans="1:14" x14ac:dyDescent="0.25">
      <c r="A397" s="208" t="s">
        <v>141</v>
      </c>
      <c r="B397" s="220" t="s">
        <v>3214</v>
      </c>
      <c r="C397" s="204" t="s">
        <v>595</v>
      </c>
      <c r="D397" s="208" t="s">
        <v>3401</v>
      </c>
      <c r="E397" s="208" t="s">
        <v>408</v>
      </c>
      <c r="F397" s="208" t="s">
        <v>4317</v>
      </c>
      <c r="G397" s="209">
        <v>43595</v>
      </c>
      <c r="H397" s="208" t="s">
        <v>2838</v>
      </c>
      <c r="I397" s="209">
        <v>43634</v>
      </c>
      <c r="J397" s="210" t="s">
        <v>5497</v>
      </c>
      <c r="K397" s="210" t="s">
        <v>309</v>
      </c>
      <c r="L397" s="210" t="s">
        <v>2884</v>
      </c>
      <c r="M397" s="211" t="s">
        <v>3958</v>
      </c>
      <c r="N397" s="211" t="s">
        <v>243</v>
      </c>
    </row>
    <row r="398" spans="1:14" x14ac:dyDescent="0.25">
      <c r="A398" s="100" t="s">
        <v>141</v>
      </c>
      <c r="B398" s="220" t="s">
        <v>3220</v>
      </c>
      <c r="C398" s="216" t="s">
        <v>595</v>
      </c>
      <c r="D398" s="100" t="s">
        <v>3425</v>
      </c>
      <c r="E398" s="100" t="s">
        <v>549</v>
      </c>
      <c r="F398" s="100" t="s">
        <v>4324</v>
      </c>
      <c r="G398" s="217">
        <v>43595</v>
      </c>
      <c r="H398" s="100" t="s">
        <v>2838</v>
      </c>
      <c r="I398" s="217">
        <v>43636</v>
      </c>
      <c r="J398" s="218" t="s">
        <v>5497</v>
      </c>
      <c r="K398" s="218" t="s">
        <v>324</v>
      </c>
      <c r="L398" s="218" t="s">
        <v>295</v>
      </c>
      <c r="M398" s="219" t="s">
        <v>3957</v>
      </c>
      <c r="N398" s="219" t="s">
        <v>243</v>
      </c>
    </row>
    <row r="399" spans="1:14" x14ac:dyDescent="0.25">
      <c r="A399" s="100" t="s">
        <v>141</v>
      </c>
      <c r="B399" s="220" t="s">
        <v>3219</v>
      </c>
      <c r="C399" s="216" t="s">
        <v>595</v>
      </c>
      <c r="D399" s="100" t="s">
        <v>3421</v>
      </c>
      <c r="E399" s="100" t="s">
        <v>536</v>
      </c>
      <c r="F399" s="100" t="s">
        <v>4322</v>
      </c>
      <c r="G399" s="217">
        <v>43595</v>
      </c>
      <c r="H399" s="100" t="s">
        <v>2854</v>
      </c>
      <c r="I399" s="217">
        <v>43662</v>
      </c>
      <c r="J399" s="218" t="s">
        <v>5498</v>
      </c>
      <c r="K399" s="218" t="s">
        <v>323</v>
      </c>
      <c r="L399" s="218" t="s">
        <v>295</v>
      </c>
      <c r="M399" s="219" t="s">
        <v>4315</v>
      </c>
      <c r="N399" s="219" t="s">
        <v>243</v>
      </c>
    </row>
    <row r="400" spans="1:14" x14ac:dyDescent="0.25">
      <c r="A400" s="100" t="s">
        <v>141</v>
      </c>
      <c r="B400" s="220" t="s">
        <v>3199</v>
      </c>
      <c r="C400" s="216" t="s">
        <v>595</v>
      </c>
      <c r="D400" s="100" t="s">
        <v>3389</v>
      </c>
      <c r="E400" s="100" t="s">
        <v>536</v>
      </c>
      <c r="F400" s="100" t="s">
        <v>4016</v>
      </c>
      <c r="G400" s="217">
        <v>43595</v>
      </c>
      <c r="H400" s="100" t="s">
        <v>2854</v>
      </c>
      <c r="I400" s="217">
        <v>43630</v>
      </c>
      <c r="J400" s="218" t="s">
        <v>5497</v>
      </c>
      <c r="K400" s="218" t="s">
        <v>305</v>
      </c>
      <c r="L400" s="218" t="s">
        <v>295</v>
      </c>
      <c r="M400" s="219" t="s">
        <v>4315</v>
      </c>
      <c r="N400" s="219" t="s">
        <v>243</v>
      </c>
    </row>
    <row r="401" spans="1:14" x14ac:dyDescent="0.25">
      <c r="A401" s="132" t="s">
        <v>141</v>
      </c>
      <c r="B401" s="220" t="s">
        <v>3217</v>
      </c>
      <c r="C401" s="107" t="s">
        <v>595</v>
      </c>
      <c r="D401" s="133" t="s">
        <v>3412</v>
      </c>
      <c r="E401" s="133" t="s">
        <v>536</v>
      </c>
      <c r="F401" s="133" t="s">
        <v>4077</v>
      </c>
      <c r="G401" s="137">
        <v>43595</v>
      </c>
      <c r="H401" s="133" t="s">
        <v>2854</v>
      </c>
      <c r="I401" s="137">
        <v>43662</v>
      </c>
      <c r="J401" s="134" t="s">
        <v>5498</v>
      </c>
      <c r="K401" s="134" t="s">
        <v>320</v>
      </c>
      <c r="L401" s="134" t="s">
        <v>2884</v>
      </c>
      <c r="M401" s="135" t="s">
        <v>4315</v>
      </c>
      <c r="N401" s="135" t="s">
        <v>243</v>
      </c>
    </row>
    <row r="402" spans="1:14" x14ac:dyDescent="0.25">
      <c r="A402" s="132" t="s">
        <v>141</v>
      </c>
      <c r="B402" s="220" t="s">
        <v>3224</v>
      </c>
      <c r="C402" s="107" t="s">
        <v>595</v>
      </c>
      <c r="D402" s="133" t="s">
        <v>3437</v>
      </c>
      <c r="E402" s="133" t="s">
        <v>536</v>
      </c>
      <c r="F402" s="133" t="s">
        <v>4330</v>
      </c>
      <c r="G402" s="137">
        <v>43595</v>
      </c>
      <c r="H402" s="133" t="s">
        <v>2838</v>
      </c>
      <c r="I402" s="137">
        <v>43704</v>
      </c>
      <c r="J402" s="134" t="s">
        <v>5498</v>
      </c>
      <c r="K402" s="134" t="s">
        <v>152</v>
      </c>
      <c r="L402" s="134" t="s">
        <v>295</v>
      </c>
      <c r="M402" s="135" t="s">
        <v>4315</v>
      </c>
      <c r="N402" s="135" t="s">
        <v>243</v>
      </c>
    </row>
    <row r="403" spans="1:14" x14ac:dyDescent="0.25">
      <c r="A403" s="132" t="s">
        <v>141</v>
      </c>
      <c r="B403" s="220" t="s">
        <v>3666</v>
      </c>
      <c r="C403" s="107" t="s">
        <v>595</v>
      </c>
      <c r="D403" s="133" t="s">
        <v>3667</v>
      </c>
      <c r="E403" s="133" t="s">
        <v>536</v>
      </c>
      <c r="F403" s="133" t="s">
        <v>4323</v>
      </c>
      <c r="G403" s="137">
        <v>43595</v>
      </c>
      <c r="H403" s="133" t="s">
        <v>2838</v>
      </c>
      <c r="I403" s="137">
        <v>43649</v>
      </c>
      <c r="J403" s="134" t="s">
        <v>5498</v>
      </c>
      <c r="K403" s="134" t="s">
        <v>323</v>
      </c>
      <c r="L403" s="134" t="s">
        <v>295</v>
      </c>
      <c r="M403" s="135" t="s">
        <v>3954</v>
      </c>
      <c r="N403" s="135" t="s">
        <v>243</v>
      </c>
    </row>
    <row r="404" spans="1:14" x14ac:dyDescent="0.25">
      <c r="A404" s="203" t="s">
        <v>151</v>
      </c>
      <c r="B404" s="220" t="s">
        <v>3227</v>
      </c>
      <c r="C404" s="204" t="s">
        <v>595</v>
      </c>
      <c r="D404" s="203" t="s">
        <v>3512</v>
      </c>
      <c r="E404" s="203" t="s">
        <v>560</v>
      </c>
      <c r="F404" s="203" t="s">
        <v>4113</v>
      </c>
      <c r="G404" s="205">
        <v>43599</v>
      </c>
      <c r="H404" s="203" t="s">
        <v>2838</v>
      </c>
      <c r="I404" s="205">
        <v>43698</v>
      </c>
      <c r="J404" s="206" t="s">
        <v>5498</v>
      </c>
      <c r="K404" s="206" t="s">
        <v>264</v>
      </c>
      <c r="L404" s="206" t="s">
        <v>295</v>
      </c>
      <c r="M404" s="207" t="s">
        <v>4048</v>
      </c>
      <c r="N404" s="207" t="s">
        <v>243</v>
      </c>
    </row>
    <row r="405" spans="1:14" x14ac:dyDescent="0.25">
      <c r="A405" s="100" t="s">
        <v>151</v>
      </c>
      <c r="B405" s="220" t="s">
        <v>3228</v>
      </c>
      <c r="C405" s="216" t="s">
        <v>595</v>
      </c>
      <c r="D405" s="100" t="s">
        <v>3522</v>
      </c>
      <c r="E405" s="100" t="s">
        <v>560</v>
      </c>
      <c r="F405" s="100" t="s">
        <v>4337</v>
      </c>
      <c r="G405" s="217">
        <v>43599</v>
      </c>
      <c r="H405" s="100" t="s">
        <v>2851</v>
      </c>
      <c r="I405" s="217">
        <v>43662</v>
      </c>
      <c r="J405" s="218" t="s">
        <v>5498</v>
      </c>
      <c r="K405" s="218" t="s">
        <v>323</v>
      </c>
      <c r="L405" s="218" t="s">
        <v>295</v>
      </c>
      <c r="M405" s="219" t="s">
        <v>4048</v>
      </c>
      <c r="N405" s="219" t="s">
        <v>243</v>
      </c>
    </row>
    <row r="406" spans="1:14" x14ac:dyDescent="0.25">
      <c r="A406" s="132" t="s">
        <v>151</v>
      </c>
      <c r="B406" s="220" t="s">
        <v>3229</v>
      </c>
      <c r="C406" s="107" t="s">
        <v>595</v>
      </c>
      <c r="D406" s="133" t="s">
        <v>3533</v>
      </c>
      <c r="E406" s="133" t="s">
        <v>560</v>
      </c>
      <c r="F406" s="133" t="s">
        <v>4338</v>
      </c>
      <c r="G406" s="137">
        <v>43599</v>
      </c>
      <c r="H406" s="133" t="s">
        <v>2838</v>
      </c>
      <c r="I406" s="137">
        <v>43699</v>
      </c>
      <c r="J406" s="134" t="s">
        <v>5498</v>
      </c>
      <c r="K406" s="134" t="s">
        <v>324</v>
      </c>
      <c r="L406" s="134" t="s">
        <v>295</v>
      </c>
      <c r="M406" s="135" t="s">
        <v>4048</v>
      </c>
      <c r="N406" s="135" t="s">
        <v>243</v>
      </c>
    </row>
    <row r="407" spans="1:14" x14ac:dyDescent="0.25">
      <c r="A407" s="132" t="s">
        <v>151</v>
      </c>
      <c r="B407" s="220" t="s">
        <v>3230</v>
      </c>
      <c r="C407" s="107" t="s">
        <v>595</v>
      </c>
      <c r="D407" s="133" t="s">
        <v>3539</v>
      </c>
      <c r="E407" s="133" t="s">
        <v>560</v>
      </c>
      <c r="F407" s="133" t="s">
        <v>4065</v>
      </c>
      <c r="G407" s="137">
        <v>43599</v>
      </c>
      <c r="H407" s="133" t="s">
        <v>2851</v>
      </c>
      <c r="I407" s="137">
        <v>43662</v>
      </c>
      <c r="J407" s="134" t="s">
        <v>5498</v>
      </c>
      <c r="K407" s="134" t="s">
        <v>326</v>
      </c>
      <c r="L407" s="134" t="s">
        <v>295</v>
      </c>
      <c r="M407" s="135" t="s">
        <v>4048</v>
      </c>
      <c r="N407" s="135" t="s">
        <v>243</v>
      </c>
    </row>
    <row r="408" spans="1:14" x14ac:dyDescent="0.25">
      <c r="A408" s="132" t="s">
        <v>151</v>
      </c>
      <c r="B408" s="220" t="s">
        <v>3231</v>
      </c>
      <c r="C408" s="107" t="s">
        <v>595</v>
      </c>
      <c r="D408" s="133" t="s">
        <v>3541</v>
      </c>
      <c r="E408" s="133" t="s">
        <v>560</v>
      </c>
      <c r="F408" s="133" t="s">
        <v>4096</v>
      </c>
      <c r="G408" s="137">
        <v>43599</v>
      </c>
      <c r="H408" s="133" t="s">
        <v>2851</v>
      </c>
      <c r="I408" s="137">
        <v>43662</v>
      </c>
      <c r="J408" s="134" t="s">
        <v>5498</v>
      </c>
      <c r="K408" s="134" t="s">
        <v>327</v>
      </c>
      <c r="L408" s="134" t="s">
        <v>295</v>
      </c>
      <c r="M408" s="135" t="s">
        <v>4048</v>
      </c>
      <c r="N408" s="135" t="s">
        <v>243</v>
      </c>
    </row>
    <row r="409" spans="1:14" x14ac:dyDescent="0.25">
      <c r="A409" s="132" t="s">
        <v>151</v>
      </c>
      <c r="B409" s="220" t="s">
        <v>3226</v>
      </c>
      <c r="C409" s="107" t="s">
        <v>595</v>
      </c>
      <c r="D409" s="133" t="s">
        <v>3499</v>
      </c>
      <c r="E409" s="133" t="s">
        <v>560</v>
      </c>
      <c r="F409" s="133" t="s">
        <v>4333</v>
      </c>
      <c r="G409" s="137">
        <v>43599</v>
      </c>
      <c r="H409" s="133" t="s">
        <v>2851</v>
      </c>
      <c r="I409" s="137">
        <v>43627</v>
      </c>
      <c r="J409" s="134" t="s">
        <v>5497</v>
      </c>
      <c r="K409" s="134" t="s">
        <v>320</v>
      </c>
      <c r="L409" s="134" t="s">
        <v>295</v>
      </c>
      <c r="M409" s="135" t="s">
        <v>4048</v>
      </c>
      <c r="N409" s="135" t="s">
        <v>243</v>
      </c>
    </row>
    <row r="410" spans="1:14" x14ac:dyDescent="0.25">
      <c r="A410" s="132" t="s">
        <v>76</v>
      </c>
      <c r="B410" s="220" t="s">
        <v>3201</v>
      </c>
      <c r="C410" s="107" t="s">
        <v>595</v>
      </c>
      <c r="D410" s="133" t="s">
        <v>3307</v>
      </c>
      <c r="E410" s="133" t="s">
        <v>369</v>
      </c>
      <c r="F410" s="133" t="s">
        <v>4297</v>
      </c>
      <c r="G410" s="137">
        <v>43599</v>
      </c>
      <c r="H410" s="133" t="s">
        <v>2838</v>
      </c>
      <c r="I410" s="137">
        <v>43644</v>
      </c>
      <c r="J410" s="134" t="s">
        <v>5497</v>
      </c>
      <c r="K410" s="134" t="s">
        <v>302</v>
      </c>
      <c r="L410" s="134" t="s">
        <v>2884</v>
      </c>
      <c r="M410" s="135" t="s">
        <v>3857</v>
      </c>
      <c r="N410" s="135" t="s">
        <v>243</v>
      </c>
    </row>
    <row r="411" spans="1:14" x14ac:dyDescent="0.25">
      <c r="A411" s="132" t="s">
        <v>151</v>
      </c>
      <c r="B411" s="220" t="s">
        <v>3673</v>
      </c>
      <c r="C411" s="107" t="s">
        <v>595</v>
      </c>
      <c r="D411" s="133" t="s">
        <v>3674</v>
      </c>
      <c r="E411" s="133" t="s">
        <v>477</v>
      </c>
      <c r="F411" s="133" t="s">
        <v>4334</v>
      </c>
      <c r="G411" s="137">
        <v>43600</v>
      </c>
      <c r="H411" s="133" t="s">
        <v>2838</v>
      </c>
      <c r="I411" s="137">
        <v>43780</v>
      </c>
      <c r="J411" s="134" t="s">
        <v>5498</v>
      </c>
      <c r="K411" s="134" t="s">
        <v>320</v>
      </c>
      <c r="L411" s="134" t="s">
        <v>295</v>
      </c>
      <c r="M411" s="135" t="s">
        <v>4335</v>
      </c>
      <c r="N411" s="135" t="s">
        <v>263</v>
      </c>
    </row>
    <row r="412" spans="1:14" x14ac:dyDescent="0.25">
      <c r="A412" s="132" t="s">
        <v>76</v>
      </c>
      <c r="B412" s="220" t="s">
        <v>4542</v>
      </c>
      <c r="C412" s="107" t="s">
        <v>595</v>
      </c>
      <c r="D412" s="133" t="s">
        <v>4609</v>
      </c>
      <c r="E412" s="133" t="s">
        <v>1092</v>
      </c>
      <c r="F412" s="133" t="s">
        <v>4610</v>
      </c>
      <c r="G412" s="137">
        <v>43600</v>
      </c>
      <c r="H412" s="133" t="s">
        <v>2838</v>
      </c>
      <c r="I412" s="137">
        <v>43724</v>
      </c>
      <c r="J412" s="134" t="s">
        <v>5498</v>
      </c>
      <c r="K412" s="134" t="s">
        <v>295</v>
      </c>
      <c r="L412" s="134" t="s">
        <v>295</v>
      </c>
      <c r="M412" s="135" t="s">
        <v>3885</v>
      </c>
      <c r="N412" s="135" t="s">
        <v>243</v>
      </c>
    </row>
    <row r="413" spans="1:14" x14ac:dyDescent="0.25">
      <c r="A413" s="132" t="s">
        <v>76</v>
      </c>
      <c r="B413" s="220" t="s">
        <v>3206</v>
      </c>
      <c r="C413" s="107" t="s">
        <v>595</v>
      </c>
      <c r="D413" s="133" t="s">
        <v>3321</v>
      </c>
      <c r="E413" s="133" t="s">
        <v>369</v>
      </c>
      <c r="F413" s="133" t="s">
        <v>4307</v>
      </c>
      <c r="G413" s="137">
        <v>43600</v>
      </c>
      <c r="H413" s="133" t="s">
        <v>2838</v>
      </c>
      <c r="I413" s="137">
        <v>43678</v>
      </c>
      <c r="J413" s="134" t="s">
        <v>5498</v>
      </c>
      <c r="K413" s="134" t="s">
        <v>323</v>
      </c>
      <c r="L413" s="134" t="s">
        <v>295</v>
      </c>
      <c r="M413" s="135" t="s">
        <v>3857</v>
      </c>
      <c r="N413" s="135" t="s">
        <v>243</v>
      </c>
    </row>
    <row r="414" spans="1:14" x14ac:dyDescent="0.25">
      <c r="A414" s="132" t="s">
        <v>482</v>
      </c>
      <c r="B414" s="220" t="s">
        <v>3235</v>
      </c>
      <c r="C414" s="107" t="s">
        <v>595</v>
      </c>
      <c r="D414" s="133" t="s">
        <v>3561</v>
      </c>
      <c r="E414" s="133" t="s">
        <v>537</v>
      </c>
      <c r="F414" s="133" t="s">
        <v>4342</v>
      </c>
      <c r="G414" s="137">
        <v>43600</v>
      </c>
      <c r="H414" s="133" t="s">
        <v>2838</v>
      </c>
      <c r="I414" s="137">
        <v>43699</v>
      </c>
      <c r="J414" s="134" t="s">
        <v>5498</v>
      </c>
      <c r="K414" s="134" t="s">
        <v>302</v>
      </c>
      <c r="L414" s="134" t="s">
        <v>295</v>
      </c>
      <c r="M414" s="135" t="s">
        <v>4343</v>
      </c>
      <c r="N414" s="135" t="s">
        <v>243</v>
      </c>
    </row>
    <row r="415" spans="1:14" x14ac:dyDescent="0.25">
      <c r="A415" s="132" t="s">
        <v>76</v>
      </c>
      <c r="B415" s="220" t="s">
        <v>3659</v>
      </c>
      <c r="C415" s="107" t="s">
        <v>595</v>
      </c>
      <c r="D415" s="133" t="s">
        <v>3660</v>
      </c>
      <c r="E415" s="133" t="s">
        <v>369</v>
      </c>
      <c r="F415" s="133" t="s">
        <v>4298</v>
      </c>
      <c r="G415" s="137">
        <v>43601</v>
      </c>
      <c r="H415" s="133" t="s">
        <v>2838</v>
      </c>
      <c r="I415" s="137">
        <v>43780</v>
      </c>
      <c r="J415" s="134" t="s">
        <v>5498</v>
      </c>
      <c r="K415" s="134" t="s">
        <v>302</v>
      </c>
      <c r="L415" s="134" t="s">
        <v>295</v>
      </c>
      <c r="M415" s="135" t="s">
        <v>3857</v>
      </c>
      <c r="N415" s="135" t="s">
        <v>263</v>
      </c>
    </row>
    <row r="416" spans="1:14" x14ac:dyDescent="0.25">
      <c r="A416" s="132" t="s">
        <v>141</v>
      </c>
      <c r="B416" s="220" t="s">
        <v>3215</v>
      </c>
      <c r="C416" s="107" t="s">
        <v>595</v>
      </c>
      <c r="D416" s="133" t="s">
        <v>3403</v>
      </c>
      <c r="E416" s="133" t="s">
        <v>537</v>
      </c>
      <c r="F416" s="133" t="s">
        <v>4318</v>
      </c>
      <c r="G416" s="137">
        <v>43605</v>
      </c>
      <c r="H416" s="133" t="s">
        <v>2838</v>
      </c>
      <c r="I416" s="137">
        <v>43636</v>
      </c>
      <c r="J416" s="134" t="s">
        <v>5497</v>
      </c>
      <c r="K416" s="134" t="s">
        <v>311</v>
      </c>
      <c r="L416" s="134" t="s">
        <v>2884</v>
      </c>
      <c r="M416" s="135" t="s">
        <v>4319</v>
      </c>
      <c r="N416" s="135" t="s">
        <v>243</v>
      </c>
    </row>
    <row r="417" spans="1:14" x14ac:dyDescent="0.25">
      <c r="A417" s="132" t="s">
        <v>141</v>
      </c>
      <c r="B417" s="220" t="s">
        <v>3221</v>
      </c>
      <c r="C417" s="107" t="s">
        <v>595</v>
      </c>
      <c r="D417" s="133" t="s">
        <v>3427</v>
      </c>
      <c r="E417" s="133" t="s">
        <v>549</v>
      </c>
      <c r="F417" s="133" t="s">
        <v>4325</v>
      </c>
      <c r="G417" s="137">
        <v>43606</v>
      </c>
      <c r="H417" s="133" t="s">
        <v>2838</v>
      </c>
      <c r="I417" s="137">
        <v>43662</v>
      </c>
      <c r="J417" s="134" t="s">
        <v>5498</v>
      </c>
      <c r="K417" s="134" t="s">
        <v>326</v>
      </c>
      <c r="L417" s="134" t="s">
        <v>295</v>
      </c>
      <c r="M417" s="135" t="s">
        <v>3982</v>
      </c>
      <c r="N417" s="135" t="s">
        <v>243</v>
      </c>
    </row>
    <row r="418" spans="1:14" x14ac:dyDescent="0.25">
      <c r="A418" s="132" t="s">
        <v>141</v>
      </c>
      <c r="B418" s="220" t="s">
        <v>3216</v>
      </c>
      <c r="C418" s="107" t="s">
        <v>595</v>
      </c>
      <c r="D418" s="133" t="s">
        <v>3406</v>
      </c>
      <c r="E418" s="133" t="s">
        <v>549</v>
      </c>
      <c r="F418" s="133" t="s">
        <v>4320</v>
      </c>
      <c r="G418" s="137">
        <v>43606</v>
      </c>
      <c r="H418" s="133" t="s">
        <v>2838</v>
      </c>
      <c r="I418" s="137">
        <v>43662</v>
      </c>
      <c r="J418" s="134" t="s">
        <v>5498</v>
      </c>
      <c r="K418" s="134" t="s">
        <v>313</v>
      </c>
      <c r="L418" s="134" t="s">
        <v>295</v>
      </c>
      <c r="M418" s="135" t="s">
        <v>3982</v>
      </c>
      <c r="N418" s="135" t="s">
        <v>243</v>
      </c>
    </row>
    <row r="419" spans="1:14" x14ac:dyDescent="0.25">
      <c r="A419" s="203" t="s">
        <v>267</v>
      </c>
      <c r="B419" s="220" t="s">
        <v>3760</v>
      </c>
      <c r="C419" s="204" t="s">
        <v>595</v>
      </c>
      <c r="D419" s="203" t="s">
        <v>3761</v>
      </c>
      <c r="E419" s="203" t="s">
        <v>481</v>
      </c>
      <c r="F419" s="203" t="s">
        <v>295</v>
      </c>
      <c r="G419" s="205">
        <v>43607</v>
      </c>
      <c r="H419" s="203" t="s">
        <v>2851</v>
      </c>
      <c r="I419" s="205">
        <v>43706</v>
      </c>
      <c r="J419" s="206" t="s">
        <v>5498</v>
      </c>
      <c r="K419" s="206" t="s">
        <v>3588</v>
      </c>
      <c r="L419" s="206" t="s">
        <v>295</v>
      </c>
      <c r="M419" s="207" t="s">
        <v>4390</v>
      </c>
      <c r="N419" s="207" t="s">
        <v>263</v>
      </c>
    </row>
    <row r="420" spans="1:14" x14ac:dyDescent="0.25">
      <c r="A420" s="100" t="s">
        <v>21</v>
      </c>
      <c r="B420" s="220" t="s">
        <v>3654</v>
      </c>
      <c r="C420" s="216" t="s">
        <v>595</v>
      </c>
      <c r="D420" s="100" t="s">
        <v>3655</v>
      </c>
      <c r="E420" s="100" t="s">
        <v>407</v>
      </c>
      <c r="F420" s="100" t="s">
        <v>4294</v>
      </c>
      <c r="G420" s="217">
        <v>43608</v>
      </c>
      <c r="H420" s="100" t="s">
        <v>2838</v>
      </c>
      <c r="I420" s="217">
        <v>43724</v>
      </c>
      <c r="J420" s="218" t="s">
        <v>5498</v>
      </c>
      <c r="K420" s="218" t="s">
        <v>302</v>
      </c>
      <c r="L420" s="218" t="s">
        <v>295</v>
      </c>
      <c r="M420" s="219" t="s">
        <v>3775</v>
      </c>
      <c r="N420" s="219" t="s">
        <v>263</v>
      </c>
    </row>
    <row r="421" spans="1:14" x14ac:dyDescent="0.25">
      <c r="A421" s="132" t="s">
        <v>21</v>
      </c>
      <c r="B421" s="220" t="s">
        <v>3656</v>
      </c>
      <c r="C421" s="107" t="s">
        <v>595</v>
      </c>
      <c r="D421" s="133" t="s">
        <v>3657</v>
      </c>
      <c r="E421" s="133" t="s">
        <v>407</v>
      </c>
      <c r="F421" s="133" t="s">
        <v>4295</v>
      </c>
      <c r="G421" s="137">
        <v>43608</v>
      </c>
      <c r="H421" s="133" t="s">
        <v>2851</v>
      </c>
      <c r="I421" s="137">
        <v>43635</v>
      </c>
      <c r="J421" s="134" t="s">
        <v>5497</v>
      </c>
      <c r="K421" s="134" t="s">
        <v>320</v>
      </c>
      <c r="L421" s="134" t="s">
        <v>295</v>
      </c>
      <c r="M421" s="135" t="s">
        <v>3775</v>
      </c>
      <c r="N421" s="135" t="s">
        <v>263</v>
      </c>
    </row>
    <row r="422" spans="1:14" x14ac:dyDescent="0.25">
      <c r="A422" s="132" t="s">
        <v>76</v>
      </c>
      <c r="B422" s="220" t="s">
        <v>4541</v>
      </c>
      <c r="C422" s="107" t="s">
        <v>595</v>
      </c>
      <c r="D422" s="133" t="s">
        <v>4613</v>
      </c>
      <c r="E422" s="133" t="s">
        <v>1092</v>
      </c>
      <c r="F422" s="133" t="s">
        <v>4614</v>
      </c>
      <c r="G422" s="137">
        <v>43623</v>
      </c>
      <c r="H422" s="133" t="s">
        <v>2838</v>
      </c>
      <c r="I422" s="137">
        <v>43734</v>
      </c>
      <c r="J422" s="134" t="s">
        <v>5498</v>
      </c>
      <c r="K422" s="134" t="s">
        <v>326</v>
      </c>
      <c r="L422" s="134" t="s">
        <v>295</v>
      </c>
      <c r="M422" s="135" t="s">
        <v>3885</v>
      </c>
      <c r="N422" s="135" t="s">
        <v>243</v>
      </c>
    </row>
    <row r="423" spans="1:14" x14ac:dyDescent="0.25">
      <c r="A423" s="132" t="s">
        <v>211</v>
      </c>
      <c r="B423" s="220" t="s">
        <v>4589</v>
      </c>
      <c r="C423" s="107" t="s">
        <v>595</v>
      </c>
      <c r="D423" s="133" t="s">
        <v>4620</v>
      </c>
      <c r="E423" s="133" t="s">
        <v>535</v>
      </c>
      <c r="F423" s="133" t="s">
        <v>4621</v>
      </c>
      <c r="G423" s="137">
        <v>43627</v>
      </c>
      <c r="H423" s="133" t="s">
        <v>2838</v>
      </c>
      <c r="I423" s="137">
        <v>43738</v>
      </c>
      <c r="J423" s="134" t="s">
        <v>5498</v>
      </c>
      <c r="K423" s="134" t="s">
        <v>320</v>
      </c>
      <c r="L423" s="134" t="s">
        <v>295</v>
      </c>
      <c r="M423" s="135" t="s">
        <v>4232</v>
      </c>
      <c r="N423" s="135" t="s">
        <v>243</v>
      </c>
    </row>
    <row r="424" spans="1:14" x14ac:dyDescent="0.25">
      <c r="A424" s="132" t="s">
        <v>211</v>
      </c>
      <c r="B424" s="220" t="s">
        <v>4591</v>
      </c>
      <c r="C424" s="107" t="s">
        <v>595</v>
      </c>
      <c r="D424" s="133" t="s">
        <v>4622</v>
      </c>
      <c r="E424" s="133" t="s">
        <v>535</v>
      </c>
      <c r="F424" s="133" t="s">
        <v>4623</v>
      </c>
      <c r="G424" s="137">
        <v>43628</v>
      </c>
      <c r="H424" s="133" t="s">
        <v>2851</v>
      </c>
      <c r="I424" s="137">
        <v>43795</v>
      </c>
      <c r="J424" s="134" t="s">
        <v>5498</v>
      </c>
      <c r="K424" s="134" t="s">
        <v>264</v>
      </c>
      <c r="L424" s="134" t="s">
        <v>295</v>
      </c>
      <c r="M424" s="135" t="s">
        <v>4232</v>
      </c>
      <c r="N424" s="135" t="s">
        <v>263</v>
      </c>
    </row>
    <row r="425" spans="1:14" x14ac:dyDescent="0.25">
      <c r="A425" s="132" t="s">
        <v>141</v>
      </c>
      <c r="B425" s="220" t="s">
        <v>4548</v>
      </c>
      <c r="C425" s="107" t="s">
        <v>595</v>
      </c>
      <c r="D425" s="133" t="s">
        <v>4624</v>
      </c>
      <c r="E425" s="133" t="s">
        <v>4625</v>
      </c>
      <c r="F425" s="133" t="s">
        <v>4626</v>
      </c>
      <c r="G425" s="137">
        <v>43628</v>
      </c>
      <c r="H425" s="133" t="s">
        <v>2838</v>
      </c>
      <c r="I425" s="137">
        <v>43746</v>
      </c>
      <c r="J425" s="134" t="s">
        <v>5498</v>
      </c>
      <c r="K425" s="134" t="s">
        <v>302</v>
      </c>
      <c r="L425" s="134" t="s">
        <v>295</v>
      </c>
      <c r="M425" s="135" t="s">
        <v>4315</v>
      </c>
      <c r="N425" s="135" t="s">
        <v>243</v>
      </c>
    </row>
    <row r="426" spans="1:14" x14ac:dyDescent="0.25">
      <c r="A426" s="132" t="s">
        <v>211</v>
      </c>
      <c r="B426" s="220" t="s">
        <v>4592</v>
      </c>
      <c r="C426" s="107" t="s">
        <v>595</v>
      </c>
      <c r="D426" s="133" t="s">
        <v>4627</v>
      </c>
      <c r="E426" s="133" t="s">
        <v>575</v>
      </c>
      <c r="F426" s="133" t="s">
        <v>4628</v>
      </c>
      <c r="G426" s="137">
        <v>43633</v>
      </c>
      <c r="H426" s="133" t="s">
        <v>2838</v>
      </c>
      <c r="I426" s="137">
        <v>43749</v>
      </c>
      <c r="J426" s="134" t="s">
        <v>5498</v>
      </c>
      <c r="K426" s="134" t="s">
        <v>323</v>
      </c>
      <c r="L426" s="134" t="s">
        <v>295</v>
      </c>
      <c r="M426" s="135" t="s">
        <v>4232</v>
      </c>
      <c r="N426" s="135" t="s">
        <v>243</v>
      </c>
    </row>
    <row r="427" spans="1:14" x14ac:dyDescent="0.25">
      <c r="A427" s="132" t="s">
        <v>211</v>
      </c>
      <c r="B427" s="220" t="s">
        <v>4531</v>
      </c>
      <c r="C427" s="107" t="s">
        <v>595</v>
      </c>
      <c r="D427" s="133" t="s">
        <v>4629</v>
      </c>
      <c r="E427" s="133" t="s">
        <v>535</v>
      </c>
      <c r="F427" s="133" t="s">
        <v>4630</v>
      </c>
      <c r="G427" s="137">
        <v>43634</v>
      </c>
      <c r="H427" s="133" t="s">
        <v>3773</v>
      </c>
      <c r="I427" s="137">
        <v>43714</v>
      </c>
      <c r="J427" s="134" t="s">
        <v>5498</v>
      </c>
      <c r="K427" s="134" t="s">
        <v>295</v>
      </c>
      <c r="L427" s="134" t="s">
        <v>295</v>
      </c>
      <c r="M427" s="135" t="s">
        <v>4232</v>
      </c>
      <c r="N427" s="135" t="s">
        <v>263</v>
      </c>
    </row>
    <row r="428" spans="1:14" x14ac:dyDescent="0.25">
      <c r="A428" s="132" t="s">
        <v>278</v>
      </c>
      <c r="B428" s="220" t="s">
        <v>4585</v>
      </c>
      <c r="C428" s="107" t="s">
        <v>595</v>
      </c>
      <c r="D428" s="133" t="s">
        <v>4631</v>
      </c>
      <c r="E428" s="133" t="s">
        <v>4212</v>
      </c>
      <c r="F428" s="133" t="s">
        <v>4632</v>
      </c>
      <c r="G428" s="137">
        <v>43634</v>
      </c>
      <c r="H428" s="133" t="s">
        <v>2838</v>
      </c>
      <c r="I428" s="137">
        <v>43739</v>
      </c>
      <c r="J428" s="134" t="s">
        <v>5498</v>
      </c>
      <c r="K428" s="134" t="s">
        <v>302</v>
      </c>
      <c r="L428" s="134" t="s">
        <v>295</v>
      </c>
      <c r="M428" s="135" t="s">
        <v>4209</v>
      </c>
      <c r="N428" s="135" t="s">
        <v>263</v>
      </c>
    </row>
    <row r="429" spans="1:14" x14ac:dyDescent="0.25">
      <c r="A429" s="132" t="s">
        <v>141</v>
      </c>
      <c r="B429" s="220" t="s">
        <v>4555</v>
      </c>
      <c r="C429" s="107" t="s">
        <v>595</v>
      </c>
      <c r="D429" s="133" t="s">
        <v>4633</v>
      </c>
      <c r="E429" s="133" t="s">
        <v>549</v>
      </c>
      <c r="F429" s="133" t="s">
        <v>4634</v>
      </c>
      <c r="G429" s="137">
        <v>43635</v>
      </c>
      <c r="H429" s="133" t="s">
        <v>3773</v>
      </c>
      <c r="I429" s="137">
        <v>43731</v>
      </c>
      <c r="J429" s="134" t="s">
        <v>5498</v>
      </c>
      <c r="K429" s="134" t="s">
        <v>326</v>
      </c>
      <c r="L429" s="134" t="s">
        <v>295</v>
      </c>
      <c r="M429" s="135" t="s">
        <v>4635</v>
      </c>
      <c r="N429" s="135" t="s">
        <v>243</v>
      </c>
    </row>
    <row r="430" spans="1:14" x14ac:dyDescent="0.25">
      <c r="A430" s="132" t="s">
        <v>141</v>
      </c>
      <c r="B430" s="220" t="s">
        <v>4554</v>
      </c>
      <c r="C430" s="107" t="s">
        <v>595</v>
      </c>
      <c r="D430" s="133" t="s">
        <v>4636</v>
      </c>
      <c r="E430" s="133" t="s">
        <v>549</v>
      </c>
      <c r="F430" s="133" t="s">
        <v>4637</v>
      </c>
      <c r="G430" s="137">
        <v>43635</v>
      </c>
      <c r="H430" s="133" t="s">
        <v>2838</v>
      </c>
      <c r="I430" s="137">
        <v>43742</v>
      </c>
      <c r="J430" s="134" t="s">
        <v>5498</v>
      </c>
      <c r="K430" s="134" t="s">
        <v>324</v>
      </c>
      <c r="L430" s="134" t="s">
        <v>295</v>
      </c>
      <c r="M430" s="135" t="s">
        <v>4638</v>
      </c>
      <c r="N430" s="135" t="s">
        <v>243</v>
      </c>
    </row>
    <row r="431" spans="1:14" x14ac:dyDescent="0.25">
      <c r="A431" s="132" t="s">
        <v>2977</v>
      </c>
      <c r="B431" s="220" t="s">
        <v>4584</v>
      </c>
      <c r="C431" s="107" t="s">
        <v>595</v>
      </c>
      <c r="D431" s="133" t="s">
        <v>4639</v>
      </c>
      <c r="E431" s="133" t="s">
        <v>549</v>
      </c>
      <c r="F431" s="133" t="s">
        <v>4640</v>
      </c>
      <c r="G431" s="137">
        <v>43641</v>
      </c>
      <c r="H431" s="133" t="s">
        <v>2838</v>
      </c>
      <c r="I431" s="137">
        <v>43741</v>
      </c>
      <c r="J431" s="134" t="s">
        <v>5498</v>
      </c>
      <c r="K431" s="134" t="s">
        <v>302</v>
      </c>
      <c r="L431" s="134" t="s">
        <v>295</v>
      </c>
      <c r="M431" s="135" t="s">
        <v>3952</v>
      </c>
      <c r="N431" s="135" t="s">
        <v>243</v>
      </c>
    </row>
    <row r="432" spans="1:14" x14ac:dyDescent="0.25">
      <c r="A432" s="132" t="s">
        <v>211</v>
      </c>
      <c r="B432" s="220" t="s">
        <v>1061</v>
      </c>
      <c r="C432" s="107" t="s">
        <v>595</v>
      </c>
      <c r="D432" s="133" t="s">
        <v>1062</v>
      </c>
      <c r="E432" s="133" t="s">
        <v>494</v>
      </c>
      <c r="F432" s="133" t="s">
        <v>4239</v>
      </c>
      <c r="G432" s="137">
        <v>43298</v>
      </c>
      <c r="H432" s="133" t="s">
        <v>2854</v>
      </c>
      <c r="I432" s="137">
        <v>43362</v>
      </c>
      <c r="J432" s="134" t="s">
        <v>5497</v>
      </c>
      <c r="K432" s="134" t="s">
        <v>295</v>
      </c>
      <c r="L432" s="134" t="s">
        <v>295</v>
      </c>
      <c r="M432" s="135" t="s">
        <v>4161</v>
      </c>
      <c r="N432" s="135" t="s">
        <v>263</v>
      </c>
    </row>
    <row r="433" spans="1:14" x14ac:dyDescent="0.25">
      <c r="A433" s="132" t="s">
        <v>189</v>
      </c>
      <c r="B433" s="220" t="s">
        <v>2810</v>
      </c>
      <c r="C433" s="107" t="s">
        <v>595</v>
      </c>
      <c r="D433" s="133" t="s">
        <v>3571</v>
      </c>
      <c r="E433" s="133" t="s">
        <v>543</v>
      </c>
      <c r="F433" s="133" t="s">
        <v>4166</v>
      </c>
      <c r="G433" s="137">
        <v>43321</v>
      </c>
      <c r="H433" s="133" t="s">
        <v>2851</v>
      </c>
      <c r="I433" s="137">
        <v>43473</v>
      </c>
      <c r="J433" s="134" t="s">
        <v>5497</v>
      </c>
      <c r="K433" s="134" t="s">
        <v>295</v>
      </c>
      <c r="L433" s="134" t="s">
        <v>295</v>
      </c>
      <c r="M433" s="135" t="s">
        <v>4165</v>
      </c>
      <c r="N433" s="135" t="s">
        <v>295</v>
      </c>
    </row>
    <row r="434" spans="1:14" x14ac:dyDescent="0.25">
      <c r="A434" s="132" t="s">
        <v>141</v>
      </c>
      <c r="B434" s="220" t="s">
        <v>383</v>
      </c>
      <c r="C434" s="107" t="s">
        <v>595</v>
      </c>
      <c r="D434" s="133" t="s">
        <v>3398</v>
      </c>
      <c r="E434" s="133" t="s">
        <v>549</v>
      </c>
      <c r="F434" s="133" t="s">
        <v>3981</v>
      </c>
      <c r="G434" s="137">
        <v>43329</v>
      </c>
      <c r="H434" s="133" t="s">
        <v>2838</v>
      </c>
      <c r="I434" s="137">
        <v>43412</v>
      </c>
      <c r="J434" s="134" t="s">
        <v>5497</v>
      </c>
      <c r="K434" s="134" t="s">
        <v>307</v>
      </c>
      <c r="L434" s="134" t="s">
        <v>295</v>
      </c>
      <c r="M434" s="135" t="s">
        <v>3982</v>
      </c>
      <c r="N434" s="135" t="s">
        <v>243</v>
      </c>
    </row>
    <row r="435" spans="1:14" x14ac:dyDescent="0.25">
      <c r="A435" s="132" t="s">
        <v>151</v>
      </c>
      <c r="B435" s="220" t="s">
        <v>471</v>
      </c>
      <c r="C435" s="107" t="s">
        <v>595</v>
      </c>
      <c r="D435" s="133" t="s">
        <v>3537</v>
      </c>
      <c r="E435" s="133" t="s">
        <v>480</v>
      </c>
      <c r="F435" s="133" t="s">
        <v>324</v>
      </c>
      <c r="G435" s="137">
        <v>43329</v>
      </c>
      <c r="H435" s="133" t="s">
        <v>2851</v>
      </c>
      <c r="I435" s="137">
        <v>43447</v>
      </c>
      <c r="J435" s="134" t="s">
        <v>5497</v>
      </c>
      <c r="K435" s="134" t="s">
        <v>472</v>
      </c>
      <c r="L435" s="134" t="s">
        <v>295</v>
      </c>
      <c r="M435" s="135" t="s">
        <v>4040</v>
      </c>
      <c r="N435" s="135" t="s">
        <v>243</v>
      </c>
    </row>
    <row r="436" spans="1:14" x14ac:dyDescent="0.25">
      <c r="A436" s="203" t="s">
        <v>215</v>
      </c>
      <c r="B436" s="220" t="s">
        <v>1063</v>
      </c>
      <c r="C436" s="204" t="s">
        <v>595</v>
      </c>
      <c r="D436" s="203" t="s">
        <v>3632</v>
      </c>
      <c r="E436" s="203" t="s">
        <v>558</v>
      </c>
      <c r="F436" s="203" t="s">
        <v>4261</v>
      </c>
      <c r="G436" s="205">
        <v>43333</v>
      </c>
      <c r="H436" s="203" t="s">
        <v>2838</v>
      </c>
      <c r="I436" s="205">
        <v>43383</v>
      </c>
      <c r="J436" s="206" t="s">
        <v>5497</v>
      </c>
      <c r="K436" s="206" t="s">
        <v>320</v>
      </c>
      <c r="L436" s="206" t="s">
        <v>295</v>
      </c>
      <c r="M436" s="207" t="s">
        <v>4259</v>
      </c>
      <c r="N436" s="207" t="s">
        <v>243</v>
      </c>
    </row>
    <row r="437" spans="1:14" x14ac:dyDescent="0.25">
      <c r="A437" s="203" t="s">
        <v>151</v>
      </c>
      <c r="B437" s="220" t="s">
        <v>2794</v>
      </c>
      <c r="C437" s="204" t="s">
        <v>595</v>
      </c>
      <c r="D437" s="203" t="s">
        <v>3445</v>
      </c>
      <c r="E437" s="203" t="s">
        <v>481</v>
      </c>
      <c r="F437" s="203" t="s">
        <v>295</v>
      </c>
      <c r="G437" s="205">
        <v>43411</v>
      </c>
      <c r="H437" s="203" t="s">
        <v>2851</v>
      </c>
      <c r="I437" s="205">
        <v>43535</v>
      </c>
      <c r="J437" s="206" t="s">
        <v>5497</v>
      </c>
      <c r="K437" s="206" t="s">
        <v>295</v>
      </c>
      <c r="L437" s="206" t="s">
        <v>295</v>
      </c>
      <c r="M437" s="207" t="s">
        <v>4041</v>
      </c>
      <c r="N437" s="207" t="s">
        <v>295</v>
      </c>
    </row>
    <row r="438" spans="1:14" x14ac:dyDescent="0.25">
      <c r="A438" s="203" t="s">
        <v>141</v>
      </c>
      <c r="B438" s="220" t="s">
        <v>4550</v>
      </c>
      <c r="C438" s="204" t="s">
        <v>595</v>
      </c>
      <c r="D438" s="203" t="s">
        <v>4644</v>
      </c>
      <c r="E438" s="203" t="s">
        <v>549</v>
      </c>
      <c r="F438" s="203" t="s">
        <v>3980</v>
      </c>
      <c r="G438" s="205">
        <v>43648</v>
      </c>
      <c r="H438" s="203" t="s">
        <v>2838</v>
      </c>
      <c r="I438" s="205">
        <v>43725</v>
      </c>
      <c r="J438" s="206" t="s">
        <v>5498</v>
      </c>
      <c r="K438" s="206" t="s">
        <v>320</v>
      </c>
      <c r="L438" s="206" t="s">
        <v>295</v>
      </c>
      <c r="M438" s="207" t="s">
        <v>3982</v>
      </c>
      <c r="N438" s="207" t="s">
        <v>243</v>
      </c>
    </row>
    <row r="439" spans="1:14" x14ac:dyDescent="0.25">
      <c r="A439" s="203" t="s">
        <v>141</v>
      </c>
      <c r="B439" s="220" t="s">
        <v>4552</v>
      </c>
      <c r="C439" s="204" t="s">
        <v>595</v>
      </c>
      <c r="D439" s="203" t="s">
        <v>4645</v>
      </c>
      <c r="E439" s="203" t="s">
        <v>549</v>
      </c>
      <c r="F439" s="203" t="s">
        <v>4646</v>
      </c>
      <c r="G439" s="205">
        <v>43648</v>
      </c>
      <c r="H439" s="203" t="s">
        <v>2838</v>
      </c>
      <c r="I439" s="205">
        <v>43725</v>
      </c>
      <c r="J439" s="206" t="s">
        <v>5498</v>
      </c>
      <c r="K439" s="206" t="s">
        <v>264</v>
      </c>
      <c r="L439" s="206" t="s">
        <v>295</v>
      </c>
      <c r="M439" s="207" t="s">
        <v>3982</v>
      </c>
      <c r="N439" s="207" t="s">
        <v>243</v>
      </c>
    </row>
    <row r="440" spans="1:14" x14ac:dyDescent="0.25">
      <c r="A440" s="203" t="s">
        <v>4804</v>
      </c>
      <c r="B440" s="220" t="s">
        <v>4578</v>
      </c>
      <c r="C440" s="204" t="s">
        <v>595</v>
      </c>
      <c r="D440" s="203" t="s">
        <v>4647</v>
      </c>
      <c r="E440" s="203" t="s">
        <v>1448</v>
      </c>
      <c r="F440" s="203" t="s">
        <v>4648</v>
      </c>
      <c r="G440" s="205">
        <v>43654</v>
      </c>
      <c r="H440" s="203" t="s">
        <v>2838</v>
      </c>
      <c r="I440" s="205">
        <v>43745</v>
      </c>
      <c r="J440" s="206" t="s">
        <v>5498</v>
      </c>
      <c r="K440" s="206" t="s">
        <v>302</v>
      </c>
      <c r="L440" s="206" t="s">
        <v>295</v>
      </c>
      <c r="M440" s="207" t="s">
        <v>4649</v>
      </c>
      <c r="N440" s="207" t="s">
        <v>243</v>
      </c>
    </row>
    <row r="441" spans="1:14" x14ac:dyDescent="0.25">
      <c r="A441" s="203" t="s">
        <v>76</v>
      </c>
      <c r="B441" s="220" t="s">
        <v>4536</v>
      </c>
      <c r="C441" s="204" t="s">
        <v>595</v>
      </c>
      <c r="D441" s="203" t="s">
        <v>4659</v>
      </c>
      <c r="E441" s="203" t="s">
        <v>369</v>
      </c>
      <c r="F441" s="203" t="s">
        <v>4660</v>
      </c>
      <c r="G441" s="205">
        <v>43665</v>
      </c>
      <c r="H441" s="203" t="s">
        <v>2838</v>
      </c>
      <c r="I441" s="205">
        <v>43795</v>
      </c>
      <c r="J441" s="206" t="s">
        <v>5498</v>
      </c>
      <c r="K441" s="206" t="s">
        <v>320</v>
      </c>
      <c r="L441" s="206" t="s">
        <v>295</v>
      </c>
      <c r="M441" s="207" t="s">
        <v>4302</v>
      </c>
      <c r="N441" s="207" t="s">
        <v>243</v>
      </c>
    </row>
    <row r="442" spans="1:14" x14ac:dyDescent="0.25">
      <c r="A442" s="203" t="s">
        <v>482</v>
      </c>
      <c r="B442" s="220" t="s">
        <v>4784</v>
      </c>
      <c r="C442" s="204" t="s">
        <v>595</v>
      </c>
      <c r="D442" s="203" t="s">
        <v>4799</v>
      </c>
      <c r="E442" s="203" t="s">
        <v>537</v>
      </c>
      <c r="F442" s="203" t="s">
        <v>4800</v>
      </c>
      <c r="G442" s="205">
        <v>43668</v>
      </c>
      <c r="H442" s="203" t="s">
        <v>2838</v>
      </c>
      <c r="I442" s="205">
        <v>43741</v>
      </c>
      <c r="J442" s="206" t="s">
        <v>5498</v>
      </c>
      <c r="K442" s="206" t="s">
        <v>302</v>
      </c>
      <c r="L442" s="206" t="s">
        <v>295</v>
      </c>
      <c r="M442" s="207" t="s">
        <v>4801</v>
      </c>
      <c r="N442" s="207" t="s">
        <v>243</v>
      </c>
    </row>
    <row r="443" spans="1:14" x14ac:dyDescent="0.25">
      <c r="A443" s="203" t="s">
        <v>151</v>
      </c>
      <c r="B443" s="220" t="s">
        <v>4561</v>
      </c>
      <c r="C443" s="204" t="s">
        <v>595</v>
      </c>
      <c r="D443" s="203" t="s">
        <v>4663</v>
      </c>
      <c r="E443" s="203" t="s">
        <v>546</v>
      </c>
      <c r="F443" s="203" t="s">
        <v>4664</v>
      </c>
      <c r="G443" s="205">
        <v>43668</v>
      </c>
      <c r="H443" s="203" t="s">
        <v>2838</v>
      </c>
      <c r="I443" s="205">
        <v>43740</v>
      </c>
      <c r="J443" s="206" t="s">
        <v>5498</v>
      </c>
      <c r="K443" s="206" t="s">
        <v>320</v>
      </c>
      <c r="L443" s="206" t="s">
        <v>295</v>
      </c>
      <c r="M443" s="207" t="s">
        <v>4123</v>
      </c>
      <c r="N443" s="207" t="s">
        <v>243</v>
      </c>
    </row>
    <row r="444" spans="1:14" x14ac:dyDescent="0.25">
      <c r="A444" s="100" t="s">
        <v>4804</v>
      </c>
      <c r="B444" s="220" t="s">
        <v>4580</v>
      </c>
      <c r="C444" s="216" t="s">
        <v>595</v>
      </c>
      <c r="D444" s="100" t="s">
        <v>4667</v>
      </c>
      <c r="E444" s="100" t="s">
        <v>4668</v>
      </c>
      <c r="F444" s="100" t="s">
        <v>4344</v>
      </c>
      <c r="G444" s="217">
        <v>43669</v>
      </c>
      <c r="H444" s="100" t="s">
        <v>2838</v>
      </c>
      <c r="I444" s="217">
        <v>43732</v>
      </c>
      <c r="J444" s="218" t="s">
        <v>5498</v>
      </c>
      <c r="K444" s="218" t="s">
        <v>3586</v>
      </c>
      <c r="L444" s="218" t="s">
        <v>295</v>
      </c>
      <c r="M444" s="219" t="s">
        <v>4345</v>
      </c>
      <c r="N444" s="219" t="s">
        <v>243</v>
      </c>
    </row>
    <row r="445" spans="1:14" x14ac:dyDescent="0.25">
      <c r="A445" s="132" t="s">
        <v>151</v>
      </c>
      <c r="B445" s="220" t="s">
        <v>4570</v>
      </c>
      <c r="C445" s="107" t="s">
        <v>595</v>
      </c>
      <c r="D445" s="133" t="s">
        <v>4669</v>
      </c>
      <c r="E445" s="133" t="s">
        <v>378</v>
      </c>
      <c r="F445" s="133" t="s">
        <v>4670</v>
      </c>
      <c r="G445" s="137">
        <v>43670</v>
      </c>
      <c r="H445" s="133" t="s">
        <v>2854</v>
      </c>
      <c r="I445" s="137">
        <v>43732</v>
      </c>
      <c r="J445" s="134" t="s">
        <v>5498</v>
      </c>
      <c r="K445" s="134" t="s">
        <v>3586</v>
      </c>
      <c r="L445" s="134" t="s">
        <v>295</v>
      </c>
      <c r="M445" s="135" t="s">
        <v>4671</v>
      </c>
      <c r="N445" s="135" t="s">
        <v>263</v>
      </c>
    </row>
    <row r="446" spans="1:14" x14ac:dyDescent="0.25">
      <c r="A446" s="132" t="s">
        <v>215</v>
      </c>
      <c r="B446" s="220" t="s">
        <v>4777</v>
      </c>
      <c r="C446" s="107" t="s">
        <v>595</v>
      </c>
      <c r="D446" s="133" t="s">
        <v>4811</v>
      </c>
      <c r="E446" s="133" t="s">
        <v>4812</v>
      </c>
      <c r="F446" s="133" t="s">
        <v>4813</v>
      </c>
      <c r="G446" s="137">
        <v>43676</v>
      </c>
      <c r="H446" s="133" t="s">
        <v>2838</v>
      </c>
      <c r="I446" s="137">
        <v>43780</v>
      </c>
      <c r="J446" s="134" t="s">
        <v>5498</v>
      </c>
      <c r="K446" s="134" t="s">
        <v>320</v>
      </c>
      <c r="L446" s="134" t="s">
        <v>295</v>
      </c>
      <c r="M446" s="135" t="s">
        <v>4379</v>
      </c>
      <c r="N446" s="135" t="s">
        <v>263</v>
      </c>
    </row>
    <row r="447" spans="1:14" x14ac:dyDescent="0.25">
      <c r="A447" s="132" t="s">
        <v>211</v>
      </c>
      <c r="B447" s="220" t="s">
        <v>4594</v>
      </c>
      <c r="C447" s="107" t="s">
        <v>595</v>
      </c>
      <c r="D447" s="133" t="s">
        <v>4679</v>
      </c>
      <c r="E447" s="133" t="s">
        <v>535</v>
      </c>
      <c r="F447" s="133" t="s">
        <v>4680</v>
      </c>
      <c r="G447" s="137">
        <v>43677</v>
      </c>
      <c r="H447" s="133" t="s">
        <v>2838</v>
      </c>
      <c r="I447" s="137">
        <v>43739</v>
      </c>
      <c r="J447" s="134" t="s">
        <v>5498</v>
      </c>
      <c r="K447" s="134" t="s">
        <v>324</v>
      </c>
      <c r="L447" s="134" t="s">
        <v>295</v>
      </c>
      <c r="M447" s="135" t="s">
        <v>4232</v>
      </c>
      <c r="N447" s="135" t="s">
        <v>243</v>
      </c>
    </row>
    <row r="448" spans="1:14" x14ac:dyDescent="0.25">
      <c r="A448" s="132" t="s">
        <v>211</v>
      </c>
      <c r="B448" s="220" t="s">
        <v>4586</v>
      </c>
      <c r="C448" s="107" t="s">
        <v>595</v>
      </c>
      <c r="D448" s="133" t="s">
        <v>4683</v>
      </c>
      <c r="E448" s="133" t="s">
        <v>535</v>
      </c>
      <c r="F448" s="133" t="s">
        <v>4684</v>
      </c>
      <c r="G448" s="137">
        <v>43682</v>
      </c>
      <c r="H448" s="133" t="s">
        <v>2854</v>
      </c>
      <c r="I448" s="137">
        <v>43795</v>
      </c>
      <c r="J448" s="134" t="s">
        <v>5498</v>
      </c>
      <c r="K448" s="134" t="s">
        <v>302</v>
      </c>
      <c r="L448" s="134" t="s">
        <v>295</v>
      </c>
      <c r="M448" s="135" t="s">
        <v>4232</v>
      </c>
      <c r="N448" s="135" t="s">
        <v>243</v>
      </c>
    </row>
    <row r="449" spans="1:14" x14ac:dyDescent="0.25">
      <c r="A449" s="132" t="s">
        <v>211</v>
      </c>
      <c r="B449" s="220" t="s">
        <v>4590</v>
      </c>
      <c r="C449" s="107" t="s">
        <v>595</v>
      </c>
      <c r="D449" s="133" t="s">
        <v>4685</v>
      </c>
      <c r="E449" s="133" t="s">
        <v>575</v>
      </c>
      <c r="F449" s="133" t="s">
        <v>4686</v>
      </c>
      <c r="G449" s="137">
        <v>43682</v>
      </c>
      <c r="H449" s="133" t="s">
        <v>2838</v>
      </c>
      <c r="I449" s="137">
        <v>43736</v>
      </c>
      <c r="J449" s="134" t="s">
        <v>5498</v>
      </c>
      <c r="K449" s="134" t="s">
        <v>264</v>
      </c>
      <c r="L449" s="134" t="s">
        <v>295</v>
      </c>
      <c r="M449" s="135" t="s">
        <v>4223</v>
      </c>
      <c r="N449" s="135" t="s">
        <v>243</v>
      </c>
    </row>
    <row r="450" spans="1:14" x14ac:dyDescent="0.25">
      <c r="A450" s="132" t="s">
        <v>76</v>
      </c>
      <c r="B450" s="220" t="s">
        <v>4540</v>
      </c>
      <c r="C450" s="107" t="s">
        <v>595</v>
      </c>
      <c r="D450" s="133" t="s">
        <v>4690</v>
      </c>
      <c r="E450" s="133" t="s">
        <v>1092</v>
      </c>
      <c r="F450" s="133" t="s">
        <v>4691</v>
      </c>
      <c r="G450" s="137">
        <v>43685</v>
      </c>
      <c r="H450" s="133" t="s">
        <v>2838</v>
      </c>
      <c r="I450" s="137">
        <v>43725</v>
      </c>
      <c r="J450" s="134" t="s">
        <v>5498</v>
      </c>
      <c r="K450" s="134" t="s">
        <v>324</v>
      </c>
      <c r="L450" s="134" t="s">
        <v>295</v>
      </c>
      <c r="M450" s="135" t="s">
        <v>3859</v>
      </c>
      <c r="N450" s="135" t="s">
        <v>243</v>
      </c>
    </row>
    <row r="451" spans="1:14" x14ac:dyDescent="0.25">
      <c r="A451" s="132" t="s">
        <v>530</v>
      </c>
      <c r="B451" s="220" t="s">
        <v>4546</v>
      </c>
      <c r="C451" s="107" t="s">
        <v>595</v>
      </c>
      <c r="D451" s="133" t="s">
        <v>4694</v>
      </c>
      <c r="E451" s="133" t="s">
        <v>3873</v>
      </c>
      <c r="F451" s="133" t="s">
        <v>3943</v>
      </c>
      <c r="G451" s="137">
        <v>43686</v>
      </c>
      <c r="H451" s="133" t="s">
        <v>2838</v>
      </c>
      <c r="I451" s="137">
        <v>43739</v>
      </c>
      <c r="J451" s="134" t="s">
        <v>5498</v>
      </c>
      <c r="K451" s="134" t="s">
        <v>302</v>
      </c>
      <c r="L451" s="134" t="s">
        <v>295</v>
      </c>
      <c r="M451" s="135" t="s">
        <v>4089</v>
      </c>
      <c r="N451" s="135" t="s">
        <v>243</v>
      </c>
    </row>
    <row r="452" spans="1:14" x14ac:dyDescent="0.25">
      <c r="A452" s="132" t="s">
        <v>4818</v>
      </c>
      <c r="B452" s="220" t="s">
        <v>4779</v>
      </c>
      <c r="C452" s="107" t="s">
        <v>595</v>
      </c>
      <c r="D452" s="133" t="s">
        <v>4806</v>
      </c>
      <c r="E452" s="133" t="s">
        <v>351</v>
      </c>
      <c r="F452" s="133" t="s">
        <v>3815</v>
      </c>
      <c r="G452" s="137">
        <v>43689</v>
      </c>
      <c r="H452" s="133" t="s">
        <v>2854</v>
      </c>
      <c r="I452" s="137">
        <v>43812</v>
      </c>
      <c r="J452" s="134" t="s">
        <v>5498</v>
      </c>
      <c r="K452" s="134" t="s">
        <v>4910</v>
      </c>
      <c r="L452" s="134" t="s">
        <v>295</v>
      </c>
      <c r="M452" s="135" t="s">
        <v>4808</v>
      </c>
      <c r="N452" s="135" t="s">
        <v>263</v>
      </c>
    </row>
    <row r="453" spans="1:14" x14ac:dyDescent="0.25">
      <c r="A453" s="132" t="s">
        <v>151</v>
      </c>
      <c r="B453" s="220" t="s">
        <v>4559</v>
      </c>
      <c r="C453" s="107" t="s">
        <v>595</v>
      </c>
      <c r="D453" s="133" t="s">
        <v>4698</v>
      </c>
      <c r="E453" s="133" t="s">
        <v>558</v>
      </c>
      <c r="F453" s="133" t="s">
        <v>4699</v>
      </c>
      <c r="G453" s="137">
        <v>43690</v>
      </c>
      <c r="H453" s="133" t="s">
        <v>2838</v>
      </c>
      <c r="I453" s="137">
        <v>43735</v>
      </c>
      <c r="J453" s="134" t="s">
        <v>5498</v>
      </c>
      <c r="K453" s="134" t="s">
        <v>302</v>
      </c>
      <c r="L453" s="134" t="s">
        <v>295</v>
      </c>
      <c r="M453" s="135" t="s">
        <v>4087</v>
      </c>
      <c r="N453" s="135" t="s">
        <v>243</v>
      </c>
    </row>
    <row r="454" spans="1:14" x14ac:dyDescent="0.25">
      <c r="A454" s="132" t="s">
        <v>482</v>
      </c>
      <c r="B454" s="220" t="s">
        <v>4785</v>
      </c>
      <c r="C454" s="107" t="s">
        <v>595</v>
      </c>
      <c r="D454" s="133" t="s">
        <v>4802</v>
      </c>
      <c r="E454" s="133" t="s">
        <v>537</v>
      </c>
      <c r="F454" s="133" t="s">
        <v>4803</v>
      </c>
      <c r="G454" s="137">
        <v>43683</v>
      </c>
      <c r="H454" s="133" t="s">
        <v>2838</v>
      </c>
      <c r="I454" s="137">
        <v>43794</v>
      </c>
      <c r="J454" s="134" t="s">
        <v>5498</v>
      </c>
      <c r="K454" s="134" t="s">
        <v>320</v>
      </c>
      <c r="L454" s="134" t="s">
        <v>295</v>
      </c>
      <c r="M454" s="135" t="s">
        <v>4159</v>
      </c>
      <c r="N454" s="135" t="s">
        <v>243</v>
      </c>
    </row>
    <row r="455" spans="1:14" x14ac:dyDescent="0.25">
      <c r="A455" s="132" t="s">
        <v>141</v>
      </c>
      <c r="B455" s="220" t="s">
        <v>4556</v>
      </c>
      <c r="C455" s="107" t="s">
        <v>595</v>
      </c>
      <c r="D455" s="133" t="s">
        <v>4703</v>
      </c>
      <c r="E455" s="133" t="s">
        <v>1143</v>
      </c>
      <c r="F455" s="133" t="s">
        <v>4704</v>
      </c>
      <c r="G455" s="137">
        <v>43692</v>
      </c>
      <c r="H455" s="133" t="s">
        <v>2838</v>
      </c>
      <c r="I455" s="137">
        <v>43795</v>
      </c>
      <c r="J455" s="134" t="s">
        <v>5498</v>
      </c>
      <c r="K455" s="134" t="s">
        <v>327</v>
      </c>
      <c r="L455" s="134" t="s">
        <v>295</v>
      </c>
      <c r="M455" s="135" t="s">
        <v>4002</v>
      </c>
      <c r="N455" s="135" t="s">
        <v>243</v>
      </c>
    </row>
    <row r="456" spans="1:14" x14ac:dyDescent="0.25">
      <c r="A456" s="132" t="s">
        <v>267</v>
      </c>
      <c r="B456" s="220" t="s">
        <v>4576</v>
      </c>
      <c r="C456" s="107" t="s">
        <v>595</v>
      </c>
      <c r="D456" s="133" t="s">
        <v>4707</v>
      </c>
      <c r="E456" s="133" t="s">
        <v>4708</v>
      </c>
      <c r="F456" s="133" t="s">
        <v>4677</v>
      </c>
      <c r="G456" s="137">
        <v>43696</v>
      </c>
      <c r="H456" s="133" t="s">
        <v>2838</v>
      </c>
      <c r="I456" s="137">
        <v>43724</v>
      </c>
      <c r="J456" s="134" t="s">
        <v>5498</v>
      </c>
      <c r="K456" s="134" t="s">
        <v>4598</v>
      </c>
      <c r="L456" s="134" t="s">
        <v>295</v>
      </c>
      <c r="M456" s="135" t="s">
        <v>4709</v>
      </c>
      <c r="N456" s="135" t="s">
        <v>243</v>
      </c>
    </row>
    <row r="457" spans="1:14" x14ac:dyDescent="0.25">
      <c r="A457" s="132" t="s">
        <v>151</v>
      </c>
      <c r="B457" s="220" t="s">
        <v>4572</v>
      </c>
      <c r="C457" s="107" t="s">
        <v>595</v>
      </c>
      <c r="D457" s="133" t="s">
        <v>4710</v>
      </c>
      <c r="E457" s="133" t="s">
        <v>3873</v>
      </c>
      <c r="F457" s="133" t="s">
        <v>4711</v>
      </c>
      <c r="G457" s="137">
        <v>43696</v>
      </c>
      <c r="H457" s="133" t="s">
        <v>2854</v>
      </c>
      <c r="I457" s="137">
        <v>43734</v>
      </c>
      <c r="J457" s="134" t="s">
        <v>5498</v>
      </c>
      <c r="K457" s="134" t="s">
        <v>3742</v>
      </c>
      <c r="L457" s="134" t="s">
        <v>295</v>
      </c>
      <c r="M457" s="135" t="s">
        <v>4063</v>
      </c>
      <c r="N457" s="135" t="s">
        <v>263</v>
      </c>
    </row>
    <row r="458" spans="1:14" x14ac:dyDescent="0.25">
      <c r="A458" s="132" t="s">
        <v>141</v>
      </c>
      <c r="B458" s="220" t="s">
        <v>4553</v>
      </c>
      <c r="C458" s="107" t="s">
        <v>595</v>
      </c>
      <c r="D458" s="133" t="s">
        <v>4712</v>
      </c>
      <c r="E458" s="133" t="s">
        <v>548</v>
      </c>
      <c r="F458" s="133" t="s">
        <v>201</v>
      </c>
      <c r="G458" s="137">
        <v>43697</v>
      </c>
      <c r="H458" s="133" t="s">
        <v>2838</v>
      </c>
      <c r="I458" s="137">
        <v>43742</v>
      </c>
      <c r="J458" s="134" t="s">
        <v>5498</v>
      </c>
      <c r="K458" s="134" t="s">
        <v>323</v>
      </c>
      <c r="L458" s="134" t="s">
        <v>295</v>
      </c>
      <c r="M458" s="135" t="s">
        <v>4713</v>
      </c>
      <c r="N458" s="135" t="s">
        <v>243</v>
      </c>
    </row>
    <row r="459" spans="1:14" x14ac:dyDescent="0.25">
      <c r="A459" s="132" t="s">
        <v>21</v>
      </c>
      <c r="B459" s="220" t="s">
        <v>4532</v>
      </c>
      <c r="C459" s="107" t="s">
        <v>595</v>
      </c>
      <c r="D459" s="133" t="s">
        <v>4714</v>
      </c>
      <c r="E459" s="133" t="s">
        <v>407</v>
      </c>
      <c r="F459" s="133" t="s">
        <v>4715</v>
      </c>
      <c r="G459" s="137">
        <v>43697</v>
      </c>
      <c r="H459" s="133" t="s">
        <v>2854</v>
      </c>
      <c r="I459" s="137">
        <v>43795</v>
      </c>
      <c r="J459" s="134" t="s">
        <v>5498</v>
      </c>
      <c r="K459" s="134" t="s">
        <v>3586</v>
      </c>
      <c r="L459" s="134" t="s">
        <v>295</v>
      </c>
      <c r="M459" s="135" t="s">
        <v>3775</v>
      </c>
      <c r="N459" s="135" t="s">
        <v>263</v>
      </c>
    </row>
    <row r="460" spans="1:14" x14ac:dyDescent="0.25">
      <c r="A460" s="132" t="s">
        <v>141</v>
      </c>
      <c r="B460" s="220" t="s">
        <v>4557</v>
      </c>
      <c r="C460" s="107" t="s">
        <v>595</v>
      </c>
      <c r="D460" s="133" t="s">
        <v>4716</v>
      </c>
      <c r="E460" s="133" t="s">
        <v>256</v>
      </c>
      <c r="F460" s="133" t="s">
        <v>4717</v>
      </c>
      <c r="G460" s="137">
        <v>43699</v>
      </c>
      <c r="H460" s="133" t="s">
        <v>2838</v>
      </c>
      <c r="I460" s="137">
        <v>43726</v>
      </c>
      <c r="J460" s="134" t="s">
        <v>5498</v>
      </c>
      <c r="K460" s="134" t="s">
        <v>328</v>
      </c>
      <c r="L460" s="134" t="s">
        <v>295</v>
      </c>
      <c r="M460" s="135" t="s">
        <v>3971</v>
      </c>
      <c r="N460" s="135" t="s">
        <v>243</v>
      </c>
    </row>
    <row r="461" spans="1:14" x14ac:dyDescent="0.25">
      <c r="A461" s="132" t="s">
        <v>76</v>
      </c>
      <c r="B461" s="220" t="s">
        <v>4534</v>
      </c>
      <c r="C461" s="107" t="s">
        <v>595</v>
      </c>
      <c r="D461" s="133" t="s">
        <v>4718</v>
      </c>
      <c r="E461" s="133" t="s">
        <v>1092</v>
      </c>
      <c r="F461" s="133" t="s">
        <v>4719</v>
      </c>
      <c r="G461" s="137">
        <v>43706</v>
      </c>
      <c r="H461" s="133" t="s">
        <v>2838</v>
      </c>
      <c r="I461" s="137">
        <v>43734</v>
      </c>
      <c r="J461" s="134" t="s">
        <v>5498</v>
      </c>
      <c r="K461" s="134" t="s">
        <v>302</v>
      </c>
      <c r="L461" s="134" t="s">
        <v>295</v>
      </c>
      <c r="M461" s="135" t="s">
        <v>3885</v>
      </c>
      <c r="N461" s="135" t="s">
        <v>243</v>
      </c>
    </row>
    <row r="462" spans="1:14" x14ac:dyDescent="0.25">
      <c r="A462" s="203" t="s">
        <v>4804</v>
      </c>
      <c r="B462" s="220" t="s">
        <v>4579</v>
      </c>
      <c r="C462" s="204" t="s">
        <v>595</v>
      </c>
      <c r="D462" s="203" t="s">
        <v>4720</v>
      </c>
      <c r="E462" s="203" t="s">
        <v>4902</v>
      </c>
      <c r="F462" s="203" t="s">
        <v>295</v>
      </c>
      <c r="G462" s="205">
        <v>43713</v>
      </c>
      <c r="H462" s="203" t="s">
        <v>2838</v>
      </c>
      <c r="I462" s="205">
        <v>43726</v>
      </c>
      <c r="J462" s="206" t="s">
        <v>5498</v>
      </c>
      <c r="K462" s="206" t="s">
        <v>3586</v>
      </c>
      <c r="L462" s="206" t="s">
        <v>295</v>
      </c>
      <c r="M462" s="207" t="s">
        <v>4721</v>
      </c>
      <c r="N462" s="207" t="s">
        <v>619</v>
      </c>
    </row>
    <row r="463" spans="1:14" x14ac:dyDescent="0.25">
      <c r="A463" s="203" t="s">
        <v>4804</v>
      </c>
      <c r="B463" s="220" t="s">
        <v>4581</v>
      </c>
      <c r="C463" s="204" t="s">
        <v>595</v>
      </c>
      <c r="D463" s="203" t="s">
        <v>4722</v>
      </c>
      <c r="E463" s="203" t="s">
        <v>4903</v>
      </c>
      <c r="F463" s="203" t="s">
        <v>4723</v>
      </c>
      <c r="G463" s="205">
        <v>43713</v>
      </c>
      <c r="H463" s="203" t="s">
        <v>2838</v>
      </c>
      <c r="I463" s="205">
        <v>43726</v>
      </c>
      <c r="J463" s="206" t="s">
        <v>5498</v>
      </c>
      <c r="K463" s="206" t="s">
        <v>3588</v>
      </c>
      <c r="L463" s="206" t="s">
        <v>295</v>
      </c>
      <c r="M463" s="207" t="s">
        <v>4721</v>
      </c>
      <c r="N463" s="207" t="s">
        <v>619</v>
      </c>
    </row>
    <row r="464" spans="1:14" x14ac:dyDescent="0.25">
      <c r="A464" s="100" t="s">
        <v>4804</v>
      </c>
      <c r="B464" s="220" t="s">
        <v>4582</v>
      </c>
      <c r="C464" s="216" t="s">
        <v>595</v>
      </c>
      <c r="D464" s="100" t="s">
        <v>4724</v>
      </c>
      <c r="E464" s="100" t="s">
        <v>4903</v>
      </c>
      <c r="F464" s="100" t="s">
        <v>4723</v>
      </c>
      <c r="G464" s="217">
        <v>43713</v>
      </c>
      <c r="H464" s="100" t="s">
        <v>2838</v>
      </c>
      <c r="I464" s="217">
        <v>43726</v>
      </c>
      <c r="J464" s="218" t="s">
        <v>5498</v>
      </c>
      <c r="K464" s="218" t="s">
        <v>3742</v>
      </c>
      <c r="L464" s="218" t="s">
        <v>295</v>
      </c>
      <c r="M464" s="219" t="s">
        <v>4721</v>
      </c>
      <c r="N464" s="219" t="s">
        <v>619</v>
      </c>
    </row>
    <row r="465" spans="1:14" x14ac:dyDescent="0.25">
      <c r="A465" s="100" t="s">
        <v>4804</v>
      </c>
      <c r="B465" s="220" t="s">
        <v>4583</v>
      </c>
      <c r="C465" s="216" t="s">
        <v>595</v>
      </c>
      <c r="D465" s="100" t="s">
        <v>4725</v>
      </c>
      <c r="E465" s="100" t="s">
        <v>4902</v>
      </c>
      <c r="F465" s="100" t="s">
        <v>4726</v>
      </c>
      <c r="G465" s="217">
        <v>43713</v>
      </c>
      <c r="H465" s="100" t="s">
        <v>2838</v>
      </c>
      <c r="I465" s="217">
        <v>43726</v>
      </c>
      <c r="J465" s="218" t="s">
        <v>5498</v>
      </c>
      <c r="K465" s="218" t="s">
        <v>3744</v>
      </c>
      <c r="L465" s="218" t="s">
        <v>295</v>
      </c>
      <c r="M465" s="219" t="s">
        <v>4721</v>
      </c>
      <c r="N465" s="219" t="s">
        <v>619</v>
      </c>
    </row>
    <row r="466" spans="1:14" x14ac:dyDescent="0.25">
      <c r="A466" s="132" t="s">
        <v>4804</v>
      </c>
      <c r="B466" s="220" t="s">
        <v>4530</v>
      </c>
      <c r="C466" s="107" t="s">
        <v>595</v>
      </c>
      <c r="D466" s="133" t="s">
        <v>4727</v>
      </c>
      <c r="E466" s="133" t="s">
        <v>4903</v>
      </c>
      <c r="F466" s="133" t="s">
        <v>4728</v>
      </c>
      <c r="G466" s="137">
        <v>43713</v>
      </c>
      <c r="H466" s="133" t="s">
        <v>2838</v>
      </c>
      <c r="I466" s="137">
        <v>43726</v>
      </c>
      <c r="J466" s="134" t="s">
        <v>5498</v>
      </c>
      <c r="K466" s="134" t="s">
        <v>3747</v>
      </c>
      <c r="L466" s="134" t="s">
        <v>295</v>
      </c>
      <c r="M466" s="135" t="s">
        <v>4721</v>
      </c>
      <c r="N466" s="135" t="s">
        <v>619</v>
      </c>
    </row>
    <row r="467" spans="1:14" x14ac:dyDescent="0.25">
      <c r="A467" s="132" t="s">
        <v>141</v>
      </c>
      <c r="B467" s="220" t="s">
        <v>5288</v>
      </c>
      <c r="C467" s="107" t="s">
        <v>595</v>
      </c>
      <c r="D467" s="133" t="s">
        <v>5289</v>
      </c>
      <c r="E467" s="133" t="s">
        <v>549</v>
      </c>
      <c r="F467" s="133" t="s">
        <v>5290</v>
      </c>
      <c r="G467" s="137">
        <v>43733</v>
      </c>
      <c r="H467" s="133" t="s">
        <v>2838</v>
      </c>
      <c r="I467" s="137">
        <v>43747</v>
      </c>
      <c r="J467" s="134" t="s">
        <v>5498</v>
      </c>
      <c r="K467" s="134" t="s">
        <v>5263</v>
      </c>
      <c r="L467" s="134" t="s">
        <v>295</v>
      </c>
      <c r="M467" s="135" t="s">
        <v>3957</v>
      </c>
      <c r="N467" s="135" t="s">
        <v>243</v>
      </c>
    </row>
    <row r="468" spans="1:14" x14ac:dyDescent="0.25">
      <c r="A468" s="132" t="s">
        <v>141</v>
      </c>
      <c r="B468" s="220" t="s">
        <v>5291</v>
      </c>
      <c r="C468" s="107" t="s">
        <v>595</v>
      </c>
      <c r="D468" s="133" t="s">
        <v>5292</v>
      </c>
      <c r="E468" s="133" t="s">
        <v>549</v>
      </c>
      <c r="F468" s="133" t="s">
        <v>4013</v>
      </c>
      <c r="G468" s="137">
        <v>43734</v>
      </c>
      <c r="H468" s="133" t="s">
        <v>2838</v>
      </c>
      <c r="I468" s="137">
        <v>43748</v>
      </c>
      <c r="J468" s="134" t="s">
        <v>5498</v>
      </c>
      <c r="K468" s="134" t="s">
        <v>5263</v>
      </c>
      <c r="L468" s="134" t="s">
        <v>295</v>
      </c>
      <c r="M468" s="135" t="s">
        <v>3957</v>
      </c>
      <c r="N468" s="135" t="s">
        <v>243</v>
      </c>
    </row>
    <row r="469" spans="1:14" x14ac:dyDescent="0.25">
      <c r="A469" s="132" t="s">
        <v>141</v>
      </c>
      <c r="B469" s="220" t="s">
        <v>5293</v>
      </c>
      <c r="C469" s="107" t="s">
        <v>595</v>
      </c>
      <c r="D469" s="133" t="s">
        <v>5294</v>
      </c>
      <c r="E469" s="133" t="s">
        <v>549</v>
      </c>
      <c r="F469" s="133" t="s">
        <v>5295</v>
      </c>
      <c r="G469" s="137">
        <v>43734</v>
      </c>
      <c r="H469" s="133" t="s">
        <v>2838</v>
      </c>
      <c r="I469" s="137">
        <v>43752</v>
      </c>
      <c r="J469" s="134" t="s">
        <v>5498</v>
      </c>
      <c r="K469" s="134" t="s">
        <v>5263</v>
      </c>
      <c r="L469" s="134" t="s">
        <v>295</v>
      </c>
      <c r="M469" s="135" t="s">
        <v>3957</v>
      </c>
      <c r="N469" s="135" t="s">
        <v>243</v>
      </c>
    </row>
    <row r="470" spans="1:14" x14ac:dyDescent="0.25">
      <c r="A470" s="132" t="s">
        <v>141</v>
      </c>
      <c r="B470" s="220" t="s">
        <v>5296</v>
      </c>
      <c r="C470" s="107" t="s">
        <v>595</v>
      </c>
      <c r="D470" s="133" t="s">
        <v>5297</v>
      </c>
      <c r="E470" s="133" t="s">
        <v>549</v>
      </c>
      <c r="F470" s="133" t="s">
        <v>5298</v>
      </c>
      <c r="G470" s="137">
        <v>43734</v>
      </c>
      <c r="H470" s="133" t="s">
        <v>2838</v>
      </c>
      <c r="I470" s="137">
        <v>43741</v>
      </c>
      <c r="J470" s="134" t="s">
        <v>5498</v>
      </c>
      <c r="K470" s="134" t="s">
        <v>5263</v>
      </c>
      <c r="L470" s="134" t="s">
        <v>295</v>
      </c>
      <c r="M470" s="135" t="s">
        <v>3957</v>
      </c>
      <c r="N470" s="135" t="s">
        <v>243</v>
      </c>
    </row>
    <row r="471" spans="1:14" x14ac:dyDescent="0.25">
      <c r="A471" s="132" t="s">
        <v>215</v>
      </c>
      <c r="B471" s="220" t="s">
        <v>5467</v>
      </c>
      <c r="C471" s="107" t="s">
        <v>595</v>
      </c>
      <c r="D471" s="133" t="s">
        <v>5468</v>
      </c>
      <c r="E471" s="133" t="s">
        <v>541</v>
      </c>
      <c r="F471" s="133" t="s">
        <v>4018</v>
      </c>
      <c r="G471" s="137">
        <v>43733</v>
      </c>
      <c r="H471" s="133" t="s">
        <v>2838</v>
      </c>
      <c r="I471" s="137">
        <v>43738</v>
      </c>
      <c r="J471" s="134" t="s">
        <v>5498</v>
      </c>
      <c r="K471" s="134" t="s">
        <v>5263</v>
      </c>
      <c r="L471" s="134" t="s">
        <v>295</v>
      </c>
      <c r="M471" s="135" t="s">
        <v>4264</v>
      </c>
      <c r="N471" s="135" t="s">
        <v>243</v>
      </c>
    </row>
    <row r="472" spans="1:14" x14ac:dyDescent="0.25">
      <c r="A472" s="132" t="s">
        <v>215</v>
      </c>
      <c r="B472" s="220" t="s">
        <v>5465</v>
      </c>
      <c r="C472" s="107" t="s">
        <v>595</v>
      </c>
      <c r="D472" s="133" t="s">
        <v>5466</v>
      </c>
      <c r="E472" s="133" t="s">
        <v>541</v>
      </c>
      <c r="F472" s="133" t="s">
        <v>4100</v>
      </c>
      <c r="G472" s="137">
        <v>43733</v>
      </c>
      <c r="H472" s="133" t="s">
        <v>2838</v>
      </c>
      <c r="I472" s="137">
        <v>43810</v>
      </c>
      <c r="J472" s="134" t="s">
        <v>5498</v>
      </c>
      <c r="K472" s="134" t="s">
        <v>5263</v>
      </c>
      <c r="L472" s="134" t="s">
        <v>295</v>
      </c>
      <c r="M472" s="135" t="s">
        <v>4264</v>
      </c>
      <c r="N472" s="135" t="s">
        <v>243</v>
      </c>
    </row>
    <row r="473" spans="1:14" x14ac:dyDescent="0.25">
      <c r="A473" s="132" t="s">
        <v>211</v>
      </c>
      <c r="B473" s="220" t="s">
        <v>5453</v>
      </c>
      <c r="C473" s="107" t="s">
        <v>595</v>
      </c>
      <c r="D473" s="133" t="s">
        <v>5454</v>
      </c>
      <c r="E473" s="133" t="s">
        <v>535</v>
      </c>
      <c r="F473" s="133" t="s">
        <v>5455</v>
      </c>
      <c r="G473" s="137">
        <v>43738</v>
      </c>
      <c r="H473" s="133" t="s">
        <v>2838</v>
      </c>
      <c r="I473" s="137">
        <v>43741</v>
      </c>
      <c r="J473" s="134" t="s">
        <v>5498</v>
      </c>
      <c r="K473" s="134" t="s">
        <v>5263</v>
      </c>
      <c r="L473" s="134" t="s">
        <v>295</v>
      </c>
      <c r="M473" s="135" t="s">
        <v>4232</v>
      </c>
      <c r="N473" s="135" t="s">
        <v>243</v>
      </c>
    </row>
    <row r="474" spans="1:14" x14ac:dyDescent="0.25">
      <c r="A474" s="132" t="s">
        <v>4804</v>
      </c>
      <c r="B474" s="220" t="s">
        <v>5421</v>
      </c>
      <c r="C474" s="107" t="s">
        <v>595</v>
      </c>
      <c r="D474" s="133" t="s">
        <v>5422</v>
      </c>
      <c r="E474" s="133" t="s">
        <v>553</v>
      </c>
      <c r="F474" s="133" t="s">
        <v>295</v>
      </c>
      <c r="G474" s="137">
        <v>43741</v>
      </c>
      <c r="H474" s="133" t="s">
        <v>2838</v>
      </c>
      <c r="I474" s="137">
        <v>43748</v>
      </c>
      <c r="J474" s="134" t="s">
        <v>5498</v>
      </c>
      <c r="K474" s="134" t="s">
        <v>5263</v>
      </c>
      <c r="L474" s="134" t="s">
        <v>295</v>
      </c>
      <c r="M474" s="135" t="s">
        <v>3933</v>
      </c>
      <c r="N474" s="135" t="s">
        <v>243</v>
      </c>
    </row>
    <row r="475" spans="1:14" x14ac:dyDescent="0.25">
      <c r="A475" s="132" t="s">
        <v>76</v>
      </c>
      <c r="B475" s="220" t="s">
        <v>5264</v>
      </c>
      <c r="C475" s="107" t="s">
        <v>595</v>
      </c>
      <c r="D475" s="133" t="s">
        <v>5265</v>
      </c>
      <c r="E475" s="133" t="s">
        <v>1092</v>
      </c>
      <c r="F475" s="133" t="s">
        <v>3085</v>
      </c>
      <c r="G475" s="137">
        <v>43742</v>
      </c>
      <c r="H475" s="133" t="s">
        <v>2838</v>
      </c>
      <c r="I475" s="137">
        <v>43810</v>
      </c>
      <c r="J475" s="134" t="s">
        <v>5498</v>
      </c>
      <c r="K475" s="134" t="s">
        <v>5263</v>
      </c>
      <c r="L475" s="134" t="s">
        <v>295</v>
      </c>
      <c r="M475" s="135" t="s">
        <v>3872</v>
      </c>
      <c r="N475" s="135" t="s">
        <v>243</v>
      </c>
    </row>
    <row r="476" spans="1:14" x14ac:dyDescent="0.25">
      <c r="A476" s="132" t="s">
        <v>2977</v>
      </c>
      <c r="B476" s="220" t="s">
        <v>5440</v>
      </c>
      <c r="C476" s="107" t="s">
        <v>595</v>
      </c>
      <c r="D476" s="133" t="s">
        <v>5441</v>
      </c>
      <c r="E476" s="133" t="s">
        <v>75</v>
      </c>
      <c r="F476" s="133" t="s">
        <v>5442</v>
      </c>
      <c r="G476" s="137">
        <v>43745</v>
      </c>
      <c r="H476" s="133" t="s">
        <v>2851</v>
      </c>
      <c r="I476" s="137">
        <v>43752</v>
      </c>
      <c r="J476" s="134" t="s">
        <v>5498</v>
      </c>
      <c r="K476" s="134" t="s">
        <v>5263</v>
      </c>
      <c r="L476" s="134" t="s">
        <v>295</v>
      </c>
      <c r="M476" s="135" t="s">
        <v>5443</v>
      </c>
      <c r="N476" s="135" t="s">
        <v>243</v>
      </c>
    </row>
    <row r="477" spans="1:14" x14ac:dyDescent="0.25">
      <c r="A477" s="132" t="s">
        <v>76</v>
      </c>
      <c r="B477" s="220" t="s">
        <v>5266</v>
      </c>
      <c r="C477" s="107" t="s">
        <v>595</v>
      </c>
      <c r="D477" s="133" t="s">
        <v>5267</v>
      </c>
      <c r="E477" s="133" t="s">
        <v>369</v>
      </c>
      <c r="F477" s="133" t="s">
        <v>5268</v>
      </c>
      <c r="G477" s="137">
        <v>43745</v>
      </c>
      <c r="H477" s="133" t="s">
        <v>2838</v>
      </c>
      <c r="I477" s="137">
        <v>43794</v>
      </c>
      <c r="J477" s="134" t="s">
        <v>5498</v>
      </c>
      <c r="K477" s="134" t="s">
        <v>5263</v>
      </c>
      <c r="L477" s="134" t="s">
        <v>295</v>
      </c>
      <c r="M477" s="135" t="s">
        <v>4697</v>
      </c>
      <c r="N477" s="135" t="s">
        <v>243</v>
      </c>
    </row>
    <row r="478" spans="1:14" x14ac:dyDescent="0.25">
      <c r="A478" s="132" t="s">
        <v>4804</v>
      </c>
      <c r="B478" s="220" t="s">
        <v>5416</v>
      </c>
      <c r="C478" s="107" t="s">
        <v>595</v>
      </c>
      <c r="D478" s="133" t="s">
        <v>5417</v>
      </c>
      <c r="E478" s="133" t="s">
        <v>5418</v>
      </c>
      <c r="F478" s="133" t="s">
        <v>5419</v>
      </c>
      <c r="G478" s="137">
        <v>43747</v>
      </c>
      <c r="H478" s="133" t="s">
        <v>2854</v>
      </c>
      <c r="I478" s="137">
        <v>43775</v>
      </c>
      <c r="J478" s="134" t="s">
        <v>5498</v>
      </c>
      <c r="K478" s="134" t="s">
        <v>5263</v>
      </c>
      <c r="L478" s="134" t="s">
        <v>295</v>
      </c>
      <c r="M478" s="135" t="s">
        <v>5420</v>
      </c>
      <c r="N478" s="135" t="s">
        <v>619</v>
      </c>
    </row>
    <row r="479" spans="1:14" x14ac:dyDescent="0.25">
      <c r="A479" s="100" t="s">
        <v>76</v>
      </c>
      <c r="B479" s="220" t="s">
        <v>5261</v>
      </c>
      <c r="C479" s="216" t="s">
        <v>595</v>
      </c>
      <c r="D479" s="100" t="s">
        <v>5262</v>
      </c>
      <c r="E479" s="100" t="s">
        <v>1092</v>
      </c>
      <c r="F479" s="100" t="s">
        <v>3085</v>
      </c>
      <c r="G479" s="217">
        <v>43749</v>
      </c>
      <c r="H479" s="100" t="s">
        <v>2838</v>
      </c>
      <c r="I479" s="217">
        <v>43810</v>
      </c>
      <c r="J479" s="218" t="s">
        <v>5498</v>
      </c>
      <c r="K479" s="218" t="s">
        <v>5263</v>
      </c>
      <c r="L479" s="218" t="s">
        <v>295</v>
      </c>
      <c r="M479" s="219" t="s">
        <v>3859</v>
      </c>
      <c r="N479" s="219" t="s">
        <v>243</v>
      </c>
    </row>
    <row r="480" spans="1:14" x14ac:dyDescent="0.25">
      <c r="A480" s="132" t="s">
        <v>151</v>
      </c>
      <c r="B480" s="220" t="s">
        <v>5352</v>
      </c>
      <c r="C480" s="107" t="s">
        <v>595</v>
      </c>
      <c r="D480" s="133" t="s">
        <v>5353</v>
      </c>
      <c r="E480" s="133" t="s">
        <v>525</v>
      </c>
      <c r="F480" s="133" t="s">
        <v>5351</v>
      </c>
      <c r="G480" s="137">
        <v>43756</v>
      </c>
      <c r="H480" s="133" t="s">
        <v>2851</v>
      </c>
      <c r="I480" s="137">
        <v>43770</v>
      </c>
      <c r="J480" s="134" t="s">
        <v>5498</v>
      </c>
      <c r="K480" s="134" t="s">
        <v>5263</v>
      </c>
      <c r="L480" s="134" t="s">
        <v>295</v>
      </c>
      <c r="M480" s="135" t="s">
        <v>4048</v>
      </c>
      <c r="N480" s="135" t="s">
        <v>243</v>
      </c>
    </row>
    <row r="481" spans="1:14" x14ac:dyDescent="0.25">
      <c r="A481" s="132" t="s">
        <v>151</v>
      </c>
      <c r="B481" s="220" t="s">
        <v>5349</v>
      </c>
      <c r="C481" s="107" t="s">
        <v>595</v>
      </c>
      <c r="D481" s="133" t="s">
        <v>5350</v>
      </c>
      <c r="E481" s="133" t="s">
        <v>525</v>
      </c>
      <c r="F481" s="133" t="s">
        <v>5351</v>
      </c>
      <c r="G481" s="137">
        <v>43761</v>
      </c>
      <c r="H481" s="133" t="s">
        <v>2838</v>
      </c>
      <c r="I481" s="137">
        <v>43774</v>
      </c>
      <c r="J481" s="134" t="s">
        <v>5498</v>
      </c>
      <c r="K481" s="134" t="s">
        <v>5263</v>
      </c>
      <c r="L481" s="134" t="s">
        <v>295</v>
      </c>
      <c r="M481" s="135" t="s">
        <v>4048</v>
      </c>
      <c r="N481" s="135" t="s">
        <v>243</v>
      </c>
    </row>
    <row r="482" spans="1:14" x14ac:dyDescent="0.25">
      <c r="A482" s="132" t="s">
        <v>141</v>
      </c>
      <c r="B482" s="220" t="s">
        <v>5299</v>
      </c>
      <c r="C482" s="107" t="s">
        <v>595</v>
      </c>
      <c r="D482" s="133" t="s">
        <v>5300</v>
      </c>
      <c r="E482" s="133" t="s">
        <v>256</v>
      </c>
      <c r="F482" s="133" t="s">
        <v>5301</v>
      </c>
      <c r="G482" s="137">
        <v>43762</v>
      </c>
      <c r="H482" s="133" t="s">
        <v>2838</v>
      </c>
      <c r="I482" s="137">
        <v>43775</v>
      </c>
      <c r="J482" s="134" t="s">
        <v>5498</v>
      </c>
      <c r="K482" s="134" t="s">
        <v>5263</v>
      </c>
      <c r="L482" s="134" t="s">
        <v>295</v>
      </c>
      <c r="M482" s="135" t="s">
        <v>3954</v>
      </c>
      <c r="N482" s="135" t="s">
        <v>243</v>
      </c>
    </row>
    <row r="483" spans="1:14" x14ac:dyDescent="0.25">
      <c r="A483" s="132" t="s">
        <v>526</v>
      </c>
      <c r="B483" s="220" t="s">
        <v>5444</v>
      </c>
      <c r="C483" s="107" t="s">
        <v>595</v>
      </c>
      <c r="D483" s="133" t="s">
        <v>5445</v>
      </c>
      <c r="E483" s="133" t="s">
        <v>4444</v>
      </c>
      <c r="F483" s="133" t="s">
        <v>320</v>
      </c>
      <c r="G483" s="137">
        <v>43763</v>
      </c>
      <c r="H483" s="133" t="s">
        <v>2854</v>
      </c>
      <c r="I483" s="137">
        <v>43783</v>
      </c>
      <c r="J483" s="134" t="s">
        <v>5498</v>
      </c>
      <c r="K483" s="134" t="s">
        <v>5263</v>
      </c>
      <c r="L483" s="134" t="s">
        <v>295</v>
      </c>
      <c r="M483" s="135" t="s">
        <v>4209</v>
      </c>
      <c r="N483" s="135" t="s">
        <v>263</v>
      </c>
    </row>
    <row r="484" spans="1:14" x14ac:dyDescent="0.25">
      <c r="A484" s="132" t="s">
        <v>4818</v>
      </c>
      <c r="B484" s="220" t="s">
        <v>5476</v>
      </c>
      <c r="C484" s="107" t="s">
        <v>595</v>
      </c>
      <c r="D484" s="133" t="s">
        <v>5477</v>
      </c>
      <c r="E484" s="133" t="s">
        <v>977</v>
      </c>
      <c r="F484" s="133" t="s">
        <v>5478</v>
      </c>
      <c r="G484" s="137">
        <v>43770</v>
      </c>
      <c r="H484" s="133" t="s">
        <v>2854</v>
      </c>
      <c r="I484" s="137">
        <v>43775</v>
      </c>
      <c r="J484" s="134" t="s">
        <v>5498</v>
      </c>
      <c r="K484" s="134" t="s">
        <v>5263</v>
      </c>
      <c r="L484" s="134" t="s">
        <v>295</v>
      </c>
      <c r="M484" s="135" t="s">
        <v>4273</v>
      </c>
      <c r="N484" s="135" t="s">
        <v>263</v>
      </c>
    </row>
    <row r="485" spans="1:14" x14ac:dyDescent="0.25">
      <c r="A485" s="226" t="s">
        <v>151</v>
      </c>
      <c r="B485" s="227" t="s">
        <v>5347</v>
      </c>
      <c r="C485" s="225" t="s">
        <v>595</v>
      </c>
      <c r="D485" s="226" t="s">
        <v>5348</v>
      </c>
      <c r="E485" s="226" t="s">
        <v>558</v>
      </c>
      <c r="F485" s="226" t="s">
        <v>295</v>
      </c>
      <c r="G485" s="228">
        <v>43783</v>
      </c>
      <c r="H485" s="226" t="s">
        <v>2854</v>
      </c>
      <c r="I485" s="228">
        <v>43791</v>
      </c>
      <c r="J485" s="229" t="s">
        <v>5498</v>
      </c>
      <c r="K485" s="229" t="s">
        <v>5263</v>
      </c>
      <c r="L485" s="229" t="s">
        <v>295</v>
      </c>
      <c r="M485" s="230" t="s">
        <v>3906</v>
      </c>
      <c r="N485" s="230" t="s">
        <v>263</v>
      </c>
    </row>
    <row r="486" spans="1:14" x14ac:dyDescent="0.25">
      <c r="A486" s="226" t="s">
        <v>151</v>
      </c>
      <c r="B486" s="227" t="s">
        <v>5369</v>
      </c>
      <c r="C486" s="225" t="s">
        <v>595</v>
      </c>
      <c r="D486" s="226" t="s">
        <v>5358</v>
      </c>
      <c r="E486" s="226" t="s">
        <v>3873</v>
      </c>
      <c r="F486" s="226" t="s">
        <v>5359</v>
      </c>
      <c r="G486" s="228">
        <v>43794</v>
      </c>
      <c r="H486" s="226" t="s">
        <v>2851</v>
      </c>
      <c r="I486" s="228">
        <v>43812</v>
      </c>
      <c r="J486" s="229" t="s">
        <v>5498</v>
      </c>
      <c r="K486" s="229" t="s">
        <v>313</v>
      </c>
      <c r="L486" s="229" t="s">
        <v>2884</v>
      </c>
      <c r="M486" s="230" t="s">
        <v>4059</v>
      </c>
      <c r="N486" s="230" t="s">
        <v>243</v>
      </c>
    </row>
  </sheetData>
  <mergeCells count="2">
    <mergeCell ref="C3:N3"/>
    <mergeCell ref="I1:N1"/>
  </mergeCells>
  <conditionalFormatting sqref="B487:B1048576 B1:B4">
    <cfRule type="duplicateValues" dxfId="23" priority="60"/>
  </conditionalFormatting>
  <conditionalFormatting sqref="B487:B1048576">
    <cfRule type="duplicateValues" dxfId="22" priority="50"/>
  </conditionalFormatting>
  <conditionalFormatting sqref="C1:C1048576">
    <cfRule type="containsText" dxfId="21" priority="7" operator="containsText" text="FS">
      <formula>NOT(ISERROR(SEARCH("FS",C1)))</formula>
    </cfRule>
  </conditionalFormatting>
  <conditionalFormatting sqref="B5:B486">
    <cfRule type="duplicateValues" dxfId="20"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C1" sqref="C1"/>
    </sheetView>
  </sheetViews>
  <sheetFormatPr defaultRowHeight="15" x14ac:dyDescent="0.25"/>
  <cols>
    <col min="2" max="2" width="10.5703125" customWidth="1"/>
    <col min="6" max="7" width="21" customWidth="1"/>
    <col min="9" max="12" width="12.5703125" customWidth="1"/>
    <col min="14" max="15" width="5.140625" style="104"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 min="24" max="24" width="13.28515625" customWidth="1"/>
    <col min="25" max="25" width="19.7109375" customWidth="1"/>
    <col min="27" max="27" width="12.85546875" bestFit="1" customWidth="1"/>
    <col min="28" max="28" width="13.28515625" customWidth="1"/>
  </cols>
  <sheetData>
    <row r="1" spans="1:28" s="177" customFormat="1" x14ac:dyDescent="0.25">
      <c r="B1" s="178"/>
      <c r="C1" s="177">
        <f>COUNTIF(D1:D300,"?*")</f>
        <v>1</v>
      </c>
      <c r="F1" s="179" t="s">
        <v>270</v>
      </c>
      <c r="G1" s="180" t="s">
        <v>2766</v>
      </c>
      <c r="I1" s="179" t="s">
        <v>11</v>
      </c>
      <c r="J1" s="179" t="s">
        <v>586</v>
      </c>
      <c r="K1" s="179" t="s">
        <v>587</v>
      </c>
      <c r="L1" s="179" t="s">
        <v>588</v>
      </c>
      <c r="N1" s="181"/>
      <c r="O1" s="181"/>
      <c r="P1" s="179"/>
      <c r="Q1" s="179"/>
      <c r="S1" s="181" t="s">
        <v>1069</v>
      </c>
      <c r="T1" s="181" t="s">
        <v>1070</v>
      </c>
      <c r="U1" s="181" t="s">
        <v>6</v>
      </c>
      <c r="V1" s="181" t="s">
        <v>1071</v>
      </c>
      <c r="X1" s="182" t="s">
        <v>4763</v>
      </c>
      <c r="Y1" s="183" t="s">
        <v>4762</v>
      </c>
      <c r="AA1" s="184" t="s">
        <v>4951</v>
      </c>
      <c r="AB1" s="185" t="s">
        <v>4952</v>
      </c>
    </row>
    <row r="2" spans="1:28" x14ac:dyDescent="0.25">
      <c r="A2">
        <f>IF(ISNUMBER(SEARCH('Project Detail'!$B$5,'Data Validation'!B2)),MAX($A$1:A1)+1,0)</f>
        <v>0</v>
      </c>
      <c r="B2" s="164" t="s">
        <v>497</v>
      </c>
      <c r="C2" t="str">
        <f ca="1">OFFSET($D$2,,,COUNTIF($D$2:D700,"?*"))</f>
        <v>20P000086</v>
      </c>
      <c r="D2" t="str">
        <f>IFERROR(VLOOKUP(ROWS($D$2:D2),$A$2:$B$1000,2,0),"")</f>
        <v>20P000086</v>
      </c>
      <c r="F2" s="28">
        <v>43404</v>
      </c>
      <c r="G2" s="121">
        <v>43388</v>
      </c>
      <c r="I2" s="28" t="s">
        <v>589</v>
      </c>
      <c r="J2" s="28" t="s">
        <v>590</v>
      </c>
      <c r="K2" s="28" t="s">
        <v>591</v>
      </c>
      <c r="L2" s="28" t="s">
        <v>592</v>
      </c>
      <c r="N2" s="102" t="s">
        <v>641</v>
      </c>
      <c r="O2" s="102">
        <v>1</v>
      </c>
      <c r="P2" s="28" t="s">
        <v>231</v>
      </c>
      <c r="Q2" s="105" t="s">
        <v>3</v>
      </c>
      <c r="S2" s="27" t="s">
        <v>1072</v>
      </c>
      <c r="T2" s="27" t="s">
        <v>1073</v>
      </c>
      <c r="U2" s="27" t="s">
        <v>561</v>
      </c>
      <c r="V2" s="27" t="s">
        <v>1074</v>
      </c>
      <c r="X2" s="159" t="s">
        <v>303</v>
      </c>
      <c r="Y2" s="159" t="s">
        <v>4844</v>
      </c>
      <c r="AA2" s="173" t="s">
        <v>4939</v>
      </c>
      <c r="AB2" s="174">
        <v>1</v>
      </c>
    </row>
    <row r="3" spans="1:28" x14ac:dyDescent="0.25">
      <c r="A3">
        <f>IF(ISNUMBER(SEARCH('Project Detail'!$B$5,'Data Validation'!B3)),MAX($A$1:A2)+1,0)</f>
        <v>0</v>
      </c>
      <c r="B3" s="164" t="s">
        <v>697</v>
      </c>
      <c r="D3" t="str">
        <f>IFERROR(VLOOKUP(ROWS($D$2:D3),$A$2:$B$1000,2,0),"")</f>
        <v/>
      </c>
      <c r="F3" s="28">
        <v>43420</v>
      </c>
      <c r="G3" s="28">
        <v>43404</v>
      </c>
      <c r="I3" s="28" t="s">
        <v>593</v>
      </c>
      <c r="J3" s="28"/>
      <c r="K3" s="28"/>
      <c r="L3" s="28" t="s">
        <v>592</v>
      </c>
      <c r="N3" s="102" t="s">
        <v>642</v>
      </c>
      <c r="O3" s="102">
        <v>2</v>
      </c>
      <c r="P3" s="28"/>
      <c r="Q3" s="105" t="s">
        <v>253</v>
      </c>
      <c r="S3" s="27" t="s">
        <v>1075</v>
      </c>
      <c r="T3" s="27" t="s">
        <v>1076</v>
      </c>
      <c r="U3" s="27" t="s">
        <v>1077</v>
      </c>
      <c r="V3" s="27" t="s">
        <v>1074</v>
      </c>
      <c r="X3" s="159" t="s">
        <v>498</v>
      </c>
      <c r="Y3" s="159" t="s">
        <v>4844</v>
      </c>
      <c r="AA3" s="173" t="s">
        <v>4938</v>
      </c>
      <c r="AB3" s="174">
        <v>2</v>
      </c>
    </row>
    <row r="4" spans="1:28" x14ac:dyDescent="0.25">
      <c r="A4">
        <f>IF(ISNUMBER(SEARCH('Project Detail'!$B$5,'Data Validation'!B4)),MAX($A$1:A3)+1,0)</f>
        <v>0</v>
      </c>
      <c r="B4" s="164" t="s">
        <v>700</v>
      </c>
      <c r="D4" t="str">
        <f>IFERROR(VLOOKUP(ROWS($D$2:D4),$A$2:$B$1000,2,0),"")</f>
        <v/>
      </c>
      <c r="F4" s="28">
        <v>43435</v>
      </c>
      <c r="G4" s="28">
        <v>43420</v>
      </c>
      <c r="I4" s="28" t="s">
        <v>88</v>
      </c>
      <c r="J4" s="28" t="s">
        <v>590</v>
      </c>
      <c r="K4" s="28" t="s">
        <v>591</v>
      </c>
      <c r="L4" s="28" t="s">
        <v>592</v>
      </c>
      <c r="N4" s="102" t="s">
        <v>643</v>
      </c>
      <c r="O4" s="102">
        <v>3</v>
      </c>
      <c r="P4" s="28"/>
      <c r="Q4" s="105" t="s">
        <v>254</v>
      </c>
      <c r="S4" s="27" t="s">
        <v>1078</v>
      </c>
      <c r="T4" s="27" t="s">
        <v>1079</v>
      </c>
      <c r="U4" s="27" t="s">
        <v>1080</v>
      </c>
      <c r="V4" s="27" t="s">
        <v>1074</v>
      </c>
      <c r="X4" s="159" t="s">
        <v>450</v>
      </c>
      <c r="Y4" s="159" t="s">
        <v>4844</v>
      </c>
      <c r="AA4" s="173" t="s">
        <v>4933</v>
      </c>
      <c r="AB4" s="174">
        <v>3</v>
      </c>
    </row>
    <row r="5" spans="1:28" x14ac:dyDescent="0.25">
      <c r="A5">
        <f>IF(ISNUMBER(SEARCH('Project Detail'!$B$5,'Data Validation'!B5)),MAX($A$1:A4)+1,0)</f>
        <v>0</v>
      </c>
      <c r="B5" s="164" t="s">
        <v>702</v>
      </c>
      <c r="D5" t="str">
        <f>IFERROR(VLOOKUP(ROWS($D$2:D5),$A$2:$B$1000,2,0),"")</f>
        <v/>
      </c>
      <c r="F5" s="28">
        <v>43450</v>
      </c>
      <c r="G5" s="28">
        <v>43435</v>
      </c>
      <c r="I5" s="28" t="s">
        <v>105</v>
      </c>
      <c r="J5" s="28"/>
      <c r="K5" s="28"/>
      <c r="L5" s="28" t="s">
        <v>592</v>
      </c>
      <c r="N5" s="102" t="s">
        <v>644</v>
      </c>
      <c r="O5" s="102">
        <v>4</v>
      </c>
      <c r="P5" s="28"/>
      <c r="Q5" s="105" t="s">
        <v>290</v>
      </c>
      <c r="S5" s="27" t="s">
        <v>1081</v>
      </c>
      <c r="T5" s="27" t="s">
        <v>1082</v>
      </c>
      <c r="U5" s="27" t="s">
        <v>1083</v>
      </c>
      <c r="V5" s="27" t="s">
        <v>1084</v>
      </c>
      <c r="X5" s="159" t="s">
        <v>1038</v>
      </c>
      <c r="Y5" s="159" t="s">
        <v>4844</v>
      </c>
      <c r="AA5" s="173" t="s">
        <v>4935</v>
      </c>
      <c r="AB5" s="174">
        <v>4</v>
      </c>
    </row>
    <row r="6" spans="1:28" x14ac:dyDescent="0.25">
      <c r="A6">
        <f>IF(ISNUMBER(SEARCH('Project Detail'!$B$5,'Data Validation'!B6)),MAX($A$1:A5)+1,0)</f>
        <v>0</v>
      </c>
      <c r="B6" s="164" t="s">
        <v>704</v>
      </c>
      <c r="D6" t="str">
        <f>IFERROR(VLOOKUP(ROWS($D$2:D6),$A$2:$B$1000,2,0),"")</f>
        <v/>
      </c>
      <c r="F6" s="28">
        <v>43466</v>
      </c>
      <c r="G6" s="28">
        <v>43450</v>
      </c>
      <c r="I6" s="28" t="s">
        <v>573</v>
      </c>
      <c r="J6" s="27" t="s">
        <v>2768</v>
      </c>
      <c r="K6" s="28" t="s">
        <v>594</v>
      </c>
      <c r="L6" s="28" t="s">
        <v>595</v>
      </c>
      <c r="N6" s="102" t="s">
        <v>645</v>
      </c>
      <c r="O6" s="102">
        <v>5</v>
      </c>
      <c r="P6" s="28" t="s">
        <v>230</v>
      </c>
      <c r="Q6" s="105" t="s">
        <v>0</v>
      </c>
      <c r="S6" s="27" t="s">
        <v>1085</v>
      </c>
      <c r="T6" s="27" t="s">
        <v>1086</v>
      </c>
      <c r="U6" s="27" t="s">
        <v>1087</v>
      </c>
      <c r="V6" s="27" t="s">
        <v>1074</v>
      </c>
      <c r="X6" s="159" t="s">
        <v>4784</v>
      </c>
      <c r="Y6" s="159" t="s">
        <v>4787</v>
      </c>
      <c r="AA6" s="173" t="s">
        <v>4932</v>
      </c>
      <c r="AB6" s="174">
        <v>5</v>
      </c>
    </row>
    <row r="7" spans="1:28" x14ac:dyDescent="0.25">
      <c r="A7">
        <f>IF(ISNUMBER(SEARCH('Project Detail'!$B$5,'Data Validation'!B7)),MAX($A$1:A6)+1,0)</f>
        <v>0</v>
      </c>
      <c r="B7" s="164" t="s">
        <v>707</v>
      </c>
      <c r="D7" t="str">
        <f>IFERROR(VLOOKUP(ROWS($D$2:D7),$A$2:$B$1000,2,0),"")</f>
        <v/>
      </c>
      <c r="F7" s="28">
        <v>43481</v>
      </c>
      <c r="G7" s="28">
        <v>43466</v>
      </c>
      <c r="I7" s="28" t="s">
        <v>596</v>
      </c>
      <c r="J7" s="28"/>
      <c r="K7" s="28"/>
      <c r="L7" s="28" t="s">
        <v>597</v>
      </c>
      <c r="N7" s="102" t="s">
        <v>646</v>
      </c>
      <c r="O7" s="102">
        <v>6</v>
      </c>
      <c r="P7" s="28" t="s">
        <v>232</v>
      </c>
      <c r="Q7" s="105" t="s">
        <v>4</v>
      </c>
      <c r="S7" s="27" t="s">
        <v>1088</v>
      </c>
      <c r="T7" s="27" t="s">
        <v>1089</v>
      </c>
      <c r="U7" s="27" t="s">
        <v>1090</v>
      </c>
      <c r="V7" s="27" t="s">
        <v>1074</v>
      </c>
      <c r="X7" s="159" t="s">
        <v>4776</v>
      </c>
      <c r="Y7" s="159" t="s">
        <v>4787</v>
      </c>
      <c r="AA7" s="173" t="s">
        <v>4937</v>
      </c>
      <c r="AB7" s="174">
        <v>6</v>
      </c>
    </row>
    <row r="8" spans="1:28" x14ac:dyDescent="0.25">
      <c r="A8">
        <f>IF(ISNUMBER(SEARCH('Project Detail'!$B$5,'Data Validation'!B8)),MAX($A$1:A7)+1,0)</f>
        <v>0</v>
      </c>
      <c r="B8" s="164" t="s">
        <v>709</v>
      </c>
      <c r="D8" t="str">
        <f>IFERROR(VLOOKUP(ROWS($D$2:D8),$A$2:$B$1000,2,0),"")</f>
        <v/>
      </c>
      <c r="F8" s="28">
        <v>43497</v>
      </c>
      <c r="G8" s="28">
        <v>43481</v>
      </c>
      <c r="I8" s="28" t="s">
        <v>496</v>
      </c>
      <c r="J8" s="27" t="s">
        <v>2768</v>
      </c>
      <c r="K8" s="28" t="s">
        <v>594</v>
      </c>
      <c r="L8" s="28" t="s">
        <v>595</v>
      </c>
      <c r="N8" s="102" t="s">
        <v>647</v>
      </c>
      <c r="O8" s="102">
        <v>7</v>
      </c>
      <c r="P8" s="28" t="s">
        <v>233</v>
      </c>
      <c r="Q8" s="105" t="s">
        <v>5</v>
      </c>
      <c r="S8" s="27" t="s">
        <v>1091</v>
      </c>
      <c r="T8" s="27" t="s">
        <v>524</v>
      </c>
      <c r="U8" s="27" t="s">
        <v>1092</v>
      </c>
      <c r="V8" s="27" t="s">
        <v>1074</v>
      </c>
      <c r="X8" s="159" t="s">
        <v>4774</v>
      </c>
      <c r="Y8" s="159" t="s">
        <v>4787</v>
      </c>
      <c r="AA8" s="173" t="s">
        <v>4931</v>
      </c>
      <c r="AB8" s="174">
        <v>7</v>
      </c>
    </row>
    <row r="9" spans="1:28" x14ac:dyDescent="0.25">
      <c r="A9">
        <f>IF(ISNUMBER(SEARCH('Project Detail'!$B$5,'Data Validation'!B9)),MAX($A$1:A8)+1,0)</f>
        <v>0</v>
      </c>
      <c r="B9" s="164" t="s">
        <v>711</v>
      </c>
      <c r="D9" t="str">
        <f>IFERROR(VLOOKUP(ROWS($D$2:D9),$A$2:$B$1000,2,0),"")</f>
        <v/>
      </c>
      <c r="F9" s="28">
        <v>43512</v>
      </c>
      <c r="G9" s="28">
        <v>43497</v>
      </c>
      <c r="I9" s="28" t="s">
        <v>598</v>
      </c>
      <c r="J9" s="28" t="s">
        <v>599</v>
      </c>
      <c r="K9" s="28" t="s">
        <v>600</v>
      </c>
      <c r="L9" s="28" t="s">
        <v>592</v>
      </c>
      <c r="N9" s="102" t="s">
        <v>648</v>
      </c>
      <c r="O9" s="102">
        <v>8</v>
      </c>
      <c r="P9" s="28" t="s">
        <v>6</v>
      </c>
      <c r="Q9" s="105" t="s">
        <v>680</v>
      </c>
      <c r="S9" s="27" t="s">
        <v>1093</v>
      </c>
      <c r="T9" s="27" t="s">
        <v>1094</v>
      </c>
      <c r="U9" s="27" t="s">
        <v>262</v>
      </c>
      <c r="V9" s="27" t="s">
        <v>1074</v>
      </c>
      <c r="X9" s="159" t="s">
        <v>4775</v>
      </c>
      <c r="Y9" s="159" t="s">
        <v>4787</v>
      </c>
      <c r="AA9" s="173" t="s">
        <v>4934</v>
      </c>
      <c r="AB9" s="174">
        <v>8</v>
      </c>
    </row>
    <row r="10" spans="1:28" x14ac:dyDescent="0.25">
      <c r="A10">
        <f>IF(ISNUMBER(SEARCH('Project Detail'!$B$5,'Data Validation'!B10)),MAX($A$1:A9)+1,0)</f>
        <v>0</v>
      </c>
      <c r="B10" s="164" t="s">
        <v>425</v>
      </c>
      <c r="D10" t="str">
        <f>IFERROR(VLOOKUP(ROWS($D$2:D10),$A$2:$B$1000,2,0),"")</f>
        <v/>
      </c>
      <c r="F10" s="28">
        <v>43525</v>
      </c>
      <c r="G10" s="28">
        <v>43512</v>
      </c>
      <c r="I10" s="27" t="s">
        <v>263</v>
      </c>
      <c r="J10" s="27" t="s">
        <v>2987</v>
      </c>
      <c r="K10" s="27" t="s">
        <v>601</v>
      </c>
      <c r="L10" s="27" t="s">
        <v>595</v>
      </c>
      <c r="N10" s="103" t="s">
        <v>649</v>
      </c>
      <c r="O10" s="103">
        <v>9</v>
      </c>
      <c r="Q10" s="105" t="s">
        <v>681</v>
      </c>
      <c r="S10" s="27" t="s">
        <v>1095</v>
      </c>
      <c r="T10" s="27" t="s">
        <v>987</v>
      </c>
      <c r="U10" s="27" t="s">
        <v>519</v>
      </c>
      <c r="V10" s="27" t="s">
        <v>1074</v>
      </c>
      <c r="X10" s="159" t="s">
        <v>4533</v>
      </c>
      <c r="Y10" s="159" t="s">
        <v>4787</v>
      </c>
      <c r="AA10" s="173" t="s">
        <v>4787</v>
      </c>
      <c r="AB10" s="174">
        <v>9</v>
      </c>
    </row>
    <row r="11" spans="1:28" x14ac:dyDescent="0.25">
      <c r="A11">
        <f>IF(ISNUMBER(SEARCH('Project Detail'!$B$5,'Data Validation'!B11)),MAX($A$1:A10)+1,0)</f>
        <v>0</v>
      </c>
      <c r="B11" s="164" t="s">
        <v>713</v>
      </c>
      <c r="D11" t="str">
        <f>IFERROR(VLOOKUP(ROWS($D$2:D11),$A$2:$B$1000,2,0),"")</f>
        <v/>
      </c>
      <c r="F11" s="28">
        <v>43540</v>
      </c>
      <c r="G11" s="28">
        <v>43525</v>
      </c>
      <c r="I11" s="27" t="s">
        <v>602</v>
      </c>
      <c r="J11" s="27"/>
      <c r="K11" s="27"/>
      <c r="L11" s="27" t="s">
        <v>597</v>
      </c>
      <c r="N11" s="103" t="s">
        <v>650</v>
      </c>
      <c r="O11" s="103">
        <v>10</v>
      </c>
      <c r="P11" s="27" t="s">
        <v>7</v>
      </c>
      <c r="Q11" s="105" t="s">
        <v>7</v>
      </c>
      <c r="S11" s="27" t="s">
        <v>1096</v>
      </c>
      <c r="T11" s="27" t="s">
        <v>1097</v>
      </c>
      <c r="U11" s="27" t="s">
        <v>533</v>
      </c>
      <c r="V11" s="27" t="s">
        <v>1084</v>
      </c>
      <c r="X11" s="159" t="s">
        <v>4534</v>
      </c>
      <c r="Y11" s="159" t="s">
        <v>4787</v>
      </c>
      <c r="AA11" s="173" t="s">
        <v>4949</v>
      </c>
      <c r="AB11" s="174">
        <v>10</v>
      </c>
    </row>
    <row r="12" spans="1:28" x14ac:dyDescent="0.25">
      <c r="A12">
        <f>IF(ISNUMBER(SEARCH('Project Detail'!$B$5,'Data Validation'!B12)),MAX($A$1:A11)+1,0)</f>
        <v>0</v>
      </c>
      <c r="B12" s="164" t="s">
        <v>715</v>
      </c>
      <c r="D12" t="str">
        <f>IFERROR(VLOOKUP(ROWS($D$2:D12),$A$2:$B$1000,2,0),"")</f>
        <v/>
      </c>
      <c r="F12" s="28">
        <v>43556</v>
      </c>
      <c r="G12" s="28">
        <v>43540</v>
      </c>
      <c r="I12" s="27" t="s">
        <v>103</v>
      </c>
      <c r="J12" s="27" t="s">
        <v>603</v>
      </c>
      <c r="K12" s="27" t="s">
        <v>604</v>
      </c>
      <c r="L12" s="27" t="s">
        <v>592</v>
      </c>
      <c r="N12" s="103" t="s">
        <v>651</v>
      </c>
      <c r="O12" s="103">
        <v>11</v>
      </c>
      <c r="P12" s="27" t="s">
        <v>234</v>
      </c>
      <c r="Q12" s="105" t="s">
        <v>10</v>
      </c>
      <c r="S12" s="27" t="s">
        <v>1098</v>
      </c>
      <c r="T12" s="27" t="s">
        <v>1099</v>
      </c>
      <c r="U12" s="27" t="s">
        <v>1100</v>
      </c>
      <c r="V12" s="27" t="s">
        <v>1074</v>
      </c>
      <c r="X12" s="159" t="s">
        <v>4546</v>
      </c>
      <c r="Y12" s="159" t="s">
        <v>4787</v>
      </c>
      <c r="AA12" s="173" t="s">
        <v>4945</v>
      </c>
      <c r="AB12" s="174">
        <v>11</v>
      </c>
    </row>
    <row r="13" spans="1:28" x14ac:dyDescent="0.25">
      <c r="A13">
        <f>IF(ISNUMBER(SEARCH('Project Detail'!$B$5,'Data Validation'!B13)),MAX($A$1:A12)+1,0)</f>
        <v>0</v>
      </c>
      <c r="B13" s="164" t="s">
        <v>718</v>
      </c>
      <c r="D13" t="str">
        <f>IFERROR(VLOOKUP(ROWS($D$2:D13),$A$2:$B$1000,2,0),"")</f>
        <v/>
      </c>
      <c r="F13" s="28">
        <v>43571</v>
      </c>
      <c r="G13" s="28">
        <v>43556</v>
      </c>
      <c r="I13" s="27" t="s">
        <v>358</v>
      </c>
      <c r="J13" s="27" t="s">
        <v>599</v>
      </c>
      <c r="K13" s="27" t="s">
        <v>600</v>
      </c>
      <c r="L13" s="27" t="s">
        <v>592</v>
      </c>
      <c r="N13" s="103" t="s">
        <v>652</v>
      </c>
      <c r="O13" s="103">
        <v>12</v>
      </c>
      <c r="P13" s="27"/>
      <c r="Q13" s="105" t="s">
        <v>291</v>
      </c>
      <c r="S13" s="27" t="s">
        <v>1101</v>
      </c>
      <c r="T13" s="27" t="s">
        <v>1102</v>
      </c>
      <c r="U13" s="27" t="s">
        <v>528</v>
      </c>
      <c r="V13" s="27" t="s">
        <v>1084</v>
      </c>
      <c r="X13" s="159" t="s">
        <v>4549</v>
      </c>
      <c r="Y13" s="159" t="s">
        <v>4787</v>
      </c>
      <c r="AA13" s="173" t="s">
        <v>4947</v>
      </c>
      <c r="AB13" s="174">
        <v>12</v>
      </c>
    </row>
    <row r="14" spans="1:28" x14ac:dyDescent="0.25">
      <c r="A14">
        <f>IF(ISNUMBER(SEARCH('Project Detail'!$B$5,'Data Validation'!B14)),MAX($A$1:A13)+1,0)</f>
        <v>0</v>
      </c>
      <c r="B14" s="164" t="s">
        <v>721</v>
      </c>
      <c r="D14" t="str">
        <f>IFERROR(VLOOKUP(ROWS($D$2:D14),$A$2:$B$1000,2,0),"")</f>
        <v/>
      </c>
      <c r="F14" s="28">
        <v>43586</v>
      </c>
      <c r="G14" s="28">
        <v>43571</v>
      </c>
      <c r="I14" s="27" t="s">
        <v>257</v>
      </c>
      <c r="J14" s="27" t="s">
        <v>2768</v>
      </c>
      <c r="K14" s="27" t="s">
        <v>584</v>
      </c>
      <c r="L14" s="27" t="s">
        <v>595</v>
      </c>
      <c r="N14" s="103" t="s">
        <v>653</v>
      </c>
      <c r="O14" s="103">
        <v>13</v>
      </c>
      <c r="P14" s="27" t="s">
        <v>277</v>
      </c>
      <c r="Q14" s="105" t="s">
        <v>292</v>
      </c>
      <c r="S14" s="27" t="s">
        <v>1103</v>
      </c>
      <c r="T14" s="27" t="s">
        <v>1104</v>
      </c>
      <c r="U14" s="27" t="s">
        <v>1105</v>
      </c>
      <c r="V14" s="27" t="s">
        <v>1074</v>
      </c>
      <c r="X14" s="159" t="s">
        <v>4548</v>
      </c>
      <c r="Y14" s="159" t="s">
        <v>4787</v>
      </c>
      <c r="AA14" s="173" t="s">
        <v>4943</v>
      </c>
      <c r="AB14" s="174">
        <v>13</v>
      </c>
    </row>
    <row r="15" spans="1:28" x14ac:dyDescent="0.25">
      <c r="A15">
        <f>IF(ISNUMBER(SEARCH('Project Detail'!$B$5,'Data Validation'!B15)),MAX($A$1:A14)+1,0)</f>
        <v>0</v>
      </c>
      <c r="B15" s="164" t="s">
        <v>724</v>
      </c>
      <c r="D15" t="str">
        <f>IFERROR(VLOOKUP(ROWS($D$2:D15),$A$2:$B$1000,2,0),"")</f>
        <v/>
      </c>
      <c r="F15" s="28">
        <v>43601</v>
      </c>
      <c r="G15" s="28">
        <v>43586</v>
      </c>
      <c r="I15" s="27" t="s">
        <v>605</v>
      </c>
      <c r="J15" s="27" t="s">
        <v>2768</v>
      </c>
      <c r="K15" s="27" t="s">
        <v>584</v>
      </c>
      <c r="L15" s="27" t="s">
        <v>595</v>
      </c>
      <c r="N15" s="103" t="s">
        <v>654</v>
      </c>
      <c r="O15" s="103">
        <v>14</v>
      </c>
      <c r="P15" s="27" t="s">
        <v>252</v>
      </c>
      <c r="Q15" s="105" t="s">
        <v>682</v>
      </c>
      <c r="S15" s="27" t="s">
        <v>1106</v>
      </c>
      <c r="T15" s="27" t="s">
        <v>1107</v>
      </c>
      <c r="U15" s="27" t="s">
        <v>541</v>
      </c>
      <c r="V15" s="27" t="s">
        <v>1074</v>
      </c>
      <c r="X15" s="159" t="s">
        <v>4560</v>
      </c>
      <c r="Y15" s="159" t="s">
        <v>4787</v>
      </c>
      <c r="AA15" s="173" t="s">
        <v>4950</v>
      </c>
      <c r="AB15" s="174">
        <v>14</v>
      </c>
    </row>
    <row r="16" spans="1:28" x14ac:dyDescent="0.25">
      <c r="A16">
        <f>IF(ISNUMBER(SEARCH('Project Detail'!$B$5,'Data Validation'!B16)),MAX($A$1:A15)+1,0)</f>
        <v>0</v>
      </c>
      <c r="B16" s="164" t="s">
        <v>727</v>
      </c>
      <c r="D16" t="str">
        <f>IFERROR(VLOOKUP(ROWS($D$2:D16),$A$2:$B$1000,2,0),"")</f>
        <v/>
      </c>
      <c r="F16" s="28">
        <v>43617</v>
      </c>
      <c r="G16" s="28">
        <v>43601</v>
      </c>
      <c r="I16" s="27" t="s">
        <v>169</v>
      </c>
      <c r="J16" s="27" t="s">
        <v>606</v>
      </c>
      <c r="K16" s="27" t="s">
        <v>607</v>
      </c>
      <c r="L16" s="27" t="s">
        <v>592</v>
      </c>
      <c r="N16" s="103" t="s">
        <v>655</v>
      </c>
      <c r="O16" s="103">
        <v>15</v>
      </c>
      <c r="P16" s="27" t="s">
        <v>8</v>
      </c>
      <c r="Q16" s="105" t="s">
        <v>8</v>
      </c>
      <c r="S16" s="27" t="s">
        <v>1108</v>
      </c>
      <c r="T16" s="27" t="s">
        <v>1109</v>
      </c>
      <c r="U16" s="27" t="s">
        <v>1110</v>
      </c>
      <c r="V16" s="27" t="s">
        <v>1074</v>
      </c>
      <c r="X16" s="159" t="s">
        <v>4559</v>
      </c>
      <c r="Y16" s="159" t="s">
        <v>4787</v>
      </c>
      <c r="AA16" s="173" t="s">
        <v>4946</v>
      </c>
      <c r="AB16" s="174">
        <v>15</v>
      </c>
    </row>
    <row r="17" spans="1:28" x14ac:dyDescent="0.25">
      <c r="A17">
        <f>IF(ISNUMBER(SEARCH('Project Detail'!$B$5,'Data Validation'!B17)),MAX($A$1:A16)+1,0)</f>
        <v>0</v>
      </c>
      <c r="B17" s="164" t="s">
        <v>397</v>
      </c>
      <c r="D17" t="str">
        <f>IFERROR(VLOOKUP(ROWS($D$2:D17),$A$2:$B$1000,2,0),"")</f>
        <v/>
      </c>
      <c r="F17" s="28">
        <v>43632</v>
      </c>
      <c r="G17" s="28">
        <v>43617</v>
      </c>
      <c r="I17" s="27" t="s">
        <v>608</v>
      </c>
      <c r="J17" s="27"/>
      <c r="K17" s="27"/>
      <c r="L17" s="27" t="s">
        <v>597</v>
      </c>
      <c r="N17" s="103" t="s">
        <v>582</v>
      </c>
      <c r="O17" s="103">
        <v>16</v>
      </c>
      <c r="P17" s="27"/>
      <c r="Q17" s="105" t="s">
        <v>294</v>
      </c>
      <c r="S17" s="27" t="s">
        <v>1111</v>
      </c>
      <c r="T17" s="27" t="s">
        <v>1112</v>
      </c>
      <c r="U17" s="27" t="s">
        <v>480</v>
      </c>
      <c r="V17" s="27" t="s">
        <v>1074</v>
      </c>
      <c r="X17" s="159" t="s">
        <v>3714</v>
      </c>
      <c r="Y17" s="159" t="s">
        <v>4787</v>
      </c>
      <c r="AA17" s="173" t="s">
        <v>4948</v>
      </c>
      <c r="AB17" s="174">
        <v>16</v>
      </c>
    </row>
    <row r="18" spans="1:28" x14ac:dyDescent="0.25">
      <c r="A18">
        <f>IF(ISNUMBER(SEARCH('Project Detail'!$B$5,'Data Validation'!B18)),MAX($A$1:A17)+1,0)</f>
        <v>0</v>
      </c>
      <c r="B18" s="164" t="s">
        <v>729</v>
      </c>
      <c r="D18" t="str">
        <f>IFERROR(VLOOKUP(ROWS($D$2:D18),$A$2:$B$1000,2,0),"")</f>
        <v/>
      </c>
      <c r="F18" s="28">
        <v>43647</v>
      </c>
      <c r="G18" s="28">
        <v>43632</v>
      </c>
      <c r="I18" s="27" t="s">
        <v>84</v>
      </c>
      <c r="J18" s="27" t="s">
        <v>609</v>
      </c>
      <c r="K18" s="27" t="s">
        <v>610</v>
      </c>
      <c r="L18" s="27" t="s">
        <v>592</v>
      </c>
      <c r="N18" s="103" t="s">
        <v>656</v>
      </c>
      <c r="O18" s="103">
        <v>17</v>
      </c>
      <c r="P18" s="27" t="s">
        <v>272</v>
      </c>
      <c r="Q18" s="105" t="s">
        <v>11</v>
      </c>
      <c r="S18" s="27" t="s">
        <v>1113</v>
      </c>
      <c r="T18" s="27" t="s">
        <v>1114</v>
      </c>
      <c r="U18" s="27" t="s">
        <v>1115</v>
      </c>
      <c r="V18" s="27" t="s">
        <v>1084</v>
      </c>
      <c r="X18" s="159" t="s">
        <v>4577</v>
      </c>
      <c r="Y18" s="159" t="s">
        <v>4787</v>
      </c>
      <c r="AA18" s="175" t="s">
        <v>4944</v>
      </c>
      <c r="AB18" s="176">
        <v>17</v>
      </c>
    </row>
    <row r="19" spans="1:28" x14ac:dyDescent="0.25">
      <c r="A19">
        <f>IF(ISNUMBER(SEARCH('Project Detail'!$B$5,'Data Validation'!B19)),MAX($A$1:A18)+1,0)</f>
        <v>0</v>
      </c>
      <c r="B19" s="164" t="s">
        <v>513</v>
      </c>
      <c r="D19" t="str">
        <f>IFERROR(VLOOKUP(ROWS($D$2:D19),$A$2:$B$1000,2,0),"")</f>
        <v/>
      </c>
      <c r="F19" s="28">
        <v>43662</v>
      </c>
      <c r="G19" s="28">
        <v>43647</v>
      </c>
      <c r="I19" s="27" t="s">
        <v>611</v>
      </c>
      <c r="J19" s="27"/>
      <c r="K19" s="27" t="s">
        <v>612</v>
      </c>
      <c r="L19" s="27" t="s">
        <v>595</v>
      </c>
      <c r="N19" s="103" t="s">
        <v>657</v>
      </c>
      <c r="O19" s="103">
        <v>18</v>
      </c>
      <c r="P19" s="27" t="s">
        <v>672</v>
      </c>
      <c r="Q19" s="105" t="s">
        <v>1</v>
      </c>
      <c r="S19" s="27" t="s">
        <v>1116</v>
      </c>
      <c r="T19" s="27" t="s">
        <v>1117</v>
      </c>
      <c r="U19" s="27" t="s">
        <v>1118</v>
      </c>
      <c r="V19" s="27" t="s">
        <v>1074</v>
      </c>
      <c r="X19" s="159" t="s">
        <v>4578</v>
      </c>
      <c r="Y19" s="159" t="s">
        <v>4787</v>
      </c>
    </row>
    <row r="20" spans="1:28" x14ac:dyDescent="0.25">
      <c r="A20">
        <f>IF(ISNUMBER(SEARCH('Project Detail'!$B$5,'Data Validation'!B20)),MAX($A$1:A19)+1,0)</f>
        <v>0</v>
      </c>
      <c r="B20" s="164" t="s">
        <v>730</v>
      </c>
      <c r="D20" t="str">
        <f>IFERROR(VLOOKUP(ROWS($D$2:D20),$A$2:$B$1000,2,0),"")</f>
        <v/>
      </c>
      <c r="F20" s="28">
        <v>43678</v>
      </c>
      <c r="G20" s="28">
        <v>43662</v>
      </c>
      <c r="I20" s="27" t="s">
        <v>355</v>
      </c>
      <c r="J20" s="27" t="s">
        <v>613</v>
      </c>
      <c r="K20" s="27" t="s">
        <v>614</v>
      </c>
      <c r="L20" s="27" t="s">
        <v>592</v>
      </c>
      <c r="N20" s="103" t="s">
        <v>658</v>
      </c>
      <c r="O20" s="103">
        <v>19</v>
      </c>
      <c r="P20" s="27" t="s">
        <v>673</v>
      </c>
      <c r="Q20" s="105" t="s">
        <v>2</v>
      </c>
      <c r="S20" s="27" t="s">
        <v>1119</v>
      </c>
      <c r="T20" s="27" t="s">
        <v>1120</v>
      </c>
      <c r="U20" s="27" t="s">
        <v>1121</v>
      </c>
      <c r="V20" s="27" t="s">
        <v>1084</v>
      </c>
      <c r="X20" s="159" t="s">
        <v>4584</v>
      </c>
      <c r="Y20" s="159" t="s">
        <v>4787</v>
      </c>
    </row>
    <row r="21" spans="1:28" x14ac:dyDescent="0.25">
      <c r="A21">
        <f>IF(ISNUMBER(SEARCH('Project Detail'!$B$5,'Data Validation'!B21)),MAX($A$1:A20)+1,0)</f>
        <v>0</v>
      </c>
      <c r="B21" s="164" t="s">
        <v>733</v>
      </c>
      <c r="D21" t="str">
        <f>IFERROR(VLOOKUP(ROWS($D$2:D21),$A$2:$B$1000,2,0),"")</f>
        <v/>
      </c>
      <c r="F21" s="28">
        <v>43693</v>
      </c>
      <c r="G21" s="28">
        <v>43678</v>
      </c>
      <c r="I21" s="27" t="s">
        <v>615</v>
      </c>
      <c r="J21" s="27" t="s">
        <v>2768</v>
      </c>
      <c r="K21" s="27" t="s">
        <v>616</v>
      </c>
      <c r="L21" s="27" t="s">
        <v>595</v>
      </c>
      <c r="N21" s="103" t="s">
        <v>659</v>
      </c>
      <c r="O21" s="103">
        <v>20</v>
      </c>
      <c r="P21" s="27" t="s">
        <v>236</v>
      </c>
      <c r="Q21" s="105" t="s">
        <v>17</v>
      </c>
      <c r="S21" s="27" t="s">
        <v>1122</v>
      </c>
      <c r="T21" s="27" t="s">
        <v>1123</v>
      </c>
      <c r="U21" s="27" t="s">
        <v>1124</v>
      </c>
      <c r="V21" s="27" t="s">
        <v>1084</v>
      </c>
      <c r="X21" s="159" t="s">
        <v>4585</v>
      </c>
      <c r="Y21" s="159" t="s">
        <v>4787</v>
      </c>
    </row>
    <row r="22" spans="1:28" x14ac:dyDescent="0.25">
      <c r="A22">
        <f>IF(ISNUMBER(SEARCH('Project Detail'!$B$5,'Data Validation'!B22)),MAX($A$1:A21)+1,0)</f>
        <v>0</v>
      </c>
      <c r="B22" s="164" t="s">
        <v>736</v>
      </c>
      <c r="D22" t="str">
        <f>IFERROR(VLOOKUP(ROWS($D$2:D22),$A$2:$B$1000,2,0),"")</f>
        <v/>
      </c>
      <c r="F22" s="28">
        <v>43709</v>
      </c>
      <c r="G22" s="28">
        <v>43693</v>
      </c>
      <c r="I22" s="27" t="s">
        <v>352</v>
      </c>
      <c r="J22" s="27" t="s">
        <v>617</v>
      </c>
      <c r="K22" s="27" t="s">
        <v>618</v>
      </c>
      <c r="L22" s="27" t="s">
        <v>592</v>
      </c>
      <c r="N22" s="103" t="s">
        <v>660</v>
      </c>
      <c r="O22" s="103">
        <v>21</v>
      </c>
      <c r="P22" s="27" t="s">
        <v>674</v>
      </c>
      <c r="Q22" s="105" t="s">
        <v>12</v>
      </c>
      <c r="S22" s="27" t="s">
        <v>1125</v>
      </c>
      <c r="T22" s="27" t="s">
        <v>1126</v>
      </c>
      <c r="U22" s="27" t="s">
        <v>1127</v>
      </c>
      <c r="V22" s="27" t="s">
        <v>1084</v>
      </c>
      <c r="X22" s="159" t="s">
        <v>4587</v>
      </c>
      <c r="Y22" s="159" t="s">
        <v>4787</v>
      </c>
    </row>
    <row r="23" spans="1:28" x14ac:dyDescent="0.25">
      <c r="A23">
        <f>IF(ISNUMBER(SEARCH('Project Detail'!$B$5,'Data Validation'!B23)),MAX($A$1:A22)+1,0)</f>
        <v>0</v>
      </c>
      <c r="B23" s="164" t="s">
        <v>737</v>
      </c>
      <c r="D23" t="str">
        <f>IFERROR(VLOOKUP(ROWS($D$2:D23),$A$2:$B$1000,2,0),"")</f>
        <v/>
      </c>
      <c r="F23" s="28">
        <v>43724</v>
      </c>
      <c r="G23" s="28">
        <v>43709</v>
      </c>
      <c r="I23" s="27" t="s">
        <v>619</v>
      </c>
      <c r="J23" s="27" t="s">
        <v>2986</v>
      </c>
      <c r="K23" s="27" t="s">
        <v>620</v>
      </c>
      <c r="L23" s="27" t="s">
        <v>595</v>
      </c>
      <c r="N23" s="103" t="s">
        <v>661</v>
      </c>
      <c r="O23" s="103">
        <v>22</v>
      </c>
      <c r="P23" s="27" t="s">
        <v>675</v>
      </c>
      <c r="Q23" s="105" t="s">
        <v>13</v>
      </c>
      <c r="S23" s="27" t="s">
        <v>1128</v>
      </c>
      <c r="T23" s="27" t="s">
        <v>1129</v>
      </c>
      <c r="U23" s="27" t="s">
        <v>1130</v>
      </c>
      <c r="V23" s="27" t="s">
        <v>1084</v>
      </c>
      <c r="X23" s="159" t="s">
        <v>4586</v>
      </c>
      <c r="Y23" s="159" t="s">
        <v>4787</v>
      </c>
    </row>
    <row r="24" spans="1:28" x14ac:dyDescent="0.25">
      <c r="A24">
        <f>IF(ISNUMBER(SEARCH('Project Detail'!$B$5,'Data Validation'!B24)),MAX($A$1:A23)+1,0)</f>
        <v>0</v>
      </c>
      <c r="B24" s="164" t="s">
        <v>738</v>
      </c>
      <c r="D24" t="str">
        <f>IFERROR(VLOOKUP(ROWS($D$2:D24),$A$2:$B$1000,2,0),"")</f>
        <v/>
      </c>
      <c r="F24" s="28">
        <v>43739</v>
      </c>
      <c r="G24" s="28">
        <v>43724</v>
      </c>
      <c r="I24" s="27" t="s">
        <v>567</v>
      </c>
      <c r="J24" s="27"/>
      <c r="K24" s="27"/>
      <c r="L24" s="27" t="s">
        <v>597</v>
      </c>
      <c r="N24" s="103" t="s">
        <v>662</v>
      </c>
      <c r="O24" s="103">
        <v>23</v>
      </c>
      <c r="P24" s="28" t="s">
        <v>251</v>
      </c>
      <c r="Q24" s="105" t="s">
        <v>9</v>
      </c>
      <c r="S24" s="27" t="s">
        <v>1131</v>
      </c>
      <c r="T24" s="27" t="s">
        <v>1132</v>
      </c>
      <c r="U24" s="27" t="s">
        <v>1133</v>
      </c>
      <c r="V24" s="27" t="s">
        <v>1074</v>
      </c>
      <c r="X24" s="159" t="s">
        <v>4785</v>
      </c>
      <c r="Y24" s="159" t="s">
        <v>4787</v>
      </c>
    </row>
    <row r="25" spans="1:28" x14ac:dyDescent="0.25">
      <c r="A25">
        <f>IF(ISNUMBER(SEARCH('Project Detail'!$B$5,'Data Validation'!B25)),MAX($A$1:A24)+1,0)</f>
        <v>0</v>
      </c>
      <c r="B25" s="164" t="s">
        <v>31</v>
      </c>
      <c r="D25" t="str">
        <f>IFERROR(VLOOKUP(ROWS($D$2:D25),$A$2:$B$1000,2,0),"")</f>
        <v/>
      </c>
      <c r="F25" s="28">
        <v>43754</v>
      </c>
      <c r="G25" s="28">
        <v>43739</v>
      </c>
      <c r="I25" s="27" t="s">
        <v>269</v>
      </c>
      <c r="J25" s="27" t="s">
        <v>621</v>
      </c>
      <c r="K25" s="27" t="s">
        <v>622</v>
      </c>
      <c r="L25" s="27" t="s">
        <v>592</v>
      </c>
      <c r="N25" s="103" t="s">
        <v>663</v>
      </c>
      <c r="O25" s="103">
        <v>24</v>
      </c>
      <c r="P25" s="28" t="s">
        <v>282</v>
      </c>
      <c r="Q25" s="105" t="s">
        <v>14</v>
      </c>
      <c r="S25" s="27" t="s">
        <v>1134</v>
      </c>
      <c r="T25" s="27" t="s">
        <v>1135</v>
      </c>
      <c r="U25" s="27" t="s">
        <v>559</v>
      </c>
      <c r="V25" s="27" t="s">
        <v>1074</v>
      </c>
      <c r="X25" s="159" t="s">
        <v>4777</v>
      </c>
      <c r="Y25" s="159" t="s">
        <v>4787</v>
      </c>
    </row>
    <row r="26" spans="1:28" x14ac:dyDescent="0.25">
      <c r="A26">
        <f>IF(ISNUMBER(SEARCH('Project Detail'!$B$5,'Data Validation'!B26)),MAX($A$1:A25)+1,0)</f>
        <v>0</v>
      </c>
      <c r="B26" s="164" t="s">
        <v>411</v>
      </c>
      <c r="D26" t="str">
        <f>IFERROR(VLOOKUP(ROWS($D$2:D26),$A$2:$B$1000,2,0),"")</f>
        <v/>
      </c>
      <c r="F26" s="28">
        <v>43770</v>
      </c>
      <c r="G26" s="28">
        <v>43754</v>
      </c>
      <c r="I26" s="27" t="s">
        <v>623</v>
      </c>
      <c r="J26" s="27"/>
      <c r="K26" s="27" t="s">
        <v>622</v>
      </c>
      <c r="L26" s="27" t="s">
        <v>592</v>
      </c>
      <c r="N26" s="103" t="s">
        <v>664</v>
      </c>
      <c r="O26" s="103">
        <v>25</v>
      </c>
      <c r="P26" s="28" t="s">
        <v>676</v>
      </c>
      <c r="Q26" s="105" t="s">
        <v>15</v>
      </c>
      <c r="S26" s="27" t="s">
        <v>1136</v>
      </c>
      <c r="T26" s="27" t="s">
        <v>1137</v>
      </c>
      <c r="U26" s="27" t="s">
        <v>563</v>
      </c>
      <c r="V26" s="27" t="s">
        <v>1074</v>
      </c>
      <c r="X26" s="159" t="s">
        <v>4535</v>
      </c>
      <c r="Y26" s="159" t="s">
        <v>4787</v>
      </c>
    </row>
    <row r="27" spans="1:28" x14ac:dyDescent="0.25">
      <c r="A27">
        <f>IF(ISNUMBER(SEARCH('Project Detail'!$B$5,'Data Validation'!B27)),MAX($A$1:A26)+1,0)</f>
        <v>0</v>
      </c>
      <c r="B27" s="164" t="s">
        <v>367</v>
      </c>
      <c r="D27" t="str">
        <f>IFERROR(VLOOKUP(ROWS($D$2:D27),$A$2:$B$1000,2,0),"")</f>
        <v/>
      </c>
      <c r="F27" s="28">
        <v>43785</v>
      </c>
      <c r="G27" s="28">
        <v>43770</v>
      </c>
      <c r="I27" s="27" t="s">
        <v>624</v>
      </c>
      <c r="J27" s="27" t="s">
        <v>2768</v>
      </c>
      <c r="K27" s="27"/>
      <c r="L27" s="27"/>
      <c r="N27" s="103" t="s">
        <v>665</v>
      </c>
      <c r="O27" s="103">
        <v>26</v>
      </c>
      <c r="P27" s="28" t="s">
        <v>677</v>
      </c>
      <c r="Q27" s="105" t="s">
        <v>16</v>
      </c>
      <c r="S27" s="27" t="s">
        <v>1138</v>
      </c>
      <c r="T27" s="27" t="s">
        <v>1139</v>
      </c>
      <c r="U27" s="27" t="s">
        <v>1140</v>
      </c>
      <c r="V27" s="27" t="s">
        <v>1074</v>
      </c>
      <c r="X27" s="159" t="s">
        <v>4536</v>
      </c>
      <c r="Y27" s="159" t="s">
        <v>4787</v>
      </c>
    </row>
    <row r="28" spans="1:28" x14ac:dyDescent="0.25">
      <c r="A28">
        <f>IF(ISNUMBER(SEARCH('Project Detail'!$B$5,'Data Validation'!B28)),MAX($A$1:A27)+1,0)</f>
        <v>0</v>
      </c>
      <c r="B28" s="164" t="s">
        <v>740</v>
      </c>
      <c r="D28" t="str">
        <f>IFERROR(VLOOKUP(ROWS($D$2:D28),$A$2:$B$1000,2,0),"")</f>
        <v/>
      </c>
      <c r="F28" s="28">
        <v>43800</v>
      </c>
      <c r="G28" s="28">
        <v>43785</v>
      </c>
      <c r="I28" s="27" t="s">
        <v>625</v>
      </c>
      <c r="J28" s="27" t="s">
        <v>2768</v>
      </c>
      <c r="K28" s="27"/>
      <c r="L28" s="27"/>
      <c r="N28" s="103" t="s">
        <v>666</v>
      </c>
      <c r="O28" s="103">
        <v>27</v>
      </c>
      <c r="P28" s="28" t="s">
        <v>237</v>
      </c>
      <c r="Q28" s="105" t="s">
        <v>20</v>
      </c>
      <c r="S28" s="27" t="s">
        <v>1141</v>
      </c>
      <c r="T28" s="27" t="s">
        <v>1142</v>
      </c>
      <c r="U28" s="27" t="s">
        <v>1143</v>
      </c>
      <c r="V28" s="27" t="s">
        <v>1074</v>
      </c>
      <c r="X28" s="159" t="s">
        <v>4551</v>
      </c>
      <c r="Y28" s="159" t="s">
        <v>4787</v>
      </c>
    </row>
    <row r="29" spans="1:28" x14ac:dyDescent="0.25">
      <c r="A29">
        <f>IF(ISNUMBER(SEARCH('Project Detail'!$B$5,'Data Validation'!B29)),MAX($A$1:A28)+1,0)</f>
        <v>0</v>
      </c>
      <c r="B29" s="164" t="s">
        <v>742</v>
      </c>
      <c r="D29" t="str">
        <f>IFERROR(VLOOKUP(ROWS($D$2:D29),$A$2:$B$1000,2,0),"")</f>
        <v/>
      </c>
      <c r="F29" s="28">
        <v>43815</v>
      </c>
      <c r="G29" s="28">
        <v>43800</v>
      </c>
      <c r="I29" s="27" t="s">
        <v>243</v>
      </c>
      <c r="J29" s="27" t="s">
        <v>2768</v>
      </c>
      <c r="K29" s="27" t="s">
        <v>626</v>
      </c>
      <c r="L29" s="27" t="s">
        <v>595</v>
      </c>
      <c r="N29" s="103" t="s">
        <v>667</v>
      </c>
      <c r="O29" s="103">
        <v>28</v>
      </c>
      <c r="P29" s="28" t="s">
        <v>678</v>
      </c>
      <c r="Q29" s="105" t="s">
        <v>18</v>
      </c>
      <c r="S29" s="27" t="s">
        <v>1144</v>
      </c>
      <c r="T29" s="27" t="s">
        <v>1145</v>
      </c>
      <c r="U29" s="27" t="s">
        <v>356</v>
      </c>
      <c r="V29" s="27" t="s">
        <v>1074</v>
      </c>
      <c r="X29" s="159" t="s">
        <v>4550</v>
      </c>
      <c r="Y29" s="159" t="s">
        <v>4787</v>
      </c>
    </row>
    <row r="30" spans="1:28" x14ac:dyDescent="0.25">
      <c r="A30">
        <f>IF(ISNUMBER(SEARCH('Project Detail'!$B$5,'Data Validation'!B30)),MAX($A$1:A29)+1,0)</f>
        <v>0</v>
      </c>
      <c r="B30" s="164" t="s">
        <v>488</v>
      </c>
      <c r="D30" t="str">
        <f>IFERROR(VLOOKUP(ROWS($D$2:D30),$A$2:$B$1000,2,0),"")</f>
        <v/>
      </c>
      <c r="F30" s="28">
        <v>43831</v>
      </c>
      <c r="G30" s="28">
        <v>43815</v>
      </c>
      <c r="I30" s="27" t="s">
        <v>627</v>
      </c>
      <c r="J30" s="27"/>
      <c r="K30" s="27" t="s">
        <v>628</v>
      </c>
      <c r="L30" s="27" t="s">
        <v>592</v>
      </c>
      <c r="N30" s="103" t="s">
        <v>668</v>
      </c>
      <c r="O30" s="103">
        <v>29</v>
      </c>
      <c r="P30" s="28" t="s">
        <v>679</v>
      </c>
      <c r="Q30" s="105" t="s">
        <v>19</v>
      </c>
      <c r="S30" s="27" t="s">
        <v>1146</v>
      </c>
      <c r="T30" s="27" t="s">
        <v>1147</v>
      </c>
      <c r="U30" s="27" t="s">
        <v>481</v>
      </c>
      <c r="V30" s="27" t="s">
        <v>1084</v>
      </c>
      <c r="X30" s="159" t="s">
        <v>4562</v>
      </c>
      <c r="Y30" s="159" t="s">
        <v>4787</v>
      </c>
    </row>
    <row r="31" spans="1:28" x14ac:dyDescent="0.25">
      <c r="A31">
        <f>IF(ISNUMBER(SEARCH('Project Detail'!$B$5,'Data Validation'!B31)),MAX($A$1:A30)+1,0)</f>
        <v>0</v>
      </c>
      <c r="B31" s="164" t="s">
        <v>743</v>
      </c>
      <c r="D31" t="str">
        <f>IFERROR(VLOOKUP(ROWS($D$2:D31),$A$2:$B$1000,2,0),"")</f>
        <v/>
      </c>
      <c r="F31" s="28">
        <v>43846</v>
      </c>
      <c r="G31" s="28">
        <v>43831</v>
      </c>
      <c r="I31" s="27" t="s">
        <v>629</v>
      </c>
      <c r="J31" s="27"/>
      <c r="K31" s="27" t="s">
        <v>628</v>
      </c>
      <c r="L31" s="27" t="s">
        <v>592</v>
      </c>
      <c r="N31" s="103" t="s">
        <v>669</v>
      </c>
      <c r="O31" s="103">
        <v>30</v>
      </c>
      <c r="P31" s="28" t="s">
        <v>248</v>
      </c>
      <c r="Q31" s="105" t="s">
        <v>683</v>
      </c>
      <c r="S31" s="27" t="s">
        <v>1148</v>
      </c>
      <c r="T31" s="27" t="s">
        <v>1149</v>
      </c>
      <c r="U31" s="27" t="s">
        <v>1150</v>
      </c>
      <c r="V31" s="27" t="s">
        <v>1084</v>
      </c>
      <c r="X31" s="159" t="s">
        <v>4561</v>
      </c>
      <c r="Y31" s="159" t="s">
        <v>4787</v>
      </c>
    </row>
    <row r="32" spans="1:28" x14ac:dyDescent="0.25">
      <c r="A32">
        <f>IF(ISNUMBER(SEARCH('Project Detail'!$B$5,'Data Validation'!B32)),MAX($A$1:A31)+1,0)</f>
        <v>0</v>
      </c>
      <c r="B32" s="164" t="s">
        <v>427</v>
      </c>
      <c r="D32" t="str">
        <f>IFERROR(VLOOKUP(ROWS($D$2:D32),$A$2:$B$1000,2,0),"")</f>
        <v/>
      </c>
      <c r="F32" s="28">
        <v>43862</v>
      </c>
      <c r="G32" s="28">
        <v>43846</v>
      </c>
      <c r="I32" s="27" t="s">
        <v>361</v>
      </c>
      <c r="J32" s="27" t="s">
        <v>630</v>
      </c>
      <c r="K32" s="27" t="s">
        <v>628</v>
      </c>
      <c r="L32" s="27" t="s">
        <v>592</v>
      </c>
      <c r="N32" s="103" t="s">
        <v>670</v>
      </c>
      <c r="O32" s="103">
        <v>31</v>
      </c>
      <c r="P32" s="28"/>
      <c r="Q32" s="105" t="s">
        <v>684</v>
      </c>
      <c r="S32" s="27" t="s">
        <v>1151</v>
      </c>
      <c r="T32" s="27" t="s">
        <v>1152</v>
      </c>
      <c r="U32" s="27" t="s">
        <v>918</v>
      </c>
      <c r="V32" s="27" t="s">
        <v>1074</v>
      </c>
      <c r="X32" s="159" t="s">
        <v>4588</v>
      </c>
      <c r="Y32" s="159" t="s">
        <v>4787</v>
      </c>
    </row>
    <row r="33" spans="1:25" x14ac:dyDescent="0.25">
      <c r="A33">
        <f>IF(ISNUMBER(SEARCH('Project Detail'!$B$5,'Data Validation'!B33)),MAX($A$1:A32)+1,0)</f>
        <v>0</v>
      </c>
      <c r="B33" s="164" t="s">
        <v>430</v>
      </c>
      <c r="D33" t="str">
        <f>IFERROR(VLOOKUP(ROWS($D$2:D33),$A$2:$B$1000,2,0),"")</f>
        <v/>
      </c>
      <c r="F33" s="28">
        <v>43877</v>
      </c>
      <c r="G33" s="28">
        <v>43862</v>
      </c>
      <c r="I33" s="27" t="s">
        <v>631</v>
      </c>
      <c r="J33" s="27"/>
      <c r="K33" s="27"/>
      <c r="L33" s="27" t="s">
        <v>597</v>
      </c>
      <c r="N33" s="103" t="s">
        <v>671</v>
      </c>
      <c r="O33" s="103">
        <v>32</v>
      </c>
      <c r="P33" s="28"/>
      <c r="Q33" s="105" t="s">
        <v>685</v>
      </c>
      <c r="S33" s="27" t="s">
        <v>1153</v>
      </c>
      <c r="T33" s="27" t="s">
        <v>1154</v>
      </c>
      <c r="U33" s="27" t="s">
        <v>1155</v>
      </c>
      <c r="V33" s="27" t="s">
        <v>1074</v>
      </c>
      <c r="X33" s="159" t="s">
        <v>4589</v>
      </c>
      <c r="Y33" s="159" t="s">
        <v>4787</v>
      </c>
    </row>
    <row r="34" spans="1:25" x14ac:dyDescent="0.25">
      <c r="A34">
        <f>IF(ISNUMBER(SEARCH('Project Detail'!$B$5,'Data Validation'!B34)),MAX($A$1:A33)+1,0)</f>
        <v>0</v>
      </c>
      <c r="B34" s="164" t="s">
        <v>747</v>
      </c>
      <c r="D34" t="str">
        <f>IFERROR(VLOOKUP(ROWS($D$2:D34),$A$2:$B$1000,2,0),"")</f>
        <v/>
      </c>
      <c r="F34" s="28">
        <v>43891</v>
      </c>
      <c r="G34" s="28">
        <v>43877</v>
      </c>
      <c r="I34" s="27" t="s">
        <v>583</v>
      </c>
      <c r="J34" s="27" t="s">
        <v>2768</v>
      </c>
      <c r="K34" s="27" t="s">
        <v>585</v>
      </c>
      <c r="L34" s="27" t="s">
        <v>595</v>
      </c>
      <c r="N34" s="103" t="s">
        <v>689</v>
      </c>
      <c r="O34" s="103">
        <v>33</v>
      </c>
      <c r="P34" s="27"/>
      <c r="Q34" s="105" t="s">
        <v>686</v>
      </c>
      <c r="S34" s="27" t="s">
        <v>1156</v>
      </c>
      <c r="T34" s="27" t="s">
        <v>1157</v>
      </c>
      <c r="U34" s="27" t="s">
        <v>1057</v>
      </c>
      <c r="V34" s="27" t="s">
        <v>1074</v>
      </c>
      <c r="X34" s="159" t="s">
        <v>4778</v>
      </c>
      <c r="Y34" s="159" t="s">
        <v>4787</v>
      </c>
    </row>
    <row r="35" spans="1:25" x14ac:dyDescent="0.25">
      <c r="A35">
        <f>IF(ISNUMBER(SEARCH('Project Detail'!$B$5,'Data Validation'!B35)),MAX($A$1:A34)+1,0)</f>
        <v>0</v>
      </c>
      <c r="B35" s="164" t="s">
        <v>750</v>
      </c>
      <c r="D35" t="str">
        <f>IFERROR(VLOOKUP(ROWS($D$2:D35),$A$2:$B$1000,2,0),"")</f>
        <v/>
      </c>
      <c r="F35" s="28">
        <v>43906</v>
      </c>
      <c r="G35" s="28">
        <v>43891</v>
      </c>
      <c r="I35" s="27" t="s">
        <v>377</v>
      </c>
      <c r="J35" s="27" t="s">
        <v>632</v>
      </c>
      <c r="K35" s="27" t="s">
        <v>633</v>
      </c>
      <c r="L35" s="27" t="s">
        <v>592</v>
      </c>
      <c r="N35" s="103" t="s">
        <v>690</v>
      </c>
      <c r="O35" s="103">
        <v>34</v>
      </c>
      <c r="P35" s="27"/>
      <c r="Q35" s="105" t="s">
        <v>687</v>
      </c>
      <c r="S35" s="27" t="s">
        <v>1158</v>
      </c>
      <c r="T35" s="27" t="s">
        <v>1159</v>
      </c>
      <c r="U35" s="27" t="s">
        <v>1160</v>
      </c>
      <c r="V35" s="27" t="s">
        <v>1074</v>
      </c>
      <c r="X35" s="159" t="s">
        <v>4538</v>
      </c>
      <c r="Y35" s="159" t="s">
        <v>4787</v>
      </c>
    </row>
    <row r="36" spans="1:25" x14ac:dyDescent="0.25">
      <c r="A36">
        <f>IF(ISNUMBER(SEARCH('Project Detail'!$B$5,'Data Validation'!B36)),MAX($A$1:A35)+1,0)</f>
        <v>0</v>
      </c>
      <c r="B36" s="164" t="s">
        <v>412</v>
      </c>
      <c r="D36" t="str">
        <f>IFERROR(VLOOKUP(ROWS($D$2:D36),$A$2:$B$1000,2,0),"")</f>
        <v/>
      </c>
      <c r="F36" s="28">
        <v>43922</v>
      </c>
      <c r="G36" s="28">
        <v>43906</v>
      </c>
      <c r="I36" s="27" t="s">
        <v>177</v>
      </c>
      <c r="J36" s="27" t="s">
        <v>634</v>
      </c>
      <c r="K36" s="27" t="s">
        <v>635</v>
      </c>
      <c r="L36" s="27" t="s">
        <v>592</v>
      </c>
      <c r="N36" s="103" t="s">
        <v>691</v>
      </c>
      <c r="O36" s="103">
        <v>35</v>
      </c>
      <c r="P36" s="27"/>
      <c r="Q36" s="105" t="s">
        <v>688</v>
      </c>
      <c r="S36" s="27" t="s">
        <v>1161</v>
      </c>
      <c r="T36" s="27" t="s">
        <v>1162</v>
      </c>
      <c r="U36" s="27" t="s">
        <v>369</v>
      </c>
      <c r="V36" s="27" t="s">
        <v>1074</v>
      </c>
      <c r="X36" s="159" t="s">
        <v>4537</v>
      </c>
      <c r="Y36" s="159" t="s">
        <v>4787</v>
      </c>
    </row>
    <row r="37" spans="1:25" x14ac:dyDescent="0.25">
      <c r="A37">
        <f>IF(ISNUMBER(SEARCH('Project Detail'!$B$5,'Data Validation'!B37)),MAX($A$1:A36)+1,0)</f>
        <v>0</v>
      </c>
      <c r="B37" s="164" t="s">
        <v>512</v>
      </c>
      <c r="D37" t="str">
        <f>IFERROR(VLOOKUP(ROWS($D$2:D37),$A$2:$B$1000,2,0),"")</f>
        <v/>
      </c>
      <c r="F37" s="28">
        <v>43937</v>
      </c>
      <c r="G37" s="28">
        <v>43922</v>
      </c>
      <c r="I37" s="27" t="s">
        <v>99</v>
      </c>
      <c r="J37" s="27"/>
      <c r="K37" s="27"/>
      <c r="L37" s="27" t="s">
        <v>597</v>
      </c>
      <c r="N37" s="103" t="s">
        <v>692</v>
      </c>
      <c r="O37" s="103">
        <v>36</v>
      </c>
      <c r="P37" s="27"/>
      <c r="Q37" s="105" t="s">
        <v>245</v>
      </c>
      <c r="S37" s="27" t="s">
        <v>1163</v>
      </c>
      <c r="T37" s="27" t="s">
        <v>1164</v>
      </c>
      <c r="U37" s="27" t="s">
        <v>1165</v>
      </c>
      <c r="V37" s="27" t="s">
        <v>1074</v>
      </c>
      <c r="X37" s="159" t="s">
        <v>4552</v>
      </c>
      <c r="Y37" s="159" t="s">
        <v>4787</v>
      </c>
    </row>
    <row r="38" spans="1:25" x14ac:dyDescent="0.25">
      <c r="A38">
        <f>IF(ISNUMBER(SEARCH('Project Detail'!$B$5,'Data Validation'!B38)),MAX($A$1:A37)+1,0)</f>
        <v>0</v>
      </c>
      <c r="B38" s="164" t="s">
        <v>492</v>
      </c>
      <c r="D38" t="str">
        <f>IFERROR(VLOOKUP(ROWS($D$2:D38),$A$2:$B$1000,2,0),"")</f>
        <v/>
      </c>
      <c r="I38" s="27" t="s">
        <v>373</v>
      </c>
      <c r="J38" s="27" t="s">
        <v>636</v>
      </c>
      <c r="K38" s="27" t="s">
        <v>637</v>
      </c>
      <c r="L38" s="27" t="s">
        <v>592</v>
      </c>
      <c r="N38" s="103" t="s">
        <v>693</v>
      </c>
      <c r="O38" s="103">
        <v>37</v>
      </c>
      <c r="P38" s="27"/>
      <c r="Q38" s="105" t="s">
        <v>246</v>
      </c>
      <c r="S38" s="27" t="s">
        <v>1166</v>
      </c>
      <c r="T38" s="27" t="s">
        <v>1167</v>
      </c>
      <c r="U38" s="27" t="s">
        <v>1168</v>
      </c>
      <c r="V38" s="27" t="s">
        <v>1074</v>
      </c>
      <c r="X38" s="159" t="s">
        <v>4563</v>
      </c>
      <c r="Y38" s="159" t="s">
        <v>4787</v>
      </c>
    </row>
    <row r="39" spans="1:25" x14ac:dyDescent="0.25">
      <c r="A39">
        <f>IF(ISNUMBER(SEARCH('Project Detail'!$B$5,'Data Validation'!B39)),MAX($A$1:A38)+1,0)</f>
        <v>0</v>
      </c>
      <c r="B39" s="164" t="s">
        <v>755</v>
      </c>
      <c r="D39" t="str">
        <f>IFERROR(VLOOKUP(ROWS($D$2:D39),$A$2:$B$1000,2,0),"")</f>
        <v/>
      </c>
      <c r="I39" s="27" t="s">
        <v>638</v>
      </c>
      <c r="J39" s="27"/>
      <c r="K39" s="27"/>
      <c r="L39" s="27"/>
      <c r="N39" s="103" t="s">
        <v>694</v>
      </c>
      <c r="O39" s="103">
        <v>38</v>
      </c>
      <c r="P39" s="27"/>
      <c r="Q39" s="105" t="s">
        <v>281</v>
      </c>
      <c r="S39" s="27" t="s">
        <v>1169</v>
      </c>
      <c r="T39" s="27" t="s">
        <v>1170</v>
      </c>
      <c r="U39" s="27" t="s">
        <v>1171</v>
      </c>
      <c r="V39" s="27" t="s">
        <v>1074</v>
      </c>
      <c r="X39" s="159" t="s">
        <v>4564</v>
      </c>
      <c r="Y39" s="159" t="s">
        <v>4787</v>
      </c>
    </row>
    <row r="40" spans="1:25" x14ac:dyDescent="0.25">
      <c r="A40">
        <f>IF(ISNUMBER(SEARCH('Project Detail'!$B$5,'Data Validation'!B40)),MAX($A$1:A39)+1,0)</f>
        <v>0</v>
      </c>
      <c r="B40" s="164" t="s">
        <v>517</v>
      </c>
      <c r="D40" t="str">
        <f>IFERROR(VLOOKUP(ROWS($D$2:D40),$A$2:$B$1000,2,0),"")</f>
        <v/>
      </c>
      <c r="I40" s="27" t="s">
        <v>568</v>
      </c>
      <c r="J40" s="27" t="s">
        <v>639</v>
      </c>
      <c r="K40" s="27" t="s">
        <v>640</v>
      </c>
      <c r="L40" s="27" t="s">
        <v>592</v>
      </c>
      <c r="N40" s="103" t="s">
        <v>695</v>
      </c>
      <c r="O40" s="103">
        <v>39</v>
      </c>
      <c r="P40" s="27"/>
      <c r="Q40" s="105" t="s">
        <v>244</v>
      </c>
      <c r="S40" s="27" t="s">
        <v>1172</v>
      </c>
      <c r="T40" s="27" t="s">
        <v>1173</v>
      </c>
      <c r="U40" s="27" t="s">
        <v>1174</v>
      </c>
      <c r="V40" s="27" t="s">
        <v>1074</v>
      </c>
      <c r="X40" s="159" t="s">
        <v>4591</v>
      </c>
      <c r="Y40" s="159" t="s">
        <v>4787</v>
      </c>
    </row>
    <row r="41" spans="1:25" x14ac:dyDescent="0.25">
      <c r="A41">
        <f>IF(ISNUMBER(SEARCH('Project Detail'!$B$5,'Data Validation'!B41)),MAX($A$1:A40)+1,0)</f>
        <v>0</v>
      </c>
      <c r="B41" s="164" t="s">
        <v>758</v>
      </c>
      <c r="D41" t="str">
        <f>IFERROR(VLOOKUP(ROWS($D$2:D41),$A$2:$B$1000,2,0),"")</f>
        <v/>
      </c>
      <c r="S41" s="27" t="s">
        <v>1175</v>
      </c>
      <c r="T41" s="27" t="s">
        <v>1176</v>
      </c>
      <c r="U41" s="27" t="s">
        <v>1177</v>
      </c>
      <c r="V41" s="27" t="s">
        <v>1074</v>
      </c>
      <c r="X41" s="159" t="s">
        <v>4590</v>
      </c>
      <c r="Y41" s="159" t="s">
        <v>4787</v>
      </c>
    </row>
    <row r="42" spans="1:25" x14ac:dyDescent="0.25">
      <c r="A42">
        <f>IF(ISNUMBER(SEARCH('Project Detail'!$B$5,'Data Validation'!B42)),MAX($A$1:A41)+1,0)</f>
        <v>0</v>
      </c>
      <c r="B42" s="164" t="s">
        <v>761</v>
      </c>
      <c r="D42" t="str">
        <f>IFERROR(VLOOKUP(ROWS($D$2:D42),$A$2:$B$1000,2,0),"")</f>
        <v/>
      </c>
      <c r="S42" s="27" t="s">
        <v>1178</v>
      </c>
      <c r="T42" s="27" t="s">
        <v>1179</v>
      </c>
      <c r="U42" s="27" t="s">
        <v>1180</v>
      </c>
      <c r="V42" s="27" t="s">
        <v>1074</v>
      </c>
      <c r="X42" s="159" t="s">
        <v>4539</v>
      </c>
      <c r="Y42" s="159" t="s">
        <v>4787</v>
      </c>
    </row>
    <row r="43" spans="1:25" x14ac:dyDescent="0.25">
      <c r="A43">
        <f>IF(ISNUMBER(SEARCH('Project Detail'!$B$5,'Data Validation'!B43)),MAX($A$1:A42)+1,0)</f>
        <v>0</v>
      </c>
      <c r="B43" s="164" t="s">
        <v>763</v>
      </c>
      <c r="D43" t="str">
        <f>IFERROR(VLOOKUP(ROWS($D$2:D43),$A$2:$B$1000,2,0),"")</f>
        <v/>
      </c>
      <c r="S43" s="27" t="s">
        <v>1181</v>
      </c>
      <c r="T43" s="27" t="s">
        <v>1182</v>
      </c>
      <c r="U43" s="27" t="s">
        <v>1183</v>
      </c>
      <c r="V43" s="27" t="s">
        <v>1074</v>
      </c>
      <c r="X43" s="159" t="s">
        <v>4553</v>
      </c>
      <c r="Y43" s="159" t="s">
        <v>4787</v>
      </c>
    </row>
    <row r="44" spans="1:25" x14ac:dyDescent="0.25">
      <c r="A44">
        <f>IF(ISNUMBER(SEARCH('Project Detail'!$B$5,'Data Validation'!B44)),MAX($A$1:A43)+1,0)</f>
        <v>0</v>
      </c>
      <c r="B44" s="164" t="s">
        <v>765</v>
      </c>
      <c r="D44" t="str">
        <f>IFERROR(VLOOKUP(ROWS($D$2:D44),$A$2:$B$1000,2,0),"")</f>
        <v/>
      </c>
      <c r="S44" s="27" t="s">
        <v>1184</v>
      </c>
      <c r="T44" s="27" t="s">
        <v>1185</v>
      </c>
      <c r="U44" s="27" t="s">
        <v>1185</v>
      </c>
      <c r="V44" s="27" t="s">
        <v>1084</v>
      </c>
      <c r="X44" s="159" t="s">
        <v>4566</v>
      </c>
      <c r="Y44" s="159" t="s">
        <v>4787</v>
      </c>
    </row>
    <row r="45" spans="1:25" x14ac:dyDescent="0.25">
      <c r="A45">
        <f>IF(ISNUMBER(SEARCH('Project Detail'!$B$5,'Data Validation'!B45)),MAX($A$1:A44)+1,0)</f>
        <v>0</v>
      </c>
      <c r="B45" s="164" t="s">
        <v>766</v>
      </c>
      <c r="D45" t="str">
        <f>IFERROR(VLOOKUP(ROWS($D$2:D45),$A$2:$B$1000,2,0),"")</f>
        <v/>
      </c>
      <c r="S45" s="27" t="s">
        <v>1186</v>
      </c>
      <c r="T45" s="27" t="s">
        <v>1187</v>
      </c>
      <c r="U45" s="27" t="s">
        <v>354</v>
      </c>
      <c r="V45" s="27" t="s">
        <v>1084</v>
      </c>
      <c r="X45" s="159" t="s">
        <v>4565</v>
      </c>
      <c r="Y45" s="159" t="s">
        <v>4787</v>
      </c>
    </row>
    <row r="46" spans="1:25" x14ac:dyDescent="0.25">
      <c r="A46">
        <f>IF(ISNUMBER(SEARCH('Project Detail'!$B$5,'Data Validation'!B46)),MAX($A$1:A45)+1,0)</f>
        <v>0</v>
      </c>
      <c r="B46" s="164" t="s">
        <v>768</v>
      </c>
      <c r="D46" t="str">
        <f>IFERROR(VLOOKUP(ROWS($D$2:D46),$A$2:$B$1000,2,0),"")</f>
        <v/>
      </c>
      <c r="S46" s="27" t="s">
        <v>1188</v>
      </c>
      <c r="T46" s="27" t="s">
        <v>1189</v>
      </c>
      <c r="U46" s="27" t="s">
        <v>1190</v>
      </c>
      <c r="V46" s="27" t="s">
        <v>1074</v>
      </c>
      <c r="X46" s="159" t="s">
        <v>4593</v>
      </c>
      <c r="Y46" s="159" t="s">
        <v>4787</v>
      </c>
    </row>
    <row r="47" spans="1:25" x14ac:dyDescent="0.25">
      <c r="A47">
        <f>IF(ISNUMBER(SEARCH('Project Detail'!$B$5,'Data Validation'!B47)),MAX($A$1:A46)+1,0)</f>
        <v>0</v>
      </c>
      <c r="B47" s="164" t="s">
        <v>769</v>
      </c>
      <c r="D47" t="str">
        <f>IFERROR(VLOOKUP(ROWS($D$2:D47),$A$2:$B$1000,2,0),"")</f>
        <v/>
      </c>
      <c r="S47" s="27" t="s">
        <v>1191</v>
      </c>
      <c r="T47" s="27" t="s">
        <v>1192</v>
      </c>
      <c r="U47" s="27" t="s">
        <v>1193</v>
      </c>
      <c r="V47" s="27" t="s">
        <v>1074</v>
      </c>
      <c r="X47" s="159" t="s">
        <v>4592</v>
      </c>
      <c r="Y47" s="159" t="s">
        <v>4787</v>
      </c>
    </row>
    <row r="48" spans="1:25" x14ac:dyDescent="0.25">
      <c r="A48">
        <f>IF(ISNUMBER(SEARCH('Project Detail'!$B$5,'Data Validation'!B48)),MAX($A$1:A47)+1,0)</f>
        <v>0</v>
      </c>
      <c r="B48" s="164" t="s">
        <v>770</v>
      </c>
      <c r="D48" t="str">
        <f>IFERROR(VLOOKUP(ROWS($D$2:D48),$A$2:$B$1000,2,0),"")</f>
        <v/>
      </c>
      <c r="S48" s="27" t="s">
        <v>1194</v>
      </c>
      <c r="T48" s="27" t="s">
        <v>1195</v>
      </c>
      <c r="U48" s="27" t="s">
        <v>1196</v>
      </c>
      <c r="V48" s="27" t="s">
        <v>1074</v>
      </c>
      <c r="X48" s="159" t="s">
        <v>4540</v>
      </c>
      <c r="Y48" s="159" t="s">
        <v>4787</v>
      </c>
    </row>
    <row r="49" spans="1:25" x14ac:dyDescent="0.25">
      <c r="A49">
        <f>IF(ISNUMBER(SEARCH('Project Detail'!$B$5,'Data Validation'!B49)),MAX($A$1:A48)+1,0)</f>
        <v>0</v>
      </c>
      <c r="B49" s="164" t="s">
        <v>773</v>
      </c>
      <c r="D49" t="str">
        <f>IFERROR(VLOOKUP(ROWS($D$2:D49),$A$2:$B$1000,2,0),"")</f>
        <v/>
      </c>
      <c r="S49" s="27" t="s">
        <v>1197</v>
      </c>
      <c r="T49" s="27" t="s">
        <v>1198</v>
      </c>
      <c r="U49" s="27" t="s">
        <v>1199</v>
      </c>
      <c r="V49" s="27" t="s">
        <v>1074</v>
      </c>
      <c r="X49" s="159" t="s">
        <v>4554</v>
      </c>
      <c r="Y49" s="159" t="s">
        <v>4787</v>
      </c>
    </row>
    <row r="50" spans="1:25" x14ac:dyDescent="0.25">
      <c r="A50">
        <f>IF(ISNUMBER(SEARCH('Project Detail'!$B$5,'Data Validation'!B50)),MAX($A$1:A49)+1,0)</f>
        <v>0</v>
      </c>
      <c r="B50" s="164" t="s">
        <v>380</v>
      </c>
      <c r="D50" t="str">
        <f>IFERROR(VLOOKUP(ROWS($D$2:D50),$A$2:$B$1000,2,0),"")</f>
        <v/>
      </c>
      <c r="S50" s="27" t="s">
        <v>1200</v>
      </c>
      <c r="T50" s="27" t="s">
        <v>1201</v>
      </c>
      <c r="U50" s="27" t="s">
        <v>1202</v>
      </c>
      <c r="V50" s="27" t="s">
        <v>1074</v>
      </c>
      <c r="X50" s="159" t="s">
        <v>4567</v>
      </c>
      <c r="Y50" s="159" t="s">
        <v>4787</v>
      </c>
    </row>
    <row r="51" spans="1:25" x14ac:dyDescent="0.25">
      <c r="A51">
        <f>IF(ISNUMBER(SEARCH('Project Detail'!$B$5,'Data Validation'!B51)),MAX($A$1:A50)+1,0)</f>
        <v>0</v>
      </c>
      <c r="B51" s="164" t="s">
        <v>775</v>
      </c>
      <c r="D51" t="str">
        <f>IFERROR(VLOOKUP(ROWS($D$2:D51),$A$2:$B$1000,2,0),"")</f>
        <v/>
      </c>
      <c r="S51" s="27" t="s">
        <v>1203</v>
      </c>
      <c r="T51" s="27" t="s">
        <v>1204</v>
      </c>
      <c r="U51" s="27" t="s">
        <v>1205</v>
      </c>
      <c r="V51" s="27" t="s">
        <v>1074</v>
      </c>
      <c r="X51" s="159" t="s">
        <v>3233</v>
      </c>
      <c r="Y51" s="159" t="s">
        <v>4787</v>
      </c>
    </row>
    <row r="52" spans="1:25" x14ac:dyDescent="0.25">
      <c r="A52">
        <f>IF(ISNUMBER(SEARCH('Project Detail'!$B$5,'Data Validation'!B52)),MAX($A$1:A51)+1,0)</f>
        <v>0</v>
      </c>
      <c r="B52" s="164" t="s">
        <v>777</v>
      </c>
      <c r="D52" t="str">
        <f>IFERROR(VLOOKUP(ROWS($D$2:D52),$A$2:$B$1000,2,0),"")</f>
        <v/>
      </c>
      <c r="S52" s="27" t="s">
        <v>1206</v>
      </c>
      <c r="T52" s="27" t="s">
        <v>1207</v>
      </c>
      <c r="U52" s="27" t="s">
        <v>1208</v>
      </c>
      <c r="V52" s="27" t="s">
        <v>1074</v>
      </c>
      <c r="X52" s="159" t="s">
        <v>4595</v>
      </c>
      <c r="Y52" s="159" t="s">
        <v>4787</v>
      </c>
    </row>
    <row r="53" spans="1:25" x14ac:dyDescent="0.25">
      <c r="A53">
        <f>IF(ISNUMBER(SEARCH('Project Detail'!$B$5,'Data Validation'!B53)),MAX($A$1:A52)+1,0)</f>
        <v>0</v>
      </c>
      <c r="B53" s="164" t="s">
        <v>780</v>
      </c>
      <c r="D53" t="str">
        <f>IFERROR(VLOOKUP(ROWS($D$2:D53),$A$2:$B$1000,2,0),"")</f>
        <v/>
      </c>
      <c r="S53" s="27" t="s">
        <v>1209</v>
      </c>
      <c r="T53" s="27" t="s">
        <v>1210</v>
      </c>
      <c r="U53" s="27" t="s">
        <v>1211</v>
      </c>
      <c r="V53" s="27" t="s">
        <v>1074</v>
      </c>
      <c r="X53" s="159" t="s">
        <v>4594</v>
      </c>
      <c r="Y53" s="159" t="s">
        <v>4787</v>
      </c>
    </row>
    <row r="54" spans="1:25" x14ac:dyDescent="0.25">
      <c r="A54">
        <f>IF(ISNUMBER(SEARCH('Project Detail'!$B$5,'Data Validation'!B54)),MAX($A$1:A53)+1,0)</f>
        <v>0</v>
      </c>
      <c r="B54" s="164" t="s">
        <v>781</v>
      </c>
      <c r="D54" t="str">
        <f>IFERROR(VLOOKUP(ROWS($D$2:D54),$A$2:$B$1000,2,0),"")</f>
        <v/>
      </c>
      <c r="S54" s="27" t="s">
        <v>1212</v>
      </c>
      <c r="T54" s="27" t="s">
        <v>1213</v>
      </c>
      <c r="U54" s="27" t="s">
        <v>1214</v>
      </c>
      <c r="V54" s="27" t="s">
        <v>1074</v>
      </c>
      <c r="X54" s="159" t="s">
        <v>4541</v>
      </c>
      <c r="Y54" s="159" t="s">
        <v>4787</v>
      </c>
    </row>
    <row r="55" spans="1:25" x14ac:dyDescent="0.25">
      <c r="A55">
        <f>IF(ISNUMBER(SEARCH('Project Detail'!$B$5,'Data Validation'!B55)),MAX($A$1:A54)+1,0)</f>
        <v>0</v>
      </c>
      <c r="B55" s="164" t="s">
        <v>783</v>
      </c>
      <c r="D55" t="str">
        <f>IFERROR(VLOOKUP(ROWS($D$2:D55),$A$2:$B$1000,2,0),"")</f>
        <v/>
      </c>
      <c r="S55" s="27" t="s">
        <v>1215</v>
      </c>
      <c r="T55" s="27" t="s">
        <v>1216</v>
      </c>
      <c r="U55" s="27" t="s">
        <v>1217</v>
      </c>
      <c r="V55" s="27" t="s">
        <v>1074</v>
      </c>
      <c r="X55" s="159" t="s">
        <v>4555</v>
      </c>
      <c r="Y55" s="159" t="s">
        <v>4787</v>
      </c>
    </row>
    <row r="56" spans="1:25" x14ac:dyDescent="0.25">
      <c r="A56">
        <f>IF(ISNUMBER(SEARCH('Project Detail'!$B$5,'Data Validation'!B56)),MAX($A$1:A55)+1,0)</f>
        <v>0</v>
      </c>
      <c r="B56" s="164" t="s">
        <v>786</v>
      </c>
      <c r="D56" t="str">
        <f>IFERROR(VLOOKUP(ROWS($D$2:D56),$A$2:$B$1000,2,0),"")</f>
        <v/>
      </c>
      <c r="S56" s="27" t="s">
        <v>1218</v>
      </c>
      <c r="T56" s="27" t="s">
        <v>1219</v>
      </c>
      <c r="U56" s="27" t="s">
        <v>1220</v>
      </c>
      <c r="V56" s="27" t="s">
        <v>1074</v>
      </c>
      <c r="X56" s="159" t="s">
        <v>4568</v>
      </c>
      <c r="Y56" s="159" t="s">
        <v>4787</v>
      </c>
    </row>
    <row r="57" spans="1:25" x14ac:dyDescent="0.25">
      <c r="A57">
        <f>IF(ISNUMBER(SEARCH('Project Detail'!$B$5,'Data Validation'!B57)),MAX($A$1:A56)+1,0)</f>
        <v>0</v>
      </c>
      <c r="B57" s="164" t="s">
        <v>789</v>
      </c>
      <c r="D57" t="str">
        <f>IFERROR(VLOOKUP(ROWS($D$2:D57),$A$2:$B$1000,2,0),"")</f>
        <v/>
      </c>
      <c r="S57" s="27" t="s">
        <v>1221</v>
      </c>
      <c r="T57" s="27" t="s">
        <v>1222</v>
      </c>
      <c r="U57" s="27" t="s">
        <v>1223</v>
      </c>
      <c r="V57" s="27" t="s">
        <v>1074</v>
      </c>
      <c r="X57" s="159" t="s">
        <v>4556</v>
      </c>
      <c r="Y57" s="159" t="s">
        <v>4787</v>
      </c>
    </row>
    <row r="58" spans="1:25" x14ac:dyDescent="0.25">
      <c r="A58">
        <f>IF(ISNUMBER(SEARCH('Project Detail'!$B$5,'Data Validation'!B58)),MAX($A$1:A57)+1,0)</f>
        <v>0</v>
      </c>
      <c r="B58" s="164" t="s">
        <v>791</v>
      </c>
      <c r="D58" t="str">
        <f>IFERROR(VLOOKUP(ROWS($D$2:D58),$A$2:$B$1000,2,0),"")</f>
        <v/>
      </c>
      <c r="S58" s="27" t="s">
        <v>1224</v>
      </c>
      <c r="T58" s="27" t="s">
        <v>1225</v>
      </c>
      <c r="U58" s="27" t="s">
        <v>1226</v>
      </c>
      <c r="V58" s="27" t="s">
        <v>1074</v>
      </c>
      <c r="X58" s="159" t="s">
        <v>4557</v>
      </c>
      <c r="Y58" s="159" t="s">
        <v>4787</v>
      </c>
    </row>
    <row r="59" spans="1:25" x14ac:dyDescent="0.25">
      <c r="A59">
        <f>IF(ISNUMBER(SEARCH('Project Detail'!$B$5,'Data Validation'!B59)),MAX($A$1:A58)+1,0)</f>
        <v>0</v>
      </c>
      <c r="B59" s="164" t="s">
        <v>794</v>
      </c>
      <c r="D59" t="str">
        <f>IFERROR(VLOOKUP(ROWS($D$2:D59),$A$2:$B$1000,2,0),"")</f>
        <v/>
      </c>
      <c r="S59" s="27" t="s">
        <v>1227</v>
      </c>
      <c r="T59" s="27" t="s">
        <v>1228</v>
      </c>
      <c r="U59" s="27" t="s">
        <v>1229</v>
      </c>
      <c r="V59" s="27" t="s">
        <v>1074</v>
      </c>
      <c r="X59" s="159" t="s">
        <v>4764</v>
      </c>
      <c r="Y59" s="159" t="s">
        <v>4787</v>
      </c>
    </row>
    <row r="60" spans="1:25" x14ac:dyDescent="0.25">
      <c r="A60">
        <f>IF(ISNUMBER(SEARCH('Project Detail'!$B$5,'Data Validation'!B60)),MAX($A$1:A59)+1,0)</f>
        <v>0</v>
      </c>
      <c r="B60" s="164" t="s">
        <v>795</v>
      </c>
      <c r="D60" t="str">
        <f>IFERROR(VLOOKUP(ROWS($D$2:D60),$A$2:$B$1000,2,0),"")</f>
        <v/>
      </c>
      <c r="S60" s="27" t="s">
        <v>1230</v>
      </c>
      <c r="T60" s="27" t="s">
        <v>1231</v>
      </c>
      <c r="U60" s="27" t="s">
        <v>1232</v>
      </c>
      <c r="V60" s="27" t="s">
        <v>1074</v>
      </c>
      <c r="X60" s="159" t="s">
        <v>4765</v>
      </c>
      <c r="Y60" s="159" t="s">
        <v>4787</v>
      </c>
    </row>
    <row r="61" spans="1:25" x14ac:dyDescent="0.25">
      <c r="A61">
        <f>IF(ISNUMBER(SEARCH('Project Detail'!$B$5,'Data Validation'!B61)),MAX($A$1:A60)+1,0)</f>
        <v>0</v>
      </c>
      <c r="B61" s="164" t="s">
        <v>798</v>
      </c>
      <c r="D61" t="str">
        <f>IFERROR(VLOOKUP(ROWS($D$2:D61),$A$2:$B$1000,2,0),"")</f>
        <v/>
      </c>
      <c r="S61" s="27" t="s">
        <v>1233</v>
      </c>
      <c r="T61" s="27" t="s">
        <v>1234</v>
      </c>
      <c r="U61" s="27" t="s">
        <v>1054</v>
      </c>
      <c r="V61" s="27" t="s">
        <v>1074</v>
      </c>
      <c r="X61" s="159" t="s">
        <v>4766</v>
      </c>
      <c r="Y61" s="159" t="s">
        <v>4787</v>
      </c>
    </row>
    <row r="62" spans="1:25" x14ac:dyDescent="0.25">
      <c r="A62">
        <f>IF(ISNUMBER(SEARCH('Project Detail'!$B$5,'Data Validation'!B62)),MAX($A$1:A61)+1,0)</f>
        <v>0</v>
      </c>
      <c r="B62" s="164" t="s">
        <v>801</v>
      </c>
      <c r="D62" t="str">
        <f>IFERROR(VLOOKUP(ROWS($D$2:D62),$A$2:$B$1000,2,0),"")</f>
        <v/>
      </c>
      <c r="S62" s="27" t="s">
        <v>1235</v>
      </c>
      <c r="T62" s="27" t="s">
        <v>1236</v>
      </c>
      <c r="U62" s="27" t="s">
        <v>1237</v>
      </c>
      <c r="V62" s="27" t="s">
        <v>1074</v>
      </c>
      <c r="X62" s="159" t="s">
        <v>4767</v>
      </c>
      <c r="Y62" s="159" t="s">
        <v>4787</v>
      </c>
    </row>
    <row r="63" spans="1:25" x14ac:dyDescent="0.25">
      <c r="A63">
        <f>IF(ISNUMBER(SEARCH('Project Detail'!$B$5,'Data Validation'!B63)),MAX($A$1:A62)+1,0)</f>
        <v>0</v>
      </c>
      <c r="B63" s="164" t="s">
        <v>803</v>
      </c>
      <c r="D63" t="str">
        <f>IFERROR(VLOOKUP(ROWS($D$2:D63),$A$2:$B$1000,2,0),"")</f>
        <v/>
      </c>
      <c r="S63" s="27" t="s">
        <v>1238</v>
      </c>
      <c r="T63" s="27" t="s">
        <v>1239</v>
      </c>
      <c r="U63" s="27" t="s">
        <v>1240</v>
      </c>
      <c r="V63" s="27" t="s">
        <v>1074</v>
      </c>
      <c r="X63" s="159" t="s">
        <v>4768</v>
      </c>
      <c r="Y63" s="159" t="s">
        <v>4787</v>
      </c>
    </row>
    <row r="64" spans="1:25" x14ac:dyDescent="0.25">
      <c r="A64">
        <f>IF(ISNUMBER(SEARCH('Project Detail'!$B$5,'Data Validation'!B64)),MAX($A$1:A63)+1,0)</f>
        <v>0</v>
      </c>
      <c r="B64" s="164" t="s">
        <v>398</v>
      </c>
      <c r="D64" t="str">
        <f>IFERROR(VLOOKUP(ROWS($D$2:D64),$A$2:$B$1000,2,0),"")</f>
        <v/>
      </c>
      <c r="S64" s="27" t="s">
        <v>1241</v>
      </c>
      <c r="T64" s="27" t="s">
        <v>1242</v>
      </c>
      <c r="U64" s="27" t="s">
        <v>1243</v>
      </c>
      <c r="V64" s="27" t="s">
        <v>1074</v>
      </c>
      <c r="X64" s="159" t="s">
        <v>4769</v>
      </c>
      <c r="Y64" s="159" t="s">
        <v>4787</v>
      </c>
    </row>
    <row r="65" spans="1:25" x14ac:dyDescent="0.25">
      <c r="A65">
        <f>IF(ISNUMBER(SEARCH('Project Detail'!$B$5,'Data Validation'!B65)),MAX($A$1:A64)+1,0)</f>
        <v>0</v>
      </c>
      <c r="B65" s="164" t="s">
        <v>805</v>
      </c>
      <c r="D65" t="str">
        <f>IFERROR(VLOOKUP(ROWS($D$2:D65),$A$2:$B$1000,2,0),"")</f>
        <v/>
      </c>
      <c r="S65" s="27" t="s">
        <v>1244</v>
      </c>
      <c r="T65" s="27" t="s">
        <v>1245</v>
      </c>
      <c r="U65" s="27" t="s">
        <v>1246</v>
      </c>
      <c r="V65" s="27" t="s">
        <v>1074</v>
      </c>
      <c r="X65" s="159" t="s">
        <v>4770</v>
      </c>
      <c r="Y65" s="159" t="s">
        <v>4787</v>
      </c>
    </row>
    <row r="66" spans="1:25" x14ac:dyDescent="0.25">
      <c r="A66">
        <f>IF(ISNUMBER(SEARCH('Project Detail'!$B$5,'Data Validation'!B66)),MAX($A$1:A65)+1,0)</f>
        <v>0</v>
      </c>
      <c r="B66" s="164" t="s">
        <v>297</v>
      </c>
      <c r="D66" t="str">
        <f>IFERROR(VLOOKUP(ROWS($D$2:D66),$A$2:$B$1000,2,0),"")</f>
        <v/>
      </c>
      <c r="S66" s="27" t="s">
        <v>1247</v>
      </c>
      <c r="T66" s="27" t="s">
        <v>1248</v>
      </c>
      <c r="U66" s="27" t="s">
        <v>1249</v>
      </c>
      <c r="V66" s="27" t="s">
        <v>1074</v>
      </c>
      <c r="X66" s="159" t="s">
        <v>3217</v>
      </c>
      <c r="Y66" s="159" t="s">
        <v>4787</v>
      </c>
    </row>
    <row r="67" spans="1:25" x14ac:dyDescent="0.25">
      <c r="A67">
        <f>IF(ISNUMBER(SEARCH('Project Detail'!$B$5,'Data Validation'!B67)),MAX($A$1:A66)+1,0)</f>
        <v>0</v>
      </c>
      <c r="B67" s="164" t="s">
        <v>431</v>
      </c>
      <c r="D67" t="str">
        <f>IFERROR(VLOOKUP(ROWS($D$2:D67),$A$2:$B$1000,2,0),"")</f>
        <v/>
      </c>
      <c r="S67" s="27" t="s">
        <v>1250</v>
      </c>
      <c r="T67" s="27" t="s">
        <v>1251</v>
      </c>
      <c r="U67" s="27" t="s">
        <v>1252</v>
      </c>
      <c r="V67" s="27" t="s">
        <v>1074</v>
      </c>
      <c r="X67" s="159" t="s">
        <v>4780</v>
      </c>
      <c r="Y67" s="159" t="s">
        <v>4787</v>
      </c>
    </row>
    <row r="68" spans="1:25" x14ac:dyDescent="0.25">
      <c r="A68">
        <f>IF(ISNUMBER(SEARCH('Project Detail'!$B$5,'Data Validation'!B68)),MAX($A$1:A67)+1,0)</f>
        <v>0</v>
      </c>
      <c r="B68" s="164" t="s">
        <v>514</v>
      </c>
      <c r="D68" t="str">
        <f>IFERROR(VLOOKUP(ROWS($D$2:D68),$A$2:$B$1000,2,0),"")</f>
        <v/>
      </c>
      <c r="S68" s="27" t="s">
        <v>1253</v>
      </c>
      <c r="T68" s="27" t="s">
        <v>1254</v>
      </c>
      <c r="U68" s="27" t="s">
        <v>1255</v>
      </c>
      <c r="V68" s="27" t="s">
        <v>1074</v>
      </c>
      <c r="X68" s="159" t="s">
        <v>4781</v>
      </c>
      <c r="Y68" s="159" t="s">
        <v>4787</v>
      </c>
    </row>
    <row r="69" spans="1:25" x14ac:dyDescent="0.25">
      <c r="A69">
        <f>IF(ISNUMBER(SEARCH('Project Detail'!$B$5,'Data Validation'!B69)),MAX($A$1:A68)+1,0)</f>
        <v>0</v>
      </c>
      <c r="B69" s="164" t="s">
        <v>809</v>
      </c>
      <c r="D69" t="str">
        <f>IFERROR(VLOOKUP(ROWS($D$2:D69),$A$2:$B$1000,2,0),"")</f>
        <v/>
      </c>
      <c r="S69" s="27" t="s">
        <v>1256</v>
      </c>
      <c r="T69" s="27" t="s">
        <v>1257</v>
      </c>
      <c r="U69" s="27" t="s">
        <v>1258</v>
      </c>
      <c r="V69" s="27" t="s">
        <v>1074</v>
      </c>
      <c r="X69" s="159" t="s">
        <v>4782</v>
      </c>
      <c r="Y69" s="159" t="s">
        <v>4787</v>
      </c>
    </row>
    <row r="70" spans="1:25" x14ac:dyDescent="0.25">
      <c r="A70">
        <f>IF(ISNUMBER(SEARCH('Project Detail'!$B$5,'Data Validation'!B70)),MAX($A$1:A69)+1,0)</f>
        <v>0</v>
      </c>
      <c r="B70" s="164" t="s">
        <v>812</v>
      </c>
      <c r="D70" t="str">
        <f>IFERROR(VLOOKUP(ROWS($D$2:D70),$A$2:$B$1000,2,0),"")</f>
        <v/>
      </c>
      <c r="S70" s="27" t="s">
        <v>1259</v>
      </c>
      <c r="T70" s="27" t="s">
        <v>1260</v>
      </c>
      <c r="U70" s="27" t="s">
        <v>1261</v>
      </c>
      <c r="V70" s="27" t="s">
        <v>1074</v>
      </c>
      <c r="X70" s="159" t="s">
        <v>4783</v>
      </c>
      <c r="Y70" s="159" t="s">
        <v>4787</v>
      </c>
    </row>
    <row r="71" spans="1:25" x14ac:dyDescent="0.25">
      <c r="A71">
        <f>IF(ISNUMBER(SEARCH('Project Detail'!$B$5,'Data Validation'!B71)),MAX($A$1:A70)+1,0)</f>
        <v>0</v>
      </c>
      <c r="B71" s="164" t="s">
        <v>815</v>
      </c>
      <c r="D71" t="str">
        <f>IFERROR(VLOOKUP(ROWS($D$2:D71),$A$2:$B$1000,2,0),"")</f>
        <v/>
      </c>
      <c r="S71" s="27" t="s">
        <v>1262</v>
      </c>
      <c r="T71" s="27" t="s">
        <v>1263</v>
      </c>
      <c r="U71" s="27" t="s">
        <v>1264</v>
      </c>
      <c r="V71" s="27" t="s">
        <v>1074</v>
      </c>
      <c r="X71" s="159" t="s">
        <v>4771</v>
      </c>
      <c r="Y71" s="159" t="s">
        <v>4787</v>
      </c>
    </row>
    <row r="72" spans="1:25" x14ac:dyDescent="0.25">
      <c r="A72">
        <f>IF(ISNUMBER(SEARCH('Project Detail'!$B$5,'Data Validation'!B72)),MAX($A$1:A71)+1,0)</f>
        <v>0</v>
      </c>
      <c r="B72" s="164" t="s">
        <v>817</v>
      </c>
      <c r="D72" t="str">
        <f>IFERROR(VLOOKUP(ROWS($D$2:D72),$A$2:$B$1000,2,0),"")</f>
        <v/>
      </c>
      <c r="S72" s="27" t="s">
        <v>1265</v>
      </c>
      <c r="T72" s="27" t="s">
        <v>1266</v>
      </c>
      <c r="U72" s="27" t="s">
        <v>1267</v>
      </c>
      <c r="V72" s="27" t="s">
        <v>1074</v>
      </c>
      <c r="X72" s="159" t="s">
        <v>4786</v>
      </c>
      <c r="Y72" s="159" t="s">
        <v>4787</v>
      </c>
    </row>
    <row r="73" spans="1:25" x14ac:dyDescent="0.25">
      <c r="A73">
        <f>IF(ISNUMBER(SEARCH('Project Detail'!$B$5,'Data Validation'!B73)),MAX($A$1:A72)+1,0)</f>
        <v>0</v>
      </c>
      <c r="B73" s="164" t="s">
        <v>819</v>
      </c>
      <c r="D73" t="str">
        <f>IFERROR(VLOOKUP(ROWS($D$2:D73),$A$2:$B$1000,2,0),"")</f>
        <v/>
      </c>
      <c r="S73" s="27" t="s">
        <v>1268</v>
      </c>
      <c r="T73" s="27" t="s">
        <v>1269</v>
      </c>
      <c r="U73" s="27" t="s">
        <v>1270</v>
      </c>
      <c r="V73" s="27" t="s">
        <v>1074</v>
      </c>
      <c r="X73" s="159" t="s">
        <v>4569</v>
      </c>
      <c r="Y73" s="159" t="s">
        <v>4787</v>
      </c>
    </row>
    <row r="74" spans="1:25" x14ac:dyDescent="0.25">
      <c r="A74">
        <f>IF(ISNUMBER(SEARCH('Project Detail'!$B$5,'Data Validation'!B74)),MAX($A$1:A73)+1,0)</f>
        <v>0</v>
      </c>
      <c r="B74" s="164" t="s">
        <v>339</v>
      </c>
      <c r="D74" t="str">
        <f>IFERROR(VLOOKUP(ROWS($D$2:D74),$A$2:$B$1000,2,0),"")</f>
        <v/>
      </c>
      <c r="S74" s="27" t="s">
        <v>1271</v>
      </c>
      <c r="T74" s="27" t="s">
        <v>1272</v>
      </c>
      <c r="U74" s="27" t="s">
        <v>1273</v>
      </c>
      <c r="V74" s="27" t="s">
        <v>1074</v>
      </c>
      <c r="X74" s="159" t="s">
        <v>4576</v>
      </c>
      <c r="Y74" s="159" t="s">
        <v>4787</v>
      </c>
    </row>
    <row r="75" spans="1:25" x14ac:dyDescent="0.25">
      <c r="A75">
        <f>IF(ISNUMBER(SEARCH('Project Detail'!$B$5,'Data Validation'!B75)),MAX($A$1:A74)+1,0)</f>
        <v>0</v>
      </c>
      <c r="B75" s="164" t="s">
        <v>820</v>
      </c>
      <c r="D75" t="str">
        <f>IFERROR(VLOOKUP(ROWS($D$2:D75),$A$2:$B$1000,2,0),"")</f>
        <v/>
      </c>
      <c r="S75" s="27" t="s">
        <v>1274</v>
      </c>
      <c r="T75" s="27" t="s">
        <v>1275</v>
      </c>
      <c r="U75" s="27" t="s">
        <v>549</v>
      </c>
      <c r="V75" s="27" t="s">
        <v>1074</v>
      </c>
      <c r="X75" s="159" t="s">
        <v>4542</v>
      </c>
      <c r="Y75" s="159" t="s">
        <v>4787</v>
      </c>
    </row>
    <row r="76" spans="1:25" x14ac:dyDescent="0.25">
      <c r="A76">
        <f>IF(ISNUMBER(SEARCH('Project Detail'!$B$5,'Data Validation'!B76)),MAX($A$1:A75)+1,0)</f>
        <v>0</v>
      </c>
      <c r="B76" s="164" t="s">
        <v>821</v>
      </c>
      <c r="D76" t="str">
        <f>IFERROR(VLOOKUP(ROWS($D$2:D76),$A$2:$B$1000,2,0),"")</f>
        <v/>
      </c>
      <c r="S76" s="27" t="s">
        <v>1276</v>
      </c>
      <c r="T76" s="27" t="s">
        <v>1277</v>
      </c>
      <c r="U76" s="27" t="s">
        <v>330</v>
      </c>
      <c r="V76" s="27" t="s">
        <v>1074</v>
      </c>
      <c r="X76" s="159" t="s">
        <v>4772</v>
      </c>
      <c r="Y76" s="159" t="s">
        <v>4787</v>
      </c>
    </row>
    <row r="77" spans="1:25" x14ac:dyDescent="0.25">
      <c r="A77">
        <f>IF(ISNUMBER(SEARCH('Project Detail'!$B$5,'Data Validation'!B77)),MAX($A$1:A76)+1,0)</f>
        <v>0</v>
      </c>
      <c r="B77" s="164" t="s">
        <v>822</v>
      </c>
      <c r="D77" t="str">
        <f>IFERROR(VLOOKUP(ROWS($D$2:D77),$A$2:$B$1000,2,0),"")</f>
        <v/>
      </c>
      <c r="S77" s="27" t="s">
        <v>1278</v>
      </c>
      <c r="T77" s="27" t="s">
        <v>1279</v>
      </c>
      <c r="U77" s="27" t="s">
        <v>1280</v>
      </c>
      <c r="V77" s="27" t="s">
        <v>1074</v>
      </c>
      <c r="X77" s="159" t="s">
        <v>3236</v>
      </c>
      <c r="Y77" s="159" t="s">
        <v>4787</v>
      </c>
    </row>
    <row r="78" spans="1:25" x14ac:dyDescent="0.25">
      <c r="A78">
        <f>IF(ISNUMBER(SEARCH('Project Detail'!$B$5,'Data Validation'!B78)),MAX($A$1:A77)+1,0)</f>
        <v>0</v>
      </c>
      <c r="B78" s="164" t="s">
        <v>823</v>
      </c>
      <c r="D78" t="str">
        <f>IFERROR(VLOOKUP(ROWS($D$2:D78),$A$2:$B$1000,2,0),"")</f>
        <v/>
      </c>
      <c r="S78" s="27" t="s">
        <v>1281</v>
      </c>
      <c r="T78" s="27" t="s">
        <v>1282</v>
      </c>
      <c r="U78" s="27" t="s">
        <v>977</v>
      </c>
      <c r="V78" s="27" t="s">
        <v>1084</v>
      </c>
      <c r="X78" s="159" t="s">
        <v>4779</v>
      </c>
      <c r="Y78" s="159" t="s">
        <v>4787</v>
      </c>
    </row>
    <row r="79" spans="1:25" x14ac:dyDescent="0.25">
      <c r="A79">
        <f>IF(ISNUMBER(SEARCH('Project Detail'!$B$5,'Data Validation'!B79)),MAX($A$1:A78)+1,0)</f>
        <v>0</v>
      </c>
      <c r="B79" s="164" t="s">
        <v>824</v>
      </c>
      <c r="D79" t="str">
        <f>IFERROR(VLOOKUP(ROWS($D$2:D79),$A$2:$B$1000,2,0),"")</f>
        <v/>
      </c>
      <c r="S79" s="27" t="s">
        <v>1283</v>
      </c>
      <c r="T79" s="27" t="s">
        <v>1284</v>
      </c>
      <c r="U79" s="27" t="s">
        <v>1285</v>
      </c>
      <c r="V79" s="27" t="s">
        <v>1074</v>
      </c>
      <c r="X79" s="159" t="s">
        <v>4773</v>
      </c>
      <c r="Y79" s="159" t="s">
        <v>4787</v>
      </c>
    </row>
    <row r="80" spans="1:25" x14ac:dyDescent="0.25">
      <c r="A80">
        <f>IF(ISNUMBER(SEARCH('Project Detail'!$B$5,'Data Validation'!B80)),MAX($A$1:A79)+1,0)</f>
        <v>0</v>
      </c>
      <c r="B80" s="164" t="s">
        <v>490</v>
      </c>
      <c r="D80" t="str">
        <f>IFERROR(VLOOKUP(ROWS($D$2:D80),$A$2:$B$1000,2,0),"")</f>
        <v/>
      </c>
      <c r="S80" s="27" t="s">
        <v>1286</v>
      </c>
      <c r="T80" s="27" t="s">
        <v>1287</v>
      </c>
      <c r="U80" s="27" t="s">
        <v>1288</v>
      </c>
      <c r="V80" s="27" t="s">
        <v>1074</v>
      </c>
      <c r="X80" s="159" t="s">
        <v>4532</v>
      </c>
      <c r="Y80" s="159" t="s">
        <v>4787</v>
      </c>
    </row>
    <row r="81" spans="1:25" x14ac:dyDescent="0.25">
      <c r="A81">
        <f>IF(ISNUMBER(SEARCH('Project Detail'!$B$5,'Data Validation'!B81)),MAX($A$1:A80)+1,0)</f>
        <v>0</v>
      </c>
      <c r="B81" s="164" t="s">
        <v>489</v>
      </c>
      <c r="D81" t="str">
        <f>IFERROR(VLOOKUP(ROWS($D$2:D81),$A$2:$B$1000,2,0),"")</f>
        <v/>
      </c>
      <c r="S81" s="27" t="s">
        <v>1289</v>
      </c>
      <c r="T81" s="27" t="s">
        <v>974</v>
      </c>
      <c r="U81" s="27" t="s">
        <v>562</v>
      </c>
      <c r="V81" s="27" t="s">
        <v>1074</v>
      </c>
      <c r="X81" s="159" t="s">
        <v>4558</v>
      </c>
      <c r="Y81" s="159" t="s">
        <v>4787</v>
      </c>
    </row>
    <row r="82" spans="1:25" x14ac:dyDescent="0.25">
      <c r="A82">
        <f>IF(ISNUMBER(SEARCH('Project Detail'!$B$5,'Data Validation'!B82)),MAX($A$1:A81)+1,0)</f>
        <v>0</v>
      </c>
      <c r="B82" s="164" t="s">
        <v>828</v>
      </c>
      <c r="D82" t="str">
        <f>IFERROR(VLOOKUP(ROWS($D$2:D82),$A$2:$B$1000,2,0),"")</f>
        <v/>
      </c>
      <c r="S82" s="27" t="s">
        <v>1290</v>
      </c>
      <c r="T82" s="27" t="s">
        <v>1291</v>
      </c>
      <c r="U82" s="27" t="s">
        <v>1291</v>
      </c>
      <c r="V82" s="27" t="s">
        <v>1074</v>
      </c>
      <c r="X82" s="159" t="s">
        <v>4570</v>
      </c>
      <c r="Y82" s="159" t="s">
        <v>4787</v>
      </c>
    </row>
    <row r="83" spans="1:25" x14ac:dyDescent="0.25">
      <c r="A83">
        <f>IF(ISNUMBER(SEARCH('Project Detail'!$B$5,'Data Validation'!B83)),MAX($A$1:A82)+1,0)</f>
        <v>0</v>
      </c>
      <c r="B83" s="164" t="s">
        <v>393</v>
      </c>
      <c r="D83" t="str">
        <f>IFERROR(VLOOKUP(ROWS($D$2:D83),$A$2:$B$1000,2,0),"")</f>
        <v/>
      </c>
      <c r="S83" s="27" t="s">
        <v>1292</v>
      </c>
      <c r="T83" s="27" t="s">
        <v>1293</v>
      </c>
      <c r="U83" s="27" t="s">
        <v>1294</v>
      </c>
      <c r="V83" s="27" t="s">
        <v>1074</v>
      </c>
      <c r="X83" s="159" t="s">
        <v>4579</v>
      </c>
      <c r="Y83" s="159" t="s">
        <v>4787</v>
      </c>
    </row>
    <row r="84" spans="1:25" x14ac:dyDescent="0.25">
      <c r="A84">
        <f>IF(ISNUMBER(SEARCH('Project Detail'!$B$5,'Data Validation'!B84)),MAX($A$1:A83)+1,0)</f>
        <v>0</v>
      </c>
      <c r="B84" s="164" t="s">
        <v>830</v>
      </c>
      <c r="D84" t="str">
        <f>IFERROR(VLOOKUP(ROWS($D$2:D84),$A$2:$B$1000,2,0),"")</f>
        <v/>
      </c>
      <c r="S84" s="27" t="s">
        <v>1295</v>
      </c>
      <c r="T84" s="27" t="s">
        <v>1296</v>
      </c>
      <c r="U84" s="27" t="s">
        <v>357</v>
      </c>
      <c r="V84" s="27" t="s">
        <v>1074</v>
      </c>
      <c r="X84" s="159" t="s">
        <v>4580</v>
      </c>
      <c r="Y84" s="159" t="s">
        <v>4787</v>
      </c>
    </row>
    <row r="85" spans="1:25" x14ac:dyDescent="0.25">
      <c r="A85">
        <f>IF(ISNUMBER(SEARCH('Project Detail'!$B$5,'Data Validation'!B85)),MAX($A$1:A84)+1,0)</f>
        <v>0</v>
      </c>
      <c r="B85" s="164" t="s">
        <v>419</v>
      </c>
      <c r="D85" t="str">
        <f>IFERROR(VLOOKUP(ROWS($D$2:D85),$A$2:$B$1000,2,0),"")</f>
        <v/>
      </c>
      <c r="S85" s="27" t="s">
        <v>1297</v>
      </c>
      <c r="T85" s="27" t="s">
        <v>1298</v>
      </c>
      <c r="U85" s="27" t="s">
        <v>558</v>
      </c>
      <c r="V85" s="27" t="s">
        <v>1074</v>
      </c>
      <c r="X85" s="159" t="s">
        <v>4544</v>
      </c>
      <c r="Y85" s="159" t="s">
        <v>4787</v>
      </c>
    </row>
    <row r="86" spans="1:25" x14ac:dyDescent="0.25">
      <c r="A86">
        <f>IF(ISNUMBER(SEARCH('Project Detail'!$B$5,'Data Validation'!B86)),MAX($A$1:A85)+1,0)</f>
        <v>0</v>
      </c>
      <c r="B86" s="164" t="s">
        <v>832</v>
      </c>
      <c r="D86" t="str">
        <f>IFERROR(VLOOKUP(ROWS($D$2:D86),$A$2:$B$1000,2,0),"")</f>
        <v/>
      </c>
      <c r="S86" s="27" t="s">
        <v>1299</v>
      </c>
      <c r="T86" s="27" t="s">
        <v>1300</v>
      </c>
      <c r="U86" s="27" t="s">
        <v>1301</v>
      </c>
      <c r="V86" s="27" t="s">
        <v>1074</v>
      </c>
      <c r="X86" s="159" t="s">
        <v>4571</v>
      </c>
      <c r="Y86" s="159" t="s">
        <v>4787</v>
      </c>
    </row>
    <row r="87" spans="1:25" x14ac:dyDescent="0.25">
      <c r="A87">
        <f>IF(ISNUMBER(SEARCH('Project Detail'!$B$5,'Data Validation'!B87)),MAX($A$1:A86)+1,0)</f>
        <v>0</v>
      </c>
      <c r="B87" s="164" t="s">
        <v>833</v>
      </c>
      <c r="D87" t="str">
        <f>IFERROR(VLOOKUP(ROWS($D$2:D87),$A$2:$B$1000,2,0),"")</f>
        <v/>
      </c>
      <c r="S87" s="27" t="s">
        <v>1302</v>
      </c>
      <c r="T87" s="27" t="s">
        <v>1303</v>
      </c>
      <c r="U87" s="27" t="s">
        <v>502</v>
      </c>
      <c r="V87" s="27" t="s">
        <v>1074</v>
      </c>
      <c r="X87" s="159" t="s">
        <v>4581</v>
      </c>
      <c r="Y87" s="159" t="s">
        <v>4787</v>
      </c>
    </row>
    <row r="88" spans="1:25" x14ac:dyDescent="0.25">
      <c r="A88">
        <f>IF(ISNUMBER(SEARCH('Project Detail'!$B$5,'Data Validation'!B88)),MAX($A$1:A87)+1,0)</f>
        <v>0</v>
      </c>
      <c r="B88" s="164" t="s">
        <v>835</v>
      </c>
      <c r="D88" t="str">
        <f>IFERROR(VLOOKUP(ROWS($D$2:D88),$A$2:$B$1000,2,0),"")</f>
        <v/>
      </c>
      <c r="S88" s="27" t="s">
        <v>1304</v>
      </c>
      <c r="T88" s="27" t="s">
        <v>1305</v>
      </c>
      <c r="U88" s="27" t="s">
        <v>1306</v>
      </c>
      <c r="V88" s="27" t="s">
        <v>1074</v>
      </c>
      <c r="X88" s="159" t="s">
        <v>4545</v>
      </c>
      <c r="Y88" s="159" t="s">
        <v>4787</v>
      </c>
    </row>
    <row r="89" spans="1:25" x14ac:dyDescent="0.25">
      <c r="A89">
        <f>IF(ISNUMBER(SEARCH('Project Detail'!$B$5,'Data Validation'!B89)),MAX($A$1:A88)+1,0)</f>
        <v>0</v>
      </c>
      <c r="B89" s="164" t="s">
        <v>836</v>
      </c>
      <c r="D89" t="str">
        <f>IFERROR(VLOOKUP(ROWS($D$2:D89),$A$2:$B$1000,2,0),"")</f>
        <v/>
      </c>
      <c r="S89" s="27" t="s">
        <v>1307</v>
      </c>
      <c r="T89" s="27" t="s">
        <v>1308</v>
      </c>
      <c r="U89" s="27" t="s">
        <v>1309</v>
      </c>
      <c r="V89" s="27" t="s">
        <v>1074</v>
      </c>
      <c r="X89" s="159" t="s">
        <v>4572</v>
      </c>
      <c r="Y89" s="159" t="s">
        <v>4787</v>
      </c>
    </row>
    <row r="90" spans="1:25" x14ac:dyDescent="0.25">
      <c r="A90">
        <f>IF(ISNUMBER(SEARCH('Project Detail'!$B$5,'Data Validation'!B90)),MAX($A$1:A89)+1,0)</f>
        <v>0</v>
      </c>
      <c r="B90" s="164" t="s">
        <v>837</v>
      </c>
      <c r="D90" t="str">
        <f>IFERROR(VLOOKUP(ROWS($D$2:D90),$A$2:$B$1000,2,0),"")</f>
        <v/>
      </c>
      <c r="S90" s="27" t="s">
        <v>1310</v>
      </c>
      <c r="T90" s="27" t="s">
        <v>1311</v>
      </c>
      <c r="U90" s="27" t="s">
        <v>1312</v>
      </c>
      <c r="V90" s="27" t="s">
        <v>1074</v>
      </c>
      <c r="X90" s="159" t="s">
        <v>4582</v>
      </c>
      <c r="Y90" s="159" t="s">
        <v>4787</v>
      </c>
    </row>
    <row r="91" spans="1:25" x14ac:dyDescent="0.25">
      <c r="A91">
        <f>IF(ISNUMBER(SEARCH('Project Detail'!$B$5,'Data Validation'!B91)),MAX($A$1:A90)+1,0)</f>
        <v>0</v>
      </c>
      <c r="B91" s="164" t="s">
        <v>839</v>
      </c>
      <c r="D91" t="str">
        <f>IFERROR(VLOOKUP(ROWS($D$2:D91),$A$2:$B$1000,2,0),"")</f>
        <v/>
      </c>
      <c r="S91" s="27" t="s">
        <v>1313</v>
      </c>
      <c r="T91" s="27" t="s">
        <v>1314</v>
      </c>
      <c r="U91" s="27" t="s">
        <v>1315</v>
      </c>
      <c r="V91" s="27" t="s">
        <v>1074</v>
      </c>
      <c r="X91" s="159" t="s">
        <v>4583</v>
      </c>
      <c r="Y91" s="159" t="s">
        <v>4787</v>
      </c>
    </row>
    <row r="92" spans="1:25" x14ac:dyDescent="0.25">
      <c r="A92">
        <f>IF(ISNUMBER(SEARCH('Project Detail'!$B$5,'Data Validation'!B92)),MAX($A$1:A91)+1,0)</f>
        <v>0</v>
      </c>
      <c r="B92" s="164" t="s">
        <v>508</v>
      </c>
      <c r="D92" t="str">
        <f>IFERROR(VLOOKUP(ROWS($D$2:D92),$A$2:$B$1000,2,0),"")</f>
        <v/>
      </c>
      <c r="S92" s="27" t="s">
        <v>1316</v>
      </c>
      <c r="T92" s="27" t="s">
        <v>1317</v>
      </c>
      <c r="U92" s="27" t="s">
        <v>1318</v>
      </c>
      <c r="V92" s="27" t="s">
        <v>1074</v>
      </c>
      <c r="X92" s="159" t="s">
        <v>4530</v>
      </c>
      <c r="Y92" s="159" t="s">
        <v>4787</v>
      </c>
    </row>
    <row r="93" spans="1:25" x14ac:dyDescent="0.25">
      <c r="A93">
        <f>IF(ISNUMBER(SEARCH('Project Detail'!$B$5,'Data Validation'!B93)),MAX($A$1:A92)+1,0)</f>
        <v>0</v>
      </c>
      <c r="B93" s="164" t="s">
        <v>841</v>
      </c>
      <c r="D93" t="str">
        <f>IFERROR(VLOOKUP(ROWS($D$2:D93),$A$2:$B$1000,2,0),"")</f>
        <v/>
      </c>
      <c r="S93" s="27" t="s">
        <v>1319</v>
      </c>
      <c r="T93" s="27" t="s">
        <v>1320</v>
      </c>
      <c r="U93" s="27" t="s">
        <v>407</v>
      </c>
      <c r="V93" s="27" t="s">
        <v>1074</v>
      </c>
      <c r="X93" s="159" t="s">
        <v>4531</v>
      </c>
      <c r="Y93" s="159" t="s">
        <v>4787</v>
      </c>
    </row>
    <row r="94" spans="1:25" x14ac:dyDescent="0.25">
      <c r="A94">
        <f>IF(ISNUMBER(SEARCH('Project Detail'!$B$5,'Data Validation'!B94)),MAX($A$1:A93)+1,0)</f>
        <v>0</v>
      </c>
      <c r="B94" s="164" t="s">
        <v>379</v>
      </c>
      <c r="D94" t="str">
        <f>IFERROR(VLOOKUP(ROWS($D$2:D94),$A$2:$B$1000,2,0),"")</f>
        <v/>
      </c>
      <c r="S94" s="27" t="s">
        <v>1321</v>
      </c>
      <c r="T94" s="27" t="s">
        <v>1322</v>
      </c>
      <c r="U94" s="27" t="s">
        <v>556</v>
      </c>
      <c r="V94" s="27" t="s">
        <v>1074</v>
      </c>
      <c r="X94" s="161" t="s">
        <v>3684</v>
      </c>
      <c r="Y94" s="159" t="s">
        <v>4787</v>
      </c>
    </row>
    <row r="95" spans="1:25" x14ac:dyDescent="0.25">
      <c r="A95">
        <f>IF(ISNUMBER(SEARCH('Project Detail'!$B$5,'Data Validation'!B95)),MAX($A$1:A94)+1,0)</f>
        <v>0</v>
      </c>
      <c r="B95" s="164" t="s">
        <v>842</v>
      </c>
      <c r="D95" t="str">
        <f>IFERROR(VLOOKUP(ROWS($D$2:D95),$A$2:$B$1000,2,0),"")</f>
        <v/>
      </c>
      <c r="S95" s="27" t="s">
        <v>1323</v>
      </c>
      <c r="T95" s="27" t="s">
        <v>1324</v>
      </c>
      <c r="U95" s="27" t="s">
        <v>1325</v>
      </c>
      <c r="V95" s="27" t="s">
        <v>1074</v>
      </c>
      <c r="X95" s="159" t="s">
        <v>4543</v>
      </c>
      <c r="Y95" s="159" t="s">
        <v>4787</v>
      </c>
    </row>
    <row r="96" spans="1:25" x14ac:dyDescent="0.25">
      <c r="A96">
        <f>IF(ISNUMBER(SEARCH('Project Detail'!$B$5,'Data Validation'!B96)),MAX($A$1:A95)+1,0)</f>
        <v>0</v>
      </c>
      <c r="B96" s="164" t="s">
        <v>843</v>
      </c>
      <c r="D96" t="str">
        <f>IFERROR(VLOOKUP(ROWS($D$2:D96),$A$2:$B$1000,2,0),"")</f>
        <v/>
      </c>
      <c r="S96" s="27" t="s">
        <v>1326</v>
      </c>
      <c r="T96" s="27" t="s">
        <v>1327</v>
      </c>
      <c r="U96" s="27" t="s">
        <v>1328</v>
      </c>
      <c r="V96" s="27" t="s">
        <v>1074</v>
      </c>
      <c r="X96" s="159" t="s">
        <v>3068</v>
      </c>
      <c r="Y96" s="159" t="s">
        <v>4787</v>
      </c>
    </row>
    <row r="97" spans="1:25" x14ac:dyDescent="0.25">
      <c r="A97">
        <f>IF(ISNUMBER(SEARCH('Project Detail'!$B$5,'Data Validation'!B97)),MAX($A$1:A96)+1,0)</f>
        <v>0</v>
      </c>
      <c r="B97" s="164" t="s">
        <v>844</v>
      </c>
      <c r="D97" t="str">
        <f>IFERROR(VLOOKUP(ROWS($D$2:D97),$A$2:$B$1000,2,0),"")</f>
        <v/>
      </c>
      <c r="S97" s="27" t="s">
        <v>1329</v>
      </c>
      <c r="T97" s="27" t="s">
        <v>1330</v>
      </c>
      <c r="U97" s="27" t="s">
        <v>1331</v>
      </c>
      <c r="V97" s="27" t="s">
        <v>1074</v>
      </c>
      <c r="X97" s="159" t="s">
        <v>398</v>
      </c>
      <c r="Y97" s="159" t="s">
        <v>4848</v>
      </c>
    </row>
    <row r="98" spans="1:25" x14ac:dyDescent="0.25">
      <c r="A98">
        <f>IF(ISNUMBER(SEARCH('Project Detail'!$B$5,'Data Validation'!B98)),MAX($A$1:A97)+1,0)</f>
        <v>0</v>
      </c>
      <c r="B98" s="164" t="s">
        <v>845</v>
      </c>
      <c r="D98" t="str">
        <f>IFERROR(VLOOKUP(ROWS($D$2:D98),$A$2:$B$1000,2,0),"")</f>
        <v/>
      </c>
      <c r="S98" s="27" t="s">
        <v>1332</v>
      </c>
      <c r="T98" s="27" t="s">
        <v>1333</v>
      </c>
      <c r="U98" s="27" t="s">
        <v>1334</v>
      </c>
      <c r="V98" s="27" t="s">
        <v>1074</v>
      </c>
      <c r="X98" s="159" t="s">
        <v>415</v>
      </c>
      <c r="Y98" s="159" t="s">
        <v>4845</v>
      </c>
    </row>
    <row r="99" spans="1:25" x14ac:dyDescent="0.25">
      <c r="A99">
        <f>IF(ISNUMBER(SEARCH('Project Detail'!$B$5,'Data Validation'!B99)),MAX($A$1:A98)+1,0)</f>
        <v>0</v>
      </c>
      <c r="B99" s="164" t="s">
        <v>402</v>
      </c>
      <c r="D99" t="str">
        <f>IFERROR(VLOOKUP(ROWS($D$2:D99),$A$2:$B$1000,2,0),"")</f>
        <v/>
      </c>
      <c r="S99" s="27" t="s">
        <v>1335</v>
      </c>
      <c r="T99" s="27" t="s">
        <v>1336</v>
      </c>
      <c r="U99" s="27" t="s">
        <v>1337</v>
      </c>
      <c r="V99" s="27" t="s">
        <v>1074</v>
      </c>
      <c r="X99" s="159" t="s">
        <v>3654</v>
      </c>
      <c r="Y99" s="159" t="s">
        <v>4846</v>
      </c>
    </row>
    <row r="100" spans="1:25" x14ac:dyDescent="0.25">
      <c r="A100">
        <f>IF(ISNUMBER(SEARCH('Project Detail'!$B$5,'Data Validation'!B100)),MAX($A$1:A99)+1,0)</f>
        <v>0</v>
      </c>
      <c r="B100" s="164" t="s">
        <v>847</v>
      </c>
      <c r="D100" t="str">
        <f>IFERROR(VLOOKUP(ROWS($D$2:D100),$A$2:$B$1000,2,0),"")</f>
        <v/>
      </c>
      <c r="S100" s="27" t="s">
        <v>1338</v>
      </c>
      <c r="T100" s="27" t="s">
        <v>1339</v>
      </c>
      <c r="U100" s="27" t="s">
        <v>550</v>
      </c>
      <c r="V100" s="27" t="s">
        <v>1074</v>
      </c>
      <c r="X100" s="159" t="s">
        <v>3659</v>
      </c>
      <c r="Y100" s="159" t="s">
        <v>4846</v>
      </c>
    </row>
    <row r="101" spans="1:25" x14ac:dyDescent="0.25">
      <c r="A101">
        <f>IF(ISNUMBER(SEARCH('Project Detail'!$B$5,'Data Validation'!B101)),MAX($A$1:A100)+1,0)</f>
        <v>0</v>
      </c>
      <c r="B101" s="164" t="s">
        <v>849</v>
      </c>
      <c r="D101" t="str">
        <f>IFERROR(VLOOKUP(ROWS($D$2:D101),$A$2:$B$1000,2,0),"")</f>
        <v/>
      </c>
      <c r="S101" s="27" t="s">
        <v>1340</v>
      </c>
      <c r="T101" s="27" t="s">
        <v>1341</v>
      </c>
      <c r="U101" s="27" t="s">
        <v>575</v>
      </c>
      <c r="V101" s="27" t="s">
        <v>1074</v>
      </c>
      <c r="X101" s="159" t="s">
        <v>3201</v>
      </c>
      <c r="Y101" s="159" t="s">
        <v>4846</v>
      </c>
    </row>
    <row r="102" spans="1:25" x14ac:dyDescent="0.25">
      <c r="A102">
        <f>IF(ISNUMBER(SEARCH('Project Detail'!$B$5,'Data Validation'!B102)),MAX($A$1:A101)+1,0)</f>
        <v>0</v>
      </c>
      <c r="B102" s="164" t="s">
        <v>850</v>
      </c>
      <c r="D102" t="str">
        <f>IFERROR(VLOOKUP(ROWS($D$2:D102),$A$2:$B$1000,2,0),"")</f>
        <v/>
      </c>
      <c r="S102" s="27" t="s">
        <v>1342</v>
      </c>
      <c r="T102" s="27" t="s">
        <v>1343</v>
      </c>
      <c r="U102" s="27" t="s">
        <v>348</v>
      </c>
      <c r="V102" s="27" t="s">
        <v>1084</v>
      </c>
      <c r="X102" s="159" t="s">
        <v>1050</v>
      </c>
      <c r="Y102" s="159" t="s">
        <v>4846</v>
      </c>
    </row>
    <row r="103" spans="1:25" x14ac:dyDescent="0.25">
      <c r="A103">
        <f>IF(ISNUMBER(SEARCH('Project Detail'!$B$5,'Data Validation'!B103)),MAX($A$1:A102)+1,0)</f>
        <v>0</v>
      </c>
      <c r="B103" s="164" t="s">
        <v>853</v>
      </c>
      <c r="D103" t="str">
        <f>IFERROR(VLOOKUP(ROWS($D$2:D103),$A$2:$B$1000,2,0),"")</f>
        <v/>
      </c>
      <c r="S103" s="27" t="s">
        <v>1344</v>
      </c>
      <c r="T103" s="27" t="s">
        <v>1345</v>
      </c>
      <c r="U103" s="27" t="s">
        <v>1346</v>
      </c>
      <c r="V103" s="27" t="s">
        <v>1074</v>
      </c>
      <c r="X103" s="159" t="s">
        <v>3212</v>
      </c>
      <c r="Y103" s="159" t="s">
        <v>4846</v>
      </c>
    </row>
    <row r="104" spans="1:25" x14ac:dyDescent="0.25">
      <c r="A104">
        <f>IF(ISNUMBER(SEARCH('Project Detail'!$B$5,'Data Validation'!B104)),MAX($A$1:A103)+1,0)</f>
        <v>0</v>
      </c>
      <c r="B104" s="164" t="s">
        <v>855</v>
      </c>
      <c r="D104" t="str">
        <f>IFERROR(VLOOKUP(ROWS($D$2:D104),$A$2:$B$1000,2,0),"")</f>
        <v/>
      </c>
      <c r="S104" s="27" t="s">
        <v>1347</v>
      </c>
      <c r="T104" s="27" t="s">
        <v>1348</v>
      </c>
      <c r="U104" s="27" t="s">
        <v>1349</v>
      </c>
      <c r="V104" s="27" t="s">
        <v>1084</v>
      </c>
      <c r="X104" s="159" t="s">
        <v>3671</v>
      </c>
      <c r="Y104" s="159" t="s">
        <v>4846</v>
      </c>
    </row>
    <row r="105" spans="1:25" x14ac:dyDescent="0.25">
      <c r="A105">
        <f>IF(ISNUMBER(SEARCH('Project Detail'!$B$5,'Data Validation'!B105)),MAX($A$1:A104)+1,0)</f>
        <v>0</v>
      </c>
      <c r="B105" s="164" t="s">
        <v>857</v>
      </c>
      <c r="D105" t="str">
        <f>IFERROR(VLOOKUP(ROWS($D$2:D105),$A$2:$B$1000,2,0),"")</f>
        <v/>
      </c>
      <c r="S105" s="27" t="s">
        <v>1350</v>
      </c>
      <c r="T105" s="27" t="s">
        <v>1351</v>
      </c>
      <c r="U105" s="27" t="s">
        <v>1352</v>
      </c>
      <c r="V105" s="27" t="s">
        <v>1074</v>
      </c>
      <c r="X105" s="159" t="s">
        <v>3711</v>
      </c>
      <c r="Y105" s="159" t="s">
        <v>4846</v>
      </c>
    </row>
    <row r="106" spans="1:25" x14ac:dyDescent="0.25">
      <c r="A106">
        <f>IF(ISNUMBER(SEARCH('Project Detail'!$B$5,'Data Validation'!B106)),MAX($A$1:A105)+1,0)</f>
        <v>0</v>
      </c>
      <c r="B106" s="164" t="s">
        <v>858</v>
      </c>
      <c r="D106" t="str">
        <f>IFERROR(VLOOKUP(ROWS($D$2:D106),$A$2:$B$1000,2,0),"")</f>
        <v/>
      </c>
      <c r="S106" s="27" t="s">
        <v>1353</v>
      </c>
      <c r="T106" s="27" t="s">
        <v>1354</v>
      </c>
      <c r="U106" s="27" t="s">
        <v>1355</v>
      </c>
      <c r="V106" s="27" t="s">
        <v>1074</v>
      </c>
      <c r="X106" s="159" t="s">
        <v>3234</v>
      </c>
      <c r="Y106" s="159" t="s">
        <v>4846</v>
      </c>
    </row>
    <row r="107" spans="1:25" x14ac:dyDescent="0.25">
      <c r="A107">
        <f>IF(ISNUMBER(SEARCH('Project Detail'!$B$5,'Data Validation'!B107)),MAX($A$1:A106)+1,0)</f>
        <v>0</v>
      </c>
      <c r="B107" s="164" t="s">
        <v>861</v>
      </c>
      <c r="D107" t="str">
        <f>IFERROR(VLOOKUP(ROWS($D$2:D107),$A$2:$B$1000,2,0),"")</f>
        <v/>
      </c>
      <c r="S107" s="27" t="s">
        <v>1356</v>
      </c>
      <c r="T107" s="27" t="s">
        <v>1357</v>
      </c>
      <c r="U107" s="27" t="s">
        <v>1358</v>
      </c>
      <c r="V107" s="27" t="s">
        <v>1074</v>
      </c>
      <c r="X107" s="159" t="s">
        <v>3235</v>
      </c>
      <c r="Y107" s="159" t="s">
        <v>4846</v>
      </c>
    </row>
    <row r="108" spans="1:25" x14ac:dyDescent="0.25">
      <c r="A108">
        <f>IF(ISNUMBER(SEARCH('Project Detail'!$B$5,'Data Validation'!B108)),MAX($A$1:A107)+1,0)</f>
        <v>0</v>
      </c>
      <c r="B108" s="164" t="s">
        <v>863</v>
      </c>
      <c r="D108" t="str">
        <f>IFERROR(VLOOKUP(ROWS($D$2:D108),$A$2:$B$1000,2,0),"")</f>
        <v/>
      </c>
      <c r="S108" s="27" t="s">
        <v>1359</v>
      </c>
      <c r="T108" s="27" t="s">
        <v>1360</v>
      </c>
      <c r="U108" s="27" t="s">
        <v>1361</v>
      </c>
      <c r="V108" s="27" t="s">
        <v>1074</v>
      </c>
      <c r="X108" s="159" t="s">
        <v>3679</v>
      </c>
      <c r="Y108" s="159" t="s">
        <v>4846</v>
      </c>
    </row>
    <row r="109" spans="1:25" x14ac:dyDescent="0.25">
      <c r="A109">
        <f>IF(ISNUMBER(SEARCH('Project Detail'!$B$5,'Data Validation'!B109)),MAX($A$1:A108)+1,0)</f>
        <v>0</v>
      </c>
      <c r="B109" s="164" t="s">
        <v>864</v>
      </c>
      <c r="D109" t="str">
        <f>IFERROR(VLOOKUP(ROWS($D$2:D109),$A$2:$B$1000,2,0),"")</f>
        <v/>
      </c>
      <c r="S109" s="27" t="s">
        <v>1362</v>
      </c>
      <c r="T109" s="27" t="s">
        <v>1363</v>
      </c>
      <c r="U109" s="27" t="s">
        <v>1364</v>
      </c>
      <c r="V109" s="27" t="s">
        <v>1074</v>
      </c>
      <c r="X109" s="159" t="s">
        <v>3686</v>
      </c>
      <c r="Y109" s="159" t="s">
        <v>4846</v>
      </c>
    </row>
    <row r="110" spans="1:25" x14ac:dyDescent="0.25">
      <c r="A110">
        <f>IF(ISNUMBER(SEARCH('Project Detail'!$B$5,'Data Validation'!B110)),MAX($A$1:A109)+1,0)</f>
        <v>0</v>
      </c>
      <c r="B110" s="164" t="s">
        <v>439</v>
      </c>
      <c r="D110" t="str">
        <f>IFERROR(VLOOKUP(ROWS($D$2:D110),$A$2:$B$1000,2,0),"")</f>
        <v/>
      </c>
      <c r="S110" s="27" t="s">
        <v>1365</v>
      </c>
      <c r="T110" s="27" t="s">
        <v>1366</v>
      </c>
      <c r="U110" s="27" t="s">
        <v>1367</v>
      </c>
      <c r="V110" s="27" t="s">
        <v>1074</v>
      </c>
      <c r="X110" s="159" t="s">
        <v>3238</v>
      </c>
      <c r="Y110" s="159" t="s">
        <v>4846</v>
      </c>
    </row>
    <row r="111" spans="1:25" x14ac:dyDescent="0.25">
      <c r="A111">
        <f>IF(ISNUMBER(SEARCH('Project Detail'!$B$5,'Data Validation'!B111)),MAX($A$1:A110)+1,0)</f>
        <v>0</v>
      </c>
      <c r="B111" s="164" t="s">
        <v>865</v>
      </c>
      <c r="D111" t="str">
        <f>IFERROR(VLOOKUP(ROWS($D$2:D111),$A$2:$B$1000,2,0),"")</f>
        <v/>
      </c>
      <c r="S111" s="27" t="s">
        <v>1368</v>
      </c>
      <c r="T111" s="27" t="s">
        <v>1369</v>
      </c>
      <c r="U111" s="27" t="s">
        <v>1370</v>
      </c>
      <c r="V111" s="27" t="s">
        <v>1074</v>
      </c>
      <c r="X111" s="159" t="s">
        <v>3239</v>
      </c>
      <c r="Y111" s="159" t="s">
        <v>4846</v>
      </c>
    </row>
    <row r="112" spans="1:25" x14ac:dyDescent="0.25">
      <c r="A112">
        <f>IF(ISNUMBER(SEARCH('Project Detail'!$B$5,'Data Validation'!B112)),MAX($A$1:A111)+1,0)</f>
        <v>0</v>
      </c>
      <c r="B112" s="164" t="s">
        <v>866</v>
      </c>
      <c r="D112" t="str">
        <f>IFERROR(VLOOKUP(ROWS($D$2:D112),$A$2:$B$1000,2,0),"")</f>
        <v/>
      </c>
      <c r="S112" s="27" t="s">
        <v>1371</v>
      </c>
      <c r="T112" s="27" t="s">
        <v>1372</v>
      </c>
      <c r="U112" s="27" t="s">
        <v>536</v>
      </c>
      <c r="V112" s="27" t="s">
        <v>1074</v>
      </c>
      <c r="X112" s="159" t="s">
        <v>3242</v>
      </c>
      <c r="Y112" s="159" t="s">
        <v>4846</v>
      </c>
    </row>
    <row r="113" spans="1:25" x14ac:dyDescent="0.25">
      <c r="A113">
        <f>IF(ISNUMBER(SEARCH('Project Detail'!$B$5,'Data Validation'!B113)),MAX($A$1:A112)+1,0)</f>
        <v>0</v>
      </c>
      <c r="B113" s="164" t="s">
        <v>867</v>
      </c>
      <c r="D113" t="str">
        <f>IFERROR(VLOOKUP(ROWS($D$2:D113),$A$2:$B$1000,2,0),"")</f>
        <v/>
      </c>
      <c r="S113" s="27" t="s">
        <v>1373</v>
      </c>
      <c r="T113" s="27" t="s">
        <v>1374</v>
      </c>
      <c r="U113" s="27" t="s">
        <v>1375</v>
      </c>
      <c r="V113" s="27" t="s">
        <v>1074</v>
      </c>
      <c r="X113" s="159" t="s">
        <v>3681</v>
      </c>
      <c r="Y113" s="159" t="s">
        <v>4846</v>
      </c>
    </row>
    <row r="114" spans="1:25" x14ac:dyDescent="0.25">
      <c r="A114">
        <f>IF(ISNUMBER(SEARCH('Project Detail'!$B$5,'Data Validation'!B114)),MAX($A$1:A113)+1,0)</f>
        <v>0</v>
      </c>
      <c r="B114" s="164" t="s">
        <v>868</v>
      </c>
      <c r="D114" t="str">
        <f>IFERROR(VLOOKUP(ROWS($D$2:D114),$A$2:$B$1000,2,0),"")</f>
        <v/>
      </c>
      <c r="S114" s="27" t="s">
        <v>1376</v>
      </c>
      <c r="T114" s="27" t="s">
        <v>1377</v>
      </c>
      <c r="U114" s="27" t="s">
        <v>1378</v>
      </c>
      <c r="V114" s="27" t="s">
        <v>1074</v>
      </c>
      <c r="X114" s="159" t="s">
        <v>3202</v>
      </c>
      <c r="Y114" s="159" t="s">
        <v>4846</v>
      </c>
    </row>
    <row r="115" spans="1:25" x14ac:dyDescent="0.25">
      <c r="A115">
        <f>IF(ISNUMBER(SEARCH('Project Detail'!$B$5,'Data Validation'!B115)),MAX($A$1:A114)+1,0)</f>
        <v>0</v>
      </c>
      <c r="B115" s="164" t="s">
        <v>869</v>
      </c>
      <c r="D115" t="str">
        <f>IFERROR(VLOOKUP(ROWS($D$2:D115),$A$2:$B$1000,2,0),"")</f>
        <v/>
      </c>
      <c r="S115" s="27" t="s">
        <v>1379</v>
      </c>
      <c r="T115" s="27" t="s">
        <v>1380</v>
      </c>
      <c r="U115" s="27" t="s">
        <v>501</v>
      </c>
      <c r="V115" s="27" t="s">
        <v>1074</v>
      </c>
      <c r="X115" s="159" t="s">
        <v>3225</v>
      </c>
      <c r="Y115" s="159" t="s">
        <v>4846</v>
      </c>
    </row>
    <row r="116" spans="1:25" x14ac:dyDescent="0.25">
      <c r="A116">
        <f>IF(ISNUMBER(SEARCH('Project Detail'!$B$5,'Data Validation'!B116)),MAX($A$1:A115)+1,0)</f>
        <v>0</v>
      </c>
      <c r="B116" s="164" t="s">
        <v>415</v>
      </c>
      <c r="D116" t="str">
        <f>IFERROR(VLOOKUP(ROWS($D$2:D116),$A$2:$B$1000,2,0),"")</f>
        <v/>
      </c>
      <c r="S116" s="27" t="s">
        <v>1381</v>
      </c>
      <c r="T116" s="27" t="s">
        <v>1382</v>
      </c>
      <c r="U116" s="27" t="s">
        <v>874</v>
      </c>
      <c r="V116" s="27" t="s">
        <v>1084</v>
      </c>
      <c r="X116" s="159" t="s">
        <v>3203</v>
      </c>
      <c r="Y116" s="159" t="s">
        <v>4846</v>
      </c>
    </row>
    <row r="117" spans="1:25" x14ac:dyDescent="0.25">
      <c r="A117">
        <f>IF(ISNUMBER(SEARCH('Project Detail'!$B$5,'Data Validation'!B117)),MAX($A$1:A116)+1,0)</f>
        <v>0</v>
      </c>
      <c r="B117" s="164" t="s">
        <v>870</v>
      </c>
      <c r="D117" t="str">
        <f>IFERROR(VLOOKUP(ROWS($D$2:D117),$A$2:$B$1000,2,0),"")</f>
        <v/>
      </c>
      <c r="S117" s="27" t="s">
        <v>1383</v>
      </c>
      <c r="T117" s="27" t="s">
        <v>1384</v>
      </c>
      <c r="U117" s="27" t="s">
        <v>1385</v>
      </c>
      <c r="V117" s="27" t="s">
        <v>1084</v>
      </c>
      <c r="X117" s="159" t="s">
        <v>3216</v>
      </c>
      <c r="Y117" s="159" t="s">
        <v>4846</v>
      </c>
    </row>
    <row r="118" spans="1:25" x14ac:dyDescent="0.25">
      <c r="A118">
        <f>IF(ISNUMBER(SEARCH('Project Detail'!$B$5,'Data Validation'!B118)),MAX($A$1:A117)+1,0)</f>
        <v>0</v>
      </c>
      <c r="B118" s="164" t="s">
        <v>871</v>
      </c>
      <c r="D118" t="str">
        <f>IFERROR(VLOOKUP(ROWS($D$2:D118),$A$2:$B$1000,2,0),"")</f>
        <v/>
      </c>
      <c r="S118" s="27" t="s">
        <v>1386</v>
      </c>
      <c r="T118" s="27" t="s">
        <v>1387</v>
      </c>
      <c r="U118" s="27" t="s">
        <v>1388</v>
      </c>
      <c r="V118" s="27" t="s">
        <v>1084</v>
      </c>
      <c r="X118" s="159" t="s">
        <v>3204</v>
      </c>
      <c r="Y118" s="159" t="s">
        <v>4846</v>
      </c>
    </row>
    <row r="119" spans="1:25" x14ac:dyDescent="0.25">
      <c r="A119">
        <f>IF(ISNUMBER(SEARCH('Project Detail'!$B$5,'Data Validation'!B119)),MAX($A$1:A118)+1,0)</f>
        <v>0</v>
      </c>
      <c r="B119" s="164" t="s">
        <v>873</v>
      </c>
      <c r="D119" t="str">
        <f>IFERROR(VLOOKUP(ROWS($D$2:D119),$A$2:$B$1000,2,0),"")</f>
        <v/>
      </c>
      <c r="S119" s="27" t="s">
        <v>1389</v>
      </c>
      <c r="T119" s="27" t="s">
        <v>1390</v>
      </c>
      <c r="U119" s="27" t="s">
        <v>1391</v>
      </c>
      <c r="V119" s="27" t="s">
        <v>1074</v>
      </c>
      <c r="X119" s="159" t="s">
        <v>3661</v>
      </c>
      <c r="Y119" s="159" t="s">
        <v>4846</v>
      </c>
    </row>
    <row r="120" spans="1:25" x14ac:dyDescent="0.25">
      <c r="A120">
        <f>IF(ISNUMBER(SEARCH('Project Detail'!$B$5,'Data Validation'!B120)),MAX($A$1:A119)+1,0)</f>
        <v>0</v>
      </c>
      <c r="B120" s="164" t="s">
        <v>876</v>
      </c>
      <c r="D120" t="str">
        <f>IFERROR(VLOOKUP(ROWS($D$2:D120),$A$2:$B$1000,2,0),"")</f>
        <v/>
      </c>
      <c r="S120" s="27" t="s">
        <v>1392</v>
      </c>
      <c r="T120" s="27" t="s">
        <v>1393</v>
      </c>
      <c r="U120" s="27" t="s">
        <v>1394</v>
      </c>
      <c r="V120" s="27" t="s">
        <v>1074</v>
      </c>
      <c r="X120" s="159" t="s">
        <v>3059</v>
      </c>
      <c r="Y120" s="159" t="s">
        <v>4846</v>
      </c>
    </row>
    <row r="121" spans="1:25" x14ac:dyDescent="0.25">
      <c r="A121">
        <f>IF(ISNUMBER(SEARCH('Project Detail'!$B$5,'Data Validation'!B121)),MAX($A$1:A120)+1,0)</f>
        <v>0</v>
      </c>
      <c r="B121" s="164" t="s">
        <v>437</v>
      </c>
      <c r="D121" t="str">
        <f>IFERROR(VLOOKUP(ROWS($D$2:D121),$A$2:$B$1000,2,0),"")</f>
        <v/>
      </c>
      <c r="S121" s="27" t="s">
        <v>1395</v>
      </c>
      <c r="T121" s="27" t="s">
        <v>1396</v>
      </c>
      <c r="U121" s="27" t="s">
        <v>1397</v>
      </c>
      <c r="V121" s="27" t="s">
        <v>1074</v>
      </c>
      <c r="X121" s="159" t="s">
        <v>3673</v>
      </c>
      <c r="Y121" s="159" t="s">
        <v>4846</v>
      </c>
    </row>
    <row r="122" spans="1:25" x14ac:dyDescent="0.25">
      <c r="A122">
        <f>IF(ISNUMBER(SEARCH('Project Detail'!$B$5,'Data Validation'!B122)),MAX($A$1:A121)+1,0)</f>
        <v>0</v>
      </c>
      <c r="B122" s="164" t="s">
        <v>4569</v>
      </c>
      <c r="D122" t="str">
        <f>IFERROR(VLOOKUP(ROWS($D$2:D122),$A$2:$B$1000,2,0),"")</f>
        <v/>
      </c>
      <c r="S122" s="27" t="s">
        <v>1398</v>
      </c>
      <c r="T122" s="27" t="s">
        <v>1399</v>
      </c>
      <c r="U122" s="27" t="s">
        <v>1044</v>
      </c>
      <c r="V122" s="27" t="s">
        <v>1084</v>
      </c>
      <c r="X122" s="159" t="s">
        <v>4433</v>
      </c>
      <c r="Y122" s="159" t="s">
        <v>4846</v>
      </c>
    </row>
    <row r="123" spans="1:25" x14ac:dyDescent="0.25">
      <c r="A123">
        <f>IF(ISNUMBER(SEARCH('Project Detail'!$B$5,'Data Validation'!B123)),MAX($A$1:A122)+1,0)</f>
        <v>0</v>
      </c>
      <c r="B123" s="164" t="s">
        <v>877</v>
      </c>
      <c r="D123" t="str">
        <f>IFERROR(VLOOKUP(ROWS($D$2:D123),$A$2:$B$1000,2,0),"")</f>
        <v/>
      </c>
      <c r="S123" s="27" t="s">
        <v>1400</v>
      </c>
      <c r="T123" s="27" t="s">
        <v>1401</v>
      </c>
      <c r="U123" s="27" t="s">
        <v>1402</v>
      </c>
      <c r="V123" s="27" t="s">
        <v>1074</v>
      </c>
      <c r="X123" s="159" t="s">
        <v>3729</v>
      </c>
      <c r="Y123" s="159" t="s">
        <v>4846</v>
      </c>
    </row>
    <row r="124" spans="1:25" x14ac:dyDescent="0.25">
      <c r="A124">
        <f>IF(ISNUMBER(SEARCH('Project Detail'!$B$5,'Data Validation'!B124)),MAX($A$1:A123)+1,0)</f>
        <v>0</v>
      </c>
      <c r="B124" s="164" t="s">
        <v>878</v>
      </c>
      <c r="D124" t="str">
        <f>IFERROR(VLOOKUP(ROWS($D$2:D124),$A$2:$B$1000,2,0),"")</f>
        <v/>
      </c>
      <c r="S124" s="27" t="s">
        <v>1403</v>
      </c>
      <c r="T124" s="27" t="s">
        <v>1404</v>
      </c>
      <c r="U124" s="27" t="s">
        <v>1405</v>
      </c>
      <c r="V124" s="27" t="s">
        <v>1084</v>
      </c>
      <c r="X124" s="159" t="s">
        <v>3240</v>
      </c>
      <c r="Y124" s="159" t="s">
        <v>4846</v>
      </c>
    </row>
    <row r="125" spans="1:25" x14ac:dyDescent="0.25">
      <c r="A125">
        <f>IF(ISNUMBER(SEARCH('Project Detail'!$B$5,'Data Validation'!B125)),MAX($A$1:A124)+1,0)</f>
        <v>0</v>
      </c>
      <c r="B125" s="164" t="s">
        <v>879</v>
      </c>
      <c r="D125" t="str">
        <f>IFERROR(VLOOKUP(ROWS($D$2:D125),$A$2:$B$1000,2,0),"")</f>
        <v/>
      </c>
      <c r="S125" s="27" t="s">
        <v>1406</v>
      </c>
      <c r="T125" s="27" t="s">
        <v>1407</v>
      </c>
      <c r="U125" s="27" t="s">
        <v>1408</v>
      </c>
      <c r="V125" s="27" t="s">
        <v>1074</v>
      </c>
      <c r="X125" s="159" t="s">
        <v>3243</v>
      </c>
      <c r="Y125" s="159" t="s">
        <v>4846</v>
      </c>
    </row>
    <row r="126" spans="1:25" x14ac:dyDescent="0.25">
      <c r="A126">
        <f>IF(ISNUMBER(SEARCH('Project Detail'!$B$5,'Data Validation'!B126)),MAX($A$1:A125)+1,0)</f>
        <v>0</v>
      </c>
      <c r="B126" s="164" t="s">
        <v>882</v>
      </c>
      <c r="D126" t="str">
        <f>IFERROR(VLOOKUP(ROWS($D$2:D126),$A$2:$B$1000,2,0),"")</f>
        <v/>
      </c>
      <c r="S126" s="27" t="s">
        <v>1409</v>
      </c>
      <c r="T126" s="27" t="s">
        <v>1410</v>
      </c>
      <c r="U126" s="27" t="s">
        <v>529</v>
      </c>
      <c r="V126" s="27" t="s">
        <v>1074</v>
      </c>
      <c r="X126" s="159" t="s">
        <v>3205</v>
      </c>
      <c r="Y126" s="159" t="s">
        <v>4846</v>
      </c>
    </row>
    <row r="127" spans="1:25" x14ac:dyDescent="0.25">
      <c r="A127">
        <f>IF(ISNUMBER(SEARCH('Project Detail'!$B$5,'Data Validation'!B127)),MAX($A$1:A126)+1,0)</f>
        <v>0</v>
      </c>
      <c r="B127" s="164" t="s">
        <v>884</v>
      </c>
      <c r="D127" t="str">
        <f>IFERROR(VLOOKUP(ROWS($D$2:D127),$A$2:$B$1000,2,0),"")</f>
        <v/>
      </c>
      <c r="S127" s="27" t="s">
        <v>1411</v>
      </c>
      <c r="T127" s="27" t="s">
        <v>1412</v>
      </c>
      <c r="U127" s="27" t="s">
        <v>551</v>
      </c>
      <c r="V127" s="27" t="s">
        <v>1074</v>
      </c>
      <c r="X127" s="159" t="s">
        <v>3663</v>
      </c>
      <c r="Y127" s="159" t="s">
        <v>4846</v>
      </c>
    </row>
    <row r="128" spans="1:25" x14ac:dyDescent="0.25">
      <c r="A128">
        <f>IF(ISNUMBER(SEARCH('Project Detail'!$B$5,'Data Validation'!B128)),MAX($A$1:A127)+1,0)</f>
        <v>0</v>
      </c>
      <c r="B128" s="164" t="s">
        <v>885</v>
      </c>
      <c r="D128" t="str">
        <f>IFERROR(VLOOKUP(ROWS($D$2:D128),$A$2:$B$1000,2,0),"")</f>
        <v/>
      </c>
      <c r="S128" s="27" t="s">
        <v>1413</v>
      </c>
      <c r="T128" s="27" t="s">
        <v>1414</v>
      </c>
      <c r="U128" s="27" t="s">
        <v>1415</v>
      </c>
      <c r="V128" s="27" t="s">
        <v>1074</v>
      </c>
      <c r="X128" s="159" t="s">
        <v>3720</v>
      </c>
      <c r="Y128" s="159" t="s">
        <v>4846</v>
      </c>
    </row>
    <row r="129" spans="1:25" x14ac:dyDescent="0.25">
      <c r="A129">
        <f>IF(ISNUMBER(SEARCH('Project Detail'!$B$5,'Data Validation'!B129)),MAX($A$1:A128)+1,0)</f>
        <v>0</v>
      </c>
      <c r="B129" s="164" t="s">
        <v>886</v>
      </c>
      <c r="D129" t="str">
        <f>IFERROR(VLOOKUP(ROWS($D$2:D129),$A$2:$B$1000,2,0),"")</f>
        <v/>
      </c>
      <c r="S129" s="27" t="s">
        <v>1416</v>
      </c>
      <c r="T129" s="27" t="s">
        <v>1417</v>
      </c>
      <c r="U129" s="27" t="s">
        <v>1418</v>
      </c>
      <c r="V129" s="27" t="s">
        <v>1074</v>
      </c>
      <c r="X129" s="159" t="s">
        <v>3218</v>
      </c>
      <c r="Y129" s="159" t="s">
        <v>4846</v>
      </c>
    </row>
    <row r="130" spans="1:25" x14ac:dyDescent="0.25">
      <c r="A130">
        <f>IF(ISNUMBER(SEARCH('Project Detail'!$B$5,'Data Validation'!B130)),MAX($A$1:A129)+1,0)</f>
        <v>0</v>
      </c>
      <c r="B130" s="164" t="s">
        <v>888</v>
      </c>
      <c r="D130" t="str">
        <f>IFERROR(VLOOKUP(ROWS($D$2:D130),$A$2:$B$1000,2,0),"")</f>
        <v/>
      </c>
      <c r="S130" s="27" t="s">
        <v>1419</v>
      </c>
      <c r="T130" s="27" t="s">
        <v>1420</v>
      </c>
      <c r="U130" s="27" t="s">
        <v>1421</v>
      </c>
      <c r="V130" s="27" t="s">
        <v>1074</v>
      </c>
      <c r="X130" s="159" t="s">
        <v>3675</v>
      </c>
      <c r="Y130" s="159" t="s">
        <v>4846</v>
      </c>
    </row>
    <row r="131" spans="1:25" x14ac:dyDescent="0.25">
      <c r="A131">
        <f>IF(ISNUMBER(SEARCH('Project Detail'!$B$5,'Data Validation'!B131)),MAX($A$1:A130)+1,0)</f>
        <v>0</v>
      </c>
      <c r="B131" s="164" t="s">
        <v>892</v>
      </c>
      <c r="D131" t="str">
        <f>IFERROR(VLOOKUP(ROWS($D$2:D131),$A$2:$B$1000,2,0),"")</f>
        <v/>
      </c>
      <c r="S131" s="27" t="s">
        <v>1422</v>
      </c>
      <c r="T131" s="27" t="s">
        <v>1423</v>
      </c>
      <c r="U131" s="27" t="s">
        <v>1424</v>
      </c>
      <c r="V131" s="27" t="s">
        <v>1074</v>
      </c>
      <c r="X131" s="159" t="s">
        <v>3227</v>
      </c>
      <c r="Y131" s="159" t="s">
        <v>4846</v>
      </c>
    </row>
    <row r="132" spans="1:25" x14ac:dyDescent="0.25">
      <c r="A132">
        <f>IF(ISNUMBER(SEARCH('Project Detail'!$B$5,'Data Validation'!B132)),MAX($A$1:A131)+1,0)</f>
        <v>0</v>
      </c>
      <c r="B132" s="164" t="s">
        <v>420</v>
      </c>
      <c r="D132" t="str">
        <f>IFERROR(VLOOKUP(ROWS($D$2:D132),$A$2:$B$1000,2,0),"")</f>
        <v/>
      </c>
      <c r="S132" s="27" t="s">
        <v>1425</v>
      </c>
      <c r="T132" s="27" t="s">
        <v>1426</v>
      </c>
      <c r="U132" s="27" t="s">
        <v>1427</v>
      </c>
      <c r="V132" s="27" t="s">
        <v>1074</v>
      </c>
      <c r="X132" s="159" t="s">
        <v>3244</v>
      </c>
      <c r="Y132" s="159" t="s">
        <v>4846</v>
      </c>
    </row>
    <row r="133" spans="1:25" x14ac:dyDescent="0.25">
      <c r="A133">
        <f>IF(ISNUMBER(SEARCH('Project Detail'!$B$5,'Data Validation'!B133)),MAX($A$1:A132)+1,0)</f>
        <v>0</v>
      </c>
      <c r="B133" s="164" t="s">
        <v>896</v>
      </c>
      <c r="D133" t="str">
        <f>IFERROR(VLOOKUP(ROWS($D$2:D133),$A$2:$B$1000,2,0),"")</f>
        <v/>
      </c>
      <c r="S133" s="27" t="s">
        <v>1428</v>
      </c>
      <c r="T133" s="27" t="s">
        <v>4942</v>
      </c>
      <c r="U133" s="27" t="s">
        <v>3873</v>
      </c>
      <c r="V133" s="27" t="s">
        <v>1074</v>
      </c>
      <c r="X133" s="159" t="s">
        <v>3206</v>
      </c>
      <c r="Y133" s="159" t="s">
        <v>4846</v>
      </c>
    </row>
    <row r="134" spans="1:25" x14ac:dyDescent="0.25">
      <c r="A134">
        <f>IF(ISNUMBER(SEARCH('Project Detail'!$B$5,'Data Validation'!B134)),MAX($A$1:A133)+1,0)</f>
        <v>0</v>
      </c>
      <c r="B134" s="164" t="s">
        <v>897</v>
      </c>
      <c r="D134" t="str">
        <f>IFERROR(VLOOKUP(ROWS($D$2:D134),$A$2:$B$1000,2,0),"")</f>
        <v/>
      </c>
      <c r="S134" s="27" t="s">
        <v>1429</v>
      </c>
      <c r="T134" s="27" t="s">
        <v>1430</v>
      </c>
      <c r="U134" s="27" t="s">
        <v>543</v>
      </c>
      <c r="V134" s="27" t="s">
        <v>1074</v>
      </c>
      <c r="X134" s="159" t="s">
        <v>3666</v>
      </c>
      <c r="Y134" s="159" t="s">
        <v>4846</v>
      </c>
    </row>
    <row r="135" spans="1:25" x14ac:dyDescent="0.25">
      <c r="A135">
        <f>IF(ISNUMBER(SEARCH('Project Detail'!$B$5,'Data Validation'!B135)),MAX($A$1:A134)+1,0)</f>
        <v>0</v>
      </c>
      <c r="B135" s="164" t="s">
        <v>345</v>
      </c>
      <c r="D135" t="str">
        <f>IFERROR(VLOOKUP(ROWS($D$2:D135),$A$2:$B$1000,2,0),"")</f>
        <v/>
      </c>
      <c r="S135" s="27" t="s">
        <v>1431</v>
      </c>
      <c r="T135" s="27" t="s">
        <v>1432</v>
      </c>
      <c r="U135" s="27" t="s">
        <v>1433</v>
      </c>
      <c r="V135" s="27" t="s">
        <v>1074</v>
      </c>
      <c r="X135" s="159" t="s">
        <v>3677</v>
      </c>
      <c r="Y135" s="159" t="s">
        <v>4846</v>
      </c>
    </row>
    <row r="136" spans="1:25" x14ac:dyDescent="0.25">
      <c r="A136">
        <f>IF(ISNUMBER(SEARCH('Project Detail'!$B$5,'Data Validation'!B136)),MAX($A$1:A135)+1,0)</f>
        <v>0</v>
      </c>
      <c r="B136" s="164" t="s">
        <v>298</v>
      </c>
      <c r="D136" t="str">
        <f>IFERROR(VLOOKUP(ROWS($D$2:D136),$A$2:$B$1000,2,0),"")</f>
        <v/>
      </c>
      <c r="S136" s="27" t="s">
        <v>1434</v>
      </c>
      <c r="T136" s="27" t="s">
        <v>1435</v>
      </c>
      <c r="U136" s="27" t="s">
        <v>1436</v>
      </c>
      <c r="V136" s="27" t="s">
        <v>1074</v>
      </c>
      <c r="X136" s="159" t="s">
        <v>3207</v>
      </c>
      <c r="Y136" s="159" t="s">
        <v>4846</v>
      </c>
    </row>
    <row r="137" spans="1:25" x14ac:dyDescent="0.25">
      <c r="A137">
        <f>IF(ISNUMBER(SEARCH('Project Detail'!$B$5,'Data Validation'!B137)),MAX($A$1:A136)+1,0)</f>
        <v>0</v>
      </c>
      <c r="B137" s="164" t="s">
        <v>901</v>
      </c>
      <c r="D137" t="str">
        <f>IFERROR(VLOOKUP(ROWS($D$2:D137),$A$2:$B$1000,2,0),"")</f>
        <v/>
      </c>
      <c r="S137" s="27" t="s">
        <v>1437</v>
      </c>
      <c r="T137" s="27" t="s">
        <v>1438</v>
      </c>
      <c r="U137" s="27" t="s">
        <v>1439</v>
      </c>
      <c r="V137" s="27" t="s">
        <v>1074</v>
      </c>
      <c r="X137" s="159" t="s">
        <v>3061</v>
      </c>
      <c r="Y137" s="159" t="s">
        <v>4846</v>
      </c>
    </row>
    <row r="138" spans="1:25" x14ac:dyDescent="0.25">
      <c r="A138">
        <f>IF(ISNUMBER(SEARCH('Project Detail'!$B$5,'Data Validation'!B138)),MAX($A$1:A137)+1,0)</f>
        <v>0</v>
      </c>
      <c r="B138" s="164" t="s">
        <v>421</v>
      </c>
      <c r="D138" t="str">
        <f>IFERROR(VLOOKUP(ROWS($D$2:D138),$A$2:$B$1000,2,0),"")</f>
        <v/>
      </c>
      <c r="S138" s="27" t="s">
        <v>1440</v>
      </c>
      <c r="T138" s="27" t="s">
        <v>1441</v>
      </c>
      <c r="U138" s="27" t="s">
        <v>1442</v>
      </c>
      <c r="V138" s="27" t="s">
        <v>1074</v>
      </c>
      <c r="X138" s="159" t="s">
        <v>3229</v>
      </c>
      <c r="Y138" s="159" t="s">
        <v>4846</v>
      </c>
    </row>
    <row r="139" spans="1:25" x14ac:dyDescent="0.25">
      <c r="A139">
        <f>IF(ISNUMBER(SEARCH('Project Detail'!$B$5,'Data Validation'!B139)),MAX($A$1:A138)+1,0)</f>
        <v>0</v>
      </c>
      <c r="B139" s="164" t="s">
        <v>902</v>
      </c>
      <c r="D139" t="str">
        <f>IFERROR(VLOOKUP(ROWS($D$2:D139),$A$2:$B$1000,2,0),"")</f>
        <v/>
      </c>
      <c r="S139" s="27" t="s">
        <v>1443</v>
      </c>
      <c r="T139" s="27" t="s">
        <v>1444</v>
      </c>
      <c r="U139" s="27" t="s">
        <v>1445</v>
      </c>
      <c r="V139" s="27" t="s">
        <v>1074</v>
      </c>
      <c r="X139" s="159" t="s">
        <v>3208</v>
      </c>
      <c r="Y139" s="159" t="s">
        <v>4846</v>
      </c>
    </row>
    <row r="140" spans="1:25" x14ac:dyDescent="0.25">
      <c r="A140">
        <f>IF(ISNUMBER(SEARCH('Project Detail'!$B$5,'Data Validation'!B140)),MAX($A$1:A139)+1,0)</f>
        <v>0</v>
      </c>
      <c r="B140" s="164" t="s">
        <v>903</v>
      </c>
      <c r="D140" t="str">
        <f>IFERROR(VLOOKUP(ROWS($D$2:D140),$A$2:$B$1000,2,0),"")</f>
        <v/>
      </c>
      <c r="S140" s="27" t="s">
        <v>1446</v>
      </c>
      <c r="T140" s="27" t="s">
        <v>1447</v>
      </c>
      <c r="U140" s="27" t="s">
        <v>1448</v>
      </c>
      <c r="V140" s="27" t="s">
        <v>1074</v>
      </c>
      <c r="X140" s="159" t="s">
        <v>3221</v>
      </c>
      <c r="Y140" s="159" t="s">
        <v>4846</v>
      </c>
    </row>
    <row r="141" spans="1:25" x14ac:dyDescent="0.25">
      <c r="A141">
        <f>IF(ISNUMBER(SEARCH('Project Detail'!$B$5,'Data Validation'!B141)),MAX($A$1:A140)+1,0)</f>
        <v>0</v>
      </c>
      <c r="B141" s="164" t="s">
        <v>905</v>
      </c>
      <c r="D141" t="str">
        <f>IFERROR(VLOOKUP(ROWS($D$2:D141),$A$2:$B$1000,2,0),"")</f>
        <v/>
      </c>
      <c r="S141" s="27" t="s">
        <v>1449</v>
      </c>
      <c r="T141" s="27" t="s">
        <v>1450</v>
      </c>
      <c r="U141" s="27" t="s">
        <v>895</v>
      </c>
      <c r="V141" s="27" t="s">
        <v>1084</v>
      </c>
      <c r="X141" s="159" t="s">
        <v>3222</v>
      </c>
      <c r="Y141" s="159" t="s">
        <v>4846</v>
      </c>
    </row>
    <row r="142" spans="1:25" x14ac:dyDescent="0.25">
      <c r="A142">
        <f>IF(ISNUMBER(SEARCH('Project Detail'!$B$5,'Data Validation'!B142)),MAX($A$1:A141)+1,0)</f>
        <v>0</v>
      </c>
      <c r="B142" s="164" t="s">
        <v>907</v>
      </c>
      <c r="D142" t="str">
        <f>IFERROR(VLOOKUP(ROWS($D$2:D142),$A$2:$B$1000,2,0),"")</f>
        <v/>
      </c>
      <c r="S142" s="27" t="s">
        <v>1451</v>
      </c>
      <c r="T142" s="27" t="s">
        <v>1452</v>
      </c>
      <c r="U142" s="27" t="s">
        <v>1453</v>
      </c>
      <c r="V142" s="27" t="s">
        <v>1074</v>
      </c>
      <c r="X142" s="159" t="s">
        <v>3668</v>
      </c>
      <c r="Y142" s="159" t="s">
        <v>4846</v>
      </c>
    </row>
    <row r="143" spans="1:25" x14ac:dyDescent="0.25">
      <c r="A143">
        <f>IF(ISNUMBER(SEARCH('Project Detail'!$B$5,'Data Validation'!B143)),MAX($A$1:A142)+1,0)</f>
        <v>0</v>
      </c>
      <c r="B143" s="164" t="s">
        <v>2809</v>
      </c>
      <c r="D143" t="str">
        <f>IFERROR(VLOOKUP(ROWS($D$2:D143),$A$2:$B$1000,2,0),"")</f>
        <v/>
      </c>
      <c r="S143" s="27" t="s">
        <v>1454</v>
      </c>
      <c r="T143" s="27" t="s">
        <v>1455</v>
      </c>
      <c r="U143" s="27" t="s">
        <v>1456</v>
      </c>
      <c r="V143" s="27" t="s">
        <v>1084</v>
      </c>
      <c r="X143" s="159" t="s">
        <v>3223</v>
      </c>
      <c r="Y143" s="159" t="s">
        <v>4846</v>
      </c>
    </row>
    <row r="144" spans="1:25" x14ac:dyDescent="0.25">
      <c r="A144">
        <f>IF(ISNUMBER(SEARCH('Project Detail'!$B$5,'Data Validation'!B144)),MAX($A$1:A143)+1,0)</f>
        <v>0</v>
      </c>
      <c r="B144" s="164" t="s">
        <v>395</v>
      </c>
      <c r="D144" t="str">
        <f>IFERROR(VLOOKUP(ROWS($D$2:D144),$A$2:$B$1000,2,0),"")</f>
        <v/>
      </c>
      <c r="S144" s="27" t="s">
        <v>1457</v>
      </c>
      <c r="T144" s="27" t="s">
        <v>1458</v>
      </c>
      <c r="U144" s="27" t="s">
        <v>756</v>
      </c>
      <c r="V144" s="27" t="s">
        <v>1074</v>
      </c>
      <c r="X144" s="159" t="s">
        <v>3211</v>
      </c>
      <c r="Y144" s="159" t="s">
        <v>4846</v>
      </c>
    </row>
    <row r="145" spans="1:25" x14ac:dyDescent="0.25">
      <c r="A145">
        <f>IF(ISNUMBER(SEARCH('Project Detail'!$B$5,'Data Validation'!B145)),MAX($A$1:A144)+1,0)</f>
        <v>0</v>
      </c>
      <c r="B145" s="164" t="s">
        <v>258</v>
      </c>
      <c r="D145" t="str">
        <f>IFERROR(VLOOKUP(ROWS($D$2:D145),$A$2:$B$1000,2,0),"")</f>
        <v/>
      </c>
      <c r="S145" s="27" t="s">
        <v>1459</v>
      </c>
      <c r="T145" s="27" t="s">
        <v>1460</v>
      </c>
      <c r="U145" s="27" t="s">
        <v>1461</v>
      </c>
      <c r="V145" s="27" t="s">
        <v>1084</v>
      </c>
      <c r="X145" s="159" t="s">
        <v>2936</v>
      </c>
      <c r="Y145" s="159" t="s">
        <v>4846</v>
      </c>
    </row>
    <row r="146" spans="1:25" x14ac:dyDescent="0.25">
      <c r="A146">
        <f>IF(ISNUMBER(SEARCH('Project Detail'!$B$5,'Data Validation'!B146)),MAX($A$1:A145)+1,0)</f>
        <v>0</v>
      </c>
      <c r="B146" s="164" t="s">
        <v>912</v>
      </c>
      <c r="D146" t="str">
        <f>IFERROR(VLOOKUP(ROWS($D$2:D146),$A$2:$B$1000,2,0),"")</f>
        <v/>
      </c>
      <c r="S146" s="27" t="s">
        <v>1462</v>
      </c>
      <c r="T146" s="27" t="s">
        <v>1463</v>
      </c>
      <c r="U146" s="27" t="s">
        <v>1464</v>
      </c>
      <c r="V146" s="27" t="s">
        <v>1084</v>
      </c>
      <c r="X146" s="159" t="s">
        <v>3670</v>
      </c>
      <c r="Y146" s="159" t="s">
        <v>4846</v>
      </c>
    </row>
    <row r="147" spans="1:25" x14ac:dyDescent="0.25">
      <c r="A147">
        <f>IF(ISNUMBER(SEARCH('Project Detail'!$B$5,'Data Validation'!B147)),MAX($A$1:A146)+1,0)</f>
        <v>0</v>
      </c>
      <c r="B147" s="164" t="s">
        <v>915</v>
      </c>
      <c r="D147" t="str">
        <f>IFERROR(VLOOKUP(ROWS($D$2:D147),$A$2:$B$1000,2,0),"")</f>
        <v/>
      </c>
      <c r="S147" s="27" t="s">
        <v>1465</v>
      </c>
      <c r="T147" s="27" t="s">
        <v>1466</v>
      </c>
      <c r="U147" s="27" t="s">
        <v>1467</v>
      </c>
      <c r="V147" s="27" t="s">
        <v>1084</v>
      </c>
      <c r="X147" s="159" t="s">
        <v>3224</v>
      </c>
      <c r="Y147" s="159" t="s">
        <v>4846</v>
      </c>
    </row>
    <row r="148" spans="1:25" x14ac:dyDescent="0.25">
      <c r="A148">
        <f>IF(ISNUMBER(SEARCH('Project Detail'!$B$5,'Data Validation'!B148)),MAX($A$1:A147)+1,0)</f>
        <v>0</v>
      </c>
      <c r="B148" s="164" t="s">
        <v>447</v>
      </c>
      <c r="D148" t="str">
        <f>IFERROR(VLOOKUP(ROWS($D$2:D148),$A$2:$B$1000,2,0),"")</f>
        <v/>
      </c>
      <c r="S148" s="27" t="s">
        <v>1468</v>
      </c>
      <c r="T148" s="27" t="s">
        <v>1469</v>
      </c>
      <c r="U148" s="27" t="s">
        <v>1470</v>
      </c>
      <c r="V148" s="27" t="s">
        <v>1084</v>
      </c>
      <c r="X148" s="159" t="s">
        <v>3685</v>
      </c>
      <c r="Y148" s="159" t="s">
        <v>4846</v>
      </c>
    </row>
    <row r="149" spans="1:25" x14ac:dyDescent="0.25">
      <c r="A149">
        <f>IF(ISNUMBER(SEARCH('Project Detail'!$B$5,'Data Validation'!B149)),MAX($A$1:A148)+1,0)</f>
        <v>0</v>
      </c>
      <c r="B149" s="164" t="s">
        <v>917</v>
      </c>
      <c r="D149" t="str">
        <f>IFERROR(VLOOKUP(ROWS($D$2:D149),$A$2:$B$1000,2,0),"")</f>
        <v/>
      </c>
      <c r="S149" s="27" t="s">
        <v>1471</v>
      </c>
      <c r="T149" s="27" t="s">
        <v>1472</v>
      </c>
      <c r="U149" s="27" t="s">
        <v>408</v>
      </c>
      <c r="V149" s="27" t="s">
        <v>1074</v>
      </c>
      <c r="X149" s="159" t="s">
        <v>3766</v>
      </c>
      <c r="Y149" s="159" t="s">
        <v>4846</v>
      </c>
    </row>
    <row r="150" spans="1:25" x14ac:dyDescent="0.25">
      <c r="A150">
        <f>IF(ISNUMBER(SEARCH('Project Detail'!$B$5,'Data Validation'!B150)),MAX($A$1:A149)+1,0)</f>
        <v>0</v>
      </c>
      <c r="B150" s="164" t="s">
        <v>919</v>
      </c>
      <c r="D150" t="str">
        <f>IFERROR(VLOOKUP(ROWS($D$2:D150),$A$2:$B$1000,2,0),"")</f>
        <v/>
      </c>
      <c r="S150" s="27" t="s">
        <v>1473</v>
      </c>
      <c r="T150" s="27" t="s">
        <v>1474</v>
      </c>
      <c r="U150" s="27" t="s">
        <v>351</v>
      </c>
      <c r="V150" s="27" t="s">
        <v>1084</v>
      </c>
      <c r="X150" s="159" t="s">
        <v>3237</v>
      </c>
      <c r="Y150" s="159" t="s">
        <v>4846</v>
      </c>
    </row>
    <row r="151" spans="1:25" x14ac:dyDescent="0.25">
      <c r="A151">
        <f>IF(ISNUMBER(SEARCH('Project Detail'!$B$5,'Data Validation'!B151)),MAX($A$1:A150)+1,0)</f>
        <v>0</v>
      </c>
      <c r="B151" s="164" t="s">
        <v>923</v>
      </c>
      <c r="D151" t="str">
        <f>IFERROR(VLOOKUP(ROWS($D$2:D151),$A$2:$B$1000,2,0),"")</f>
        <v/>
      </c>
      <c r="S151" s="27" t="s">
        <v>1475</v>
      </c>
      <c r="T151" s="27" t="s">
        <v>1476</v>
      </c>
      <c r="U151" s="27" t="s">
        <v>1477</v>
      </c>
      <c r="V151" s="27" t="s">
        <v>1084</v>
      </c>
      <c r="X151" s="159" t="s">
        <v>3732</v>
      </c>
      <c r="Y151" s="159" t="s">
        <v>4846</v>
      </c>
    </row>
    <row r="152" spans="1:25" x14ac:dyDescent="0.25">
      <c r="A152">
        <f>IF(ISNUMBER(SEARCH('Project Detail'!$B$5,'Data Validation'!B152)),MAX($A$1:A151)+1,0)</f>
        <v>0</v>
      </c>
      <c r="B152" s="164" t="s">
        <v>926</v>
      </c>
      <c r="D152" t="str">
        <f>IFERROR(VLOOKUP(ROWS($D$2:D152),$A$2:$B$1000,2,0),"")</f>
        <v/>
      </c>
      <c r="S152" s="27" t="s">
        <v>1478</v>
      </c>
      <c r="T152" s="27" t="s">
        <v>1479</v>
      </c>
      <c r="U152" s="27" t="s">
        <v>542</v>
      </c>
      <c r="V152" s="27" t="s">
        <v>1074</v>
      </c>
      <c r="X152" s="159" t="s">
        <v>2789</v>
      </c>
      <c r="Y152" s="159" t="s">
        <v>4846</v>
      </c>
    </row>
    <row r="153" spans="1:25" x14ac:dyDescent="0.25">
      <c r="A153">
        <f>IF(ISNUMBER(SEARCH('Project Detail'!$B$5,'Data Validation'!B153)),MAX($A$1:A152)+1,0)</f>
        <v>0</v>
      </c>
      <c r="B153" s="164" t="s">
        <v>929</v>
      </c>
      <c r="D153" t="str">
        <f>IFERROR(VLOOKUP(ROWS($D$2:D153),$A$2:$B$1000,2,0),"")</f>
        <v/>
      </c>
      <c r="S153" s="27" t="s">
        <v>1480</v>
      </c>
      <c r="T153" s="27" t="s">
        <v>1481</v>
      </c>
      <c r="U153" s="27" t="s">
        <v>1482</v>
      </c>
      <c r="V153" s="27" t="s">
        <v>1074</v>
      </c>
      <c r="X153" s="159" t="s">
        <v>3760</v>
      </c>
      <c r="Y153" s="159" t="s">
        <v>4846</v>
      </c>
    </row>
    <row r="154" spans="1:25" x14ac:dyDescent="0.25">
      <c r="A154">
        <f>IF(ISNUMBER(SEARCH('Project Detail'!$B$5,'Data Validation'!B154)),MAX($A$1:A153)+1,0)</f>
        <v>0</v>
      </c>
      <c r="B154" s="164" t="s">
        <v>931</v>
      </c>
      <c r="D154" t="str">
        <f>IFERROR(VLOOKUP(ROWS($D$2:D154),$A$2:$B$1000,2,0),"")</f>
        <v/>
      </c>
      <c r="S154" s="27" t="s">
        <v>1483</v>
      </c>
      <c r="T154" s="27" t="s">
        <v>1484</v>
      </c>
      <c r="U154" s="27" t="s">
        <v>1485</v>
      </c>
      <c r="V154" s="27" t="s">
        <v>1074</v>
      </c>
      <c r="X154" s="159" t="s">
        <v>3740</v>
      </c>
      <c r="Y154" s="159" t="s">
        <v>4846</v>
      </c>
    </row>
    <row r="155" spans="1:25" x14ac:dyDescent="0.25">
      <c r="A155">
        <f>IF(ISNUMBER(SEARCH('Project Detail'!$B$5,'Data Validation'!B155)),MAX($A$1:A154)+1,0)</f>
        <v>0</v>
      </c>
      <c r="B155" s="164" t="s">
        <v>389</v>
      </c>
      <c r="D155" t="str">
        <f>IFERROR(VLOOKUP(ROWS($D$2:D155),$A$2:$B$1000,2,0),"")</f>
        <v/>
      </c>
      <c r="S155" s="27" t="s">
        <v>1486</v>
      </c>
      <c r="T155" s="27" t="s">
        <v>1487</v>
      </c>
      <c r="U155" s="27" t="s">
        <v>1488</v>
      </c>
      <c r="V155" s="27" t="s">
        <v>1074</v>
      </c>
      <c r="X155" s="159" t="s">
        <v>3743</v>
      </c>
      <c r="Y155" s="159" t="s">
        <v>4846</v>
      </c>
    </row>
    <row r="156" spans="1:25" x14ac:dyDescent="0.25">
      <c r="A156">
        <f>IF(ISNUMBER(SEARCH('Project Detail'!$B$5,'Data Validation'!B156)),MAX($A$1:A155)+1,0)</f>
        <v>0</v>
      </c>
      <c r="B156" s="164" t="s">
        <v>265</v>
      </c>
      <c r="D156" t="str">
        <f>IFERROR(VLOOKUP(ROWS($D$2:D156),$A$2:$B$1000,2,0),"")</f>
        <v/>
      </c>
      <c r="S156" s="27" t="s">
        <v>1489</v>
      </c>
      <c r="T156" s="27" t="s">
        <v>1490</v>
      </c>
      <c r="U156" s="27" t="s">
        <v>256</v>
      </c>
      <c r="V156" s="27" t="s">
        <v>1074</v>
      </c>
      <c r="X156" s="159" t="s">
        <v>3745</v>
      </c>
      <c r="Y156" s="159" t="s">
        <v>4846</v>
      </c>
    </row>
    <row r="157" spans="1:25" x14ac:dyDescent="0.25">
      <c r="A157">
        <f>IF(ISNUMBER(SEARCH('Project Detail'!$B$5,'Data Validation'!B157)),MAX($A$1:A156)+1,0)</f>
        <v>0</v>
      </c>
      <c r="B157" s="164" t="s">
        <v>165</v>
      </c>
      <c r="D157" t="str">
        <f>IFERROR(VLOOKUP(ROWS($D$2:D157),$A$2:$B$1000,2,0),"")</f>
        <v/>
      </c>
      <c r="S157" s="27" t="s">
        <v>1491</v>
      </c>
      <c r="T157" s="27" t="s">
        <v>1492</v>
      </c>
      <c r="U157" s="27" t="s">
        <v>1493</v>
      </c>
      <c r="V157" s="27" t="s">
        <v>1074</v>
      </c>
      <c r="X157" s="159" t="s">
        <v>3748</v>
      </c>
      <c r="Y157" s="159" t="s">
        <v>4846</v>
      </c>
    </row>
    <row r="158" spans="1:25" x14ac:dyDescent="0.25">
      <c r="A158">
        <f>IF(ISNUMBER(SEARCH('Project Detail'!$B$5,'Data Validation'!B158)),MAX($A$1:A157)+1,0)</f>
        <v>0</v>
      </c>
      <c r="B158" s="164" t="s">
        <v>261</v>
      </c>
      <c r="D158" t="str">
        <f>IFERROR(VLOOKUP(ROWS($D$2:D158),$A$2:$B$1000,2,0),"")</f>
        <v/>
      </c>
      <c r="S158" s="27" t="s">
        <v>1494</v>
      </c>
      <c r="T158" s="27" t="s">
        <v>1495</v>
      </c>
      <c r="U158" s="27" t="s">
        <v>1496</v>
      </c>
      <c r="V158" s="27" t="s">
        <v>1074</v>
      </c>
      <c r="X158" s="159" t="s">
        <v>3751</v>
      </c>
      <c r="Y158" s="159" t="s">
        <v>4846</v>
      </c>
    </row>
    <row r="159" spans="1:25" x14ac:dyDescent="0.25">
      <c r="A159">
        <f>IF(ISNUMBER(SEARCH('Project Detail'!$B$5,'Data Validation'!B159)),MAX($A$1:A158)+1,0)</f>
        <v>0</v>
      </c>
      <c r="B159" s="164" t="s">
        <v>933</v>
      </c>
      <c r="D159" t="str">
        <f>IFERROR(VLOOKUP(ROWS($D$2:D159),$A$2:$B$1000,2,0),"")</f>
        <v/>
      </c>
      <c r="S159" s="27" t="s">
        <v>1497</v>
      </c>
      <c r="T159" s="27" t="s">
        <v>1498</v>
      </c>
      <c r="U159" s="27" t="s">
        <v>546</v>
      </c>
      <c r="V159" s="27" t="s">
        <v>1074</v>
      </c>
      <c r="X159" s="159" t="s">
        <v>3754</v>
      </c>
      <c r="Y159" s="159" t="s">
        <v>4846</v>
      </c>
    </row>
    <row r="160" spans="1:25" x14ac:dyDescent="0.25">
      <c r="A160">
        <f>IF(ISNUMBER(SEARCH('Project Detail'!$B$5,'Data Validation'!B160)),MAX($A$1:A159)+1,0)</f>
        <v>0</v>
      </c>
      <c r="B160" s="164" t="s">
        <v>934</v>
      </c>
      <c r="D160" t="str">
        <f>IFERROR(VLOOKUP(ROWS($D$2:D160),$A$2:$B$1000,2,0),"")</f>
        <v/>
      </c>
      <c r="S160" s="27" t="s">
        <v>1499</v>
      </c>
      <c r="T160" s="27" t="s">
        <v>1500</v>
      </c>
      <c r="U160" s="27" t="s">
        <v>1501</v>
      </c>
      <c r="V160" s="27" t="s">
        <v>1084</v>
      </c>
      <c r="X160" s="162" t="s">
        <v>3757</v>
      </c>
      <c r="Y160" s="159" t="s">
        <v>4846</v>
      </c>
    </row>
    <row r="161" spans="1:25" x14ac:dyDescent="0.25">
      <c r="A161">
        <f>IF(ISNUMBER(SEARCH('Project Detail'!$B$5,'Data Validation'!B161)),MAX($A$1:A160)+1,0)</f>
        <v>0</v>
      </c>
      <c r="B161" s="164" t="s">
        <v>935</v>
      </c>
      <c r="D161" t="str">
        <f>IFERROR(VLOOKUP(ROWS($D$2:D161),$A$2:$B$1000,2,0),"")</f>
        <v/>
      </c>
      <c r="S161" s="27" t="s">
        <v>1502</v>
      </c>
      <c r="T161" s="27" t="s">
        <v>1503</v>
      </c>
      <c r="U161" s="27" t="s">
        <v>557</v>
      </c>
      <c r="V161" s="27" t="s">
        <v>1074</v>
      </c>
      <c r="X161" s="160" t="s">
        <v>2933</v>
      </c>
      <c r="Y161" s="159" t="s">
        <v>4846</v>
      </c>
    </row>
    <row r="162" spans="1:25" x14ac:dyDescent="0.25">
      <c r="A162">
        <f>IF(ISNUMBER(SEARCH('Project Detail'!$B$5,'Data Validation'!B162)),MAX($A$1:A161)+1,0)</f>
        <v>0</v>
      </c>
      <c r="B162" s="164" t="s">
        <v>936</v>
      </c>
      <c r="D162" t="str">
        <f>IFERROR(VLOOKUP(ROWS($D$2:D162),$A$2:$B$1000,2,0),"")</f>
        <v/>
      </c>
      <c r="S162" s="27" t="s">
        <v>1504</v>
      </c>
      <c r="T162" s="27" t="s">
        <v>1505</v>
      </c>
      <c r="U162" s="27" t="s">
        <v>544</v>
      </c>
      <c r="V162" s="27" t="s">
        <v>1074</v>
      </c>
      <c r="X162" s="160" t="s">
        <v>737</v>
      </c>
      <c r="Y162" s="160" t="s">
        <v>4847</v>
      </c>
    </row>
    <row r="163" spans="1:25" x14ac:dyDescent="0.25">
      <c r="A163">
        <f>IF(ISNUMBER(SEARCH('Project Detail'!$B$5,'Data Validation'!B163)),MAX($A$1:A162)+1,0)</f>
        <v>0</v>
      </c>
      <c r="B163" s="164" t="s">
        <v>335</v>
      </c>
      <c r="D163" t="str">
        <f>IFERROR(VLOOKUP(ROWS($D$2:D163),$A$2:$B$1000,2,0),"")</f>
        <v/>
      </c>
      <c r="S163" s="27" t="s">
        <v>1506</v>
      </c>
      <c r="T163" s="27" t="s">
        <v>1507</v>
      </c>
      <c r="U163" s="27" t="s">
        <v>376</v>
      </c>
      <c r="V163" s="27" t="s">
        <v>1074</v>
      </c>
      <c r="X163" s="160" t="s">
        <v>513</v>
      </c>
      <c r="Y163" s="160" t="s">
        <v>4847</v>
      </c>
    </row>
    <row r="164" spans="1:25" x14ac:dyDescent="0.25">
      <c r="A164">
        <f>IF(ISNUMBER(SEARCH('Project Detail'!$B$5,'Data Validation'!B164)),MAX($A$1:A163)+1,0)</f>
        <v>0</v>
      </c>
      <c r="B164" s="164" t="s">
        <v>937</v>
      </c>
      <c r="D164" t="str">
        <f>IFERROR(VLOOKUP(ROWS($D$2:D164),$A$2:$B$1000,2,0),"")</f>
        <v/>
      </c>
      <c r="S164" s="27" t="s">
        <v>1508</v>
      </c>
      <c r="T164" s="27" t="s">
        <v>1509</v>
      </c>
      <c r="U164" s="27" t="s">
        <v>1510</v>
      </c>
      <c r="V164" s="27" t="s">
        <v>1074</v>
      </c>
    </row>
    <row r="165" spans="1:25" x14ac:dyDescent="0.25">
      <c r="A165">
        <f>IF(ISNUMBER(SEARCH('Project Detail'!$B$5,'Data Validation'!B165)),MAX($A$1:A164)+1,0)</f>
        <v>0</v>
      </c>
      <c r="B165" s="164" t="s">
        <v>940</v>
      </c>
      <c r="D165" t="str">
        <f>IFERROR(VLOOKUP(ROWS($D$2:D165),$A$2:$B$1000,2,0),"")</f>
        <v/>
      </c>
      <c r="S165" s="27" t="s">
        <v>1511</v>
      </c>
      <c r="T165" s="27" t="s">
        <v>1512</v>
      </c>
      <c r="U165" s="27" t="s">
        <v>1513</v>
      </c>
      <c r="V165" s="27" t="s">
        <v>1074</v>
      </c>
    </row>
    <row r="166" spans="1:25" x14ac:dyDescent="0.25">
      <c r="A166">
        <f>IF(ISNUMBER(SEARCH('Project Detail'!$B$5,'Data Validation'!B166)),MAX($A$1:A165)+1,0)</f>
        <v>0</v>
      </c>
      <c r="B166" s="164" t="s">
        <v>491</v>
      </c>
      <c r="D166" t="str">
        <f>IFERROR(VLOOKUP(ROWS($D$2:D166),$A$2:$B$1000,2,0),"")</f>
        <v/>
      </c>
      <c r="S166" s="27" t="s">
        <v>1514</v>
      </c>
      <c r="T166" s="27" t="s">
        <v>1515</v>
      </c>
      <c r="U166" s="27" t="s">
        <v>1516</v>
      </c>
      <c r="V166" s="27" t="s">
        <v>1084</v>
      </c>
    </row>
    <row r="167" spans="1:25" x14ac:dyDescent="0.25">
      <c r="A167">
        <f>IF(ISNUMBER(SEARCH('Project Detail'!$B$5,'Data Validation'!B167)),MAX($A$1:A166)+1,0)</f>
        <v>0</v>
      </c>
      <c r="B167" s="164" t="s">
        <v>942</v>
      </c>
      <c r="D167" t="str">
        <f>IFERROR(VLOOKUP(ROWS($D$2:D167),$A$2:$B$1000,2,0),"")</f>
        <v/>
      </c>
      <c r="S167" s="27" t="s">
        <v>1517</v>
      </c>
      <c r="T167" s="27" t="s">
        <v>1518</v>
      </c>
      <c r="U167" s="27" t="s">
        <v>1519</v>
      </c>
      <c r="V167" s="27" t="s">
        <v>1074</v>
      </c>
    </row>
    <row r="168" spans="1:25" x14ac:dyDescent="0.25">
      <c r="A168">
        <f>IF(ISNUMBER(SEARCH('Project Detail'!$B$5,'Data Validation'!B168)),MAX($A$1:A167)+1,0)</f>
        <v>0</v>
      </c>
      <c r="B168" s="164" t="s">
        <v>943</v>
      </c>
      <c r="D168" t="str">
        <f>IFERROR(VLOOKUP(ROWS($D$2:D168),$A$2:$B$1000,2,0),"")</f>
        <v/>
      </c>
      <c r="S168" s="27" t="s">
        <v>1520</v>
      </c>
      <c r="T168" s="27" t="s">
        <v>1521</v>
      </c>
      <c r="U168" s="27" t="s">
        <v>1522</v>
      </c>
      <c r="V168" s="27" t="s">
        <v>1074</v>
      </c>
    </row>
    <row r="169" spans="1:25" x14ac:dyDescent="0.25">
      <c r="A169">
        <f>IF(ISNUMBER(SEARCH('Project Detail'!$B$5,'Data Validation'!B169)),MAX($A$1:A168)+1,0)</f>
        <v>0</v>
      </c>
      <c r="B169" s="164" t="s">
        <v>946</v>
      </c>
      <c r="D169" t="str">
        <f>IFERROR(VLOOKUP(ROWS($D$2:D169),$A$2:$B$1000,2,0),"")</f>
        <v/>
      </c>
      <c r="S169" s="27" t="s">
        <v>1523</v>
      </c>
      <c r="T169" s="27" t="s">
        <v>1524</v>
      </c>
      <c r="U169" s="27" t="s">
        <v>1525</v>
      </c>
      <c r="V169" s="27" t="s">
        <v>1074</v>
      </c>
    </row>
    <row r="170" spans="1:25" x14ac:dyDescent="0.25">
      <c r="A170">
        <f>IF(ISNUMBER(SEARCH('Project Detail'!$B$5,'Data Validation'!B170)),MAX($A$1:A169)+1,0)</f>
        <v>0</v>
      </c>
      <c r="B170" s="164" t="s">
        <v>948</v>
      </c>
      <c r="D170" t="str">
        <f>IFERROR(VLOOKUP(ROWS($D$2:D170),$A$2:$B$1000,2,0),"")</f>
        <v/>
      </c>
      <c r="S170" s="27" t="s">
        <v>1526</v>
      </c>
      <c r="T170" s="27" t="s">
        <v>1527</v>
      </c>
      <c r="U170" s="27" t="s">
        <v>1528</v>
      </c>
      <c r="V170" s="27" t="s">
        <v>1074</v>
      </c>
    </row>
    <row r="171" spans="1:25" x14ac:dyDescent="0.25">
      <c r="A171">
        <f>IF(ISNUMBER(SEARCH('Project Detail'!$B$5,'Data Validation'!B171)),MAX($A$1:A170)+1,0)</f>
        <v>0</v>
      </c>
      <c r="B171" s="164" t="s">
        <v>362</v>
      </c>
      <c r="D171" t="str">
        <f>IFERROR(VLOOKUP(ROWS($D$2:D171),$A$2:$B$1000,2,0),"")</f>
        <v/>
      </c>
      <c r="S171" s="27" t="s">
        <v>1529</v>
      </c>
      <c r="T171" s="27" t="s">
        <v>1530</v>
      </c>
      <c r="U171" s="27" t="s">
        <v>1531</v>
      </c>
      <c r="V171" s="27" t="s">
        <v>1074</v>
      </c>
    </row>
    <row r="172" spans="1:25" x14ac:dyDescent="0.25">
      <c r="A172">
        <f>IF(ISNUMBER(SEARCH('Project Detail'!$B$5,'Data Validation'!B172)),MAX($A$1:A171)+1,0)</f>
        <v>0</v>
      </c>
      <c r="B172" s="164" t="s">
        <v>950</v>
      </c>
      <c r="D172" t="str">
        <f>IFERROR(VLOOKUP(ROWS($D$2:D172),$A$2:$B$1000,2,0),"")</f>
        <v/>
      </c>
      <c r="S172" s="27" t="s">
        <v>1532</v>
      </c>
      <c r="T172" s="27" t="s">
        <v>1533</v>
      </c>
      <c r="U172" s="27" t="s">
        <v>1534</v>
      </c>
      <c r="V172" s="27" t="s">
        <v>1074</v>
      </c>
    </row>
    <row r="173" spans="1:25" x14ac:dyDescent="0.25">
      <c r="A173">
        <f>IF(ISNUMBER(SEARCH('Project Detail'!$B$5,'Data Validation'!B173)),MAX($A$1:A172)+1,0)</f>
        <v>0</v>
      </c>
      <c r="B173" s="164" t="s">
        <v>952</v>
      </c>
      <c r="D173" t="str">
        <f>IFERROR(VLOOKUP(ROWS($D$2:D173),$A$2:$B$1000,2,0),"")</f>
        <v/>
      </c>
      <c r="S173" s="27" t="s">
        <v>1535</v>
      </c>
      <c r="T173" s="27" t="s">
        <v>1536</v>
      </c>
      <c r="U173" s="27" t="s">
        <v>1537</v>
      </c>
      <c r="V173" s="27" t="s">
        <v>1074</v>
      </c>
    </row>
    <row r="174" spans="1:25" x14ac:dyDescent="0.25">
      <c r="A174">
        <f>IF(ISNUMBER(SEARCH('Project Detail'!$B$5,'Data Validation'!B174)),MAX($A$1:A173)+1,0)</f>
        <v>0</v>
      </c>
      <c r="B174" s="164" t="s">
        <v>448</v>
      </c>
      <c r="D174" t="str">
        <f>IFERROR(VLOOKUP(ROWS($D$2:D174),$A$2:$B$1000,2,0),"")</f>
        <v/>
      </c>
      <c r="S174" s="27" t="s">
        <v>1538</v>
      </c>
      <c r="T174" s="27" t="s">
        <v>1539</v>
      </c>
      <c r="U174" s="27" t="s">
        <v>1540</v>
      </c>
      <c r="V174" s="27" t="s">
        <v>1074</v>
      </c>
    </row>
    <row r="175" spans="1:25" x14ac:dyDescent="0.25">
      <c r="A175">
        <f>IF(ISNUMBER(SEARCH('Project Detail'!$B$5,'Data Validation'!B175)),MAX($A$1:A174)+1,0)</f>
        <v>0</v>
      </c>
      <c r="B175" s="164" t="s">
        <v>507</v>
      </c>
      <c r="D175" t="str">
        <f>IFERROR(VLOOKUP(ROWS($D$2:D175),$A$2:$B$1000,2,0),"")</f>
        <v/>
      </c>
      <c r="S175" s="27" t="s">
        <v>1541</v>
      </c>
      <c r="T175" s="27" t="s">
        <v>1542</v>
      </c>
      <c r="U175" s="27" t="s">
        <v>1543</v>
      </c>
      <c r="V175" s="27" t="s">
        <v>1074</v>
      </c>
    </row>
    <row r="176" spans="1:25" x14ac:dyDescent="0.25">
      <c r="A176">
        <f>IF(ISNUMBER(SEARCH('Project Detail'!$B$5,'Data Validation'!B176)),MAX($A$1:A175)+1,0)</f>
        <v>0</v>
      </c>
      <c r="B176" s="164" t="s">
        <v>953</v>
      </c>
      <c r="D176" t="str">
        <f>IFERROR(VLOOKUP(ROWS($D$2:D176),$A$2:$B$1000,2,0),"")</f>
        <v/>
      </c>
      <c r="S176" s="27" t="s">
        <v>1544</v>
      </c>
      <c r="T176" s="27" t="s">
        <v>1545</v>
      </c>
      <c r="U176" s="27" t="s">
        <v>1546</v>
      </c>
      <c r="V176" s="27" t="s">
        <v>1074</v>
      </c>
    </row>
    <row r="177" spans="1:22" x14ac:dyDescent="0.25">
      <c r="A177">
        <f>IF(ISNUMBER(SEARCH('Project Detail'!$B$5,'Data Validation'!B177)),MAX($A$1:A176)+1,0)</f>
        <v>0</v>
      </c>
      <c r="B177" s="164" t="s">
        <v>368</v>
      </c>
      <c r="D177" t="str">
        <f>IFERROR(VLOOKUP(ROWS($D$2:D177),$A$2:$B$1000,2,0),"")</f>
        <v/>
      </c>
      <c r="S177" s="27" t="s">
        <v>1547</v>
      </c>
      <c r="T177" s="27" t="s">
        <v>1548</v>
      </c>
      <c r="U177" s="27" t="s">
        <v>1549</v>
      </c>
      <c r="V177" s="27" t="s">
        <v>1074</v>
      </c>
    </row>
    <row r="178" spans="1:22" x14ac:dyDescent="0.25">
      <c r="A178">
        <f>IF(ISNUMBER(SEARCH('Project Detail'!$B$5,'Data Validation'!B178)),MAX($A$1:A177)+1,0)</f>
        <v>0</v>
      </c>
      <c r="B178" s="164" t="s">
        <v>956</v>
      </c>
      <c r="D178" t="str">
        <f>IFERROR(VLOOKUP(ROWS($D$2:D178),$A$2:$B$1000,2,0),"")</f>
        <v/>
      </c>
      <c r="S178" s="27" t="s">
        <v>1550</v>
      </c>
      <c r="T178" s="27" t="s">
        <v>1551</v>
      </c>
      <c r="U178" s="27" t="s">
        <v>1552</v>
      </c>
      <c r="V178" s="27" t="s">
        <v>1074</v>
      </c>
    </row>
    <row r="179" spans="1:22" x14ac:dyDescent="0.25">
      <c r="A179">
        <f>IF(ISNUMBER(SEARCH('Project Detail'!$B$5,'Data Validation'!B179)),MAX($A$1:A178)+1,0)</f>
        <v>0</v>
      </c>
      <c r="B179" s="164" t="s">
        <v>443</v>
      </c>
      <c r="D179" t="str">
        <f>IFERROR(VLOOKUP(ROWS($D$2:D179),$A$2:$B$1000,2,0),"")</f>
        <v/>
      </c>
      <c r="S179" s="27" t="s">
        <v>1553</v>
      </c>
      <c r="T179" s="27" t="s">
        <v>1554</v>
      </c>
      <c r="U179" s="27" t="s">
        <v>1555</v>
      </c>
      <c r="V179" s="27" t="s">
        <v>1074</v>
      </c>
    </row>
    <row r="180" spans="1:22" x14ac:dyDescent="0.25">
      <c r="A180">
        <f>IF(ISNUMBER(SEARCH('Project Detail'!$B$5,'Data Validation'!B180)),MAX($A$1:A179)+1,0)</f>
        <v>0</v>
      </c>
      <c r="B180" s="164" t="s">
        <v>417</v>
      </c>
      <c r="D180" t="str">
        <f>IFERROR(VLOOKUP(ROWS($D$2:D180),$A$2:$B$1000,2,0),"")</f>
        <v/>
      </c>
      <c r="S180" s="27" t="s">
        <v>1556</v>
      </c>
      <c r="T180" s="27" t="s">
        <v>1557</v>
      </c>
      <c r="U180" s="27" t="s">
        <v>1558</v>
      </c>
      <c r="V180" s="27" t="s">
        <v>1074</v>
      </c>
    </row>
    <row r="181" spans="1:22" x14ac:dyDescent="0.25">
      <c r="A181">
        <f>IF(ISNUMBER(SEARCH('Project Detail'!$B$5,'Data Validation'!B181)),MAX($A$1:A180)+1,0)</f>
        <v>0</v>
      </c>
      <c r="B181" s="164" t="s">
        <v>958</v>
      </c>
      <c r="D181" t="str">
        <f>IFERROR(VLOOKUP(ROWS($D$2:D181),$A$2:$B$1000,2,0),"")</f>
        <v/>
      </c>
      <c r="S181" s="27" t="s">
        <v>1559</v>
      </c>
      <c r="T181" s="27" t="s">
        <v>1560</v>
      </c>
      <c r="U181" s="27" t="s">
        <v>1561</v>
      </c>
      <c r="V181" s="27" t="s">
        <v>1084</v>
      </c>
    </row>
    <row r="182" spans="1:22" x14ac:dyDescent="0.25">
      <c r="A182">
        <f>IF(ISNUMBER(SEARCH('Project Detail'!$B$5,'Data Validation'!B182)),MAX($A$1:A181)+1,0)</f>
        <v>0</v>
      </c>
      <c r="B182" s="164" t="s">
        <v>413</v>
      </c>
      <c r="D182" t="str">
        <f>IFERROR(VLOOKUP(ROWS($D$2:D182),$A$2:$B$1000,2,0),"")</f>
        <v/>
      </c>
      <c r="S182" s="27" t="s">
        <v>1562</v>
      </c>
      <c r="T182" s="27" t="s">
        <v>1563</v>
      </c>
      <c r="U182" s="27" t="s">
        <v>1564</v>
      </c>
      <c r="V182" s="27" t="s">
        <v>1084</v>
      </c>
    </row>
    <row r="183" spans="1:22" x14ac:dyDescent="0.25">
      <c r="A183">
        <f>IF(ISNUMBER(SEARCH('Project Detail'!$B$5,'Data Validation'!B183)),MAX($A$1:A182)+1,0)</f>
        <v>0</v>
      </c>
      <c r="B183" s="164" t="s">
        <v>363</v>
      </c>
      <c r="D183" t="str">
        <f>IFERROR(VLOOKUP(ROWS($D$2:D183),$A$2:$B$1000,2,0),"")</f>
        <v/>
      </c>
      <c r="S183" s="27" t="s">
        <v>1565</v>
      </c>
      <c r="T183" s="27" t="s">
        <v>1566</v>
      </c>
      <c r="U183" s="27" t="s">
        <v>1567</v>
      </c>
      <c r="V183" s="27" t="s">
        <v>1084</v>
      </c>
    </row>
    <row r="184" spans="1:22" x14ac:dyDescent="0.25">
      <c r="A184">
        <f>IF(ISNUMBER(SEARCH('Project Detail'!$B$5,'Data Validation'!B184)),MAX($A$1:A183)+1,0)</f>
        <v>0</v>
      </c>
      <c r="B184" s="164" t="s">
        <v>445</v>
      </c>
      <c r="D184" t="str">
        <f>IFERROR(VLOOKUP(ROWS($D$2:D184),$A$2:$B$1000,2,0),"")</f>
        <v/>
      </c>
      <c r="S184" s="27" t="s">
        <v>1568</v>
      </c>
      <c r="T184" s="27" t="s">
        <v>1569</v>
      </c>
      <c r="U184" s="27" t="s">
        <v>1570</v>
      </c>
      <c r="V184" s="27" t="s">
        <v>1084</v>
      </c>
    </row>
    <row r="185" spans="1:22" x14ac:dyDescent="0.25">
      <c r="A185">
        <f>IF(ISNUMBER(SEARCH('Project Detail'!$B$5,'Data Validation'!B185)),MAX($A$1:A184)+1,0)</f>
        <v>0</v>
      </c>
      <c r="B185" s="164" t="s">
        <v>959</v>
      </c>
      <c r="D185" t="str">
        <f>IFERROR(VLOOKUP(ROWS($D$2:D185),$A$2:$B$1000,2,0),"")</f>
        <v/>
      </c>
      <c r="S185" s="27" t="s">
        <v>1571</v>
      </c>
      <c r="T185" s="27" t="s">
        <v>1572</v>
      </c>
      <c r="U185" s="27" t="s">
        <v>1573</v>
      </c>
      <c r="V185" s="27" t="s">
        <v>1084</v>
      </c>
    </row>
    <row r="186" spans="1:22" x14ac:dyDescent="0.25">
      <c r="A186">
        <f>IF(ISNUMBER(SEARCH('Project Detail'!$B$5,'Data Validation'!B186)),MAX($A$1:A185)+1,0)</f>
        <v>0</v>
      </c>
      <c r="B186" s="164" t="s">
        <v>962</v>
      </c>
      <c r="D186" t="str">
        <f>IFERROR(VLOOKUP(ROWS($D$2:D186),$A$2:$B$1000,2,0),"")</f>
        <v/>
      </c>
      <c r="S186" s="27" t="s">
        <v>1574</v>
      </c>
      <c r="T186" s="27" t="s">
        <v>1575</v>
      </c>
      <c r="U186" s="27" t="s">
        <v>1576</v>
      </c>
      <c r="V186" s="27" t="s">
        <v>1084</v>
      </c>
    </row>
    <row r="187" spans="1:22" x14ac:dyDescent="0.25">
      <c r="A187">
        <f>IF(ISNUMBER(SEARCH('Project Detail'!$B$5,'Data Validation'!B187)),MAX($A$1:A186)+1,0)</f>
        <v>0</v>
      </c>
      <c r="B187" s="164" t="s">
        <v>433</v>
      </c>
      <c r="D187" t="str">
        <f>IFERROR(VLOOKUP(ROWS($D$2:D187),$A$2:$B$1000,2,0),"")</f>
        <v/>
      </c>
      <c r="S187" s="27" t="s">
        <v>1577</v>
      </c>
      <c r="T187" s="27" t="s">
        <v>1578</v>
      </c>
      <c r="U187" s="27" t="s">
        <v>552</v>
      </c>
      <c r="V187" s="27" t="s">
        <v>1074</v>
      </c>
    </row>
    <row r="188" spans="1:22" x14ac:dyDescent="0.25">
      <c r="A188">
        <f>IF(ISNUMBER(SEARCH('Project Detail'!$B$5,'Data Validation'!B188)),MAX($A$1:A187)+1,0)</f>
        <v>0</v>
      </c>
      <c r="B188" s="164" t="s">
        <v>963</v>
      </c>
      <c r="D188" t="str">
        <f>IFERROR(VLOOKUP(ROWS($D$2:D188),$A$2:$B$1000,2,0),"")</f>
        <v/>
      </c>
      <c r="S188" s="27" t="s">
        <v>1579</v>
      </c>
      <c r="T188" s="27" t="s">
        <v>1580</v>
      </c>
      <c r="U188" s="27" t="s">
        <v>1581</v>
      </c>
      <c r="V188" s="27" t="s">
        <v>1074</v>
      </c>
    </row>
    <row r="189" spans="1:22" x14ac:dyDescent="0.25">
      <c r="A189">
        <f>IF(ISNUMBER(SEARCH('Project Detail'!$B$5,'Data Validation'!B189)),MAX($A$1:A188)+1,0)</f>
        <v>0</v>
      </c>
      <c r="B189" s="164" t="s">
        <v>965</v>
      </c>
      <c r="D189" t="str">
        <f>IFERROR(VLOOKUP(ROWS($D$2:D189),$A$2:$B$1000,2,0),"")</f>
        <v/>
      </c>
      <c r="S189" s="27" t="s">
        <v>1582</v>
      </c>
      <c r="T189" s="27" t="s">
        <v>1583</v>
      </c>
      <c r="U189" s="27" t="s">
        <v>1584</v>
      </c>
      <c r="V189" s="27" t="s">
        <v>1084</v>
      </c>
    </row>
    <row r="190" spans="1:22" x14ac:dyDescent="0.25">
      <c r="A190">
        <f>IF(ISNUMBER(SEARCH('Project Detail'!$B$5,'Data Validation'!B190)),MAX($A$1:A189)+1,0)</f>
        <v>0</v>
      </c>
      <c r="B190" s="164" t="s">
        <v>968</v>
      </c>
      <c r="D190" t="str">
        <f>IFERROR(VLOOKUP(ROWS($D$2:D190),$A$2:$B$1000,2,0),"")</f>
        <v/>
      </c>
      <c r="S190" s="27" t="s">
        <v>1585</v>
      </c>
      <c r="T190" s="27" t="s">
        <v>1586</v>
      </c>
      <c r="U190" s="27" t="s">
        <v>1587</v>
      </c>
      <c r="V190" s="27" t="s">
        <v>1084</v>
      </c>
    </row>
    <row r="191" spans="1:22" x14ac:dyDescent="0.25">
      <c r="A191">
        <f>IF(ISNUMBER(SEARCH('Project Detail'!$B$5,'Data Validation'!B191)),MAX($A$1:A190)+1,0)</f>
        <v>0</v>
      </c>
      <c r="B191" s="164" t="s">
        <v>365</v>
      </c>
      <c r="D191" t="str">
        <f>IFERROR(VLOOKUP(ROWS($D$2:D191),$A$2:$B$1000,2,0),"")</f>
        <v/>
      </c>
      <c r="S191" s="27" t="s">
        <v>1588</v>
      </c>
      <c r="T191" s="27" t="s">
        <v>1589</v>
      </c>
      <c r="U191" s="27" t="s">
        <v>1590</v>
      </c>
      <c r="V191" s="27" t="s">
        <v>1074</v>
      </c>
    </row>
    <row r="192" spans="1:22" x14ac:dyDescent="0.25">
      <c r="A192">
        <f>IF(ISNUMBER(SEARCH('Project Detail'!$B$5,'Data Validation'!B192)),MAX($A$1:A191)+1,0)</f>
        <v>0</v>
      </c>
      <c r="B192" s="164" t="s">
        <v>406</v>
      </c>
      <c r="D192" t="str">
        <f>IFERROR(VLOOKUP(ROWS($D$2:D192),$A$2:$B$1000,2,0),"")</f>
        <v/>
      </c>
      <c r="S192" s="27" t="s">
        <v>1591</v>
      </c>
      <c r="T192" s="27" t="s">
        <v>1592</v>
      </c>
      <c r="U192" s="27" t="s">
        <v>1593</v>
      </c>
      <c r="V192" s="27" t="s">
        <v>1084</v>
      </c>
    </row>
    <row r="193" spans="1:22" x14ac:dyDescent="0.25">
      <c r="A193">
        <f>IF(ISNUMBER(SEARCH('Project Detail'!$B$5,'Data Validation'!B193)),MAX($A$1:A192)+1,0)</f>
        <v>0</v>
      </c>
      <c r="B193" s="164" t="s">
        <v>468</v>
      </c>
      <c r="D193" t="str">
        <f>IFERROR(VLOOKUP(ROWS($D$2:D193),$A$2:$B$1000,2,0),"")</f>
        <v/>
      </c>
      <c r="S193" s="27" t="s">
        <v>1594</v>
      </c>
      <c r="T193" s="27" t="s">
        <v>1595</v>
      </c>
      <c r="U193" s="27" t="s">
        <v>540</v>
      </c>
      <c r="V193" s="27" t="s">
        <v>1084</v>
      </c>
    </row>
    <row r="194" spans="1:22" x14ac:dyDescent="0.25">
      <c r="A194">
        <f>IF(ISNUMBER(SEARCH('Project Detail'!$B$5,'Data Validation'!B194)),MAX($A$1:A193)+1,0)</f>
        <v>0</v>
      </c>
      <c r="B194" s="164" t="s">
        <v>972</v>
      </c>
      <c r="D194" t="str">
        <f>IFERROR(VLOOKUP(ROWS($D$2:D194),$A$2:$B$1000,2,0),"")</f>
        <v/>
      </c>
      <c r="S194" s="27" t="s">
        <v>1596</v>
      </c>
      <c r="T194" s="27" t="s">
        <v>1597</v>
      </c>
      <c r="U194" s="27" t="s">
        <v>1597</v>
      </c>
      <c r="V194" s="27" t="s">
        <v>1074</v>
      </c>
    </row>
    <row r="195" spans="1:22" x14ac:dyDescent="0.25">
      <c r="A195">
        <f>IF(ISNUMBER(SEARCH('Project Detail'!$B$5,'Data Validation'!B195)),MAX($A$1:A194)+1,0)</f>
        <v>0</v>
      </c>
      <c r="B195" s="164" t="s">
        <v>452</v>
      </c>
      <c r="D195" t="str">
        <f>IFERROR(VLOOKUP(ROWS($D$2:D195),$A$2:$B$1000,2,0),"")</f>
        <v/>
      </c>
      <c r="S195" s="27" t="s">
        <v>1598</v>
      </c>
      <c r="T195" s="27" t="s">
        <v>1599</v>
      </c>
      <c r="U195" s="27" t="s">
        <v>1600</v>
      </c>
      <c r="V195" s="27" t="s">
        <v>1074</v>
      </c>
    </row>
    <row r="196" spans="1:22" x14ac:dyDescent="0.25">
      <c r="A196">
        <f>IF(ISNUMBER(SEARCH('Project Detail'!$B$5,'Data Validation'!B196)),MAX($A$1:A195)+1,0)</f>
        <v>0</v>
      </c>
      <c r="B196" s="164" t="s">
        <v>414</v>
      </c>
      <c r="D196" t="str">
        <f>IFERROR(VLOOKUP(ROWS($D$2:D196),$A$2:$B$1000,2,0),"")</f>
        <v/>
      </c>
      <c r="S196" s="27" t="s">
        <v>1601</v>
      </c>
      <c r="T196" s="27" t="s">
        <v>1602</v>
      </c>
      <c r="U196" s="27" t="s">
        <v>1603</v>
      </c>
      <c r="V196" s="27" t="s">
        <v>1084</v>
      </c>
    </row>
    <row r="197" spans="1:22" x14ac:dyDescent="0.25">
      <c r="A197">
        <f>IF(ISNUMBER(SEARCH('Project Detail'!$B$5,'Data Validation'!B197)),MAX($A$1:A196)+1,0)</f>
        <v>0</v>
      </c>
      <c r="B197" s="164" t="s">
        <v>975</v>
      </c>
      <c r="D197" t="str">
        <f>IFERROR(VLOOKUP(ROWS($D$2:D197),$A$2:$B$1000,2,0),"")</f>
        <v/>
      </c>
      <c r="S197" s="27" t="s">
        <v>1604</v>
      </c>
      <c r="T197" s="27" t="s">
        <v>1487</v>
      </c>
      <c r="U197" s="27" t="s">
        <v>1605</v>
      </c>
      <c r="V197" s="27" t="s">
        <v>1074</v>
      </c>
    </row>
    <row r="198" spans="1:22" x14ac:dyDescent="0.25">
      <c r="A198">
        <f>IF(ISNUMBER(SEARCH('Project Detail'!$B$5,'Data Validation'!B198)),MAX($A$1:A197)+1,0)</f>
        <v>0</v>
      </c>
      <c r="B198" s="164" t="s">
        <v>976</v>
      </c>
      <c r="D198" t="str">
        <f>IFERROR(VLOOKUP(ROWS($D$2:D198),$A$2:$B$1000,2,0),"")</f>
        <v/>
      </c>
      <c r="S198" s="27" t="s">
        <v>1606</v>
      </c>
      <c r="T198" s="27" t="s">
        <v>1607</v>
      </c>
      <c r="U198" s="27" t="s">
        <v>1608</v>
      </c>
      <c r="V198" s="27" t="s">
        <v>1074</v>
      </c>
    </row>
    <row r="199" spans="1:22" x14ac:dyDescent="0.25">
      <c r="A199">
        <f>IF(ISNUMBER(SEARCH('Project Detail'!$B$5,'Data Validation'!B199)),MAX($A$1:A198)+1,0)</f>
        <v>0</v>
      </c>
      <c r="B199" s="164" t="s">
        <v>473</v>
      </c>
      <c r="D199" t="str">
        <f>IFERROR(VLOOKUP(ROWS($D$2:D199),$A$2:$B$1000,2,0),"")</f>
        <v/>
      </c>
      <c r="S199" s="27" t="s">
        <v>1609</v>
      </c>
      <c r="T199" s="27" t="s">
        <v>1610</v>
      </c>
      <c r="U199" s="27" t="s">
        <v>494</v>
      </c>
      <c r="V199" s="27" t="s">
        <v>1084</v>
      </c>
    </row>
    <row r="200" spans="1:22" x14ac:dyDescent="0.25">
      <c r="A200">
        <f>IF(ISNUMBER(SEARCH('Project Detail'!$B$5,'Data Validation'!B200)),MAX($A$1:A199)+1,0)</f>
        <v>0</v>
      </c>
      <c r="B200" s="164" t="s">
        <v>978</v>
      </c>
      <c r="D200" t="str">
        <f>IFERROR(VLOOKUP(ROWS($D$2:D200),$A$2:$B$1000,2,0),"")</f>
        <v/>
      </c>
      <c r="S200" s="27" t="s">
        <v>1611</v>
      </c>
      <c r="T200" s="27" t="s">
        <v>1612</v>
      </c>
      <c r="U200" s="27" t="s">
        <v>493</v>
      </c>
      <c r="V200" s="27" t="s">
        <v>1084</v>
      </c>
    </row>
    <row r="201" spans="1:22" x14ac:dyDescent="0.25">
      <c r="A201">
        <f>IF(ISNUMBER(SEARCH('Project Detail'!$B$5,'Data Validation'!B201)),MAX($A$1:A200)+1,0)</f>
        <v>0</v>
      </c>
      <c r="B201" s="164" t="s">
        <v>366</v>
      </c>
      <c r="D201" t="str">
        <f>IFERROR(VLOOKUP(ROWS($D$2:D201),$A$2:$B$1000,2,0),"")</f>
        <v/>
      </c>
      <c r="S201" s="27" t="s">
        <v>1613</v>
      </c>
      <c r="T201" s="27" t="s">
        <v>1614</v>
      </c>
      <c r="U201" s="27" t="s">
        <v>1614</v>
      </c>
      <c r="V201" s="27" t="s">
        <v>1074</v>
      </c>
    </row>
    <row r="202" spans="1:22" x14ac:dyDescent="0.25">
      <c r="A202">
        <f>IF(ISNUMBER(SEARCH('Project Detail'!$B$5,'Data Validation'!B202)),MAX($A$1:A201)+1,0)</f>
        <v>0</v>
      </c>
      <c r="B202" s="164" t="s">
        <v>454</v>
      </c>
      <c r="D202" t="str">
        <f>IFERROR(VLOOKUP(ROWS($D$2:D202),$A$2:$B$1000,2,0),"")</f>
        <v/>
      </c>
      <c r="S202" s="27" t="s">
        <v>1615</v>
      </c>
      <c r="T202" s="27" t="s">
        <v>1616</v>
      </c>
      <c r="U202" s="27" t="s">
        <v>1617</v>
      </c>
      <c r="V202" s="27" t="s">
        <v>1084</v>
      </c>
    </row>
    <row r="203" spans="1:22" x14ac:dyDescent="0.25">
      <c r="A203">
        <f>IF(ISNUMBER(SEARCH('Project Detail'!$B$5,'Data Validation'!B203)),MAX($A$1:A202)+1,0)</f>
        <v>0</v>
      </c>
      <c r="B203" s="164" t="s">
        <v>2938</v>
      </c>
      <c r="D203" t="str">
        <f>IFERROR(VLOOKUP(ROWS($D$2:D203),$A$2:$B$1000,2,0),"")</f>
        <v/>
      </c>
      <c r="S203" s="27" t="s">
        <v>1618</v>
      </c>
      <c r="T203" s="27" t="s">
        <v>1619</v>
      </c>
      <c r="U203" s="27" t="s">
        <v>1620</v>
      </c>
      <c r="V203" s="27" t="s">
        <v>1084</v>
      </c>
    </row>
    <row r="204" spans="1:22" x14ac:dyDescent="0.25">
      <c r="A204">
        <f>IF(ISNUMBER(SEARCH('Project Detail'!$B$5,'Data Validation'!B204)),MAX($A$1:A203)+1,0)</f>
        <v>0</v>
      </c>
      <c r="B204" s="164" t="s">
        <v>475</v>
      </c>
      <c r="D204" t="str">
        <f>IFERROR(VLOOKUP(ROWS($D$2:D204),$A$2:$B$1000,2,0),"")</f>
        <v/>
      </c>
      <c r="S204" s="27" t="s">
        <v>1621</v>
      </c>
      <c r="T204" s="27" t="s">
        <v>1622</v>
      </c>
      <c r="U204" s="27" t="s">
        <v>1623</v>
      </c>
      <c r="V204" s="27" t="s">
        <v>1084</v>
      </c>
    </row>
    <row r="205" spans="1:22" x14ac:dyDescent="0.25">
      <c r="A205">
        <f>IF(ISNUMBER(SEARCH('Project Detail'!$B$5,'Data Validation'!B205)),MAX($A$1:A204)+1,0)</f>
        <v>0</v>
      </c>
      <c r="B205" s="164" t="s">
        <v>388</v>
      </c>
      <c r="D205" t="str">
        <f>IFERROR(VLOOKUP(ROWS($D$2:D205),$A$2:$B$1000,2,0),"")</f>
        <v/>
      </c>
      <c r="S205" s="27" t="s">
        <v>1624</v>
      </c>
      <c r="T205" s="27" t="s">
        <v>1625</v>
      </c>
      <c r="U205" s="27" t="s">
        <v>1626</v>
      </c>
      <c r="V205" s="27" t="s">
        <v>1084</v>
      </c>
    </row>
    <row r="206" spans="1:22" x14ac:dyDescent="0.25">
      <c r="A206">
        <f>IF(ISNUMBER(SEARCH('Project Detail'!$B$5,'Data Validation'!B206)),MAX($A$1:A205)+1,0)</f>
        <v>0</v>
      </c>
      <c r="B206" s="164" t="s">
        <v>515</v>
      </c>
      <c r="D206" t="str">
        <f>IFERROR(VLOOKUP(ROWS($D$2:D206),$A$2:$B$1000,2,0),"")</f>
        <v/>
      </c>
      <c r="S206" s="27" t="s">
        <v>1627</v>
      </c>
      <c r="T206" s="27" t="s">
        <v>1628</v>
      </c>
      <c r="U206" s="27" t="s">
        <v>1629</v>
      </c>
      <c r="V206" s="27" t="s">
        <v>1084</v>
      </c>
    </row>
    <row r="207" spans="1:22" x14ac:dyDescent="0.25">
      <c r="A207">
        <f>IF(ISNUMBER(SEARCH('Project Detail'!$B$5,'Data Validation'!B207)),MAX($A$1:A206)+1,0)</f>
        <v>0</v>
      </c>
      <c r="B207" s="164" t="s">
        <v>400</v>
      </c>
      <c r="D207" t="str">
        <f>IFERROR(VLOOKUP(ROWS($D$2:D207),$A$2:$B$1000,2,0),"")</f>
        <v/>
      </c>
      <c r="S207" s="27" t="s">
        <v>1630</v>
      </c>
      <c r="T207" s="27" t="s">
        <v>1631</v>
      </c>
      <c r="U207" s="27" t="s">
        <v>1632</v>
      </c>
      <c r="V207" s="27" t="s">
        <v>1084</v>
      </c>
    </row>
    <row r="208" spans="1:22" x14ac:dyDescent="0.25">
      <c r="A208">
        <f>IF(ISNUMBER(SEARCH('Project Detail'!$B$5,'Data Validation'!B208)),MAX($A$1:A207)+1,0)</f>
        <v>0</v>
      </c>
      <c r="B208" s="164" t="s">
        <v>441</v>
      </c>
      <c r="D208" t="str">
        <f>IFERROR(VLOOKUP(ROWS($D$2:D208),$A$2:$B$1000,2,0),"")</f>
        <v/>
      </c>
      <c r="S208" s="27" t="s">
        <v>1633</v>
      </c>
      <c r="T208" s="27" t="s">
        <v>1634</v>
      </c>
      <c r="U208" s="27" t="s">
        <v>1635</v>
      </c>
      <c r="V208" s="27" t="s">
        <v>1074</v>
      </c>
    </row>
    <row r="209" spans="1:22" x14ac:dyDescent="0.25">
      <c r="A209">
        <f>IF(ISNUMBER(SEARCH('Project Detail'!$B$5,'Data Validation'!B209)),MAX($A$1:A208)+1,0)</f>
        <v>0</v>
      </c>
      <c r="B209" s="164" t="s">
        <v>981</v>
      </c>
      <c r="D209" t="str">
        <f>IFERROR(VLOOKUP(ROWS($D$2:D209),$A$2:$B$1000,2,0),"")</f>
        <v/>
      </c>
      <c r="S209" s="27" t="s">
        <v>1636</v>
      </c>
      <c r="T209" s="27" t="s">
        <v>1637</v>
      </c>
      <c r="U209" s="27" t="s">
        <v>1638</v>
      </c>
      <c r="V209" s="27" t="s">
        <v>1074</v>
      </c>
    </row>
    <row r="210" spans="1:22" x14ac:dyDescent="0.25">
      <c r="A210">
        <f>IF(ISNUMBER(SEARCH('Project Detail'!$B$5,'Data Validation'!B210)),MAX($A$1:A209)+1,0)</f>
        <v>0</v>
      </c>
      <c r="B210" s="164" t="s">
        <v>469</v>
      </c>
      <c r="D210" t="str">
        <f>IFERROR(VLOOKUP(ROWS($D$2:D210),$A$2:$B$1000,2,0),"")</f>
        <v/>
      </c>
      <c r="S210" s="27" t="s">
        <v>1639</v>
      </c>
      <c r="T210" s="27" t="s">
        <v>1637</v>
      </c>
      <c r="U210" s="27" t="s">
        <v>1640</v>
      </c>
      <c r="V210" s="27" t="s">
        <v>1074</v>
      </c>
    </row>
    <row r="211" spans="1:22" x14ac:dyDescent="0.25">
      <c r="A211">
        <f>IF(ISNUMBER(SEARCH('Project Detail'!$B$5,'Data Validation'!B211)),MAX($A$1:A210)+1,0)</f>
        <v>0</v>
      </c>
      <c r="B211" s="164" t="s">
        <v>499</v>
      </c>
      <c r="D211" t="str">
        <f>IFERROR(VLOOKUP(ROWS($D$2:D211),$A$2:$B$1000,2,0),"")</f>
        <v/>
      </c>
      <c r="S211" s="27" t="s">
        <v>1641</v>
      </c>
      <c r="T211" s="27" t="s">
        <v>1642</v>
      </c>
      <c r="U211" s="27" t="s">
        <v>75</v>
      </c>
      <c r="V211" s="27" t="s">
        <v>1074</v>
      </c>
    </row>
    <row r="212" spans="1:22" x14ac:dyDescent="0.25">
      <c r="A212">
        <f>IF(ISNUMBER(SEARCH('Project Detail'!$B$5,'Data Validation'!B212)),MAX($A$1:A211)+1,0)</f>
        <v>0</v>
      </c>
      <c r="B212" s="164" t="s">
        <v>458</v>
      </c>
      <c r="D212" t="str">
        <f>IFERROR(VLOOKUP(ROWS($D$2:D212),$A$2:$B$1000,2,0),"")</f>
        <v/>
      </c>
      <c r="S212" s="27" t="s">
        <v>1643</v>
      </c>
      <c r="T212" s="27" t="s">
        <v>1644</v>
      </c>
      <c r="U212" s="27" t="s">
        <v>1645</v>
      </c>
      <c r="V212" s="27" t="s">
        <v>1074</v>
      </c>
    </row>
    <row r="213" spans="1:22" x14ac:dyDescent="0.25">
      <c r="A213">
        <f>IF(ISNUMBER(SEARCH('Project Detail'!$B$5,'Data Validation'!B213)),MAX($A$1:A212)+1,0)</f>
        <v>0</v>
      </c>
      <c r="B213" s="164" t="s">
        <v>982</v>
      </c>
      <c r="D213" t="str">
        <f>IFERROR(VLOOKUP(ROWS($D$2:D213),$A$2:$B$1000,2,0),"")</f>
        <v/>
      </c>
      <c r="S213" s="27" t="s">
        <v>1646</v>
      </c>
      <c r="T213" s="27" t="s">
        <v>1647</v>
      </c>
      <c r="U213" s="27" t="s">
        <v>1648</v>
      </c>
      <c r="V213" s="27" t="s">
        <v>1074</v>
      </c>
    </row>
    <row r="214" spans="1:22" x14ac:dyDescent="0.25">
      <c r="A214">
        <f>IF(ISNUMBER(SEARCH('Project Detail'!$B$5,'Data Validation'!B214)),MAX($A$1:A213)+1,0)</f>
        <v>0</v>
      </c>
      <c r="B214" s="164" t="s">
        <v>983</v>
      </c>
      <c r="D214" t="str">
        <f>IFERROR(VLOOKUP(ROWS($D$2:D214),$A$2:$B$1000,2,0),"")</f>
        <v/>
      </c>
      <c r="S214" s="27" t="s">
        <v>1649</v>
      </c>
      <c r="T214" s="27" t="s">
        <v>1650</v>
      </c>
      <c r="U214" s="27" t="s">
        <v>1651</v>
      </c>
      <c r="V214" s="27" t="s">
        <v>1074</v>
      </c>
    </row>
    <row r="215" spans="1:22" x14ac:dyDescent="0.25">
      <c r="A215">
        <f>IF(ISNUMBER(SEARCH('Project Detail'!$B$5,'Data Validation'!B215)),MAX($A$1:A214)+1,0)</f>
        <v>0</v>
      </c>
      <c r="B215" s="164" t="s">
        <v>984</v>
      </c>
      <c r="D215" t="str">
        <f>IFERROR(VLOOKUP(ROWS($D$2:D215),$A$2:$B$1000,2,0),"")</f>
        <v/>
      </c>
      <c r="S215" s="27" t="s">
        <v>1652</v>
      </c>
      <c r="T215" s="27" t="s">
        <v>1653</v>
      </c>
      <c r="U215" s="27" t="s">
        <v>1654</v>
      </c>
      <c r="V215" s="27" t="s">
        <v>1074</v>
      </c>
    </row>
    <row r="216" spans="1:22" x14ac:dyDescent="0.25">
      <c r="A216">
        <f>IF(ISNUMBER(SEARCH('Project Detail'!$B$5,'Data Validation'!B216)),MAX($A$1:A215)+1,0)</f>
        <v>0</v>
      </c>
      <c r="B216" s="164" t="s">
        <v>985</v>
      </c>
      <c r="D216" t="str">
        <f>IFERROR(VLOOKUP(ROWS($D$2:D216),$A$2:$B$1000,2,0),"")</f>
        <v/>
      </c>
      <c r="S216" s="27" t="s">
        <v>1655</v>
      </c>
      <c r="T216" s="27" t="s">
        <v>1656</v>
      </c>
      <c r="U216" s="27" t="s">
        <v>1657</v>
      </c>
      <c r="V216" s="27" t="s">
        <v>1074</v>
      </c>
    </row>
    <row r="217" spans="1:22" x14ac:dyDescent="0.25">
      <c r="A217">
        <f>IF(ISNUMBER(SEARCH('Project Detail'!$B$5,'Data Validation'!B217)),MAX($A$1:A216)+1,0)</f>
        <v>0</v>
      </c>
      <c r="B217" s="164" t="s">
        <v>435</v>
      </c>
      <c r="D217" t="str">
        <f>IFERROR(VLOOKUP(ROWS($D$2:D217),$A$2:$B$1000,2,0),"")</f>
        <v/>
      </c>
      <c r="S217" s="27" t="s">
        <v>1658</v>
      </c>
      <c r="T217" s="27" t="s">
        <v>1659</v>
      </c>
      <c r="U217" s="27" t="s">
        <v>553</v>
      </c>
      <c r="V217" s="27" t="s">
        <v>1074</v>
      </c>
    </row>
    <row r="218" spans="1:22" x14ac:dyDescent="0.25">
      <c r="A218">
        <f>IF(ISNUMBER(SEARCH('Project Detail'!$B$5,'Data Validation'!B218)),MAX($A$1:A217)+1,0)</f>
        <v>0</v>
      </c>
      <c r="B218" s="164" t="s">
        <v>333</v>
      </c>
      <c r="D218" t="str">
        <f>IFERROR(VLOOKUP(ROWS($D$2:D218),$A$2:$B$1000,2,0),"")</f>
        <v/>
      </c>
      <c r="S218" s="27" t="s">
        <v>1660</v>
      </c>
      <c r="T218" s="27" t="s">
        <v>1661</v>
      </c>
      <c r="U218" s="27" t="s">
        <v>1662</v>
      </c>
      <c r="V218" s="27" t="s">
        <v>1074</v>
      </c>
    </row>
    <row r="219" spans="1:22" x14ac:dyDescent="0.25">
      <c r="A219">
        <f>IF(ISNUMBER(SEARCH('Project Detail'!$B$5,'Data Validation'!B219)),MAX($A$1:A218)+1,0)</f>
        <v>0</v>
      </c>
      <c r="B219" s="164" t="s">
        <v>450</v>
      </c>
      <c r="D219" t="str">
        <f>IFERROR(VLOOKUP(ROWS($D$2:D219),$A$2:$B$1000,2,0),"")</f>
        <v/>
      </c>
      <c r="S219" s="27" t="s">
        <v>1663</v>
      </c>
      <c r="T219" s="27" t="s">
        <v>1664</v>
      </c>
      <c r="U219" s="27" t="s">
        <v>1665</v>
      </c>
      <c r="V219" s="27" t="s">
        <v>1084</v>
      </c>
    </row>
    <row r="220" spans="1:22" x14ac:dyDescent="0.25">
      <c r="A220">
        <f>IF(ISNUMBER(SEARCH('Project Detail'!$B$5,'Data Validation'!B220)),MAX($A$1:A219)+1,0)</f>
        <v>0</v>
      </c>
      <c r="B220" s="164" t="s">
        <v>405</v>
      </c>
      <c r="D220" t="str">
        <f>IFERROR(VLOOKUP(ROWS($D$2:D220),$A$2:$B$1000,2,0),"")</f>
        <v/>
      </c>
      <c r="S220" s="27" t="s">
        <v>1666</v>
      </c>
      <c r="T220" s="27" t="s">
        <v>1667</v>
      </c>
      <c r="U220" s="27" t="s">
        <v>1667</v>
      </c>
      <c r="V220" s="27" t="s">
        <v>1074</v>
      </c>
    </row>
    <row r="221" spans="1:22" x14ac:dyDescent="0.25">
      <c r="A221">
        <f>IF(ISNUMBER(SEARCH('Project Detail'!$B$5,'Data Validation'!B221)),MAX($A$1:A220)+1,0)</f>
        <v>0</v>
      </c>
      <c r="B221" s="164" t="s">
        <v>384</v>
      </c>
      <c r="D221" t="str">
        <f>IFERROR(VLOOKUP(ROWS($D$2:D221),$A$2:$B$1000,2,0),"")</f>
        <v/>
      </c>
      <c r="S221" s="27" t="s">
        <v>1668</v>
      </c>
      <c r="T221" s="27" t="s">
        <v>1669</v>
      </c>
      <c r="U221" s="27" t="s">
        <v>1669</v>
      </c>
      <c r="V221" s="27" t="s">
        <v>1074</v>
      </c>
    </row>
    <row r="222" spans="1:22" x14ac:dyDescent="0.25">
      <c r="A222">
        <f>IF(ISNUMBER(SEARCH('Project Detail'!$B$5,'Data Validation'!B222)),MAX($A$1:A221)+1,0)</f>
        <v>0</v>
      </c>
      <c r="B222" s="164" t="s">
        <v>387</v>
      </c>
      <c r="D222" t="str">
        <f>IFERROR(VLOOKUP(ROWS($D$2:D222),$A$2:$B$1000,2,0),"")</f>
        <v/>
      </c>
      <c r="S222" s="27" t="s">
        <v>1670</v>
      </c>
      <c r="T222" s="27" t="s">
        <v>1671</v>
      </c>
      <c r="U222" s="27" t="s">
        <v>1671</v>
      </c>
      <c r="V222" s="27" t="s">
        <v>1084</v>
      </c>
    </row>
    <row r="223" spans="1:22" x14ac:dyDescent="0.25">
      <c r="A223">
        <f>IF(ISNUMBER(SEARCH('Project Detail'!$B$5,'Data Validation'!B223)),MAX($A$1:A222)+1,0)</f>
        <v>0</v>
      </c>
      <c r="B223" s="164" t="s">
        <v>456</v>
      </c>
      <c r="D223" t="str">
        <f>IFERROR(VLOOKUP(ROWS($D$2:D223),$A$2:$B$1000,2,0),"")</f>
        <v/>
      </c>
      <c r="S223" s="27" t="s">
        <v>1672</v>
      </c>
      <c r="T223" s="27" t="s">
        <v>1673</v>
      </c>
      <c r="U223" s="27" t="s">
        <v>1674</v>
      </c>
      <c r="V223" s="27" t="s">
        <v>1074</v>
      </c>
    </row>
    <row r="224" spans="1:22" x14ac:dyDescent="0.25">
      <c r="A224">
        <f>IF(ISNUMBER(SEARCH('Project Detail'!$B$5,'Data Validation'!B224)),MAX($A$1:A223)+1,0)</f>
        <v>0</v>
      </c>
      <c r="B224" s="164" t="s">
        <v>391</v>
      </c>
      <c r="D224" t="str">
        <f>IFERROR(VLOOKUP(ROWS($D$2:D224),$A$2:$B$1000,2,0),"")</f>
        <v/>
      </c>
      <c r="S224" s="27" t="s">
        <v>1675</v>
      </c>
      <c r="T224" s="27" t="s">
        <v>1676</v>
      </c>
      <c r="U224" s="27" t="s">
        <v>1677</v>
      </c>
      <c r="V224" s="27" t="s">
        <v>1074</v>
      </c>
    </row>
    <row r="225" spans="1:22" x14ac:dyDescent="0.25">
      <c r="A225">
        <f>IF(ISNUMBER(SEARCH('Project Detail'!$B$5,'Data Validation'!B225)),MAX($A$1:A224)+1,0)</f>
        <v>0</v>
      </c>
      <c r="B225" s="164" t="s">
        <v>364</v>
      </c>
      <c r="D225" t="str">
        <f>IFERROR(VLOOKUP(ROWS($D$2:D225),$A$2:$B$1000,2,0),"")</f>
        <v/>
      </c>
      <c r="S225" s="27" t="s">
        <v>1678</v>
      </c>
      <c r="T225" s="27" t="s">
        <v>1679</v>
      </c>
      <c r="U225" s="27" t="s">
        <v>545</v>
      </c>
      <c r="V225" s="27" t="s">
        <v>1074</v>
      </c>
    </row>
    <row r="226" spans="1:22" x14ac:dyDescent="0.25">
      <c r="A226">
        <f>IF(ISNUMBER(SEARCH('Project Detail'!$B$5,'Data Validation'!B226)),MAX($A$1:A225)+1,0)</f>
        <v>0</v>
      </c>
      <c r="B226" s="164" t="s">
        <v>404</v>
      </c>
      <c r="D226" t="str">
        <f>IFERROR(VLOOKUP(ROWS($D$2:D226),$A$2:$B$1000,2,0),"")</f>
        <v/>
      </c>
      <c r="S226" s="27" t="s">
        <v>1680</v>
      </c>
      <c r="T226" s="27" t="s">
        <v>1681</v>
      </c>
      <c r="U226" s="27" t="s">
        <v>1682</v>
      </c>
      <c r="V226" s="27" t="s">
        <v>1074</v>
      </c>
    </row>
    <row r="227" spans="1:22" x14ac:dyDescent="0.25">
      <c r="A227">
        <f>IF(ISNUMBER(SEARCH('Project Detail'!$B$5,'Data Validation'!B227)),MAX($A$1:A226)+1,0)</f>
        <v>0</v>
      </c>
      <c r="B227" s="164" t="s">
        <v>989</v>
      </c>
      <c r="D227" t="str">
        <f>IFERROR(VLOOKUP(ROWS($D$2:D227),$A$2:$B$1000,2,0),"")</f>
        <v/>
      </c>
      <c r="S227" s="27" t="s">
        <v>1683</v>
      </c>
      <c r="T227" s="27" t="s">
        <v>1684</v>
      </c>
      <c r="U227" s="27" t="s">
        <v>548</v>
      </c>
      <c r="V227" s="27" t="s">
        <v>1074</v>
      </c>
    </row>
    <row r="228" spans="1:22" x14ac:dyDescent="0.25">
      <c r="A228">
        <f>IF(ISNUMBER(SEARCH('Project Detail'!$B$5,'Data Validation'!B228)),MAX($A$1:A227)+1,0)</f>
        <v>0</v>
      </c>
      <c r="B228" s="164" t="s">
        <v>495</v>
      </c>
      <c r="D228" t="str">
        <f>IFERROR(VLOOKUP(ROWS($D$2:D228),$A$2:$B$1000,2,0),"")</f>
        <v/>
      </c>
      <c r="S228" s="27" t="s">
        <v>1685</v>
      </c>
      <c r="T228" s="27" t="s">
        <v>1686</v>
      </c>
      <c r="U228" s="27" t="s">
        <v>479</v>
      </c>
      <c r="V228" s="27" t="s">
        <v>1074</v>
      </c>
    </row>
    <row r="229" spans="1:22" x14ac:dyDescent="0.25">
      <c r="A229">
        <f>IF(ISNUMBER(SEARCH('Project Detail'!$B$5,'Data Validation'!B229)),MAX($A$1:A228)+1,0)</f>
        <v>0</v>
      </c>
      <c r="B229" s="164" t="s">
        <v>423</v>
      </c>
      <c r="D229" t="str">
        <f>IFERROR(VLOOKUP(ROWS($D$2:D229),$A$2:$B$1000,2,0),"")</f>
        <v/>
      </c>
      <c r="S229" s="27" t="s">
        <v>1687</v>
      </c>
      <c r="T229" s="27" t="s">
        <v>1688</v>
      </c>
      <c r="U229" s="27" t="s">
        <v>1689</v>
      </c>
      <c r="V229" s="27" t="s">
        <v>1074</v>
      </c>
    </row>
    <row r="230" spans="1:22" x14ac:dyDescent="0.25">
      <c r="A230">
        <f>IF(ISNUMBER(SEARCH('Project Detail'!$B$5,'Data Validation'!B230)),MAX($A$1:A229)+1,0)</f>
        <v>0</v>
      </c>
      <c r="B230" s="164" t="s">
        <v>991</v>
      </c>
      <c r="D230" t="str">
        <f>IFERROR(VLOOKUP(ROWS($D$2:D230),$A$2:$B$1000,2,0),"")</f>
        <v/>
      </c>
      <c r="S230" s="27" t="s">
        <v>1690</v>
      </c>
      <c r="T230" s="27" t="s">
        <v>1691</v>
      </c>
      <c r="U230" s="27" t="s">
        <v>1692</v>
      </c>
      <c r="V230" s="27" t="s">
        <v>1074</v>
      </c>
    </row>
    <row r="231" spans="1:22" x14ac:dyDescent="0.25">
      <c r="A231">
        <f>IF(ISNUMBER(SEARCH('Project Detail'!$B$5,'Data Validation'!B231)),MAX($A$1:A230)+1,0)</f>
        <v>0</v>
      </c>
      <c r="B231" s="164" t="s">
        <v>992</v>
      </c>
      <c r="D231" t="str">
        <f>IFERROR(VLOOKUP(ROWS($D$2:D231),$A$2:$B$1000,2,0),"")</f>
        <v/>
      </c>
      <c r="S231" s="27" t="s">
        <v>1693</v>
      </c>
      <c r="T231" s="27" t="s">
        <v>1694</v>
      </c>
      <c r="U231" s="27" t="s">
        <v>378</v>
      </c>
      <c r="V231" s="27" t="s">
        <v>1074</v>
      </c>
    </row>
    <row r="232" spans="1:22" x14ac:dyDescent="0.25">
      <c r="A232">
        <f>IF(ISNUMBER(SEARCH('Project Detail'!$B$5,'Data Validation'!B232)),MAX($A$1:A231)+1,0)</f>
        <v>0</v>
      </c>
      <c r="B232" s="164" t="s">
        <v>993</v>
      </c>
      <c r="D232" t="str">
        <f>IFERROR(VLOOKUP(ROWS($D$2:D232),$A$2:$B$1000,2,0),"")</f>
        <v/>
      </c>
      <c r="S232" s="27" t="s">
        <v>1695</v>
      </c>
      <c r="T232" s="27" t="s">
        <v>1696</v>
      </c>
      <c r="U232" s="27" t="s">
        <v>349</v>
      </c>
      <c r="V232" s="27" t="s">
        <v>1084</v>
      </c>
    </row>
    <row r="233" spans="1:22" x14ac:dyDescent="0.25">
      <c r="A233">
        <f>IF(ISNUMBER(SEARCH('Project Detail'!$B$5,'Data Validation'!B233)),MAX($A$1:A232)+1,0)</f>
        <v>0</v>
      </c>
      <c r="B233" s="164" t="s">
        <v>995</v>
      </c>
      <c r="D233" t="str">
        <f>IFERROR(VLOOKUP(ROWS($D$2:D233),$A$2:$B$1000,2,0),"")</f>
        <v/>
      </c>
      <c r="S233" s="27" t="s">
        <v>1697</v>
      </c>
      <c r="T233" s="27" t="s">
        <v>1698</v>
      </c>
      <c r="U233" s="27" t="s">
        <v>477</v>
      </c>
      <c r="V233" s="27" t="s">
        <v>1074</v>
      </c>
    </row>
    <row r="234" spans="1:22" x14ac:dyDescent="0.25">
      <c r="A234">
        <f>IF(ISNUMBER(SEARCH('Project Detail'!$B$5,'Data Validation'!B234)),MAX($A$1:A233)+1,0)</f>
        <v>0</v>
      </c>
      <c r="B234" s="164" t="s">
        <v>346</v>
      </c>
      <c r="D234" t="str">
        <f>IFERROR(VLOOKUP(ROWS($D$2:D234),$A$2:$B$1000,2,0),"")</f>
        <v/>
      </c>
      <c r="S234" s="27" t="s">
        <v>1699</v>
      </c>
      <c r="T234" s="27" t="s">
        <v>1700</v>
      </c>
      <c r="U234" s="27" t="s">
        <v>525</v>
      </c>
      <c r="V234" s="27" t="s">
        <v>1074</v>
      </c>
    </row>
    <row r="235" spans="1:22" x14ac:dyDescent="0.25">
      <c r="A235">
        <f>IF(ISNUMBER(SEARCH('Project Detail'!$B$5,'Data Validation'!B235)),MAX($A$1:A234)+1,0)</f>
        <v>0</v>
      </c>
      <c r="B235" s="164" t="s">
        <v>385</v>
      </c>
      <c r="D235" t="str">
        <f>IFERROR(VLOOKUP(ROWS($D$2:D235),$A$2:$B$1000,2,0),"")</f>
        <v/>
      </c>
      <c r="S235" s="27" t="s">
        <v>1701</v>
      </c>
      <c r="T235" s="27" t="s">
        <v>1702</v>
      </c>
      <c r="U235" s="27" t="s">
        <v>1703</v>
      </c>
      <c r="V235" s="27" t="s">
        <v>1074</v>
      </c>
    </row>
    <row r="236" spans="1:22" x14ac:dyDescent="0.25">
      <c r="A236">
        <f>IF(ISNUMBER(SEARCH('Project Detail'!$B$5,'Data Validation'!B236)),MAX($A$1:A235)+1,0)</f>
        <v>0</v>
      </c>
      <c r="B236" s="164" t="s">
        <v>485</v>
      </c>
      <c r="D236" t="str">
        <f>IFERROR(VLOOKUP(ROWS($D$2:D236),$A$2:$B$1000,2,0),"")</f>
        <v/>
      </c>
      <c r="S236" s="27" t="s">
        <v>1704</v>
      </c>
      <c r="T236" s="27" t="s">
        <v>1705</v>
      </c>
      <c r="U236" s="27" t="s">
        <v>1706</v>
      </c>
      <c r="V236" s="27" t="s">
        <v>1074</v>
      </c>
    </row>
    <row r="237" spans="1:22" x14ac:dyDescent="0.25">
      <c r="A237">
        <f>IF(ISNUMBER(SEARCH('Project Detail'!$B$5,'Data Validation'!B237)),MAX($A$1:A236)+1,0)</f>
        <v>0</v>
      </c>
      <c r="B237" s="164" t="s">
        <v>382</v>
      </c>
      <c r="D237" t="str">
        <f>IFERROR(VLOOKUP(ROWS($D$2:D237),$A$2:$B$1000,2,0),"")</f>
        <v/>
      </c>
      <c r="S237" s="27" t="s">
        <v>1707</v>
      </c>
      <c r="T237" s="27" t="s">
        <v>1708</v>
      </c>
      <c r="U237" s="27" t="s">
        <v>1709</v>
      </c>
      <c r="V237" s="27" t="s">
        <v>1074</v>
      </c>
    </row>
    <row r="238" spans="1:22" x14ac:dyDescent="0.25">
      <c r="A238">
        <f>IF(ISNUMBER(SEARCH('Project Detail'!$B$5,'Data Validation'!B238)),MAX($A$1:A237)+1,0)</f>
        <v>0</v>
      </c>
      <c r="B238" s="164" t="s">
        <v>386</v>
      </c>
      <c r="D238" t="str">
        <f>IFERROR(VLOOKUP(ROWS($D$2:D238),$A$2:$B$1000,2,0),"")</f>
        <v/>
      </c>
      <c r="S238" s="27" t="s">
        <v>1710</v>
      </c>
      <c r="T238" s="27" t="s">
        <v>1711</v>
      </c>
      <c r="U238" s="27" t="s">
        <v>116</v>
      </c>
      <c r="V238" s="27" t="s">
        <v>1074</v>
      </c>
    </row>
    <row r="239" spans="1:22" x14ac:dyDescent="0.25">
      <c r="A239">
        <f>IF(ISNUMBER(SEARCH('Project Detail'!$B$5,'Data Validation'!B239)),MAX($A$1:A238)+1,0)</f>
        <v>0</v>
      </c>
      <c r="B239" s="164" t="s">
        <v>998</v>
      </c>
      <c r="D239" t="str">
        <f>IFERROR(VLOOKUP(ROWS($D$2:D239),$A$2:$B$1000,2,0),"")</f>
        <v/>
      </c>
      <c r="S239" s="27" t="s">
        <v>1712</v>
      </c>
      <c r="T239" s="27" t="s">
        <v>1713</v>
      </c>
      <c r="U239" s="27" t="s">
        <v>1714</v>
      </c>
      <c r="V239" s="27" t="s">
        <v>1074</v>
      </c>
    </row>
    <row r="240" spans="1:22" x14ac:dyDescent="0.25">
      <c r="A240">
        <f>IF(ISNUMBER(SEARCH('Project Detail'!$B$5,'Data Validation'!B240)),MAX($A$1:A239)+1,0)</f>
        <v>0</v>
      </c>
      <c r="B240" s="164" t="s">
        <v>341</v>
      </c>
      <c r="D240" t="str">
        <f>IFERROR(VLOOKUP(ROWS($D$2:D240),$A$2:$B$1000,2,0),"")</f>
        <v/>
      </c>
      <c r="S240" s="27" t="s">
        <v>1715</v>
      </c>
      <c r="T240" s="27" t="s">
        <v>1716</v>
      </c>
      <c r="U240" s="27" t="s">
        <v>520</v>
      </c>
      <c r="V240" s="27" t="s">
        <v>1084</v>
      </c>
    </row>
    <row r="241" spans="1:22" x14ac:dyDescent="0.25">
      <c r="A241">
        <f>IF(ISNUMBER(SEARCH('Project Detail'!$B$5,'Data Validation'!B241)),MAX($A$1:A240)+1,0)</f>
        <v>0</v>
      </c>
      <c r="B241" s="164" t="s">
        <v>498</v>
      </c>
      <c r="D241" t="str">
        <f>IFERROR(VLOOKUP(ROWS($D$2:D241),$A$2:$B$1000,2,0),"")</f>
        <v/>
      </c>
      <c r="S241" s="27" t="s">
        <v>1717</v>
      </c>
      <c r="T241" s="27" t="s">
        <v>1718</v>
      </c>
      <c r="U241" s="27" t="s">
        <v>1719</v>
      </c>
      <c r="V241" s="27" t="s">
        <v>1074</v>
      </c>
    </row>
    <row r="242" spans="1:22" x14ac:dyDescent="0.25">
      <c r="A242">
        <f>IF(ISNUMBER(SEARCH('Project Detail'!$B$5,'Data Validation'!B242)),MAX($A$1:A241)+1,0)</f>
        <v>0</v>
      </c>
      <c r="B242" s="164" t="s">
        <v>999</v>
      </c>
      <c r="D242" t="str">
        <f>IFERROR(VLOOKUP(ROWS($D$2:D242),$A$2:$B$1000,2,0),"")</f>
        <v/>
      </c>
      <c r="S242" s="27" t="s">
        <v>1720</v>
      </c>
      <c r="T242" s="27" t="s">
        <v>1721</v>
      </c>
      <c r="U242" s="27" t="s">
        <v>1722</v>
      </c>
      <c r="V242" s="27" t="s">
        <v>1074</v>
      </c>
    </row>
    <row r="243" spans="1:22" x14ac:dyDescent="0.25">
      <c r="A243">
        <f>IF(ISNUMBER(SEARCH('Project Detail'!$B$5,'Data Validation'!B243)),MAX($A$1:A242)+1,0)</f>
        <v>0</v>
      </c>
      <c r="B243" s="164" t="s">
        <v>340</v>
      </c>
      <c r="D243" t="str">
        <f>IFERROR(VLOOKUP(ROWS($D$2:D243),$A$2:$B$1000,2,0),"")</f>
        <v/>
      </c>
      <c r="S243" s="27" t="s">
        <v>1723</v>
      </c>
      <c r="T243" s="27" t="s">
        <v>1724</v>
      </c>
      <c r="U243" s="27" t="s">
        <v>1725</v>
      </c>
      <c r="V243" s="27" t="s">
        <v>1074</v>
      </c>
    </row>
    <row r="244" spans="1:22" x14ac:dyDescent="0.25">
      <c r="A244">
        <f>IF(ISNUMBER(SEARCH('Project Detail'!$B$5,'Data Validation'!B244)),MAX($A$1:A243)+1,0)</f>
        <v>0</v>
      </c>
      <c r="B244" s="164" t="s">
        <v>486</v>
      </c>
      <c r="D244" t="str">
        <f>IFERROR(VLOOKUP(ROWS($D$2:D244),$A$2:$B$1000,2,0),"")</f>
        <v/>
      </c>
      <c r="S244" s="27" t="s">
        <v>1726</v>
      </c>
      <c r="T244" s="27" t="s">
        <v>1727</v>
      </c>
      <c r="U244" s="27" t="s">
        <v>1728</v>
      </c>
      <c r="V244" s="27" t="s">
        <v>1074</v>
      </c>
    </row>
    <row r="245" spans="1:22" x14ac:dyDescent="0.25">
      <c r="A245">
        <f>IF(ISNUMBER(SEARCH('Project Detail'!$B$5,'Data Validation'!B245)),MAX($A$1:A244)+1,0)</f>
        <v>0</v>
      </c>
      <c r="B245" s="164" t="s">
        <v>1002</v>
      </c>
      <c r="D245" t="str">
        <f>IFERROR(VLOOKUP(ROWS($D$2:D245),$A$2:$B$1000,2,0),"")</f>
        <v/>
      </c>
      <c r="S245" s="27" t="s">
        <v>1729</v>
      </c>
      <c r="T245" s="27" t="s">
        <v>1730</v>
      </c>
      <c r="U245" s="27" t="s">
        <v>560</v>
      </c>
      <c r="V245" s="27" t="s">
        <v>1074</v>
      </c>
    </row>
    <row r="246" spans="1:22" x14ac:dyDescent="0.25">
      <c r="A246">
        <f>IF(ISNUMBER(SEARCH('Project Detail'!$B$5,'Data Validation'!B246)),MAX($A$1:A245)+1,0)</f>
        <v>0</v>
      </c>
      <c r="B246" s="164" t="s">
        <v>464</v>
      </c>
      <c r="D246" t="str">
        <f>IFERROR(VLOOKUP(ROWS($D$2:D246),$A$2:$B$1000,2,0),"")</f>
        <v/>
      </c>
      <c r="S246" s="27" t="s">
        <v>1731</v>
      </c>
      <c r="T246" s="27" t="s">
        <v>1732</v>
      </c>
      <c r="U246" s="27" t="s">
        <v>1733</v>
      </c>
      <c r="V246" s="27" t="s">
        <v>1074</v>
      </c>
    </row>
    <row r="247" spans="1:22" x14ac:dyDescent="0.25">
      <c r="A247">
        <f>IF(ISNUMBER(SEARCH('Project Detail'!$B$5,'Data Validation'!B247)),MAX($A$1:A246)+1,0)</f>
        <v>0</v>
      </c>
      <c r="B247" s="164" t="s">
        <v>344</v>
      </c>
      <c r="D247" t="str">
        <f>IFERROR(VLOOKUP(ROWS($D$2:D247),$A$2:$B$1000,2,0),"")</f>
        <v/>
      </c>
      <c r="S247" s="27" t="s">
        <v>1734</v>
      </c>
      <c r="T247" s="27" t="s">
        <v>1735</v>
      </c>
      <c r="U247" s="27" t="s">
        <v>1736</v>
      </c>
      <c r="V247" s="27" t="s">
        <v>1074</v>
      </c>
    </row>
    <row r="248" spans="1:22" x14ac:dyDescent="0.25">
      <c r="A248">
        <f>IF(ISNUMBER(SEARCH('Project Detail'!$B$5,'Data Validation'!B248)),MAX($A$1:A247)+1,0)</f>
        <v>0</v>
      </c>
      <c r="B248" s="164" t="s">
        <v>338</v>
      </c>
      <c r="D248" t="str">
        <f>IFERROR(VLOOKUP(ROWS($D$2:D248),$A$2:$B$1000,2,0),"")</f>
        <v/>
      </c>
      <c r="S248" s="27" t="s">
        <v>1737</v>
      </c>
      <c r="T248" s="27" t="s">
        <v>1738</v>
      </c>
      <c r="U248" s="27" t="s">
        <v>1739</v>
      </c>
      <c r="V248" s="27" t="s">
        <v>1074</v>
      </c>
    </row>
    <row r="249" spans="1:22" x14ac:dyDescent="0.25">
      <c r="A249">
        <f>IF(ISNUMBER(SEARCH('Project Detail'!$B$5,'Data Validation'!B249)),MAX($A$1:A248)+1,0)</f>
        <v>0</v>
      </c>
      <c r="B249" s="164" t="s">
        <v>460</v>
      </c>
      <c r="D249" t="str">
        <f>IFERROR(VLOOKUP(ROWS($D$2:D249),$A$2:$B$1000,2,0),"")</f>
        <v/>
      </c>
      <c r="S249" s="27" t="s">
        <v>1740</v>
      </c>
      <c r="T249" s="27" t="s">
        <v>1741</v>
      </c>
      <c r="U249" s="27" t="s">
        <v>1741</v>
      </c>
      <c r="V249" s="27" t="s">
        <v>1074</v>
      </c>
    </row>
    <row r="250" spans="1:22" x14ac:dyDescent="0.25">
      <c r="A250">
        <f>IF(ISNUMBER(SEARCH('Project Detail'!$B$5,'Data Validation'!B250)),MAX($A$1:A249)+1,0)</f>
        <v>0</v>
      </c>
      <c r="B250" s="164" t="s">
        <v>336</v>
      </c>
      <c r="D250" t="str">
        <f>IFERROR(VLOOKUP(ROWS($D$2:D250),$A$2:$B$1000,2,0),"")</f>
        <v/>
      </c>
      <c r="S250" s="27" t="s">
        <v>1742</v>
      </c>
      <c r="T250" s="27" t="s">
        <v>1743</v>
      </c>
      <c r="U250" s="27" t="s">
        <v>1744</v>
      </c>
      <c r="V250" s="27" t="s">
        <v>1074</v>
      </c>
    </row>
    <row r="251" spans="1:22" x14ac:dyDescent="0.25">
      <c r="A251">
        <f>IF(ISNUMBER(SEARCH('Project Detail'!$B$5,'Data Validation'!B251)),MAX($A$1:A250)+1,0)</f>
        <v>0</v>
      </c>
      <c r="B251" s="164" t="s">
        <v>334</v>
      </c>
      <c r="D251" t="str">
        <f>IFERROR(VLOOKUP(ROWS($D$2:D251),$A$2:$B$1000,2,0),"")</f>
        <v/>
      </c>
      <c r="S251" s="27" t="s">
        <v>1745</v>
      </c>
      <c r="T251" s="27" t="s">
        <v>1746</v>
      </c>
      <c r="U251" s="27" t="s">
        <v>537</v>
      </c>
      <c r="V251" s="27" t="s">
        <v>1074</v>
      </c>
    </row>
    <row r="252" spans="1:22" x14ac:dyDescent="0.25">
      <c r="A252">
        <f>IF(ISNUMBER(SEARCH('Project Detail'!$B$5,'Data Validation'!B252)),MAX($A$1:A251)+1,0)</f>
        <v>0</v>
      </c>
      <c r="B252" s="164" t="s">
        <v>484</v>
      </c>
      <c r="D252" t="str">
        <f>IFERROR(VLOOKUP(ROWS($D$2:D252),$A$2:$B$1000,2,0),"")</f>
        <v/>
      </c>
      <c r="S252" s="27" t="s">
        <v>1747</v>
      </c>
      <c r="T252" s="27" t="s">
        <v>1748</v>
      </c>
      <c r="U252" s="27" t="s">
        <v>1749</v>
      </c>
      <c r="V252" s="27" t="s">
        <v>1074</v>
      </c>
    </row>
    <row r="253" spans="1:22" x14ac:dyDescent="0.25">
      <c r="A253">
        <f>IF(ISNUMBER(SEARCH('Project Detail'!$B$5,'Data Validation'!B253)),MAX($A$1:A252)+1,0)</f>
        <v>0</v>
      </c>
      <c r="B253" s="164" t="s">
        <v>516</v>
      </c>
      <c r="D253" t="str">
        <f>IFERROR(VLOOKUP(ROWS($D$2:D253),$A$2:$B$1000,2,0),"")</f>
        <v/>
      </c>
      <c r="S253" s="27" t="s">
        <v>1750</v>
      </c>
      <c r="T253" s="27" t="s">
        <v>1751</v>
      </c>
      <c r="U253" s="27" t="s">
        <v>1752</v>
      </c>
      <c r="V253" s="27" t="s">
        <v>1074</v>
      </c>
    </row>
    <row r="254" spans="1:22" x14ac:dyDescent="0.25">
      <c r="A254">
        <f>IF(ISNUMBER(SEARCH('Project Detail'!$B$5,'Data Validation'!B254)),MAX($A$1:A253)+1,0)</f>
        <v>0</v>
      </c>
      <c r="B254" s="164" t="s">
        <v>1004</v>
      </c>
      <c r="D254" t="str">
        <f>IFERROR(VLOOKUP(ROWS($D$2:D254),$A$2:$B$1000,2,0),"")</f>
        <v/>
      </c>
      <c r="S254" s="27" t="s">
        <v>1753</v>
      </c>
      <c r="T254" s="27" t="s">
        <v>1754</v>
      </c>
      <c r="U254" s="27" t="s">
        <v>1755</v>
      </c>
      <c r="V254" s="27" t="s">
        <v>1074</v>
      </c>
    </row>
    <row r="255" spans="1:22" x14ac:dyDescent="0.25">
      <c r="A255">
        <f>IF(ISNUMBER(SEARCH('Project Detail'!$B$5,'Data Validation'!B255)),MAX($A$1:A254)+1,0)</f>
        <v>0</v>
      </c>
      <c r="B255" s="164" t="s">
        <v>462</v>
      </c>
      <c r="D255" t="str">
        <f>IFERROR(VLOOKUP(ROWS($D$2:D255),$A$2:$B$1000,2,0),"")</f>
        <v/>
      </c>
      <c r="S255" s="27" t="s">
        <v>1756</v>
      </c>
      <c r="T255" s="27" t="s">
        <v>1757</v>
      </c>
      <c r="U255" s="27" t="s">
        <v>1758</v>
      </c>
      <c r="V255" s="27" t="s">
        <v>1074</v>
      </c>
    </row>
    <row r="256" spans="1:22" x14ac:dyDescent="0.25">
      <c r="A256">
        <f>IF(ISNUMBER(SEARCH('Project Detail'!$B$5,'Data Validation'!B256)),MAX($A$1:A255)+1,0)</f>
        <v>0</v>
      </c>
      <c r="B256" s="164" t="s">
        <v>466</v>
      </c>
      <c r="D256" t="str">
        <f>IFERROR(VLOOKUP(ROWS($D$2:D256),$A$2:$B$1000,2,0),"")</f>
        <v/>
      </c>
      <c r="S256" s="27" t="s">
        <v>1759</v>
      </c>
      <c r="T256" s="27" t="s">
        <v>1760</v>
      </c>
      <c r="U256" s="27" t="s">
        <v>1761</v>
      </c>
      <c r="V256" s="27" t="s">
        <v>1074</v>
      </c>
    </row>
    <row r="257" spans="1:22" x14ac:dyDescent="0.25">
      <c r="A257">
        <f>IF(ISNUMBER(SEARCH('Project Detail'!$B$5,'Data Validation'!B257)),MAX($A$1:A256)+1,0)</f>
        <v>0</v>
      </c>
      <c r="B257" s="164" t="s">
        <v>1006</v>
      </c>
      <c r="D257" t="str">
        <f>IFERROR(VLOOKUP(ROWS($D$2:D257),$A$2:$B$1000,2,0),"")</f>
        <v/>
      </c>
      <c r="S257" s="27" t="s">
        <v>1762</v>
      </c>
      <c r="T257" s="27" t="s">
        <v>1763</v>
      </c>
      <c r="U257" s="27" t="s">
        <v>1764</v>
      </c>
      <c r="V257" s="27" t="s">
        <v>1074</v>
      </c>
    </row>
    <row r="258" spans="1:22" x14ac:dyDescent="0.25">
      <c r="A258">
        <f>IF(ISNUMBER(SEARCH('Project Detail'!$B$5,'Data Validation'!B258)),MAX($A$1:A257)+1,0)</f>
        <v>0</v>
      </c>
      <c r="B258" s="164" t="s">
        <v>506</v>
      </c>
      <c r="D258" t="str">
        <f>IFERROR(VLOOKUP(ROWS($D$2:D258),$A$2:$B$1000,2,0),"")</f>
        <v/>
      </c>
      <c r="S258" s="27" t="s">
        <v>1765</v>
      </c>
      <c r="T258" s="27" t="s">
        <v>410</v>
      </c>
      <c r="U258" s="27" t="s">
        <v>410</v>
      </c>
      <c r="V258" s="27" t="s">
        <v>1074</v>
      </c>
    </row>
    <row r="259" spans="1:22" x14ac:dyDescent="0.25">
      <c r="A259">
        <f>IF(ISNUMBER(SEARCH('Project Detail'!$B$5,'Data Validation'!B259)),MAX($A$1:A258)+1,0)</f>
        <v>0</v>
      </c>
      <c r="B259" s="164" t="s">
        <v>1007</v>
      </c>
      <c r="D259" t="str">
        <f>IFERROR(VLOOKUP(ROWS($D$2:D259),$A$2:$B$1000,2,0),"")</f>
        <v/>
      </c>
      <c r="S259" s="27" t="s">
        <v>1766</v>
      </c>
      <c r="T259" s="27" t="s">
        <v>1767</v>
      </c>
      <c r="U259" s="27" t="s">
        <v>1768</v>
      </c>
      <c r="V259" s="27" t="s">
        <v>1074</v>
      </c>
    </row>
    <row r="260" spans="1:22" x14ac:dyDescent="0.25">
      <c r="A260">
        <f>IF(ISNUMBER(SEARCH('Project Detail'!$B$5,'Data Validation'!B260)),MAX($A$1:A259)+1,0)</f>
        <v>0</v>
      </c>
      <c r="B260" s="164" t="s">
        <v>1009</v>
      </c>
      <c r="D260" t="str">
        <f>IFERROR(VLOOKUP(ROWS($D$2:D260),$A$2:$B$1000,2,0),"")</f>
        <v/>
      </c>
      <c r="S260" s="27" t="s">
        <v>1769</v>
      </c>
      <c r="T260" s="27" t="s">
        <v>1770</v>
      </c>
      <c r="U260" s="27" t="s">
        <v>1771</v>
      </c>
      <c r="V260" s="27" t="s">
        <v>1074</v>
      </c>
    </row>
    <row r="261" spans="1:22" x14ac:dyDescent="0.25">
      <c r="A261">
        <f>IF(ISNUMBER(SEARCH('Project Detail'!$B$5,'Data Validation'!B261)),MAX($A$1:A260)+1,0)</f>
        <v>0</v>
      </c>
      <c r="B261" s="164" t="s">
        <v>504</v>
      </c>
      <c r="D261" t="str">
        <f>IFERROR(VLOOKUP(ROWS($D$2:D261),$A$2:$B$1000,2,0),"")</f>
        <v/>
      </c>
      <c r="S261" s="27" t="s">
        <v>1772</v>
      </c>
      <c r="T261" s="27" t="s">
        <v>1773</v>
      </c>
      <c r="U261" s="27" t="s">
        <v>1774</v>
      </c>
      <c r="V261" s="27" t="s">
        <v>1084</v>
      </c>
    </row>
    <row r="262" spans="1:22" x14ac:dyDescent="0.25">
      <c r="A262">
        <f>IF(ISNUMBER(SEARCH('Project Detail'!$B$5,'Data Validation'!B262)),MAX($A$1:A261)+1,0)</f>
        <v>0</v>
      </c>
      <c r="B262" s="164" t="s">
        <v>505</v>
      </c>
      <c r="D262" t="str">
        <f>IFERROR(VLOOKUP(ROWS($D$2:D262),$A$2:$B$1000,2,0),"")</f>
        <v/>
      </c>
      <c r="S262" s="27" t="s">
        <v>1775</v>
      </c>
      <c r="T262" s="27" t="s">
        <v>1776</v>
      </c>
      <c r="U262" s="27" t="s">
        <v>1777</v>
      </c>
      <c r="V262" s="27" t="s">
        <v>1084</v>
      </c>
    </row>
    <row r="263" spans="1:22" x14ac:dyDescent="0.25">
      <c r="A263">
        <f>IF(ISNUMBER(SEARCH('Project Detail'!$B$5,'Data Validation'!B263)),MAX($A$1:A262)+1,0)</f>
        <v>0</v>
      </c>
      <c r="B263" s="164" t="s">
        <v>1010</v>
      </c>
      <c r="D263" t="str">
        <f>IFERROR(VLOOKUP(ROWS($D$2:D263),$A$2:$B$1000,2,0),"")</f>
        <v/>
      </c>
      <c r="S263" s="27" t="s">
        <v>1778</v>
      </c>
      <c r="T263" s="27" t="s">
        <v>1779</v>
      </c>
      <c r="U263" s="27" t="s">
        <v>1780</v>
      </c>
      <c r="V263" s="27" t="s">
        <v>1074</v>
      </c>
    </row>
    <row r="264" spans="1:22" x14ac:dyDescent="0.25">
      <c r="A264">
        <f>IF(ISNUMBER(SEARCH('Project Detail'!$B$5,'Data Validation'!B264)),MAX($A$1:A263)+1,0)</f>
        <v>0</v>
      </c>
      <c r="B264" s="164" t="s">
        <v>1011</v>
      </c>
      <c r="D264" t="str">
        <f>IFERROR(VLOOKUP(ROWS($D$2:D264),$A$2:$B$1000,2,0),"")</f>
        <v/>
      </c>
      <c r="S264" s="27" t="s">
        <v>1781</v>
      </c>
      <c r="T264" s="27" t="s">
        <v>1782</v>
      </c>
      <c r="U264" s="27" t="s">
        <v>1783</v>
      </c>
      <c r="V264" s="27" t="s">
        <v>1074</v>
      </c>
    </row>
    <row r="265" spans="1:22" x14ac:dyDescent="0.25">
      <c r="A265">
        <f>IF(ISNUMBER(SEARCH('Project Detail'!$B$5,'Data Validation'!B265)),MAX($A$1:A264)+1,0)</f>
        <v>0</v>
      </c>
      <c r="B265" s="164" t="s">
        <v>321</v>
      </c>
      <c r="D265" t="str">
        <f>IFERROR(VLOOKUP(ROWS($D$2:D265),$A$2:$B$1000,2,0),"")</f>
        <v/>
      </c>
      <c r="S265" s="27" t="s">
        <v>1784</v>
      </c>
      <c r="T265" s="27" t="s">
        <v>1785</v>
      </c>
      <c r="U265" s="27" t="s">
        <v>1786</v>
      </c>
      <c r="V265" s="27" t="s">
        <v>1074</v>
      </c>
    </row>
    <row r="266" spans="1:22" x14ac:dyDescent="0.25">
      <c r="A266">
        <f>IF(ISNUMBER(SEARCH('Project Detail'!$B$5,'Data Validation'!B266)),MAX($A$1:A265)+1,0)</f>
        <v>0</v>
      </c>
      <c r="B266" s="164" t="s">
        <v>1012</v>
      </c>
      <c r="D266" t="str">
        <f>IFERROR(VLOOKUP(ROWS($D$2:D266),$A$2:$B$1000,2,0),"")</f>
        <v/>
      </c>
      <c r="S266" s="27" t="s">
        <v>1787</v>
      </c>
      <c r="T266" s="27" t="s">
        <v>1788</v>
      </c>
      <c r="U266" s="27" t="s">
        <v>1789</v>
      </c>
      <c r="V266" s="27" t="s">
        <v>1074</v>
      </c>
    </row>
    <row r="267" spans="1:22" x14ac:dyDescent="0.25">
      <c r="A267">
        <f>IF(ISNUMBER(SEARCH('Project Detail'!$B$5,'Data Validation'!B267)),MAX($A$1:A266)+1,0)</f>
        <v>0</v>
      </c>
      <c r="B267" s="164" t="s">
        <v>1015</v>
      </c>
      <c r="D267" t="str">
        <f>IFERROR(VLOOKUP(ROWS($D$2:D267),$A$2:$B$1000,2,0),"")</f>
        <v/>
      </c>
      <c r="S267" s="27" t="s">
        <v>1790</v>
      </c>
      <c r="T267" s="27" t="s">
        <v>1791</v>
      </c>
      <c r="U267" s="27" t="s">
        <v>1792</v>
      </c>
      <c r="V267" s="27" t="s">
        <v>1074</v>
      </c>
    </row>
    <row r="268" spans="1:22" x14ac:dyDescent="0.25">
      <c r="A268">
        <f>IF(ISNUMBER(SEARCH('Project Detail'!$B$5,'Data Validation'!B268)),MAX($A$1:A267)+1,0)</f>
        <v>0</v>
      </c>
      <c r="B268" s="164" t="s">
        <v>511</v>
      </c>
      <c r="D268" t="str">
        <f>IFERROR(VLOOKUP(ROWS($D$2:D268),$A$2:$B$1000,2,0),"")</f>
        <v/>
      </c>
      <c r="S268" s="27" t="s">
        <v>1793</v>
      </c>
      <c r="T268" s="27" t="s">
        <v>1794</v>
      </c>
      <c r="U268" s="27" t="s">
        <v>1795</v>
      </c>
      <c r="V268" s="27" t="s">
        <v>1074</v>
      </c>
    </row>
    <row r="269" spans="1:22" x14ac:dyDescent="0.25">
      <c r="A269">
        <f>IF(ISNUMBER(SEARCH('Project Detail'!$B$5,'Data Validation'!B269)),MAX($A$1:A268)+1,0)</f>
        <v>0</v>
      </c>
      <c r="B269" s="164" t="s">
        <v>510</v>
      </c>
      <c r="D269" t="str">
        <f>IFERROR(VLOOKUP(ROWS($D$2:D269),$A$2:$B$1000,2,0),"")</f>
        <v/>
      </c>
      <c r="S269" s="27" t="s">
        <v>1796</v>
      </c>
      <c r="T269" s="27" t="s">
        <v>1797</v>
      </c>
      <c r="U269" s="27" t="s">
        <v>1798</v>
      </c>
      <c r="V269" s="27" t="s">
        <v>1074</v>
      </c>
    </row>
    <row r="270" spans="1:22" x14ac:dyDescent="0.25">
      <c r="A270">
        <f>IF(ISNUMBER(SEARCH('Project Detail'!$B$5,'Data Validation'!B270)),MAX($A$1:A269)+1,0)</f>
        <v>0</v>
      </c>
      <c r="B270" s="164" t="s">
        <v>300</v>
      </c>
      <c r="D270" t="str">
        <f>IFERROR(VLOOKUP(ROWS($D$2:D270),$A$2:$B$1000,2,0),"")</f>
        <v/>
      </c>
      <c r="S270" s="27" t="s">
        <v>1799</v>
      </c>
      <c r="T270" s="27" t="s">
        <v>1800</v>
      </c>
      <c r="U270" s="27" t="s">
        <v>1801</v>
      </c>
      <c r="V270" s="27" t="s">
        <v>1074</v>
      </c>
    </row>
    <row r="271" spans="1:22" x14ac:dyDescent="0.25">
      <c r="A271">
        <f>IF(ISNUMBER(SEARCH('Project Detail'!$B$5,'Data Validation'!B271)),MAX($A$1:A270)+1,0)</f>
        <v>0</v>
      </c>
      <c r="B271" s="164" t="s">
        <v>319</v>
      </c>
      <c r="D271" t="str">
        <f>IFERROR(VLOOKUP(ROWS($D$2:D271),$A$2:$B$1000,2,0),"")</f>
        <v/>
      </c>
      <c r="S271" s="27" t="s">
        <v>1802</v>
      </c>
      <c r="T271" s="27" t="s">
        <v>1803</v>
      </c>
      <c r="U271" s="27" t="s">
        <v>1804</v>
      </c>
      <c r="V271" s="27" t="s">
        <v>1074</v>
      </c>
    </row>
    <row r="272" spans="1:22" x14ac:dyDescent="0.25">
      <c r="A272">
        <f>IF(ISNUMBER(SEARCH('Project Detail'!$B$5,'Data Validation'!B272)),MAX($A$1:A271)+1,0)</f>
        <v>0</v>
      </c>
      <c r="B272" s="164" t="s">
        <v>322</v>
      </c>
      <c r="D272" t="str">
        <f>IFERROR(VLOOKUP(ROWS($D$2:D272),$A$2:$B$1000,2,0),"")</f>
        <v/>
      </c>
      <c r="S272" s="27" t="s">
        <v>1805</v>
      </c>
      <c r="T272" s="27" t="s">
        <v>1806</v>
      </c>
      <c r="U272" s="27" t="s">
        <v>1807</v>
      </c>
      <c r="V272" s="27" t="s">
        <v>1074</v>
      </c>
    </row>
    <row r="273" spans="1:22" x14ac:dyDescent="0.25">
      <c r="A273">
        <f>IF(ISNUMBER(SEARCH('Project Detail'!$B$5,'Data Validation'!B273)),MAX($A$1:A272)+1,0)</f>
        <v>0</v>
      </c>
      <c r="B273" s="164" t="s">
        <v>1016</v>
      </c>
      <c r="D273" t="str">
        <f>IFERROR(VLOOKUP(ROWS($D$2:D273),$A$2:$B$1000,2,0),"")</f>
        <v/>
      </c>
      <c r="S273" s="27" t="s">
        <v>1808</v>
      </c>
      <c r="T273" s="27" t="s">
        <v>1809</v>
      </c>
      <c r="U273" s="27" t="s">
        <v>1810</v>
      </c>
      <c r="V273" s="27" t="s">
        <v>1074</v>
      </c>
    </row>
    <row r="274" spans="1:22" x14ac:dyDescent="0.25">
      <c r="A274">
        <f>IF(ISNUMBER(SEARCH('Project Detail'!$B$5,'Data Validation'!B274)),MAX($A$1:A273)+1,0)</f>
        <v>0</v>
      </c>
      <c r="B274" s="164" t="s">
        <v>312</v>
      </c>
      <c r="D274" t="str">
        <f>IFERROR(VLOOKUP(ROWS($D$2:D274),$A$2:$B$1000,2,0),"")</f>
        <v/>
      </c>
      <c r="S274" s="27" t="s">
        <v>1811</v>
      </c>
      <c r="T274" s="27" t="s">
        <v>1812</v>
      </c>
      <c r="U274" s="27" t="s">
        <v>1813</v>
      </c>
      <c r="V274" s="27" t="s">
        <v>1084</v>
      </c>
    </row>
    <row r="275" spans="1:22" x14ac:dyDescent="0.25">
      <c r="A275">
        <f>IF(ISNUMBER(SEARCH('Project Detail'!$B$5,'Data Validation'!B275)),MAX($A$1:A274)+1,0)</f>
        <v>0</v>
      </c>
      <c r="B275" s="164" t="s">
        <v>306</v>
      </c>
      <c r="D275" t="str">
        <f>IFERROR(VLOOKUP(ROWS($D$2:D275),$A$2:$B$1000,2,0),"")</f>
        <v/>
      </c>
      <c r="S275" s="27" t="s">
        <v>1814</v>
      </c>
      <c r="T275" s="27" t="s">
        <v>1815</v>
      </c>
      <c r="U275" s="27" t="s">
        <v>1816</v>
      </c>
      <c r="V275" s="27" t="s">
        <v>1074</v>
      </c>
    </row>
    <row r="276" spans="1:22" x14ac:dyDescent="0.25">
      <c r="A276">
        <f>IF(ISNUMBER(SEARCH('Project Detail'!$B$5,'Data Validation'!B276)),MAX($A$1:A275)+1,0)</f>
        <v>0</v>
      </c>
      <c r="B276" s="164" t="s">
        <v>310</v>
      </c>
      <c r="D276" t="str">
        <f>IFERROR(VLOOKUP(ROWS($D$2:D276),$A$2:$B$1000,2,0),"")</f>
        <v/>
      </c>
      <c r="S276" s="27" t="s">
        <v>1817</v>
      </c>
      <c r="T276" s="27" t="s">
        <v>1818</v>
      </c>
      <c r="U276" s="27" t="s">
        <v>1819</v>
      </c>
      <c r="V276" s="27" t="s">
        <v>1074</v>
      </c>
    </row>
    <row r="277" spans="1:22" x14ac:dyDescent="0.25">
      <c r="A277">
        <f>IF(ISNUMBER(SEARCH('Project Detail'!$B$5,'Data Validation'!B277)),MAX($A$1:A276)+1,0)</f>
        <v>0</v>
      </c>
      <c r="B277" s="164" t="s">
        <v>329</v>
      </c>
      <c r="D277" t="str">
        <f>IFERROR(VLOOKUP(ROWS($D$2:D277),$A$2:$B$1000,2,0),"")</f>
        <v/>
      </c>
      <c r="S277" s="27" t="s">
        <v>1820</v>
      </c>
      <c r="T277" s="27" t="s">
        <v>1821</v>
      </c>
      <c r="U277" s="27" t="s">
        <v>1822</v>
      </c>
      <c r="V277" s="27" t="s">
        <v>1074</v>
      </c>
    </row>
    <row r="278" spans="1:22" x14ac:dyDescent="0.25">
      <c r="A278">
        <f>IF(ISNUMBER(SEARCH('Project Detail'!$B$5,'Data Validation'!B278)),MAX($A$1:A277)+1,0)</f>
        <v>0</v>
      </c>
      <c r="B278" s="164" t="s">
        <v>314</v>
      </c>
      <c r="D278" t="str">
        <f>IFERROR(VLOOKUP(ROWS($D$2:D278),$A$2:$B$1000,2,0),"")</f>
        <v/>
      </c>
      <c r="S278" s="27" t="s">
        <v>1823</v>
      </c>
      <c r="T278" s="27" t="s">
        <v>1824</v>
      </c>
      <c r="U278" s="27" t="s">
        <v>1825</v>
      </c>
      <c r="V278" s="27" t="s">
        <v>1074</v>
      </c>
    </row>
    <row r="279" spans="1:22" x14ac:dyDescent="0.25">
      <c r="A279">
        <f>IF(ISNUMBER(SEARCH('Project Detail'!$B$5,'Data Validation'!B279)),MAX($A$1:A278)+1,0)</f>
        <v>0</v>
      </c>
      <c r="B279" s="164" t="s">
        <v>325</v>
      </c>
      <c r="D279" t="str">
        <f>IFERROR(VLOOKUP(ROWS($D$2:D279),$A$2:$B$1000,2,0),"")</f>
        <v/>
      </c>
      <c r="S279" s="27" t="s">
        <v>1826</v>
      </c>
      <c r="T279" s="27" t="s">
        <v>1827</v>
      </c>
      <c r="U279" s="27" t="s">
        <v>1828</v>
      </c>
      <c r="V279" s="27" t="s">
        <v>1074</v>
      </c>
    </row>
    <row r="280" spans="1:22" x14ac:dyDescent="0.25">
      <c r="A280">
        <f>IF(ISNUMBER(SEARCH('Project Detail'!$B$5,'Data Validation'!B280)),MAX($A$1:A279)+1,0)</f>
        <v>0</v>
      </c>
      <c r="B280" s="164" t="s">
        <v>316</v>
      </c>
      <c r="D280" t="str">
        <f>IFERROR(VLOOKUP(ROWS($D$2:D280),$A$2:$B$1000,2,0),"")</f>
        <v/>
      </c>
      <c r="S280" s="27" t="s">
        <v>1829</v>
      </c>
      <c r="T280" s="27" t="s">
        <v>1830</v>
      </c>
      <c r="U280" s="27" t="s">
        <v>1831</v>
      </c>
      <c r="V280" s="27" t="s">
        <v>1074</v>
      </c>
    </row>
    <row r="281" spans="1:22" x14ac:dyDescent="0.25">
      <c r="A281">
        <f>IF(ISNUMBER(SEARCH('Project Detail'!$B$5,'Data Validation'!B281)),MAX($A$1:A280)+1,0)</f>
        <v>0</v>
      </c>
      <c r="B281" s="164" t="s">
        <v>303</v>
      </c>
      <c r="D281" t="str">
        <f>IFERROR(VLOOKUP(ROWS($D$2:D281),$A$2:$B$1000,2,0),"")</f>
        <v/>
      </c>
      <c r="S281" s="27" t="s">
        <v>1832</v>
      </c>
      <c r="T281" s="27" t="s">
        <v>1833</v>
      </c>
      <c r="U281" s="27" t="s">
        <v>1834</v>
      </c>
      <c r="V281" s="27" t="s">
        <v>1074</v>
      </c>
    </row>
    <row r="282" spans="1:22" x14ac:dyDescent="0.25">
      <c r="A282">
        <f>IF(ISNUMBER(SEARCH('Project Detail'!$B$5,'Data Validation'!B282)),MAX($A$1:A281)+1,0)</f>
        <v>0</v>
      </c>
      <c r="B282" s="164" t="s">
        <v>1020</v>
      </c>
      <c r="D282" t="str">
        <f>IFERROR(VLOOKUP(ROWS($D$2:D282),$A$2:$B$1000,2,0),"")</f>
        <v/>
      </c>
      <c r="S282" s="27" t="s">
        <v>1835</v>
      </c>
      <c r="T282" s="27" t="s">
        <v>1836</v>
      </c>
      <c r="U282" s="27" t="s">
        <v>1837</v>
      </c>
      <c r="V282" s="27" t="s">
        <v>1074</v>
      </c>
    </row>
    <row r="283" spans="1:22" x14ac:dyDescent="0.25">
      <c r="A283">
        <f>IF(ISNUMBER(SEARCH('Project Detail'!$B$5,'Data Validation'!B283)),MAX($A$1:A282)+1,0)</f>
        <v>0</v>
      </c>
      <c r="B283" s="164" t="s">
        <v>1023</v>
      </c>
      <c r="D283" t="str">
        <f>IFERROR(VLOOKUP(ROWS($D$2:D283),$A$2:$B$1000,2,0),"")</f>
        <v/>
      </c>
      <c r="S283" s="27" t="s">
        <v>1838</v>
      </c>
      <c r="T283" s="27" t="s">
        <v>1839</v>
      </c>
      <c r="U283" s="27" t="s">
        <v>1840</v>
      </c>
      <c r="V283" s="27" t="s">
        <v>1084</v>
      </c>
    </row>
    <row r="284" spans="1:22" x14ac:dyDescent="0.25">
      <c r="A284">
        <f>IF(ISNUMBER(SEARCH('Project Detail'!$B$5,'Data Validation'!B284)),MAX($A$1:A283)+1,0)</f>
        <v>0</v>
      </c>
      <c r="B284" s="164" t="s">
        <v>418</v>
      </c>
      <c r="D284" t="str">
        <f>IFERROR(VLOOKUP(ROWS($D$2:D284),$A$2:$B$1000,2,0),"")</f>
        <v/>
      </c>
      <c r="S284" s="27" t="s">
        <v>1841</v>
      </c>
      <c r="T284" s="27" t="s">
        <v>1842</v>
      </c>
      <c r="U284" s="27" t="s">
        <v>1843</v>
      </c>
      <c r="V284" s="27" t="s">
        <v>1084</v>
      </c>
    </row>
    <row r="285" spans="1:22" x14ac:dyDescent="0.25">
      <c r="A285">
        <f>IF(ISNUMBER(SEARCH('Project Detail'!$B$5,'Data Validation'!B285)),MAX($A$1:A284)+1,0)</f>
        <v>0</v>
      </c>
      <c r="B285" s="164" t="s">
        <v>572</v>
      </c>
      <c r="D285" t="str">
        <f>IFERROR(VLOOKUP(ROWS($D$2:D285),$A$2:$B$1000,2,0),"")</f>
        <v/>
      </c>
      <c r="S285" s="27" t="s">
        <v>1844</v>
      </c>
      <c r="T285" s="27" t="s">
        <v>1845</v>
      </c>
      <c r="U285" s="27" t="s">
        <v>532</v>
      </c>
      <c r="V285" s="27" t="s">
        <v>1074</v>
      </c>
    </row>
    <row r="286" spans="1:22" x14ac:dyDescent="0.25">
      <c r="A286">
        <f>IF(ISNUMBER(SEARCH('Project Detail'!$B$5,'Data Validation'!B286)),MAX($A$1:A285)+1,0)</f>
        <v>0</v>
      </c>
      <c r="B286" s="164" t="s">
        <v>1024</v>
      </c>
      <c r="D286" t="str">
        <f>IFERROR(VLOOKUP(ROWS($D$2:D286),$A$2:$B$1000,2,0),"")</f>
        <v/>
      </c>
      <c r="S286" s="27" t="s">
        <v>1846</v>
      </c>
      <c r="T286" s="27" t="s">
        <v>1847</v>
      </c>
      <c r="U286" s="27" t="s">
        <v>1848</v>
      </c>
      <c r="V286" s="27" t="s">
        <v>1074</v>
      </c>
    </row>
    <row r="287" spans="1:22" x14ac:dyDescent="0.25">
      <c r="A287">
        <f>IF(ISNUMBER(SEARCH('Project Detail'!$B$5,'Data Validation'!B287)),MAX($A$1:A286)+1,0)</f>
        <v>0</v>
      </c>
      <c r="B287" s="164" t="s">
        <v>1025</v>
      </c>
      <c r="D287" t="str">
        <f>IFERROR(VLOOKUP(ROWS($D$2:D287),$A$2:$B$1000,2,0),"")</f>
        <v/>
      </c>
      <c r="S287" s="27" t="s">
        <v>1849</v>
      </c>
      <c r="T287" s="27" t="s">
        <v>1850</v>
      </c>
      <c r="U287" s="27" t="s">
        <v>1851</v>
      </c>
      <c r="V287" s="27" t="s">
        <v>1074</v>
      </c>
    </row>
    <row r="288" spans="1:22" x14ac:dyDescent="0.25">
      <c r="A288">
        <f>IF(ISNUMBER(SEARCH('Project Detail'!$B$5,'Data Validation'!B288)),MAX($A$1:A287)+1,0)</f>
        <v>0</v>
      </c>
      <c r="B288" s="164" t="s">
        <v>1026</v>
      </c>
      <c r="D288" t="str">
        <f>IFERROR(VLOOKUP(ROWS($D$2:D288),$A$2:$B$1000,2,0),"")</f>
        <v/>
      </c>
      <c r="S288" s="27" t="s">
        <v>1852</v>
      </c>
      <c r="T288" s="27" t="s">
        <v>1853</v>
      </c>
      <c r="U288" s="27" t="s">
        <v>1854</v>
      </c>
      <c r="V288" s="27" t="s">
        <v>1074</v>
      </c>
    </row>
    <row r="289" spans="1:22" x14ac:dyDescent="0.25">
      <c r="A289">
        <f>IF(ISNUMBER(SEARCH('Project Detail'!$B$5,'Data Validation'!B289)),MAX($A$1:A288)+1,0)</f>
        <v>0</v>
      </c>
      <c r="B289" s="164" t="s">
        <v>1027</v>
      </c>
      <c r="D289" t="str">
        <f>IFERROR(VLOOKUP(ROWS($D$2:D289),$A$2:$B$1000,2,0),"")</f>
        <v/>
      </c>
      <c r="S289" s="27" t="s">
        <v>1855</v>
      </c>
      <c r="T289" s="27" t="s">
        <v>1856</v>
      </c>
      <c r="U289" s="27" t="s">
        <v>1857</v>
      </c>
      <c r="V289" s="27" t="s">
        <v>1084</v>
      </c>
    </row>
    <row r="290" spans="1:22" x14ac:dyDescent="0.25">
      <c r="A290">
        <f>IF(ISNUMBER(SEARCH('Project Detail'!$B$5,'Data Validation'!B290)),MAX($A$1:A289)+1,0)</f>
        <v>0</v>
      </c>
      <c r="B290" s="164" t="s">
        <v>474</v>
      </c>
      <c r="D290" t="str">
        <f>IFERROR(VLOOKUP(ROWS($D$2:D290),$A$2:$B$1000,2,0),"")</f>
        <v/>
      </c>
      <c r="S290" s="27" t="s">
        <v>1858</v>
      </c>
      <c r="T290" s="27" t="s">
        <v>1859</v>
      </c>
      <c r="U290" s="27" t="s">
        <v>1860</v>
      </c>
      <c r="V290" s="27" t="s">
        <v>1074</v>
      </c>
    </row>
    <row r="291" spans="1:22" x14ac:dyDescent="0.25">
      <c r="A291">
        <f>IF(ISNUMBER(SEARCH('Project Detail'!$B$5,'Data Validation'!B291)),MAX($A$1:A290)+1,0)</f>
        <v>0</v>
      </c>
      <c r="B291" s="164" t="s">
        <v>416</v>
      </c>
      <c r="D291" t="str">
        <f>IFERROR(VLOOKUP(ROWS($D$2:D291),$A$2:$B$1000,2,0),"")</f>
        <v/>
      </c>
      <c r="S291" s="27" t="s">
        <v>1861</v>
      </c>
      <c r="T291" s="27" t="s">
        <v>1862</v>
      </c>
      <c r="U291" s="27" t="s">
        <v>1863</v>
      </c>
      <c r="V291" s="27" t="s">
        <v>1074</v>
      </c>
    </row>
    <row r="292" spans="1:22" x14ac:dyDescent="0.25">
      <c r="A292">
        <f>IF(ISNUMBER(SEARCH('Project Detail'!$B$5,'Data Validation'!B292)),MAX($A$1:A291)+1,0)</f>
        <v>0</v>
      </c>
      <c r="B292" s="164" t="s">
        <v>1029</v>
      </c>
      <c r="D292" t="str">
        <f>IFERROR(VLOOKUP(ROWS($D$2:D292),$A$2:$B$1000,2,0),"")</f>
        <v/>
      </c>
      <c r="S292" s="27" t="s">
        <v>1864</v>
      </c>
      <c r="T292" s="27" t="s">
        <v>1865</v>
      </c>
      <c r="U292" s="27" t="s">
        <v>1866</v>
      </c>
      <c r="V292" s="27" t="s">
        <v>1084</v>
      </c>
    </row>
    <row r="293" spans="1:22" x14ac:dyDescent="0.25">
      <c r="A293">
        <f>IF(ISNUMBER(SEARCH('Project Detail'!$B$5,'Data Validation'!B293)),MAX($A$1:A292)+1,0)</f>
        <v>0</v>
      </c>
      <c r="B293" s="164" t="s">
        <v>308</v>
      </c>
      <c r="D293" t="str">
        <f>IFERROR(VLOOKUP(ROWS($D$2:D293),$A$2:$B$1000,2,0),"")</f>
        <v/>
      </c>
      <c r="S293" s="27" t="s">
        <v>1867</v>
      </c>
      <c r="T293" s="27" t="s">
        <v>1868</v>
      </c>
      <c r="U293" s="27" t="s">
        <v>1869</v>
      </c>
      <c r="V293" s="27" t="s">
        <v>1074</v>
      </c>
    </row>
    <row r="294" spans="1:22" x14ac:dyDescent="0.25">
      <c r="A294">
        <f>IF(ISNUMBER(SEARCH('Project Detail'!$B$5,'Data Validation'!B294)),MAX($A$1:A293)+1,0)</f>
        <v>0</v>
      </c>
      <c r="B294" s="164" t="s">
        <v>1030</v>
      </c>
      <c r="D294" t="str">
        <f>IFERROR(VLOOKUP(ROWS($D$2:D294),$A$2:$B$1000,2,0),"")</f>
        <v/>
      </c>
      <c r="S294" s="27" t="s">
        <v>1870</v>
      </c>
      <c r="T294" s="27" t="s">
        <v>1871</v>
      </c>
      <c r="U294" s="27" t="s">
        <v>1872</v>
      </c>
      <c r="V294" s="27" t="s">
        <v>1074</v>
      </c>
    </row>
    <row r="295" spans="1:22" x14ac:dyDescent="0.25">
      <c r="A295">
        <f>IF(ISNUMBER(SEARCH('Project Detail'!$B$5,'Data Validation'!B295)),MAX($A$1:A294)+1,0)</f>
        <v>0</v>
      </c>
      <c r="B295" s="164" t="s">
        <v>1031</v>
      </c>
      <c r="D295" t="str">
        <f>IFERROR(VLOOKUP(ROWS($D$2:D295),$A$2:$B$1000,2,0),"")</f>
        <v/>
      </c>
      <c r="S295" s="27" t="s">
        <v>1873</v>
      </c>
      <c r="T295" s="27" t="s">
        <v>1874</v>
      </c>
      <c r="U295" s="27" t="s">
        <v>1875</v>
      </c>
      <c r="V295" s="27" t="s">
        <v>1074</v>
      </c>
    </row>
    <row r="296" spans="1:22" x14ac:dyDescent="0.25">
      <c r="A296">
        <f>IF(ISNUMBER(SEARCH('Project Detail'!$B$5,'Data Validation'!B296)),MAX($A$1:A295)+1,0)</f>
        <v>0</v>
      </c>
      <c r="B296" s="164" t="s">
        <v>1032</v>
      </c>
      <c r="D296" t="str">
        <f>IFERROR(VLOOKUP(ROWS($D$2:D296),$A$2:$B$1000,2,0),"")</f>
        <v/>
      </c>
      <c r="S296" s="27" t="s">
        <v>1876</v>
      </c>
      <c r="T296" s="27" t="s">
        <v>1877</v>
      </c>
      <c r="U296" s="27" t="s">
        <v>1878</v>
      </c>
      <c r="V296" s="27" t="s">
        <v>1074</v>
      </c>
    </row>
    <row r="297" spans="1:22" x14ac:dyDescent="0.25">
      <c r="A297">
        <f>IF(ISNUMBER(SEARCH('Project Detail'!$B$5,'Data Validation'!B297)),MAX($A$1:A296)+1,0)</f>
        <v>0</v>
      </c>
      <c r="B297" s="164" t="s">
        <v>1033</v>
      </c>
      <c r="D297" t="str">
        <f>IFERROR(VLOOKUP(ROWS($D$2:D297),$A$2:$B$1000,2,0),"")</f>
        <v/>
      </c>
      <c r="S297" s="27" t="s">
        <v>1879</v>
      </c>
      <c r="T297" s="27" t="s">
        <v>1880</v>
      </c>
      <c r="U297" s="27" t="s">
        <v>1881</v>
      </c>
      <c r="V297" s="27" t="s">
        <v>1074</v>
      </c>
    </row>
    <row r="298" spans="1:22" x14ac:dyDescent="0.25">
      <c r="A298">
        <f>IF(ISNUMBER(SEARCH('Project Detail'!$B$5,'Data Validation'!B298)),MAX($A$1:A297)+1,0)</f>
        <v>0</v>
      </c>
      <c r="B298" s="164" t="s">
        <v>1034</v>
      </c>
      <c r="D298" t="str">
        <f>IFERROR(VLOOKUP(ROWS($D$2:D298),$A$2:$B$1000,2,0),"")</f>
        <v/>
      </c>
      <c r="S298" s="27" t="s">
        <v>1882</v>
      </c>
      <c r="T298" s="27" t="s">
        <v>1883</v>
      </c>
      <c r="U298" s="27" t="s">
        <v>1884</v>
      </c>
      <c r="V298" s="27" t="s">
        <v>1074</v>
      </c>
    </row>
    <row r="299" spans="1:22" x14ac:dyDescent="0.25">
      <c r="A299">
        <f>IF(ISNUMBER(SEARCH('Project Detail'!$B$5,'Data Validation'!B299)),MAX($A$1:A298)+1,0)</f>
        <v>0</v>
      </c>
      <c r="B299" s="164" t="s">
        <v>1035</v>
      </c>
      <c r="D299" t="str">
        <f>IFERROR(VLOOKUP(ROWS($D$2:D299),$A$2:$B$1000,2,0),"")</f>
        <v/>
      </c>
      <c r="S299" s="27" t="s">
        <v>1885</v>
      </c>
      <c r="T299" s="27" t="s">
        <v>1886</v>
      </c>
      <c r="U299" s="27" t="s">
        <v>535</v>
      </c>
      <c r="V299" s="27" t="s">
        <v>1074</v>
      </c>
    </row>
    <row r="300" spans="1:22" x14ac:dyDescent="0.25">
      <c r="A300">
        <f>IF(ISNUMBER(SEARCH('Project Detail'!$B$5,'Data Validation'!B300)),MAX($A$1:A299)+1,0)</f>
        <v>0</v>
      </c>
      <c r="B300" s="164" t="s">
        <v>343</v>
      </c>
      <c r="D300" t="str">
        <f>IFERROR(VLOOKUP(ROWS($D$2:D300),$A$2:$B$1000,2,0),"")</f>
        <v/>
      </c>
      <c r="S300" s="27" t="s">
        <v>1887</v>
      </c>
      <c r="T300" s="27" t="s">
        <v>1888</v>
      </c>
      <c r="U300" s="27" t="s">
        <v>1889</v>
      </c>
      <c r="V300" s="27" t="s">
        <v>1074</v>
      </c>
    </row>
    <row r="301" spans="1:22" x14ac:dyDescent="0.25">
      <c r="A301">
        <f>IF(ISNUMBER(SEARCH('Project Detail'!$B$5,'Data Validation'!B301)),MAX($A$1:A300)+1,0)</f>
        <v>0</v>
      </c>
      <c r="B301" s="164" t="s">
        <v>342</v>
      </c>
      <c r="D301" t="str">
        <f>IFERROR(VLOOKUP(ROWS($D$2:D301),$A$2:$B$1000,2,0),"")</f>
        <v/>
      </c>
      <c r="S301" s="27" t="s">
        <v>1890</v>
      </c>
      <c r="T301" s="27" t="s">
        <v>1891</v>
      </c>
      <c r="U301" s="27" t="s">
        <v>1892</v>
      </c>
      <c r="V301" s="27" t="s">
        <v>1084</v>
      </c>
    </row>
    <row r="302" spans="1:22" x14ac:dyDescent="0.25">
      <c r="A302">
        <f>IF(ISNUMBER(SEARCH('Project Detail'!$B$5,'Data Validation'!B302)),MAX($A$1:A301)+1,0)</f>
        <v>0</v>
      </c>
      <c r="B302" s="164" t="s">
        <v>1038</v>
      </c>
      <c r="D302" t="str">
        <f>IFERROR(VLOOKUP(ROWS($D$2:D302),$A$2:$B$1000,2,0),"")</f>
        <v/>
      </c>
      <c r="S302" s="27" t="s">
        <v>1893</v>
      </c>
      <c r="T302" s="27" t="s">
        <v>1894</v>
      </c>
      <c r="U302" s="27" t="s">
        <v>1895</v>
      </c>
      <c r="V302" s="27" t="s">
        <v>1084</v>
      </c>
    </row>
    <row r="303" spans="1:22" x14ac:dyDescent="0.25">
      <c r="A303">
        <f>IF(ISNUMBER(SEARCH('Project Detail'!$B$5,'Data Validation'!B303)),MAX($A$1:A302)+1,0)</f>
        <v>0</v>
      </c>
      <c r="B303" s="164" t="s">
        <v>3732</v>
      </c>
      <c r="D303" t="str">
        <f>IFERROR(VLOOKUP(ROWS($D$2:D303),$A$2:$B$1000,2,0),"")</f>
        <v/>
      </c>
      <c r="S303" s="27" t="s">
        <v>1896</v>
      </c>
      <c r="T303" s="27" t="s">
        <v>1897</v>
      </c>
      <c r="U303" s="27" t="s">
        <v>1898</v>
      </c>
      <c r="V303" s="27" t="s">
        <v>1084</v>
      </c>
    </row>
    <row r="304" spans="1:22" x14ac:dyDescent="0.25">
      <c r="A304">
        <f>IF(ISNUMBER(SEARCH('Project Detail'!$B$5,'Data Validation'!B304)),MAX($A$1:A303)+1,0)</f>
        <v>0</v>
      </c>
      <c r="B304" s="164" t="s">
        <v>1039</v>
      </c>
      <c r="D304" t="str">
        <f>IFERROR(VLOOKUP(ROWS($D$2:D304),$A$2:$B$1000,2,0),"")</f>
        <v/>
      </c>
      <c r="S304" s="27" t="s">
        <v>1899</v>
      </c>
      <c r="T304" s="27" t="s">
        <v>1900</v>
      </c>
      <c r="U304" s="27" t="s">
        <v>1901</v>
      </c>
      <c r="V304" s="27" t="s">
        <v>1084</v>
      </c>
    </row>
    <row r="305" spans="1:22" x14ac:dyDescent="0.25">
      <c r="A305">
        <f>IF(ISNUMBER(SEARCH('Project Detail'!$B$5,'Data Validation'!B305)),MAX($A$1:A304)+1,0)</f>
        <v>0</v>
      </c>
      <c r="B305" s="164" t="s">
        <v>1040</v>
      </c>
      <c r="D305" t="str">
        <f>IFERROR(VLOOKUP(ROWS($D$2:D305),$A$2:$B$1000,2,0),"")</f>
        <v/>
      </c>
      <c r="S305" s="27" t="s">
        <v>1902</v>
      </c>
      <c r="T305" s="27" t="s">
        <v>1903</v>
      </c>
      <c r="U305" s="27" t="s">
        <v>1904</v>
      </c>
      <c r="V305" s="27" t="s">
        <v>1084</v>
      </c>
    </row>
    <row r="306" spans="1:22" x14ac:dyDescent="0.25">
      <c r="A306">
        <f>IF(ISNUMBER(SEARCH('Project Detail'!$B$5,'Data Validation'!B306)),MAX($A$1:A305)+1,0)</f>
        <v>0</v>
      </c>
      <c r="B306" s="164" t="s">
        <v>1041</v>
      </c>
      <c r="D306" t="str">
        <f>IFERROR(VLOOKUP(ROWS($D$2:D306),$A$2:$B$1000,2,0),"")</f>
        <v/>
      </c>
      <c r="S306" s="27" t="s">
        <v>1905</v>
      </c>
      <c r="T306" s="27" t="s">
        <v>1906</v>
      </c>
      <c r="U306" s="27" t="s">
        <v>1907</v>
      </c>
      <c r="V306" s="27" t="s">
        <v>1084</v>
      </c>
    </row>
    <row r="307" spans="1:22" x14ac:dyDescent="0.25">
      <c r="A307">
        <f>IF(ISNUMBER(SEARCH('Project Detail'!$B$5,'Data Validation'!B307)),MAX($A$1:A306)+1,0)</f>
        <v>0</v>
      </c>
      <c r="B307" s="164" t="s">
        <v>1042</v>
      </c>
      <c r="D307" t="str">
        <f>IFERROR(VLOOKUP(ROWS($D$2:D307),$A$2:$B$1000,2,0),"")</f>
        <v/>
      </c>
      <c r="S307" s="27" t="s">
        <v>1908</v>
      </c>
      <c r="T307" s="27" t="s">
        <v>1909</v>
      </c>
      <c r="U307" s="27" t="s">
        <v>1910</v>
      </c>
      <c r="V307" s="27" t="s">
        <v>1084</v>
      </c>
    </row>
    <row r="308" spans="1:22" x14ac:dyDescent="0.25">
      <c r="A308">
        <f>IF(ISNUMBER(SEARCH('Project Detail'!$B$5,'Data Validation'!B308)),MAX($A$1:A307)+1,0)</f>
        <v>0</v>
      </c>
      <c r="B308" s="164" t="s">
        <v>1043</v>
      </c>
      <c r="D308" t="str">
        <f>IFERROR(VLOOKUP(ROWS($D$2:D308),$A$2:$B$1000,2,0),"")</f>
        <v/>
      </c>
      <c r="S308" s="27" t="s">
        <v>1911</v>
      </c>
      <c r="T308" s="27" t="s">
        <v>1912</v>
      </c>
      <c r="U308" s="27" t="s">
        <v>862</v>
      </c>
      <c r="V308" s="27" t="s">
        <v>1084</v>
      </c>
    </row>
    <row r="309" spans="1:22" x14ac:dyDescent="0.25">
      <c r="A309">
        <f>IF(ISNUMBER(SEARCH('Project Detail'!$B$5,'Data Validation'!B309)),MAX($A$1:A308)+1,0)</f>
        <v>0</v>
      </c>
      <c r="B309" s="164" t="s">
        <v>1045</v>
      </c>
      <c r="D309" t="str">
        <f>IFERROR(VLOOKUP(ROWS($D$2:D309),$A$2:$B$1000,2,0),"")</f>
        <v/>
      </c>
      <c r="S309" s="27" t="s">
        <v>1913</v>
      </c>
      <c r="T309" s="27" t="s">
        <v>1914</v>
      </c>
      <c r="U309" s="27" t="s">
        <v>547</v>
      </c>
      <c r="V309" s="27" t="s">
        <v>1084</v>
      </c>
    </row>
    <row r="310" spans="1:22" x14ac:dyDescent="0.25">
      <c r="A310">
        <f>IF(ISNUMBER(SEARCH('Project Detail'!$B$5,'Data Validation'!B310)),MAX($A$1:A309)+1,0)</f>
        <v>0</v>
      </c>
      <c r="B310" s="164" t="s">
        <v>1046</v>
      </c>
      <c r="D310" t="str">
        <f>IFERROR(VLOOKUP(ROWS($D$2:D310),$A$2:$B$1000,2,0),"")</f>
        <v/>
      </c>
      <c r="S310" s="27" t="s">
        <v>1915</v>
      </c>
      <c r="T310" s="27" t="s">
        <v>1916</v>
      </c>
      <c r="U310" s="27" t="s">
        <v>538</v>
      </c>
      <c r="V310" s="27" t="s">
        <v>1084</v>
      </c>
    </row>
    <row r="311" spans="1:22" x14ac:dyDescent="0.25">
      <c r="A311">
        <f>IF(ISNUMBER(SEARCH('Project Detail'!$B$5,'Data Validation'!B311)),MAX($A$1:A310)+1,0)</f>
        <v>0</v>
      </c>
      <c r="B311" s="164" t="s">
        <v>1047</v>
      </c>
      <c r="D311" t="str">
        <f>IFERROR(VLOOKUP(ROWS($D$2:D311),$A$2:$B$1000,2,0),"")</f>
        <v/>
      </c>
      <c r="S311" s="27" t="s">
        <v>1917</v>
      </c>
      <c r="T311" s="27" t="s">
        <v>1918</v>
      </c>
      <c r="U311" s="27" t="s">
        <v>1919</v>
      </c>
      <c r="V311" s="27" t="s">
        <v>1084</v>
      </c>
    </row>
    <row r="312" spans="1:22" x14ac:dyDescent="0.25">
      <c r="A312">
        <f>IF(ISNUMBER(SEARCH('Project Detail'!$B$5,'Data Validation'!B312)),MAX($A$1:A311)+1,0)</f>
        <v>0</v>
      </c>
      <c r="B312" s="164" t="s">
        <v>1048</v>
      </c>
      <c r="D312" t="str">
        <f>IFERROR(VLOOKUP(ROWS($D$2:D312),$A$2:$B$1000,2,0),"")</f>
        <v/>
      </c>
      <c r="S312" s="27" t="s">
        <v>1920</v>
      </c>
      <c r="T312" s="27" t="s">
        <v>1921</v>
      </c>
      <c r="U312" s="27" t="s">
        <v>1922</v>
      </c>
      <c r="V312" s="27" t="s">
        <v>1084</v>
      </c>
    </row>
    <row r="313" spans="1:22" x14ac:dyDescent="0.25">
      <c r="A313">
        <f>IF(ISNUMBER(SEARCH('Project Detail'!$B$5,'Data Validation'!B313)),MAX($A$1:A312)+1,0)</f>
        <v>0</v>
      </c>
      <c r="B313" s="164" t="s">
        <v>1049</v>
      </c>
      <c r="D313" t="str">
        <f>IFERROR(VLOOKUP(ROWS($D$2:D313),$A$2:$B$1000,2,0),"")</f>
        <v/>
      </c>
      <c r="S313" s="27" t="s">
        <v>1923</v>
      </c>
      <c r="T313" s="27" t="s">
        <v>1924</v>
      </c>
      <c r="U313" s="27" t="s">
        <v>1925</v>
      </c>
      <c r="V313" s="27" t="s">
        <v>1084</v>
      </c>
    </row>
    <row r="314" spans="1:22" x14ac:dyDescent="0.25">
      <c r="A314">
        <f>IF(ISNUMBER(SEARCH('Project Detail'!$B$5,'Data Validation'!B314)),MAX($A$1:A313)+1,0)</f>
        <v>0</v>
      </c>
      <c r="B314" s="164" t="s">
        <v>1050</v>
      </c>
      <c r="D314" t="str">
        <f>IFERROR(VLOOKUP(ROWS($D$2:D314),$A$2:$B$1000,2,0),"")</f>
        <v/>
      </c>
      <c r="S314" s="27" t="s">
        <v>1926</v>
      </c>
      <c r="T314" s="27" t="s">
        <v>1927</v>
      </c>
      <c r="U314" s="27" t="s">
        <v>1928</v>
      </c>
      <c r="V314" s="27" t="s">
        <v>1084</v>
      </c>
    </row>
    <row r="315" spans="1:22" x14ac:dyDescent="0.25">
      <c r="A315">
        <f>IF(ISNUMBER(SEARCH('Project Detail'!$B$5,'Data Validation'!B315)),MAX($A$1:A314)+1,0)</f>
        <v>0</v>
      </c>
      <c r="B315" s="164" t="s">
        <v>1051</v>
      </c>
      <c r="D315" t="str">
        <f>IFERROR(VLOOKUP(ROWS($D$2:D315),$A$2:$B$1000,2,0),"")</f>
        <v/>
      </c>
      <c r="S315" s="27" t="s">
        <v>1929</v>
      </c>
      <c r="T315" s="27" t="s">
        <v>1930</v>
      </c>
      <c r="U315" s="27" t="s">
        <v>1931</v>
      </c>
      <c r="V315" s="27" t="s">
        <v>1084</v>
      </c>
    </row>
    <row r="316" spans="1:22" x14ac:dyDescent="0.25">
      <c r="A316">
        <f>IF(ISNUMBER(SEARCH('Project Detail'!$B$5,'Data Validation'!B316)),MAX($A$1:A315)+1,0)</f>
        <v>0</v>
      </c>
      <c r="B316" s="164" t="s">
        <v>1052</v>
      </c>
      <c r="D316" t="str">
        <f>IFERROR(VLOOKUP(ROWS($D$2:D316),$A$2:$B$1000,2,0),"")</f>
        <v/>
      </c>
      <c r="S316" s="27" t="s">
        <v>1932</v>
      </c>
      <c r="T316" s="27" t="s">
        <v>1933</v>
      </c>
      <c r="U316" s="27" t="s">
        <v>1934</v>
      </c>
      <c r="V316" s="27" t="s">
        <v>1084</v>
      </c>
    </row>
    <row r="317" spans="1:22" x14ac:dyDescent="0.25">
      <c r="A317">
        <f>IF(ISNUMBER(SEARCH('Project Detail'!$B$5,'Data Validation'!B317)),MAX($A$1:A316)+1,0)</f>
        <v>0</v>
      </c>
      <c r="B317" s="164" t="s">
        <v>1053</v>
      </c>
      <c r="D317" t="str">
        <f>IFERROR(VLOOKUP(ROWS($D$2:D317),$A$2:$B$1000,2,0),"")</f>
        <v/>
      </c>
      <c r="S317" s="27" t="s">
        <v>1935</v>
      </c>
      <c r="T317" s="27" t="s">
        <v>1936</v>
      </c>
      <c r="U317" s="27" t="s">
        <v>1937</v>
      </c>
      <c r="V317" s="27" t="s">
        <v>1084</v>
      </c>
    </row>
    <row r="318" spans="1:22" x14ac:dyDescent="0.25">
      <c r="A318">
        <f>IF(ISNUMBER(SEARCH('Project Detail'!$B$5,'Data Validation'!B318)),MAX($A$1:A317)+1,0)</f>
        <v>0</v>
      </c>
      <c r="B318" s="164" t="s">
        <v>1055</v>
      </c>
      <c r="D318" t="str">
        <f>IFERROR(VLOOKUP(ROWS($D$2:D318),$A$2:$B$1000,2,0),"")</f>
        <v/>
      </c>
      <c r="S318" s="27" t="s">
        <v>1938</v>
      </c>
      <c r="T318" s="27" t="s">
        <v>1939</v>
      </c>
      <c r="U318" s="27" t="s">
        <v>1940</v>
      </c>
      <c r="V318" s="27" t="s">
        <v>1084</v>
      </c>
    </row>
    <row r="319" spans="1:22" x14ac:dyDescent="0.25">
      <c r="A319">
        <f>IF(ISNUMBER(SEARCH('Project Detail'!$B$5,'Data Validation'!B319)),MAX($A$1:A318)+1,0)</f>
        <v>0</v>
      </c>
      <c r="B319" s="164" t="s">
        <v>1056</v>
      </c>
      <c r="D319" t="str">
        <f>IFERROR(VLOOKUP(ROWS($D$2:D319),$A$2:$B$1000,2,0),"")</f>
        <v/>
      </c>
      <c r="S319" s="27" t="s">
        <v>1941</v>
      </c>
      <c r="T319" s="27" t="s">
        <v>1942</v>
      </c>
      <c r="U319" s="27" t="s">
        <v>1943</v>
      </c>
      <c r="V319" s="27" t="s">
        <v>1084</v>
      </c>
    </row>
    <row r="320" spans="1:22" x14ac:dyDescent="0.25">
      <c r="A320">
        <f>IF(ISNUMBER(SEARCH('Project Detail'!$B$5,'Data Validation'!B320)),MAX($A$1:A319)+1,0)</f>
        <v>0</v>
      </c>
      <c r="B320" s="164" t="s">
        <v>1058</v>
      </c>
      <c r="D320" t="str">
        <f>IFERROR(VLOOKUP(ROWS($D$2:D320),$A$2:$B$1000,2,0),"")</f>
        <v/>
      </c>
      <c r="S320" s="27" t="s">
        <v>1944</v>
      </c>
      <c r="T320" s="27" t="s">
        <v>1945</v>
      </c>
      <c r="U320" s="27" t="s">
        <v>1946</v>
      </c>
      <c r="V320" s="27" t="s">
        <v>1084</v>
      </c>
    </row>
    <row r="321" spans="1:22" x14ac:dyDescent="0.25">
      <c r="A321">
        <f>IF(ISNUMBER(SEARCH('Project Detail'!$B$5,'Data Validation'!B321)),MAX($A$1:A320)+1,0)</f>
        <v>0</v>
      </c>
      <c r="B321" s="164" t="s">
        <v>1059</v>
      </c>
      <c r="D321" t="str">
        <f>IFERROR(VLOOKUP(ROWS($D$2:D321),$A$2:$B$1000,2,0),"")</f>
        <v/>
      </c>
      <c r="S321" s="27" t="s">
        <v>1947</v>
      </c>
      <c r="T321" s="27" t="s">
        <v>1948</v>
      </c>
      <c r="U321" s="27" t="s">
        <v>1949</v>
      </c>
      <c r="V321" s="27" t="s">
        <v>1084</v>
      </c>
    </row>
    <row r="322" spans="1:22" x14ac:dyDescent="0.25">
      <c r="A322">
        <f>IF(ISNUMBER(SEARCH('Project Detail'!$B$5,'Data Validation'!B322)),MAX($A$1:A321)+1,0)</f>
        <v>0</v>
      </c>
      <c r="B322" s="164" t="s">
        <v>1060</v>
      </c>
      <c r="D322" t="str">
        <f>IFERROR(VLOOKUP(ROWS($D$2:D322),$A$2:$B$1000,2,0),"")</f>
        <v/>
      </c>
      <c r="S322" s="27" t="s">
        <v>1950</v>
      </c>
      <c r="T322" s="27" t="s">
        <v>1951</v>
      </c>
      <c r="U322" s="27" t="s">
        <v>1952</v>
      </c>
      <c r="V322" s="27" t="s">
        <v>1084</v>
      </c>
    </row>
    <row r="323" spans="1:22" x14ac:dyDescent="0.25">
      <c r="A323">
        <f>IF(ISNUMBER(SEARCH('Project Detail'!$B$5,'Data Validation'!B323)),MAX($A$1:A322)+1,0)</f>
        <v>0</v>
      </c>
      <c r="B323" s="164" t="s">
        <v>2784</v>
      </c>
      <c r="D323" t="str">
        <f>IFERROR(VLOOKUP(ROWS($D$2:D323),$A$2:$B$1000,2,0),"")</f>
        <v/>
      </c>
      <c r="S323" s="27" t="s">
        <v>1953</v>
      </c>
      <c r="T323" s="27" t="s">
        <v>1954</v>
      </c>
      <c r="U323" s="27" t="s">
        <v>531</v>
      </c>
      <c r="V323" s="27" t="s">
        <v>1074</v>
      </c>
    </row>
    <row r="324" spans="1:22" x14ac:dyDescent="0.25">
      <c r="A324">
        <f>IF(ISNUMBER(SEARCH('Project Detail'!$B$5,'Data Validation'!B324)),MAX($A$1:A323)+1,0)</f>
        <v>0</v>
      </c>
      <c r="B324" s="164" t="s">
        <v>2783</v>
      </c>
      <c r="D324" t="str">
        <f>IFERROR(VLOOKUP(ROWS($D$2:D324),$A$2:$B$1000,2,0),"")</f>
        <v/>
      </c>
      <c r="S324" s="27" t="s">
        <v>1955</v>
      </c>
      <c r="T324" s="27" t="s">
        <v>1956</v>
      </c>
      <c r="U324" s="27" t="s">
        <v>1957</v>
      </c>
      <c r="V324" s="27" t="s">
        <v>1074</v>
      </c>
    </row>
    <row r="325" spans="1:22" x14ac:dyDescent="0.25">
      <c r="A325">
        <f>IF(ISNUMBER(SEARCH('Project Detail'!$B$5,'Data Validation'!B325)),MAX($A$1:A324)+1,0)</f>
        <v>0</v>
      </c>
      <c r="B325" s="164" t="s">
        <v>2792</v>
      </c>
      <c r="D325" t="str">
        <f>IFERROR(VLOOKUP(ROWS($D$2:D325),$A$2:$B$1000,2,0),"")</f>
        <v/>
      </c>
      <c r="S325" s="27" t="s">
        <v>1958</v>
      </c>
      <c r="T325" s="27" t="s">
        <v>1959</v>
      </c>
      <c r="U325" s="27" t="s">
        <v>1960</v>
      </c>
      <c r="V325" s="27" t="s">
        <v>1084</v>
      </c>
    </row>
    <row r="326" spans="1:22" x14ac:dyDescent="0.25">
      <c r="A326">
        <f>IF(ISNUMBER(SEARCH('Project Detail'!$B$5,'Data Validation'!B326)),MAX($A$1:A325)+1,0)</f>
        <v>0</v>
      </c>
      <c r="B326" s="164" t="s">
        <v>2793</v>
      </c>
      <c r="D326" t="str">
        <f>IFERROR(VLOOKUP(ROWS($D$2:D326),$A$2:$B$1000,2,0),"")</f>
        <v/>
      </c>
      <c r="S326" s="27" t="s">
        <v>1961</v>
      </c>
      <c r="T326" s="27" t="s">
        <v>1962</v>
      </c>
      <c r="U326" s="27" t="s">
        <v>1963</v>
      </c>
      <c r="V326" s="27" t="s">
        <v>1084</v>
      </c>
    </row>
    <row r="327" spans="1:22" x14ac:dyDescent="0.25">
      <c r="A327">
        <f>IF(ISNUMBER(SEARCH('Project Detail'!$B$5,'Data Validation'!B327)),MAX($A$1:A326)+1,0)</f>
        <v>0</v>
      </c>
      <c r="B327" s="164" t="s">
        <v>2780</v>
      </c>
      <c r="D327" t="str">
        <f>IFERROR(VLOOKUP(ROWS($D$2:D327),$A$2:$B$1000,2,0),"")</f>
        <v/>
      </c>
      <c r="S327" s="27" t="s">
        <v>1964</v>
      </c>
      <c r="T327" s="27" t="s">
        <v>1965</v>
      </c>
      <c r="U327" s="27" t="s">
        <v>1966</v>
      </c>
      <c r="V327" s="27" t="s">
        <v>1084</v>
      </c>
    </row>
    <row r="328" spans="1:22" x14ac:dyDescent="0.25">
      <c r="A328">
        <f>IF(ISNUMBER(SEARCH('Project Detail'!$B$5,'Data Validation'!B328)),MAX($A$1:A327)+1,0)</f>
        <v>0</v>
      </c>
      <c r="B328" s="164" t="s">
        <v>2782</v>
      </c>
      <c r="D328" t="str">
        <f>IFERROR(VLOOKUP(ROWS($D$2:D328),$A$2:$B$1000,2,0),"")</f>
        <v/>
      </c>
      <c r="S328" s="27" t="s">
        <v>1967</v>
      </c>
      <c r="T328" s="27" t="s">
        <v>1968</v>
      </c>
      <c r="U328" s="27" t="s">
        <v>1969</v>
      </c>
      <c r="V328" s="27" t="s">
        <v>1084</v>
      </c>
    </row>
    <row r="329" spans="1:22" x14ac:dyDescent="0.25">
      <c r="A329">
        <f>IF(ISNUMBER(SEARCH('Project Detail'!$B$5,'Data Validation'!B329)),MAX($A$1:A328)+1,0)</f>
        <v>0</v>
      </c>
      <c r="B329" s="164" t="s">
        <v>2785</v>
      </c>
      <c r="D329" t="str">
        <f>IFERROR(VLOOKUP(ROWS($D$2:D329),$A$2:$B$1000,2,0),"")</f>
        <v/>
      </c>
      <c r="S329" s="27" t="s">
        <v>1970</v>
      </c>
      <c r="T329" s="27" t="s">
        <v>1971</v>
      </c>
      <c r="U329" s="27" t="s">
        <v>1972</v>
      </c>
      <c r="V329" s="27" t="s">
        <v>1084</v>
      </c>
    </row>
    <row r="330" spans="1:22" x14ac:dyDescent="0.25">
      <c r="A330">
        <f>IF(ISNUMBER(SEARCH('Project Detail'!$B$5,'Data Validation'!B330)),MAX($A$1:A329)+1,0)</f>
        <v>0</v>
      </c>
      <c r="B330" s="164" t="s">
        <v>2788</v>
      </c>
      <c r="D330" t="str">
        <f>IFERROR(VLOOKUP(ROWS($D$2:D330),$A$2:$B$1000,2,0),"")</f>
        <v/>
      </c>
      <c r="S330" s="27" t="s">
        <v>1973</v>
      </c>
      <c r="T330" s="27" t="s">
        <v>1974</v>
      </c>
      <c r="U330" s="27" t="s">
        <v>1975</v>
      </c>
      <c r="V330" s="27" t="s">
        <v>1084</v>
      </c>
    </row>
    <row r="331" spans="1:22" x14ac:dyDescent="0.25">
      <c r="A331">
        <f>IF(ISNUMBER(SEARCH('Project Detail'!$B$5,'Data Validation'!B331)),MAX($A$1:A330)+1,0)</f>
        <v>0</v>
      </c>
      <c r="B331" s="164" t="s">
        <v>2787</v>
      </c>
      <c r="D331" t="str">
        <f>IFERROR(VLOOKUP(ROWS($D$2:D331),$A$2:$B$1000,2,0),"")</f>
        <v/>
      </c>
      <c r="S331" s="27" t="s">
        <v>1976</v>
      </c>
      <c r="T331" s="27" t="s">
        <v>1977</v>
      </c>
      <c r="U331" s="27" t="s">
        <v>1978</v>
      </c>
      <c r="V331" s="27" t="s">
        <v>1084</v>
      </c>
    </row>
    <row r="332" spans="1:22" x14ac:dyDescent="0.25">
      <c r="A332">
        <f>IF(ISNUMBER(SEARCH('Project Detail'!$B$5,'Data Validation'!B332)),MAX($A$1:A331)+1,0)</f>
        <v>0</v>
      </c>
      <c r="B332" s="164" t="s">
        <v>2806</v>
      </c>
      <c r="D332" t="str">
        <f>IFERROR(VLOOKUP(ROWS($D$2:D332),$A$2:$B$1000,2,0),"")</f>
        <v/>
      </c>
      <c r="S332" s="27" t="s">
        <v>1979</v>
      </c>
      <c r="T332" s="27" t="s">
        <v>1980</v>
      </c>
      <c r="U332" s="27" t="s">
        <v>1981</v>
      </c>
      <c r="V332" s="27" t="s">
        <v>1084</v>
      </c>
    </row>
    <row r="333" spans="1:22" x14ac:dyDescent="0.25">
      <c r="A333">
        <f>IF(ISNUMBER(SEARCH('Project Detail'!$B$5,'Data Validation'!B333)),MAX($A$1:A332)+1,0)</f>
        <v>0</v>
      </c>
      <c r="B333" s="164" t="s">
        <v>2781</v>
      </c>
      <c r="D333" t="str">
        <f>IFERROR(VLOOKUP(ROWS($D$2:D333),$A$2:$B$1000,2,0),"")</f>
        <v/>
      </c>
      <c r="S333" s="27" t="s">
        <v>1982</v>
      </c>
      <c r="T333" s="27" t="s">
        <v>1983</v>
      </c>
      <c r="U333" s="27" t="s">
        <v>1984</v>
      </c>
      <c r="V333" s="27" t="s">
        <v>1084</v>
      </c>
    </row>
    <row r="334" spans="1:22" x14ac:dyDescent="0.25">
      <c r="A334">
        <f>IF(ISNUMBER(SEARCH('Project Detail'!$B$5,'Data Validation'!B334)),MAX($A$1:A333)+1,0)</f>
        <v>0</v>
      </c>
      <c r="B334" s="164" t="s">
        <v>3022</v>
      </c>
      <c r="D334" t="str">
        <f>IFERROR(VLOOKUP(ROWS($D$2:D334),$A$2:$B$1000,2,0),"")</f>
        <v/>
      </c>
      <c r="S334" s="27" t="s">
        <v>1985</v>
      </c>
      <c r="T334" s="27" t="s">
        <v>1986</v>
      </c>
      <c r="U334" s="27" t="s">
        <v>1987</v>
      </c>
      <c r="V334" s="27" t="s">
        <v>1084</v>
      </c>
    </row>
    <row r="335" spans="1:22" x14ac:dyDescent="0.25">
      <c r="A335">
        <f>IF(ISNUMBER(SEARCH('Project Detail'!$B$5,'Data Validation'!B335)),MAX($A$1:A334)+1,0)</f>
        <v>0</v>
      </c>
      <c r="B335" s="164" t="s">
        <v>2779</v>
      </c>
      <c r="D335" t="str">
        <f>IFERROR(VLOOKUP(ROWS($D$2:D335),$A$2:$B$1000,2,0),"")</f>
        <v/>
      </c>
      <c r="S335" s="27" t="s">
        <v>1988</v>
      </c>
      <c r="T335" s="27" t="s">
        <v>1989</v>
      </c>
      <c r="U335" s="27" t="s">
        <v>1990</v>
      </c>
      <c r="V335" s="27" t="s">
        <v>1084</v>
      </c>
    </row>
    <row r="336" spans="1:22" x14ac:dyDescent="0.25">
      <c r="A336">
        <f>IF(ISNUMBER(SEARCH('Project Detail'!$B$5,'Data Validation'!B336)),MAX($A$1:A335)+1,0)</f>
        <v>0</v>
      </c>
      <c r="B336" s="164" t="s">
        <v>2789</v>
      </c>
      <c r="D336" t="str">
        <f>IFERROR(VLOOKUP(ROWS($D$2:D336),$A$2:$B$1000,2,0),"")</f>
        <v/>
      </c>
      <c r="S336" s="27" t="s">
        <v>1991</v>
      </c>
      <c r="T336" s="27" t="s">
        <v>1992</v>
      </c>
      <c r="U336" s="27" t="s">
        <v>1993</v>
      </c>
      <c r="V336" s="27" t="s">
        <v>1084</v>
      </c>
    </row>
    <row r="337" spans="1:22" x14ac:dyDescent="0.25">
      <c r="A337">
        <f>IF(ISNUMBER(SEARCH('Project Detail'!$B$5,'Data Validation'!B337)),MAX($A$1:A336)+1,0)</f>
        <v>0</v>
      </c>
      <c r="B337" s="164" t="s">
        <v>2935</v>
      </c>
      <c r="D337" t="str">
        <f>IFERROR(VLOOKUP(ROWS($D$2:D337),$A$2:$B$1000,2,0),"")</f>
        <v/>
      </c>
      <c r="S337" s="27" t="s">
        <v>1994</v>
      </c>
      <c r="T337" s="27" t="s">
        <v>1995</v>
      </c>
      <c r="U337" s="27" t="s">
        <v>1996</v>
      </c>
      <c r="V337" s="27" t="s">
        <v>1084</v>
      </c>
    </row>
    <row r="338" spans="1:22" x14ac:dyDescent="0.25">
      <c r="A338">
        <f>IF(ISNUMBER(SEARCH('Project Detail'!$B$5,'Data Validation'!B338)),MAX($A$1:A337)+1,0)</f>
        <v>0</v>
      </c>
      <c r="B338" s="164" t="s">
        <v>2950</v>
      </c>
      <c r="D338" t="str">
        <f>IFERROR(VLOOKUP(ROWS($D$2:D338),$A$2:$B$1000,2,0),"")</f>
        <v/>
      </c>
      <c r="S338" s="27" t="s">
        <v>1997</v>
      </c>
      <c r="T338" s="27" t="s">
        <v>1998</v>
      </c>
      <c r="U338" s="27" t="s">
        <v>1999</v>
      </c>
      <c r="V338" s="27" t="s">
        <v>1084</v>
      </c>
    </row>
    <row r="339" spans="1:22" x14ac:dyDescent="0.25">
      <c r="A339">
        <f>IF(ISNUMBER(SEARCH('Project Detail'!$B$5,'Data Validation'!B339)),MAX($A$1:A338)+1,0)</f>
        <v>0</v>
      </c>
      <c r="B339" s="164" t="s">
        <v>2940</v>
      </c>
      <c r="D339" t="str">
        <f>IFERROR(VLOOKUP(ROWS($D$2:D339),$A$2:$B$1000,2,0),"")</f>
        <v/>
      </c>
      <c r="S339" s="27" t="s">
        <v>2000</v>
      </c>
      <c r="T339" s="27" t="s">
        <v>2001</v>
      </c>
      <c r="U339" s="27" t="s">
        <v>2002</v>
      </c>
      <c r="V339" s="27" t="s">
        <v>1084</v>
      </c>
    </row>
    <row r="340" spans="1:22" x14ac:dyDescent="0.25">
      <c r="A340">
        <f>IF(ISNUMBER(SEARCH('Project Detail'!$B$5,'Data Validation'!B340)),MAX($A$1:A339)+1,0)</f>
        <v>0</v>
      </c>
      <c r="B340" s="164" t="s">
        <v>2945</v>
      </c>
      <c r="D340" t="str">
        <f>IFERROR(VLOOKUP(ROWS($D$2:D340),$A$2:$B$1000,2,0),"")</f>
        <v/>
      </c>
      <c r="S340" s="27" t="s">
        <v>2003</v>
      </c>
      <c r="T340" s="27" t="s">
        <v>2004</v>
      </c>
      <c r="U340" s="27" t="s">
        <v>2005</v>
      </c>
      <c r="V340" s="27" t="s">
        <v>1084</v>
      </c>
    </row>
    <row r="341" spans="1:22" x14ac:dyDescent="0.25">
      <c r="A341">
        <f>IF(ISNUMBER(SEARCH('Project Detail'!$B$5,'Data Validation'!B341)),MAX($A$1:A340)+1,0)</f>
        <v>0</v>
      </c>
      <c r="B341" s="164" t="s">
        <v>3031</v>
      </c>
      <c r="D341" t="str">
        <f>IFERROR(VLOOKUP(ROWS($D$2:D341),$A$2:$B$1000,2,0),"")</f>
        <v/>
      </c>
      <c r="S341" s="27" t="s">
        <v>2006</v>
      </c>
      <c r="T341" s="27" t="s">
        <v>2007</v>
      </c>
      <c r="U341" s="27" t="s">
        <v>2008</v>
      </c>
      <c r="V341" s="27" t="s">
        <v>1084</v>
      </c>
    </row>
    <row r="342" spans="1:22" x14ac:dyDescent="0.25">
      <c r="A342">
        <f>IF(ISNUMBER(SEARCH('Project Detail'!$B$5,'Data Validation'!B342)),MAX($A$1:A341)+1,0)</f>
        <v>0</v>
      </c>
      <c r="B342" s="164" t="s">
        <v>2937</v>
      </c>
      <c r="D342" t="str">
        <f>IFERROR(VLOOKUP(ROWS($D$2:D342),$A$2:$B$1000,2,0),"")</f>
        <v/>
      </c>
      <c r="S342" s="27" t="s">
        <v>2009</v>
      </c>
      <c r="T342" s="27" t="s">
        <v>2010</v>
      </c>
      <c r="U342" s="27" t="s">
        <v>2011</v>
      </c>
      <c r="V342" s="27" t="s">
        <v>1084</v>
      </c>
    </row>
    <row r="343" spans="1:22" x14ac:dyDescent="0.25">
      <c r="A343">
        <f>IF(ISNUMBER(SEARCH('Project Detail'!$B$5,'Data Validation'!B343)),MAX($A$1:A342)+1,0)</f>
        <v>0</v>
      </c>
      <c r="B343" s="164" t="s">
        <v>3024</v>
      </c>
      <c r="D343" t="str">
        <f>IFERROR(VLOOKUP(ROWS($D$2:D343),$A$2:$B$1000,2,0),"")</f>
        <v/>
      </c>
      <c r="S343" s="27" t="s">
        <v>2012</v>
      </c>
      <c r="T343" s="27" t="s">
        <v>2013</v>
      </c>
      <c r="U343" s="27" t="s">
        <v>2014</v>
      </c>
      <c r="V343" s="27" t="s">
        <v>1084</v>
      </c>
    </row>
    <row r="344" spans="1:22" x14ac:dyDescent="0.25">
      <c r="A344">
        <f>IF(ISNUMBER(SEARCH('Project Detail'!$B$5,'Data Validation'!B344)),MAX($A$1:A343)+1,0)</f>
        <v>0</v>
      </c>
      <c r="B344" s="164" t="s">
        <v>2942</v>
      </c>
      <c r="D344" t="str">
        <f>IFERROR(VLOOKUP(ROWS($D$2:D344),$A$2:$B$1000,2,0),"")</f>
        <v/>
      </c>
      <c r="S344" s="27" t="s">
        <v>2015</v>
      </c>
      <c r="T344" s="27" t="s">
        <v>2016</v>
      </c>
      <c r="U344" s="27" t="s">
        <v>2017</v>
      </c>
      <c r="V344" s="27" t="s">
        <v>1084</v>
      </c>
    </row>
    <row r="345" spans="1:22" x14ac:dyDescent="0.25">
      <c r="A345">
        <f>IF(ISNUMBER(SEARCH('Project Detail'!$B$5,'Data Validation'!B345)),MAX($A$1:A344)+1,0)</f>
        <v>0</v>
      </c>
      <c r="B345" s="164" t="s">
        <v>3060</v>
      </c>
      <c r="D345" t="str">
        <f>IFERROR(VLOOKUP(ROWS($D$2:D345),$A$2:$B$1000,2,0),"")</f>
        <v/>
      </c>
      <c r="S345" s="27" t="s">
        <v>2018</v>
      </c>
      <c r="T345" s="27" t="s">
        <v>2019</v>
      </c>
      <c r="U345" s="27" t="s">
        <v>2020</v>
      </c>
      <c r="V345" s="27" t="s">
        <v>1084</v>
      </c>
    </row>
    <row r="346" spans="1:22" x14ac:dyDescent="0.25">
      <c r="A346">
        <f>IF(ISNUMBER(SEARCH('Project Detail'!$B$5,'Data Validation'!B346)),MAX($A$1:A345)+1,0)</f>
        <v>0</v>
      </c>
      <c r="B346" s="164" t="s">
        <v>2943</v>
      </c>
      <c r="D346" t="str">
        <f>IFERROR(VLOOKUP(ROWS($D$2:D346),$A$2:$B$1000,2,0),"")</f>
        <v/>
      </c>
      <c r="S346" s="27" t="s">
        <v>2021</v>
      </c>
      <c r="T346" s="27" t="s">
        <v>2022</v>
      </c>
      <c r="U346" s="27" t="s">
        <v>2023</v>
      </c>
      <c r="V346" s="27" t="s">
        <v>1084</v>
      </c>
    </row>
    <row r="347" spans="1:22" x14ac:dyDescent="0.25">
      <c r="A347">
        <f>IF(ISNUMBER(SEARCH('Project Detail'!$B$5,'Data Validation'!B347)),MAX($A$1:A346)+1,0)</f>
        <v>0</v>
      </c>
      <c r="B347" s="164" t="s">
        <v>2951</v>
      </c>
      <c r="D347" t="str">
        <f>IFERROR(VLOOKUP(ROWS($D$2:D347),$A$2:$B$1000,2,0),"")</f>
        <v/>
      </c>
      <c r="S347" s="27" t="s">
        <v>2024</v>
      </c>
      <c r="T347" s="27" t="s">
        <v>2025</v>
      </c>
      <c r="U347" s="27" t="s">
        <v>2026</v>
      </c>
      <c r="V347" s="27" t="s">
        <v>1084</v>
      </c>
    </row>
    <row r="348" spans="1:22" x14ac:dyDescent="0.25">
      <c r="A348">
        <f>IF(ISNUMBER(SEARCH('Project Detail'!$B$5,'Data Validation'!B348)),MAX($A$1:A347)+1,0)</f>
        <v>0</v>
      </c>
      <c r="B348" s="164" t="s">
        <v>2933</v>
      </c>
      <c r="D348" t="str">
        <f>IFERROR(VLOOKUP(ROWS($D$2:D348),$A$2:$B$1000,2,0),"")</f>
        <v/>
      </c>
      <c r="S348" s="27" t="s">
        <v>2027</v>
      </c>
      <c r="T348" s="27" t="s">
        <v>2028</v>
      </c>
      <c r="U348" s="27" t="s">
        <v>2029</v>
      </c>
      <c r="V348" s="27" t="s">
        <v>1084</v>
      </c>
    </row>
    <row r="349" spans="1:22" x14ac:dyDescent="0.25">
      <c r="A349">
        <f>IF(ISNUMBER(SEARCH('Project Detail'!$B$5,'Data Validation'!B349)),MAX($A$1:A348)+1,0)</f>
        <v>0</v>
      </c>
      <c r="B349" s="164" t="s">
        <v>2948</v>
      </c>
      <c r="D349" t="str">
        <f>IFERROR(VLOOKUP(ROWS($D$2:D349),$A$2:$B$1000,2,0),"")</f>
        <v/>
      </c>
      <c r="S349" s="27" t="s">
        <v>2030</v>
      </c>
      <c r="T349" s="27" t="s">
        <v>2031</v>
      </c>
      <c r="U349" s="27" t="s">
        <v>2032</v>
      </c>
      <c r="V349" s="27" t="s">
        <v>1084</v>
      </c>
    </row>
    <row r="350" spans="1:22" x14ac:dyDescent="0.25">
      <c r="A350">
        <f>IF(ISNUMBER(SEARCH('Project Detail'!$B$5,'Data Validation'!B350)),MAX($A$1:A349)+1,0)</f>
        <v>0</v>
      </c>
      <c r="B350" s="164" t="s">
        <v>2947</v>
      </c>
      <c r="D350" t="str">
        <f>IFERROR(VLOOKUP(ROWS($D$2:D350),$A$2:$B$1000,2,0),"")</f>
        <v/>
      </c>
      <c r="S350" s="27" t="s">
        <v>2033</v>
      </c>
      <c r="T350" s="27" t="s">
        <v>2034</v>
      </c>
      <c r="U350" s="27" t="s">
        <v>2035</v>
      </c>
      <c r="V350" s="27" t="s">
        <v>1084</v>
      </c>
    </row>
    <row r="351" spans="1:22" x14ac:dyDescent="0.25">
      <c r="A351">
        <f>IF(ISNUMBER(SEARCH('Project Detail'!$B$5,'Data Validation'!B351)),MAX($A$1:A350)+1,0)</f>
        <v>0</v>
      </c>
      <c r="B351" s="164" t="s">
        <v>2941</v>
      </c>
      <c r="D351" t="str">
        <f>IFERROR(VLOOKUP(ROWS($D$2:D351),$A$2:$B$1000,2,0),"")</f>
        <v/>
      </c>
      <c r="S351" s="27" t="s">
        <v>2036</v>
      </c>
      <c r="T351" s="27" t="s">
        <v>2037</v>
      </c>
      <c r="U351" s="27" t="s">
        <v>2038</v>
      </c>
      <c r="V351" s="27" t="s">
        <v>1084</v>
      </c>
    </row>
    <row r="352" spans="1:22" x14ac:dyDescent="0.25">
      <c r="A352">
        <f>IF(ISNUMBER(SEARCH('Project Detail'!$B$5,'Data Validation'!B352)),MAX($A$1:A351)+1,0)</f>
        <v>0</v>
      </c>
      <c r="B352" s="164" t="s">
        <v>3068</v>
      </c>
      <c r="D352" t="str">
        <f>IFERROR(VLOOKUP(ROWS($D$2:D352),$A$2:$B$1000,2,0),"")</f>
        <v/>
      </c>
      <c r="S352" s="27" t="s">
        <v>2039</v>
      </c>
      <c r="T352" s="27" t="s">
        <v>2040</v>
      </c>
      <c r="U352" s="27" t="s">
        <v>2041</v>
      </c>
      <c r="V352" s="27" t="s">
        <v>1084</v>
      </c>
    </row>
    <row r="353" spans="1:22" x14ac:dyDescent="0.25">
      <c r="A353">
        <f>IF(ISNUMBER(SEARCH('Project Detail'!$B$5,'Data Validation'!B353)),MAX($A$1:A352)+1,0)</f>
        <v>0</v>
      </c>
      <c r="B353" s="164" t="s">
        <v>3679</v>
      </c>
      <c r="D353" t="str">
        <f>IFERROR(VLOOKUP(ROWS($D$2:D353),$A$2:$B$1000,2,0),"")</f>
        <v/>
      </c>
      <c r="S353" s="27" t="s">
        <v>2042</v>
      </c>
      <c r="T353" s="27" t="s">
        <v>2043</v>
      </c>
      <c r="U353" s="27" t="s">
        <v>2044</v>
      </c>
      <c r="V353" s="27" t="s">
        <v>1084</v>
      </c>
    </row>
    <row r="354" spans="1:22" x14ac:dyDescent="0.25">
      <c r="A354">
        <f>IF(ISNUMBER(SEARCH('Project Detail'!$B$5,'Data Validation'!B354)),MAX($A$1:A353)+1,0)</f>
        <v>0</v>
      </c>
      <c r="B354" s="164" t="s">
        <v>3720</v>
      </c>
      <c r="D354" t="str">
        <f>IFERROR(VLOOKUP(ROWS($D$2:D354),$A$2:$B$1000,2,0),"")</f>
        <v/>
      </c>
      <c r="S354" s="27" t="s">
        <v>2045</v>
      </c>
      <c r="T354" s="27" t="s">
        <v>2046</v>
      </c>
      <c r="U354" s="27" t="s">
        <v>2047</v>
      </c>
      <c r="V354" s="27" t="s">
        <v>1084</v>
      </c>
    </row>
    <row r="355" spans="1:22" x14ac:dyDescent="0.25">
      <c r="A355">
        <f>IF(ISNUMBER(SEARCH('Project Detail'!$B$5,'Data Validation'!B355)),MAX($A$1:A354)+1,0)</f>
        <v>0</v>
      </c>
      <c r="B355" s="164" t="s">
        <v>3771</v>
      </c>
      <c r="D355" t="str">
        <f>IFERROR(VLOOKUP(ROWS($D$2:D355),$A$2:$B$1000,2,0),"")</f>
        <v/>
      </c>
      <c r="S355" s="27" t="s">
        <v>2048</v>
      </c>
      <c r="T355" s="27" t="s">
        <v>2049</v>
      </c>
      <c r="U355" s="27" t="s">
        <v>2050</v>
      </c>
      <c r="V355" s="27" t="s">
        <v>1084</v>
      </c>
    </row>
    <row r="356" spans="1:22" x14ac:dyDescent="0.25">
      <c r="A356">
        <f>IF(ISNUMBER(SEARCH('Project Detail'!$B$5,'Data Validation'!B356)),MAX($A$1:A355)+1,0)</f>
        <v>0</v>
      </c>
      <c r="B356" s="164" t="s">
        <v>3059</v>
      </c>
      <c r="D356" t="str">
        <f>IFERROR(VLOOKUP(ROWS($D$2:D356),$A$2:$B$1000,2,0),"")</f>
        <v/>
      </c>
      <c r="S356" s="27" t="s">
        <v>2051</v>
      </c>
      <c r="T356" s="27" t="s">
        <v>2052</v>
      </c>
      <c r="U356" s="27" t="s">
        <v>2053</v>
      </c>
      <c r="V356" s="27" t="s">
        <v>1084</v>
      </c>
    </row>
    <row r="357" spans="1:22" x14ac:dyDescent="0.25">
      <c r="A357">
        <f>IF(ISNUMBER(SEARCH('Project Detail'!$B$5,'Data Validation'!B357)),MAX($A$1:A356)+1,0)</f>
        <v>0</v>
      </c>
      <c r="B357" s="164" t="s">
        <v>2934</v>
      </c>
      <c r="D357" t="str">
        <f>IFERROR(VLOOKUP(ROWS($D$2:D357),$A$2:$B$1000,2,0),"")</f>
        <v/>
      </c>
      <c r="S357" s="27" t="s">
        <v>2054</v>
      </c>
      <c r="T357" s="27" t="s">
        <v>2055</v>
      </c>
      <c r="U357" s="27" t="s">
        <v>2056</v>
      </c>
      <c r="V357" s="27" t="s">
        <v>1084</v>
      </c>
    </row>
    <row r="358" spans="1:22" x14ac:dyDescent="0.25">
      <c r="A358">
        <f>IF(ISNUMBER(SEARCH('Project Detail'!$B$5,'Data Validation'!B358)),MAX($A$1:A357)+1,0)</f>
        <v>0</v>
      </c>
      <c r="B358" s="164" t="s">
        <v>3061</v>
      </c>
      <c r="D358" t="str">
        <f>IFERROR(VLOOKUP(ROWS($D$2:D358),$A$2:$B$1000,2,0),"")</f>
        <v/>
      </c>
      <c r="S358" s="27" t="s">
        <v>2057</v>
      </c>
      <c r="T358" s="27" t="s">
        <v>2058</v>
      </c>
      <c r="U358" s="27" t="s">
        <v>2059</v>
      </c>
      <c r="V358" s="27" t="s">
        <v>1084</v>
      </c>
    </row>
    <row r="359" spans="1:22" x14ac:dyDescent="0.25">
      <c r="A359">
        <f>IF(ISNUMBER(SEARCH('Project Detail'!$B$5,'Data Validation'!B359)),MAX($A$1:A358)+1,0)</f>
        <v>0</v>
      </c>
      <c r="B359" s="164" t="s">
        <v>2932</v>
      </c>
      <c r="D359" t="str">
        <f>IFERROR(VLOOKUP(ROWS($D$2:D359),$A$2:$B$1000,2,0),"")</f>
        <v/>
      </c>
      <c r="S359" s="27" t="s">
        <v>2060</v>
      </c>
      <c r="T359" s="27" t="s">
        <v>2061</v>
      </c>
      <c r="U359" s="27" t="s">
        <v>2062</v>
      </c>
      <c r="V359" s="27" t="s">
        <v>1084</v>
      </c>
    </row>
    <row r="360" spans="1:22" x14ac:dyDescent="0.25">
      <c r="A360">
        <f>IF(ISNUMBER(SEARCH('Project Detail'!$B$5,'Data Validation'!B360)),MAX($A$1:A359)+1,0)</f>
        <v>0</v>
      </c>
      <c r="B360" s="164" t="s">
        <v>2944</v>
      </c>
      <c r="D360" t="str">
        <f>IFERROR(VLOOKUP(ROWS($D$2:D360),$A$2:$B$1000,2,0),"")</f>
        <v/>
      </c>
      <c r="S360" s="27" t="s">
        <v>2063</v>
      </c>
      <c r="T360" s="27" t="s">
        <v>2064</v>
      </c>
      <c r="U360" s="27" t="s">
        <v>2065</v>
      </c>
      <c r="V360" s="27" t="s">
        <v>1084</v>
      </c>
    </row>
    <row r="361" spans="1:22" x14ac:dyDescent="0.25">
      <c r="A361">
        <f>IF(ISNUMBER(SEARCH('Project Detail'!$B$5,'Data Validation'!B361)),MAX($A$1:A360)+1,0)</f>
        <v>0</v>
      </c>
      <c r="B361" s="164" t="s">
        <v>4544</v>
      </c>
      <c r="D361" t="str">
        <f>IFERROR(VLOOKUP(ROWS($D$2:D361),$A$2:$B$1000,2,0),"")</f>
        <v/>
      </c>
      <c r="S361" s="27" t="s">
        <v>2066</v>
      </c>
      <c r="T361" s="27" t="s">
        <v>2067</v>
      </c>
      <c r="U361" s="27" t="s">
        <v>2068</v>
      </c>
      <c r="V361" s="27" t="s">
        <v>1084</v>
      </c>
    </row>
    <row r="362" spans="1:22" x14ac:dyDescent="0.25">
      <c r="A362">
        <f>IF(ISNUMBER(SEARCH('Project Detail'!$B$5,'Data Validation'!B362)),MAX($A$1:A361)+1,0)</f>
        <v>0</v>
      </c>
      <c r="B362" s="164" t="s">
        <v>2939</v>
      </c>
      <c r="D362" t="str">
        <f>IFERROR(VLOOKUP(ROWS($D$2:D362),$A$2:$B$1000,2,0),"")</f>
        <v/>
      </c>
      <c r="S362" s="27" t="s">
        <v>2069</v>
      </c>
      <c r="T362" s="27" t="s">
        <v>2070</v>
      </c>
      <c r="U362" s="27" t="s">
        <v>2071</v>
      </c>
      <c r="V362" s="27" t="s">
        <v>1084</v>
      </c>
    </row>
    <row r="363" spans="1:22" x14ac:dyDescent="0.25">
      <c r="A363">
        <f>IF(ISNUMBER(SEARCH('Project Detail'!$B$5,'Data Validation'!B363)),MAX($A$1:A362)+1,0)</f>
        <v>0</v>
      </c>
      <c r="B363" s="164" t="s">
        <v>2936</v>
      </c>
      <c r="D363" t="str">
        <f>IFERROR(VLOOKUP(ROWS($D$2:D363),$A$2:$B$1000,2,0),"")</f>
        <v/>
      </c>
      <c r="S363" s="27" t="s">
        <v>2072</v>
      </c>
      <c r="T363" s="27" t="s">
        <v>2073</v>
      </c>
      <c r="U363" s="27" t="s">
        <v>353</v>
      </c>
      <c r="V363" s="27" t="s">
        <v>1084</v>
      </c>
    </row>
    <row r="364" spans="1:22" x14ac:dyDescent="0.25">
      <c r="A364">
        <f>IF(ISNUMBER(SEARCH('Project Detail'!$B$5,'Data Validation'!B364)),MAX($A$1:A363)+1,0)</f>
        <v>0</v>
      </c>
      <c r="B364" s="164" t="s">
        <v>3241</v>
      </c>
      <c r="D364" t="str">
        <f>IFERROR(VLOOKUP(ROWS($D$2:D364),$A$2:$B$1000,2,0),"")</f>
        <v/>
      </c>
      <c r="S364" s="27" t="s">
        <v>2074</v>
      </c>
      <c r="T364" s="27" t="s">
        <v>2075</v>
      </c>
      <c r="U364" s="27" t="s">
        <v>2076</v>
      </c>
      <c r="V364" s="27" t="s">
        <v>1084</v>
      </c>
    </row>
    <row r="365" spans="1:22" x14ac:dyDescent="0.25">
      <c r="A365">
        <f>IF(ISNUMBER(SEARCH('Project Detail'!$B$5,'Data Validation'!B365)),MAX($A$1:A364)+1,0)</f>
        <v>0</v>
      </c>
      <c r="B365" s="164" t="s">
        <v>3766</v>
      </c>
      <c r="D365" t="str">
        <f>IFERROR(VLOOKUP(ROWS($D$2:D365),$A$2:$B$1000,2,0),"")</f>
        <v/>
      </c>
      <c r="S365" s="27" t="s">
        <v>2077</v>
      </c>
      <c r="T365" s="27" t="s">
        <v>2078</v>
      </c>
      <c r="U365" s="27" t="s">
        <v>2079</v>
      </c>
      <c r="V365" s="27" t="s">
        <v>1084</v>
      </c>
    </row>
    <row r="366" spans="1:22" x14ac:dyDescent="0.25">
      <c r="A366">
        <f>IF(ISNUMBER(SEARCH('Project Detail'!$B$5,'Data Validation'!B366)),MAX($A$1:A365)+1,0)</f>
        <v>0</v>
      </c>
      <c r="B366" s="164" t="s">
        <v>3729</v>
      </c>
      <c r="D366" t="str">
        <f>IFERROR(VLOOKUP(ROWS($D$2:D366),$A$2:$B$1000,2,0),"")</f>
        <v/>
      </c>
      <c r="S366" s="27" t="s">
        <v>2080</v>
      </c>
      <c r="T366" s="27" t="s">
        <v>2081</v>
      </c>
      <c r="U366" s="27" t="s">
        <v>2082</v>
      </c>
      <c r="V366" s="27" t="s">
        <v>1084</v>
      </c>
    </row>
    <row r="367" spans="1:22" x14ac:dyDescent="0.25">
      <c r="A367">
        <f>IF(ISNUMBER(SEARCH('Project Detail'!$B$5,'Data Validation'!B367)),MAX($A$1:A366)+1,0)</f>
        <v>0</v>
      </c>
      <c r="B367" s="164" t="s">
        <v>5109</v>
      </c>
      <c r="D367" t="str">
        <f>IFERROR(VLOOKUP(ROWS($D$2:D367),$A$2:$B$1000,2,0),"")</f>
        <v/>
      </c>
      <c r="S367" s="27" t="s">
        <v>2083</v>
      </c>
      <c r="T367" s="27" t="s">
        <v>2084</v>
      </c>
      <c r="U367" s="27" t="s">
        <v>2085</v>
      </c>
      <c r="V367" s="27" t="s">
        <v>1084</v>
      </c>
    </row>
    <row r="368" spans="1:22" x14ac:dyDescent="0.25">
      <c r="A368">
        <f>IF(ISNUMBER(SEARCH('Project Detail'!$B$5,'Data Validation'!B368)),MAX($A$1:A367)+1,0)</f>
        <v>0</v>
      </c>
      <c r="B368" s="164" t="s">
        <v>3063</v>
      </c>
      <c r="D368" t="str">
        <f>IFERROR(VLOOKUP(ROWS($D$2:D368),$A$2:$B$1000,2,0),"")</f>
        <v/>
      </c>
      <c r="S368" s="27" t="s">
        <v>2086</v>
      </c>
      <c r="T368" s="27" t="s">
        <v>2087</v>
      </c>
      <c r="U368" s="27" t="s">
        <v>2088</v>
      </c>
      <c r="V368" s="27" t="s">
        <v>1084</v>
      </c>
    </row>
    <row r="369" spans="1:22" x14ac:dyDescent="0.25">
      <c r="A369">
        <f>IF(ISNUMBER(SEARCH('Project Detail'!$B$5,'Data Validation'!B369)),MAX($A$1:A368)+1,0)</f>
        <v>0</v>
      </c>
      <c r="B369" s="164" t="s">
        <v>2949</v>
      </c>
      <c r="D369" t="str">
        <f>IFERROR(VLOOKUP(ROWS($D$2:D369),$A$2:$B$1000,2,0),"")</f>
        <v/>
      </c>
      <c r="S369" s="27" t="s">
        <v>2089</v>
      </c>
      <c r="T369" s="27" t="s">
        <v>2090</v>
      </c>
      <c r="U369" s="27" t="s">
        <v>2091</v>
      </c>
      <c r="V369" s="27" t="s">
        <v>1084</v>
      </c>
    </row>
    <row r="370" spans="1:22" x14ac:dyDescent="0.25">
      <c r="A370">
        <f>IF(ISNUMBER(SEARCH('Project Detail'!$B$5,'Data Validation'!B370)),MAX($A$1:A369)+1,0)</f>
        <v>0</v>
      </c>
      <c r="B370" s="164" t="s">
        <v>3026</v>
      </c>
      <c r="D370" t="str">
        <f>IFERROR(VLOOKUP(ROWS($D$2:D370),$A$2:$B$1000,2,0),"")</f>
        <v/>
      </c>
      <c r="S370" s="27" t="s">
        <v>2092</v>
      </c>
      <c r="T370" s="27" t="s">
        <v>2093</v>
      </c>
      <c r="U370" s="27" t="s">
        <v>2094</v>
      </c>
      <c r="V370" s="27" t="s">
        <v>1084</v>
      </c>
    </row>
    <row r="371" spans="1:22" x14ac:dyDescent="0.25">
      <c r="A371">
        <f>IF(ISNUMBER(SEARCH('Project Detail'!$B$5,'Data Validation'!B371)),MAX($A$1:A370)+1,0)</f>
        <v>0</v>
      </c>
      <c r="B371" s="164" t="s">
        <v>2931</v>
      </c>
      <c r="D371" t="str">
        <f>IFERROR(VLOOKUP(ROWS($D$2:D371),$A$2:$B$1000,2,0),"")</f>
        <v/>
      </c>
      <c r="S371" s="27" t="s">
        <v>2095</v>
      </c>
      <c r="T371" s="27" t="s">
        <v>2096</v>
      </c>
      <c r="U371" s="27" t="s">
        <v>2097</v>
      </c>
      <c r="V371" s="27" t="s">
        <v>1084</v>
      </c>
    </row>
    <row r="372" spans="1:22" x14ac:dyDescent="0.25">
      <c r="A372">
        <f>IF(ISNUMBER(SEARCH('Project Detail'!$B$5,'Data Validation'!B372)),MAX($A$1:A371)+1,0)</f>
        <v>0</v>
      </c>
      <c r="B372" s="164" t="s">
        <v>2929</v>
      </c>
      <c r="D372" t="str">
        <f>IFERROR(VLOOKUP(ROWS($D$2:D372),$A$2:$B$1000,2,0),"")</f>
        <v/>
      </c>
      <c r="S372" s="27" t="s">
        <v>2098</v>
      </c>
      <c r="T372" s="27" t="s">
        <v>2099</v>
      </c>
      <c r="U372" s="27" t="s">
        <v>710</v>
      </c>
      <c r="V372" s="27" t="s">
        <v>1084</v>
      </c>
    </row>
    <row r="373" spans="1:22" x14ac:dyDescent="0.25">
      <c r="A373">
        <f>IF(ISNUMBER(SEARCH('Project Detail'!$B$5,'Data Validation'!B373)),MAX($A$1:A372)+1,0)</f>
        <v>0</v>
      </c>
      <c r="B373" s="164" t="s">
        <v>3223</v>
      </c>
      <c r="D373" t="str">
        <f>IFERROR(VLOOKUP(ROWS($D$2:D373),$A$2:$B$1000,2,0),"")</f>
        <v/>
      </c>
      <c r="S373" s="27" t="s">
        <v>2100</v>
      </c>
      <c r="T373" s="27" t="s">
        <v>2101</v>
      </c>
      <c r="U373" s="27" t="s">
        <v>350</v>
      </c>
      <c r="V373" s="27" t="s">
        <v>1084</v>
      </c>
    </row>
    <row r="374" spans="1:22" x14ac:dyDescent="0.25">
      <c r="A374">
        <f>IF(ISNUMBER(SEARCH('Project Detail'!$B$5,'Data Validation'!B374)),MAX($A$1:A373)+1,0)</f>
        <v>0</v>
      </c>
      <c r="B374" s="164" t="s">
        <v>3028</v>
      </c>
      <c r="D374" t="str">
        <f>IFERROR(VLOOKUP(ROWS($D$2:D374),$A$2:$B$1000,2,0),"")</f>
        <v/>
      </c>
      <c r="S374" s="27" t="s">
        <v>2102</v>
      </c>
      <c r="T374" s="27" t="s">
        <v>2103</v>
      </c>
      <c r="U374" s="27" t="s">
        <v>2104</v>
      </c>
      <c r="V374" s="27" t="s">
        <v>1084</v>
      </c>
    </row>
    <row r="375" spans="1:22" x14ac:dyDescent="0.25">
      <c r="A375">
        <f>IF(ISNUMBER(SEARCH('Project Detail'!$B$5,'Data Validation'!B375)),MAX($A$1:A374)+1,0)</f>
        <v>0</v>
      </c>
      <c r="B375" s="164" t="s">
        <v>2946</v>
      </c>
      <c r="D375" t="str">
        <f>IFERROR(VLOOKUP(ROWS($D$2:D375),$A$2:$B$1000,2,0),"")</f>
        <v/>
      </c>
      <c r="S375" s="27" t="s">
        <v>2105</v>
      </c>
      <c r="T375" s="27" t="s">
        <v>2106</v>
      </c>
      <c r="U375" s="27" t="s">
        <v>2107</v>
      </c>
      <c r="V375" s="27" t="s">
        <v>1084</v>
      </c>
    </row>
    <row r="376" spans="1:22" x14ac:dyDescent="0.25">
      <c r="A376">
        <f>IF(ISNUMBER(SEARCH('Project Detail'!$B$5,'Data Validation'!B376)),MAX($A$1:A375)+1,0)</f>
        <v>0</v>
      </c>
      <c r="B376" s="164" t="s">
        <v>2930</v>
      </c>
      <c r="D376" t="str">
        <f>IFERROR(VLOOKUP(ROWS($D$2:D376),$A$2:$B$1000,2,0),"")</f>
        <v/>
      </c>
      <c r="S376" s="27" t="s">
        <v>2108</v>
      </c>
      <c r="T376" s="27" t="s">
        <v>2109</v>
      </c>
      <c r="U376" s="27" t="s">
        <v>2110</v>
      </c>
      <c r="V376" s="27" t="s">
        <v>1084</v>
      </c>
    </row>
    <row r="377" spans="1:22" x14ac:dyDescent="0.25">
      <c r="A377">
        <f>IF(ISNUMBER(SEARCH('Project Detail'!$B$5,'Data Validation'!B377)),MAX($A$1:A376)+1,0)</f>
        <v>0</v>
      </c>
      <c r="B377" s="164" t="s">
        <v>3242</v>
      </c>
      <c r="D377" t="str">
        <f>IFERROR(VLOOKUP(ROWS($D$2:D377),$A$2:$B$1000,2,0),"")</f>
        <v/>
      </c>
      <c r="S377" s="27" t="s">
        <v>2111</v>
      </c>
      <c r="T377" s="27" t="s">
        <v>2112</v>
      </c>
      <c r="U377" s="27" t="s">
        <v>2113</v>
      </c>
      <c r="V377" s="27" t="s">
        <v>1084</v>
      </c>
    </row>
    <row r="378" spans="1:22" x14ac:dyDescent="0.25">
      <c r="A378">
        <f>IF(ISNUMBER(SEARCH('Project Detail'!$B$5,'Data Validation'!B378)),MAX($A$1:A377)+1,0)</f>
        <v>0</v>
      </c>
      <c r="B378" s="164" t="s">
        <v>3029</v>
      </c>
      <c r="D378" t="str">
        <f>IFERROR(VLOOKUP(ROWS($D$2:D378),$A$2:$B$1000,2,0),"")</f>
        <v/>
      </c>
      <c r="S378" s="27" t="s">
        <v>2114</v>
      </c>
      <c r="T378" s="27" t="s">
        <v>2115</v>
      </c>
      <c r="U378" s="27" t="s">
        <v>2116</v>
      </c>
      <c r="V378" s="27" t="s">
        <v>1084</v>
      </c>
    </row>
    <row r="379" spans="1:22" x14ac:dyDescent="0.25">
      <c r="A379">
        <f>IF(ISNUMBER(SEARCH('Project Detail'!$B$5,'Data Validation'!B379)),MAX($A$1:A378)+1,0)</f>
        <v>0</v>
      </c>
      <c r="B379" s="164" t="s">
        <v>3711</v>
      </c>
      <c r="D379" t="str">
        <f>IFERROR(VLOOKUP(ROWS($D$2:D379),$A$2:$B$1000,2,0),"")</f>
        <v/>
      </c>
      <c r="S379" s="27" t="s">
        <v>2117</v>
      </c>
      <c r="T379" s="27" t="s">
        <v>2118</v>
      </c>
      <c r="U379" s="27" t="s">
        <v>2119</v>
      </c>
      <c r="V379" s="27" t="s">
        <v>1084</v>
      </c>
    </row>
    <row r="380" spans="1:22" x14ac:dyDescent="0.25">
      <c r="A380">
        <f>IF(ISNUMBER(SEARCH('Project Detail'!$B$5,'Data Validation'!B380)),MAX($A$1:A379)+1,0)</f>
        <v>0</v>
      </c>
      <c r="B380" s="164" t="s">
        <v>3714</v>
      </c>
      <c r="D380" t="str">
        <f>IFERROR(VLOOKUP(ROWS($D$2:D380),$A$2:$B$1000,2,0),"")</f>
        <v/>
      </c>
      <c r="S380" s="27" t="s">
        <v>2120</v>
      </c>
      <c r="T380" s="27" t="s">
        <v>2121</v>
      </c>
      <c r="U380" s="27" t="s">
        <v>2122</v>
      </c>
      <c r="V380" s="27" t="s">
        <v>1084</v>
      </c>
    </row>
    <row r="381" spans="1:22" x14ac:dyDescent="0.25">
      <c r="A381">
        <f>IF(ISNUMBER(SEARCH('Project Detail'!$B$5,'Data Validation'!B381)),MAX($A$1:A380)+1,0)</f>
        <v>0</v>
      </c>
      <c r="B381" s="164" t="s">
        <v>3686</v>
      </c>
      <c r="D381" t="str">
        <f>IFERROR(VLOOKUP(ROWS($D$2:D381),$A$2:$B$1000,2,0),"")</f>
        <v/>
      </c>
      <c r="S381" s="27" t="s">
        <v>2123</v>
      </c>
      <c r="T381" s="27" t="s">
        <v>2124</v>
      </c>
      <c r="U381" s="27" t="s">
        <v>2125</v>
      </c>
      <c r="V381" s="27" t="s">
        <v>1084</v>
      </c>
    </row>
    <row r="382" spans="1:22" x14ac:dyDescent="0.25">
      <c r="A382">
        <f>IF(ISNUMBER(SEARCH('Project Detail'!$B$5,'Data Validation'!B382)),MAX($A$1:A381)+1,0)</f>
        <v>0</v>
      </c>
      <c r="B382" s="164" t="s">
        <v>3745</v>
      </c>
      <c r="D382" t="str">
        <f>IFERROR(VLOOKUP(ROWS($D$2:D382),$A$2:$B$1000,2,0),"")</f>
        <v/>
      </c>
      <c r="S382" s="27" t="s">
        <v>2126</v>
      </c>
      <c r="T382" s="27" t="s">
        <v>2127</v>
      </c>
      <c r="U382" s="27" t="s">
        <v>2128</v>
      </c>
      <c r="V382" s="27" t="s">
        <v>1084</v>
      </c>
    </row>
    <row r="383" spans="1:22" x14ac:dyDescent="0.25">
      <c r="A383">
        <f>IF(ISNUMBER(SEARCH('Project Detail'!$B$5,'Data Validation'!B383)),MAX($A$1:A382)+1,0)</f>
        <v>0</v>
      </c>
      <c r="B383" s="164" t="s">
        <v>3203</v>
      </c>
      <c r="D383" t="str">
        <f>IFERROR(VLOOKUP(ROWS($D$2:D383),$A$2:$B$1000,2,0),"")</f>
        <v/>
      </c>
      <c r="S383" s="27" t="s">
        <v>2129</v>
      </c>
      <c r="T383" s="27" t="s">
        <v>2130</v>
      </c>
      <c r="U383" s="27" t="s">
        <v>2131</v>
      </c>
      <c r="V383" s="27" t="s">
        <v>1084</v>
      </c>
    </row>
    <row r="384" spans="1:22" x14ac:dyDescent="0.25">
      <c r="A384">
        <f>IF(ISNUMBER(SEARCH('Project Detail'!$B$5,'Data Validation'!B384)),MAX($A$1:A383)+1,0)</f>
        <v>0</v>
      </c>
      <c r="B384" s="164" t="s">
        <v>3232</v>
      </c>
      <c r="D384" t="str">
        <f>IFERROR(VLOOKUP(ROWS($D$2:D384),$A$2:$B$1000,2,0),"")</f>
        <v/>
      </c>
      <c r="S384" s="27" t="s">
        <v>2132</v>
      </c>
      <c r="T384" s="27" t="s">
        <v>2133</v>
      </c>
      <c r="U384" s="27" t="s">
        <v>2134</v>
      </c>
      <c r="V384" s="27" t="s">
        <v>1084</v>
      </c>
    </row>
    <row r="385" spans="1:22" x14ac:dyDescent="0.25">
      <c r="A385">
        <f>IF(ISNUMBER(SEARCH('Project Detail'!$B$5,'Data Validation'!B385)),MAX($A$1:A384)+1,0)</f>
        <v>0</v>
      </c>
      <c r="B385" s="164" t="s">
        <v>3244</v>
      </c>
      <c r="D385" t="str">
        <f>IFERROR(VLOOKUP(ROWS($D$2:D385),$A$2:$B$1000,2,0),"")</f>
        <v/>
      </c>
      <c r="S385" s="27" t="s">
        <v>2135</v>
      </c>
      <c r="T385" s="27" t="s">
        <v>2136</v>
      </c>
      <c r="U385" s="27" t="s">
        <v>2137</v>
      </c>
      <c r="V385" s="27" t="s">
        <v>1084</v>
      </c>
    </row>
    <row r="386" spans="1:22" x14ac:dyDescent="0.25">
      <c r="A386">
        <f>IF(ISNUMBER(SEARCH('Project Detail'!$B$5,'Data Validation'!B386)),MAX($A$1:A385)+1,0)</f>
        <v>0</v>
      </c>
      <c r="B386" s="164" t="s">
        <v>3204</v>
      </c>
      <c r="D386" t="str">
        <f>IFERROR(VLOOKUP(ROWS($D$2:D386),$A$2:$B$1000,2,0),"")</f>
        <v/>
      </c>
      <c r="S386" s="27" t="s">
        <v>2138</v>
      </c>
      <c r="T386" s="27" t="s">
        <v>2139</v>
      </c>
      <c r="U386" s="27" t="s">
        <v>2140</v>
      </c>
      <c r="V386" s="27" t="s">
        <v>1084</v>
      </c>
    </row>
    <row r="387" spans="1:22" x14ac:dyDescent="0.25">
      <c r="A387">
        <f>IF(ISNUMBER(SEARCH('Project Detail'!$B$5,'Data Validation'!B387)),MAX($A$1:A386)+1,0)</f>
        <v>0</v>
      </c>
      <c r="B387" s="164" t="s">
        <v>3240</v>
      </c>
      <c r="D387" t="str">
        <f>IFERROR(VLOOKUP(ROWS($D$2:D387),$A$2:$B$1000,2,0),"")</f>
        <v/>
      </c>
      <c r="S387" s="27" t="s">
        <v>2141</v>
      </c>
      <c r="T387" s="27" t="s">
        <v>2142</v>
      </c>
      <c r="U387" s="27" t="s">
        <v>2143</v>
      </c>
      <c r="V387" s="27" t="s">
        <v>1084</v>
      </c>
    </row>
    <row r="388" spans="1:22" x14ac:dyDescent="0.25">
      <c r="A388">
        <f>IF(ISNUMBER(SEARCH('Project Detail'!$B$5,'Data Validation'!B388)),MAX($A$1:A387)+1,0)</f>
        <v>0</v>
      </c>
      <c r="B388" s="164" t="s">
        <v>4545</v>
      </c>
      <c r="D388" t="str">
        <f>IFERROR(VLOOKUP(ROWS($D$2:D388),$A$2:$B$1000,2,0),"")</f>
        <v/>
      </c>
      <c r="S388" s="27" t="s">
        <v>2144</v>
      </c>
      <c r="T388" s="27" t="s">
        <v>2145</v>
      </c>
      <c r="U388" s="27" t="s">
        <v>2146</v>
      </c>
      <c r="V388" s="27" t="s">
        <v>1084</v>
      </c>
    </row>
    <row r="389" spans="1:22" x14ac:dyDescent="0.25">
      <c r="A389">
        <f>IF(ISNUMBER(SEARCH('Project Detail'!$B$5,'Data Validation'!B389)),MAX($A$1:A388)+1,0)</f>
        <v>0</v>
      </c>
      <c r="B389" s="164" t="s">
        <v>3748</v>
      </c>
      <c r="D389" t="str">
        <f>IFERROR(VLOOKUP(ROWS($D$2:D389),$A$2:$B$1000,2,0),"")</f>
        <v/>
      </c>
      <c r="S389" s="27" t="s">
        <v>2147</v>
      </c>
      <c r="T389" s="27" t="s">
        <v>2148</v>
      </c>
      <c r="U389" s="27" t="s">
        <v>2149</v>
      </c>
      <c r="V389" s="27" t="s">
        <v>1084</v>
      </c>
    </row>
    <row r="390" spans="1:22" x14ac:dyDescent="0.25">
      <c r="A390">
        <f>IF(ISNUMBER(SEARCH('Project Detail'!$B$5,'Data Validation'!B390)),MAX($A$1:A389)+1,0)</f>
        <v>0</v>
      </c>
      <c r="B390" s="164" t="s">
        <v>3030</v>
      </c>
      <c r="D390" t="str">
        <f>IFERROR(VLOOKUP(ROWS($D$2:D390),$A$2:$B$1000,2,0),"")</f>
        <v/>
      </c>
      <c r="S390" s="27" t="s">
        <v>2150</v>
      </c>
      <c r="T390" s="27" t="s">
        <v>2151</v>
      </c>
      <c r="U390" s="27" t="s">
        <v>2152</v>
      </c>
      <c r="V390" s="27" t="s">
        <v>1084</v>
      </c>
    </row>
    <row r="391" spans="1:22" x14ac:dyDescent="0.25">
      <c r="A391">
        <f>IF(ISNUMBER(SEARCH('Project Detail'!$B$5,'Data Validation'!B391)),MAX($A$1:A390)+1,0)</f>
        <v>0</v>
      </c>
      <c r="B391" s="164" t="s">
        <v>3677</v>
      </c>
      <c r="D391" t="str">
        <f>IFERROR(VLOOKUP(ROWS($D$2:D391),$A$2:$B$1000,2,0),"")</f>
        <v/>
      </c>
      <c r="S391" s="27" t="s">
        <v>2153</v>
      </c>
      <c r="T391" s="27" t="s">
        <v>2154</v>
      </c>
      <c r="U391" s="27" t="s">
        <v>2155</v>
      </c>
      <c r="V391" s="27" t="s">
        <v>1084</v>
      </c>
    </row>
    <row r="392" spans="1:22" x14ac:dyDescent="0.25">
      <c r="A392">
        <f>IF(ISNUMBER(SEARCH('Project Detail'!$B$5,'Data Validation'!B392)),MAX($A$1:A391)+1,0)</f>
        <v>0</v>
      </c>
      <c r="B392" s="164" t="s">
        <v>3751</v>
      </c>
      <c r="D392" t="str">
        <f>IFERROR(VLOOKUP(ROWS($D$2:D392),$A$2:$B$1000,2,0),"")</f>
        <v/>
      </c>
      <c r="S392" s="27" t="s">
        <v>2156</v>
      </c>
      <c r="T392" s="27" t="s">
        <v>2157</v>
      </c>
      <c r="U392" s="27" t="s">
        <v>2158</v>
      </c>
      <c r="V392" s="27" t="s">
        <v>1084</v>
      </c>
    </row>
    <row r="393" spans="1:22" x14ac:dyDescent="0.25">
      <c r="A393">
        <f>IF(ISNUMBER(SEARCH('Project Detail'!$B$5,'Data Validation'!B393)),MAX($A$1:A392)+1,0)</f>
        <v>0</v>
      </c>
      <c r="B393" s="164" t="s">
        <v>4774</v>
      </c>
      <c r="D393" t="str">
        <f>IFERROR(VLOOKUP(ROWS($D$2:D393),$A$2:$B$1000,2,0),"")</f>
        <v/>
      </c>
      <c r="S393" s="27" t="s">
        <v>2159</v>
      </c>
      <c r="T393" s="27" t="s">
        <v>2160</v>
      </c>
      <c r="U393" s="27" t="s">
        <v>2161</v>
      </c>
      <c r="V393" s="27" t="s">
        <v>1084</v>
      </c>
    </row>
    <row r="394" spans="1:22" x14ac:dyDescent="0.25">
      <c r="A394">
        <f>IF(ISNUMBER(SEARCH('Project Detail'!$B$5,'Data Validation'!B394)),MAX($A$1:A393)+1,0)</f>
        <v>0</v>
      </c>
      <c r="B394" s="164" t="s">
        <v>3238</v>
      </c>
      <c r="D394" t="str">
        <f>IFERROR(VLOOKUP(ROWS($D$2:D394),$A$2:$B$1000,2,0),"")</f>
        <v/>
      </c>
      <c r="S394" s="27" t="s">
        <v>2162</v>
      </c>
      <c r="T394" s="27" t="s">
        <v>2163</v>
      </c>
      <c r="U394" s="27" t="s">
        <v>2164</v>
      </c>
      <c r="V394" s="27" t="s">
        <v>1084</v>
      </c>
    </row>
    <row r="395" spans="1:22" x14ac:dyDescent="0.25">
      <c r="A395">
        <f>IF(ISNUMBER(SEARCH('Project Detail'!$B$5,'Data Validation'!B395)),MAX($A$1:A394)+1,0)</f>
        <v>0</v>
      </c>
      <c r="B395" s="164" t="s">
        <v>3233</v>
      </c>
      <c r="D395" t="str">
        <f>IFERROR(VLOOKUP(ROWS($D$2:D395),$A$2:$B$1000,2,0),"")</f>
        <v/>
      </c>
      <c r="S395" s="27" t="s">
        <v>2165</v>
      </c>
      <c r="T395" s="27" t="s">
        <v>2166</v>
      </c>
      <c r="U395" s="27" t="s">
        <v>2167</v>
      </c>
      <c r="V395" s="27" t="s">
        <v>1084</v>
      </c>
    </row>
    <row r="396" spans="1:22" x14ac:dyDescent="0.25">
      <c r="A396">
        <f>IF(ISNUMBER(SEARCH('Project Detail'!$B$5,'Data Validation'!B396)),MAX($A$1:A395)+1,0)</f>
        <v>0</v>
      </c>
      <c r="B396" s="164" t="s">
        <v>3208</v>
      </c>
      <c r="D396" t="str">
        <f>IFERROR(VLOOKUP(ROWS($D$2:D396),$A$2:$B$1000,2,0),"")</f>
        <v/>
      </c>
      <c r="S396" s="27" t="s">
        <v>2168</v>
      </c>
      <c r="T396" s="27" t="s">
        <v>2169</v>
      </c>
      <c r="U396" s="27" t="s">
        <v>2170</v>
      </c>
      <c r="V396" s="27" t="s">
        <v>1084</v>
      </c>
    </row>
    <row r="397" spans="1:22" x14ac:dyDescent="0.25">
      <c r="A397">
        <f>IF(ISNUMBER(SEARCH('Project Detail'!$B$5,'Data Validation'!B397)),MAX($A$1:A396)+1,0)</f>
        <v>0</v>
      </c>
      <c r="B397" s="164" t="s">
        <v>3243</v>
      </c>
      <c r="D397" t="str">
        <f>IFERROR(VLOOKUP(ROWS($D$2:D397),$A$2:$B$1000,2,0),"")</f>
        <v/>
      </c>
      <c r="S397" s="27" t="s">
        <v>2171</v>
      </c>
      <c r="T397" s="27" t="s">
        <v>2172</v>
      </c>
      <c r="U397" s="27" t="s">
        <v>522</v>
      </c>
      <c r="V397" s="27" t="s">
        <v>1084</v>
      </c>
    </row>
    <row r="398" spans="1:22" x14ac:dyDescent="0.25">
      <c r="A398">
        <f>IF(ISNUMBER(SEARCH('Project Detail'!$B$5,'Data Validation'!B398)),MAX($A$1:A397)+1,0)</f>
        <v>0</v>
      </c>
      <c r="B398" s="164" t="s">
        <v>3769</v>
      </c>
      <c r="D398" t="str">
        <f>IFERROR(VLOOKUP(ROWS($D$2:D398),$A$2:$B$1000,2,0),"")</f>
        <v/>
      </c>
      <c r="S398" s="27" t="s">
        <v>2173</v>
      </c>
      <c r="T398" s="27" t="s">
        <v>2174</v>
      </c>
      <c r="U398" s="27" t="s">
        <v>2175</v>
      </c>
      <c r="V398" s="27" t="s">
        <v>1084</v>
      </c>
    </row>
    <row r="399" spans="1:22" x14ac:dyDescent="0.25">
      <c r="A399">
        <f>IF(ISNUMBER(SEARCH('Project Detail'!$B$5,'Data Validation'!B399)),MAX($A$1:A398)+1,0)</f>
        <v>0</v>
      </c>
      <c r="B399" s="164" t="s">
        <v>3675</v>
      </c>
      <c r="D399" t="str">
        <f>IFERROR(VLOOKUP(ROWS($D$2:D399),$A$2:$B$1000,2,0),"")</f>
        <v/>
      </c>
      <c r="S399" s="27" t="s">
        <v>2176</v>
      </c>
      <c r="T399" s="27" t="s">
        <v>2177</v>
      </c>
      <c r="U399" s="27" t="s">
        <v>2177</v>
      </c>
    </row>
    <row r="400" spans="1:22" x14ac:dyDescent="0.25">
      <c r="A400">
        <f>IF(ISNUMBER(SEARCH('Project Detail'!$B$5,'Data Validation'!B400)),MAX($A$1:A399)+1,0)</f>
        <v>0</v>
      </c>
      <c r="B400" s="164" t="s">
        <v>3670</v>
      </c>
      <c r="D400" t="str">
        <f>IFERROR(VLOOKUP(ROWS($D$2:D400),$A$2:$B$1000,2,0),"")</f>
        <v/>
      </c>
      <c r="S400" s="27" t="s">
        <v>2178</v>
      </c>
      <c r="T400" s="27" t="s">
        <v>2179</v>
      </c>
      <c r="U400" s="27" t="s">
        <v>2179</v>
      </c>
    </row>
    <row r="401" spans="1:22" x14ac:dyDescent="0.25">
      <c r="A401">
        <f>IF(ISNUMBER(SEARCH('Project Detail'!$B$5,'Data Validation'!B401)),MAX($A$1:A400)+1,0)</f>
        <v>0</v>
      </c>
      <c r="B401" s="164" t="s">
        <v>3754</v>
      </c>
      <c r="D401" t="str">
        <f>IFERROR(VLOOKUP(ROWS($D$2:D401),$A$2:$B$1000,2,0),"")</f>
        <v/>
      </c>
      <c r="S401" s="27" t="s">
        <v>2180</v>
      </c>
      <c r="T401" s="27" t="s">
        <v>2181</v>
      </c>
      <c r="U401" s="27" t="s">
        <v>2182</v>
      </c>
      <c r="V401" s="27" t="s">
        <v>1074</v>
      </c>
    </row>
    <row r="402" spans="1:22" x14ac:dyDescent="0.25">
      <c r="A402">
        <f>IF(ISNUMBER(SEARCH('Project Detail'!$B$5,'Data Validation'!B402)),MAX($A$1:A401)+1,0)</f>
        <v>0</v>
      </c>
      <c r="B402" s="164" t="s">
        <v>3740</v>
      </c>
      <c r="D402" t="str">
        <f>IFERROR(VLOOKUP(ROWS($D$2:D402),$A$2:$B$1000,2,0),"")</f>
        <v/>
      </c>
      <c r="S402" s="27" t="s">
        <v>2183</v>
      </c>
      <c r="T402" s="27" t="s">
        <v>2184</v>
      </c>
      <c r="U402" s="27" t="s">
        <v>2184</v>
      </c>
      <c r="V402" s="27" t="s">
        <v>1084</v>
      </c>
    </row>
    <row r="403" spans="1:22" x14ac:dyDescent="0.25">
      <c r="A403">
        <f>IF(ISNUMBER(SEARCH('Project Detail'!$B$5,'Data Validation'!B403)),MAX($A$1:A402)+1,0)</f>
        <v>0</v>
      </c>
      <c r="B403" s="164" t="s">
        <v>3222</v>
      </c>
      <c r="D403" t="str">
        <f>IFERROR(VLOOKUP(ROWS($D$2:D403),$A$2:$B$1000,2,0),"")</f>
        <v/>
      </c>
      <c r="S403" s="27" t="s">
        <v>2185</v>
      </c>
      <c r="T403" s="27" t="s">
        <v>2186</v>
      </c>
      <c r="U403" s="27" t="s">
        <v>2187</v>
      </c>
      <c r="V403" s="27" t="s">
        <v>1074</v>
      </c>
    </row>
    <row r="404" spans="1:22" x14ac:dyDescent="0.25">
      <c r="A404">
        <f>IF(ISNUMBER(SEARCH('Project Detail'!$B$5,'Data Validation'!B404)),MAX($A$1:A403)+1,0)</f>
        <v>0</v>
      </c>
      <c r="B404" s="164" t="s">
        <v>3239</v>
      </c>
      <c r="D404" t="str">
        <f>IFERROR(VLOOKUP(ROWS($D$2:D404),$A$2:$B$1000,2,0),"")</f>
        <v/>
      </c>
      <c r="S404" s="27" t="s">
        <v>2188</v>
      </c>
      <c r="T404" s="27" t="s">
        <v>2189</v>
      </c>
      <c r="U404" s="27" t="s">
        <v>555</v>
      </c>
      <c r="V404" s="27" t="s">
        <v>1074</v>
      </c>
    </row>
    <row r="405" spans="1:22" x14ac:dyDescent="0.25">
      <c r="A405">
        <f>IF(ISNUMBER(SEARCH('Project Detail'!$B$5,'Data Validation'!B405)),MAX($A$1:A404)+1,0)</f>
        <v>0</v>
      </c>
      <c r="B405" s="164" t="s">
        <v>3743</v>
      </c>
      <c r="D405" t="str">
        <f>IFERROR(VLOOKUP(ROWS($D$2:D405),$A$2:$B$1000,2,0),"")</f>
        <v/>
      </c>
      <c r="S405" s="27" t="s">
        <v>2190</v>
      </c>
      <c r="T405" s="27" t="s">
        <v>2191</v>
      </c>
      <c r="U405" s="27" t="s">
        <v>2192</v>
      </c>
      <c r="V405" s="27" t="s">
        <v>1084</v>
      </c>
    </row>
    <row r="406" spans="1:22" x14ac:dyDescent="0.25">
      <c r="A406">
        <f>IF(ISNUMBER(SEARCH('Project Detail'!$B$5,'Data Validation'!B406)),MAX($A$1:A405)+1,0)</f>
        <v>0</v>
      </c>
      <c r="B406" s="164" t="s">
        <v>3207</v>
      </c>
      <c r="D406" t="str">
        <f>IFERROR(VLOOKUP(ROWS($D$2:D406),$A$2:$B$1000,2,0),"")</f>
        <v/>
      </c>
      <c r="S406" s="27" t="s">
        <v>2193</v>
      </c>
      <c r="T406" s="27" t="s">
        <v>2194</v>
      </c>
      <c r="U406" s="27" t="s">
        <v>2195</v>
      </c>
      <c r="V406" s="27" t="s">
        <v>1074</v>
      </c>
    </row>
    <row r="407" spans="1:22" x14ac:dyDescent="0.25">
      <c r="A407">
        <f>IF(ISNUMBER(SEARCH('Project Detail'!$B$5,'Data Validation'!B407)),MAX($A$1:A406)+1,0)</f>
        <v>0</v>
      </c>
      <c r="B407" s="164" t="s">
        <v>3685</v>
      </c>
      <c r="D407" t="str">
        <f>IFERROR(VLOOKUP(ROWS($D$2:D407),$A$2:$B$1000,2,0),"")</f>
        <v/>
      </c>
      <c r="S407" s="27" t="s">
        <v>2196</v>
      </c>
      <c r="T407" s="27" t="s">
        <v>2197</v>
      </c>
      <c r="U407" s="27" t="s">
        <v>2198</v>
      </c>
      <c r="V407" s="27" t="s">
        <v>1074</v>
      </c>
    </row>
    <row r="408" spans="1:22" x14ac:dyDescent="0.25">
      <c r="A408">
        <f>IF(ISNUMBER(SEARCH('Project Detail'!$B$5,'Data Validation'!B408)),MAX($A$1:A407)+1,0)</f>
        <v>0</v>
      </c>
      <c r="B408" s="164" t="s">
        <v>3681</v>
      </c>
      <c r="D408" t="str">
        <f>IFERROR(VLOOKUP(ROWS($D$2:D408),$A$2:$B$1000,2,0),"")</f>
        <v/>
      </c>
      <c r="S408" s="27" t="s">
        <v>2199</v>
      </c>
      <c r="T408" s="27" t="s">
        <v>2200</v>
      </c>
      <c r="U408" s="27" t="s">
        <v>476</v>
      </c>
      <c r="V408" s="27" t="s">
        <v>1074</v>
      </c>
    </row>
    <row r="409" spans="1:22" x14ac:dyDescent="0.25">
      <c r="A409">
        <f>IF(ISNUMBER(SEARCH('Project Detail'!$B$5,'Data Validation'!B409)),MAX($A$1:A408)+1,0)</f>
        <v>0</v>
      </c>
      <c r="B409" s="164" t="s">
        <v>3209</v>
      </c>
      <c r="D409" t="str">
        <f>IFERROR(VLOOKUP(ROWS($D$2:D409),$A$2:$B$1000,2,0),"")</f>
        <v/>
      </c>
      <c r="S409" s="27" t="s">
        <v>2201</v>
      </c>
      <c r="T409" s="27" t="s">
        <v>2202</v>
      </c>
      <c r="U409" s="27" t="s">
        <v>2203</v>
      </c>
      <c r="V409" s="27" t="s">
        <v>1074</v>
      </c>
    </row>
    <row r="410" spans="1:22" x14ac:dyDescent="0.25">
      <c r="A410">
        <f>IF(ISNUMBER(SEARCH('Project Detail'!$B$5,'Data Validation'!B410)),MAX($A$1:A409)+1,0)</f>
        <v>0</v>
      </c>
      <c r="B410" s="164" t="s">
        <v>4558</v>
      </c>
      <c r="D410" t="str">
        <f>IFERROR(VLOOKUP(ROWS($D$2:D410),$A$2:$B$1000,2,0),"")</f>
        <v/>
      </c>
      <c r="S410" s="27" t="s">
        <v>2204</v>
      </c>
      <c r="T410" s="27" t="s">
        <v>2205</v>
      </c>
      <c r="U410" s="27" t="s">
        <v>2206</v>
      </c>
      <c r="V410" s="27" t="s">
        <v>1074</v>
      </c>
    </row>
    <row r="411" spans="1:22" x14ac:dyDescent="0.25">
      <c r="A411">
        <f>IF(ISNUMBER(SEARCH('Project Detail'!$B$5,'Data Validation'!B411)),MAX($A$1:A410)+1,0)</f>
        <v>0</v>
      </c>
      <c r="B411" s="164" t="s">
        <v>3225</v>
      </c>
      <c r="D411" t="str">
        <f>IFERROR(VLOOKUP(ROWS($D$2:D411),$A$2:$B$1000,2,0),"")</f>
        <v/>
      </c>
      <c r="S411" s="27" t="s">
        <v>2207</v>
      </c>
      <c r="T411" s="27" t="s">
        <v>2208</v>
      </c>
      <c r="U411" s="27" t="s">
        <v>359</v>
      </c>
      <c r="V411" s="27" t="s">
        <v>1084</v>
      </c>
    </row>
    <row r="412" spans="1:22" x14ac:dyDescent="0.25">
      <c r="A412">
        <f>IF(ISNUMBER(SEARCH('Project Detail'!$B$5,'Data Validation'!B412)),MAX($A$1:A411)+1,0)</f>
        <v>0</v>
      </c>
      <c r="B412" s="164" t="s">
        <v>3234</v>
      </c>
      <c r="D412" t="str">
        <f>IFERROR(VLOOKUP(ROWS($D$2:D412),$A$2:$B$1000,2,0),"")</f>
        <v/>
      </c>
      <c r="S412" s="27" t="s">
        <v>2209</v>
      </c>
      <c r="T412" s="27" t="s">
        <v>2210</v>
      </c>
      <c r="U412" s="27" t="s">
        <v>2211</v>
      </c>
      <c r="V412" s="27" t="s">
        <v>1074</v>
      </c>
    </row>
    <row r="413" spans="1:22" x14ac:dyDescent="0.25">
      <c r="A413">
        <f>IF(ISNUMBER(SEARCH('Project Detail'!$B$5,'Data Validation'!B413)),MAX($A$1:A412)+1,0)</f>
        <v>0</v>
      </c>
      <c r="B413" s="164" t="s">
        <v>3200</v>
      </c>
      <c r="D413" t="str">
        <f>IFERROR(VLOOKUP(ROWS($D$2:D413),$A$2:$B$1000,2,0),"")</f>
        <v/>
      </c>
      <c r="S413" s="27" t="s">
        <v>2212</v>
      </c>
      <c r="T413" s="27" t="s">
        <v>2213</v>
      </c>
      <c r="U413" s="27" t="s">
        <v>2214</v>
      </c>
      <c r="V413" s="27" t="s">
        <v>1074</v>
      </c>
    </row>
    <row r="414" spans="1:22" x14ac:dyDescent="0.25">
      <c r="A414">
        <f>IF(ISNUMBER(SEARCH('Project Detail'!$B$5,'Data Validation'!B414)),MAX($A$1:A413)+1,0)</f>
        <v>0</v>
      </c>
      <c r="B414" s="164" t="s">
        <v>3218</v>
      </c>
      <c r="D414" t="str">
        <f>IFERROR(VLOOKUP(ROWS($D$2:D414),$A$2:$B$1000,2,0),"")</f>
        <v/>
      </c>
      <c r="S414" s="27" t="s">
        <v>2215</v>
      </c>
      <c r="T414" s="27" t="s">
        <v>2216</v>
      </c>
      <c r="U414" s="27" t="s">
        <v>2217</v>
      </c>
      <c r="V414" s="27" t="s">
        <v>1074</v>
      </c>
    </row>
    <row r="415" spans="1:22" x14ac:dyDescent="0.25">
      <c r="A415">
        <f>IF(ISNUMBER(SEARCH('Project Detail'!$B$5,'Data Validation'!B415)),MAX($A$1:A414)+1,0)</f>
        <v>0</v>
      </c>
      <c r="B415" s="164" t="s">
        <v>3212</v>
      </c>
      <c r="D415" t="str">
        <f>IFERROR(VLOOKUP(ROWS($D$2:D415),$A$2:$B$1000,2,0),"")</f>
        <v/>
      </c>
      <c r="S415" s="27" t="s">
        <v>2218</v>
      </c>
      <c r="T415" s="27" t="s">
        <v>2219</v>
      </c>
      <c r="U415" s="27" t="s">
        <v>409</v>
      </c>
      <c r="V415" s="27" t="s">
        <v>1074</v>
      </c>
    </row>
    <row r="416" spans="1:22" x14ac:dyDescent="0.25">
      <c r="A416">
        <f>IF(ISNUMBER(SEARCH('Project Detail'!$B$5,'Data Validation'!B416)),MAX($A$1:A415)+1,0)</f>
        <v>0</v>
      </c>
      <c r="B416" s="164" t="s">
        <v>3213</v>
      </c>
      <c r="D416" t="str">
        <f>IFERROR(VLOOKUP(ROWS($D$2:D416),$A$2:$B$1000,2,0),"")</f>
        <v/>
      </c>
      <c r="S416" s="27" t="s">
        <v>2220</v>
      </c>
      <c r="T416" s="27" t="s">
        <v>2221</v>
      </c>
      <c r="U416" s="27" t="s">
        <v>2222</v>
      </c>
      <c r="V416" s="27" t="s">
        <v>1074</v>
      </c>
    </row>
    <row r="417" spans="1:22" x14ac:dyDescent="0.25">
      <c r="A417">
        <f>IF(ISNUMBER(SEARCH('Project Detail'!$B$5,'Data Validation'!B417)),MAX($A$1:A416)+1,0)</f>
        <v>0</v>
      </c>
      <c r="B417" s="164" t="s">
        <v>3210</v>
      </c>
      <c r="D417" t="str">
        <f>IFERROR(VLOOKUP(ROWS($D$2:D417),$A$2:$B$1000,2,0),"")</f>
        <v/>
      </c>
      <c r="S417" s="27" t="s">
        <v>2223</v>
      </c>
      <c r="T417" s="27" t="s">
        <v>2224</v>
      </c>
      <c r="U417" s="27" t="s">
        <v>2225</v>
      </c>
      <c r="V417" s="27" t="s">
        <v>1084</v>
      </c>
    </row>
    <row r="418" spans="1:22" x14ac:dyDescent="0.25">
      <c r="A418">
        <f>IF(ISNUMBER(SEARCH('Project Detail'!$B$5,'Data Validation'!B418)),MAX($A$1:A417)+1,0)</f>
        <v>0</v>
      </c>
      <c r="B418" s="164" t="s">
        <v>3668</v>
      </c>
      <c r="D418" t="str">
        <f>IFERROR(VLOOKUP(ROWS($D$2:D418),$A$2:$B$1000,2,0),"")</f>
        <v/>
      </c>
      <c r="S418" s="27" t="s">
        <v>2226</v>
      </c>
      <c r="T418" s="27" t="s">
        <v>2227</v>
      </c>
      <c r="U418" s="27" t="s">
        <v>2228</v>
      </c>
      <c r="V418" s="27" t="s">
        <v>1074</v>
      </c>
    </row>
    <row r="419" spans="1:22" x14ac:dyDescent="0.25">
      <c r="A419">
        <f>IF(ISNUMBER(SEARCH('Project Detail'!$B$5,'Data Validation'!B419)),MAX($A$1:A418)+1,0)</f>
        <v>0</v>
      </c>
      <c r="B419" s="164" t="s">
        <v>3757</v>
      </c>
      <c r="D419" t="str">
        <f>IFERROR(VLOOKUP(ROWS($D$2:D419),$A$2:$B$1000,2,0),"")</f>
        <v/>
      </c>
      <c r="S419" s="27" t="s">
        <v>2229</v>
      </c>
      <c r="T419" s="27" t="s">
        <v>2230</v>
      </c>
      <c r="U419" s="27" t="s">
        <v>2231</v>
      </c>
      <c r="V419" s="27" t="s">
        <v>1084</v>
      </c>
    </row>
    <row r="420" spans="1:22" x14ac:dyDescent="0.25">
      <c r="A420">
        <f>IF(ISNUMBER(SEARCH('Project Detail'!$B$5,'Data Validation'!B420)),MAX($A$1:A419)+1,0)</f>
        <v>0</v>
      </c>
      <c r="B420" s="164" t="s">
        <v>3205</v>
      </c>
      <c r="D420" t="str">
        <f>IFERROR(VLOOKUP(ROWS($D$2:D420),$A$2:$B$1000,2,0),"")</f>
        <v/>
      </c>
      <c r="S420" s="27" t="s">
        <v>2232</v>
      </c>
      <c r="T420" s="27" t="s">
        <v>2233</v>
      </c>
      <c r="U420" s="27" t="s">
        <v>2234</v>
      </c>
      <c r="V420" s="27" t="s">
        <v>1084</v>
      </c>
    </row>
    <row r="421" spans="1:22" x14ac:dyDescent="0.25">
      <c r="A421">
        <f>IF(ISNUMBER(SEARCH('Project Detail'!$B$5,'Data Validation'!B421)),MAX($A$1:A420)+1,0)</f>
        <v>0</v>
      </c>
      <c r="B421" s="164" t="s">
        <v>3237</v>
      </c>
      <c r="D421" t="str">
        <f>IFERROR(VLOOKUP(ROWS($D$2:D421),$A$2:$B$1000,2,0),"")</f>
        <v/>
      </c>
      <c r="S421" s="27" t="s">
        <v>2235</v>
      </c>
      <c r="T421" s="27" t="s">
        <v>2236</v>
      </c>
      <c r="U421" s="27" t="s">
        <v>2237</v>
      </c>
      <c r="V421" s="27" t="s">
        <v>1084</v>
      </c>
    </row>
    <row r="422" spans="1:22" x14ac:dyDescent="0.25">
      <c r="A422">
        <f>IF(ISNUMBER(SEARCH('Project Detail'!$B$5,'Data Validation'!B422)),MAX($A$1:A421)+1,0)</f>
        <v>0</v>
      </c>
      <c r="B422" s="164" t="s">
        <v>3661</v>
      </c>
      <c r="D422" t="str">
        <f>IFERROR(VLOOKUP(ROWS($D$2:D422),$A$2:$B$1000,2,0),"")</f>
        <v/>
      </c>
      <c r="S422" s="27" t="s">
        <v>2238</v>
      </c>
      <c r="T422" s="27" t="s">
        <v>2239</v>
      </c>
      <c r="U422" s="27" t="s">
        <v>2240</v>
      </c>
      <c r="V422" s="27" t="s">
        <v>1084</v>
      </c>
    </row>
    <row r="423" spans="1:22" x14ac:dyDescent="0.25">
      <c r="A423">
        <f>IF(ISNUMBER(SEARCH('Project Detail'!$B$5,'Data Validation'!B423)),MAX($A$1:A422)+1,0)</f>
        <v>0</v>
      </c>
      <c r="B423" s="164" t="s">
        <v>3663</v>
      </c>
      <c r="D423" t="str">
        <f>IFERROR(VLOOKUP(ROWS($D$2:D423),$A$2:$B$1000,2,0),"")</f>
        <v/>
      </c>
      <c r="S423" s="27" t="s">
        <v>2241</v>
      </c>
      <c r="T423" s="27" t="s">
        <v>2242</v>
      </c>
      <c r="U423" s="27" t="s">
        <v>2243</v>
      </c>
      <c r="V423" s="27" t="s">
        <v>1084</v>
      </c>
    </row>
    <row r="424" spans="1:22" x14ac:dyDescent="0.25">
      <c r="A424">
        <f>IF(ISNUMBER(SEARCH('Project Detail'!$B$5,'Data Validation'!B424)),MAX($A$1:A423)+1,0)</f>
        <v>0</v>
      </c>
      <c r="B424" s="164" t="s">
        <v>4535</v>
      </c>
      <c r="D424" t="str">
        <f>IFERROR(VLOOKUP(ROWS($D$2:D424),$A$2:$B$1000,2,0),"")</f>
        <v/>
      </c>
      <c r="S424" s="27" t="s">
        <v>2244</v>
      </c>
      <c r="T424" s="27" t="s">
        <v>2245</v>
      </c>
      <c r="U424" s="27" t="s">
        <v>2246</v>
      </c>
      <c r="V424" s="27" t="s">
        <v>1084</v>
      </c>
    </row>
    <row r="425" spans="1:22" x14ac:dyDescent="0.25">
      <c r="A425">
        <f>IF(ISNUMBER(SEARCH('Project Detail'!$B$5,'Data Validation'!B425)),MAX($A$1:A424)+1,0)</f>
        <v>0</v>
      </c>
      <c r="B425" s="164" t="s">
        <v>3214</v>
      </c>
      <c r="D425" t="str">
        <f>IFERROR(VLOOKUP(ROWS($D$2:D425),$A$2:$B$1000,2,0),"")</f>
        <v/>
      </c>
      <c r="S425" s="27" t="s">
        <v>2247</v>
      </c>
      <c r="T425" s="27" t="s">
        <v>2248</v>
      </c>
      <c r="U425" s="27" t="s">
        <v>2249</v>
      </c>
      <c r="V425" s="27" t="s">
        <v>1084</v>
      </c>
    </row>
    <row r="426" spans="1:22" x14ac:dyDescent="0.25">
      <c r="A426">
        <f>IF(ISNUMBER(SEARCH('Project Detail'!$B$5,'Data Validation'!B426)),MAX($A$1:A425)+1,0)</f>
        <v>0</v>
      </c>
      <c r="B426" s="164" t="s">
        <v>3220</v>
      </c>
      <c r="D426" t="str">
        <f>IFERROR(VLOOKUP(ROWS($D$2:D426),$A$2:$B$1000,2,0),"")</f>
        <v/>
      </c>
      <c r="S426" s="27" t="s">
        <v>2250</v>
      </c>
      <c r="T426" s="27" t="s">
        <v>2251</v>
      </c>
      <c r="U426" s="27" t="s">
        <v>2252</v>
      </c>
      <c r="V426" s="27" t="s">
        <v>1084</v>
      </c>
    </row>
    <row r="427" spans="1:22" x14ac:dyDescent="0.25">
      <c r="A427">
        <f>IF(ISNUMBER(SEARCH('Project Detail'!$B$5,'Data Validation'!B427)),MAX($A$1:A426)+1,0)</f>
        <v>0</v>
      </c>
      <c r="B427" s="164" t="s">
        <v>3219</v>
      </c>
      <c r="D427" t="str">
        <f>IFERROR(VLOOKUP(ROWS($D$2:D427),$A$2:$B$1000,2,0),"")</f>
        <v/>
      </c>
      <c r="S427" s="27" t="s">
        <v>2253</v>
      </c>
      <c r="T427" s="27" t="s">
        <v>2254</v>
      </c>
      <c r="U427" s="27" t="s">
        <v>2255</v>
      </c>
      <c r="V427" s="27" t="s">
        <v>1084</v>
      </c>
    </row>
    <row r="428" spans="1:22" x14ac:dyDescent="0.25">
      <c r="A428">
        <f>IF(ISNUMBER(SEARCH('Project Detail'!$B$5,'Data Validation'!B428)),MAX($A$1:A427)+1,0)</f>
        <v>0</v>
      </c>
      <c r="B428" s="164" t="s">
        <v>3199</v>
      </c>
      <c r="D428" t="str">
        <f>IFERROR(VLOOKUP(ROWS($D$2:D428),$A$2:$B$1000,2,0),"")</f>
        <v/>
      </c>
      <c r="S428" s="27" t="s">
        <v>2256</v>
      </c>
      <c r="T428" s="27" t="s">
        <v>2257</v>
      </c>
      <c r="U428" s="27" t="s">
        <v>2258</v>
      </c>
      <c r="V428" s="27" t="s">
        <v>1084</v>
      </c>
    </row>
    <row r="429" spans="1:22" x14ac:dyDescent="0.25">
      <c r="A429">
        <f>IF(ISNUMBER(SEARCH('Project Detail'!$B$5,'Data Validation'!B429)),MAX($A$1:A428)+1,0)</f>
        <v>0</v>
      </c>
      <c r="B429" s="164" t="s">
        <v>3217</v>
      </c>
      <c r="D429" t="str">
        <f>IFERROR(VLOOKUP(ROWS($D$2:D429),$A$2:$B$1000,2,0),"")</f>
        <v/>
      </c>
      <c r="S429" s="27" t="s">
        <v>2259</v>
      </c>
      <c r="T429" s="27" t="s">
        <v>2260</v>
      </c>
      <c r="U429" s="27" t="s">
        <v>2261</v>
      </c>
      <c r="V429" s="27" t="s">
        <v>1084</v>
      </c>
    </row>
    <row r="430" spans="1:22" x14ac:dyDescent="0.25">
      <c r="A430">
        <f>IF(ISNUMBER(SEARCH('Project Detail'!$B$5,'Data Validation'!B430)),MAX($A$1:A429)+1,0)</f>
        <v>0</v>
      </c>
      <c r="B430" s="164" t="s">
        <v>3224</v>
      </c>
      <c r="D430" t="str">
        <f>IFERROR(VLOOKUP(ROWS($D$2:D430),$A$2:$B$1000,2,0),"")</f>
        <v/>
      </c>
      <c r="S430" s="27" t="s">
        <v>2262</v>
      </c>
      <c r="T430" s="27" t="s">
        <v>2263</v>
      </c>
      <c r="U430" s="27" t="s">
        <v>2264</v>
      </c>
      <c r="V430" s="27" t="s">
        <v>1084</v>
      </c>
    </row>
    <row r="431" spans="1:22" x14ac:dyDescent="0.25">
      <c r="A431">
        <f>IF(ISNUMBER(SEARCH('Project Detail'!$B$5,'Data Validation'!B431)),MAX($A$1:A430)+1,0)</f>
        <v>0</v>
      </c>
      <c r="B431" s="164" t="s">
        <v>3666</v>
      </c>
      <c r="D431" t="str">
        <f>IFERROR(VLOOKUP(ROWS($D$2:D431),$A$2:$B$1000,2,0),"")</f>
        <v/>
      </c>
      <c r="S431" s="27" t="s">
        <v>2265</v>
      </c>
      <c r="T431" s="27" t="s">
        <v>2266</v>
      </c>
      <c r="U431" s="27" t="s">
        <v>2267</v>
      </c>
      <c r="V431" s="27" t="s">
        <v>1074</v>
      </c>
    </row>
    <row r="432" spans="1:22" x14ac:dyDescent="0.25">
      <c r="A432">
        <f>IF(ISNUMBER(SEARCH('Project Detail'!$B$5,'Data Validation'!B432)),MAX($A$1:A431)+1,0)</f>
        <v>0</v>
      </c>
      <c r="B432" s="164" t="s">
        <v>3227</v>
      </c>
      <c r="D432" t="str">
        <f>IFERROR(VLOOKUP(ROWS($D$2:D432),$A$2:$B$1000,2,0),"")</f>
        <v/>
      </c>
      <c r="S432" s="27" t="s">
        <v>2268</v>
      </c>
      <c r="T432" s="27" t="s">
        <v>2269</v>
      </c>
      <c r="U432" s="27" t="s">
        <v>2270</v>
      </c>
      <c r="V432" s="27" t="s">
        <v>1074</v>
      </c>
    </row>
    <row r="433" spans="1:22" x14ac:dyDescent="0.25">
      <c r="A433">
        <f>IF(ISNUMBER(SEARCH('Project Detail'!$B$5,'Data Validation'!B433)),MAX($A$1:A432)+1,0)</f>
        <v>0</v>
      </c>
      <c r="B433" s="164" t="s">
        <v>3228</v>
      </c>
      <c r="D433" t="str">
        <f>IFERROR(VLOOKUP(ROWS($D$2:D433),$A$2:$B$1000,2,0),"")</f>
        <v/>
      </c>
      <c r="S433" s="27" t="s">
        <v>2271</v>
      </c>
      <c r="T433" s="27" t="s">
        <v>2272</v>
      </c>
      <c r="U433" s="27" t="s">
        <v>2273</v>
      </c>
      <c r="V433" s="27" t="s">
        <v>1084</v>
      </c>
    </row>
    <row r="434" spans="1:22" x14ac:dyDescent="0.25">
      <c r="A434">
        <f>IF(ISNUMBER(SEARCH('Project Detail'!$B$5,'Data Validation'!B434)),MAX($A$1:A433)+1,0)</f>
        <v>0</v>
      </c>
      <c r="B434" s="164" t="s">
        <v>3229</v>
      </c>
      <c r="D434" t="str">
        <f>IFERROR(VLOOKUP(ROWS($D$2:D434),$A$2:$B$1000,2,0),"")</f>
        <v/>
      </c>
      <c r="S434" s="27" t="s">
        <v>2274</v>
      </c>
      <c r="T434" s="27" t="s">
        <v>2275</v>
      </c>
      <c r="U434" s="27" t="s">
        <v>2276</v>
      </c>
      <c r="V434" s="27" t="s">
        <v>1084</v>
      </c>
    </row>
    <row r="435" spans="1:22" x14ac:dyDescent="0.25">
      <c r="A435">
        <f>IF(ISNUMBER(SEARCH('Project Detail'!$B$5,'Data Validation'!B435)),MAX($A$1:A434)+1,0)</f>
        <v>0</v>
      </c>
      <c r="B435" s="164" t="s">
        <v>3230</v>
      </c>
      <c r="D435" t="str">
        <f>IFERROR(VLOOKUP(ROWS($D$2:D435),$A$2:$B$1000,2,0),"")</f>
        <v/>
      </c>
      <c r="S435" s="27" t="s">
        <v>2277</v>
      </c>
      <c r="T435" s="27" t="s">
        <v>2278</v>
      </c>
      <c r="U435" s="27" t="s">
        <v>2279</v>
      </c>
      <c r="V435" s="27" t="s">
        <v>1084</v>
      </c>
    </row>
    <row r="436" spans="1:22" x14ac:dyDescent="0.25">
      <c r="A436">
        <f>IF(ISNUMBER(SEARCH('Project Detail'!$B$5,'Data Validation'!B436)),MAX($A$1:A435)+1,0)</f>
        <v>0</v>
      </c>
      <c r="B436" s="164" t="s">
        <v>3231</v>
      </c>
      <c r="D436" t="str">
        <f>IFERROR(VLOOKUP(ROWS($D$2:D436),$A$2:$B$1000,2,0),"")</f>
        <v/>
      </c>
      <c r="S436" s="27" t="s">
        <v>2280</v>
      </c>
      <c r="T436" s="27" t="s">
        <v>2281</v>
      </c>
      <c r="U436" s="27" t="s">
        <v>2282</v>
      </c>
      <c r="V436" s="27" t="s">
        <v>1084</v>
      </c>
    </row>
    <row r="437" spans="1:22" x14ac:dyDescent="0.25">
      <c r="A437">
        <f>IF(ISNUMBER(SEARCH('Project Detail'!$B$5,'Data Validation'!B437)),MAX($A$1:A436)+1,0)</f>
        <v>0</v>
      </c>
      <c r="B437" s="164" t="s">
        <v>3226</v>
      </c>
      <c r="D437" t="str">
        <f>IFERROR(VLOOKUP(ROWS($D$2:D437),$A$2:$B$1000,2,0),"")</f>
        <v/>
      </c>
      <c r="S437" s="27" t="s">
        <v>2283</v>
      </c>
      <c r="T437" s="27" t="s">
        <v>2284</v>
      </c>
      <c r="U437" s="27" t="s">
        <v>2285</v>
      </c>
      <c r="V437" s="27" t="s">
        <v>1084</v>
      </c>
    </row>
    <row r="438" spans="1:22" x14ac:dyDescent="0.25">
      <c r="A438">
        <f>IF(ISNUMBER(SEARCH('Project Detail'!$B$5,'Data Validation'!B438)),MAX($A$1:A437)+1,0)</f>
        <v>0</v>
      </c>
      <c r="B438" s="164" t="s">
        <v>3201</v>
      </c>
      <c r="D438" t="str">
        <f>IFERROR(VLOOKUP(ROWS($D$2:D438),$A$2:$B$1000,2,0),"")</f>
        <v/>
      </c>
      <c r="S438" s="27" t="s">
        <v>2286</v>
      </c>
      <c r="T438" s="27" t="s">
        <v>2287</v>
      </c>
      <c r="U438" s="27" t="s">
        <v>2288</v>
      </c>
      <c r="V438" s="27" t="s">
        <v>1084</v>
      </c>
    </row>
    <row r="439" spans="1:22" x14ac:dyDescent="0.25">
      <c r="A439">
        <f>IF(ISNUMBER(SEARCH('Project Detail'!$B$5,'Data Validation'!B439)),MAX($A$1:A438)+1,0)</f>
        <v>0</v>
      </c>
      <c r="B439" s="164" t="s">
        <v>3211</v>
      </c>
      <c r="D439" t="str">
        <f>IFERROR(VLOOKUP(ROWS($D$2:D439),$A$2:$B$1000,2,0),"")</f>
        <v/>
      </c>
      <c r="S439" s="27" t="s">
        <v>2289</v>
      </c>
      <c r="T439" s="27" t="s">
        <v>2290</v>
      </c>
      <c r="U439" s="27" t="s">
        <v>2291</v>
      </c>
      <c r="V439" s="27" t="s">
        <v>1084</v>
      </c>
    </row>
    <row r="440" spans="1:22" x14ac:dyDescent="0.25">
      <c r="A440">
        <f>IF(ISNUMBER(SEARCH('Project Detail'!$B$5,'Data Validation'!B440)),MAX($A$1:A439)+1,0)</f>
        <v>0</v>
      </c>
      <c r="B440" s="164" t="s">
        <v>3202</v>
      </c>
      <c r="D440" t="str">
        <f>IFERROR(VLOOKUP(ROWS($D$2:D440),$A$2:$B$1000,2,0),"")</f>
        <v/>
      </c>
      <c r="S440" s="27" t="s">
        <v>2292</v>
      </c>
      <c r="T440" s="27" t="s">
        <v>2293</v>
      </c>
      <c r="U440" s="27" t="s">
        <v>2294</v>
      </c>
      <c r="V440" s="27" t="s">
        <v>1084</v>
      </c>
    </row>
    <row r="441" spans="1:22" x14ac:dyDescent="0.25">
      <c r="A441">
        <f>IF(ISNUMBER(SEARCH('Project Detail'!$B$5,'Data Validation'!B441)),MAX($A$1:A440)+1,0)</f>
        <v>0</v>
      </c>
      <c r="B441" s="164" t="s">
        <v>3673</v>
      </c>
      <c r="D441" t="str">
        <f>IFERROR(VLOOKUP(ROWS($D$2:D441),$A$2:$B$1000,2,0),"")</f>
        <v/>
      </c>
      <c r="S441" s="27" t="s">
        <v>2295</v>
      </c>
      <c r="T441" s="27" t="s">
        <v>2296</v>
      </c>
      <c r="U441" s="27" t="s">
        <v>2297</v>
      </c>
      <c r="V441" s="27" t="s">
        <v>1084</v>
      </c>
    </row>
    <row r="442" spans="1:22" x14ac:dyDescent="0.25">
      <c r="A442">
        <f>IF(ISNUMBER(SEARCH('Project Detail'!$B$5,'Data Validation'!B442)),MAX($A$1:A441)+1,0)</f>
        <v>0</v>
      </c>
      <c r="B442" s="164" t="s">
        <v>4542</v>
      </c>
      <c r="D442" t="str">
        <f>IFERROR(VLOOKUP(ROWS($D$2:D442),$A$2:$B$1000,2,0),"")</f>
        <v/>
      </c>
      <c r="S442" s="27" t="s">
        <v>2298</v>
      </c>
      <c r="T442" s="27" t="s">
        <v>2299</v>
      </c>
      <c r="U442" s="27" t="s">
        <v>2300</v>
      </c>
      <c r="V442" s="27" t="s">
        <v>1084</v>
      </c>
    </row>
    <row r="443" spans="1:22" x14ac:dyDescent="0.25">
      <c r="A443">
        <f>IF(ISNUMBER(SEARCH('Project Detail'!$B$5,'Data Validation'!B443)),MAX($A$1:A442)+1,0)</f>
        <v>0</v>
      </c>
      <c r="B443" s="164" t="s">
        <v>4538</v>
      </c>
      <c r="D443" t="str">
        <f>IFERROR(VLOOKUP(ROWS($D$2:D443),$A$2:$B$1000,2,0),"")</f>
        <v/>
      </c>
      <c r="S443" s="27" t="s">
        <v>2301</v>
      </c>
      <c r="T443" s="27" t="s">
        <v>2302</v>
      </c>
      <c r="U443" s="27" t="s">
        <v>2302</v>
      </c>
      <c r="V443" s="27" t="s">
        <v>1084</v>
      </c>
    </row>
    <row r="444" spans="1:22" x14ac:dyDescent="0.25">
      <c r="A444">
        <f>IF(ISNUMBER(SEARCH('Project Detail'!$B$5,'Data Validation'!B444)),MAX($A$1:A443)+1,0)</f>
        <v>0</v>
      </c>
      <c r="B444" s="164" t="s">
        <v>3206</v>
      </c>
      <c r="D444" t="str">
        <f>IFERROR(VLOOKUP(ROWS($D$2:D444),$A$2:$B$1000,2,0),"")</f>
        <v/>
      </c>
      <c r="S444" s="27" t="s">
        <v>2303</v>
      </c>
      <c r="T444" s="27" t="s">
        <v>2304</v>
      </c>
      <c r="U444" s="27" t="s">
        <v>2305</v>
      </c>
      <c r="V444" s="27" t="s">
        <v>1084</v>
      </c>
    </row>
    <row r="445" spans="1:22" x14ac:dyDescent="0.25">
      <c r="A445">
        <f>IF(ISNUMBER(SEARCH('Project Detail'!$B$5,'Data Validation'!B445)),MAX($A$1:A444)+1,0)</f>
        <v>0</v>
      </c>
      <c r="B445" s="164" t="s">
        <v>3236</v>
      </c>
      <c r="D445" t="str">
        <f>IFERROR(VLOOKUP(ROWS($D$2:D445),$A$2:$B$1000,2,0),"")</f>
        <v/>
      </c>
      <c r="S445" s="27" t="s">
        <v>2306</v>
      </c>
      <c r="T445" s="27" t="s">
        <v>2307</v>
      </c>
      <c r="U445" s="27" t="s">
        <v>2308</v>
      </c>
      <c r="V445" s="27" t="s">
        <v>1084</v>
      </c>
    </row>
    <row r="446" spans="1:22" x14ac:dyDescent="0.25">
      <c r="A446">
        <f>IF(ISNUMBER(SEARCH('Project Detail'!$B$5,'Data Validation'!B446)),MAX($A$1:A445)+1,0)</f>
        <v>0</v>
      </c>
      <c r="B446" s="164" t="s">
        <v>3235</v>
      </c>
      <c r="D446" t="str">
        <f>IFERROR(VLOOKUP(ROWS($D$2:D446),$A$2:$B$1000,2,0),"")</f>
        <v/>
      </c>
      <c r="S446" s="27" t="s">
        <v>2309</v>
      </c>
      <c r="T446" s="27" t="s">
        <v>2310</v>
      </c>
      <c r="U446" s="27" t="s">
        <v>2311</v>
      </c>
      <c r="V446" s="27" t="s">
        <v>1084</v>
      </c>
    </row>
    <row r="447" spans="1:22" x14ac:dyDescent="0.25">
      <c r="A447">
        <f>IF(ISNUMBER(SEARCH('Project Detail'!$B$5,'Data Validation'!B447)),MAX($A$1:A446)+1,0)</f>
        <v>0</v>
      </c>
      <c r="B447" s="164" t="s">
        <v>3659</v>
      </c>
      <c r="D447" t="str">
        <f>IFERROR(VLOOKUP(ROWS($D$2:D447),$A$2:$B$1000,2,0),"")</f>
        <v/>
      </c>
      <c r="S447" s="27" t="s">
        <v>2312</v>
      </c>
      <c r="T447" s="27" t="s">
        <v>2313</v>
      </c>
      <c r="U447" s="27" t="s">
        <v>2314</v>
      </c>
      <c r="V447" s="27" t="s">
        <v>1084</v>
      </c>
    </row>
    <row r="448" spans="1:22" x14ac:dyDescent="0.25">
      <c r="A448">
        <f>IF(ISNUMBER(SEARCH('Project Detail'!$B$5,'Data Validation'!B448)),MAX($A$1:A447)+1,0)</f>
        <v>0</v>
      </c>
      <c r="B448" s="164" t="s">
        <v>3671</v>
      </c>
      <c r="D448" t="str">
        <f>IFERROR(VLOOKUP(ROWS($D$2:D448),$A$2:$B$1000,2,0),"")</f>
        <v/>
      </c>
      <c r="S448" s="27" t="s">
        <v>2315</v>
      </c>
      <c r="T448" s="27" t="s">
        <v>2316</v>
      </c>
      <c r="U448" s="27" t="s">
        <v>2317</v>
      </c>
      <c r="V448" s="27" t="s">
        <v>1074</v>
      </c>
    </row>
    <row r="449" spans="1:22" x14ac:dyDescent="0.25">
      <c r="A449">
        <f>IF(ISNUMBER(SEARCH('Project Detail'!$B$5,'Data Validation'!B449)),MAX($A$1:A448)+1,0)</f>
        <v>0</v>
      </c>
      <c r="B449" s="164" t="s">
        <v>3215</v>
      </c>
      <c r="D449" t="str">
        <f>IFERROR(VLOOKUP(ROWS($D$2:D449),$A$2:$B$1000,2,0),"")</f>
        <v/>
      </c>
      <c r="S449" s="27" t="s">
        <v>2318</v>
      </c>
      <c r="T449" s="27" t="s">
        <v>2319</v>
      </c>
      <c r="U449" s="27" t="s">
        <v>2320</v>
      </c>
      <c r="V449" s="27" t="s">
        <v>1084</v>
      </c>
    </row>
    <row r="450" spans="1:22" x14ac:dyDescent="0.25">
      <c r="A450">
        <f>IF(ISNUMBER(SEARCH('Project Detail'!$B$5,'Data Validation'!B450)),MAX($A$1:A449)+1,0)</f>
        <v>0</v>
      </c>
      <c r="B450" s="164" t="s">
        <v>3221</v>
      </c>
      <c r="D450" t="str">
        <f>IFERROR(VLOOKUP(ROWS($D$2:D450),$A$2:$B$1000,2,0),"")</f>
        <v/>
      </c>
      <c r="S450" s="27" t="s">
        <v>2321</v>
      </c>
      <c r="T450" s="27" t="s">
        <v>2322</v>
      </c>
      <c r="U450" s="27" t="s">
        <v>2323</v>
      </c>
      <c r="V450" s="27" t="s">
        <v>1084</v>
      </c>
    </row>
    <row r="451" spans="1:22" x14ac:dyDescent="0.25">
      <c r="A451">
        <f>IF(ISNUMBER(SEARCH('Project Detail'!$B$5,'Data Validation'!B451)),MAX($A$1:A450)+1,0)</f>
        <v>0</v>
      </c>
      <c r="B451" s="164" t="s">
        <v>3216</v>
      </c>
      <c r="D451" t="str">
        <f>IFERROR(VLOOKUP(ROWS($D$2:D451),$A$2:$B$1000,2,0),"")</f>
        <v/>
      </c>
      <c r="S451" s="27" t="s">
        <v>2324</v>
      </c>
      <c r="T451" s="27" t="s">
        <v>2325</v>
      </c>
      <c r="U451" s="27" t="s">
        <v>2326</v>
      </c>
      <c r="V451" s="27" t="s">
        <v>1084</v>
      </c>
    </row>
    <row r="452" spans="1:22" x14ac:dyDescent="0.25">
      <c r="A452">
        <f>IF(ISNUMBER(SEARCH('Project Detail'!$B$5,'Data Validation'!B452)),MAX($A$1:A451)+1,0)</f>
        <v>0</v>
      </c>
      <c r="B452" s="164" t="s">
        <v>3760</v>
      </c>
      <c r="D452" t="str">
        <f>IFERROR(VLOOKUP(ROWS($D$2:D452),$A$2:$B$1000,2,0),"")</f>
        <v/>
      </c>
      <c r="S452" s="27" t="s">
        <v>2327</v>
      </c>
      <c r="T452" s="27" t="s">
        <v>2328</v>
      </c>
      <c r="U452" s="27" t="s">
        <v>2329</v>
      </c>
      <c r="V452" s="27" t="s">
        <v>1084</v>
      </c>
    </row>
    <row r="453" spans="1:22" x14ac:dyDescent="0.25">
      <c r="A453">
        <f>IF(ISNUMBER(SEARCH('Project Detail'!$B$5,'Data Validation'!B453)),MAX($A$1:A452)+1,0)</f>
        <v>0</v>
      </c>
      <c r="B453" s="164" t="s">
        <v>3654</v>
      </c>
      <c r="D453" t="str">
        <f>IFERROR(VLOOKUP(ROWS($D$2:D453),$A$2:$B$1000,2,0),"")</f>
        <v/>
      </c>
      <c r="S453" s="27" t="s">
        <v>2330</v>
      </c>
      <c r="T453" s="27" t="s">
        <v>2319</v>
      </c>
      <c r="U453" s="27" t="s">
        <v>2331</v>
      </c>
      <c r="V453" s="27" t="s">
        <v>1084</v>
      </c>
    </row>
    <row r="454" spans="1:22" x14ac:dyDescent="0.25">
      <c r="A454">
        <f>IF(ISNUMBER(SEARCH('Project Detail'!$B$5,'Data Validation'!B454)),MAX($A$1:A453)+1,0)</f>
        <v>0</v>
      </c>
      <c r="B454" s="164" t="s">
        <v>3656</v>
      </c>
      <c r="D454" t="str">
        <f>IFERROR(VLOOKUP(ROWS($D$2:D454),$A$2:$B$1000,2,0),"")</f>
        <v/>
      </c>
      <c r="S454" s="27" t="s">
        <v>2332</v>
      </c>
      <c r="T454" s="27" t="s">
        <v>2333</v>
      </c>
      <c r="U454" s="27" t="s">
        <v>2334</v>
      </c>
      <c r="V454" s="27" t="s">
        <v>1084</v>
      </c>
    </row>
    <row r="455" spans="1:22" x14ac:dyDescent="0.25">
      <c r="A455">
        <f>IF(ISNUMBER(SEARCH('Project Detail'!$B$5,'Data Validation'!B455)),MAX($A$1:A454)+1,0)</f>
        <v>0</v>
      </c>
      <c r="B455" s="164" t="s">
        <v>4541</v>
      </c>
      <c r="D455" t="str">
        <f>IFERROR(VLOOKUP(ROWS($D$2:D455),$A$2:$B$1000,2,0),"")</f>
        <v/>
      </c>
      <c r="S455" s="27" t="s">
        <v>2335</v>
      </c>
      <c r="T455" s="27" t="s">
        <v>2336</v>
      </c>
      <c r="U455" s="27" t="s">
        <v>2337</v>
      </c>
      <c r="V455" s="27" t="s">
        <v>1084</v>
      </c>
    </row>
    <row r="456" spans="1:22" x14ac:dyDescent="0.25">
      <c r="A456">
        <f>IF(ISNUMBER(SEARCH('Project Detail'!$B$5,'Data Validation'!B456)),MAX($A$1:A455)+1,0)</f>
        <v>0</v>
      </c>
      <c r="B456" s="164" t="s">
        <v>4593</v>
      </c>
      <c r="D456" t="str">
        <f>IFERROR(VLOOKUP(ROWS($D$2:D456),$A$2:$B$1000,2,0),"")</f>
        <v/>
      </c>
      <c r="S456" s="27" t="s">
        <v>2338</v>
      </c>
      <c r="T456" s="27" t="s">
        <v>2339</v>
      </c>
      <c r="U456" s="27" t="s">
        <v>2340</v>
      </c>
      <c r="V456" s="27" t="s">
        <v>1074</v>
      </c>
    </row>
    <row r="457" spans="1:22" x14ac:dyDescent="0.25">
      <c r="A457">
        <f>IF(ISNUMBER(SEARCH('Project Detail'!$B$5,'Data Validation'!B457)),MAX($A$1:A456)+1,0)</f>
        <v>0</v>
      </c>
      <c r="B457" s="164" t="s">
        <v>4595</v>
      </c>
      <c r="D457" t="str">
        <f>IFERROR(VLOOKUP(ROWS($D$2:D457),$A$2:$B$1000,2,0),"")</f>
        <v/>
      </c>
      <c r="S457" s="27" t="s">
        <v>2341</v>
      </c>
      <c r="T457" s="27" t="s">
        <v>2342</v>
      </c>
      <c r="U457" s="27" t="s">
        <v>2343</v>
      </c>
      <c r="V457" s="27" t="s">
        <v>1084</v>
      </c>
    </row>
    <row r="458" spans="1:22" x14ac:dyDescent="0.25">
      <c r="A458">
        <f>IF(ISNUMBER(SEARCH('Project Detail'!$B$5,'Data Validation'!B458)),MAX($A$1:A457)+1,0)</f>
        <v>0</v>
      </c>
      <c r="B458" s="164" t="s">
        <v>4587</v>
      </c>
      <c r="D458" t="str">
        <f>IFERROR(VLOOKUP(ROWS($D$2:D458),$A$2:$B$1000,2,0),"")</f>
        <v/>
      </c>
      <c r="S458" s="27" t="s">
        <v>2344</v>
      </c>
      <c r="T458" s="27" t="s">
        <v>2345</v>
      </c>
      <c r="U458" s="27" t="s">
        <v>2346</v>
      </c>
      <c r="V458" s="27" t="s">
        <v>1084</v>
      </c>
    </row>
    <row r="459" spans="1:22" x14ac:dyDescent="0.25">
      <c r="A459">
        <f>IF(ISNUMBER(SEARCH('Project Detail'!$B$5,'Data Validation'!B459)),MAX($A$1:A458)+1,0)</f>
        <v>0</v>
      </c>
      <c r="B459" s="164" t="s">
        <v>4589</v>
      </c>
      <c r="D459" t="str">
        <f>IFERROR(VLOOKUP(ROWS($D$2:D459),$A$2:$B$1000,2,0),"")</f>
        <v/>
      </c>
      <c r="S459" s="27" t="s">
        <v>2347</v>
      </c>
      <c r="T459" s="27" t="s">
        <v>2348</v>
      </c>
      <c r="U459" s="27" t="s">
        <v>2349</v>
      </c>
      <c r="V459" s="27" t="s">
        <v>1084</v>
      </c>
    </row>
    <row r="460" spans="1:22" x14ac:dyDescent="0.25">
      <c r="A460">
        <f>IF(ISNUMBER(SEARCH('Project Detail'!$B$5,'Data Validation'!B460)),MAX($A$1:A459)+1,0)</f>
        <v>0</v>
      </c>
      <c r="B460" s="164" t="s">
        <v>4591</v>
      </c>
      <c r="D460" t="str">
        <f>IFERROR(VLOOKUP(ROWS($D$2:D460),$A$2:$B$1000,2,0),"")</f>
        <v/>
      </c>
      <c r="S460" s="27" t="s">
        <v>2350</v>
      </c>
      <c r="T460" s="27" t="s">
        <v>2351</v>
      </c>
      <c r="U460" s="27" t="s">
        <v>2352</v>
      </c>
      <c r="V460" s="27" t="s">
        <v>1084</v>
      </c>
    </row>
    <row r="461" spans="1:22" x14ac:dyDescent="0.25">
      <c r="A461">
        <f>IF(ISNUMBER(SEARCH('Project Detail'!$B$5,'Data Validation'!B461)),MAX($A$1:A460)+1,0)</f>
        <v>0</v>
      </c>
      <c r="B461" s="164" t="s">
        <v>4548</v>
      </c>
      <c r="D461" t="str">
        <f>IFERROR(VLOOKUP(ROWS($D$2:D461),$A$2:$B$1000,2,0),"")</f>
        <v/>
      </c>
      <c r="S461" s="27" t="s">
        <v>2353</v>
      </c>
      <c r="T461" s="27" t="s">
        <v>2354</v>
      </c>
      <c r="U461" s="27" t="s">
        <v>2355</v>
      </c>
      <c r="V461" s="27" t="s">
        <v>1084</v>
      </c>
    </row>
    <row r="462" spans="1:22" x14ac:dyDescent="0.25">
      <c r="A462">
        <f>IF(ISNUMBER(SEARCH('Project Detail'!$B$5,'Data Validation'!B462)),MAX($A$1:A461)+1,0)</f>
        <v>0</v>
      </c>
      <c r="B462" s="164" t="s">
        <v>4433</v>
      </c>
      <c r="D462" t="str">
        <f>IFERROR(VLOOKUP(ROWS($D$2:D462),$A$2:$B$1000,2,0),"")</f>
        <v/>
      </c>
      <c r="S462" s="27" t="s">
        <v>2356</v>
      </c>
      <c r="T462" s="27" t="s">
        <v>2357</v>
      </c>
      <c r="U462" s="27" t="s">
        <v>2358</v>
      </c>
      <c r="V462" s="27" t="s">
        <v>1084</v>
      </c>
    </row>
    <row r="463" spans="1:22" x14ac:dyDescent="0.25">
      <c r="A463">
        <f>IF(ISNUMBER(SEARCH('Project Detail'!$B$5,'Data Validation'!B463)),MAX($A$1:A462)+1,0)</f>
        <v>0</v>
      </c>
      <c r="B463" s="164" t="s">
        <v>4592</v>
      </c>
      <c r="D463" t="str">
        <f>IFERROR(VLOOKUP(ROWS($D$2:D463),$A$2:$B$1000,2,0),"")</f>
        <v/>
      </c>
      <c r="S463" s="27" t="s">
        <v>2359</v>
      </c>
      <c r="T463" s="27" t="s">
        <v>2360</v>
      </c>
      <c r="U463" s="27" t="s">
        <v>2361</v>
      </c>
      <c r="V463" s="27" t="s">
        <v>1084</v>
      </c>
    </row>
    <row r="464" spans="1:22" x14ac:dyDescent="0.25">
      <c r="A464">
        <f>IF(ISNUMBER(SEARCH('Project Detail'!$B$5,'Data Validation'!B464)),MAX($A$1:A463)+1,0)</f>
        <v>0</v>
      </c>
      <c r="B464" s="164" t="s">
        <v>4531</v>
      </c>
      <c r="D464" t="str">
        <f>IFERROR(VLOOKUP(ROWS($D$2:D464),$A$2:$B$1000,2,0),"")</f>
        <v/>
      </c>
      <c r="S464" s="27" t="s">
        <v>2362</v>
      </c>
      <c r="T464" s="27" t="s">
        <v>2363</v>
      </c>
      <c r="U464" s="27" t="s">
        <v>2364</v>
      </c>
      <c r="V464" s="27" t="s">
        <v>1084</v>
      </c>
    </row>
    <row r="465" spans="1:22" x14ac:dyDescent="0.25">
      <c r="A465">
        <f>IF(ISNUMBER(SEARCH('Project Detail'!$B$5,'Data Validation'!B465)),MAX($A$1:A464)+1,0)</f>
        <v>0</v>
      </c>
      <c r="B465" s="164" t="s">
        <v>4585</v>
      </c>
      <c r="D465" t="str">
        <f>IFERROR(VLOOKUP(ROWS($D$2:D465),$A$2:$B$1000,2,0),"")</f>
        <v/>
      </c>
      <c r="S465" s="27" t="s">
        <v>2365</v>
      </c>
      <c r="T465" s="27" t="s">
        <v>2366</v>
      </c>
      <c r="U465" s="27" t="s">
        <v>2367</v>
      </c>
      <c r="V465" s="27" t="s">
        <v>1084</v>
      </c>
    </row>
    <row r="466" spans="1:22" x14ac:dyDescent="0.25">
      <c r="A466">
        <f>IF(ISNUMBER(SEARCH('Project Detail'!$B$5,'Data Validation'!B466)),MAX($A$1:A465)+1,0)</f>
        <v>0</v>
      </c>
      <c r="B466" s="164" t="s">
        <v>4555</v>
      </c>
      <c r="D466" t="str">
        <f>IFERROR(VLOOKUP(ROWS($D$2:D466),$A$2:$B$1000,2,0),"")</f>
        <v/>
      </c>
      <c r="S466" s="27" t="s">
        <v>2368</v>
      </c>
      <c r="T466" s="27" t="s">
        <v>2369</v>
      </c>
      <c r="U466" s="27" t="s">
        <v>2370</v>
      </c>
      <c r="V466" s="27" t="s">
        <v>1084</v>
      </c>
    </row>
    <row r="467" spans="1:22" x14ac:dyDescent="0.25">
      <c r="A467">
        <f>IF(ISNUMBER(SEARCH('Project Detail'!$B$5,'Data Validation'!B467)),MAX($A$1:A466)+1,0)</f>
        <v>0</v>
      </c>
      <c r="B467" s="164" t="s">
        <v>4554</v>
      </c>
      <c r="D467" t="str">
        <f>IFERROR(VLOOKUP(ROWS($D$2:D467),$A$2:$B$1000,2,0),"")</f>
        <v/>
      </c>
      <c r="S467" s="27" t="s">
        <v>2371</v>
      </c>
      <c r="T467" s="27" t="s">
        <v>2372</v>
      </c>
      <c r="U467" s="27" t="s">
        <v>2373</v>
      </c>
      <c r="V467" s="27" t="s">
        <v>1084</v>
      </c>
    </row>
    <row r="468" spans="1:22" x14ac:dyDescent="0.25">
      <c r="A468">
        <f>IF(ISNUMBER(SEARCH('Project Detail'!$B$5,'Data Validation'!B468)),MAX($A$1:A467)+1,0)</f>
        <v>0</v>
      </c>
      <c r="B468" s="164" t="s">
        <v>4584</v>
      </c>
      <c r="D468" t="str">
        <f>IFERROR(VLOOKUP(ROWS($D$2:D468),$A$2:$B$1000,2,0),"")</f>
        <v/>
      </c>
      <c r="S468" s="27" t="s">
        <v>2374</v>
      </c>
      <c r="T468" s="27" t="s">
        <v>2375</v>
      </c>
      <c r="U468" s="27" t="s">
        <v>2375</v>
      </c>
      <c r="V468" s="27" t="s">
        <v>1084</v>
      </c>
    </row>
    <row r="469" spans="1:22" x14ac:dyDescent="0.25">
      <c r="A469">
        <f>IF(ISNUMBER(SEARCH('Project Detail'!$B$5,'Data Validation'!B469)),MAX($A$1:A468)+1,0)</f>
        <v>0</v>
      </c>
      <c r="B469" s="164" t="s">
        <v>3684</v>
      </c>
      <c r="D469" t="str">
        <f>IFERROR(VLOOKUP(ROWS($D$2:D469),$A$2:$B$1000,2,0),"")</f>
        <v/>
      </c>
      <c r="S469" s="27" t="s">
        <v>2376</v>
      </c>
      <c r="T469" s="27" t="s">
        <v>2377</v>
      </c>
      <c r="U469" s="27" t="s">
        <v>2377</v>
      </c>
      <c r="V469" s="27" t="s">
        <v>1074</v>
      </c>
    </row>
    <row r="470" spans="1:22" x14ac:dyDescent="0.25">
      <c r="A470">
        <f>IF(ISNUMBER(SEARCH('Project Detail'!$B$5,'Data Validation'!B470)),MAX($A$1:A469)+1,0)</f>
        <v>0</v>
      </c>
      <c r="B470" s="164" t="s">
        <v>4566</v>
      </c>
      <c r="D470" t="str">
        <f>IFERROR(VLOOKUP(ROWS($D$2:D470),$A$2:$B$1000,2,0),"")</f>
        <v/>
      </c>
      <c r="S470" s="27" t="s">
        <v>2378</v>
      </c>
      <c r="T470" s="27" t="s">
        <v>2379</v>
      </c>
      <c r="U470" s="27" t="s">
        <v>2380</v>
      </c>
      <c r="V470" s="27" t="s">
        <v>1084</v>
      </c>
    </row>
    <row r="471" spans="1:22" x14ac:dyDescent="0.25">
      <c r="A471">
        <f>IF(ISNUMBER(SEARCH('Project Detail'!$B$5,'Data Validation'!B471)),MAX($A$1:A470)+1,0)</f>
        <v>0</v>
      </c>
      <c r="B471" s="164" t="s">
        <v>1061</v>
      </c>
      <c r="D471" t="str">
        <f>IFERROR(VLOOKUP(ROWS($D$2:D471),$A$2:$B$1000,2,0),"")</f>
        <v/>
      </c>
      <c r="S471" s="27" t="s">
        <v>2381</v>
      </c>
      <c r="T471" s="27" t="s">
        <v>2382</v>
      </c>
      <c r="U471" s="27" t="s">
        <v>2383</v>
      </c>
      <c r="V471" s="27" t="s">
        <v>1084</v>
      </c>
    </row>
    <row r="472" spans="1:22" x14ac:dyDescent="0.25">
      <c r="A472">
        <f>IF(ISNUMBER(SEARCH('Project Detail'!$B$5,'Data Validation'!B472)),MAX($A$1:A471)+1,0)</f>
        <v>0</v>
      </c>
      <c r="B472" s="164" t="s">
        <v>2810</v>
      </c>
      <c r="D472" t="str">
        <f>IFERROR(VLOOKUP(ROWS($D$2:D472),$A$2:$B$1000,2,0),"")</f>
        <v/>
      </c>
      <c r="S472" s="27" t="s">
        <v>2384</v>
      </c>
      <c r="T472" s="27" t="s">
        <v>2385</v>
      </c>
      <c r="U472" s="27" t="s">
        <v>2386</v>
      </c>
      <c r="V472" s="27" t="s">
        <v>1084</v>
      </c>
    </row>
    <row r="473" spans="1:22" x14ac:dyDescent="0.25">
      <c r="A473">
        <f>IF(ISNUMBER(SEARCH('Project Detail'!$B$5,'Data Validation'!B473)),MAX($A$1:A472)+1,0)</f>
        <v>0</v>
      </c>
      <c r="B473" s="164" t="s">
        <v>383</v>
      </c>
      <c r="D473" t="str">
        <f>IFERROR(VLOOKUP(ROWS($D$2:D473),$A$2:$B$1000,2,0),"")</f>
        <v/>
      </c>
      <c r="S473" s="27" t="s">
        <v>2387</v>
      </c>
      <c r="T473" s="27" t="s">
        <v>2388</v>
      </c>
      <c r="U473" s="27" t="s">
        <v>539</v>
      </c>
      <c r="V473" s="27" t="s">
        <v>1084</v>
      </c>
    </row>
    <row r="474" spans="1:22" x14ac:dyDescent="0.25">
      <c r="A474">
        <f>IF(ISNUMBER(SEARCH('Project Detail'!$B$5,'Data Validation'!B474)),MAX($A$1:A473)+1,0)</f>
        <v>0</v>
      </c>
      <c r="B474" s="164" t="s">
        <v>471</v>
      </c>
      <c r="D474" t="str">
        <f>IFERROR(VLOOKUP(ROWS($D$2:D474),$A$2:$B$1000,2,0),"")</f>
        <v/>
      </c>
      <c r="S474" s="27" t="s">
        <v>2389</v>
      </c>
      <c r="T474" s="27" t="s">
        <v>2390</v>
      </c>
      <c r="U474" s="27" t="s">
        <v>2391</v>
      </c>
      <c r="V474" s="27" t="s">
        <v>1084</v>
      </c>
    </row>
    <row r="475" spans="1:22" x14ac:dyDescent="0.25">
      <c r="A475">
        <f>IF(ISNUMBER(SEARCH('Project Detail'!$B$5,'Data Validation'!B475)),MAX($A$1:A474)+1,0)</f>
        <v>0</v>
      </c>
      <c r="B475" s="164" t="s">
        <v>1063</v>
      </c>
      <c r="D475" t="str">
        <f>IFERROR(VLOOKUP(ROWS($D$2:D475),$A$2:$B$1000,2,0),"")</f>
        <v/>
      </c>
      <c r="S475" s="27" t="s">
        <v>2392</v>
      </c>
      <c r="T475" s="27" t="s">
        <v>2393</v>
      </c>
      <c r="U475" s="27" t="s">
        <v>2394</v>
      </c>
      <c r="V475" s="27" t="s">
        <v>1084</v>
      </c>
    </row>
    <row r="476" spans="1:22" x14ac:dyDescent="0.25">
      <c r="A476">
        <f>IF(ISNUMBER(SEARCH('Project Detail'!$B$5,'Data Validation'!B476)),MAX($A$1:A475)+1,0)</f>
        <v>0</v>
      </c>
      <c r="B476" s="164" t="s">
        <v>2794</v>
      </c>
      <c r="D476" t="str">
        <f>IFERROR(VLOOKUP(ROWS($D$2:D476),$A$2:$B$1000,2,0),"")</f>
        <v/>
      </c>
      <c r="S476" s="27" t="s">
        <v>2395</v>
      </c>
      <c r="T476" s="27" t="s">
        <v>2396</v>
      </c>
      <c r="U476" s="27" t="s">
        <v>2397</v>
      </c>
      <c r="V476" s="27" t="s">
        <v>1074</v>
      </c>
    </row>
    <row r="477" spans="1:22" x14ac:dyDescent="0.25">
      <c r="A477">
        <f>IF(ISNUMBER(SEARCH('Project Detail'!$B$5,'Data Validation'!B477)),MAX($A$1:A476)+1,0)</f>
        <v>0</v>
      </c>
      <c r="B477" s="164" t="s">
        <v>4551</v>
      </c>
      <c r="D477" t="str">
        <f>IFERROR(VLOOKUP(ROWS($D$2:D477),$A$2:$B$1000,2,0),"")</f>
        <v/>
      </c>
      <c r="S477" s="27" t="s">
        <v>2398</v>
      </c>
      <c r="T477" s="27" t="s">
        <v>2399</v>
      </c>
      <c r="U477" s="27" t="s">
        <v>2400</v>
      </c>
      <c r="V477" s="27" t="s">
        <v>1074</v>
      </c>
    </row>
    <row r="478" spans="1:22" x14ac:dyDescent="0.25">
      <c r="A478">
        <f>IF(ISNUMBER(SEARCH('Project Detail'!$B$5,'Data Validation'!B478)),MAX($A$1:A477)+1,0)</f>
        <v>0</v>
      </c>
      <c r="B478" s="164" t="s">
        <v>4775</v>
      </c>
      <c r="D478" t="str">
        <f>IFERROR(VLOOKUP(ROWS($D$2:D478),$A$2:$B$1000,2,0),"")</f>
        <v/>
      </c>
      <c r="S478" s="27" t="s">
        <v>2401</v>
      </c>
      <c r="T478" s="27" t="s">
        <v>2402</v>
      </c>
      <c r="U478" s="27" t="s">
        <v>2403</v>
      </c>
      <c r="V478" s="27" t="s">
        <v>1084</v>
      </c>
    </row>
    <row r="479" spans="1:22" x14ac:dyDescent="0.25">
      <c r="A479">
        <f>IF(ISNUMBER(SEARCH('Project Detail'!$B$5,'Data Validation'!B479)),MAX($A$1:A478)+1,0)</f>
        <v>0</v>
      </c>
      <c r="B479" s="164" t="s">
        <v>4550</v>
      </c>
      <c r="D479" t="str">
        <f>IFERROR(VLOOKUP(ROWS($D$2:D479),$A$2:$B$1000,2,0),"")</f>
        <v/>
      </c>
      <c r="S479" s="27" t="s">
        <v>2404</v>
      </c>
      <c r="T479" s="27" t="s">
        <v>2405</v>
      </c>
      <c r="U479" s="27" t="s">
        <v>2406</v>
      </c>
      <c r="V479" s="27" t="s">
        <v>1084</v>
      </c>
    </row>
    <row r="480" spans="1:22" x14ac:dyDescent="0.25">
      <c r="A480">
        <f>IF(ISNUMBER(SEARCH('Project Detail'!$B$5,'Data Validation'!B480)),MAX($A$1:A479)+1,0)</f>
        <v>0</v>
      </c>
      <c r="B480" s="164" t="s">
        <v>4552</v>
      </c>
      <c r="D480" t="str">
        <f>IFERROR(VLOOKUP(ROWS($D$2:D480),$A$2:$B$1000,2,0),"")</f>
        <v/>
      </c>
      <c r="S480" s="27" t="s">
        <v>2407</v>
      </c>
      <c r="T480" s="27" t="s">
        <v>2408</v>
      </c>
      <c r="U480" s="27" t="s">
        <v>2409</v>
      </c>
      <c r="V480" s="27" t="s">
        <v>1084</v>
      </c>
    </row>
    <row r="481" spans="1:22" x14ac:dyDescent="0.25">
      <c r="A481">
        <f>IF(ISNUMBER(SEARCH('Project Detail'!$B$5,'Data Validation'!B481)),MAX($A$1:A480)+1,0)</f>
        <v>0</v>
      </c>
      <c r="B481" s="164" t="s">
        <v>4578</v>
      </c>
      <c r="D481" t="str">
        <f>IFERROR(VLOOKUP(ROWS($D$2:D481),$A$2:$B$1000,2,0),"")</f>
        <v/>
      </c>
      <c r="S481" s="27" t="s">
        <v>2410</v>
      </c>
      <c r="T481" s="27" t="s">
        <v>834</v>
      </c>
      <c r="U481" s="27" t="s">
        <v>2411</v>
      </c>
      <c r="V481" s="27" t="s">
        <v>1084</v>
      </c>
    </row>
    <row r="482" spans="1:22" x14ac:dyDescent="0.25">
      <c r="A482">
        <f>IF(ISNUMBER(SEARCH('Project Detail'!$B$5,'Data Validation'!B482)),MAX($A$1:A481)+1,0)</f>
        <v>0</v>
      </c>
      <c r="B482" s="164" t="s">
        <v>4565</v>
      </c>
      <c r="D482" t="str">
        <f>IFERROR(VLOOKUP(ROWS($D$2:D482),$A$2:$B$1000,2,0),"")</f>
        <v/>
      </c>
      <c r="S482" s="27" t="s">
        <v>2412</v>
      </c>
      <c r="T482" s="27" t="s">
        <v>2413</v>
      </c>
      <c r="U482" s="27" t="s">
        <v>2414</v>
      </c>
      <c r="V482" s="27" t="s">
        <v>1084</v>
      </c>
    </row>
    <row r="483" spans="1:22" x14ac:dyDescent="0.25">
      <c r="A483">
        <f>IF(ISNUMBER(SEARCH('Project Detail'!$B$5,'Data Validation'!B483)),MAX($A$1:A482)+1,0)</f>
        <v>0</v>
      </c>
      <c r="B483" s="164" t="s">
        <v>4567</v>
      </c>
      <c r="D483" t="str">
        <f>IFERROR(VLOOKUP(ROWS($D$2:D483),$A$2:$B$1000,2,0),"")</f>
        <v/>
      </c>
      <c r="S483" s="27" t="s">
        <v>2415</v>
      </c>
      <c r="T483" s="27" t="s">
        <v>2416</v>
      </c>
      <c r="U483" s="27" t="s">
        <v>2417</v>
      </c>
      <c r="V483" s="27" t="s">
        <v>1084</v>
      </c>
    </row>
    <row r="484" spans="1:22" x14ac:dyDescent="0.25">
      <c r="A484">
        <f>IF(ISNUMBER(SEARCH('Project Detail'!$B$5,'Data Validation'!B484)),MAX($A$1:A483)+1,0)</f>
        <v>0</v>
      </c>
      <c r="B484" s="164" t="s">
        <v>4568</v>
      </c>
      <c r="D484" t="str">
        <f>IFERROR(VLOOKUP(ROWS($D$2:D484),$A$2:$B$1000,2,0),"")</f>
        <v/>
      </c>
      <c r="S484" s="27" t="s">
        <v>2418</v>
      </c>
      <c r="T484" s="27" t="s">
        <v>2419</v>
      </c>
      <c r="U484" s="27" t="s">
        <v>2420</v>
      </c>
      <c r="V484" s="27" t="s">
        <v>1084</v>
      </c>
    </row>
    <row r="485" spans="1:22" x14ac:dyDescent="0.25">
      <c r="A485">
        <f>IF(ISNUMBER(SEARCH('Project Detail'!$B$5,'Data Validation'!B485)),MAX($A$1:A484)+1,0)</f>
        <v>0</v>
      </c>
      <c r="B485" s="164" t="s">
        <v>4564</v>
      </c>
      <c r="D485" t="str">
        <f>IFERROR(VLOOKUP(ROWS($D$2:D485),$A$2:$B$1000,2,0),"")</f>
        <v/>
      </c>
      <c r="S485" s="27" t="s">
        <v>2421</v>
      </c>
      <c r="T485" s="27" t="s">
        <v>2422</v>
      </c>
      <c r="U485" s="27" t="s">
        <v>2422</v>
      </c>
      <c r="V485" s="27" t="s">
        <v>1084</v>
      </c>
    </row>
    <row r="486" spans="1:22" x14ac:dyDescent="0.25">
      <c r="A486">
        <f>IF(ISNUMBER(SEARCH('Project Detail'!$B$5,'Data Validation'!B486)),MAX($A$1:A485)+1,0)</f>
        <v>0</v>
      </c>
      <c r="B486" s="164" t="s">
        <v>4776</v>
      </c>
      <c r="D486" t="str">
        <f>IFERROR(VLOOKUP(ROWS($D$2:D486),$A$2:$B$1000,2,0),"")</f>
        <v/>
      </c>
      <c r="S486" s="27" t="s">
        <v>2423</v>
      </c>
      <c r="T486" s="27" t="s">
        <v>2424</v>
      </c>
      <c r="U486" s="27" t="s">
        <v>2425</v>
      </c>
      <c r="V486" s="27" t="s">
        <v>1084</v>
      </c>
    </row>
    <row r="487" spans="1:22" x14ac:dyDescent="0.25">
      <c r="A487">
        <f>IF(ISNUMBER(SEARCH('Project Detail'!$B$5,'Data Validation'!B487)),MAX($A$1:A486)+1,0)</f>
        <v>0</v>
      </c>
      <c r="B487" s="164" t="s">
        <v>4536</v>
      </c>
      <c r="D487" t="str">
        <f>IFERROR(VLOOKUP(ROWS($D$2:D487),$A$2:$B$1000,2,0),"")</f>
        <v/>
      </c>
      <c r="S487" s="27" t="s">
        <v>2426</v>
      </c>
      <c r="T487" s="27" t="s">
        <v>2427</v>
      </c>
      <c r="U487" s="27" t="s">
        <v>2427</v>
      </c>
      <c r="V487" s="27" t="s">
        <v>1084</v>
      </c>
    </row>
    <row r="488" spans="1:22" x14ac:dyDescent="0.25">
      <c r="A488">
        <f>IF(ISNUMBER(SEARCH('Project Detail'!$B$5,'Data Validation'!B488)),MAX($A$1:A487)+1,0)</f>
        <v>0</v>
      </c>
      <c r="B488" s="164" t="s">
        <v>4537</v>
      </c>
      <c r="D488" t="str">
        <f>IFERROR(VLOOKUP(ROWS($D$2:D488),$A$2:$B$1000,2,0),"")</f>
        <v/>
      </c>
      <c r="S488" s="27" t="s">
        <v>2428</v>
      </c>
      <c r="T488" s="27" t="s">
        <v>2429</v>
      </c>
      <c r="U488" s="27" t="s">
        <v>2429</v>
      </c>
      <c r="V488" s="27" t="s">
        <v>1084</v>
      </c>
    </row>
    <row r="489" spans="1:22" x14ac:dyDescent="0.25">
      <c r="A489">
        <f>IF(ISNUMBER(SEARCH('Project Detail'!$B$5,'Data Validation'!B489)),MAX($A$1:A488)+1,0)</f>
        <v>0</v>
      </c>
      <c r="B489" s="164" t="s">
        <v>4784</v>
      </c>
      <c r="D489" t="str">
        <f>IFERROR(VLOOKUP(ROWS($D$2:D489),$A$2:$B$1000,2,0),"")</f>
        <v/>
      </c>
      <c r="S489" s="27" t="s">
        <v>2430</v>
      </c>
      <c r="T489" s="27" t="s">
        <v>2431</v>
      </c>
      <c r="U489" s="27" t="s">
        <v>2431</v>
      </c>
      <c r="V489" s="27" t="s">
        <v>1084</v>
      </c>
    </row>
    <row r="490" spans="1:22" x14ac:dyDescent="0.25">
      <c r="A490">
        <f>IF(ISNUMBER(SEARCH('Project Detail'!$B$5,'Data Validation'!B490)),MAX($A$1:A489)+1,0)</f>
        <v>0</v>
      </c>
      <c r="B490" s="164" t="s">
        <v>4561</v>
      </c>
      <c r="D490" t="str">
        <f>IFERROR(VLOOKUP(ROWS($D$2:D490),$A$2:$B$1000,2,0),"")</f>
        <v/>
      </c>
      <c r="S490" s="27" t="s">
        <v>2432</v>
      </c>
      <c r="T490" s="27" t="s">
        <v>2433</v>
      </c>
      <c r="U490" s="27" t="s">
        <v>2433</v>
      </c>
      <c r="V490" s="27" t="s">
        <v>1084</v>
      </c>
    </row>
    <row r="491" spans="1:22" x14ac:dyDescent="0.25">
      <c r="A491">
        <f>IF(ISNUMBER(SEARCH('Project Detail'!$B$5,'Data Validation'!B491)),MAX($A$1:A490)+1,0)</f>
        <v>0</v>
      </c>
      <c r="B491" s="164" t="s">
        <v>4563</v>
      </c>
      <c r="D491" t="str">
        <f>IFERROR(VLOOKUP(ROWS($D$2:D491),$A$2:$B$1000,2,0),"")</f>
        <v/>
      </c>
      <c r="S491" s="27" t="s">
        <v>2434</v>
      </c>
      <c r="T491" s="27" t="s">
        <v>2435</v>
      </c>
      <c r="U491" s="27" t="s">
        <v>2435</v>
      </c>
      <c r="V491" s="27" t="s">
        <v>1084</v>
      </c>
    </row>
    <row r="492" spans="1:22" x14ac:dyDescent="0.25">
      <c r="A492">
        <f>IF(ISNUMBER(SEARCH('Project Detail'!$B$5,'Data Validation'!B492)),MAX($A$1:A491)+1,0)</f>
        <v>0</v>
      </c>
      <c r="B492" s="164" t="s">
        <v>4580</v>
      </c>
      <c r="D492" t="str">
        <f>IFERROR(VLOOKUP(ROWS($D$2:D492),$A$2:$B$1000,2,0),"")</f>
        <v/>
      </c>
      <c r="S492" s="27" t="s">
        <v>2436</v>
      </c>
      <c r="T492" s="27" t="s">
        <v>2437</v>
      </c>
      <c r="U492" s="27" t="s">
        <v>2437</v>
      </c>
      <c r="V492" s="27" t="s">
        <v>1084</v>
      </c>
    </row>
    <row r="493" spans="1:22" x14ac:dyDescent="0.25">
      <c r="A493">
        <f>IF(ISNUMBER(SEARCH('Project Detail'!$B$5,'Data Validation'!B493)),MAX($A$1:A492)+1,0)</f>
        <v>0</v>
      </c>
      <c r="B493" s="164" t="s">
        <v>4570</v>
      </c>
      <c r="D493" t="str">
        <f>IFERROR(VLOOKUP(ROWS($D$2:D493),$A$2:$B$1000,2,0),"")</f>
        <v/>
      </c>
      <c r="S493" s="27" t="s">
        <v>2438</v>
      </c>
      <c r="T493" s="27" t="s">
        <v>2439</v>
      </c>
      <c r="U493" s="27" t="s">
        <v>2439</v>
      </c>
      <c r="V493" s="27" t="s">
        <v>1084</v>
      </c>
    </row>
    <row r="494" spans="1:22" x14ac:dyDescent="0.25">
      <c r="A494">
        <f>IF(ISNUMBER(SEARCH('Project Detail'!$B$5,'Data Validation'!B494)),MAX($A$1:A493)+1,0)</f>
        <v>0</v>
      </c>
      <c r="B494" s="164" t="s">
        <v>4539</v>
      </c>
      <c r="D494" t="str">
        <f>IFERROR(VLOOKUP(ROWS($D$2:D494),$A$2:$B$1000,2,0),"")</f>
        <v/>
      </c>
      <c r="S494" s="27" t="s">
        <v>2440</v>
      </c>
      <c r="T494" s="27" t="s">
        <v>2441</v>
      </c>
      <c r="U494" s="27" t="s">
        <v>2442</v>
      </c>
      <c r="V494" s="27" t="s">
        <v>1084</v>
      </c>
    </row>
    <row r="495" spans="1:22" x14ac:dyDescent="0.25">
      <c r="A495">
        <f>IF(ISNUMBER(SEARCH('Project Detail'!$B$5,'Data Validation'!B495)),MAX($A$1:A494)+1,0)</f>
        <v>0</v>
      </c>
      <c r="B495" s="164" t="s">
        <v>4549</v>
      </c>
      <c r="D495" t="str">
        <f>IFERROR(VLOOKUP(ROWS($D$2:D495),$A$2:$B$1000,2,0),"")</f>
        <v/>
      </c>
      <c r="S495" s="27" t="s">
        <v>2443</v>
      </c>
      <c r="T495" s="27" t="s">
        <v>2444</v>
      </c>
      <c r="U495" s="27" t="s">
        <v>2444</v>
      </c>
      <c r="V495" s="27" t="s">
        <v>1084</v>
      </c>
    </row>
    <row r="496" spans="1:22" x14ac:dyDescent="0.25">
      <c r="A496">
        <f>IF(ISNUMBER(SEARCH('Project Detail'!$B$5,'Data Validation'!B496)),MAX($A$1:A495)+1,0)</f>
        <v>0</v>
      </c>
      <c r="B496" s="164" t="s">
        <v>4777</v>
      </c>
      <c r="D496" t="str">
        <f>IFERROR(VLOOKUP(ROWS($D$2:D496),$A$2:$B$1000,2,0),"")</f>
        <v/>
      </c>
      <c r="S496" s="27" t="s">
        <v>2445</v>
      </c>
      <c r="T496" s="27" t="s">
        <v>2446</v>
      </c>
      <c r="U496" s="27" t="s">
        <v>2447</v>
      </c>
      <c r="V496" s="27" t="s">
        <v>1084</v>
      </c>
    </row>
    <row r="497" spans="1:22" x14ac:dyDescent="0.25">
      <c r="A497">
        <f>IF(ISNUMBER(SEARCH('Project Detail'!$B$5,'Data Validation'!B497)),MAX($A$1:A496)+1,0)</f>
        <v>0</v>
      </c>
      <c r="B497" s="164" t="s">
        <v>4571</v>
      </c>
      <c r="D497" t="str">
        <f>IFERROR(VLOOKUP(ROWS($D$2:D497),$A$2:$B$1000,2,0),"")</f>
        <v/>
      </c>
      <c r="S497" s="27" t="s">
        <v>2448</v>
      </c>
      <c r="T497" s="27" t="s">
        <v>2449</v>
      </c>
      <c r="U497" s="27" t="s">
        <v>2450</v>
      </c>
      <c r="V497" s="27" t="s">
        <v>1084</v>
      </c>
    </row>
    <row r="498" spans="1:22" x14ac:dyDescent="0.25">
      <c r="A498">
        <f>IF(ISNUMBER(SEARCH('Project Detail'!$B$5,'Data Validation'!B498)),MAX($A$1:A497)+1,0)</f>
        <v>0</v>
      </c>
      <c r="B498" s="164" t="s">
        <v>4778</v>
      </c>
      <c r="D498" t="str">
        <f>IFERROR(VLOOKUP(ROWS($D$2:D498),$A$2:$B$1000,2,0),"")</f>
        <v/>
      </c>
      <c r="S498" s="27" t="s">
        <v>2451</v>
      </c>
      <c r="T498" s="27" t="s">
        <v>2452</v>
      </c>
      <c r="U498" s="27" t="s">
        <v>2453</v>
      </c>
      <c r="V498" s="27" t="s">
        <v>1084</v>
      </c>
    </row>
    <row r="499" spans="1:22" x14ac:dyDescent="0.25">
      <c r="A499">
        <f>IF(ISNUMBER(SEARCH('Project Detail'!$B$5,'Data Validation'!B499)),MAX($A$1:A498)+1,0)</f>
        <v>0</v>
      </c>
      <c r="B499" s="164" t="s">
        <v>4594</v>
      </c>
      <c r="D499" t="str">
        <f>IFERROR(VLOOKUP(ROWS($D$2:D499),$A$2:$B$1000,2,0),"")</f>
        <v/>
      </c>
      <c r="S499" s="27" t="s">
        <v>2454</v>
      </c>
      <c r="T499" s="27" t="s">
        <v>2455</v>
      </c>
      <c r="U499" s="27" t="s">
        <v>2456</v>
      </c>
      <c r="V499" s="27" t="s">
        <v>1084</v>
      </c>
    </row>
    <row r="500" spans="1:22" x14ac:dyDescent="0.25">
      <c r="A500">
        <f>IF(ISNUMBER(SEARCH('Project Detail'!$B$5,'Data Validation'!B500)),MAX($A$1:A499)+1,0)</f>
        <v>0</v>
      </c>
      <c r="B500" s="164" t="s">
        <v>4588</v>
      </c>
      <c r="D500" t="str">
        <f>IFERROR(VLOOKUP(ROWS($D$2:D500),$A$2:$B$1000,2,0),"")</f>
        <v/>
      </c>
      <c r="S500" s="27" t="s">
        <v>2457</v>
      </c>
      <c r="T500" s="27" t="s">
        <v>2458</v>
      </c>
      <c r="U500" s="27" t="s">
        <v>2459</v>
      </c>
      <c r="V500" s="27" t="s">
        <v>1084</v>
      </c>
    </row>
    <row r="501" spans="1:22" x14ac:dyDescent="0.25">
      <c r="A501">
        <f>IF(ISNUMBER(SEARCH('Project Detail'!$B$5,'Data Validation'!B501)),MAX($A$1:A500)+1,0)</f>
        <v>0</v>
      </c>
      <c r="B501" s="164" t="s">
        <v>4586</v>
      </c>
      <c r="D501" t="str">
        <f>IFERROR(VLOOKUP(ROWS($D$2:D501),$A$2:$B$1000,2,0),"")</f>
        <v/>
      </c>
      <c r="S501" s="27" t="s">
        <v>2460</v>
      </c>
      <c r="T501" s="27" t="s">
        <v>2461</v>
      </c>
      <c r="U501" s="27" t="s">
        <v>2462</v>
      </c>
      <c r="V501" s="27" t="s">
        <v>1084</v>
      </c>
    </row>
    <row r="502" spans="1:22" x14ac:dyDescent="0.25">
      <c r="A502">
        <f>IF(ISNUMBER(SEARCH('Project Detail'!$B$5,'Data Validation'!B502)),MAX($A$1:A501)+1,0)</f>
        <v>0</v>
      </c>
      <c r="B502" s="164" t="s">
        <v>4590</v>
      </c>
      <c r="D502" t="str">
        <f>IFERROR(VLOOKUP(ROWS($D$2:D502),$A$2:$B$1000,2,0),"")</f>
        <v/>
      </c>
      <c r="S502" s="27" t="s">
        <v>2463</v>
      </c>
      <c r="T502" s="27" t="s">
        <v>2464</v>
      </c>
      <c r="U502" s="27" t="s">
        <v>2464</v>
      </c>
      <c r="V502" s="27" t="s">
        <v>1084</v>
      </c>
    </row>
    <row r="503" spans="1:22" x14ac:dyDescent="0.25">
      <c r="A503">
        <f>IF(ISNUMBER(SEARCH('Project Detail'!$B$5,'Data Validation'!B503)),MAX($A$1:A502)+1,0)</f>
        <v>0</v>
      </c>
      <c r="B503" s="164" t="s">
        <v>4560</v>
      </c>
      <c r="D503" t="str">
        <f>IFERROR(VLOOKUP(ROWS($D$2:D503),$A$2:$B$1000,2,0),"")</f>
        <v/>
      </c>
      <c r="S503" s="27" t="s">
        <v>2465</v>
      </c>
      <c r="T503" s="27" t="s">
        <v>2466</v>
      </c>
      <c r="U503" s="27" t="s">
        <v>2466</v>
      </c>
      <c r="V503" s="27" t="s">
        <v>1084</v>
      </c>
    </row>
    <row r="504" spans="1:22" x14ac:dyDescent="0.25">
      <c r="A504">
        <f>IF(ISNUMBER(SEARCH('Project Detail'!$B$5,'Data Validation'!B504)),MAX($A$1:A503)+1,0)</f>
        <v>0</v>
      </c>
      <c r="B504" s="164" t="s">
        <v>4540</v>
      </c>
      <c r="D504" t="str">
        <f>IFERROR(VLOOKUP(ROWS($D$2:D504),$A$2:$B$1000,2,0),"")</f>
        <v/>
      </c>
      <c r="S504" s="27" t="s">
        <v>2467</v>
      </c>
      <c r="T504" s="27" t="s">
        <v>360</v>
      </c>
      <c r="U504" s="27" t="s">
        <v>360</v>
      </c>
      <c r="V504" s="27" t="s">
        <v>1084</v>
      </c>
    </row>
    <row r="505" spans="1:22" x14ac:dyDescent="0.25">
      <c r="A505">
        <f>IF(ISNUMBER(SEARCH('Project Detail'!$B$5,'Data Validation'!B505)),MAX($A$1:A504)+1,0)</f>
        <v>0</v>
      </c>
      <c r="B505" s="164" t="s">
        <v>4543</v>
      </c>
      <c r="D505" t="str">
        <f>IFERROR(VLOOKUP(ROWS($D$2:D505),$A$2:$B$1000,2,0),"")</f>
        <v/>
      </c>
      <c r="S505" s="27" t="s">
        <v>2468</v>
      </c>
      <c r="T505" s="27" t="s">
        <v>2469</v>
      </c>
      <c r="U505" s="27" t="s">
        <v>2469</v>
      </c>
      <c r="V505" s="27" t="s">
        <v>1084</v>
      </c>
    </row>
    <row r="506" spans="1:22" x14ac:dyDescent="0.25">
      <c r="A506">
        <f>IF(ISNUMBER(SEARCH('Project Detail'!$B$5,'Data Validation'!B506)),MAX($A$1:A505)+1,0)</f>
        <v>0</v>
      </c>
      <c r="B506" s="164" t="s">
        <v>4546</v>
      </c>
      <c r="D506" t="str">
        <f>IFERROR(VLOOKUP(ROWS($D$2:D506),$A$2:$B$1000,2,0),"")</f>
        <v/>
      </c>
      <c r="S506" s="27" t="s">
        <v>2470</v>
      </c>
      <c r="T506" s="27" t="s">
        <v>2471</v>
      </c>
      <c r="U506" s="27" t="s">
        <v>2471</v>
      </c>
      <c r="V506" s="27" t="s">
        <v>1084</v>
      </c>
    </row>
    <row r="507" spans="1:22" x14ac:dyDescent="0.25">
      <c r="A507">
        <f>IF(ISNUMBER(SEARCH('Project Detail'!$B$5,'Data Validation'!B507)),MAX($A$1:A506)+1,0)</f>
        <v>0</v>
      </c>
      <c r="B507" s="164" t="s">
        <v>4533</v>
      </c>
      <c r="D507" t="str">
        <f>IFERROR(VLOOKUP(ROWS($D$2:D507),$A$2:$B$1000,2,0),"")</f>
        <v/>
      </c>
      <c r="S507" s="27" t="s">
        <v>2472</v>
      </c>
      <c r="T507" s="27" t="s">
        <v>2473</v>
      </c>
      <c r="U507" s="27" t="s">
        <v>2473</v>
      </c>
      <c r="V507" s="27" t="s">
        <v>1084</v>
      </c>
    </row>
    <row r="508" spans="1:22" x14ac:dyDescent="0.25">
      <c r="A508">
        <f>IF(ISNUMBER(SEARCH('Project Detail'!$B$5,'Data Validation'!B508)),MAX($A$1:A507)+1,0)</f>
        <v>0</v>
      </c>
      <c r="B508" s="164" t="s">
        <v>4779</v>
      </c>
      <c r="D508" t="str">
        <f>IFERROR(VLOOKUP(ROWS($D$2:D508),$A$2:$B$1000,2,0),"")</f>
        <v/>
      </c>
      <c r="S508" s="27" t="s">
        <v>2474</v>
      </c>
      <c r="T508" s="27" t="s">
        <v>2475</v>
      </c>
      <c r="U508" s="27" t="s">
        <v>2475</v>
      </c>
      <c r="V508" s="27" t="s">
        <v>1084</v>
      </c>
    </row>
    <row r="509" spans="1:22" x14ac:dyDescent="0.25">
      <c r="A509">
        <f>IF(ISNUMBER(SEARCH('Project Detail'!$B$5,'Data Validation'!B509)),MAX($A$1:A508)+1,0)</f>
        <v>0</v>
      </c>
      <c r="B509" s="164" t="s">
        <v>4559</v>
      </c>
      <c r="D509" t="str">
        <f>IFERROR(VLOOKUP(ROWS($D$2:D509),$A$2:$B$1000,2,0),"")</f>
        <v/>
      </c>
      <c r="S509" s="27" t="s">
        <v>2476</v>
      </c>
      <c r="T509" s="27" t="s">
        <v>2477</v>
      </c>
      <c r="U509" s="27" t="s">
        <v>2477</v>
      </c>
      <c r="V509" s="27" t="s">
        <v>1084</v>
      </c>
    </row>
    <row r="510" spans="1:22" x14ac:dyDescent="0.25">
      <c r="A510">
        <f>IF(ISNUMBER(SEARCH('Project Detail'!$B$5,'Data Validation'!B510)),MAX($A$1:A509)+1,0)</f>
        <v>0</v>
      </c>
      <c r="B510" s="164" t="s">
        <v>4785</v>
      </c>
      <c r="D510" t="str">
        <f>IFERROR(VLOOKUP(ROWS($D$2:D510),$A$2:$B$1000,2,0),"")</f>
        <v/>
      </c>
      <c r="S510" s="27" t="s">
        <v>2478</v>
      </c>
      <c r="T510" s="27" t="s">
        <v>2479</v>
      </c>
      <c r="U510" s="27" t="s">
        <v>2480</v>
      </c>
      <c r="V510" s="27" t="s">
        <v>1084</v>
      </c>
    </row>
    <row r="511" spans="1:22" x14ac:dyDescent="0.25">
      <c r="A511">
        <f>IF(ISNUMBER(SEARCH('Project Detail'!$B$5,'Data Validation'!B511)),MAX($A$1:A510)+1,0)</f>
        <v>0</v>
      </c>
      <c r="B511" s="164" t="s">
        <v>4562</v>
      </c>
      <c r="D511" t="str">
        <f>IFERROR(VLOOKUP(ROWS($D$2:D511),$A$2:$B$1000,2,0),"")</f>
        <v/>
      </c>
      <c r="S511" s="27" t="s">
        <v>2481</v>
      </c>
      <c r="T511" s="27" t="s">
        <v>2482</v>
      </c>
      <c r="U511" s="27" t="s">
        <v>2483</v>
      </c>
      <c r="V511" s="27" t="s">
        <v>1084</v>
      </c>
    </row>
    <row r="512" spans="1:22" x14ac:dyDescent="0.25">
      <c r="A512">
        <f>IF(ISNUMBER(SEARCH('Project Detail'!$B$5,'Data Validation'!B512)),MAX($A$1:A511)+1,0)</f>
        <v>0</v>
      </c>
      <c r="B512" s="164" t="s">
        <v>4556</v>
      </c>
      <c r="D512" t="str">
        <f>IFERROR(VLOOKUP(ROWS($D$2:D512),$A$2:$B$1000,2,0),"")</f>
        <v/>
      </c>
      <c r="S512" s="27" t="s">
        <v>2484</v>
      </c>
      <c r="T512" s="27" t="s">
        <v>2485</v>
      </c>
      <c r="U512" s="27" t="s">
        <v>2486</v>
      </c>
      <c r="V512" s="27" t="s">
        <v>1084</v>
      </c>
    </row>
    <row r="513" spans="1:22" x14ac:dyDescent="0.25">
      <c r="A513">
        <f>IF(ISNUMBER(SEARCH('Project Detail'!$B$5,'Data Validation'!B513)),MAX($A$1:A512)+1,0)</f>
        <v>0</v>
      </c>
      <c r="B513" s="164" t="s">
        <v>4577</v>
      </c>
      <c r="D513" t="str">
        <f>IFERROR(VLOOKUP(ROWS($D$2:D513),$A$2:$B$1000,2,0),"")</f>
        <v/>
      </c>
      <c r="S513" s="27" t="s">
        <v>2487</v>
      </c>
      <c r="T513" s="27" t="s">
        <v>2488</v>
      </c>
      <c r="U513" s="27" t="s">
        <v>2489</v>
      </c>
      <c r="V513" s="27" t="s">
        <v>1084</v>
      </c>
    </row>
    <row r="514" spans="1:22" x14ac:dyDescent="0.25">
      <c r="A514">
        <f>IF(ISNUMBER(SEARCH('Project Detail'!$B$5,'Data Validation'!B514)),MAX($A$1:A513)+1,0)</f>
        <v>0</v>
      </c>
      <c r="B514" s="164" t="s">
        <v>4576</v>
      </c>
      <c r="D514" t="str">
        <f>IFERROR(VLOOKUP(ROWS($D$2:D514),$A$2:$B$1000,2,0),"")</f>
        <v/>
      </c>
      <c r="S514" s="27" t="s">
        <v>2490</v>
      </c>
      <c r="T514" s="27" t="s">
        <v>2491</v>
      </c>
      <c r="U514" s="27" t="s">
        <v>2492</v>
      </c>
      <c r="V514" s="27" t="s">
        <v>1084</v>
      </c>
    </row>
    <row r="515" spans="1:22" x14ac:dyDescent="0.25">
      <c r="A515">
        <f>IF(ISNUMBER(SEARCH('Project Detail'!$B$5,'Data Validation'!B515)),MAX($A$1:A514)+1,0)</f>
        <v>1</v>
      </c>
      <c r="B515" s="164" t="s">
        <v>4572</v>
      </c>
      <c r="D515" t="str">
        <f>IFERROR(VLOOKUP(ROWS($D$2:D515),$A$2:$B$1000,2,0),"")</f>
        <v/>
      </c>
      <c r="S515" s="27" t="s">
        <v>2493</v>
      </c>
      <c r="T515" s="27" t="s">
        <v>2494</v>
      </c>
      <c r="U515" s="27" t="s">
        <v>2495</v>
      </c>
      <c r="V515" s="27" t="s">
        <v>1084</v>
      </c>
    </row>
    <row r="516" spans="1:22" x14ac:dyDescent="0.25">
      <c r="A516">
        <f>IF(ISNUMBER(SEARCH('Project Detail'!$B$5,'Data Validation'!B516)),MAX($A$1:A515)+1,0)</f>
        <v>0</v>
      </c>
      <c r="B516" s="164" t="s">
        <v>4553</v>
      </c>
      <c r="D516" t="str">
        <f>IFERROR(VLOOKUP(ROWS($D$2:D516),$A$2:$B$1000,2,0),"")</f>
        <v/>
      </c>
      <c r="S516" s="27" t="s">
        <v>2496</v>
      </c>
      <c r="T516" s="27" t="s">
        <v>2497</v>
      </c>
      <c r="U516" s="27" t="s">
        <v>2498</v>
      </c>
      <c r="V516" s="27" t="s">
        <v>1084</v>
      </c>
    </row>
    <row r="517" spans="1:22" x14ac:dyDescent="0.25">
      <c r="A517">
        <f>IF(ISNUMBER(SEARCH('Project Detail'!$B$5,'Data Validation'!B517)),MAX($A$1:A516)+1,0)</f>
        <v>0</v>
      </c>
      <c r="B517" s="164" t="s">
        <v>4532</v>
      </c>
      <c r="D517" t="str">
        <f>IFERROR(VLOOKUP(ROWS($D$2:D517),$A$2:$B$1000,2,0),"")</f>
        <v/>
      </c>
      <c r="S517" s="27" t="s">
        <v>2499</v>
      </c>
      <c r="T517" s="27" t="s">
        <v>2500</v>
      </c>
      <c r="U517" s="27" t="s">
        <v>2500</v>
      </c>
    </row>
    <row r="518" spans="1:22" x14ac:dyDescent="0.25">
      <c r="A518">
        <f>IF(ISNUMBER(SEARCH('Project Detail'!$B$5,'Data Validation'!B518)),MAX($A$1:A517)+1,0)</f>
        <v>0</v>
      </c>
      <c r="B518" s="164" t="s">
        <v>4557</v>
      </c>
      <c r="D518" t="str">
        <f>IFERROR(VLOOKUP(ROWS($D$2:D518),$A$2:$B$1000,2,0),"")</f>
        <v/>
      </c>
      <c r="S518" s="27" t="s">
        <v>2501</v>
      </c>
      <c r="T518" s="27" t="s">
        <v>2502</v>
      </c>
      <c r="U518" s="27" t="s">
        <v>2503</v>
      </c>
      <c r="V518" s="27" t="s">
        <v>1084</v>
      </c>
    </row>
    <row r="519" spans="1:22" x14ac:dyDescent="0.25">
      <c r="A519">
        <f>IF(ISNUMBER(SEARCH('Project Detail'!$B$5,'Data Validation'!B519)),MAX($A$1:A518)+1,0)</f>
        <v>0</v>
      </c>
      <c r="B519" s="164" t="s">
        <v>5373</v>
      </c>
      <c r="D519" t="str">
        <f>IFERROR(VLOOKUP(ROWS($D$2:D519),$A$2:$B$1000,2,0),"")</f>
        <v/>
      </c>
      <c r="S519" s="27" t="s">
        <v>2504</v>
      </c>
      <c r="T519" s="27" t="s">
        <v>2505</v>
      </c>
      <c r="U519" s="27" t="s">
        <v>375</v>
      </c>
      <c r="V519" s="27" t="s">
        <v>1074</v>
      </c>
    </row>
    <row r="520" spans="1:22" x14ac:dyDescent="0.25">
      <c r="A520">
        <f>IF(ISNUMBER(SEARCH('Project Detail'!$B$5,'Data Validation'!B520)),MAX($A$1:A519)+1,0)</f>
        <v>0</v>
      </c>
      <c r="B520" s="164" t="s">
        <v>4534</v>
      </c>
      <c r="D520" t="str">
        <f>IFERROR(VLOOKUP(ROWS($D$2:D520),$A$2:$B$1000,2,0),"")</f>
        <v/>
      </c>
      <c r="S520" s="27" t="s">
        <v>2506</v>
      </c>
      <c r="T520" s="27" t="s">
        <v>2507</v>
      </c>
      <c r="U520" s="27" t="s">
        <v>2508</v>
      </c>
      <c r="V520" s="27" t="s">
        <v>1084</v>
      </c>
    </row>
    <row r="521" spans="1:22" x14ac:dyDescent="0.25">
      <c r="A521">
        <f>IF(ISNUMBER(SEARCH('Project Detail'!$B$5,'Data Validation'!B521)),MAX($A$1:A520)+1,0)</f>
        <v>0</v>
      </c>
      <c r="B521" s="164" t="s">
        <v>5318</v>
      </c>
      <c r="D521" t="str">
        <f>IFERROR(VLOOKUP(ROWS($D$2:D521),$A$2:$B$1000,2,0),"")</f>
        <v/>
      </c>
      <c r="S521" s="27" t="s">
        <v>2509</v>
      </c>
      <c r="T521" s="27" t="s">
        <v>2510</v>
      </c>
      <c r="U521" s="27" t="s">
        <v>2510</v>
      </c>
    </row>
    <row r="522" spans="1:22" x14ac:dyDescent="0.25">
      <c r="A522">
        <f>IF(ISNUMBER(SEARCH('Project Detail'!$B$5,'Data Validation'!B522)),MAX($A$1:A521)+1,0)</f>
        <v>0</v>
      </c>
      <c r="B522" s="164" t="s">
        <v>5406</v>
      </c>
      <c r="D522" t="str">
        <f>IFERROR(VLOOKUP(ROWS($D$2:D522),$A$2:$B$1000,2,0),"")</f>
        <v/>
      </c>
      <c r="S522" s="27" t="s">
        <v>2511</v>
      </c>
      <c r="T522" s="27" t="s">
        <v>2512</v>
      </c>
      <c r="U522" s="27" t="s">
        <v>2512</v>
      </c>
    </row>
    <row r="523" spans="1:22" x14ac:dyDescent="0.25">
      <c r="A523">
        <f>IF(ISNUMBER(SEARCH('Project Detail'!$B$5,'Data Validation'!B523)),MAX($A$1:A522)+1,0)</f>
        <v>0</v>
      </c>
      <c r="B523" s="164" t="s">
        <v>4579</v>
      </c>
      <c r="D523" t="str">
        <f>IFERROR(VLOOKUP(ROWS($D$2:D523),$A$2:$B$1000,2,0),"")</f>
        <v/>
      </c>
      <c r="S523" s="27" t="s">
        <v>2513</v>
      </c>
      <c r="T523" s="27" t="s">
        <v>2514</v>
      </c>
      <c r="U523" s="27" t="s">
        <v>2514</v>
      </c>
    </row>
    <row r="524" spans="1:22" x14ac:dyDescent="0.25">
      <c r="A524">
        <f>IF(ISNUMBER(SEARCH('Project Detail'!$B$5,'Data Validation'!B524)),MAX($A$1:A523)+1,0)</f>
        <v>0</v>
      </c>
      <c r="B524" s="164" t="s">
        <v>4581</v>
      </c>
      <c r="D524" t="str">
        <f>IFERROR(VLOOKUP(ROWS($D$2:D524),$A$2:$B$1000,2,0),"")</f>
        <v/>
      </c>
      <c r="S524" s="27" t="s">
        <v>2515</v>
      </c>
      <c r="T524" s="27" t="s">
        <v>2516</v>
      </c>
      <c r="U524" s="27" t="s">
        <v>2516</v>
      </c>
    </row>
    <row r="525" spans="1:22" x14ac:dyDescent="0.25">
      <c r="A525">
        <f>IF(ISNUMBER(SEARCH('Project Detail'!$B$5,'Data Validation'!B525)),MAX($A$1:A524)+1,0)</f>
        <v>0</v>
      </c>
      <c r="B525" s="164" t="s">
        <v>4582</v>
      </c>
      <c r="D525" t="str">
        <f>IFERROR(VLOOKUP(ROWS($D$2:D525),$A$2:$B$1000,2,0),"")</f>
        <v/>
      </c>
      <c r="S525" s="27" t="s">
        <v>2517</v>
      </c>
      <c r="T525" s="27" t="s">
        <v>331</v>
      </c>
      <c r="U525" s="27" t="s">
        <v>331</v>
      </c>
    </row>
    <row r="526" spans="1:22" x14ac:dyDescent="0.25">
      <c r="A526">
        <f>IF(ISNUMBER(SEARCH('Project Detail'!$B$5,'Data Validation'!B526)),MAX($A$1:A525)+1,0)</f>
        <v>0</v>
      </c>
      <c r="B526" s="164" t="s">
        <v>4583</v>
      </c>
      <c r="D526" t="str">
        <f>IFERROR(VLOOKUP(ROWS($D$2:D526),$A$2:$B$1000,2,0),"")</f>
        <v/>
      </c>
      <c r="S526" s="27" t="s">
        <v>2518</v>
      </c>
      <c r="T526" s="27" t="s">
        <v>2519</v>
      </c>
      <c r="U526" s="27" t="s">
        <v>2519</v>
      </c>
    </row>
    <row r="527" spans="1:22" x14ac:dyDescent="0.25">
      <c r="A527">
        <f>IF(ISNUMBER(SEARCH('Project Detail'!$B$5,'Data Validation'!B527)),MAX($A$1:A526)+1,0)</f>
        <v>0</v>
      </c>
      <c r="B527" s="164" t="s">
        <v>4530</v>
      </c>
      <c r="D527" t="str">
        <f>IFERROR(VLOOKUP(ROWS($D$2:D527),$A$2:$B$1000,2,0),"")</f>
        <v/>
      </c>
      <c r="S527" s="27" t="s">
        <v>2520</v>
      </c>
      <c r="T527" s="27" t="s">
        <v>2521</v>
      </c>
      <c r="U527" s="27" t="s">
        <v>2521</v>
      </c>
    </row>
    <row r="528" spans="1:22" x14ac:dyDescent="0.25">
      <c r="A528">
        <f>IF(ISNUMBER(SEARCH('Project Detail'!$B$5,'Data Validation'!B528)),MAX($A$1:A527)+1,0)</f>
        <v>0</v>
      </c>
      <c r="B528" s="164" t="s">
        <v>5313</v>
      </c>
      <c r="D528" t="str">
        <f>IFERROR(VLOOKUP(ROWS($D$2:D528),$A$2:$B$1000,2,0),"")</f>
        <v/>
      </c>
      <c r="S528" s="27" t="s">
        <v>2522</v>
      </c>
      <c r="T528" s="27" t="s">
        <v>2523</v>
      </c>
      <c r="U528" s="27" t="s">
        <v>2523</v>
      </c>
    </row>
    <row r="529" spans="1:21" x14ac:dyDescent="0.25">
      <c r="A529">
        <f>IF(ISNUMBER(SEARCH('Project Detail'!$B$5,'Data Validation'!B529)),MAX($A$1:A528)+1,0)</f>
        <v>0</v>
      </c>
      <c r="B529" s="164" t="s">
        <v>5402</v>
      </c>
      <c r="D529" t="str">
        <f>IFERROR(VLOOKUP(ROWS($D$2:D529),$A$2:$B$1000,2,0),"")</f>
        <v/>
      </c>
      <c r="S529" s="27" t="s">
        <v>2524</v>
      </c>
      <c r="T529" s="27" t="s">
        <v>2525</v>
      </c>
      <c r="U529" s="27" t="s">
        <v>2525</v>
      </c>
    </row>
    <row r="530" spans="1:21" x14ac:dyDescent="0.25">
      <c r="A530">
        <f>IF(ISNUMBER(SEARCH('Project Detail'!$B$5,'Data Validation'!B530)),MAX($A$1:A529)+1,0)</f>
        <v>0</v>
      </c>
      <c r="B530" s="164" t="s">
        <v>5423</v>
      </c>
      <c r="D530" t="str">
        <f>IFERROR(VLOOKUP(ROWS($D$2:D530),$A$2:$B$1000,2,0),"")</f>
        <v/>
      </c>
      <c r="S530" s="27" t="s">
        <v>2526</v>
      </c>
      <c r="T530" s="27" t="s">
        <v>2527</v>
      </c>
      <c r="U530" s="27" t="s">
        <v>2527</v>
      </c>
    </row>
    <row r="531" spans="1:21" x14ac:dyDescent="0.25">
      <c r="A531">
        <f>IF(ISNUMBER(SEARCH('Project Detail'!$B$5,'Data Validation'!B531)),MAX($A$1:A530)+1,0)</f>
        <v>0</v>
      </c>
      <c r="B531" s="164" t="s">
        <v>5273</v>
      </c>
      <c r="D531" t="str">
        <f>IFERROR(VLOOKUP(ROWS($D$2:D531),$A$2:$B$1000,2,0),"")</f>
        <v/>
      </c>
      <c r="S531" s="27" t="s">
        <v>2528</v>
      </c>
      <c r="T531" s="27" t="s">
        <v>2529</v>
      </c>
      <c r="U531" s="27" t="s">
        <v>2529</v>
      </c>
    </row>
    <row r="532" spans="1:21" x14ac:dyDescent="0.25">
      <c r="A532">
        <f>IF(ISNUMBER(SEARCH('Project Detail'!$B$5,'Data Validation'!B532)),MAX($A$1:A531)+1,0)</f>
        <v>0</v>
      </c>
      <c r="B532" s="164" t="s">
        <v>5269</v>
      </c>
      <c r="D532" t="str">
        <f>IFERROR(VLOOKUP(ROWS($D$2:D532),$A$2:$B$1000,2,0),"")</f>
        <v/>
      </c>
      <c r="S532" s="27" t="s">
        <v>2530</v>
      </c>
      <c r="T532" s="27" t="s">
        <v>2531</v>
      </c>
      <c r="U532" s="27" t="s">
        <v>2531</v>
      </c>
    </row>
    <row r="533" spans="1:21" x14ac:dyDescent="0.25">
      <c r="A533">
        <f>IF(ISNUMBER(SEARCH('Project Detail'!$B$5,'Data Validation'!B533)),MAX($A$1:A532)+1,0)</f>
        <v>0</v>
      </c>
      <c r="B533" s="164" t="s">
        <v>5288</v>
      </c>
      <c r="D533" t="str">
        <f>IFERROR(VLOOKUP(ROWS($D$2:D533),$A$2:$B$1000,2,0),"")</f>
        <v/>
      </c>
      <c r="S533" s="27" t="s">
        <v>2532</v>
      </c>
      <c r="T533" s="27" t="s">
        <v>2533</v>
      </c>
      <c r="U533" s="27" t="s">
        <v>2533</v>
      </c>
    </row>
    <row r="534" spans="1:21" x14ac:dyDescent="0.25">
      <c r="A534">
        <f>IF(ISNUMBER(SEARCH('Project Detail'!$B$5,'Data Validation'!B534)),MAX($A$1:A533)+1,0)</f>
        <v>0</v>
      </c>
      <c r="B534" s="164" t="s">
        <v>5291</v>
      </c>
      <c r="D534" t="str">
        <f>IFERROR(VLOOKUP(ROWS($D$2:D534),$A$2:$B$1000,2,0),"")</f>
        <v/>
      </c>
      <c r="S534" s="27" t="s">
        <v>2534</v>
      </c>
      <c r="T534" s="27" t="s">
        <v>2535</v>
      </c>
      <c r="U534" s="27" t="s">
        <v>2535</v>
      </c>
    </row>
    <row r="535" spans="1:21" x14ac:dyDescent="0.25">
      <c r="A535">
        <f>IF(ISNUMBER(SEARCH('Project Detail'!$B$5,'Data Validation'!B535)),MAX($A$1:A534)+1,0)</f>
        <v>0</v>
      </c>
      <c r="B535" s="164" t="s">
        <v>5293</v>
      </c>
      <c r="D535" t="str">
        <f>IFERROR(VLOOKUP(ROWS($D$2:D535),$A$2:$B$1000,2,0),"")</f>
        <v/>
      </c>
      <c r="S535" s="27" t="s">
        <v>2536</v>
      </c>
      <c r="T535" s="27" t="s">
        <v>2537</v>
      </c>
      <c r="U535" s="27" t="s">
        <v>2537</v>
      </c>
    </row>
    <row r="536" spans="1:21" x14ac:dyDescent="0.25">
      <c r="A536">
        <f>IF(ISNUMBER(SEARCH('Project Detail'!$B$5,'Data Validation'!B536)),MAX($A$1:A535)+1,0)</f>
        <v>0</v>
      </c>
      <c r="B536" s="164" t="s">
        <v>5296</v>
      </c>
      <c r="D536" t="str">
        <f>IFERROR(VLOOKUP(ROWS($D$2:D536),$A$2:$B$1000,2,0),"")</f>
        <v/>
      </c>
      <c r="S536" s="27" t="s">
        <v>2538</v>
      </c>
      <c r="T536" s="27" t="s">
        <v>2539</v>
      </c>
      <c r="U536" s="27" t="s">
        <v>2539</v>
      </c>
    </row>
    <row r="537" spans="1:21" x14ac:dyDescent="0.25">
      <c r="A537">
        <f>IF(ISNUMBER(SEARCH('Project Detail'!$B$5,'Data Validation'!B537)),MAX($A$1:A536)+1,0)</f>
        <v>0</v>
      </c>
      <c r="B537" s="164" t="s">
        <v>5383</v>
      </c>
      <c r="D537" t="str">
        <f>IFERROR(VLOOKUP(ROWS($D$2:D537),$A$2:$B$1000,2,0),"")</f>
        <v/>
      </c>
      <c r="S537" s="27" t="s">
        <v>2540</v>
      </c>
      <c r="T537" s="27" t="s">
        <v>2541</v>
      </c>
      <c r="U537" s="27" t="s">
        <v>2541</v>
      </c>
    </row>
    <row r="538" spans="1:21" x14ac:dyDescent="0.25">
      <c r="A538">
        <f>IF(ISNUMBER(SEARCH('Project Detail'!$B$5,'Data Validation'!B538)),MAX($A$1:A537)+1,0)</f>
        <v>0</v>
      </c>
      <c r="B538" s="164" t="s">
        <v>5310</v>
      </c>
      <c r="D538" t="str">
        <f>IFERROR(VLOOKUP(ROWS($D$2:D538),$A$2:$B$1000,2,0),"")</f>
        <v/>
      </c>
      <c r="S538" s="27" t="s">
        <v>2542</v>
      </c>
      <c r="T538" s="27" t="s">
        <v>2543</v>
      </c>
      <c r="U538" s="27" t="s">
        <v>2543</v>
      </c>
    </row>
    <row r="539" spans="1:21" x14ac:dyDescent="0.25">
      <c r="A539">
        <f>IF(ISNUMBER(SEARCH('Project Detail'!$B$5,'Data Validation'!B539)),MAX($A$1:A538)+1,0)</f>
        <v>0</v>
      </c>
      <c r="B539" s="164" t="s">
        <v>5467</v>
      </c>
      <c r="D539" t="str">
        <f>IFERROR(VLOOKUP(ROWS($D$2:D539),$A$2:$B$1000,2,0),"")</f>
        <v/>
      </c>
      <c r="S539" s="27" t="s">
        <v>2544</v>
      </c>
      <c r="T539" s="27" t="s">
        <v>2545</v>
      </c>
      <c r="U539" s="27" t="s">
        <v>2545</v>
      </c>
    </row>
    <row r="540" spans="1:21" x14ac:dyDescent="0.25">
      <c r="A540">
        <f>IF(ISNUMBER(SEARCH('Project Detail'!$B$5,'Data Validation'!B540)),MAX($A$1:A539)+1,0)</f>
        <v>0</v>
      </c>
      <c r="B540" s="164" t="s">
        <v>5465</v>
      </c>
      <c r="D540" t="str">
        <f>IFERROR(VLOOKUP(ROWS($D$2:D540),$A$2:$B$1000,2,0),"")</f>
        <v/>
      </c>
      <c r="S540" s="27" t="s">
        <v>2546</v>
      </c>
      <c r="T540" s="27" t="s">
        <v>2547</v>
      </c>
      <c r="U540" s="27" t="s">
        <v>2547</v>
      </c>
    </row>
    <row r="541" spans="1:21" x14ac:dyDescent="0.25">
      <c r="A541">
        <f>IF(ISNUMBER(SEARCH('Project Detail'!$B$5,'Data Validation'!B541)),MAX($A$1:A540)+1,0)</f>
        <v>0</v>
      </c>
      <c r="B541" s="164" t="s">
        <v>5447</v>
      </c>
      <c r="D541" t="str">
        <f>IFERROR(VLOOKUP(ROWS($D$2:D541),$A$2:$B$1000,2,0),"")</f>
        <v/>
      </c>
      <c r="S541" s="27" t="s">
        <v>2548</v>
      </c>
      <c r="T541" s="27" t="s">
        <v>2549</v>
      </c>
      <c r="U541" s="27" t="s">
        <v>2549</v>
      </c>
    </row>
    <row r="542" spans="1:21" x14ac:dyDescent="0.25">
      <c r="A542">
        <f>IF(ISNUMBER(SEARCH('Project Detail'!$B$5,'Data Validation'!B542)),MAX($A$1:A541)+1,0)</f>
        <v>0</v>
      </c>
      <c r="B542" s="164" t="s">
        <v>5453</v>
      </c>
      <c r="D542" t="str">
        <f>IFERROR(VLOOKUP(ROWS($D$2:D542),$A$2:$B$1000,2,0),"")</f>
        <v/>
      </c>
      <c r="S542" s="27" t="s">
        <v>2550</v>
      </c>
      <c r="T542" s="27" t="s">
        <v>2551</v>
      </c>
      <c r="U542" s="27" t="s">
        <v>2551</v>
      </c>
    </row>
    <row r="543" spans="1:21" x14ac:dyDescent="0.25">
      <c r="A543">
        <f>IF(ISNUMBER(SEARCH('Project Detail'!$B$5,'Data Validation'!B543)),MAX($A$1:A542)+1,0)</f>
        <v>0</v>
      </c>
      <c r="B543" s="164" t="s">
        <v>5409</v>
      </c>
      <c r="D543" t="str">
        <f>IFERROR(VLOOKUP(ROWS($D$2:D543),$A$2:$B$1000,2,0),"")</f>
        <v/>
      </c>
      <c r="S543" s="27" t="s">
        <v>2552</v>
      </c>
      <c r="T543" s="27" t="s">
        <v>2553</v>
      </c>
      <c r="U543" s="27" t="s">
        <v>2553</v>
      </c>
    </row>
    <row r="544" spans="1:21" x14ac:dyDescent="0.25">
      <c r="A544">
        <f>IF(ISNUMBER(SEARCH('Project Detail'!$B$5,'Data Validation'!B544)),MAX($A$1:A543)+1,0)</f>
        <v>0</v>
      </c>
      <c r="B544" s="164" t="s">
        <v>5479</v>
      </c>
      <c r="D544" t="str">
        <f>IFERROR(VLOOKUP(ROWS($D$2:D544),$A$2:$B$1000,2,0),"")</f>
        <v/>
      </c>
      <c r="S544" s="27" t="s">
        <v>2554</v>
      </c>
      <c r="T544" s="27" t="s">
        <v>2555</v>
      </c>
      <c r="U544" s="27" t="s">
        <v>2555</v>
      </c>
    </row>
    <row r="545" spans="1:21" x14ac:dyDescent="0.25">
      <c r="A545">
        <f>IF(ISNUMBER(SEARCH('Project Detail'!$B$5,'Data Validation'!B545)),MAX($A$1:A544)+1,0)</f>
        <v>0</v>
      </c>
      <c r="B545" s="164" t="s">
        <v>5421</v>
      </c>
      <c r="D545" t="str">
        <f>IFERROR(VLOOKUP(ROWS($D$2:D545),$A$2:$B$1000,2,0),"")</f>
        <v/>
      </c>
      <c r="S545" s="27" t="s">
        <v>2556</v>
      </c>
      <c r="T545" s="27" t="s">
        <v>2557</v>
      </c>
      <c r="U545" s="27" t="s">
        <v>2557</v>
      </c>
    </row>
    <row r="546" spans="1:21" x14ac:dyDescent="0.25">
      <c r="A546">
        <f>IF(ISNUMBER(SEARCH('Project Detail'!$B$5,'Data Validation'!B546)),MAX($A$1:A545)+1,0)</f>
        <v>0</v>
      </c>
      <c r="B546" s="164" t="s">
        <v>5264</v>
      </c>
      <c r="D546" t="str">
        <f>IFERROR(VLOOKUP(ROWS($D$2:D546),$A$2:$B$1000,2,0),"")</f>
        <v/>
      </c>
      <c r="S546" s="27" t="s">
        <v>2558</v>
      </c>
      <c r="T546" s="27" t="s">
        <v>2559</v>
      </c>
      <c r="U546" s="27" t="s">
        <v>2559</v>
      </c>
    </row>
    <row r="547" spans="1:21" x14ac:dyDescent="0.25">
      <c r="A547">
        <f>IF(ISNUMBER(SEARCH('Project Detail'!$B$5,'Data Validation'!B547)),MAX($A$1:A546)+1,0)</f>
        <v>0</v>
      </c>
      <c r="B547" s="164" t="s">
        <v>5440</v>
      </c>
      <c r="D547" t="str">
        <f>IFERROR(VLOOKUP(ROWS($D$2:D547),$A$2:$B$1000,2,0),"")</f>
        <v/>
      </c>
      <c r="S547" s="27" t="s">
        <v>2560</v>
      </c>
      <c r="T547" s="27" t="s">
        <v>2561</v>
      </c>
      <c r="U547" s="27" t="s">
        <v>2561</v>
      </c>
    </row>
    <row r="548" spans="1:21" x14ac:dyDescent="0.25">
      <c r="A548">
        <f>IF(ISNUMBER(SEARCH('Project Detail'!$B$5,'Data Validation'!B548)),MAX($A$1:A547)+1,0)</f>
        <v>0</v>
      </c>
      <c r="B548" s="164" t="s">
        <v>5266</v>
      </c>
      <c r="D548" t="str">
        <f>IFERROR(VLOOKUP(ROWS($D$2:D548),$A$2:$B$1000,2,0),"")</f>
        <v/>
      </c>
      <c r="S548" s="27" t="s">
        <v>2562</v>
      </c>
      <c r="T548" s="27" t="s">
        <v>1488</v>
      </c>
      <c r="U548" s="27" t="s">
        <v>1488</v>
      </c>
    </row>
    <row r="549" spans="1:21" x14ac:dyDescent="0.25">
      <c r="A549">
        <f>IF(ISNUMBER(SEARCH('Project Detail'!$B$5,'Data Validation'!B549)),MAX($A$1:A548)+1,0)</f>
        <v>0</v>
      </c>
      <c r="B549" s="164" t="s">
        <v>5416</v>
      </c>
      <c r="D549" t="str">
        <f>IFERROR(VLOOKUP(ROWS($D$2:D549),$A$2:$B$1000,2,0),"")</f>
        <v/>
      </c>
      <c r="S549" s="27" t="s">
        <v>2563</v>
      </c>
      <c r="T549" s="27" t="s">
        <v>2564</v>
      </c>
      <c r="U549" s="27" t="s">
        <v>2564</v>
      </c>
    </row>
    <row r="550" spans="1:21" x14ac:dyDescent="0.25">
      <c r="A550">
        <f>IF(ISNUMBER(SEARCH('Project Detail'!$B$5,'Data Validation'!B550)),MAX($A$1:A549)+1,0)</f>
        <v>0</v>
      </c>
      <c r="B550" s="164" t="s">
        <v>5326</v>
      </c>
      <c r="D550" t="str">
        <f>IFERROR(VLOOKUP(ROWS($D$2:D550),$A$2:$B$1000,2,0),"")</f>
        <v/>
      </c>
      <c r="S550" s="27" t="s">
        <v>2565</v>
      </c>
      <c r="T550" s="27" t="s">
        <v>1177</v>
      </c>
      <c r="U550" s="27" t="s">
        <v>1177</v>
      </c>
    </row>
    <row r="551" spans="1:21" x14ac:dyDescent="0.25">
      <c r="A551">
        <f>IF(ISNUMBER(SEARCH('Project Detail'!$B$5,'Data Validation'!B551)),MAX($A$1:A550)+1,0)</f>
        <v>0</v>
      </c>
      <c r="B551" s="164" t="s">
        <v>5321</v>
      </c>
      <c r="D551" t="str">
        <f>IFERROR(VLOOKUP(ROWS($D$2:D551),$A$2:$B$1000,2,0),"")</f>
        <v/>
      </c>
      <c r="S551" s="27" t="s">
        <v>2566</v>
      </c>
      <c r="T551" s="27" t="s">
        <v>1378</v>
      </c>
      <c r="U551" s="27" t="s">
        <v>1378</v>
      </c>
    </row>
    <row r="552" spans="1:21" x14ac:dyDescent="0.25">
      <c r="A552">
        <f>IF(ISNUMBER(SEARCH('Project Detail'!$B$5,'Data Validation'!B552)),MAX($A$1:A551)+1,0)</f>
        <v>0</v>
      </c>
      <c r="B552" s="164" t="s">
        <v>5375</v>
      </c>
      <c r="D552" t="str">
        <f>IFERROR(VLOOKUP(ROWS($D$2:D552),$A$2:$B$1000,2,0),"")</f>
        <v/>
      </c>
      <c r="S552" s="27" t="s">
        <v>2567</v>
      </c>
      <c r="T552" s="27" t="s">
        <v>2568</v>
      </c>
      <c r="U552" s="27" t="s">
        <v>2568</v>
      </c>
    </row>
    <row r="553" spans="1:21" x14ac:dyDescent="0.25">
      <c r="A553">
        <f>IF(ISNUMBER(SEARCH('Project Detail'!$B$5,'Data Validation'!B553)),MAX($A$1:A552)+1,0)</f>
        <v>0</v>
      </c>
      <c r="B553" s="164" t="s">
        <v>5261</v>
      </c>
      <c r="D553" t="str">
        <f>IFERROR(VLOOKUP(ROWS($D$2:D553),$A$2:$B$1000,2,0),"")</f>
        <v/>
      </c>
      <c r="S553" s="27" t="s">
        <v>2569</v>
      </c>
      <c r="T553" s="27" t="s">
        <v>2570</v>
      </c>
      <c r="U553" s="27" t="s">
        <v>2570</v>
      </c>
    </row>
    <row r="554" spans="1:21" x14ac:dyDescent="0.25">
      <c r="A554">
        <f>IF(ISNUMBER(SEARCH('Project Detail'!$B$5,'Data Validation'!B554)),MAX($A$1:A553)+1,0)</f>
        <v>0</v>
      </c>
      <c r="B554" s="164" t="s">
        <v>5343</v>
      </c>
      <c r="D554" t="str">
        <f>IFERROR(VLOOKUP(ROWS($D$2:D554),$A$2:$B$1000,2,0),"")</f>
        <v/>
      </c>
      <c r="S554" s="27" t="s">
        <v>2571</v>
      </c>
      <c r="T554" s="27" t="s">
        <v>2572</v>
      </c>
      <c r="U554" s="27" t="s">
        <v>2572</v>
      </c>
    </row>
    <row r="555" spans="1:21" x14ac:dyDescent="0.25">
      <c r="A555">
        <f>IF(ISNUMBER(SEARCH('Project Detail'!$B$5,'Data Validation'!B555)),MAX($A$1:A554)+1,0)</f>
        <v>0</v>
      </c>
      <c r="B555" s="164" t="s">
        <v>5352</v>
      </c>
      <c r="D555" t="str">
        <f>IFERROR(VLOOKUP(ROWS($D$2:D555),$A$2:$B$1000,2,0),"")</f>
        <v/>
      </c>
      <c r="S555" s="27" t="s">
        <v>2573</v>
      </c>
      <c r="T555" s="27" t="s">
        <v>2574</v>
      </c>
      <c r="U555" s="27" t="s">
        <v>2574</v>
      </c>
    </row>
    <row r="556" spans="1:21" x14ac:dyDescent="0.25">
      <c r="A556">
        <f>IF(ISNUMBER(SEARCH('Project Detail'!$B$5,'Data Validation'!B556)),MAX($A$1:A555)+1,0)</f>
        <v>0</v>
      </c>
      <c r="B556" s="164" t="s">
        <v>5349</v>
      </c>
      <c r="D556" t="str">
        <f>IFERROR(VLOOKUP(ROWS($D$2:D556),$A$2:$B$1000,2,0),"")</f>
        <v/>
      </c>
      <c r="S556" s="27" t="s">
        <v>2575</v>
      </c>
      <c r="T556" s="27" t="s">
        <v>2576</v>
      </c>
      <c r="U556" s="27" t="s">
        <v>2576</v>
      </c>
    </row>
    <row r="557" spans="1:21" x14ac:dyDescent="0.25">
      <c r="A557">
        <f>IF(ISNUMBER(SEARCH('Project Detail'!$B$5,'Data Validation'!B557)),MAX($A$1:A556)+1,0)</f>
        <v>0</v>
      </c>
      <c r="B557" s="164" t="s">
        <v>5414</v>
      </c>
      <c r="D557" t="str">
        <f>IFERROR(VLOOKUP(ROWS($D$2:D557),$A$2:$B$1000,2,0),"")</f>
        <v/>
      </c>
      <c r="S557" s="27" t="s">
        <v>2577</v>
      </c>
      <c r="T557" s="27" t="s">
        <v>2578</v>
      </c>
      <c r="U557" s="27" t="s">
        <v>2578</v>
      </c>
    </row>
    <row r="558" spans="1:21" x14ac:dyDescent="0.25">
      <c r="A558">
        <f>IF(ISNUMBER(SEARCH('Project Detail'!$B$5,'Data Validation'!B558)),MAX($A$1:A557)+1,0)</f>
        <v>0</v>
      </c>
      <c r="B558" s="164" t="s">
        <v>5378</v>
      </c>
      <c r="D558" t="str">
        <f>IFERROR(VLOOKUP(ROWS($D$2:D558),$A$2:$B$1000,2,0),"")</f>
        <v/>
      </c>
      <c r="S558" s="27" t="s">
        <v>2579</v>
      </c>
      <c r="T558" s="27" t="s">
        <v>2580</v>
      </c>
      <c r="U558" s="27" t="s">
        <v>2580</v>
      </c>
    </row>
    <row r="559" spans="1:21" x14ac:dyDescent="0.25">
      <c r="A559">
        <f>IF(ISNUMBER(SEARCH('Project Detail'!$B$5,'Data Validation'!B559)),MAX($A$1:A558)+1,0)</f>
        <v>0</v>
      </c>
      <c r="B559" s="164" t="s">
        <v>5449</v>
      </c>
      <c r="D559" t="str">
        <f>IFERROR(VLOOKUP(ROWS($D$2:D559),$A$2:$B$1000,2,0),"")</f>
        <v/>
      </c>
      <c r="S559" s="27" t="s">
        <v>2581</v>
      </c>
      <c r="T559" s="27" t="s">
        <v>2582</v>
      </c>
      <c r="U559" s="27" t="s">
        <v>2582</v>
      </c>
    </row>
    <row r="560" spans="1:21" x14ac:dyDescent="0.25">
      <c r="A560">
        <f>IF(ISNUMBER(SEARCH('Project Detail'!$B$5,'Data Validation'!B560)),MAX($A$1:A559)+1,0)</f>
        <v>0</v>
      </c>
      <c r="B560" s="164" t="s">
        <v>5451</v>
      </c>
      <c r="D560" t="str">
        <f>IFERROR(VLOOKUP(ROWS($D$2:D560),$A$2:$B$1000,2,0),"")</f>
        <v/>
      </c>
      <c r="S560" s="27" t="s">
        <v>2583</v>
      </c>
      <c r="T560" s="27" t="s">
        <v>2584</v>
      </c>
      <c r="U560" s="27" t="s">
        <v>2584</v>
      </c>
    </row>
    <row r="561" spans="1:21" x14ac:dyDescent="0.25">
      <c r="A561">
        <f>IF(ISNUMBER(SEARCH('Project Detail'!$B$5,'Data Validation'!B561)),MAX($A$1:A560)+1,0)</f>
        <v>0</v>
      </c>
      <c r="B561" s="164" t="s">
        <v>5302</v>
      </c>
      <c r="D561" t="str">
        <f>IFERROR(VLOOKUP(ROWS($D$2:D561),$A$2:$B$1000,2,0),"")</f>
        <v/>
      </c>
      <c r="S561" s="27" t="s">
        <v>2585</v>
      </c>
      <c r="T561" s="27" t="s">
        <v>2586</v>
      </c>
      <c r="U561" s="27" t="s">
        <v>2586</v>
      </c>
    </row>
    <row r="562" spans="1:21" x14ac:dyDescent="0.25">
      <c r="A562">
        <f>IF(ISNUMBER(SEARCH('Project Detail'!$B$5,'Data Validation'!B562)),MAX($A$1:A561)+1,0)</f>
        <v>0</v>
      </c>
      <c r="B562" s="164" t="s">
        <v>5299</v>
      </c>
      <c r="D562" t="str">
        <f>IFERROR(VLOOKUP(ROWS($D$2:D562),$A$2:$B$1000,2,0),"")</f>
        <v/>
      </c>
      <c r="S562" s="27" t="s">
        <v>2587</v>
      </c>
      <c r="T562" s="27" t="s">
        <v>2588</v>
      </c>
      <c r="U562" s="27" t="s">
        <v>2588</v>
      </c>
    </row>
    <row r="563" spans="1:21" x14ac:dyDescent="0.25">
      <c r="A563">
        <f>IF(ISNUMBER(SEARCH('Project Detail'!$B$5,'Data Validation'!B563)),MAX($A$1:A562)+1,0)</f>
        <v>0</v>
      </c>
      <c r="B563" s="164" t="s">
        <v>5474</v>
      </c>
      <c r="D563" t="str">
        <f>IFERROR(VLOOKUP(ROWS($D$2:D563),$A$2:$B$1000,2,0),"")</f>
        <v/>
      </c>
      <c r="S563" s="27" t="s">
        <v>2589</v>
      </c>
      <c r="T563" s="27" t="s">
        <v>2590</v>
      </c>
      <c r="U563" s="27" t="s">
        <v>2590</v>
      </c>
    </row>
    <row r="564" spans="1:21" x14ac:dyDescent="0.25">
      <c r="A564">
        <f>IF(ISNUMBER(SEARCH('Project Detail'!$B$5,'Data Validation'!B564)),MAX($A$1:A563)+1,0)</f>
        <v>0</v>
      </c>
      <c r="B564" s="164" t="s">
        <v>5444</v>
      </c>
      <c r="D564" t="str">
        <f>IFERROR(VLOOKUP(ROWS($D$2:D564),$A$2:$B$1000,2,0),"")</f>
        <v/>
      </c>
      <c r="S564" s="27" t="s">
        <v>2591</v>
      </c>
      <c r="T564" s="27" t="s">
        <v>2592</v>
      </c>
      <c r="U564" s="27" t="s">
        <v>2592</v>
      </c>
    </row>
    <row r="565" spans="1:21" x14ac:dyDescent="0.25">
      <c r="A565">
        <f>IF(ISNUMBER(SEARCH('Project Detail'!$B$5,'Data Validation'!B565)),MAX($A$1:A564)+1,0)</f>
        <v>0</v>
      </c>
      <c r="B565" s="164" t="s">
        <v>5370</v>
      </c>
      <c r="D565" t="str">
        <f>IFERROR(VLOOKUP(ROWS($D$2:D565),$A$2:$B$1000,2,0),"")</f>
        <v/>
      </c>
      <c r="S565" s="27" t="s">
        <v>2593</v>
      </c>
      <c r="T565" s="27" t="s">
        <v>2594</v>
      </c>
      <c r="U565" s="27" t="s">
        <v>2594</v>
      </c>
    </row>
    <row r="566" spans="1:21" x14ac:dyDescent="0.25">
      <c r="A566">
        <f>IF(ISNUMBER(SEARCH('Project Detail'!$B$5,'Data Validation'!B566)),MAX($A$1:A565)+1,0)</f>
        <v>0</v>
      </c>
      <c r="B566" s="164" t="s">
        <v>5354</v>
      </c>
      <c r="D566" t="str">
        <f>IFERROR(VLOOKUP(ROWS($D$2:D566),$A$2:$B$1000,2,0),"")</f>
        <v/>
      </c>
      <c r="S566" s="27" t="s">
        <v>2595</v>
      </c>
      <c r="T566" s="27" t="s">
        <v>2596</v>
      </c>
      <c r="U566" s="27" t="s">
        <v>2596</v>
      </c>
    </row>
    <row r="567" spans="1:21" x14ac:dyDescent="0.25">
      <c r="A567">
        <f>IF(ISNUMBER(SEARCH('Project Detail'!$B$5,'Data Validation'!B567)),MAX($A$1:A566)+1,0)</f>
        <v>0</v>
      </c>
      <c r="B567" s="164" t="s">
        <v>5330</v>
      </c>
      <c r="D567" t="str">
        <f>IFERROR(VLOOKUP(ROWS($D$2:D567),$A$2:$B$1000,2,0),"")</f>
        <v/>
      </c>
      <c r="S567" s="27" t="s">
        <v>2597</v>
      </c>
      <c r="T567" s="27" t="s">
        <v>2598</v>
      </c>
      <c r="U567" s="27" t="s">
        <v>2598</v>
      </c>
    </row>
    <row r="568" spans="1:21" x14ac:dyDescent="0.25">
      <c r="A568">
        <f>IF(ISNUMBER(SEARCH('Project Detail'!$B$5,'Data Validation'!B568)),MAX($A$1:A567)+1,0)</f>
        <v>0</v>
      </c>
      <c r="B568" s="164" t="s">
        <v>5427</v>
      </c>
      <c r="D568" t="str">
        <f>IFERROR(VLOOKUP(ROWS($D$2:D568),$A$2:$B$1000,2,0),"")</f>
        <v/>
      </c>
      <c r="S568" s="27" t="s">
        <v>2599</v>
      </c>
      <c r="T568" s="27" t="s">
        <v>2600</v>
      </c>
      <c r="U568" s="27" t="s">
        <v>2600</v>
      </c>
    </row>
    <row r="569" spans="1:21" x14ac:dyDescent="0.25">
      <c r="A569">
        <f>IF(ISNUMBER(SEARCH('Project Detail'!$B$5,'Data Validation'!B569)),MAX($A$1:A568)+1,0)</f>
        <v>0</v>
      </c>
      <c r="B569" s="164" t="s">
        <v>5476</v>
      </c>
      <c r="D569" t="str">
        <f>IFERROR(VLOOKUP(ROWS($D$2:D569),$A$2:$B$1000,2,0),"")</f>
        <v/>
      </c>
      <c r="S569" s="27" t="s">
        <v>2601</v>
      </c>
      <c r="T569" s="27" t="s">
        <v>2602</v>
      </c>
      <c r="U569" s="27" t="s">
        <v>2602</v>
      </c>
    </row>
    <row r="570" spans="1:21" x14ac:dyDescent="0.25">
      <c r="A570">
        <f>IF(ISNUMBER(SEARCH('Project Detail'!$B$5,'Data Validation'!B570)),MAX($A$1:A569)+1,0)</f>
        <v>0</v>
      </c>
      <c r="B570" s="164" t="s">
        <v>5386</v>
      </c>
      <c r="D570" t="str">
        <f>IFERROR(VLOOKUP(ROWS($D$2:D570),$A$2:$B$1000,2,0),"")</f>
        <v/>
      </c>
      <c r="S570" s="27" t="s">
        <v>2603</v>
      </c>
      <c r="T570" s="27" t="s">
        <v>2604</v>
      </c>
      <c r="U570" s="27" t="s">
        <v>2604</v>
      </c>
    </row>
    <row r="571" spans="1:21" x14ac:dyDescent="0.25">
      <c r="A571">
        <f>IF(ISNUMBER(SEARCH('Project Detail'!$B$5,'Data Validation'!B571)),MAX($A$1:A570)+1,0)</f>
        <v>0</v>
      </c>
      <c r="B571" s="164" t="s">
        <v>5258</v>
      </c>
      <c r="D571" t="str">
        <f>IFERROR(VLOOKUP(ROWS($D$2:D571),$A$2:$B$1000,2,0),"")</f>
        <v/>
      </c>
      <c r="S571" s="27" t="s">
        <v>2605</v>
      </c>
      <c r="T571" s="27" t="s">
        <v>2606</v>
      </c>
      <c r="U571" s="27" t="s">
        <v>2606</v>
      </c>
    </row>
    <row r="572" spans="1:21" x14ac:dyDescent="0.25">
      <c r="A572">
        <f>IF(ISNUMBER(SEARCH('Project Detail'!$B$5,'Data Validation'!B572)),MAX($A$1:A571)+1,0)</f>
        <v>0</v>
      </c>
      <c r="B572" s="164" t="s">
        <v>5280</v>
      </c>
      <c r="D572" t="str">
        <f>IFERROR(VLOOKUP(ROWS($D$2:D572),$A$2:$B$1000,2,0),"")</f>
        <v/>
      </c>
      <c r="S572" s="27" t="s">
        <v>2607</v>
      </c>
      <c r="T572" s="27" t="s">
        <v>2608</v>
      </c>
      <c r="U572" s="27" t="s">
        <v>2608</v>
      </c>
    </row>
    <row r="573" spans="1:21" x14ac:dyDescent="0.25">
      <c r="A573">
        <f>IF(ISNUMBER(SEARCH('Project Detail'!$B$5,'Data Validation'!B573)),MAX($A$1:A572)+1,0)</f>
        <v>0</v>
      </c>
      <c r="B573" s="164" t="s">
        <v>5345</v>
      </c>
      <c r="D573" t="str">
        <f>IFERROR(VLOOKUP(ROWS($D$2:D573),$A$2:$B$1000,2,0),"")</f>
        <v/>
      </c>
      <c r="S573" s="27" t="s">
        <v>2609</v>
      </c>
      <c r="T573" s="27" t="s">
        <v>2610</v>
      </c>
      <c r="U573" s="27" t="s">
        <v>2610</v>
      </c>
    </row>
    <row r="574" spans="1:21" x14ac:dyDescent="0.25">
      <c r="A574">
        <f>IF(ISNUMBER(SEARCH('Project Detail'!$B$5,'Data Validation'!B574)),MAX($A$1:A573)+1,0)</f>
        <v>0</v>
      </c>
      <c r="B574" s="164" t="s">
        <v>5286</v>
      </c>
      <c r="D574" t="str">
        <f>IFERROR(VLOOKUP(ROWS($D$2:D574),$A$2:$B$1000,2,0),"")</f>
        <v/>
      </c>
      <c r="S574" s="27" t="s">
        <v>2611</v>
      </c>
      <c r="T574" s="27" t="s">
        <v>2612</v>
      </c>
      <c r="U574" s="27" t="s">
        <v>2612</v>
      </c>
    </row>
    <row r="575" spans="1:21" x14ac:dyDescent="0.25">
      <c r="A575">
        <f>IF(ISNUMBER(SEARCH('Project Detail'!$B$5,'Data Validation'!B575)),MAX($A$1:A574)+1,0)</f>
        <v>0</v>
      </c>
      <c r="B575" s="164" t="s">
        <v>5340</v>
      </c>
      <c r="D575" t="str">
        <f>IFERROR(VLOOKUP(ROWS($D$2:D575),$A$2:$B$1000,2,0),"")</f>
        <v/>
      </c>
      <c r="S575" s="27" t="s">
        <v>2613</v>
      </c>
      <c r="T575" s="27" t="s">
        <v>2614</v>
      </c>
      <c r="U575" s="27" t="s">
        <v>2614</v>
      </c>
    </row>
    <row r="576" spans="1:21" x14ac:dyDescent="0.25">
      <c r="A576">
        <f>IF(ISNUMBER(SEARCH('Project Detail'!$B$5,'Data Validation'!B576)),MAX($A$1:A575)+1,0)</f>
        <v>0</v>
      </c>
      <c r="B576" s="164" t="s">
        <v>5307</v>
      </c>
      <c r="D576" t="str">
        <f>IFERROR(VLOOKUP(ROWS($D$2:D576),$A$2:$B$1000,2,0),"")</f>
        <v/>
      </c>
      <c r="S576" s="27" t="s">
        <v>2615</v>
      </c>
      <c r="T576" s="27" t="s">
        <v>2616</v>
      </c>
      <c r="U576" s="27" t="s">
        <v>2616</v>
      </c>
    </row>
    <row r="577" spans="1:21" x14ac:dyDescent="0.25">
      <c r="A577">
        <f>IF(ISNUMBER(SEARCH('Project Detail'!$B$5,'Data Validation'!B577)),MAX($A$1:A576)+1,0)</f>
        <v>0</v>
      </c>
      <c r="B577" s="164" t="s">
        <v>5316</v>
      </c>
      <c r="D577" t="str">
        <f>IFERROR(VLOOKUP(ROWS($D$2:D577),$A$2:$B$1000,2,0),"")</f>
        <v/>
      </c>
      <c r="S577" s="27" t="s">
        <v>2617</v>
      </c>
      <c r="T577" s="27" t="s">
        <v>2618</v>
      </c>
      <c r="U577" s="27" t="s">
        <v>2618</v>
      </c>
    </row>
    <row r="578" spans="1:21" x14ac:dyDescent="0.25">
      <c r="A578">
        <f>IF(ISNUMBER(SEARCH('Project Detail'!$B$5,'Data Validation'!B578)),MAX($A$1:A577)+1,0)</f>
        <v>0</v>
      </c>
      <c r="B578" s="164" t="s">
        <v>5347</v>
      </c>
      <c r="D578" t="str">
        <f>IFERROR(VLOOKUP(ROWS($D$2:D578),$A$2:$B$1000,2,0),"")</f>
        <v/>
      </c>
      <c r="S578" s="27" t="s">
        <v>2619</v>
      </c>
      <c r="T578" s="27" t="s">
        <v>2620</v>
      </c>
      <c r="U578" s="27" t="s">
        <v>2620</v>
      </c>
    </row>
    <row r="579" spans="1:21" x14ac:dyDescent="0.25">
      <c r="A579">
        <f>IF(ISNUMBER(SEARCH('Project Detail'!$B$5,'Data Validation'!B579)),MAX($A$1:A578)+1,0)</f>
        <v>0</v>
      </c>
      <c r="B579" s="164" t="s">
        <v>5282</v>
      </c>
      <c r="D579" t="str">
        <f>IFERROR(VLOOKUP(ROWS($D$2:D579),$A$2:$B$1000,2,0),"")</f>
        <v/>
      </c>
      <c r="S579" s="27" t="s">
        <v>2621</v>
      </c>
      <c r="T579" s="27" t="s">
        <v>2622</v>
      </c>
      <c r="U579" s="27" t="s">
        <v>2622</v>
      </c>
    </row>
    <row r="580" spans="1:21" x14ac:dyDescent="0.25">
      <c r="A580">
        <f>IF(ISNUMBER(SEARCH('Project Detail'!$B$5,'Data Validation'!B580)),MAX($A$1:A579)+1,0)</f>
        <v>0</v>
      </c>
      <c r="B580" s="164" t="s">
        <v>5432</v>
      </c>
      <c r="D580" t="str">
        <f>IFERROR(VLOOKUP(ROWS($D$2:D580),$A$2:$B$1000,2,0),"")</f>
        <v/>
      </c>
      <c r="S580" s="27" t="s">
        <v>2623</v>
      </c>
      <c r="T580" s="27" t="s">
        <v>2624</v>
      </c>
      <c r="U580" s="27" t="s">
        <v>2624</v>
      </c>
    </row>
    <row r="581" spans="1:21" x14ac:dyDescent="0.25">
      <c r="A581">
        <f>IF(ISNUMBER(SEARCH('Project Detail'!$B$5,'Data Validation'!B581)),MAX($A$1:A580)+1,0)</f>
        <v>0</v>
      </c>
      <c r="B581" s="164" t="s">
        <v>5484</v>
      </c>
      <c r="D581" t="str">
        <f>IFERROR(VLOOKUP(ROWS($D$2:D581),$A$2:$B$1000,2,0),"")</f>
        <v/>
      </c>
      <c r="S581" s="27" t="s">
        <v>2625</v>
      </c>
      <c r="T581" s="27" t="s">
        <v>2626</v>
      </c>
      <c r="U581" s="27" t="s">
        <v>2626</v>
      </c>
    </row>
    <row r="582" spans="1:21" x14ac:dyDescent="0.25">
      <c r="A582">
        <f>IF(ISNUMBER(SEARCH('Project Detail'!$B$5,'Data Validation'!B582)),MAX($A$1:A581)+1,0)</f>
        <v>0</v>
      </c>
      <c r="B582" s="164" t="s">
        <v>5334</v>
      </c>
      <c r="D582" t="str">
        <f>IFERROR(VLOOKUP(ROWS($D$2:D582),$A$2:$B$1000,2,0),"")</f>
        <v/>
      </c>
      <c r="S582" s="27" t="s">
        <v>2627</v>
      </c>
      <c r="T582" s="27" t="s">
        <v>2628</v>
      </c>
      <c r="U582" s="27" t="s">
        <v>2628</v>
      </c>
    </row>
    <row r="583" spans="1:21" x14ac:dyDescent="0.25">
      <c r="A583">
        <f>IF(ISNUMBER(SEARCH('Project Detail'!$B$5,'Data Validation'!B583)),MAX($A$1:A582)+1,0)</f>
        <v>0</v>
      </c>
      <c r="B583" s="164" t="s">
        <v>5469</v>
      </c>
      <c r="D583" t="str">
        <f>IFERROR(VLOOKUP(ROWS($D$2:D583),$A$2:$B$1000,2,0),"")</f>
        <v/>
      </c>
      <c r="S583" s="27" t="s">
        <v>2629</v>
      </c>
      <c r="T583" s="27" t="s">
        <v>2630</v>
      </c>
      <c r="U583" s="27" t="s">
        <v>2630</v>
      </c>
    </row>
    <row r="584" spans="1:21" x14ac:dyDescent="0.25">
      <c r="A584">
        <f>IF(ISNUMBER(SEARCH('Project Detail'!$B$5,'Data Validation'!B584)),MAX($A$1:A583)+1,0)</f>
        <v>0</v>
      </c>
      <c r="B584" s="164" t="s">
        <v>5305</v>
      </c>
      <c r="D584" t="str">
        <f>IFERROR(VLOOKUP(ROWS($D$2:D584),$A$2:$B$1000,2,0),"")</f>
        <v/>
      </c>
      <c r="S584" s="27" t="s">
        <v>2631</v>
      </c>
      <c r="T584" s="27" t="s">
        <v>2632</v>
      </c>
      <c r="U584" s="27" t="s">
        <v>2632</v>
      </c>
    </row>
    <row r="585" spans="1:21" x14ac:dyDescent="0.25">
      <c r="A585">
        <f>IF(ISNUMBER(SEARCH('Project Detail'!$B$5,'Data Validation'!B585)),MAX($A$1:A584)+1,0)</f>
        <v>0</v>
      </c>
      <c r="B585" s="164" t="s">
        <v>5337</v>
      </c>
      <c r="D585" t="str">
        <f>IFERROR(VLOOKUP(ROWS($D$2:D585),$A$2:$B$1000,2,0),"")</f>
        <v/>
      </c>
      <c r="S585" s="27" t="s">
        <v>2633</v>
      </c>
      <c r="T585" s="27" t="s">
        <v>2634</v>
      </c>
      <c r="U585" s="27" t="s">
        <v>2634</v>
      </c>
    </row>
    <row r="586" spans="1:21" x14ac:dyDescent="0.25">
      <c r="A586">
        <f>IF(ISNUMBER(SEARCH('Project Detail'!$B$5,'Data Validation'!B586)),MAX($A$1:A585)+1,0)</f>
        <v>0</v>
      </c>
      <c r="B586" s="164" t="s">
        <v>5277</v>
      </c>
      <c r="D586" t="str">
        <f>IFERROR(VLOOKUP(ROWS($D$2:D586),$A$2:$B$1000,2,0),"")</f>
        <v/>
      </c>
      <c r="S586" s="27" t="s">
        <v>2635</v>
      </c>
      <c r="T586" s="27" t="s">
        <v>2636</v>
      </c>
      <c r="U586" s="27" t="s">
        <v>2636</v>
      </c>
    </row>
    <row r="587" spans="1:21" x14ac:dyDescent="0.25">
      <c r="A587">
        <f>IF(ISNUMBER(SEARCH('Project Detail'!$B$5,'Data Validation'!B587)),MAX($A$1:A586)+1,0)</f>
        <v>0</v>
      </c>
      <c r="B587" s="164" t="s">
        <v>5391</v>
      </c>
      <c r="D587" t="str">
        <f>IFERROR(VLOOKUP(ROWS($D$2:D587),$A$2:$B$1000,2,0),"")</f>
        <v/>
      </c>
      <c r="S587" s="27" t="s">
        <v>2637</v>
      </c>
      <c r="T587" s="27" t="s">
        <v>2638</v>
      </c>
      <c r="U587" s="27" t="s">
        <v>2638</v>
      </c>
    </row>
    <row r="588" spans="1:21" x14ac:dyDescent="0.25">
      <c r="A588">
        <f>IF(ISNUMBER(SEARCH('Project Detail'!$B$5,'Data Validation'!B588)),MAX($A$1:A587)+1,0)</f>
        <v>0</v>
      </c>
      <c r="B588" s="164" t="s">
        <v>5394</v>
      </c>
      <c r="D588" t="str">
        <f>IFERROR(VLOOKUP(ROWS($D$2:D588),$A$2:$B$1000,2,0),"")</f>
        <v/>
      </c>
      <c r="S588" s="27" t="s">
        <v>2639</v>
      </c>
      <c r="T588" s="27" t="s">
        <v>2640</v>
      </c>
      <c r="U588" s="27" t="s">
        <v>2640</v>
      </c>
    </row>
    <row r="589" spans="1:21" x14ac:dyDescent="0.25">
      <c r="A589">
        <f>IF(ISNUMBER(SEARCH('Project Detail'!$B$5,'Data Validation'!B589)),MAX($A$1:A588)+1,0)</f>
        <v>0</v>
      </c>
      <c r="B589" s="164" t="s">
        <v>5369</v>
      </c>
      <c r="D589" t="str">
        <f>IFERROR(VLOOKUP(ROWS($D$2:D589),$A$2:$B$1000,2,0),"")</f>
        <v/>
      </c>
      <c r="S589" s="27" t="s">
        <v>2641</v>
      </c>
      <c r="T589" s="27" t="s">
        <v>2642</v>
      </c>
      <c r="U589" s="27" t="s">
        <v>2642</v>
      </c>
    </row>
    <row r="590" spans="1:21" x14ac:dyDescent="0.25">
      <c r="A590">
        <f>IF(ISNUMBER(SEARCH('Project Detail'!$B$5,'Data Validation'!B590)),MAX($A$1:A589)+1,0)</f>
        <v>0</v>
      </c>
      <c r="B590" s="164" t="s">
        <v>5360</v>
      </c>
      <c r="D590" t="str">
        <f>IFERROR(VLOOKUP(ROWS($D$2:D590),$A$2:$B$1000,2,0),"")</f>
        <v/>
      </c>
      <c r="S590" s="27" t="s">
        <v>2643</v>
      </c>
      <c r="T590" s="27" t="s">
        <v>2644</v>
      </c>
      <c r="U590" s="27" t="s">
        <v>2644</v>
      </c>
    </row>
    <row r="591" spans="1:21" x14ac:dyDescent="0.25">
      <c r="A591">
        <f>IF(ISNUMBER(SEARCH('Project Detail'!$B$5,'Data Validation'!B591)),MAX($A$1:A590)+1,0)</f>
        <v>0</v>
      </c>
      <c r="B591" s="164" t="s">
        <v>5363</v>
      </c>
      <c r="D591" t="str">
        <f>IFERROR(VLOOKUP(ROWS($D$2:D591),$A$2:$B$1000,2,0),"")</f>
        <v/>
      </c>
      <c r="S591" s="27" t="s">
        <v>2645</v>
      </c>
      <c r="T591" s="27" t="s">
        <v>2646</v>
      </c>
      <c r="U591" s="27" t="s">
        <v>2646</v>
      </c>
    </row>
    <row r="592" spans="1:21" x14ac:dyDescent="0.25">
      <c r="A592">
        <f>IF(ISNUMBER(SEARCH('Project Detail'!$B$5,'Data Validation'!B592)),MAX($A$1:A591)+1,0)</f>
        <v>0</v>
      </c>
      <c r="B592" s="164" t="s">
        <v>5366</v>
      </c>
      <c r="D592" t="str">
        <f>IFERROR(VLOOKUP(ROWS($D$2:D592),$A$2:$B$1000,2,0),"")</f>
        <v/>
      </c>
      <c r="S592" s="27" t="s">
        <v>2647</v>
      </c>
      <c r="T592" s="27" t="s">
        <v>2648</v>
      </c>
      <c r="U592" s="27" t="s">
        <v>2648</v>
      </c>
    </row>
    <row r="593" spans="1:21" x14ac:dyDescent="0.25">
      <c r="A593">
        <f>IF(ISNUMBER(SEARCH('Project Detail'!$B$5,'Data Validation'!B593)),MAX($A$1:A592)+1,0)</f>
        <v>0</v>
      </c>
      <c r="B593" s="164" t="s">
        <v>5357</v>
      </c>
      <c r="D593" t="str">
        <f>IFERROR(VLOOKUP(ROWS($D$2:D593),$A$2:$B$1000,2,0),"")</f>
        <v/>
      </c>
      <c r="S593" s="27" t="s">
        <v>2649</v>
      </c>
      <c r="T593" s="27" t="s">
        <v>2650</v>
      </c>
      <c r="U593" s="27" t="s">
        <v>2650</v>
      </c>
    </row>
    <row r="594" spans="1:21" x14ac:dyDescent="0.25">
      <c r="A594">
        <f>IF(ISNUMBER(SEARCH('Project Detail'!$B$5,'Data Validation'!B594)),MAX($A$1:A593)+1,0)</f>
        <v>0</v>
      </c>
      <c r="B594" s="164" t="s">
        <v>5436</v>
      </c>
      <c r="D594" t="str">
        <f>IFERROR(VLOOKUP(ROWS($D$2:D594),$A$2:$B$1000,2,0),"")</f>
        <v/>
      </c>
      <c r="S594" s="27" t="s">
        <v>2651</v>
      </c>
      <c r="T594" s="27" t="s">
        <v>2606</v>
      </c>
      <c r="U594" s="27" t="s">
        <v>2606</v>
      </c>
    </row>
    <row r="595" spans="1:21" x14ac:dyDescent="0.25">
      <c r="A595">
        <f>IF(ISNUMBER(SEARCH('Project Detail'!$B$5,'Data Validation'!B595)),MAX($A$1:A594)+1,0)</f>
        <v>0</v>
      </c>
      <c r="B595" s="164" t="s">
        <v>5411</v>
      </c>
      <c r="D595" t="str">
        <f>IFERROR(VLOOKUP(ROWS($D$2:D595),$A$2:$B$1000,2,0),"")</f>
        <v/>
      </c>
      <c r="S595" s="27" t="s">
        <v>2652</v>
      </c>
      <c r="T595" s="27" t="s">
        <v>2653</v>
      </c>
      <c r="U595" s="27" t="s">
        <v>2653</v>
      </c>
    </row>
    <row r="596" spans="1:21" x14ac:dyDescent="0.25">
      <c r="A596">
        <f>IF(ISNUMBER(SEARCH('Project Detail'!$B$5,'Data Validation'!B596)),MAX($A$1:A595)+1,0)</f>
        <v>0</v>
      </c>
      <c r="B596" s="164" t="s">
        <v>5398</v>
      </c>
      <c r="D596" t="str">
        <f>IFERROR(VLOOKUP(ROWS($D$2:D596),$A$2:$B$1000,2,0),"")</f>
        <v/>
      </c>
      <c r="S596" s="27" t="s">
        <v>2654</v>
      </c>
      <c r="T596" s="27" t="s">
        <v>2655</v>
      </c>
      <c r="U596" s="27" t="s">
        <v>2655</v>
      </c>
    </row>
    <row r="597" spans="1:21" x14ac:dyDescent="0.25">
      <c r="A597">
        <f>IF(ISNUMBER(SEARCH('Project Detail'!$B$5,'Data Validation'!B597)),MAX($A$1:A596)+1,0)</f>
        <v>0</v>
      </c>
      <c r="B597" s="164" t="s">
        <v>5388</v>
      </c>
      <c r="D597" t="str">
        <f>IFERROR(VLOOKUP(ROWS($D$2:D597),$A$2:$B$1000,2,0),"")</f>
        <v/>
      </c>
      <c r="S597" s="27" t="s">
        <v>2656</v>
      </c>
      <c r="T597" s="27" t="s">
        <v>2657</v>
      </c>
      <c r="U597" s="27" t="s">
        <v>2657</v>
      </c>
    </row>
    <row r="598" spans="1:21" x14ac:dyDescent="0.25">
      <c r="A598">
        <f>IF(ISNUMBER(SEARCH('Project Detail'!$B$5,'Data Validation'!B598)),MAX($A$1:A597)+1,0)</f>
        <v>0</v>
      </c>
      <c r="B598" s="164" t="s">
        <v>163</v>
      </c>
      <c r="D598" t="str">
        <f>IFERROR(VLOOKUP(ROWS($D$2:D598),$A$2:$B$1000,2,0),"")</f>
        <v/>
      </c>
      <c r="S598" s="27" t="s">
        <v>2658</v>
      </c>
      <c r="T598" s="27" t="s">
        <v>2659</v>
      </c>
      <c r="U598" s="27" t="s">
        <v>2659</v>
      </c>
    </row>
    <row r="599" spans="1:21" x14ac:dyDescent="0.25">
      <c r="A599">
        <f>IF(ISNUMBER(SEARCH('Project Detail'!$B$5,'Data Validation'!B599)),MAX($A$1:A598)+1,0)</f>
        <v>0</v>
      </c>
      <c r="B599" s="164" t="s">
        <v>121</v>
      </c>
      <c r="D599" t="str">
        <f>IFERROR(VLOOKUP(ROWS($D$2:D599),$A$2:$B$1000,2,0),"")</f>
        <v/>
      </c>
      <c r="S599" s="27" t="s">
        <v>2660</v>
      </c>
      <c r="T599" s="27" t="s">
        <v>2661</v>
      </c>
      <c r="U599" s="27" t="s">
        <v>2661</v>
      </c>
    </row>
    <row r="600" spans="1:21" x14ac:dyDescent="0.25">
      <c r="A600">
        <f>IF(ISNUMBER(SEARCH('Project Detail'!$B$5,'Data Validation'!B600)),MAX($A$1:A599)+1,0)</f>
        <v>0</v>
      </c>
      <c r="B600" s="164" t="s">
        <v>35</v>
      </c>
      <c r="D600" t="str">
        <f>IFERROR(VLOOKUP(ROWS($D$2:D600),$A$2:$B$1000,2,0),"")</f>
        <v/>
      </c>
      <c r="S600" s="27" t="s">
        <v>2662</v>
      </c>
      <c r="T600" s="27" t="s">
        <v>2663</v>
      </c>
      <c r="U600" s="27" t="s">
        <v>2663</v>
      </c>
    </row>
    <row r="601" spans="1:21" x14ac:dyDescent="0.25">
      <c r="A601">
        <f>IF(ISNUMBER(SEARCH('Project Detail'!$B$5,'Data Validation'!B601)),MAX($A$1:A600)+1,0)</f>
        <v>0</v>
      </c>
      <c r="B601" s="164" t="s">
        <v>181</v>
      </c>
      <c r="D601" t="str">
        <f>IFERROR(VLOOKUP(ROWS($D$2:D601),$A$2:$B$1000,2,0),"")</f>
        <v/>
      </c>
      <c r="S601" s="27" t="s">
        <v>2664</v>
      </c>
      <c r="T601" s="27" t="s">
        <v>2665</v>
      </c>
      <c r="U601" s="27" t="s">
        <v>2665</v>
      </c>
    </row>
    <row r="602" spans="1:21" x14ac:dyDescent="0.25">
      <c r="A602">
        <f>IF(ISNUMBER(SEARCH('Project Detail'!$B$5,'Data Validation'!B602)),MAX($A$1:A601)+1,0)</f>
        <v>0</v>
      </c>
      <c r="B602" s="164" t="s">
        <v>182</v>
      </c>
      <c r="D602" t="str">
        <f>IFERROR(VLOOKUP(ROWS($D$2:D602),$A$2:$B$1000,2,0),"")</f>
        <v/>
      </c>
      <c r="S602" s="27" t="s">
        <v>2666</v>
      </c>
      <c r="T602" s="27" t="s">
        <v>2667</v>
      </c>
      <c r="U602" s="27" t="s">
        <v>2667</v>
      </c>
    </row>
    <row r="603" spans="1:21" x14ac:dyDescent="0.25">
      <c r="A603">
        <f>IF(ISNUMBER(SEARCH('Project Detail'!$B$5,'Data Validation'!B603)),MAX($A$1:A602)+1,0)</f>
        <v>0</v>
      </c>
      <c r="B603" s="164" t="s">
        <v>570</v>
      </c>
      <c r="D603" t="str">
        <f>IFERROR(VLOOKUP(ROWS($D$2:D603),$A$2:$B$1000,2,0),"")</f>
        <v/>
      </c>
      <c r="S603" s="27" t="s">
        <v>2668</v>
      </c>
      <c r="T603" s="27" t="s">
        <v>2669</v>
      </c>
      <c r="U603" s="27" t="s">
        <v>2669</v>
      </c>
    </row>
    <row r="604" spans="1:21" x14ac:dyDescent="0.25">
      <c r="A604">
        <f>IF(ISNUMBER(SEARCH('Project Detail'!$B$5,'Data Validation'!B604)),MAX($A$1:A603)+1,0)</f>
        <v>0</v>
      </c>
      <c r="B604" s="164" t="s">
        <v>25</v>
      </c>
      <c r="D604" t="str">
        <f>IFERROR(VLOOKUP(ROWS($D$2:D604),$A$2:$B$1000,2,0),"")</f>
        <v/>
      </c>
      <c r="S604" s="27" t="s">
        <v>2670</v>
      </c>
      <c r="T604" s="27" t="s">
        <v>2671</v>
      </c>
      <c r="U604" s="27" t="s">
        <v>2671</v>
      </c>
    </row>
    <row r="605" spans="1:21" x14ac:dyDescent="0.25">
      <c r="A605">
        <f>IF(ISNUMBER(SEARCH('Project Detail'!$B$5,'Data Validation'!B605)),MAX($A$1:A604)+1,0)</f>
        <v>0</v>
      </c>
      <c r="B605" s="164" t="s">
        <v>204</v>
      </c>
      <c r="D605" t="str">
        <f>IFERROR(VLOOKUP(ROWS($D$2:D605),$A$2:$B$1000,2,0),"")</f>
        <v/>
      </c>
      <c r="S605" s="27" t="s">
        <v>2672</v>
      </c>
      <c r="T605" s="27" t="s">
        <v>2673</v>
      </c>
      <c r="U605" s="27" t="s">
        <v>2673</v>
      </c>
    </row>
    <row r="606" spans="1:21" x14ac:dyDescent="0.25">
      <c r="A606">
        <f>IF(ISNUMBER(SEARCH('Project Detail'!$B$5,'Data Validation'!B606)),MAX($A$1:A605)+1,0)</f>
        <v>0</v>
      </c>
      <c r="B606" s="164" t="s">
        <v>200</v>
      </c>
      <c r="D606" t="str">
        <f>IFERROR(VLOOKUP(ROWS($D$2:D606),$A$2:$B$1000,2,0),"")</f>
        <v/>
      </c>
      <c r="S606" s="27" t="s">
        <v>2674</v>
      </c>
      <c r="T606" s="27" t="s">
        <v>2675</v>
      </c>
      <c r="U606" s="27" t="s">
        <v>2675</v>
      </c>
    </row>
    <row r="607" spans="1:21" x14ac:dyDescent="0.25">
      <c r="A607">
        <f>IF(ISNUMBER(SEARCH('Project Detail'!$B$5,'Data Validation'!B607)),MAX($A$1:A606)+1,0)</f>
        <v>0</v>
      </c>
      <c r="B607" s="164" t="s">
        <v>119</v>
      </c>
      <c r="D607" t="str">
        <f>IFERROR(VLOOKUP(ROWS($D$2:D607),$A$2:$B$1000,2,0),"")</f>
        <v/>
      </c>
      <c r="S607" s="27" t="s">
        <v>2676</v>
      </c>
      <c r="T607" s="27" t="s">
        <v>2677</v>
      </c>
      <c r="U607" s="27" t="s">
        <v>2677</v>
      </c>
    </row>
    <row r="608" spans="1:21" x14ac:dyDescent="0.25">
      <c r="A608">
        <f>IF(ISNUMBER(SEARCH('Project Detail'!$B$5,'Data Validation'!B608)),MAX($A$1:A607)+1,0)</f>
        <v>0</v>
      </c>
      <c r="B608" s="164" t="s">
        <v>113</v>
      </c>
      <c r="D608" t="str">
        <f>IFERROR(VLOOKUP(ROWS($D$2:D608),$A$2:$B$1000,2,0),"")</f>
        <v/>
      </c>
      <c r="S608" s="27" t="s">
        <v>2678</v>
      </c>
      <c r="T608" s="27" t="s">
        <v>2679</v>
      </c>
      <c r="U608" s="27" t="s">
        <v>2679</v>
      </c>
    </row>
    <row r="609" spans="1:21" x14ac:dyDescent="0.25">
      <c r="A609">
        <f>IF(ISNUMBER(SEARCH('Project Detail'!$B$5,'Data Validation'!B609)),MAX($A$1:A608)+1,0)</f>
        <v>0</v>
      </c>
      <c r="B609" s="164" t="s">
        <v>123</v>
      </c>
      <c r="D609" t="str">
        <f>IFERROR(VLOOKUP(ROWS($D$2:D609),$A$2:$B$1000,2,0),"")</f>
        <v/>
      </c>
      <c r="S609" s="27" t="s">
        <v>2680</v>
      </c>
      <c r="T609" s="27" t="s">
        <v>2681</v>
      </c>
      <c r="U609" s="27" t="s">
        <v>2681</v>
      </c>
    </row>
    <row r="610" spans="1:21" x14ac:dyDescent="0.25">
      <c r="A610">
        <f>IF(ISNUMBER(SEARCH('Project Detail'!$B$5,'Data Validation'!B610)),MAX($A$1:A609)+1,0)</f>
        <v>0</v>
      </c>
      <c r="B610" s="164" t="s">
        <v>136</v>
      </c>
      <c r="S610" s="27" t="s">
        <v>2682</v>
      </c>
      <c r="T610" s="27" t="s">
        <v>2683</v>
      </c>
      <c r="U610" s="27" t="s">
        <v>2683</v>
      </c>
    </row>
    <row r="611" spans="1:21" x14ac:dyDescent="0.25">
      <c r="A611">
        <f>IF(ISNUMBER(SEARCH('Project Detail'!$B$5,'Data Validation'!B611)),MAX($A$1:A610)+1,0)</f>
        <v>0</v>
      </c>
      <c r="B611" s="164" t="s">
        <v>131</v>
      </c>
      <c r="S611" s="27" t="s">
        <v>2684</v>
      </c>
      <c r="T611" s="27" t="s">
        <v>2685</v>
      </c>
      <c r="U611" s="27" t="s">
        <v>2685</v>
      </c>
    </row>
    <row r="612" spans="1:21" x14ac:dyDescent="0.25">
      <c r="A612">
        <f>IF(ISNUMBER(SEARCH('Project Detail'!$B$5,'Data Validation'!B612)),MAX($A$1:A611)+1,0)</f>
        <v>0</v>
      </c>
      <c r="B612" s="164" t="s">
        <v>4432</v>
      </c>
      <c r="S612" s="27" t="s">
        <v>2686</v>
      </c>
      <c r="T612" s="27" t="s">
        <v>2687</v>
      </c>
      <c r="U612" s="27" t="s">
        <v>2687</v>
      </c>
    </row>
    <row r="613" spans="1:21" x14ac:dyDescent="0.25">
      <c r="A613">
        <f>IF(ISNUMBER(SEARCH('Project Detail'!$B$5,'Data Validation'!B613)),MAX($A$1:A612)+1,0)</f>
        <v>0</v>
      </c>
      <c r="B613" s="164" t="s">
        <v>4430</v>
      </c>
      <c r="S613" s="27" t="s">
        <v>2688</v>
      </c>
      <c r="T613" s="27" t="s">
        <v>554</v>
      </c>
      <c r="U613" s="27" t="s">
        <v>554</v>
      </c>
    </row>
    <row r="614" spans="1:21" x14ac:dyDescent="0.25">
      <c r="A614">
        <f>IF(ISNUMBER(SEARCH('Project Detail'!$B$5,'Data Validation'!B614)),MAX($A$1:A613)+1,0)</f>
        <v>0</v>
      </c>
      <c r="B614" s="164" t="s">
        <v>4431</v>
      </c>
      <c r="S614" s="27" t="s">
        <v>2689</v>
      </c>
      <c r="T614" s="27" t="s">
        <v>2690</v>
      </c>
      <c r="U614" s="27" t="s">
        <v>2690</v>
      </c>
    </row>
    <row r="615" spans="1:21" x14ac:dyDescent="0.25">
      <c r="A615">
        <f>IF(ISNUMBER(SEARCH('Project Detail'!$B$5,'Data Validation'!B615)),MAX($A$1:A614)+1,0)</f>
        <v>0</v>
      </c>
      <c r="B615" s="164" t="s">
        <v>128</v>
      </c>
      <c r="S615" s="27" t="s">
        <v>2691</v>
      </c>
      <c r="T615" s="27" t="s">
        <v>2692</v>
      </c>
      <c r="U615" s="27" t="s">
        <v>2692</v>
      </c>
    </row>
    <row r="616" spans="1:21" x14ac:dyDescent="0.25">
      <c r="A616">
        <f>IF(ISNUMBER(SEARCH('Project Detail'!$B$5,'Data Validation'!B616)),MAX($A$1:A615)+1,0)</f>
        <v>0</v>
      </c>
      <c r="B616" s="164" t="s">
        <v>170</v>
      </c>
      <c r="S616" s="27" t="s">
        <v>2693</v>
      </c>
      <c r="T616" s="27" t="s">
        <v>2694</v>
      </c>
      <c r="U616" s="27" t="s">
        <v>2694</v>
      </c>
    </row>
    <row r="617" spans="1:21" x14ac:dyDescent="0.25">
      <c r="A617">
        <f>IF(ISNUMBER(SEARCH('Project Detail'!$B$5,'Data Validation'!B617)),MAX($A$1:A616)+1,0)</f>
        <v>0</v>
      </c>
      <c r="B617" s="164" t="s">
        <v>180</v>
      </c>
      <c r="S617" s="27" t="s">
        <v>2695</v>
      </c>
      <c r="T617" s="27" t="s">
        <v>2696</v>
      </c>
      <c r="U617" s="27" t="s">
        <v>2696</v>
      </c>
    </row>
    <row r="618" spans="1:21" x14ac:dyDescent="0.25">
      <c r="A618">
        <f>IF(ISNUMBER(SEARCH('Project Detail'!$B$5,'Data Validation'!B618)),MAX($A$1:A617)+1,0)</f>
        <v>0</v>
      </c>
      <c r="B618" s="164" t="s">
        <v>197</v>
      </c>
      <c r="S618" s="27" t="s">
        <v>2697</v>
      </c>
      <c r="T618" s="27" t="s">
        <v>2698</v>
      </c>
      <c r="U618" s="27" t="s">
        <v>2698</v>
      </c>
    </row>
    <row r="619" spans="1:21" x14ac:dyDescent="0.25">
      <c r="A619">
        <f>IF(ISNUMBER(SEARCH('Project Detail'!$B$5,'Data Validation'!B619)),MAX($A$1:A618)+1,0)</f>
        <v>0</v>
      </c>
      <c r="B619" s="164" t="s">
        <v>564</v>
      </c>
      <c r="S619" s="27" t="s">
        <v>2699</v>
      </c>
      <c r="T619" s="27" t="s">
        <v>2700</v>
      </c>
      <c r="U619" s="27" t="s">
        <v>2700</v>
      </c>
    </row>
    <row r="620" spans="1:21" x14ac:dyDescent="0.25">
      <c r="A620">
        <f>IF(ISNUMBER(SEARCH('Project Detail'!$B$5,'Data Validation'!B620)),MAX($A$1:A619)+1,0)</f>
        <v>0</v>
      </c>
      <c r="B620" s="164" t="s">
        <v>117</v>
      </c>
      <c r="S620" s="27" t="s">
        <v>2701</v>
      </c>
      <c r="T620" s="27" t="s">
        <v>2702</v>
      </c>
      <c r="U620" s="27" t="s">
        <v>2702</v>
      </c>
    </row>
    <row r="621" spans="1:21" x14ac:dyDescent="0.25">
      <c r="A621">
        <f>IF(ISNUMBER(SEARCH('Project Detail'!$B$5,'Data Validation'!B621)),MAX($A$1:A620)+1,0)</f>
        <v>0</v>
      </c>
      <c r="B621" s="164" t="s">
        <v>111</v>
      </c>
      <c r="S621" s="27" t="s">
        <v>2703</v>
      </c>
      <c r="T621" s="27" t="s">
        <v>2704</v>
      </c>
      <c r="U621" s="27" t="s">
        <v>2704</v>
      </c>
    </row>
    <row r="622" spans="1:21" x14ac:dyDescent="0.25">
      <c r="A622">
        <f>IF(ISNUMBER(SEARCH('Project Detail'!$B$5,'Data Validation'!B622)),MAX($A$1:A621)+1,0)</f>
        <v>0</v>
      </c>
      <c r="B622" s="164" t="s">
        <v>139</v>
      </c>
      <c r="S622" s="27" t="s">
        <v>2705</v>
      </c>
      <c r="T622" s="27" t="s">
        <v>2706</v>
      </c>
      <c r="U622" s="27" t="s">
        <v>2706</v>
      </c>
    </row>
    <row r="623" spans="1:21" x14ac:dyDescent="0.25">
      <c r="A623">
        <f>IF(ISNUMBER(SEARCH('Project Detail'!$B$5,'Data Validation'!B623)),MAX($A$1:A622)+1,0)</f>
        <v>0</v>
      </c>
      <c r="B623" s="164" t="s">
        <v>3137</v>
      </c>
      <c r="S623" s="27" t="s">
        <v>2707</v>
      </c>
      <c r="T623" s="27" t="s">
        <v>2708</v>
      </c>
      <c r="U623" s="27" t="s">
        <v>2708</v>
      </c>
    </row>
    <row r="624" spans="1:21" x14ac:dyDescent="0.25">
      <c r="A624">
        <f>IF(ISNUMBER(SEARCH('Project Detail'!$B$5,'Data Validation'!B624)),MAX($A$1:A623)+1,0)</f>
        <v>0</v>
      </c>
      <c r="B624" s="164" t="s">
        <v>154</v>
      </c>
      <c r="S624" s="27" t="s">
        <v>2709</v>
      </c>
      <c r="T624" s="27" t="s">
        <v>2710</v>
      </c>
      <c r="U624" s="27" t="s">
        <v>2710</v>
      </c>
    </row>
    <row r="625" spans="1:21" x14ac:dyDescent="0.25">
      <c r="A625">
        <f>IF(ISNUMBER(SEARCH('Project Detail'!$B$5,'Data Validation'!B625)),MAX($A$1:A624)+1,0)</f>
        <v>0</v>
      </c>
      <c r="B625" s="164" t="s">
        <v>106</v>
      </c>
      <c r="S625" s="27" t="s">
        <v>2711</v>
      </c>
      <c r="T625" s="27" t="s">
        <v>2712</v>
      </c>
      <c r="U625" s="27" t="s">
        <v>2712</v>
      </c>
    </row>
    <row r="626" spans="1:21" x14ac:dyDescent="0.25">
      <c r="A626">
        <f>IF(ISNUMBER(SEARCH('Project Detail'!$B$5,'Data Validation'!B626)),MAX($A$1:A625)+1,0)</f>
        <v>0</v>
      </c>
      <c r="B626" s="164" t="s">
        <v>108</v>
      </c>
      <c r="S626" s="27" t="s">
        <v>2713</v>
      </c>
      <c r="T626" s="27" t="s">
        <v>2714</v>
      </c>
      <c r="U626" s="27" t="s">
        <v>2714</v>
      </c>
    </row>
    <row r="627" spans="1:21" x14ac:dyDescent="0.25">
      <c r="A627">
        <f>IF(ISNUMBER(SEARCH('Project Detail'!$B$5,'Data Validation'!B627)),MAX($A$1:A626)+1,0)</f>
        <v>0</v>
      </c>
      <c r="B627" s="164" t="s">
        <v>209</v>
      </c>
      <c r="S627" s="27" t="s">
        <v>2715</v>
      </c>
      <c r="T627" s="27" t="s">
        <v>2716</v>
      </c>
      <c r="U627" s="27" t="s">
        <v>2716</v>
      </c>
    </row>
    <row r="628" spans="1:21" x14ac:dyDescent="0.25">
      <c r="A628">
        <f>IF(ISNUMBER(SEARCH('Project Detail'!$B$5,'Data Validation'!B628)),MAX($A$1:A627)+1,0)</f>
        <v>0</v>
      </c>
      <c r="B628" s="164" t="s">
        <v>178</v>
      </c>
      <c r="S628" s="27" t="s">
        <v>2717</v>
      </c>
      <c r="T628" s="27" t="s">
        <v>2718</v>
      </c>
      <c r="U628" s="27" t="s">
        <v>2718</v>
      </c>
    </row>
    <row r="629" spans="1:21" x14ac:dyDescent="0.25">
      <c r="A629">
        <f>IF(ISNUMBER(SEARCH('Project Detail'!$B$5,'Data Validation'!B629)),MAX($A$1:A628)+1,0)</f>
        <v>0</v>
      </c>
      <c r="B629" s="164" t="s">
        <v>167</v>
      </c>
      <c r="S629" s="27" t="s">
        <v>2719</v>
      </c>
      <c r="T629" s="27" t="s">
        <v>2720</v>
      </c>
      <c r="U629" s="27" t="s">
        <v>2720</v>
      </c>
    </row>
    <row r="630" spans="1:21" x14ac:dyDescent="0.25">
      <c r="A630">
        <f>IF(ISNUMBER(SEARCH('Project Detail'!$B$5,'Data Validation'!B630)),MAX($A$1:A629)+1,0)</f>
        <v>0</v>
      </c>
      <c r="B630" s="164" t="s">
        <v>144</v>
      </c>
      <c r="S630" s="27" t="s">
        <v>2721</v>
      </c>
      <c r="T630" s="27" t="s">
        <v>2722</v>
      </c>
      <c r="U630" s="27" t="s">
        <v>2722</v>
      </c>
    </row>
    <row r="631" spans="1:21" x14ac:dyDescent="0.25">
      <c r="A631">
        <f>IF(ISNUMBER(SEARCH('Project Detail'!$B$5,'Data Validation'!B631)),MAX($A$1:A630)+1,0)</f>
        <v>0</v>
      </c>
      <c r="B631" s="164" t="s">
        <v>186</v>
      </c>
      <c r="S631" s="27" t="s">
        <v>2723</v>
      </c>
      <c r="T631" s="27" t="s">
        <v>2724</v>
      </c>
      <c r="U631" s="27" t="s">
        <v>2724</v>
      </c>
    </row>
    <row r="632" spans="1:21" x14ac:dyDescent="0.25">
      <c r="A632">
        <f>IF(ISNUMBER(SEARCH('Project Detail'!$B$5,'Data Validation'!B632)),MAX($A$1:A631)+1,0)</f>
        <v>0</v>
      </c>
      <c r="B632" s="164" t="s">
        <v>126</v>
      </c>
      <c r="S632" s="27" t="s">
        <v>2725</v>
      </c>
      <c r="T632" s="27" t="s">
        <v>2726</v>
      </c>
      <c r="U632" s="27" t="s">
        <v>2726</v>
      </c>
    </row>
    <row r="633" spans="1:21" x14ac:dyDescent="0.25">
      <c r="A633">
        <f>IF(ISNUMBER(SEARCH('Project Detail'!$B$5,'Data Validation'!B633)),MAX($A$1:A632)+1,0)</f>
        <v>0</v>
      </c>
      <c r="B633" s="164" t="s">
        <v>216</v>
      </c>
      <c r="S633" s="27" t="s">
        <v>2727</v>
      </c>
      <c r="T633" s="27" t="s">
        <v>2728</v>
      </c>
      <c r="U633" s="27" t="s">
        <v>2728</v>
      </c>
    </row>
    <row r="634" spans="1:21" x14ac:dyDescent="0.25">
      <c r="A634">
        <f>IF(ISNUMBER(SEARCH('Project Detail'!$B$5,'Data Validation'!B634)),MAX($A$1:A633)+1,0)</f>
        <v>0</v>
      </c>
      <c r="B634" s="164" t="s">
        <v>201</v>
      </c>
      <c r="S634" s="27" t="s">
        <v>2729</v>
      </c>
      <c r="T634" s="27" t="s">
        <v>2730</v>
      </c>
      <c r="U634" s="27" t="s">
        <v>2730</v>
      </c>
    </row>
    <row r="635" spans="1:21" x14ac:dyDescent="0.25">
      <c r="A635">
        <f>IF(ISNUMBER(SEARCH('Project Detail'!$B$5,'Data Validation'!B635)),MAX($A$1:A634)+1,0)</f>
        <v>0</v>
      </c>
      <c r="B635" s="164" t="s">
        <v>45</v>
      </c>
      <c r="S635" s="27" t="s">
        <v>2731</v>
      </c>
      <c r="T635" s="27" t="s">
        <v>2732</v>
      </c>
      <c r="U635" s="27" t="s">
        <v>2732</v>
      </c>
    </row>
    <row r="636" spans="1:21" x14ac:dyDescent="0.25">
      <c r="A636">
        <f>IF(ISNUMBER(SEARCH('Project Detail'!$B$5,'Data Validation'!B636)),MAX($A$1:A635)+1,0)</f>
        <v>0</v>
      </c>
      <c r="B636" s="164" t="s">
        <v>94</v>
      </c>
      <c r="S636" s="27" t="s">
        <v>2733</v>
      </c>
      <c r="T636" s="27" t="s">
        <v>2734</v>
      </c>
      <c r="U636" s="27" t="s">
        <v>2734</v>
      </c>
    </row>
    <row r="637" spans="1:21" x14ac:dyDescent="0.25">
      <c r="A637">
        <f>IF(ISNUMBER(SEARCH('Project Detail'!$B$5,'Data Validation'!B637)),MAX($A$1:A636)+1,0)</f>
        <v>0</v>
      </c>
      <c r="B637" s="164" t="s">
        <v>63</v>
      </c>
      <c r="S637" s="27" t="s">
        <v>2735</v>
      </c>
      <c r="T637" s="27" t="s">
        <v>2736</v>
      </c>
      <c r="U637" s="27" t="s">
        <v>2736</v>
      </c>
    </row>
    <row r="638" spans="1:21" x14ac:dyDescent="0.25">
      <c r="A638">
        <f>IF(ISNUMBER(SEARCH('Project Detail'!$B$5,'Data Validation'!B638)),MAX($A$1:A637)+1,0)</f>
        <v>0</v>
      </c>
      <c r="B638" s="164" t="s">
        <v>160</v>
      </c>
      <c r="S638" s="27" t="s">
        <v>2737</v>
      </c>
      <c r="T638" s="27" t="s">
        <v>2738</v>
      </c>
      <c r="U638" s="27" t="s">
        <v>2738</v>
      </c>
    </row>
    <row r="639" spans="1:21" x14ac:dyDescent="0.25">
      <c r="A639">
        <f>IF(ISNUMBER(SEARCH('Project Detail'!$B$5,'Data Validation'!B639)),MAX($A$1:A638)+1,0)</f>
        <v>0</v>
      </c>
      <c r="B639" s="164" t="s">
        <v>65</v>
      </c>
      <c r="S639" s="27" t="s">
        <v>2739</v>
      </c>
      <c r="T639" s="27" t="s">
        <v>2740</v>
      </c>
      <c r="U639" s="27" t="s">
        <v>2740</v>
      </c>
    </row>
    <row r="640" spans="1:21" x14ac:dyDescent="0.25">
      <c r="A640">
        <f>IF(ISNUMBER(SEARCH('Project Detail'!$B$5,'Data Validation'!B640)),MAX($A$1:A639)+1,0)</f>
        <v>0</v>
      </c>
      <c r="B640" s="164" t="s">
        <v>97</v>
      </c>
      <c r="S640" s="27" t="s">
        <v>2741</v>
      </c>
      <c r="T640" s="27" t="s">
        <v>2742</v>
      </c>
      <c r="U640" s="27" t="s">
        <v>2742</v>
      </c>
    </row>
    <row r="641" spans="1:21" x14ac:dyDescent="0.25">
      <c r="A641">
        <f>IF(ISNUMBER(SEARCH('Project Detail'!$B$5,'Data Validation'!B641)),MAX($A$1:A640)+1,0)</f>
        <v>0</v>
      </c>
      <c r="B641" s="164" t="s">
        <v>70</v>
      </c>
      <c r="S641" s="27" t="s">
        <v>2743</v>
      </c>
      <c r="T641" s="27" t="s">
        <v>2744</v>
      </c>
      <c r="U641" s="27" t="s">
        <v>2744</v>
      </c>
    </row>
    <row r="642" spans="1:21" x14ac:dyDescent="0.25">
      <c r="A642">
        <f>IF(ISNUMBER(SEARCH('Project Detail'!$B$5,'Data Validation'!B642)),MAX($A$1:A641)+1,0)</f>
        <v>0</v>
      </c>
      <c r="B642" s="164" t="s">
        <v>95</v>
      </c>
      <c r="S642" s="27" t="s">
        <v>2745</v>
      </c>
      <c r="T642" s="27" t="s">
        <v>2746</v>
      </c>
      <c r="U642" s="27" t="s">
        <v>2746</v>
      </c>
    </row>
    <row r="643" spans="1:21" x14ac:dyDescent="0.25">
      <c r="A643">
        <f>IF(ISNUMBER(SEARCH('Project Detail'!$B$5,'Data Validation'!B643)),MAX($A$1:A642)+1,0)</f>
        <v>0</v>
      </c>
      <c r="B643" s="164" t="s">
        <v>24</v>
      </c>
      <c r="S643" s="27" t="s">
        <v>2747</v>
      </c>
      <c r="T643" s="27" t="s">
        <v>2748</v>
      </c>
      <c r="U643" s="27" t="s">
        <v>2748</v>
      </c>
    </row>
    <row r="644" spans="1:21" x14ac:dyDescent="0.25">
      <c r="A644">
        <f>IF(ISNUMBER(SEARCH('Project Detail'!$B$5,'Data Validation'!B644)),MAX($A$1:A643)+1,0)</f>
        <v>0</v>
      </c>
      <c r="B644" s="164" t="s">
        <v>193</v>
      </c>
      <c r="S644" s="27" t="s">
        <v>2749</v>
      </c>
      <c r="T644" s="27" t="s">
        <v>2750</v>
      </c>
      <c r="U644" s="27" t="s">
        <v>2750</v>
      </c>
    </row>
    <row r="645" spans="1:21" x14ac:dyDescent="0.25">
      <c r="A645">
        <f>IF(ISNUMBER(SEARCH('Project Detail'!$B$5,'Data Validation'!B645)),MAX($A$1:A644)+1,0)</f>
        <v>0</v>
      </c>
      <c r="B645" s="164" t="s">
        <v>207</v>
      </c>
      <c r="S645" s="27" t="s">
        <v>2751</v>
      </c>
      <c r="T645" s="27" t="s">
        <v>2730</v>
      </c>
      <c r="U645" s="27" t="s">
        <v>2730</v>
      </c>
    </row>
    <row r="646" spans="1:21" x14ac:dyDescent="0.25">
      <c r="A646">
        <f>IF(ISNUMBER(SEARCH('Project Detail'!$B$5,'Data Validation'!B646)),MAX($A$1:A645)+1,0)</f>
        <v>0</v>
      </c>
      <c r="B646" s="164" t="s">
        <v>39</v>
      </c>
      <c r="S646" s="27" t="s">
        <v>2752</v>
      </c>
      <c r="T646" s="27" t="s">
        <v>2753</v>
      </c>
      <c r="U646" s="27" t="s">
        <v>2753</v>
      </c>
    </row>
    <row r="647" spans="1:21" x14ac:dyDescent="0.25">
      <c r="A647">
        <f>IF(ISNUMBER(SEARCH('Project Detail'!$B$5,'Data Validation'!B647)),MAX($A$1:A646)+1,0)</f>
        <v>0</v>
      </c>
      <c r="B647" s="164" t="s">
        <v>41</v>
      </c>
      <c r="S647" s="27" t="s">
        <v>2754</v>
      </c>
      <c r="T647" s="27" t="s">
        <v>2755</v>
      </c>
      <c r="U647" s="27" t="s">
        <v>2755</v>
      </c>
    </row>
    <row r="648" spans="1:21" x14ac:dyDescent="0.25">
      <c r="A648">
        <f>IF(ISNUMBER(SEARCH('Project Detail'!$B$5,'Data Validation'!B648)),MAX($A$1:A647)+1,0)</f>
        <v>0</v>
      </c>
      <c r="B648" s="164" t="s">
        <v>80</v>
      </c>
      <c r="S648" s="27" t="s">
        <v>2756</v>
      </c>
      <c r="T648" s="27" t="s">
        <v>2757</v>
      </c>
      <c r="U648" s="27" t="s">
        <v>2757</v>
      </c>
    </row>
    <row r="649" spans="1:21" x14ac:dyDescent="0.25">
      <c r="A649">
        <f>IF(ISNUMBER(SEARCH('Project Detail'!$B$5,'Data Validation'!B649)),MAX($A$1:A648)+1,0)</f>
        <v>0</v>
      </c>
      <c r="B649" s="164" t="s">
        <v>184</v>
      </c>
      <c r="S649" s="27" t="s">
        <v>2758</v>
      </c>
      <c r="T649" s="27" t="s">
        <v>2759</v>
      </c>
      <c r="U649" s="27" t="s">
        <v>2759</v>
      </c>
    </row>
    <row r="650" spans="1:21" x14ac:dyDescent="0.25">
      <c r="A650">
        <f>IF(ISNUMBER(SEARCH('Project Detail'!$B$5,'Data Validation'!B650)),MAX($A$1:A649)+1,0)</f>
        <v>0</v>
      </c>
      <c r="B650" s="164" t="s">
        <v>100</v>
      </c>
      <c r="S650" s="27" t="s">
        <v>2760</v>
      </c>
      <c r="T650" s="27" t="s">
        <v>2761</v>
      </c>
      <c r="U650" s="27" t="s">
        <v>2761</v>
      </c>
    </row>
    <row r="651" spans="1:21" x14ac:dyDescent="0.25">
      <c r="A651">
        <f>IF(ISNUMBER(SEARCH('Project Detail'!$B$5,'Data Validation'!B651)),MAX($A$1:A650)+1,0)</f>
        <v>0</v>
      </c>
      <c r="B651" s="164" t="s">
        <v>142</v>
      </c>
      <c r="S651" s="27" t="s">
        <v>2762</v>
      </c>
      <c r="T651" s="27" t="s">
        <v>2763</v>
      </c>
      <c r="U651" s="27" t="s">
        <v>2763</v>
      </c>
    </row>
    <row r="652" spans="1:21" x14ac:dyDescent="0.25">
      <c r="A652">
        <f>IF(ISNUMBER(SEARCH('Project Detail'!$B$5,'Data Validation'!B652)),MAX($A$1:A651)+1,0)</f>
        <v>0</v>
      </c>
      <c r="B652" s="164" t="s">
        <v>82</v>
      </c>
      <c r="S652" s="27" t="s">
        <v>2764</v>
      </c>
      <c r="T652" s="27" t="s">
        <v>2765</v>
      </c>
      <c r="U652" s="27" t="s">
        <v>2765</v>
      </c>
    </row>
    <row r="653" spans="1:21" x14ac:dyDescent="0.25">
      <c r="A653">
        <f>IF(ISNUMBER(SEARCH('Project Detail'!$B$5,'Data Validation'!B653)),MAX($A$1:A652)+1,0)</f>
        <v>0</v>
      </c>
      <c r="B653" s="164" t="s">
        <v>51</v>
      </c>
    </row>
    <row r="654" spans="1:21" x14ac:dyDescent="0.25">
      <c r="A654">
        <f>IF(ISNUMBER(SEARCH('Project Detail'!$B$5,'Data Validation'!B654)),MAX($A$1:A653)+1,0)</f>
        <v>0</v>
      </c>
      <c r="B654" s="164" t="s">
        <v>85</v>
      </c>
    </row>
    <row r="655" spans="1:21" x14ac:dyDescent="0.25">
      <c r="A655">
        <f>IF(ISNUMBER(SEARCH('Project Detail'!$B$5,'Data Validation'!B655)),MAX($A$1:A654)+1,0)</f>
        <v>0</v>
      </c>
      <c r="B655" s="164" t="s">
        <v>53</v>
      </c>
    </row>
    <row r="656" spans="1:21" x14ac:dyDescent="0.25">
      <c r="A656">
        <f>IF(ISNUMBER(SEARCH('Project Detail'!$B$5,'Data Validation'!B656)),MAX($A$1:A655)+1,0)</f>
        <v>0</v>
      </c>
      <c r="B656" s="164" t="s">
        <v>58</v>
      </c>
    </row>
    <row r="657" spans="1:2" x14ac:dyDescent="0.25">
      <c r="A657">
        <f>IF(ISNUMBER(SEARCH('Project Detail'!$B$5,'Data Validation'!B657)),MAX($A$1:A656)+1,0)</f>
        <v>0</v>
      </c>
      <c r="B657" s="164" t="s">
        <v>62</v>
      </c>
    </row>
    <row r="658" spans="1:2" x14ac:dyDescent="0.25">
      <c r="A658">
        <f>IF(ISNUMBER(SEARCH('Project Detail'!$B$5,'Data Validation'!B658)),MAX($A$1:A657)+1,0)</f>
        <v>0</v>
      </c>
      <c r="B658" s="164" t="s">
        <v>60</v>
      </c>
    </row>
    <row r="659" spans="1:2" x14ac:dyDescent="0.25">
      <c r="A659">
        <f>IF(ISNUMBER(SEARCH('Project Detail'!$B$5,'Data Validation'!B659)),MAX($A$1:A658)+1,0)</f>
        <v>0</v>
      </c>
      <c r="B659" s="164" t="s">
        <v>150</v>
      </c>
    </row>
    <row r="660" spans="1:2" x14ac:dyDescent="0.25">
      <c r="A660">
        <f>IF(ISNUMBER(SEARCH('Project Detail'!$B$5,'Data Validation'!B660)),MAX($A$1:A659)+1,0)</f>
        <v>0</v>
      </c>
      <c r="B660" s="164" t="s">
        <v>2814</v>
      </c>
    </row>
    <row r="661" spans="1:2" x14ac:dyDescent="0.25">
      <c r="A661">
        <f>IF(ISNUMBER(SEARCH('Project Detail'!$B$5,'Data Validation'!B661)),MAX($A$1:A660)+1,0)</f>
        <v>0</v>
      </c>
      <c r="B661" s="164" t="s">
        <v>223</v>
      </c>
    </row>
    <row r="662" spans="1:2" x14ac:dyDescent="0.25">
      <c r="A662">
        <f>IF(ISNUMBER(SEARCH('Project Detail'!$B$5,'Data Validation'!B662)),MAX($A$1:A661)+1,0)</f>
        <v>0</v>
      </c>
      <c r="B662" s="164" t="s">
        <v>69</v>
      </c>
    </row>
    <row r="663" spans="1:2" x14ac:dyDescent="0.25">
      <c r="A663">
        <f>IF(ISNUMBER(SEARCH('Project Detail'!$B$5,'Data Validation'!B663)),MAX($A$1:A662)+1,0)</f>
        <v>0</v>
      </c>
      <c r="B663" s="164" t="s">
        <v>2812</v>
      </c>
    </row>
    <row r="664" spans="1:2" x14ac:dyDescent="0.25">
      <c r="A664">
        <f>IF(ISNUMBER(SEARCH('Project Detail'!$B$5,'Data Validation'!B664)),MAX($A$1:A663)+1,0)</f>
        <v>0</v>
      </c>
      <c r="B664" s="164" t="s">
        <v>266</v>
      </c>
    </row>
    <row r="665" spans="1:2" x14ac:dyDescent="0.25">
      <c r="A665">
        <f>IF(ISNUMBER(SEARCH('Project Detail'!$B$5,'Data Validation'!B665)),MAX($A$1:A664)+1,0)</f>
        <v>0</v>
      </c>
      <c r="B665" s="164" t="s">
        <v>2842</v>
      </c>
    </row>
    <row r="666" spans="1:2" x14ac:dyDescent="0.25">
      <c r="A666">
        <f>IF(ISNUMBER(SEARCH('Project Detail'!$B$5,'Data Validation'!B666)),MAX($A$1:A665)+1,0)</f>
        <v>0</v>
      </c>
      <c r="B666" s="164" t="s">
        <v>2857</v>
      </c>
    </row>
    <row r="667" spans="1:2" x14ac:dyDescent="0.25">
      <c r="A667">
        <f>IF(ISNUMBER(SEARCH('Project Detail'!$B$5,'Data Validation'!B667)),MAX($A$1:A666)+1,0)</f>
        <v>0</v>
      </c>
      <c r="B667" s="164" t="s">
        <v>3032</v>
      </c>
    </row>
    <row r="668" spans="1:2" x14ac:dyDescent="0.25">
      <c r="A668">
        <f>IF(ISNUMBER(SEARCH('Project Detail'!$B$5,'Data Validation'!B668)),MAX($A$1:A667)+1,0)</f>
        <v>0</v>
      </c>
      <c r="B668" s="164" t="s">
        <v>3012</v>
      </c>
    </row>
    <row r="669" spans="1:2" x14ac:dyDescent="0.25">
      <c r="A669">
        <f>IF(ISNUMBER(SEARCH('Project Detail'!$B$5,'Data Validation'!B669)),MAX($A$1:A668)+1,0)</f>
        <v>0</v>
      </c>
      <c r="B669" s="164" t="s">
        <v>3033</v>
      </c>
    </row>
    <row r="670" spans="1:2" x14ac:dyDescent="0.25">
      <c r="A670">
        <f>IF(ISNUMBER(SEARCH('Project Detail'!$B$5,'Data Validation'!B670)),MAX($A$1:A669)+1,0)</f>
        <v>0</v>
      </c>
      <c r="B670" s="164" t="s">
        <v>3010</v>
      </c>
    </row>
    <row r="671" spans="1:2" x14ac:dyDescent="0.25">
      <c r="A671">
        <f>IF(ISNUMBER(SEARCH('Project Detail'!$B$5,'Data Validation'!B671)),MAX($A$1:A670)+1,0)</f>
        <v>0</v>
      </c>
      <c r="B671" s="164" t="s">
        <v>3018</v>
      </c>
    </row>
    <row r="672" spans="1:2" x14ac:dyDescent="0.25">
      <c r="A672">
        <f>IF(ISNUMBER(SEARCH('Project Detail'!$B$5,'Data Validation'!B672)),MAX($A$1:A671)+1,0)</f>
        <v>0</v>
      </c>
      <c r="B672" s="164" t="s">
        <v>3035</v>
      </c>
    </row>
    <row r="673" spans="1:2" x14ac:dyDescent="0.25">
      <c r="A673">
        <f>IF(ISNUMBER(SEARCH('Project Detail'!$B$5,'Data Validation'!B673)),MAX($A$1:A672)+1,0)</f>
        <v>0</v>
      </c>
      <c r="B673" s="164" t="s">
        <v>3037</v>
      </c>
    </row>
    <row r="674" spans="1:2" x14ac:dyDescent="0.25">
      <c r="A674">
        <f>IF(ISNUMBER(SEARCH('Project Detail'!$B$5,'Data Validation'!B674)),MAX($A$1:A673)+1,0)</f>
        <v>0</v>
      </c>
      <c r="B674" s="164" t="s">
        <v>3036</v>
      </c>
    </row>
    <row r="675" spans="1:2" x14ac:dyDescent="0.25">
      <c r="A675">
        <f>IF(ISNUMBER(SEARCH('Project Detail'!$B$5,'Data Validation'!B675)),MAX($A$1:A674)+1,0)</f>
        <v>0</v>
      </c>
      <c r="B675" s="164" t="s">
        <v>3062</v>
      </c>
    </row>
    <row r="676" spans="1:2" x14ac:dyDescent="0.25">
      <c r="A676">
        <f>IF(ISNUMBER(SEARCH('Project Detail'!$B$5,'Data Validation'!B676)),MAX($A$1:A675)+1,0)</f>
        <v>0</v>
      </c>
      <c r="B676" s="164" t="s">
        <v>5046</v>
      </c>
    </row>
    <row r="677" spans="1:2" x14ac:dyDescent="0.25">
      <c r="A677">
        <f>IF(ISNUMBER(SEARCH('Project Detail'!$B$5,'Data Validation'!B677)),MAX($A$1:A676)+1,0)</f>
        <v>0</v>
      </c>
      <c r="B677" s="164" t="s">
        <v>5043</v>
      </c>
    </row>
    <row r="678" spans="1:2" x14ac:dyDescent="0.25">
      <c r="A678">
        <f>IF(ISNUMBER(SEARCH('Project Detail'!$B$5,'Data Validation'!B678)),MAX($A$1:A677)+1,0)</f>
        <v>0</v>
      </c>
      <c r="B678" s="164" t="s">
        <v>5040</v>
      </c>
    </row>
    <row r="679" spans="1:2" x14ac:dyDescent="0.25">
      <c r="A679">
        <f>IF(ISNUMBER(SEARCH('Project Detail'!$B$5,'Data Validation'!B679)),MAX($A$1:A678)+1,0)</f>
        <v>0</v>
      </c>
      <c r="B679" s="164" t="s">
        <v>3038</v>
      </c>
    </row>
    <row r="680" spans="1:2" x14ac:dyDescent="0.25">
      <c r="A680">
        <f>IF(ISNUMBER(SEARCH('Project Detail'!$B$5,'Data Validation'!B680)),MAX($A$1:A679)+1,0)</f>
        <v>0</v>
      </c>
      <c r="B680" s="164" t="s">
        <v>3138</v>
      </c>
    </row>
    <row r="681" spans="1:2" x14ac:dyDescent="0.25">
      <c r="A681">
        <f>IF(ISNUMBER(SEARCH('Project Detail'!$B$5,'Data Validation'!B681)),MAX($A$1:A680)+1,0)</f>
        <v>0</v>
      </c>
      <c r="B681" s="164" t="s">
        <v>3139</v>
      </c>
    </row>
    <row r="682" spans="1:2" x14ac:dyDescent="0.25">
      <c r="A682">
        <f>IF(ISNUMBER(SEARCH('Project Detail'!$B$5,'Data Validation'!B682)),MAX($A$1:A681)+1,0)</f>
        <v>0</v>
      </c>
      <c r="B682" s="164" t="s">
        <v>3161</v>
      </c>
    </row>
    <row r="683" spans="1:2" x14ac:dyDescent="0.25">
      <c r="A683">
        <f>IF(ISNUMBER(SEARCH('Project Detail'!$B$5,'Data Validation'!B683)),MAX($A$1:A682)+1,0)</f>
        <v>0</v>
      </c>
      <c r="B683" s="164" t="s">
        <v>3160</v>
      </c>
    </row>
    <row r="684" spans="1:2" x14ac:dyDescent="0.25">
      <c r="A684">
        <f>IF(ISNUMBER(SEARCH('Project Detail'!$B$5,'Data Validation'!B684)),MAX($A$1:A683)+1,0)</f>
        <v>0</v>
      </c>
      <c r="B684" s="164" t="s">
        <v>3183</v>
      </c>
    </row>
    <row r="685" spans="1:2" x14ac:dyDescent="0.25">
      <c r="A685">
        <f>IF(ISNUMBER(SEARCH('Project Detail'!$B$5,'Data Validation'!B685)),MAX($A$1:A684)+1,0)</f>
        <v>0</v>
      </c>
      <c r="B685" s="164" t="s">
        <v>3192</v>
      </c>
    </row>
    <row r="686" spans="1:2" x14ac:dyDescent="0.25">
      <c r="A686">
        <f>IF(ISNUMBER(SEARCH('Project Detail'!$B$5,'Data Validation'!B686)),MAX($A$1:A685)+1,0)</f>
        <v>0</v>
      </c>
      <c r="B686" s="164" t="s">
        <v>3193</v>
      </c>
    </row>
    <row r="687" spans="1:2" x14ac:dyDescent="0.25">
      <c r="A687">
        <f>IF(ISNUMBER(SEARCH('Project Detail'!$B$5,'Data Validation'!B687)),MAX($A$1:A686)+1,0)</f>
        <v>0</v>
      </c>
      <c r="B687" s="164" t="s">
        <v>3735</v>
      </c>
    </row>
    <row r="688" spans="1:2" x14ac:dyDescent="0.25">
      <c r="A688">
        <f>IF(ISNUMBER(SEARCH('Project Detail'!$B$5,'Data Validation'!B688)),MAX($A$1:A687)+1,0)</f>
        <v>0</v>
      </c>
      <c r="B688" s="164" t="s">
        <v>4825</v>
      </c>
    </row>
    <row r="689" spans="1:2" x14ac:dyDescent="0.25">
      <c r="A689">
        <f>IF(ISNUMBER(SEARCH('Project Detail'!$B$5,'Data Validation'!B689)),MAX($A$1:A688)+1,0)</f>
        <v>0</v>
      </c>
      <c r="B689" s="164" t="s">
        <v>4440</v>
      </c>
    </row>
    <row r="690" spans="1:2" x14ac:dyDescent="0.25">
      <c r="A690">
        <f>IF(ISNUMBER(SEARCH('Project Detail'!$B$5,'Data Validation'!B690)),MAX($A$1:A689)+1,0)</f>
        <v>0</v>
      </c>
      <c r="B690" s="164" t="s">
        <v>4547</v>
      </c>
    </row>
    <row r="691" spans="1:2" x14ac:dyDescent="0.25">
      <c r="A691">
        <f>IF(ISNUMBER(SEARCH('Project Detail'!$B$5,'Data Validation'!B691)),MAX($A$1:A690)+1,0)</f>
        <v>0</v>
      </c>
      <c r="B691" s="164" t="s">
        <v>4574</v>
      </c>
    </row>
    <row r="692" spans="1:2" x14ac:dyDescent="0.25">
      <c r="A692">
        <f>IF(ISNUMBER(SEARCH('Project Detail'!$B$5,'Data Validation'!B692)),MAX($A$1:A691)+1,0)</f>
        <v>0</v>
      </c>
      <c r="B692" s="164" t="s">
        <v>4575</v>
      </c>
    </row>
    <row r="693" spans="1:2" x14ac:dyDescent="0.25">
      <c r="A693">
        <f>IF(ISNUMBER(SEARCH('Project Detail'!$B$5,'Data Validation'!B693)),MAX($A$1:A692)+1,0)</f>
        <v>0</v>
      </c>
      <c r="B693" s="164" t="s">
        <v>4573</v>
      </c>
    </row>
    <row r="694" spans="1:2" x14ac:dyDescent="0.25">
      <c r="A694">
        <f>IF(ISNUMBER(SEARCH('Project Detail'!$B$5,'Data Validation'!B694)),MAX($A$1:A693)+1,0)</f>
        <v>0</v>
      </c>
      <c r="B694" s="164" t="s">
        <v>5110</v>
      </c>
    </row>
    <row r="695" spans="1:2" x14ac:dyDescent="0.25">
      <c r="A695">
        <f>IF(ISNUMBER(SEARCH('Project Detail'!$B$5,'Data Validation'!B695)),MAX($A$1:A694)+1,0)</f>
        <v>0</v>
      </c>
      <c r="B695" s="164" t="s">
        <v>4856</v>
      </c>
    </row>
    <row r="696" spans="1:2" x14ac:dyDescent="0.25">
      <c r="A696">
        <f>IF(ISNUMBER(SEARCH('Project Detail'!$B$5,'Data Validation'!B696)),MAX($A$1:A695)+1,0)</f>
        <v>0</v>
      </c>
      <c r="B696" s="164" t="s">
        <v>4918</v>
      </c>
    </row>
    <row r="697" spans="1:2" x14ac:dyDescent="0.25">
      <c r="A697">
        <f>IF(ISNUMBER(SEARCH('Project Detail'!$B$5,'Data Validation'!B697)),MAX($A$1:A696)+1,0)</f>
        <v>0</v>
      </c>
      <c r="B697" s="164" t="s">
        <v>5053</v>
      </c>
    </row>
    <row r="698" spans="1:2" x14ac:dyDescent="0.25">
      <c r="A698">
        <f>IF(ISNUMBER(SEARCH('Project Detail'!$B$5,'Data Validation'!B698)),MAX($A$1:A697)+1,0)</f>
        <v>0</v>
      </c>
      <c r="B698" s="164" t="s">
        <v>4966</v>
      </c>
    </row>
    <row r="699" spans="1:2" x14ac:dyDescent="0.25">
      <c r="A699">
        <f>IF(ISNUMBER(SEARCH('Project Detail'!$B$5,'Data Validation'!B699)),MAX($A$1:A698)+1,0)</f>
        <v>0</v>
      </c>
      <c r="B699" s="164" t="s">
        <v>5111</v>
      </c>
    </row>
    <row r="700" spans="1:2" x14ac:dyDescent="0.25">
      <c r="A700">
        <f>IF(ISNUMBER(SEARCH('Project Detail'!$B$5,'Data Validation'!B700)),MAX($A$1:A699)+1,0)</f>
        <v>0</v>
      </c>
      <c r="B700" s="164" t="s">
        <v>5458</v>
      </c>
    </row>
  </sheetData>
  <conditionalFormatting sqref="X2:X3">
    <cfRule type="duplicateValues" dxfId="19" priority="23"/>
  </conditionalFormatting>
  <conditionalFormatting sqref="X4:X14">
    <cfRule type="duplicateValues" dxfId="18" priority="22"/>
  </conditionalFormatting>
  <conditionalFormatting sqref="X15:X18">
    <cfRule type="duplicateValues" dxfId="17" priority="21"/>
  </conditionalFormatting>
  <conditionalFormatting sqref="X55:X58">
    <cfRule type="duplicateValues" dxfId="16" priority="18"/>
  </conditionalFormatting>
  <conditionalFormatting sqref="X59">
    <cfRule type="duplicateValues" dxfId="15" priority="17"/>
  </conditionalFormatting>
  <conditionalFormatting sqref="X1:X159 X164:X1048576">
    <cfRule type="duplicateValues" dxfId="14" priority="16"/>
  </conditionalFormatting>
  <conditionalFormatting sqref="X19:X26">
    <cfRule type="duplicateValues" dxfId="13" priority="486"/>
  </conditionalFormatting>
  <conditionalFormatting sqref="X27:X42">
    <cfRule type="duplicateValues" dxfId="12" priority="487"/>
  </conditionalFormatting>
  <conditionalFormatting sqref="X43:X54">
    <cfRule type="duplicateValues" dxfId="11" priority="488"/>
  </conditionalFormatting>
  <conditionalFormatting sqref="X147:X159">
    <cfRule type="duplicateValues" dxfId="10" priority="13"/>
    <cfRule type="duplicateValues" dxfId="9" priority="14"/>
    <cfRule type="duplicateValues" dxfId="8" priority="15"/>
  </conditionalFormatting>
  <conditionalFormatting sqref="X2:X159">
    <cfRule type="duplicateValues" dxfId="7" priority="490"/>
  </conditionalFormatting>
  <conditionalFormatting sqref="X160:X162">
    <cfRule type="duplicateValues" dxfId="6" priority="3"/>
  </conditionalFormatting>
  <conditionalFormatting sqref="B2:B700">
    <cfRule type="duplicateValues" dxfId="5"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242</v>
      </c>
      <c r="B1" s="1"/>
      <c r="C1" s="1"/>
      <c r="D1" s="1"/>
      <c r="E1" s="1"/>
      <c r="F1" s="1"/>
      <c r="G1" s="1"/>
      <c r="H1" s="1"/>
      <c r="I1" s="1"/>
      <c r="J1" s="1"/>
      <c r="K1" s="1"/>
      <c r="L1" s="1"/>
      <c r="M1" s="1"/>
    </row>
    <row r="2" spans="1:13" ht="24" thickTop="1" x14ac:dyDescent="0.35">
      <c r="A2" s="39" t="s">
        <v>275</v>
      </c>
      <c r="B2" s="40">
        <f>'Active Project Summary'!B6</f>
        <v>43815</v>
      </c>
      <c r="C2" s="40"/>
      <c r="D2" s="26"/>
      <c r="E2" s="26"/>
      <c r="F2" s="26"/>
      <c r="G2" s="26"/>
      <c r="H2" s="26"/>
      <c r="I2" s="26"/>
      <c r="J2" s="26"/>
      <c r="K2" s="26"/>
      <c r="L2" s="26"/>
      <c r="M2" s="26"/>
    </row>
    <row r="3" spans="1:13" ht="30" x14ac:dyDescent="0.25">
      <c r="A3" s="11" t="s">
        <v>230</v>
      </c>
      <c r="B3" s="49" t="s">
        <v>280</v>
      </c>
      <c r="C3" s="49" t="s">
        <v>279</v>
      </c>
      <c r="D3" s="12" t="s">
        <v>239</v>
      </c>
      <c r="E3" s="12" t="s">
        <v>240</v>
      </c>
    </row>
    <row r="4" spans="1:13" x14ac:dyDescent="0.25">
      <c r="A4" t="s">
        <v>255</v>
      </c>
      <c r="B4" s="6">
        <f>COUNTIFS(q_Report_Integrated!$G:$G,$A4,q_Report_Integrated!$AN:$AN,Planning!$B$2)</f>
        <v>0</v>
      </c>
      <c r="C4" s="45"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5"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5" t="e">
        <f>Table6[[#This Row],[Total Open Projects]]/$B$22</f>
        <v>#DIV/0!</v>
      </c>
      <c r="D6" s="13">
        <f>SUMIF(q_Report_Integrated!$G:$G,A6,q_Report_Integrated!$V:$V)</f>
        <v>0</v>
      </c>
      <c r="E6" s="13">
        <f>SUMIF(q_Report_Integrated!$G:$G,B6,q_Report_Integrated!$W:$W)</f>
        <v>0</v>
      </c>
    </row>
    <row r="7" spans="1:13" x14ac:dyDescent="0.25">
      <c r="A7" t="s">
        <v>76</v>
      </c>
      <c r="B7" s="6">
        <f>COUNTIFS(q_Report_Integrated!$G:$G,$A7,q_Report_Integrated!$AN:$AN,Planning!$B$2)</f>
        <v>0</v>
      </c>
      <c r="C7" s="45" t="e">
        <f>Table6[[#This Row],[Total Open Projects]]/$B$22</f>
        <v>#DIV/0!</v>
      </c>
      <c r="D7" s="13">
        <f>SUMIF(q_Report_Integrated!$G:$G,A7,q_Report_Integrated!$V:$V)</f>
        <v>0</v>
      </c>
      <c r="E7" s="13">
        <f>SUMIF(q_Report_Integrated!$G:$G,B7,q_Report_Integrated!$W:$W)</f>
        <v>0</v>
      </c>
    </row>
    <row r="8" spans="1:13" x14ac:dyDescent="0.25">
      <c r="A8" t="s">
        <v>81</v>
      </c>
      <c r="B8" s="6">
        <f>COUNTIFS(q_Report_Integrated!$G:$G,$A8,q_Report_Integrated!$AN:$AN,Planning!$B$2)</f>
        <v>0</v>
      </c>
      <c r="C8" s="45" t="e">
        <f>Table6[[#This Row],[Total Open Projects]]/$B$22</f>
        <v>#DIV/0!</v>
      </c>
      <c r="D8" s="13">
        <f>SUMIF(q_Report_Integrated!$G:$G,A8,q_Report_Integrated!$V:$V)</f>
        <v>0</v>
      </c>
      <c r="E8" s="13">
        <f>SUMIF(q_Report_Integrated!$G:$G,B8,q_Report_Integrated!$W:$W)</f>
        <v>0</v>
      </c>
    </row>
    <row r="9" spans="1:13" x14ac:dyDescent="0.25">
      <c r="A9" t="s">
        <v>105</v>
      </c>
      <c r="B9" s="6">
        <f>COUNTIFS(q_Report_Integrated!$G:$G,$A9,q_Report_Integrated!$AN:$AN,Planning!$B$2)</f>
        <v>0</v>
      </c>
      <c r="C9" s="45" t="e">
        <f>Table6[[#This Row],[Total Open Projects]]/$B$22</f>
        <v>#DIV/0!</v>
      </c>
      <c r="D9" s="13">
        <f>SUMIF(q_Report_Integrated!$G:$G,A9,q_Report_Integrated!$V:$V)</f>
        <v>0</v>
      </c>
      <c r="E9" s="13">
        <f>SUMIF(q_Report_Integrated!$G:$G,B9,q_Report_Integrated!$W:$W)</f>
        <v>0</v>
      </c>
    </row>
    <row r="10" spans="1:13" x14ac:dyDescent="0.25">
      <c r="A10" t="s">
        <v>141</v>
      </c>
      <c r="B10" s="6">
        <f>COUNTIFS(q_Report_Integrated!$G:$G,$A10,q_Report_Integrated!$AN:$AN,Planning!$B$2)</f>
        <v>0</v>
      </c>
      <c r="C10" s="45" t="e">
        <f>Table6[[#This Row],[Total Open Projects]]/$B$22</f>
        <v>#DIV/0!</v>
      </c>
      <c r="D10" s="13">
        <f>SUMIF(q_Report_Integrated!$G:$G,A10,q_Report_Integrated!$V:$V)</f>
        <v>0</v>
      </c>
      <c r="E10" s="13">
        <f>SUMIF(q_Report_Integrated!$G:$G,B10,q_Report_Integrated!$W:$W)</f>
        <v>0</v>
      </c>
    </row>
    <row r="11" spans="1:13" x14ac:dyDescent="0.25">
      <c r="A11" t="s">
        <v>151</v>
      </c>
      <c r="B11" s="6">
        <f>COUNTIFS(q_Report_Integrated!$G:$G,$A11,q_Report_Integrated!$AN:$AN,Planning!$B$2)</f>
        <v>0</v>
      </c>
      <c r="C11" s="45" t="e">
        <f>Table6[[#This Row],[Total Open Projects]]/$B$22</f>
        <v>#DIV/0!</v>
      </c>
      <c r="D11" s="13">
        <f>SUMIF(q_Report_Integrated!$G:$G,A11,q_Report_Integrated!$V:$V)</f>
        <v>0</v>
      </c>
      <c r="E11" s="13">
        <f>SUMIF(q_Report_Integrated!$G:$G,B11,q_Report_Integrated!$W:$W)</f>
        <v>0</v>
      </c>
    </row>
    <row r="12" spans="1:13" x14ac:dyDescent="0.25">
      <c r="A12" t="s">
        <v>267</v>
      </c>
      <c r="B12" s="6">
        <f>COUNTIFS(q_Report_Integrated!$G:$G,$A12,q_Report_Integrated!$AN:$AN,Planning!$B$2)</f>
        <v>0</v>
      </c>
      <c r="C12" s="45" t="e">
        <f>Table6[[#This Row],[Total Open Projects]]/$B$22</f>
        <v>#DIV/0!</v>
      </c>
      <c r="D12" s="13">
        <f>SUMIF(q_Report_Integrated!$G:$G,A12,q_Report_Integrated!$V:$V)</f>
        <v>0</v>
      </c>
      <c r="E12" s="13">
        <f>SUMIF(q_Report_Integrated!$G:$G,B12,q_Report_Integrated!$W:$W)</f>
        <v>0</v>
      </c>
    </row>
    <row r="13" spans="1:13" x14ac:dyDescent="0.25">
      <c r="A13" t="s">
        <v>189</v>
      </c>
      <c r="B13" s="6">
        <f>COUNTIFS(q_Report_Integrated!$G:$G,$A13,q_Report_Integrated!$AN:$AN,Planning!$B$2)</f>
        <v>0</v>
      </c>
      <c r="C13" s="45" t="e">
        <f>Table6[[#This Row],[Total Open Projects]]/$B$22</f>
        <v>#DIV/0!</v>
      </c>
      <c r="D13" s="13">
        <f>SUMIF(q_Report_Integrated!$G:$G,A13,q_Report_Integrated!$V:$V)</f>
        <v>0</v>
      </c>
      <c r="E13" s="13">
        <f>SUMIF(q_Report_Integrated!$G:$G,B13,q_Report_Integrated!$W:$W)</f>
        <v>0</v>
      </c>
    </row>
    <row r="14" spans="1:13" x14ac:dyDescent="0.25">
      <c r="A14" t="s">
        <v>192</v>
      </c>
      <c r="B14" s="6">
        <f>COUNTIFS(q_Report_Integrated!$G:$G,$A14,q_Report_Integrated!$AN:$AN,Planning!$B$2)</f>
        <v>0</v>
      </c>
      <c r="C14" s="45" t="e">
        <f>Table6[[#This Row],[Total Open Projects]]/$B$22</f>
        <v>#DIV/0!</v>
      </c>
      <c r="D14" s="13">
        <f>SUMIF(q_Report_Integrated!$G:$G,A14,q_Report_Integrated!$V:$V)</f>
        <v>0</v>
      </c>
      <c r="E14" s="13">
        <f>SUMIF(q_Report_Integrated!$G:$G,B14,q_Report_Integrated!$W:$W)</f>
        <v>0</v>
      </c>
    </row>
    <row r="15" spans="1:13" x14ac:dyDescent="0.25">
      <c r="A15" t="s">
        <v>196</v>
      </c>
      <c r="B15" s="6">
        <f>COUNTIFS(q_Report_Integrated!$G:$G,$A15,q_Report_Integrated!$AN:$AN,Planning!$B$2)</f>
        <v>0</v>
      </c>
      <c r="C15" s="45" t="e">
        <f>Table6[[#This Row],[Total Open Projects]]/$B$22</f>
        <v>#DIV/0!</v>
      </c>
      <c r="D15" s="13">
        <f>SUMIF(q_Report_Integrated!$G:$G,A15,q_Report_Integrated!$V:$V)</f>
        <v>0</v>
      </c>
      <c r="E15" s="13">
        <f>SUMIF(q_Report_Integrated!$G:$G,B15,q_Report_Integrated!$W:$W)</f>
        <v>0</v>
      </c>
    </row>
    <row r="16" spans="1:13" x14ac:dyDescent="0.25">
      <c r="A16" t="s">
        <v>278</v>
      </c>
      <c r="B16" s="6">
        <f>COUNTIFS(q_Report_Integrated!$G:$G,$A16,q_Report_Integrated!$AN:$AN,Planning!$B$2)</f>
        <v>0</v>
      </c>
      <c r="C16" s="45" t="e">
        <f>Table6[[#This Row],[Total Open Projects]]/$B$22</f>
        <v>#DIV/0!</v>
      </c>
      <c r="D16" s="13">
        <f>SUMIF(q_Report_Integrated!$G:$G,A16,q_Report_Integrated!$V:$V)</f>
        <v>0</v>
      </c>
      <c r="E16" s="13">
        <f>SUMIF(q_Report_Integrated!$G:$G,B16,q_Report_Integrated!$W:$W)</f>
        <v>0</v>
      </c>
    </row>
    <row r="17" spans="1:9" x14ac:dyDescent="0.25">
      <c r="A17" t="s">
        <v>211</v>
      </c>
      <c r="B17" s="6">
        <f>COUNTIFS(q_Report_Integrated!$G:$G,$A17,q_Report_Integrated!$AN:$AN,Planning!$B$2)</f>
        <v>0</v>
      </c>
      <c r="C17" s="45" t="e">
        <f>Table6[[#This Row],[Total Open Projects]]/$B$22</f>
        <v>#DIV/0!</v>
      </c>
      <c r="D17" s="13">
        <f>SUMIF(q_Report_Integrated!$G:$G,A17,q_Report_Integrated!$V:$V)</f>
        <v>0</v>
      </c>
      <c r="E17" s="13">
        <f>SUMIF(q_Report_Integrated!$G:$G,B17,q_Report_Integrated!$W:$W)</f>
        <v>0</v>
      </c>
    </row>
    <row r="18" spans="1:9" x14ac:dyDescent="0.25">
      <c r="A18" t="s">
        <v>214</v>
      </c>
      <c r="B18" s="6">
        <f>COUNTIFS(q_Report_Integrated!$G:$G,$A18,q_Report_Integrated!$AN:$AN,Planning!$B$2)</f>
        <v>0</v>
      </c>
      <c r="C18" s="45" t="e">
        <f>Table6[[#This Row],[Total Open Projects]]/$B$22</f>
        <v>#DIV/0!</v>
      </c>
      <c r="D18" s="13">
        <f>SUMIF(q_Report_Integrated!$G:$G,A18,q_Report_Integrated!$V:$V)</f>
        <v>0</v>
      </c>
      <c r="E18" s="13">
        <f>SUMIF(q_Report_Integrated!$G:$G,B18,q_Report_Integrated!$W:$W)</f>
        <v>0</v>
      </c>
    </row>
    <row r="19" spans="1:9" x14ac:dyDescent="0.25">
      <c r="A19" t="s">
        <v>215</v>
      </c>
      <c r="B19" s="6">
        <f>COUNTIFS(q_Report_Integrated!$G:$G,$A19,q_Report_Integrated!$AN:$AN,Planning!$B$2)</f>
        <v>0</v>
      </c>
      <c r="C19" s="45" t="e">
        <f>Table6[[#This Row],[Total Open Projects]]/$B$22</f>
        <v>#DIV/0!</v>
      </c>
      <c r="D19" s="13">
        <f>SUMIF(q_Report_Integrated!$G:$G,A19,q_Report_Integrated!$V:$V)</f>
        <v>0</v>
      </c>
      <c r="E19" s="13">
        <f>SUMIF(q_Report_Integrated!$G:$G,B19,q_Report_Integrated!$W:$W)</f>
        <v>0</v>
      </c>
    </row>
    <row r="20" spans="1:9" x14ac:dyDescent="0.25">
      <c r="A20" t="s">
        <v>218</v>
      </c>
      <c r="B20" s="6">
        <f>COUNTIFS(q_Report_Integrated!$G:$G,$A20,q_Report_Integrated!$AN:$AN,Planning!$B$2)</f>
        <v>0</v>
      </c>
      <c r="C20" s="45" t="e">
        <f>Table6[[#This Row],[Total Open Projects]]/$B$22</f>
        <v>#DIV/0!</v>
      </c>
      <c r="D20" s="13">
        <f>SUMIF(q_Report_Integrated!$G:$G,A20,q_Report_Integrated!$V:$V)</f>
        <v>0</v>
      </c>
      <c r="E20" s="13">
        <f>SUMIF(q_Report_Integrated!$G:$G,B20,q_Report_Integrated!$W:$W)</f>
        <v>0</v>
      </c>
    </row>
    <row r="21" spans="1:9" ht="15.75" thickBot="1" x14ac:dyDescent="0.3">
      <c r="A21" t="s">
        <v>224</v>
      </c>
      <c r="B21" s="6">
        <f>COUNTIFS(q_Report_Integrated!$G:$G,$A21,q_Report_Integrated!$AN:$AN,Planning!$B$2)</f>
        <v>0</v>
      </c>
      <c r="C21" s="45" t="e">
        <f>Table6[[#This Row],[Total Open Projects]]/$B$22</f>
        <v>#DIV/0!</v>
      </c>
      <c r="D21" s="13">
        <f>SUMIF(q_Report_Integrated!$G:$G,A21,q_Report_Integrated!$V:$V)</f>
        <v>0</v>
      </c>
      <c r="E21" s="13">
        <f>SUMIF(q_Report_Integrated!$G:$G,B21,q_Report_Integrated!$W:$W)</f>
        <v>0</v>
      </c>
    </row>
    <row r="22" spans="1:9" ht="15.75" thickBot="1" x14ac:dyDescent="0.3">
      <c r="A22" s="7" t="s">
        <v>241</v>
      </c>
      <c r="B22" s="14">
        <f>SUM(B4:B21)</f>
        <v>0</v>
      </c>
      <c r="C22" s="46" t="e">
        <f>Table6[[#This Row],[Total Open Projects]]/$B$22</f>
        <v>#DIV/0!</v>
      </c>
      <c r="D22" s="15">
        <f>SUM(D4:D21)</f>
        <v>0</v>
      </c>
      <c r="E22" s="16">
        <f>SUM(E4:E21)</f>
        <v>0</v>
      </c>
    </row>
    <row r="25" spans="1:9" ht="15.75" x14ac:dyDescent="0.25">
      <c r="A25" s="52" t="s">
        <v>289</v>
      </c>
      <c r="B25" s="53"/>
      <c r="C25" s="53"/>
      <c r="D25" s="54"/>
      <c r="E25" s="53"/>
      <c r="F25" s="53"/>
      <c r="G25" s="53"/>
      <c r="H25" s="53"/>
      <c r="I25" s="53"/>
    </row>
    <row r="26" spans="1:9" x14ac:dyDescent="0.25">
      <c r="A26" s="24" t="s">
        <v>230</v>
      </c>
      <c r="B26" s="48">
        <v>2013</v>
      </c>
      <c r="C26" s="48">
        <v>2014</v>
      </c>
      <c r="D26" s="48">
        <v>2015</v>
      </c>
      <c r="E26" s="48">
        <v>2016</v>
      </c>
      <c r="F26" s="48">
        <v>2017</v>
      </c>
      <c r="G26" s="70">
        <v>2018</v>
      </c>
      <c r="H26" s="69" t="s">
        <v>288</v>
      </c>
      <c r="I26" s="71" t="s">
        <v>241</v>
      </c>
    </row>
    <row r="27" spans="1:9" x14ac:dyDescent="0.25">
      <c r="A27" s="22" t="s">
        <v>255</v>
      </c>
      <c r="B27" s="79" t="str">
        <f>IF(COUNTIFS(q_Report_Integrated!$AM:$AM,Planning!B$26,q_Report_Integrated!$G:$G,Planning!$A27,q_Report_Integrated!$AN:$AN,Planning!$B$2)=0,"",COUNTIFS(q_Report_Integrated!$AM:$AM,Planning!B$26,q_Report_Integrated!$G:$G,Planning!$A27,q_Report_Integrated!$AN:$AN,Planning!$B$2))</f>
        <v/>
      </c>
      <c r="C27" s="50" t="str">
        <f>IF(COUNTIFS(q_Report_Integrated!$AM:$AM,Planning!C$26,q_Report_Integrated!$G:$G,Planning!$A27,q_Report_Integrated!$AN:$AN,Planning!$B$2)=0,"",COUNTIFS(q_Report_Integrated!$AM:$AM,Planning!C$26,q_Report_Integrated!$G:$G,Planning!$A27,q_Report_Integrated!$AN:$AN,Planning!$B$2))</f>
        <v/>
      </c>
      <c r="D27" s="50" t="str">
        <f>IF(COUNTIFS(q_Report_Integrated!$AM:$AM,Planning!D$26,q_Report_Integrated!$G:$G,Planning!$A27,q_Report_Integrated!$AN:$AN,Planning!$B$2)=0,"",COUNTIFS(q_Report_Integrated!$AM:$AM,Planning!D$26,q_Report_Integrated!$G:$G,Planning!$A27,q_Report_Integrated!$AN:$AN,Planning!$B$2))</f>
        <v/>
      </c>
      <c r="E27" s="50" t="str">
        <f>IF(COUNTIFS(q_Report_Integrated!$AM:$AM,Planning!E$26,q_Report_Integrated!$G:$G,Planning!$A27,q_Report_Integrated!$AN:$AN,Planning!$B$2)=0,"",COUNTIFS(q_Report_Integrated!$AM:$AM,Planning!E$26,q_Report_Integrated!$G:$G,Planning!$A27,q_Report_Integrated!$AN:$AN,Planning!$B$2))</f>
        <v/>
      </c>
      <c r="F27" s="50" t="str">
        <f>IF(COUNTIFS(q_Report_Integrated!$AM:$AM,Planning!F$26,q_Report_Integrated!$G:$G,Planning!$A27,q_Report_Integrated!$AN:$AN,Planning!$B$2)=0,"",COUNTIFS(q_Report_Integrated!$AM:$AM,Planning!F$26,q_Report_Integrated!$G:$G,Planning!$A27,q_Report_Integrated!$AN:$AN,Planning!$B$2))</f>
        <v/>
      </c>
      <c r="G27" s="50" t="str">
        <f>IF(COUNTIFS(q_Report_Integrated!$AM:$AM,Planning!G$26,q_Report_Integrated!$G:$G,Planning!$A27,q_Report_Integrated!$AN:$AN,Planning!$B$2)=0,"",COUNTIFS(q_Report_Integrated!$AM:$AM,Planning!G$26,q_Report_Integrated!$G:$G,Planning!$A27,q_Report_Integrated!$AN:$AN,Planning!$B$2))</f>
        <v/>
      </c>
      <c r="H27" s="73" t="str">
        <f t="array" ref="H27">IF(COUNTIFS(q_Report_Integrated!$AK:$AK,Planning!H$26,q_Report_Integrated!$G:$G,Planning!$A27,q_Report_Integrated!$AN:$AN,Planning!$B$2)=0,"",COUNTIFS(q_Report_Integrated!$AK:$AK,Planning!H$26,q_Report_Integrated!$G:$G,Planning!$A27,q_Report_Integrated!$AN:$AN,Planning!$B$2))</f>
        <v/>
      </c>
      <c r="I27" s="50">
        <f>SUM(B27:H27)</f>
        <v>0</v>
      </c>
    </row>
    <row r="28" spans="1:9" x14ac:dyDescent="0.25">
      <c r="A28" s="23" t="s">
        <v>21</v>
      </c>
      <c r="B28" s="80" t="str">
        <f>IF(COUNTIFS(q_Report_Integrated!$AM:$AM,Planning!B$26,q_Report_Integrated!$G:$G,Planning!$A28,q_Report_Integrated!$AN:$AN,Planning!$B$2)=0,"",COUNTIFS(q_Report_Integrated!$AM:$AM,Planning!B$26,q_Report_Integrated!$G:$G,Planning!$A28,q_Report_Integrated!$AN:$AN,Planning!$B$2))</f>
        <v/>
      </c>
      <c r="C28" s="51" t="str">
        <f>IF(COUNTIFS(q_Report_Integrated!$AM:$AM,Planning!C$26,q_Report_Integrated!$G:$G,Planning!$A28,q_Report_Integrated!$AN:$AN,Planning!$B$2)=0,"",COUNTIFS(q_Report_Integrated!$AM:$AM,Planning!C$26,q_Report_Integrated!$G:$G,Planning!$A28,q_Report_Integrated!$AN:$AN,Planning!$B$2))</f>
        <v/>
      </c>
      <c r="D28" s="51" t="str">
        <f>IF(COUNTIFS(q_Report_Integrated!$AM:$AM,Planning!D$26,q_Report_Integrated!$G:$G,Planning!$A28,q_Report_Integrated!$AN:$AN,Planning!$B$2)=0,"",COUNTIFS(q_Report_Integrated!$AM:$AM,Planning!D$26,q_Report_Integrated!$G:$G,Planning!$A28,q_Report_Integrated!$AN:$AN,Planning!$B$2))</f>
        <v/>
      </c>
      <c r="E28" s="51" t="str">
        <f>IF(COUNTIFS(q_Report_Integrated!$AM:$AM,Planning!E$26,q_Report_Integrated!$G:$G,Planning!$A28,q_Report_Integrated!$AN:$AN,Planning!$B$2)=0,"",COUNTIFS(q_Report_Integrated!$AM:$AM,Planning!E$26,q_Report_Integrated!$G:$G,Planning!$A28,q_Report_Integrated!$AN:$AN,Planning!$B$2))</f>
        <v/>
      </c>
      <c r="F28" s="51" t="str">
        <f>IF(COUNTIFS(q_Report_Integrated!$AM:$AM,Planning!F$26,q_Report_Integrated!$G:$G,Planning!$A28,q_Report_Integrated!$AN:$AN,Planning!$B$2)=0,"",COUNTIFS(q_Report_Integrated!$AM:$AM,Planning!F$26,q_Report_Integrated!$G:$G,Planning!$A28,q_Report_Integrated!$AN:$AN,Planning!$B$2))</f>
        <v/>
      </c>
      <c r="G28" s="51" t="str">
        <f>IF(COUNTIFS(q_Report_Integrated!$AM:$AM,Planning!G$26,q_Report_Integrated!$G:$G,Planning!$A28,q_Report_Integrated!$AN:$AN,Planning!$B$2)=0,"",COUNTIFS(q_Report_Integrated!$AM:$AM,Planning!G$26,q_Report_Integrated!$G:$G,Planning!$A28,q_Report_Integrated!$AN:$AN,Planning!$B$2))</f>
        <v/>
      </c>
      <c r="H28" s="74" t="str">
        <f t="array" ref="H28">IF(COUNTIFS(q_Report_Integrated!$AK:$AK,Planning!H$26,q_Report_Integrated!$G:$G,Planning!$A28,q_Report_Integrated!$AN:$AN,Planning!$B$2)=0,"",COUNTIFS(q_Report_Integrated!$AK:$AK,Planning!H$26,q_Report_Integrated!$G:$G,Planning!$A28,q_Report_Integrated!$AN:$AN,Planning!$B$2))</f>
        <v/>
      </c>
      <c r="I28" s="50">
        <f t="shared" ref="I28:I44" si="0">SUM(B28:H28)</f>
        <v>0</v>
      </c>
    </row>
    <row r="29" spans="1:9" x14ac:dyDescent="0.25">
      <c r="A29" s="22" t="s">
        <v>30</v>
      </c>
      <c r="B29" s="79" t="str">
        <f>IF(COUNTIFS(q_Report_Integrated!$AM:$AM,Planning!B$26,q_Report_Integrated!$G:$G,Planning!$A29,q_Report_Integrated!$AN:$AN,Planning!$B$2)=0,"",COUNTIFS(q_Report_Integrated!$AM:$AM,Planning!B$26,q_Report_Integrated!$G:$G,Planning!$A29,q_Report_Integrated!$AN:$AN,Planning!$B$2))</f>
        <v/>
      </c>
      <c r="C29" s="50" t="str">
        <f>IF(COUNTIFS(q_Report_Integrated!$AM:$AM,Planning!C$26,q_Report_Integrated!$G:$G,Planning!$A29,q_Report_Integrated!$AN:$AN,Planning!$B$2)=0,"",COUNTIFS(q_Report_Integrated!$AM:$AM,Planning!C$26,q_Report_Integrated!$G:$G,Planning!$A29,q_Report_Integrated!$AN:$AN,Planning!$B$2))</f>
        <v/>
      </c>
      <c r="D29" s="50" t="str">
        <f>IF(COUNTIFS(q_Report_Integrated!$AM:$AM,Planning!D$26,q_Report_Integrated!$G:$G,Planning!$A29,q_Report_Integrated!$AN:$AN,Planning!$B$2)=0,"",COUNTIFS(q_Report_Integrated!$AM:$AM,Planning!D$26,q_Report_Integrated!$G:$G,Planning!$A29,q_Report_Integrated!$AN:$AN,Planning!$B$2))</f>
        <v/>
      </c>
      <c r="E29" s="50" t="str">
        <f>IF(COUNTIFS(q_Report_Integrated!$AM:$AM,Planning!E$26,q_Report_Integrated!$G:$G,Planning!$A29,q_Report_Integrated!$AN:$AN,Planning!$B$2)=0,"",COUNTIFS(q_Report_Integrated!$AM:$AM,Planning!E$26,q_Report_Integrated!$G:$G,Planning!$A29,q_Report_Integrated!$AN:$AN,Planning!$B$2))</f>
        <v/>
      </c>
      <c r="F29" s="50" t="str">
        <f>IF(COUNTIFS(q_Report_Integrated!$AM:$AM,Planning!F$26,q_Report_Integrated!$G:$G,Planning!$A29,q_Report_Integrated!$AN:$AN,Planning!$B$2)=0,"",COUNTIFS(q_Report_Integrated!$AM:$AM,Planning!F$26,q_Report_Integrated!$G:$G,Planning!$A29,q_Report_Integrated!$AN:$AN,Planning!$B$2))</f>
        <v/>
      </c>
      <c r="G29" s="50" t="str">
        <f>IF(COUNTIFS(q_Report_Integrated!$AM:$AM,Planning!G$26,q_Report_Integrated!$G:$G,Planning!$A29,q_Report_Integrated!$AN:$AN,Planning!$B$2)=0,"",COUNTIFS(q_Report_Integrated!$AM:$AM,Planning!G$26,q_Report_Integrated!$G:$G,Planning!$A29,q_Report_Integrated!$AN:$AN,Planning!$B$2))</f>
        <v/>
      </c>
      <c r="H29" s="73" t="str">
        <f t="array" ref="H29">IF(COUNTIFS(q_Report_Integrated!$AK:$AK,Planning!H$26,q_Report_Integrated!$G:$G,Planning!$A29,q_Report_Integrated!$AN:$AN,Planning!$B$2)=0,"",COUNTIFS(q_Report_Integrated!$AK:$AK,Planning!H$26,q_Report_Integrated!$G:$G,Planning!$A29,q_Report_Integrated!$AN:$AN,Planning!$B$2))</f>
        <v/>
      </c>
      <c r="I29" s="50">
        <f t="shared" si="0"/>
        <v>0</v>
      </c>
    </row>
    <row r="30" spans="1:9" x14ac:dyDescent="0.25">
      <c r="A30" s="23" t="s">
        <v>76</v>
      </c>
      <c r="B30" s="80" t="str">
        <f>IF(COUNTIFS(q_Report_Integrated!$AM:$AM,Planning!B$26,q_Report_Integrated!$G:$G,Planning!$A30,q_Report_Integrated!$AN:$AN,Planning!$B$2)=0,"",COUNTIFS(q_Report_Integrated!$AM:$AM,Planning!B$26,q_Report_Integrated!$G:$G,Planning!$A30,q_Report_Integrated!$AN:$AN,Planning!$B$2))</f>
        <v/>
      </c>
      <c r="C30" s="51" t="str">
        <f>IF(COUNTIFS(q_Report_Integrated!$AM:$AM,Planning!C$26,q_Report_Integrated!$G:$G,Planning!$A30,q_Report_Integrated!$AN:$AN,Planning!$B$2)=0,"",COUNTIFS(q_Report_Integrated!$AM:$AM,Planning!C$26,q_Report_Integrated!$G:$G,Planning!$A30,q_Report_Integrated!$AN:$AN,Planning!$B$2))</f>
        <v/>
      </c>
      <c r="D30" s="51" t="str">
        <f>IF(COUNTIFS(q_Report_Integrated!$AM:$AM,Planning!D$26,q_Report_Integrated!$G:$G,Planning!$A30,q_Report_Integrated!$AN:$AN,Planning!$B$2)=0,"",COUNTIFS(q_Report_Integrated!$AM:$AM,Planning!D$26,q_Report_Integrated!$G:$G,Planning!$A30,q_Report_Integrated!$AN:$AN,Planning!$B$2))</f>
        <v/>
      </c>
      <c r="E30" s="51" t="str">
        <f>IF(COUNTIFS(q_Report_Integrated!$AM:$AM,Planning!E$26,q_Report_Integrated!$G:$G,Planning!$A30,q_Report_Integrated!$AN:$AN,Planning!$B$2)=0,"",COUNTIFS(q_Report_Integrated!$AM:$AM,Planning!E$26,q_Report_Integrated!$G:$G,Planning!$A30,q_Report_Integrated!$AN:$AN,Planning!$B$2))</f>
        <v/>
      </c>
      <c r="F30" s="51" t="str">
        <f>IF(COUNTIFS(q_Report_Integrated!$AM:$AM,Planning!F$26,q_Report_Integrated!$G:$G,Planning!$A30,q_Report_Integrated!$AN:$AN,Planning!$B$2)=0,"",COUNTIFS(q_Report_Integrated!$AM:$AM,Planning!F$26,q_Report_Integrated!$G:$G,Planning!$A30,q_Report_Integrated!$AN:$AN,Planning!$B$2))</f>
        <v/>
      </c>
      <c r="G30" s="51" t="str">
        <f>IF(COUNTIFS(q_Report_Integrated!$AM:$AM,Planning!G$26,q_Report_Integrated!$G:$G,Planning!$A30,q_Report_Integrated!$AN:$AN,Planning!$B$2)=0,"",COUNTIFS(q_Report_Integrated!$AM:$AM,Planning!G$26,q_Report_Integrated!$G:$G,Planning!$A30,q_Report_Integrated!$AN:$AN,Planning!$B$2))</f>
        <v/>
      </c>
      <c r="H30" s="74" t="str">
        <f t="array" ref="H30">IF(COUNTIFS(q_Report_Integrated!$AK:$AK,Planning!H$26,q_Report_Integrated!$G:$G,Planning!$A30,q_Report_Integrated!$AN:$AN,Planning!$B$2)=0,"",COUNTIFS(q_Report_Integrated!$AK:$AK,Planning!H$26,q_Report_Integrated!$G:$G,Planning!$A30,q_Report_Integrated!$AN:$AN,Planning!$B$2))</f>
        <v/>
      </c>
      <c r="I30" s="50">
        <f t="shared" si="0"/>
        <v>0</v>
      </c>
    </row>
    <row r="31" spans="1:9" x14ac:dyDescent="0.25">
      <c r="A31" s="22" t="s">
        <v>81</v>
      </c>
      <c r="B31" s="79" t="str">
        <f>IF(COUNTIFS(q_Report_Integrated!$AM:$AM,Planning!B$26,q_Report_Integrated!$G:$G,Planning!$A31,q_Report_Integrated!$AN:$AN,Planning!$B$2)=0,"",COUNTIFS(q_Report_Integrated!$AM:$AM,Planning!B$26,q_Report_Integrated!$G:$G,Planning!$A31,q_Report_Integrated!$AN:$AN,Planning!$B$2))</f>
        <v/>
      </c>
      <c r="C31" s="50" t="str">
        <f>IF(COUNTIFS(q_Report_Integrated!$AM:$AM,Planning!C$26,q_Report_Integrated!$G:$G,Planning!$A31,q_Report_Integrated!$AN:$AN,Planning!$B$2)=0,"",COUNTIFS(q_Report_Integrated!$AM:$AM,Planning!C$26,q_Report_Integrated!$G:$G,Planning!$A31,q_Report_Integrated!$AN:$AN,Planning!$B$2))</f>
        <v/>
      </c>
      <c r="D31" s="50" t="str">
        <f>IF(COUNTIFS(q_Report_Integrated!$AM:$AM,Planning!D$26,q_Report_Integrated!$G:$G,Planning!$A31,q_Report_Integrated!$AN:$AN,Planning!$B$2)=0,"",COUNTIFS(q_Report_Integrated!$AM:$AM,Planning!D$26,q_Report_Integrated!$G:$G,Planning!$A31,q_Report_Integrated!$AN:$AN,Planning!$B$2))</f>
        <v/>
      </c>
      <c r="E31" s="50" t="str">
        <f>IF(COUNTIFS(q_Report_Integrated!$AM:$AM,Planning!E$26,q_Report_Integrated!$G:$G,Planning!$A31,q_Report_Integrated!$AN:$AN,Planning!$B$2)=0,"",COUNTIFS(q_Report_Integrated!$AM:$AM,Planning!E$26,q_Report_Integrated!$G:$G,Planning!$A31,q_Report_Integrated!$AN:$AN,Planning!$B$2))</f>
        <v/>
      </c>
      <c r="F31" s="50" t="str">
        <f>IF(COUNTIFS(q_Report_Integrated!$AM:$AM,Planning!F$26,q_Report_Integrated!$G:$G,Planning!$A31,q_Report_Integrated!$AN:$AN,Planning!$B$2)=0,"",COUNTIFS(q_Report_Integrated!$AM:$AM,Planning!F$26,q_Report_Integrated!$G:$G,Planning!$A31,q_Report_Integrated!$AN:$AN,Planning!$B$2))</f>
        <v/>
      </c>
      <c r="G31" s="50" t="str">
        <f>IF(COUNTIFS(q_Report_Integrated!$AM:$AM,Planning!G$26,q_Report_Integrated!$G:$G,Planning!$A31,q_Report_Integrated!$AN:$AN,Planning!$B$2)=0,"",COUNTIFS(q_Report_Integrated!$AM:$AM,Planning!G$26,q_Report_Integrated!$G:$G,Planning!$A31,q_Report_Integrated!$AN:$AN,Planning!$B$2))</f>
        <v/>
      </c>
      <c r="H31" s="73" t="str">
        <f t="array" ref="H31">IF(COUNTIFS(q_Report_Integrated!$AK:$AK,Planning!H$26,q_Report_Integrated!$G:$G,Planning!$A31,q_Report_Integrated!$AN:$AN,Planning!$B$2)=0,"",COUNTIFS(q_Report_Integrated!$AK:$AK,Planning!H$26,q_Report_Integrated!$G:$G,Planning!$A31,q_Report_Integrated!$AN:$AN,Planning!$B$2))</f>
        <v/>
      </c>
      <c r="I31" s="50">
        <f t="shared" si="0"/>
        <v>0</v>
      </c>
    </row>
    <row r="32" spans="1:9" x14ac:dyDescent="0.25">
      <c r="A32" s="23" t="s">
        <v>105</v>
      </c>
      <c r="B32" s="80" t="str">
        <f>IF(COUNTIFS(q_Report_Integrated!$AM:$AM,Planning!B$26,q_Report_Integrated!$G:$G,Planning!$A32,q_Report_Integrated!$AN:$AN,Planning!$B$2)=0,"",COUNTIFS(q_Report_Integrated!$AM:$AM,Planning!B$26,q_Report_Integrated!$G:$G,Planning!$A32,q_Report_Integrated!$AN:$AN,Planning!$B$2))</f>
        <v/>
      </c>
      <c r="C32" s="51" t="str">
        <f>IF(COUNTIFS(q_Report_Integrated!$AM:$AM,Planning!C$26,q_Report_Integrated!$G:$G,Planning!$A32,q_Report_Integrated!$AN:$AN,Planning!$B$2)=0,"",COUNTIFS(q_Report_Integrated!$AM:$AM,Planning!C$26,q_Report_Integrated!$G:$G,Planning!$A32,q_Report_Integrated!$AN:$AN,Planning!$B$2))</f>
        <v/>
      </c>
      <c r="D32" s="51" t="str">
        <f>IF(COUNTIFS(q_Report_Integrated!$AM:$AM,Planning!D$26,q_Report_Integrated!$G:$G,Planning!$A32,q_Report_Integrated!$AN:$AN,Planning!$B$2)=0,"",COUNTIFS(q_Report_Integrated!$AM:$AM,Planning!D$26,q_Report_Integrated!$G:$G,Planning!$A32,q_Report_Integrated!$AN:$AN,Planning!$B$2))</f>
        <v/>
      </c>
      <c r="E32" s="51" t="str">
        <f>IF(COUNTIFS(q_Report_Integrated!$AM:$AM,Planning!E$26,q_Report_Integrated!$G:$G,Planning!$A32,q_Report_Integrated!$AN:$AN,Planning!$B$2)=0,"",COUNTIFS(q_Report_Integrated!$AM:$AM,Planning!E$26,q_Report_Integrated!$G:$G,Planning!$A32,q_Report_Integrated!$AN:$AN,Planning!$B$2))</f>
        <v/>
      </c>
      <c r="F32" s="51" t="str">
        <f>IF(COUNTIFS(q_Report_Integrated!$AM:$AM,Planning!F$26,q_Report_Integrated!$G:$G,Planning!$A32,q_Report_Integrated!$AN:$AN,Planning!$B$2)=0,"",COUNTIFS(q_Report_Integrated!$AM:$AM,Planning!F$26,q_Report_Integrated!$G:$G,Planning!$A32,q_Report_Integrated!$AN:$AN,Planning!$B$2))</f>
        <v/>
      </c>
      <c r="G32" s="51" t="str">
        <f>IF(COUNTIFS(q_Report_Integrated!$AM:$AM,Planning!G$26,q_Report_Integrated!$G:$G,Planning!$A32,q_Report_Integrated!$AN:$AN,Planning!$B$2)=0,"",COUNTIFS(q_Report_Integrated!$AM:$AM,Planning!G$26,q_Report_Integrated!$G:$G,Planning!$A32,q_Report_Integrated!$AN:$AN,Planning!$B$2))</f>
        <v/>
      </c>
      <c r="H32" s="74" t="str">
        <f t="array" ref="H32">IF(COUNTIFS(q_Report_Integrated!$AK:$AK,Planning!H$26,q_Report_Integrated!$G:$G,Planning!$A32,q_Report_Integrated!$AN:$AN,Planning!$B$2)=0,"",COUNTIFS(q_Report_Integrated!$AK:$AK,Planning!H$26,q_Report_Integrated!$G:$G,Planning!$A32,q_Report_Integrated!$AN:$AN,Planning!$B$2))</f>
        <v/>
      </c>
      <c r="I32" s="50">
        <f t="shared" si="0"/>
        <v>0</v>
      </c>
    </row>
    <row r="33" spans="1:9" x14ac:dyDescent="0.25">
      <c r="A33" s="22" t="s">
        <v>141</v>
      </c>
      <c r="B33" s="79" t="str">
        <f>IF(COUNTIFS(q_Report_Integrated!$AM:$AM,Planning!B$26,q_Report_Integrated!$G:$G,Planning!$A33,q_Report_Integrated!$AN:$AN,Planning!$B$2)=0,"",COUNTIFS(q_Report_Integrated!$AM:$AM,Planning!B$26,q_Report_Integrated!$G:$G,Planning!$A33,q_Report_Integrated!$AN:$AN,Planning!$B$2))</f>
        <v/>
      </c>
      <c r="C33" s="50" t="str">
        <f>IF(COUNTIFS(q_Report_Integrated!$AM:$AM,Planning!C$26,q_Report_Integrated!$G:$G,Planning!$A33,q_Report_Integrated!$AN:$AN,Planning!$B$2)=0,"",COUNTIFS(q_Report_Integrated!$AM:$AM,Planning!C$26,q_Report_Integrated!$G:$G,Planning!$A33,q_Report_Integrated!$AN:$AN,Planning!$B$2))</f>
        <v/>
      </c>
      <c r="D33" s="50" t="str">
        <f>IF(COUNTIFS(q_Report_Integrated!$AM:$AM,Planning!D$26,q_Report_Integrated!$G:$G,Planning!$A33,q_Report_Integrated!$AN:$AN,Planning!$B$2)=0,"",COUNTIFS(q_Report_Integrated!$AM:$AM,Planning!D$26,q_Report_Integrated!$G:$G,Planning!$A33,q_Report_Integrated!$AN:$AN,Planning!$B$2))</f>
        <v/>
      </c>
      <c r="E33" s="50" t="str">
        <f>IF(COUNTIFS(q_Report_Integrated!$AM:$AM,Planning!E$26,q_Report_Integrated!$G:$G,Planning!$A33,q_Report_Integrated!$AN:$AN,Planning!$B$2)=0,"",COUNTIFS(q_Report_Integrated!$AM:$AM,Planning!E$26,q_Report_Integrated!$G:$G,Planning!$A33,q_Report_Integrated!$AN:$AN,Planning!$B$2))</f>
        <v/>
      </c>
      <c r="F33" s="50" t="str">
        <f>IF(COUNTIFS(q_Report_Integrated!$AM:$AM,Planning!F$26,q_Report_Integrated!$G:$G,Planning!$A33,q_Report_Integrated!$AN:$AN,Planning!$B$2)=0,"",COUNTIFS(q_Report_Integrated!$AM:$AM,Planning!F$26,q_Report_Integrated!$G:$G,Planning!$A33,q_Report_Integrated!$AN:$AN,Planning!$B$2))</f>
        <v/>
      </c>
      <c r="G33" s="50" t="str">
        <f>IF(COUNTIFS(q_Report_Integrated!$AM:$AM,Planning!G$26,q_Report_Integrated!$G:$G,Planning!$A33,q_Report_Integrated!$AN:$AN,Planning!$B$2)=0,"",COUNTIFS(q_Report_Integrated!$AM:$AM,Planning!G$26,q_Report_Integrated!$G:$G,Planning!$A33,q_Report_Integrated!$AN:$AN,Planning!$B$2))</f>
        <v/>
      </c>
      <c r="H33" s="73" t="str">
        <f t="array" ref="H33">IF(COUNTIFS(q_Report_Integrated!$AK:$AK,Planning!H$26,q_Report_Integrated!$G:$G,Planning!$A33,q_Report_Integrated!$AN:$AN,Planning!$B$2)=0,"",COUNTIFS(q_Report_Integrated!$AK:$AK,Planning!H$26,q_Report_Integrated!$G:$G,Planning!$A33,q_Report_Integrated!$AN:$AN,Planning!$B$2))</f>
        <v/>
      </c>
      <c r="I33" s="50">
        <f t="shared" si="0"/>
        <v>0</v>
      </c>
    </row>
    <row r="34" spans="1:9" x14ac:dyDescent="0.25">
      <c r="A34" s="23" t="s">
        <v>151</v>
      </c>
      <c r="B34" s="80" t="str">
        <f>IF(COUNTIFS(q_Report_Integrated!$AM:$AM,Planning!B$26,q_Report_Integrated!$G:$G,Planning!$A34,q_Report_Integrated!$AN:$AN,Planning!$B$2)=0,"",COUNTIFS(q_Report_Integrated!$AM:$AM,Planning!B$26,q_Report_Integrated!$G:$G,Planning!$A34,q_Report_Integrated!$AN:$AN,Planning!$B$2))</f>
        <v/>
      </c>
      <c r="C34" s="51" t="str">
        <f>IF(COUNTIFS(q_Report_Integrated!$AM:$AM,Planning!C$26,q_Report_Integrated!$G:$G,Planning!$A34,q_Report_Integrated!$AN:$AN,Planning!$B$2)=0,"",COUNTIFS(q_Report_Integrated!$AM:$AM,Planning!C$26,q_Report_Integrated!$G:$G,Planning!$A34,q_Report_Integrated!$AN:$AN,Planning!$B$2))</f>
        <v/>
      </c>
      <c r="D34" s="51" t="str">
        <f>IF(COUNTIFS(q_Report_Integrated!$AM:$AM,Planning!D$26,q_Report_Integrated!$G:$G,Planning!$A34,q_Report_Integrated!$AN:$AN,Planning!$B$2)=0,"",COUNTIFS(q_Report_Integrated!$AM:$AM,Planning!D$26,q_Report_Integrated!$G:$G,Planning!$A34,q_Report_Integrated!$AN:$AN,Planning!$B$2))</f>
        <v/>
      </c>
      <c r="E34" s="51" t="str">
        <f>IF(COUNTIFS(q_Report_Integrated!$AM:$AM,Planning!E$26,q_Report_Integrated!$G:$G,Planning!$A34,q_Report_Integrated!$AN:$AN,Planning!$B$2)=0,"",COUNTIFS(q_Report_Integrated!$AM:$AM,Planning!E$26,q_Report_Integrated!$G:$G,Planning!$A34,q_Report_Integrated!$AN:$AN,Planning!$B$2))</f>
        <v/>
      </c>
      <c r="F34" s="51" t="str">
        <f>IF(COUNTIFS(q_Report_Integrated!$AM:$AM,Planning!F$26,q_Report_Integrated!$G:$G,Planning!$A34,q_Report_Integrated!$AN:$AN,Planning!$B$2)=0,"",COUNTIFS(q_Report_Integrated!$AM:$AM,Planning!F$26,q_Report_Integrated!$G:$G,Planning!$A34,q_Report_Integrated!$AN:$AN,Planning!$B$2))</f>
        <v/>
      </c>
      <c r="G34" s="51" t="str">
        <f>IF(COUNTIFS(q_Report_Integrated!$AM:$AM,Planning!G$26,q_Report_Integrated!$G:$G,Planning!$A34,q_Report_Integrated!$AN:$AN,Planning!$B$2)=0,"",COUNTIFS(q_Report_Integrated!$AM:$AM,Planning!G$26,q_Report_Integrated!$G:$G,Planning!$A34,q_Report_Integrated!$AN:$AN,Planning!$B$2))</f>
        <v/>
      </c>
      <c r="H34" s="74" t="str">
        <f t="array" ref="H34">IF(COUNTIFS(q_Report_Integrated!$AK:$AK,Planning!H$26,q_Report_Integrated!$G:$G,Planning!$A34,q_Report_Integrated!$AN:$AN,Planning!$B$2)=0,"",COUNTIFS(q_Report_Integrated!$AK:$AK,Planning!H$26,q_Report_Integrated!$G:$G,Planning!$A34,q_Report_Integrated!$AN:$AN,Planning!$B$2))</f>
        <v/>
      </c>
      <c r="I34" s="50">
        <f t="shared" si="0"/>
        <v>0</v>
      </c>
    </row>
    <row r="35" spans="1:9" x14ac:dyDescent="0.25">
      <c r="A35" s="22" t="s">
        <v>267</v>
      </c>
      <c r="B35" s="79" t="str">
        <f>IF(COUNTIFS(q_Report_Integrated!$AM:$AM,Planning!B$26,q_Report_Integrated!$G:$G,Planning!$A35,q_Report_Integrated!$AN:$AN,Planning!$B$2)=0,"",COUNTIFS(q_Report_Integrated!$AM:$AM,Planning!B$26,q_Report_Integrated!$G:$G,Planning!$A35,q_Report_Integrated!$AN:$AN,Planning!$B$2))</f>
        <v/>
      </c>
      <c r="C35" s="50" t="str">
        <f>IF(COUNTIFS(q_Report_Integrated!$AM:$AM,Planning!C$26,q_Report_Integrated!$G:$G,Planning!$A35,q_Report_Integrated!$AN:$AN,Planning!$B$2)=0,"",COUNTIFS(q_Report_Integrated!$AM:$AM,Planning!C$26,q_Report_Integrated!$G:$G,Planning!$A35,q_Report_Integrated!$AN:$AN,Planning!$B$2))</f>
        <v/>
      </c>
      <c r="D35" s="50" t="str">
        <f>IF(COUNTIFS(q_Report_Integrated!$AM:$AM,Planning!D$26,q_Report_Integrated!$G:$G,Planning!$A35,q_Report_Integrated!$AN:$AN,Planning!$B$2)=0,"",COUNTIFS(q_Report_Integrated!$AM:$AM,Planning!D$26,q_Report_Integrated!$G:$G,Planning!$A35,q_Report_Integrated!$AN:$AN,Planning!$B$2))</f>
        <v/>
      </c>
      <c r="E35" s="50" t="str">
        <f>IF(COUNTIFS(q_Report_Integrated!$AM:$AM,Planning!E$26,q_Report_Integrated!$G:$G,Planning!$A35,q_Report_Integrated!$AN:$AN,Planning!$B$2)=0,"",COUNTIFS(q_Report_Integrated!$AM:$AM,Planning!E$26,q_Report_Integrated!$G:$G,Planning!$A35,q_Report_Integrated!$AN:$AN,Planning!$B$2))</f>
        <v/>
      </c>
      <c r="F35" s="50" t="str">
        <f>IF(COUNTIFS(q_Report_Integrated!$AM:$AM,Planning!F$26,q_Report_Integrated!$G:$G,Planning!$A35,q_Report_Integrated!$AN:$AN,Planning!$B$2)=0,"",COUNTIFS(q_Report_Integrated!$AM:$AM,Planning!F$26,q_Report_Integrated!$G:$G,Planning!$A35,q_Report_Integrated!$AN:$AN,Planning!$B$2))</f>
        <v/>
      </c>
      <c r="G35" s="50" t="str">
        <f>IF(COUNTIFS(q_Report_Integrated!$AM:$AM,Planning!G$26,q_Report_Integrated!$G:$G,Planning!$A35,q_Report_Integrated!$AN:$AN,Planning!$B$2)=0,"",COUNTIFS(q_Report_Integrated!$AM:$AM,Planning!G$26,q_Report_Integrated!$G:$G,Planning!$A35,q_Report_Integrated!$AN:$AN,Planning!$B$2))</f>
        <v/>
      </c>
      <c r="H35" s="73" t="str">
        <f t="array" ref="H35">IF(COUNTIFS(q_Report_Integrated!$AK:$AK,Planning!H$26,q_Report_Integrated!$G:$G,Planning!$A35,q_Report_Integrated!$AN:$AN,Planning!$B$2)=0,"",COUNTIFS(q_Report_Integrated!$AK:$AK,Planning!H$26,q_Report_Integrated!$G:$G,Planning!$A35,q_Report_Integrated!$AN:$AN,Planning!$B$2))</f>
        <v/>
      </c>
      <c r="I35" s="50">
        <f t="shared" si="0"/>
        <v>0</v>
      </c>
    </row>
    <row r="36" spans="1:9" x14ac:dyDescent="0.25">
      <c r="A36" s="23" t="s">
        <v>189</v>
      </c>
      <c r="B36" s="80" t="str">
        <f>IF(COUNTIFS(q_Report_Integrated!$AM:$AM,Planning!B$26,q_Report_Integrated!$G:$G,Planning!$A36,q_Report_Integrated!$AN:$AN,Planning!$B$2)=0,"",COUNTIFS(q_Report_Integrated!$AM:$AM,Planning!B$26,q_Report_Integrated!$G:$G,Planning!$A36,q_Report_Integrated!$AN:$AN,Planning!$B$2))</f>
        <v/>
      </c>
      <c r="C36" s="51" t="str">
        <f>IF(COUNTIFS(q_Report_Integrated!$AM:$AM,Planning!C$26,q_Report_Integrated!$G:$G,Planning!$A36,q_Report_Integrated!$AN:$AN,Planning!$B$2)=0,"",COUNTIFS(q_Report_Integrated!$AM:$AM,Planning!C$26,q_Report_Integrated!$G:$G,Planning!$A36,q_Report_Integrated!$AN:$AN,Planning!$B$2))</f>
        <v/>
      </c>
      <c r="D36" s="51" t="str">
        <f>IF(COUNTIFS(q_Report_Integrated!$AM:$AM,Planning!D$26,q_Report_Integrated!$G:$G,Planning!$A36,q_Report_Integrated!$AN:$AN,Planning!$B$2)=0,"",COUNTIFS(q_Report_Integrated!$AM:$AM,Planning!D$26,q_Report_Integrated!$G:$G,Planning!$A36,q_Report_Integrated!$AN:$AN,Planning!$B$2))</f>
        <v/>
      </c>
      <c r="E36" s="51" t="str">
        <f>IF(COUNTIFS(q_Report_Integrated!$AM:$AM,Planning!E$26,q_Report_Integrated!$G:$G,Planning!$A36,q_Report_Integrated!$AN:$AN,Planning!$B$2)=0,"",COUNTIFS(q_Report_Integrated!$AM:$AM,Planning!E$26,q_Report_Integrated!$G:$G,Planning!$A36,q_Report_Integrated!$AN:$AN,Planning!$B$2))</f>
        <v/>
      </c>
      <c r="F36" s="51" t="str">
        <f>IF(COUNTIFS(q_Report_Integrated!$AM:$AM,Planning!F$26,q_Report_Integrated!$G:$G,Planning!$A36,q_Report_Integrated!$AN:$AN,Planning!$B$2)=0,"",COUNTIFS(q_Report_Integrated!$AM:$AM,Planning!F$26,q_Report_Integrated!$G:$G,Planning!$A36,q_Report_Integrated!$AN:$AN,Planning!$B$2))</f>
        <v/>
      </c>
      <c r="G36" s="51" t="str">
        <f>IF(COUNTIFS(q_Report_Integrated!$AM:$AM,Planning!G$26,q_Report_Integrated!$G:$G,Planning!$A36,q_Report_Integrated!$AN:$AN,Planning!$B$2)=0,"",COUNTIFS(q_Report_Integrated!$AM:$AM,Planning!G$26,q_Report_Integrated!$G:$G,Planning!$A36,q_Report_Integrated!$AN:$AN,Planning!$B$2))</f>
        <v/>
      </c>
      <c r="H36" s="74" t="str">
        <f t="array" ref="H36">IF(COUNTIFS(q_Report_Integrated!$AK:$AK,Planning!H$26,q_Report_Integrated!$G:$G,Planning!$A36,q_Report_Integrated!$AN:$AN,Planning!$B$2)=0,"",COUNTIFS(q_Report_Integrated!$AK:$AK,Planning!H$26,q_Report_Integrated!$G:$G,Planning!$A36,q_Report_Integrated!$AN:$AN,Planning!$B$2))</f>
        <v/>
      </c>
      <c r="I36" s="50">
        <f t="shared" si="0"/>
        <v>0</v>
      </c>
    </row>
    <row r="37" spans="1:9" x14ac:dyDescent="0.25">
      <c r="A37" s="22" t="s">
        <v>192</v>
      </c>
      <c r="B37" s="79" t="str">
        <f>IF(COUNTIFS(q_Report_Integrated!$AM:$AM,Planning!B$26,q_Report_Integrated!$G:$G,Planning!$A37,q_Report_Integrated!$AN:$AN,Planning!$B$2)=0,"",COUNTIFS(q_Report_Integrated!$AM:$AM,Planning!B$26,q_Report_Integrated!$G:$G,Planning!$A37,q_Report_Integrated!$AN:$AN,Planning!$B$2))</f>
        <v/>
      </c>
      <c r="C37" s="50" t="str">
        <f>IF(COUNTIFS(q_Report_Integrated!$AM:$AM,Planning!C$26,q_Report_Integrated!$G:$G,Planning!$A37,q_Report_Integrated!$AN:$AN,Planning!$B$2)=0,"",COUNTIFS(q_Report_Integrated!$AM:$AM,Planning!C$26,q_Report_Integrated!$G:$G,Planning!$A37,q_Report_Integrated!$AN:$AN,Planning!$B$2))</f>
        <v/>
      </c>
      <c r="D37" s="50" t="str">
        <f>IF(COUNTIFS(q_Report_Integrated!$AM:$AM,Planning!D$26,q_Report_Integrated!$G:$G,Planning!$A37,q_Report_Integrated!$AN:$AN,Planning!$B$2)=0,"",COUNTIFS(q_Report_Integrated!$AM:$AM,Planning!D$26,q_Report_Integrated!$G:$G,Planning!$A37,q_Report_Integrated!$AN:$AN,Planning!$B$2))</f>
        <v/>
      </c>
      <c r="E37" s="50" t="str">
        <f>IF(COUNTIFS(q_Report_Integrated!$AM:$AM,Planning!E$26,q_Report_Integrated!$G:$G,Planning!$A37,q_Report_Integrated!$AN:$AN,Planning!$B$2)=0,"",COUNTIFS(q_Report_Integrated!$AM:$AM,Planning!E$26,q_Report_Integrated!$G:$G,Planning!$A37,q_Report_Integrated!$AN:$AN,Planning!$B$2))</f>
        <v/>
      </c>
      <c r="F37" s="50" t="str">
        <f>IF(COUNTIFS(q_Report_Integrated!$AM:$AM,Planning!F$26,q_Report_Integrated!$G:$G,Planning!$A37,q_Report_Integrated!$AN:$AN,Planning!$B$2)=0,"",COUNTIFS(q_Report_Integrated!$AM:$AM,Planning!F$26,q_Report_Integrated!$G:$G,Planning!$A37,q_Report_Integrated!$AN:$AN,Planning!$B$2))</f>
        <v/>
      </c>
      <c r="G37" s="50" t="str">
        <f>IF(COUNTIFS(q_Report_Integrated!$AM:$AM,Planning!G$26,q_Report_Integrated!$G:$G,Planning!$A37,q_Report_Integrated!$AN:$AN,Planning!$B$2)=0,"",COUNTIFS(q_Report_Integrated!$AM:$AM,Planning!G$26,q_Report_Integrated!$G:$G,Planning!$A37,q_Report_Integrated!$AN:$AN,Planning!$B$2))</f>
        <v/>
      </c>
      <c r="H37" s="73" t="str">
        <f t="array" ref="H37">IF(COUNTIFS(q_Report_Integrated!$AK:$AK,Planning!H$26,q_Report_Integrated!$G:$G,Planning!$A37,q_Report_Integrated!$AN:$AN,Planning!$B$2)=0,"",COUNTIFS(q_Report_Integrated!$AK:$AK,Planning!H$26,q_Report_Integrated!$G:$G,Planning!$A37,q_Report_Integrated!$AN:$AN,Planning!$B$2))</f>
        <v/>
      </c>
      <c r="I37" s="50">
        <f t="shared" si="0"/>
        <v>0</v>
      </c>
    </row>
    <row r="38" spans="1:9" x14ac:dyDescent="0.25">
      <c r="A38" s="23" t="s">
        <v>196</v>
      </c>
      <c r="B38" s="80" t="str">
        <f>IF(COUNTIFS(q_Report_Integrated!$AM:$AM,Planning!B$26,q_Report_Integrated!$G:$G,Planning!$A38,q_Report_Integrated!$AN:$AN,Planning!$B$2)=0,"",COUNTIFS(q_Report_Integrated!$AM:$AM,Planning!B$26,q_Report_Integrated!$G:$G,Planning!$A38,q_Report_Integrated!$AN:$AN,Planning!$B$2))</f>
        <v/>
      </c>
      <c r="C38" s="51" t="str">
        <f>IF(COUNTIFS(q_Report_Integrated!$AM:$AM,Planning!C$26,q_Report_Integrated!$G:$G,Planning!$A38,q_Report_Integrated!$AN:$AN,Planning!$B$2)=0,"",COUNTIFS(q_Report_Integrated!$AM:$AM,Planning!C$26,q_Report_Integrated!$G:$G,Planning!$A38,q_Report_Integrated!$AN:$AN,Planning!$B$2))</f>
        <v/>
      </c>
      <c r="D38" s="51" t="str">
        <f>IF(COUNTIFS(q_Report_Integrated!$AM:$AM,Planning!D$26,q_Report_Integrated!$G:$G,Planning!$A38,q_Report_Integrated!$AN:$AN,Planning!$B$2)=0,"",COUNTIFS(q_Report_Integrated!$AM:$AM,Planning!D$26,q_Report_Integrated!$G:$G,Planning!$A38,q_Report_Integrated!$AN:$AN,Planning!$B$2))</f>
        <v/>
      </c>
      <c r="E38" s="51" t="str">
        <f>IF(COUNTIFS(q_Report_Integrated!$AM:$AM,Planning!E$26,q_Report_Integrated!$G:$G,Planning!$A38,q_Report_Integrated!$AN:$AN,Planning!$B$2)=0,"",COUNTIFS(q_Report_Integrated!$AM:$AM,Planning!E$26,q_Report_Integrated!$G:$G,Planning!$A38,q_Report_Integrated!$AN:$AN,Planning!$B$2))</f>
        <v/>
      </c>
      <c r="F38" s="51" t="str">
        <f>IF(COUNTIFS(q_Report_Integrated!$AM:$AM,Planning!F$26,q_Report_Integrated!$G:$G,Planning!$A38,q_Report_Integrated!$AN:$AN,Planning!$B$2)=0,"",COUNTIFS(q_Report_Integrated!$AM:$AM,Planning!F$26,q_Report_Integrated!$G:$G,Planning!$A38,q_Report_Integrated!$AN:$AN,Planning!$B$2))</f>
        <v/>
      </c>
      <c r="G38" s="51" t="str">
        <f>IF(COUNTIFS(q_Report_Integrated!$AM:$AM,Planning!G$26,q_Report_Integrated!$G:$G,Planning!$A38,q_Report_Integrated!$AN:$AN,Planning!$B$2)=0,"",COUNTIFS(q_Report_Integrated!$AM:$AM,Planning!G$26,q_Report_Integrated!$G:$G,Planning!$A38,q_Report_Integrated!$AN:$AN,Planning!$B$2))</f>
        <v/>
      </c>
      <c r="H38" s="74" t="str">
        <f t="array" ref="H38">IF(COUNTIFS(q_Report_Integrated!$AK:$AK,Planning!H$26,q_Report_Integrated!$G:$G,Planning!$A38,q_Report_Integrated!$AN:$AN,Planning!$B$2)=0,"",COUNTIFS(q_Report_Integrated!$AK:$AK,Planning!H$26,q_Report_Integrated!$G:$G,Planning!$A38,q_Report_Integrated!$AN:$AN,Planning!$B$2))</f>
        <v/>
      </c>
      <c r="I38" s="50">
        <f t="shared" si="0"/>
        <v>0</v>
      </c>
    </row>
    <row r="39" spans="1:9" x14ac:dyDescent="0.25">
      <c r="A39" s="22" t="s">
        <v>278</v>
      </c>
      <c r="B39" s="79" t="str">
        <f>IF(COUNTIFS(q_Report_Integrated!$AM:$AM,Planning!B$26,q_Report_Integrated!$G:$G,Planning!$A39,q_Report_Integrated!$AN:$AN,Planning!$B$2)=0,"",COUNTIFS(q_Report_Integrated!$AM:$AM,Planning!B$26,q_Report_Integrated!$G:$G,Planning!$A39,q_Report_Integrated!$AN:$AN,Planning!$B$2))</f>
        <v/>
      </c>
      <c r="C39" s="50" t="str">
        <f>IF(COUNTIFS(q_Report_Integrated!$AM:$AM,Planning!C$26,q_Report_Integrated!$G:$G,Planning!$A39,q_Report_Integrated!$AN:$AN,Planning!$B$2)=0,"",COUNTIFS(q_Report_Integrated!$AM:$AM,Planning!C$26,q_Report_Integrated!$G:$G,Planning!$A39,q_Report_Integrated!$AN:$AN,Planning!$B$2))</f>
        <v/>
      </c>
      <c r="D39" s="50" t="str">
        <f>IF(COUNTIFS(q_Report_Integrated!$AM:$AM,Planning!D$26,q_Report_Integrated!$G:$G,Planning!$A39,q_Report_Integrated!$AN:$AN,Planning!$B$2)=0,"",COUNTIFS(q_Report_Integrated!$AM:$AM,Planning!D$26,q_Report_Integrated!$G:$G,Planning!$A39,q_Report_Integrated!$AN:$AN,Planning!$B$2))</f>
        <v/>
      </c>
      <c r="E39" s="50" t="str">
        <f>IF(COUNTIFS(q_Report_Integrated!$AM:$AM,Planning!E$26,q_Report_Integrated!$G:$G,Planning!$A39,q_Report_Integrated!$AN:$AN,Planning!$B$2)=0,"",COUNTIFS(q_Report_Integrated!$AM:$AM,Planning!E$26,q_Report_Integrated!$G:$G,Planning!$A39,q_Report_Integrated!$AN:$AN,Planning!$B$2))</f>
        <v/>
      </c>
      <c r="F39" s="50" t="str">
        <f>IF(COUNTIFS(q_Report_Integrated!$AM:$AM,Planning!F$26,q_Report_Integrated!$G:$G,Planning!$A39,q_Report_Integrated!$AN:$AN,Planning!$B$2)=0,"",COUNTIFS(q_Report_Integrated!$AM:$AM,Planning!F$26,q_Report_Integrated!$G:$G,Planning!$A39,q_Report_Integrated!$AN:$AN,Planning!$B$2))</f>
        <v/>
      </c>
      <c r="G39" s="50" t="str">
        <f>IF(COUNTIFS(q_Report_Integrated!$AM:$AM,Planning!G$26,q_Report_Integrated!$G:$G,Planning!$A39,q_Report_Integrated!$AN:$AN,Planning!$B$2)=0,"",COUNTIFS(q_Report_Integrated!$AM:$AM,Planning!G$26,q_Report_Integrated!$G:$G,Planning!$A39,q_Report_Integrated!$AN:$AN,Planning!$B$2))</f>
        <v/>
      </c>
      <c r="H39" s="73" t="str">
        <f t="array" ref="H39">IF(COUNTIFS(q_Report_Integrated!$AK:$AK,Planning!H$26,q_Report_Integrated!$G:$G,Planning!$A39,q_Report_Integrated!$AN:$AN,Planning!$B$2)=0,"",COUNTIFS(q_Report_Integrated!$AK:$AK,Planning!H$26,q_Report_Integrated!$G:$G,Planning!$A39,q_Report_Integrated!$AN:$AN,Planning!$B$2))</f>
        <v/>
      </c>
      <c r="I39" s="50">
        <f t="shared" si="0"/>
        <v>0</v>
      </c>
    </row>
    <row r="40" spans="1:9" x14ac:dyDescent="0.25">
      <c r="A40" s="23" t="s">
        <v>211</v>
      </c>
      <c r="B40" s="80" t="str">
        <f>IF(COUNTIFS(q_Report_Integrated!$AM:$AM,Planning!B$26,q_Report_Integrated!$G:$G,Planning!$A40,q_Report_Integrated!$AN:$AN,Planning!$B$2)=0,"",COUNTIFS(q_Report_Integrated!$AM:$AM,Planning!B$26,q_Report_Integrated!$G:$G,Planning!$A40,q_Report_Integrated!$AN:$AN,Planning!$B$2))</f>
        <v/>
      </c>
      <c r="C40" s="51" t="str">
        <f>IF(COUNTIFS(q_Report_Integrated!$AM:$AM,Planning!C$26,q_Report_Integrated!$G:$G,Planning!$A40,q_Report_Integrated!$AN:$AN,Planning!$B$2)=0,"",COUNTIFS(q_Report_Integrated!$AM:$AM,Planning!C$26,q_Report_Integrated!$G:$G,Planning!$A40,q_Report_Integrated!$AN:$AN,Planning!$B$2))</f>
        <v/>
      </c>
      <c r="D40" s="51" t="str">
        <f>IF(COUNTIFS(q_Report_Integrated!$AM:$AM,Planning!D$26,q_Report_Integrated!$G:$G,Planning!$A40,q_Report_Integrated!$AN:$AN,Planning!$B$2)=0,"",COUNTIFS(q_Report_Integrated!$AM:$AM,Planning!D$26,q_Report_Integrated!$G:$G,Planning!$A40,q_Report_Integrated!$AN:$AN,Planning!$B$2))</f>
        <v/>
      </c>
      <c r="E40" s="51" t="str">
        <f>IF(COUNTIFS(q_Report_Integrated!$AM:$AM,Planning!E$26,q_Report_Integrated!$G:$G,Planning!$A40,q_Report_Integrated!$AN:$AN,Planning!$B$2)=0,"",COUNTIFS(q_Report_Integrated!$AM:$AM,Planning!E$26,q_Report_Integrated!$G:$G,Planning!$A40,q_Report_Integrated!$AN:$AN,Planning!$B$2))</f>
        <v/>
      </c>
      <c r="F40" s="51" t="str">
        <f>IF(COUNTIFS(q_Report_Integrated!$AM:$AM,Planning!F$26,q_Report_Integrated!$G:$G,Planning!$A40,q_Report_Integrated!$AN:$AN,Planning!$B$2)=0,"",COUNTIFS(q_Report_Integrated!$AM:$AM,Planning!F$26,q_Report_Integrated!$G:$G,Planning!$A40,q_Report_Integrated!$AN:$AN,Planning!$B$2))</f>
        <v/>
      </c>
      <c r="G40" s="51" t="str">
        <f>IF(COUNTIFS(q_Report_Integrated!$AM:$AM,Planning!G$26,q_Report_Integrated!$G:$G,Planning!$A40,q_Report_Integrated!$AN:$AN,Planning!$B$2)=0,"",COUNTIFS(q_Report_Integrated!$AM:$AM,Planning!G$26,q_Report_Integrated!$G:$G,Planning!$A40,q_Report_Integrated!$AN:$AN,Planning!$B$2))</f>
        <v/>
      </c>
      <c r="H40" s="74" t="str">
        <f t="array" ref="H40">IF(COUNTIFS(q_Report_Integrated!$AK:$AK,Planning!H$26,q_Report_Integrated!$G:$G,Planning!$A40,q_Report_Integrated!$AN:$AN,Planning!$B$2)=0,"",COUNTIFS(q_Report_Integrated!$AK:$AK,Planning!H$26,q_Report_Integrated!$G:$G,Planning!$A40,q_Report_Integrated!$AN:$AN,Planning!$B$2))</f>
        <v/>
      </c>
      <c r="I40" s="50">
        <f t="shared" si="0"/>
        <v>0</v>
      </c>
    </row>
    <row r="41" spans="1:9" x14ac:dyDescent="0.25">
      <c r="A41" s="22" t="s">
        <v>214</v>
      </c>
      <c r="B41" s="79" t="str">
        <f>IF(COUNTIFS(q_Report_Integrated!$AM:$AM,Planning!B$26,q_Report_Integrated!$G:$G,Planning!$A41,q_Report_Integrated!$AN:$AN,Planning!$B$2)=0,"",COUNTIFS(q_Report_Integrated!$AM:$AM,Planning!B$26,q_Report_Integrated!$G:$G,Planning!$A41,q_Report_Integrated!$AN:$AN,Planning!$B$2))</f>
        <v/>
      </c>
      <c r="C41" s="50" t="str">
        <f>IF(COUNTIFS(q_Report_Integrated!$AM:$AM,Planning!C$26,q_Report_Integrated!$G:$G,Planning!$A41,q_Report_Integrated!$AN:$AN,Planning!$B$2)=0,"",COUNTIFS(q_Report_Integrated!$AM:$AM,Planning!C$26,q_Report_Integrated!$G:$G,Planning!$A41,q_Report_Integrated!$AN:$AN,Planning!$B$2))</f>
        <v/>
      </c>
      <c r="D41" s="50" t="str">
        <f>IF(COUNTIFS(q_Report_Integrated!$AM:$AM,Planning!D$26,q_Report_Integrated!$G:$G,Planning!$A41,q_Report_Integrated!$AN:$AN,Planning!$B$2)=0,"",COUNTIFS(q_Report_Integrated!$AM:$AM,Planning!D$26,q_Report_Integrated!$G:$G,Planning!$A41,q_Report_Integrated!$AN:$AN,Planning!$B$2))</f>
        <v/>
      </c>
      <c r="E41" s="50" t="str">
        <f>IF(COUNTIFS(q_Report_Integrated!$AM:$AM,Planning!E$26,q_Report_Integrated!$G:$G,Planning!$A41,q_Report_Integrated!$AN:$AN,Planning!$B$2)=0,"",COUNTIFS(q_Report_Integrated!$AM:$AM,Planning!E$26,q_Report_Integrated!$G:$G,Planning!$A41,q_Report_Integrated!$AN:$AN,Planning!$B$2))</f>
        <v/>
      </c>
      <c r="F41" s="50" t="str">
        <f>IF(COUNTIFS(q_Report_Integrated!$AM:$AM,Planning!F$26,q_Report_Integrated!$G:$G,Planning!$A41,q_Report_Integrated!$AN:$AN,Planning!$B$2)=0,"",COUNTIFS(q_Report_Integrated!$AM:$AM,Planning!F$26,q_Report_Integrated!$G:$G,Planning!$A41,q_Report_Integrated!$AN:$AN,Planning!$B$2))</f>
        <v/>
      </c>
      <c r="G41" s="50" t="str">
        <f>IF(COUNTIFS(q_Report_Integrated!$AM:$AM,Planning!G$26,q_Report_Integrated!$G:$G,Planning!$A41,q_Report_Integrated!$AN:$AN,Planning!$B$2)=0,"",COUNTIFS(q_Report_Integrated!$AM:$AM,Planning!G$26,q_Report_Integrated!$G:$G,Planning!$A41,q_Report_Integrated!$AN:$AN,Planning!$B$2))</f>
        <v/>
      </c>
      <c r="H41" s="73" t="str">
        <f t="array" ref="H41">IF(COUNTIFS(q_Report_Integrated!$AK:$AK,Planning!H$26,q_Report_Integrated!$G:$G,Planning!$A41,q_Report_Integrated!$AN:$AN,Planning!$B$2)=0,"",COUNTIFS(q_Report_Integrated!$AK:$AK,Planning!H$26,q_Report_Integrated!$G:$G,Planning!$A41,q_Report_Integrated!$AN:$AN,Planning!$B$2))</f>
        <v/>
      </c>
      <c r="I41" s="50">
        <f t="shared" si="0"/>
        <v>0</v>
      </c>
    </row>
    <row r="42" spans="1:9" x14ac:dyDescent="0.25">
      <c r="A42" s="23" t="s">
        <v>215</v>
      </c>
      <c r="B42" s="80" t="str">
        <f>IF(COUNTIFS(q_Report_Integrated!$AM:$AM,Planning!B$26,q_Report_Integrated!$G:$G,Planning!$A42,q_Report_Integrated!$AN:$AN,Planning!$B$2)=0,"",COUNTIFS(q_Report_Integrated!$AM:$AM,Planning!B$26,q_Report_Integrated!$G:$G,Planning!$A42,q_Report_Integrated!$AN:$AN,Planning!$B$2))</f>
        <v/>
      </c>
      <c r="C42" s="51" t="str">
        <f>IF(COUNTIFS(q_Report_Integrated!$AM:$AM,Planning!C$26,q_Report_Integrated!$G:$G,Planning!$A42,q_Report_Integrated!$AN:$AN,Planning!$B$2)=0,"",COUNTIFS(q_Report_Integrated!$AM:$AM,Planning!C$26,q_Report_Integrated!$G:$G,Planning!$A42,q_Report_Integrated!$AN:$AN,Planning!$B$2))</f>
        <v/>
      </c>
      <c r="D42" s="51" t="str">
        <f>IF(COUNTIFS(q_Report_Integrated!$AM:$AM,Planning!D$26,q_Report_Integrated!$G:$G,Planning!$A42,q_Report_Integrated!$AN:$AN,Planning!$B$2)=0,"",COUNTIFS(q_Report_Integrated!$AM:$AM,Planning!D$26,q_Report_Integrated!$G:$G,Planning!$A42,q_Report_Integrated!$AN:$AN,Planning!$B$2))</f>
        <v/>
      </c>
      <c r="E42" s="51" t="str">
        <f>IF(COUNTIFS(q_Report_Integrated!$AM:$AM,Planning!E$26,q_Report_Integrated!$G:$G,Planning!$A42,q_Report_Integrated!$AN:$AN,Planning!$B$2)=0,"",COUNTIFS(q_Report_Integrated!$AM:$AM,Planning!E$26,q_Report_Integrated!$G:$G,Planning!$A42,q_Report_Integrated!$AN:$AN,Planning!$B$2))</f>
        <v/>
      </c>
      <c r="F42" s="51" t="str">
        <f>IF(COUNTIFS(q_Report_Integrated!$AM:$AM,Planning!F$26,q_Report_Integrated!$G:$G,Planning!$A42,q_Report_Integrated!$AN:$AN,Planning!$B$2)=0,"",COUNTIFS(q_Report_Integrated!$AM:$AM,Planning!F$26,q_Report_Integrated!$G:$G,Planning!$A42,q_Report_Integrated!$AN:$AN,Planning!$B$2))</f>
        <v/>
      </c>
      <c r="G42" s="51" t="str">
        <f>IF(COUNTIFS(q_Report_Integrated!$AM:$AM,Planning!G$26,q_Report_Integrated!$G:$G,Planning!$A42,q_Report_Integrated!$AN:$AN,Planning!$B$2)=0,"",COUNTIFS(q_Report_Integrated!$AM:$AM,Planning!G$26,q_Report_Integrated!$G:$G,Planning!$A42,q_Report_Integrated!$AN:$AN,Planning!$B$2))</f>
        <v/>
      </c>
      <c r="H42" s="74" t="str">
        <f t="array" ref="H42">IF(COUNTIFS(q_Report_Integrated!$AK:$AK,Planning!H$26,q_Report_Integrated!$G:$G,Planning!$A42,q_Report_Integrated!$AN:$AN,Planning!$B$2)=0,"",COUNTIFS(q_Report_Integrated!$AK:$AK,Planning!H$26,q_Report_Integrated!$G:$G,Planning!$A42,q_Report_Integrated!$AN:$AN,Planning!$B$2))</f>
        <v/>
      </c>
      <c r="I42" s="50">
        <f t="shared" si="0"/>
        <v>0</v>
      </c>
    </row>
    <row r="43" spans="1:9" x14ac:dyDescent="0.25">
      <c r="A43" s="22" t="s">
        <v>218</v>
      </c>
      <c r="B43" s="79" t="str">
        <f>IF(COUNTIFS(q_Report_Integrated!$AM:$AM,Planning!B$26,q_Report_Integrated!$G:$G,Planning!$A43,q_Report_Integrated!$AN:$AN,Planning!$B$2)=0,"",COUNTIFS(q_Report_Integrated!$AM:$AM,Planning!B$26,q_Report_Integrated!$G:$G,Planning!$A43,q_Report_Integrated!$AN:$AN,Planning!$B$2))</f>
        <v/>
      </c>
      <c r="C43" s="50" t="str">
        <f>IF(COUNTIFS(q_Report_Integrated!$AM:$AM,Planning!C$26,q_Report_Integrated!$G:$G,Planning!$A43,q_Report_Integrated!$AN:$AN,Planning!$B$2)=0,"",COUNTIFS(q_Report_Integrated!$AM:$AM,Planning!C$26,q_Report_Integrated!$G:$G,Planning!$A43,q_Report_Integrated!$AN:$AN,Planning!$B$2))</f>
        <v/>
      </c>
      <c r="D43" s="50" t="str">
        <f>IF(COUNTIFS(q_Report_Integrated!$AM:$AM,Planning!D$26,q_Report_Integrated!$G:$G,Planning!$A43,q_Report_Integrated!$AN:$AN,Planning!$B$2)=0,"",COUNTIFS(q_Report_Integrated!$AM:$AM,Planning!D$26,q_Report_Integrated!$G:$G,Planning!$A43,q_Report_Integrated!$AN:$AN,Planning!$B$2))</f>
        <v/>
      </c>
      <c r="E43" s="50" t="str">
        <f>IF(COUNTIFS(q_Report_Integrated!$AM:$AM,Planning!E$26,q_Report_Integrated!$G:$G,Planning!$A43,q_Report_Integrated!$AN:$AN,Planning!$B$2)=0,"",COUNTIFS(q_Report_Integrated!$AM:$AM,Planning!E$26,q_Report_Integrated!$G:$G,Planning!$A43,q_Report_Integrated!$AN:$AN,Planning!$B$2))</f>
        <v/>
      </c>
      <c r="F43" s="50" t="str">
        <f>IF(COUNTIFS(q_Report_Integrated!$AM:$AM,Planning!F$26,q_Report_Integrated!$G:$G,Planning!$A43,q_Report_Integrated!$AN:$AN,Planning!$B$2)=0,"",COUNTIFS(q_Report_Integrated!$AM:$AM,Planning!F$26,q_Report_Integrated!$G:$G,Planning!$A43,q_Report_Integrated!$AN:$AN,Planning!$B$2))</f>
        <v/>
      </c>
      <c r="G43" s="50" t="str">
        <f>IF(COUNTIFS(q_Report_Integrated!$AM:$AM,Planning!G$26,q_Report_Integrated!$G:$G,Planning!$A43,q_Report_Integrated!$AN:$AN,Planning!$B$2)=0,"",COUNTIFS(q_Report_Integrated!$AM:$AM,Planning!G$26,q_Report_Integrated!$G:$G,Planning!$A43,q_Report_Integrated!$AN:$AN,Planning!$B$2))</f>
        <v/>
      </c>
      <c r="H43" s="73" t="str">
        <f t="array" ref="H43">IF(COUNTIFS(q_Report_Integrated!$AK:$AK,Planning!H$26,q_Report_Integrated!$G:$G,Planning!$A43,q_Report_Integrated!$AN:$AN,Planning!$B$2)=0,"",COUNTIFS(q_Report_Integrated!$AK:$AK,Planning!H$26,q_Report_Integrated!$G:$G,Planning!$A43,q_Report_Integrated!$AN:$AN,Planning!$B$2))</f>
        <v/>
      </c>
      <c r="I43" s="50">
        <f t="shared" si="0"/>
        <v>0</v>
      </c>
    </row>
    <row r="44" spans="1:9" ht="15.75" thickBot="1" x14ac:dyDescent="0.3">
      <c r="A44" s="23" t="s">
        <v>224</v>
      </c>
      <c r="B44" s="80" t="str">
        <f>IF(COUNTIFS(q_Report_Integrated!$AM:$AM,Planning!B$26,q_Report_Integrated!$G:$G,Planning!$A44,q_Report_Integrated!$AN:$AN,Planning!$B$2)=0,"",COUNTIFS(q_Report_Integrated!$AM:$AM,Planning!B$26,q_Report_Integrated!$G:$G,Planning!$A44,q_Report_Integrated!$AN:$AN,Planning!$B$2))</f>
        <v/>
      </c>
      <c r="C44" s="51" t="str">
        <f>IF(COUNTIFS(q_Report_Integrated!$AM:$AM,Planning!C$26,q_Report_Integrated!$G:$G,Planning!$A44,q_Report_Integrated!$AN:$AN,Planning!$B$2)=0,"",COUNTIFS(q_Report_Integrated!$AM:$AM,Planning!C$26,q_Report_Integrated!$G:$G,Planning!$A44,q_Report_Integrated!$AN:$AN,Planning!$B$2))</f>
        <v/>
      </c>
      <c r="D44" s="51" t="str">
        <f>IF(COUNTIFS(q_Report_Integrated!$AM:$AM,Planning!D$26,q_Report_Integrated!$G:$G,Planning!$A44,q_Report_Integrated!$AN:$AN,Planning!$B$2)=0,"",COUNTIFS(q_Report_Integrated!$AM:$AM,Planning!D$26,q_Report_Integrated!$G:$G,Planning!$A44,q_Report_Integrated!$AN:$AN,Planning!$B$2))</f>
        <v/>
      </c>
      <c r="E44" s="51" t="str">
        <f>IF(COUNTIFS(q_Report_Integrated!$AM:$AM,Planning!E$26,q_Report_Integrated!$G:$G,Planning!$A44,q_Report_Integrated!$AN:$AN,Planning!$B$2)=0,"",COUNTIFS(q_Report_Integrated!$AM:$AM,Planning!E$26,q_Report_Integrated!$G:$G,Planning!$A44,q_Report_Integrated!$AN:$AN,Planning!$B$2))</f>
        <v/>
      </c>
      <c r="F44" s="51" t="str">
        <f>IF(COUNTIFS(q_Report_Integrated!$AM:$AM,Planning!F$26,q_Report_Integrated!$G:$G,Planning!$A44,q_Report_Integrated!$AN:$AN,Planning!$B$2)=0,"",COUNTIFS(q_Report_Integrated!$AM:$AM,Planning!F$26,q_Report_Integrated!$G:$G,Planning!$A44,q_Report_Integrated!$AN:$AN,Planning!$B$2))</f>
        <v/>
      </c>
      <c r="G44" s="51" t="str">
        <f>IF(COUNTIFS(q_Report_Integrated!$AM:$AM,Planning!G$26,q_Report_Integrated!$G:$G,Planning!$A44,q_Report_Integrated!$AN:$AN,Planning!$B$2)=0,"",COUNTIFS(q_Report_Integrated!$AM:$AM,Planning!G$26,q_Report_Integrated!$G:$G,Planning!$A44,q_Report_Integrated!$AN:$AN,Planning!$B$2))</f>
        <v/>
      </c>
      <c r="H44" s="74" t="str">
        <f t="array" ref="H44">IF(COUNTIFS(q_Report_Integrated!$AK:$AK,Planning!H$26,q_Report_Integrated!$G:$G,Planning!$A44,q_Report_Integrated!$AN:$AN,Planning!$B$2)=0,"",COUNTIFS(q_Report_Integrated!$AK:$AK,Planning!H$26,q_Report_Integrated!$G:$G,Planning!$A44,q_Report_Integrated!$AN:$AN,Planning!$B$2))</f>
        <v/>
      </c>
      <c r="I44" s="50">
        <f t="shared" si="0"/>
        <v>0</v>
      </c>
    </row>
    <row r="45" spans="1:9" ht="15.75" thickBot="1" x14ac:dyDescent="0.3">
      <c r="A45" s="7" t="s">
        <v>241</v>
      </c>
      <c r="B45" s="81">
        <f>SUM(B27:B44)</f>
        <v>0</v>
      </c>
      <c r="C45" s="14">
        <f t="shared" ref="C45:I45" si="1">SUM(C27:C44)</f>
        <v>0</v>
      </c>
      <c r="D45" s="14">
        <f t="shared" si="1"/>
        <v>0</v>
      </c>
      <c r="E45" s="14">
        <f t="shared" si="1"/>
        <v>0</v>
      </c>
      <c r="F45" s="14">
        <f t="shared" si="1"/>
        <v>0</v>
      </c>
      <c r="G45" s="14">
        <f t="shared" si="1"/>
        <v>0</v>
      </c>
      <c r="H45" s="75">
        <f t="shared" si="1"/>
        <v>0</v>
      </c>
      <c r="I45" s="72">
        <f t="shared" si="1"/>
        <v>0</v>
      </c>
    </row>
  </sheetData>
  <sortState xmlns:xlrd2="http://schemas.microsoft.com/office/spreadsheetml/2017/richdata2"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A3246"/>
  <sheetViews>
    <sheetView topLeftCell="A3166" zoomScale="70" zoomScaleNormal="70" workbookViewId="0">
      <selection activeCell="Q3223" sqref="Q3223"/>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77" customWidth="1"/>
    <col min="28" max="33" width="7" customWidth="1"/>
    <col min="34" max="34" width="12" style="165" customWidth="1"/>
    <col min="36" max="36" width="7" customWidth="1"/>
    <col min="37" max="37" width="10.28515625" style="83"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3" s="30" customFormat="1" x14ac:dyDescent="0.25">
      <c r="A1" s="30" t="s">
        <v>3</v>
      </c>
      <c r="B1" s="30" t="s">
        <v>253</v>
      </c>
      <c r="C1" s="30" t="s">
        <v>254</v>
      </c>
      <c r="D1" s="5" t="s">
        <v>290</v>
      </c>
      <c r="E1" s="5" t="s">
        <v>0</v>
      </c>
      <c r="F1" s="5" t="s">
        <v>4</v>
      </c>
      <c r="G1" s="5" t="s">
        <v>5</v>
      </c>
      <c r="H1" s="5" t="s">
        <v>6</v>
      </c>
      <c r="I1" s="5" t="s">
        <v>7</v>
      </c>
      <c r="J1" s="5" t="s">
        <v>10</v>
      </c>
      <c r="K1" s="82" t="s">
        <v>292</v>
      </c>
      <c r="L1" s="82" t="s">
        <v>293</v>
      </c>
      <c r="M1" s="5" t="s">
        <v>8</v>
      </c>
      <c r="N1" s="82" t="s">
        <v>294</v>
      </c>
      <c r="O1" s="5" t="s">
        <v>11</v>
      </c>
      <c r="P1" s="5" t="s">
        <v>1</v>
      </c>
      <c r="Q1" s="5" t="s">
        <v>2</v>
      </c>
      <c r="R1" s="5" t="s">
        <v>2825</v>
      </c>
      <c r="S1" s="5" t="s">
        <v>17</v>
      </c>
      <c r="T1" s="5" t="s">
        <v>12</v>
      </c>
      <c r="U1" s="5" t="s">
        <v>13</v>
      </c>
      <c r="V1" s="76" t="s">
        <v>9</v>
      </c>
      <c r="W1" s="5" t="s">
        <v>14</v>
      </c>
      <c r="X1" s="5" t="s">
        <v>15</v>
      </c>
      <c r="Y1" s="5" t="s">
        <v>16</v>
      </c>
      <c r="Z1" s="5" t="s">
        <v>20</v>
      </c>
      <c r="AA1" s="5" t="s">
        <v>18</v>
      </c>
      <c r="AB1" s="5" t="s">
        <v>19</v>
      </c>
      <c r="AC1" s="5" t="s">
        <v>683</v>
      </c>
      <c r="AD1" s="5" t="s">
        <v>685</v>
      </c>
      <c r="AE1" s="5" t="s">
        <v>686</v>
      </c>
      <c r="AF1" s="5" t="s">
        <v>687</v>
      </c>
      <c r="AG1" s="5" t="s">
        <v>688</v>
      </c>
      <c r="AH1" s="166" t="s">
        <v>4396</v>
      </c>
      <c r="AI1" s="166" t="s">
        <v>4930</v>
      </c>
      <c r="AJ1" s="47" t="s">
        <v>245</v>
      </c>
      <c r="AK1" s="47" t="s">
        <v>246</v>
      </c>
      <c r="AL1" s="47" t="s">
        <v>281</v>
      </c>
      <c r="AM1" s="47" t="s">
        <v>244</v>
      </c>
      <c r="AN1" s="30" t="s">
        <v>3704</v>
      </c>
      <c r="AO1" s="30" t="s">
        <v>4429</v>
      </c>
    </row>
    <row r="2" spans="1:53" hidden="1" x14ac:dyDescent="0.25">
      <c r="A2" s="164" t="s">
        <v>325</v>
      </c>
      <c r="B2" s="164" t="s">
        <v>295</v>
      </c>
      <c r="C2" s="164" t="s">
        <v>325</v>
      </c>
      <c r="D2" s="168" t="b">
        <v>0</v>
      </c>
      <c r="E2" s="164" t="s">
        <v>21</v>
      </c>
      <c r="F2" s="164" t="s">
        <v>3261</v>
      </c>
      <c r="G2" s="164" t="s">
        <v>304</v>
      </c>
      <c r="H2" s="164" t="s">
        <v>331</v>
      </c>
      <c r="I2" s="164" t="s">
        <v>295</v>
      </c>
      <c r="J2" s="164" t="s">
        <v>2854</v>
      </c>
      <c r="K2" s="164" t="s">
        <v>3774</v>
      </c>
      <c r="L2" s="164" t="s">
        <v>4821</v>
      </c>
      <c r="M2" s="164" t="s">
        <v>3777</v>
      </c>
      <c r="N2" s="164" t="s">
        <v>295</v>
      </c>
      <c r="O2" s="164" t="s">
        <v>295</v>
      </c>
      <c r="Q2" s="164" t="s">
        <v>326</v>
      </c>
      <c r="R2" s="164" t="s">
        <v>295</v>
      </c>
      <c r="S2" s="168" t="b">
        <v>0</v>
      </c>
      <c r="V2" s="170">
        <v>43355</v>
      </c>
      <c r="W2" s="164" t="s">
        <v>295</v>
      </c>
      <c r="X2"/>
      <c r="Z2" s="164" t="s">
        <v>295</v>
      </c>
      <c r="AC2" s="164" t="s">
        <v>3000</v>
      </c>
      <c r="AD2" s="172">
        <v>43370</v>
      </c>
      <c r="AE2" s="164" t="s">
        <v>257</v>
      </c>
      <c r="AF2" s="164" t="s">
        <v>4400</v>
      </c>
      <c r="AG2" s="164" t="s">
        <v>295</v>
      </c>
      <c r="AH2" s="170">
        <v>43510</v>
      </c>
      <c r="AI2" s="171"/>
      <c r="AJ2" s="151" t="str">
        <f t="shared" ref="AJ2:AJ65" si="0">IF(LEN(A2)&gt;6,"FS","PD&amp;C")</f>
        <v>FS</v>
      </c>
      <c r="AK2" s="151" t="b">
        <f>ISNUMBER(SEARCH("IRT",Table1[[#This Row],[Current_Status]]))</f>
        <v>0</v>
      </c>
      <c r="AL2" s="152">
        <f>YEAR(Table1[[#This Row],[Project_Initiated]])</f>
        <v>2018</v>
      </c>
      <c r="AM2" s="87">
        <v>43754</v>
      </c>
      <c r="AN2" s="158" t="str">
        <f>IF(AND(Table1[[#This Row],[Completed Date]]&gt;="07/01/2019"+0,Table1[[#This Row],[Completed Date]]&lt;="6/30/2020"+0),"FY 19-20",IF(AND(Table1[[#This Row],[Completed Date]]&gt;="07/01/2018"+0,Table1[[#This Row],[Completed Date]]&lt;="6/30/2019"+0),"FY 18-19",""))</f>
        <v>FY 18-19</v>
      </c>
      <c r="AO2" s="157" t="str">
        <f>IFERROR(FIND("R",Table1[[#This Row],[FS_Priority]]),"")</f>
        <v/>
      </c>
      <c r="AX2"/>
      <c r="BA2" s="3"/>
    </row>
    <row r="3" spans="1:53" hidden="1" x14ac:dyDescent="0.25">
      <c r="A3" s="164" t="s">
        <v>319</v>
      </c>
      <c r="B3" s="164" t="s">
        <v>295</v>
      </c>
      <c r="C3" s="164" t="s">
        <v>319</v>
      </c>
      <c r="D3" s="168" t="b">
        <v>0</v>
      </c>
      <c r="E3" s="164" t="s">
        <v>21</v>
      </c>
      <c r="F3" s="164" t="s">
        <v>3257</v>
      </c>
      <c r="G3" s="164" t="s">
        <v>301</v>
      </c>
      <c r="H3" s="164" t="s">
        <v>407</v>
      </c>
      <c r="I3" s="164" t="s">
        <v>295</v>
      </c>
      <c r="J3" s="164" t="s">
        <v>2851</v>
      </c>
      <c r="K3" s="164" t="s">
        <v>3774</v>
      </c>
      <c r="L3" s="164" t="s">
        <v>4821</v>
      </c>
      <c r="M3" s="164" t="s">
        <v>3777</v>
      </c>
      <c r="N3" s="164" t="s">
        <v>295</v>
      </c>
      <c r="O3" s="164" t="s">
        <v>243</v>
      </c>
      <c r="Q3" s="164" t="s">
        <v>320</v>
      </c>
      <c r="R3" s="164" t="s">
        <v>295</v>
      </c>
      <c r="S3" s="168" t="b">
        <v>0</v>
      </c>
      <c r="V3" s="170">
        <v>43354</v>
      </c>
      <c r="W3" s="164" t="s">
        <v>295</v>
      </c>
      <c r="X3"/>
      <c r="Z3" s="164" t="s">
        <v>295</v>
      </c>
      <c r="AC3" s="164" t="s">
        <v>2858</v>
      </c>
      <c r="AD3" s="136"/>
      <c r="AE3" s="164" t="s">
        <v>243</v>
      </c>
      <c r="AF3" s="164" t="s">
        <v>1003</v>
      </c>
      <c r="AG3" s="164" t="s">
        <v>624</v>
      </c>
      <c r="AH3" s="170">
        <v>43447</v>
      </c>
      <c r="AI3" s="172"/>
      <c r="AJ3" s="151" t="str">
        <f t="shared" si="0"/>
        <v>FS</v>
      </c>
      <c r="AK3" s="151" t="b">
        <f>ISNUMBER(SEARCH("IRT",Table1[[#This Row],[Current_Status]]))</f>
        <v>0</v>
      </c>
      <c r="AL3" s="152">
        <f>YEAR(Table1[[#This Row],[Project_Initiated]])</f>
        <v>2018</v>
      </c>
      <c r="AM3" s="87">
        <v>43754</v>
      </c>
      <c r="AN3" s="158" t="str">
        <f>IF(AND(Table1[[#This Row],[Completed Date]]&gt;="07/01/2019"+0,Table1[[#This Row],[Completed Date]]&lt;="6/30/2020"+0),"FY 19-20",IF(AND(Table1[[#This Row],[Completed Date]]&gt;="07/01/2018"+0,Table1[[#This Row],[Completed Date]]&lt;="6/30/2019"+0),"FY 18-19",""))</f>
        <v>FY 18-19</v>
      </c>
      <c r="AO3" s="157" t="str">
        <f>IFERROR(FIND("R",Table1[[#This Row],[FS_Priority]]),"")</f>
        <v/>
      </c>
      <c r="AX3"/>
      <c r="BA3" s="3"/>
    </row>
    <row r="4" spans="1:53" hidden="1" x14ac:dyDescent="0.25">
      <c r="A4" s="164" t="s">
        <v>1016</v>
      </c>
      <c r="B4" s="164" t="s">
        <v>295</v>
      </c>
      <c r="C4" s="164" t="s">
        <v>1016</v>
      </c>
      <c r="D4" s="168" t="b">
        <v>0</v>
      </c>
      <c r="E4" s="164" t="s">
        <v>21</v>
      </c>
      <c r="F4" s="164" t="s">
        <v>3260</v>
      </c>
      <c r="G4" s="164" t="s">
        <v>1017</v>
      </c>
      <c r="H4" s="164" t="s">
        <v>407</v>
      </c>
      <c r="I4" s="164" t="s">
        <v>295</v>
      </c>
      <c r="J4" s="164" t="s">
        <v>2851</v>
      </c>
      <c r="K4" s="164" t="s">
        <v>3774</v>
      </c>
      <c r="L4" s="164" t="s">
        <v>4821</v>
      </c>
      <c r="M4" s="164" t="s">
        <v>3777</v>
      </c>
      <c r="N4" s="164" t="s">
        <v>295</v>
      </c>
      <c r="O4" s="164" t="s">
        <v>295</v>
      </c>
      <c r="Q4" s="164" t="s">
        <v>324</v>
      </c>
      <c r="R4" s="164" t="s">
        <v>295</v>
      </c>
      <c r="S4" s="168" t="b">
        <v>0</v>
      </c>
      <c r="V4" s="170">
        <v>43355</v>
      </c>
      <c r="W4" s="164" t="s">
        <v>295</v>
      </c>
      <c r="X4"/>
      <c r="Z4" s="164" t="s">
        <v>295</v>
      </c>
      <c r="AC4" s="164" t="s">
        <v>1018</v>
      </c>
      <c r="AD4" s="171">
        <v>43370</v>
      </c>
      <c r="AE4" s="164" t="s">
        <v>257</v>
      </c>
      <c r="AF4" s="164" t="s">
        <v>2997</v>
      </c>
      <c r="AG4" s="164" t="s">
        <v>2884</v>
      </c>
      <c r="AH4" s="170">
        <v>43377</v>
      </c>
      <c r="AI4" s="172"/>
      <c r="AJ4" s="151" t="str">
        <f t="shared" si="0"/>
        <v>FS</v>
      </c>
      <c r="AK4" s="151" t="b">
        <f>ISNUMBER(SEARCH("IRT",Table1[[#This Row],[Current_Status]]))</f>
        <v>0</v>
      </c>
      <c r="AL4" s="152">
        <f>YEAR(Table1[[#This Row],[Project_Initiated]])</f>
        <v>2018</v>
      </c>
      <c r="AM4" s="87">
        <v>43754</v>
      </c>
      <c r="AN4" s="158" t="str">
        <f>IF(AND(Table1[[#This Row],[Completed Date]]&gt;="07/01/2019"+0,Table1[[#This Row],[Completed Date]]&lt;="6/30/2020"+0),"FY 19-20",IF(AND(Table1[[#This Row],[Completed Date]]&gt;="07/01/2018"+0,Table1[[#This Row],[Completed Date]]&lt;="6/30/2019"+0),"FY 18-19",""))</f>
        <v>FY 18-19</v>
      </c>
      <c r="AO4" s="157" t="str">
        <f>IFERROR(FIND("R",Table1[[#This Row],[FS_Priority]]),"")</f>
        <v/>
      </c>
      <c r="AX4"/>
      <c r="BA4" s="3"/>
    </row>
    <row r="5" spans="1:53" hidden="1" x14ac:dyDescent="0.25">
      <c r="A5" s="164" t="s">
        <v>310</v>
      </c>
      <c r="B5" s="164" t="s">
        <v>295</v>
      </c>
      <c r="C5" s="164" t="s">
        <v>310</v>
      </c>
      <c r="D5" s="168" t="b">
        <v>0</v>
      </c>
      <c r="E5" s="164" t="s">
        <v>21</v>
      </c>
      <c r="F5" s="164" t="s">
        <v>3253</v>
      </c>
      <c r="G5" s="164" t="s">
        <v>304</v>
      </c>
      <c r="H5" s="164" t="s">
        <v>407</v>
      </c>
      <c r="I5" s="164" t="s">
        <v>3779</v>
      </c>
      <c r="J5" s="164" t="s">
        <v>2851</v>
      </c>
      <c r="K5" s="164" t="s">
        <v>3774</v>
      </c>
      <c r="L5" s="164" t="s">
        <v>4821</v>
      </c>
      <c r="M5" s="164" t="s">
        <v>3777</v>
      </c>
      <c r="N5" s="164" t="s">
        <v>295</v>
      </c>
      <c r="O5" s="164" t="s">
        <v>295</v>
      </c>
      <c r="Q5" s="164" t="s">
        <v>311</v>
      </c>
      <c r="R5" s="164" t="s">
        <v>295</v>
      </c>
      <c r="S5" s="168" t="b">
        <v>0</v>
      </c>
      <c r="V5" s="170">
        <v>43355</v>
      </c>
      <c r="W5" s="164" t="s">
        <v>295</v>
      </c>
      <c r="X5"/>
      <c r="Z5" s="164" t="s">
        <v>295</v>
      </c>
      <c r="AC5" s="164" t="s">
        <v>295</v>
      </c>
      <c r="AD5" s="172">
        <v>43370</v>
      </c>
      <c r="AE5" s="164" t="s">
        <v>257</v>
      </c>
      <c r="AF5" s="164" t="s">
        <v>3090</v>
      </c>
      <c r="AG5" s="164" t="s">
        <v>295</v>
      </c>
      <c r="AH5" s="170">
        <v>43489</v>
      </c>
      <c r="AI5" s="172"/>
      <c r="AJ5" s="151" t="str">
        <f t="shared" si="0"/>
        <v>FS</v>
      </c>
      <c r="AK5" s="151" t="b">
        <f>ISNUMBER(SEARCH("IRT",Table1[[#This Row],[Current_Status]]))</f>
        <v>0</v>
      </c>
      <c r="AL5" s="152">
        <f>YEAR(Table1[[#This Row],[Project_Initiated]])</f>
        <v>2018</v>
      </c>
      <c r="AM5" s="87">
        <v>43754</v>
      </c>
      <c r="AN5" s="158" t="str">
        <f>IF(AND(Table1[[#This Row],[Completed Date]]&gt;="07/01/2019"+0,Table1[[#This Row],[Completed Date]]&lt;="6/30/2020"+0),"FY 19-20",IF(AND(Table1[[#This Row],[Completed Date]]&gt;="07/01/2018"+0,Table1[[#This Row],[Completed Date]]&lt;="6/30/2019"+0),"FY 18-19",""))</f>
        <v>FY 18-19</v>
      </c>
      <c r="AO5" s="157" t="str">
        <f>IFERROR(FIND("R",Table1[[#This Row],[FS_Priority]]),"")</f>
        <v/>
      </c>
      <c r="AX5"/>
      <c r="BA5" s="3"/>
    </row>
    <row r="6" spans="1:53" hidden="1" x14ac:dyDescent="0.25">
      <c r="A6" s="164" t="s">
        <v>314</v>
      </c>
      <c r="B6" s="164" t="s">
        <v>295</v>
      </c>
      <c r="C6" s="164" t="s">
        <v>314</v>
      </c>
      <c r="D6" s="168" t="b">
        <v>0</v>
      </c>
      <c r="E6" s="164" t="s">
        <v>21</v>
      </c>
      <c r="F6" s="164" t="s">
        <v>3255</v>
      </c>
      <c r="G6" s="164" t="s">
        <v>304</v>
      </c>
      <c r="H6" s="164" t="s">
        <v>3781</v>
      </c>
      <c r="I6" s="164" t="s">
        <v>295</v>
      </c>
      <c r="J6" s="164" t="s">
        <v>2851</v>
      </c>
      <c r="K6" s="164" t="s">
        <v>3774</v>
      </c>
      <c r="L6" s="164" t="s">
        <v>4821</v>
      </c>
      <c r="M6" s="164" t="s">
        <v>3777</v>
      </c>
      <c r="N6" s="164" t="s">
        <v>295</v>
      </c>
      <c r="O6" s="164" t="s">
        <v>295</v>
      </c>
      <c r="Q6" s="164" t="s">
        <v>315</v>
      </c>
      <c r="R6" s="164" t="s">
        <v>295</v>
      </c>
      <c r="S6" s="168" t="b">
        <v>0</v>
      </c>
      <c r="V6" s="170">
        <v>43355</v>
      </c>
      <c r="W6" s="164" t="s">
        <v>295</v>
      </c>
      <c r="X6"/>
      <c r="Z6" s="164" t="s">
        <v>295</v>
      </c>
      <c r="AC6" s="164" t="s">
        <v>295</v>
      </c>
      <c r="AD6" s="170">
        <v>43388</v>
      </c>
      <c r="AE6" s="164" t="s">
        <v>257</v>
      </c>
      <c r="AF6" s="164" t="s">
        <v>4398</v>
      </c>
      <c r="AG6" s="164" t="s">
        <v>2884</v>
      </c>
      <c r="AH6" s="172">
        <v>43489</v>
      </c>
      <c r="AI6" s="172"/>
      <c r="AJ6" s="151" t="str">
        <f t="shared" si="0"/>
        <v>FS</v>
      </c>
      <c r="AK6" s="151" t="b">
        <f>ISNUMBER(SEARCH("IRT",Table1[[#This Row],[Current_Status]]))</f>
        <v>0</v>
      </c>
      <c r="AL6" s="152">
        <f>YEAR(Table1[[#This Row],[Project_Initiated]])</f>
        <v>2018</v>
      </c>
      <c r="AM6" s="87">
        <v>43754</v>
      </c>
      <c r="AN6" s="158" t="str">
        <f>IF(AND(Table1[[#This Row],[Completed Date]]&gt;="07/01/2019"+0,Table1[[#This Row],[Completed Date]]&lt;="6/30/2020"+0),"FY 19-20",IF(AND(Table1[[#This Row],[Completed Date]]&gt;="07/01/2018"+0,Table1[[#This Row],[Completed Date]]&lt;="6/30/2019"+0),"FY 18-19",""))</f>
        <v>FY 18-19</v>
      </c>
      <c r="AO6" s="157" t="str">
        <f>IFERROR(FIND("R",Table1[[#This Row],[FS_Priority]]),"")</f>
        <v/>
      </c>
      <c r="AX6"/>
      <c r="BA6" s="3"/>
    </row>
    <row r="7" spans="1:53" hidden="1" x14ac:dyDescent="0.25">
      <c r="A7" s="164" t="s">
        <v>3656</v>
      </c>
      <c r="B7" s="164" t="s">
        <v>295</v>
      </c>
      <c r="C7" s="164" t="s">
        <v>3656</v>
      </c>
      <c r="D7" s="168" t="b">
        <v>0</v>
      </c>
      <c r="E7" s="164" t="s">
        <v>21</v>
      </c>
      <c r="F7" s="164" t="s">
        <v>3657</v>
      </c>
      <c r="G7" s="164" t="s">
        <v>295</v>
      </c>
      <c r="H7" s="164" t="s">
        <v>407</v>
      </c>
      <c r="I7" s="164" t="s">
        <v>4295</v>
      </c>
      <c r="J7" s="164" t="s">
        <v>2851</v>
      </c>
      <c r="K7" s="164" t="s">
        <v>3774</v>
      </c>
      <c r="L7" s="164" t="s">
        <v>4821</v>
      </c>
      <c r="M7" s="164" t="s">
        <v>3775</v>
      </c>
      <c r="N7" s="164" t="s">
        <v>295</v>
      </c>
      <c r="O7" s="164" t="s">
        <v>263</v>
      </c>
      <c r="Q7" s="164" t="s">
        <v>320</v>
      </c>
      <c r="R7" s="164" t="s">
        <v>295</v>
      </c>
      <c r="S7" s="168" t="b">
        <v>0</v>
      </c>
      <c r="V7" s="170">
        <v>43608</v>
      </c>
      <c r="W7" s="164" t="s">
        <v>295</v>
      </c>
      <c r="X7"/>
      <c r="Z7" s="164" t="s">
        <v>295</v>
      </c>
      <c r="AC7" s="164" t="s">
        <v>3658</v>
      </c>
      <c r="AE7" s="164" t="s">
        <v>263</v>
      </c>
      <c r="AF7" s="164" t="s">
        <v>295</v>
      </c>
      <c r="AG7" s="164" t="s">
        <v>295</v>
      </c>
      <c r="AH7" s="170">
        <v>43635</v>
      </c>
      <c r="AI7" s="172"/>
      <c r="AJ7" s="151" t="str">
        <f t="shared" si="0"/>
        <v>FS</v>
      </c>
      <c r="AK7" s="151" t="b">
        <f>ISNUMBER(SEARCH("IRT",Table1[[#This Row],[Current_Status]]))</f>
        <v>0</v>
      </c>
      <c r="AL7" s="152">
        <f>YEAR(Table1[[#This Row],[Project_Initiated]])</f>
        <v>2019</v>
      </c>
      <c r="AM7" s="87">
        <v>43754</v>
      </c>
      <c r="AN7" s="158" t="str">
        <f>IF(AND(Table1[[#This Row],[Completed Date]]&gt;="07/01/2019"+0,Table1[[#This Row],[Completed Date]]&lt;="6/30/2020"+0),"FY 19-20",IF(AND(Table1[[#This Row],[Completed Date]]&gt;="07/01/2018"+0,Table1[[#This Row],[Completed Date]]&lt;="6/30/2019"+0),"FY 18-19",""))</f>
        <v>FY 18-19</v>
      </c>
      <c r="AO7" s="157" t="str">
        <f>IFERROR(FIND("R",Table1[[#This Row],[FS_Priority]]),"")</f>
        <v/>
      </c>
      <c r="AX7"/>
      <c r="BA7" s="3"/>
    </row>
    <row r="8" spans="1:53" hidden="1" x14ac:dyDescent="0.25">
      <c r="A8" s="164" t="s">
        <v>795</v>
      </c>
      <c r="B8" s="164" t="s">
        <v>295</v>
      </c>
      <c r="C8" s="164" t="s">
        <v>795</v>
      </c>
      <c r="D8" s="168" t="b">
        <v>0</v>
      </c>
      <c r="E8" s="164" t="s">
        <v>21</v>
      </c>
      <c r="F8" s="164" t="s">
        <v>3247</v>
      </c>
      <c r="G8" s="164" t="s">
        <v>295</v>
      </c>
      <c r="H8" s="164" t="s">
        <v>75</v>
      </c>
      <c r="I8" s="164" t="s">
        <v>295</v>
      </c>
      <c r="J8" s="164" t="s">
        <v>2838</v>
      </c>
      <c r="K8" s="164" t="s">
        <v>3774</v>
      </c>
      <c r="L8" s="164" t="s">
        <v>4821</v>
      </c>
      <c r="M8" s="164" t="s">
        <v>3777</v>
      </c>
      <c r="N8" s="164" t="s">
        <v>295</v>
      </c>
      <c r="O8" s="164" t="s">
        <v>263</v>
      </c>
      <c r="Q8" s="164" t="s">
        <v>295</v>
      </c>
      <c r="R8" s="164" t="s">
        <v>295</v>
      </c>
      <c r="S8" s="168" t="b">
        <v>0</v>
      </c>
      <c r="V8" s="170">
        <v>43160</v>
      </c>
      <c r="W8" s="164" t="s">
        <v>295</v>
      </c>
      <c r="X8"/>
      <c r="Z8" s="164" t="s">
        <v>295</v>
      </c>
      <c r="AC8" s="164" t="s">
        <v>796</v>
      </c>
      <c r="AE8" s="164" t="s">
        <v>263</v>
      </c>
      <c r="AF8" s="164" t="s">
        <v>797</v>
      </c>
      <c r="AG8" s="164" t="s">
        <v>2884</v>
      </c>
      <c r="AH8" s="170">
        <v>43292</v>
      </c>
      <c r="AI8" s="172"/>
      <c r="AJ8" s="151" t="str">
        <f t="shared" si="0"/>
        <v>FS</v>
      </c>
      <c r="AK8" s="151" t="b">
        <f>ISNUMBER(SEARCH("IRT",Table1[[#This Row],[Current_Status]]))</f>
        <v>0</v>
      </c>
      <c r="AL8" s="152">
        <f>YEAR(Table1[[#This Row],[Project_Initiated]])</f>
        <v>2018</v>
      </c>
      <c r="AM8" s="87">
        <v>43754</v>
      </c>
      <c r="AN8" s="158" t="str">
        <f>IF(AND(Table1[[#This Row],[Completed Date]]&gt;="07/01/2019"+0,Table1[[#This Row],[Completed Date]]&lt;="6/30/2020"+0),"FY 19-20",IF(AND(Table1[[#This Row],[Completed Date]]&gt;="07/01/2018"+0,Table1[[#This Row],[Completed Date]]&lt;="6/30/2019"+0),"FY 18-19",""))</f>
        <v>FY 18-19</v>
      </c>
      <c r="AO8" s="157" t="str">
        <f>IFERROR(FIND("R",Table1[[#This Row],[FS_Priority]]),"")</f>
        <v/>
      </c>
      <c r="AX8"/>
      <c r="BA8" s="3"/>
    </row>
    <row r="9" spans="1:53" hidden="1" x14ac:dyDescent="0.25">
      <c r="A9" s="164" t="s">
        <v>297</v>
      </c>
      <c r="B9" s="164" t="s">
        <v>295</v>
      </c>
      <c r="C9" s="164" t="s">
        <v>297</v>
      </c>
      <c r="D9" s="168" t="b">
        <v>0</v>
      </c>
      <c r="E9" s="164" t="s">
        <v>21</v>
      </c>
      <c r="F9" s="164" t="s">
        <v>3248</v>
      </c>
      <c r="G9" s="164" t="s">
        <v>295</v>
      </c>
      <c r="H9" s="164" t="s">
        <v>407</v>
      </c>
      <c r="I9" s="164" t="s">
        <v>295</v>
      </c>
      <c r="J9" s="164" t="s">
        <v>2838</v>
      </c>
      <c r="K9" s="164" t="s">
        <v>3774</v>
      </c>
      <c r="L9" s="164" t="s">
        <v>4821</v>
      </c>
      <c r="M9" s="164" t="s">
        <v>3777</v>
      </c>
      <c r="N9" s="164" t="s">
        <v>295</v>
      </c>
      <c r="O9" s="164" t="s">
        <v>263</v>
      </c>
      <c r="Q9" s="164" t="s">
        <v>295</v>
      </c>
      <c r="R9" s="164" t="s">
        <v>295</v>
      </c>
      <c r="S9" s="168" t="b">
        <v>0</v>
      </c>
      <c r="V9" s="170">
        <v>43177</v>
      </c>
      <c r="W9" s="164" t="s">
        <v>295</v>
      </c>
      <c r="X9"/>
      <c r="Z9" s="164" t="s">
        <v>295</v>
      </c>
      <c r="AC9" s="164" t="s">
        <v>2769</v>
      </c>
      <c r="AD9" s="167"/>
      <c r="AE9" s="164" t="s">
        <v>263</v>
      </c>
      <c r="AF9" s="164" t="s">
        <v>807</v>
      </c>
      <c r="AG9" s="164" t="s">
        <v>2884</v>
      </c>
      <c r="AH9" s="170">
        <v>43412</v>
      </c>
      <c r="AI9" s="171"/>
      <c r="AJ9" s="151" t="str">
        <f t="shared" si="0"/>
        <v>FS</v>
      </c>
      <c r="AK9" s="151" t="b">
        <f>ISNUMBER(SEARCH("IRT",Table1[[#This Row],[Current_Status]]))</f>
        <v>0</v>
      </c>
      <c r="AL9" s="152">
        <f>YEAR(Table1[[#This Row],[Project_Initiated]])</f>
        <v>2018</v>
      </c>
      <c r="AM9" s="87">
        <v>43754</v>
      </c>
      <c r="AN9" s="158" t="str">
        <f>IF(AND(Table1[[#This Row],[Completed Date]]&gt;="07/01/2019"+0,Table1[[#This Row],[Completed Date]]&lt;="6/30/2020"+0),"FY 19-20",IF(AND(Table1[[#This Row],[Completed Date]]&gt;="07/01/2018"+0,Table1[[#This Row],[Completed Date]]&lt;="6/30/2019"+0),"FY 18-19",""))</f>
        <v>FY 18-19</v>
      </c>
      <c r="AO9" s="157" t="str">
        <f>IFERROR(FIND("R",Table1[[#This Row],[FS_Priority]]),"")</f>
        <v/>
      </c>
      <c r="AX9"/>
      <c r="BA9" s="3"/>
    </row>
    <row r="10" spans="1:53" hidden="1" x14ac:dyDescent="0.25">
      <c r="A10" s="164" t="s">
        <v>948</v>
      </c>
      <c r="B10" s="164" t="s">
        <v>295</v>
      </c>
      <c r="C10" s="164" t="s">
        <v>948</v>
      </c>
      <c r="D10" s="168" t="b">
        <v>0</v>
      </c>
      <c r="E10" s="164" t="s">
        <v>21</v>
      </c>
      <c r="F10" s="164" t="s">
        <v>3246</v>
      </c>
      <c r="G10" s="164" t="s">
        <v>4397</v>
      </c>
      <c r="H10" s="164" t="s">
        <v>407</v>
      </c>
      <c r="I10" s="164" t="s">
        <v>3776</v>
      </c>
      <c r="J10" s="164" t="s">
        <v>2838</v>
      </c>
      <c r="K10" s="164" t="s">
        <v>3774</v>
      </c>
      <c r="L10" s="164" t="s">
        <v>4821</v>
      </c>
      <c r="M10" s="164" t="s">
        <v>3775</v>
      </c>
      <c r="N10" s="164" t="s">
        <v>295</v>
      </c>
      <c r="O10" s="164" t="s">
        <v>263</v>
      </c>
      <c r="Q10" s="164" t="s">
        <v>295</v>
      </c>
      <c r="R10" s="164" t="s">
        <v>295</v>
      </c>
      <c r="S10" s="168" t="b">
        <v>0</v>
      </c>
      <c r="V10" s="170">
        <v>43297</v>
      </c>
      <c r="W10" s="164" t="s">
        <v>295</v>
      </c>
      <c r="X10"/>
      <c r="Z10" s="164" t="s">
        <v>295</v>
      </c>
      <c r="AC10" s="164" t="s">
        <v>949</v>
      </c>
      <c r="AE10" s="164" t="s">
        <v>243</v>
      </c>
      <c r="AF10" s="164" t="s">
        <v>624</v>
      </c>
      <c r="AG10" s="164" t="s">
        <v>624</v>
      </c>
      <c r="AH10" s="170">
        <v>43362</v>
      </c>
      <c r="AI10" s="172"/>
      <c r="AJ10" s="151" t="str">
        <f t="shared" si="0"/>
        <v>FS</v>
      </c>
      <c r="AK10" s="151" t="b">
        <f>ISNUMBER(SEARCH("IRT",Table1[[#This Row],[Current_Status]]))</f>
        <v>0</v>
      </c>
      <c r="AL10" s="152">
        <f>YEAR(Table1[[#This Row],[Project_Initiated]])</f>
        <v>2018</v>
      </c>
      <c r="AM10" s="87">
        <v>43754</v>
      </c>
      <c r="AN10" s="158" t="str">
        <f>IF(AND(Table1[[#This Row],[Completed Date]]&gt;="07/01/2019"+0,Table1[[#This Row],[Completed Date]]&lt;="6/30/2020"+0),"FY 19-20",IF(AND(Table1[[#This Row],[Completed Date]]&gt;="07/01/2018"+0,Table1[[#This Row],[Completed Date]]&lt;="6/30/2019"+0),"FY 18-19",""))</f>
        <v>FY 18-19</v>
      </c>
      <c r="AO10" s="157" t="str">
        <f>IFERROR(FIND("R",Table1[[#This Row],[FS_Priority]]),"")</f>
        <v/>
      </c>
      <c r="AX10"/>
      <c r="BA10" s="3"/>
    </row>
    <row r="11" spans="1:53" hidden="1" x14ac:dyDescent="0.25">
      <c r="A11" s="164" t="s">
        <v>321</v>
      </c>
      <c r="B11" s="164" t="s">
        <v>295</v>
      </c>
      <c r="C11" s="164" t="s">
        <v>321</v>
      </c>
      <c r="D11" s="168" t="b">
        <v>0</v>
      </c>
      <c r="E11" s="164" t="s">
        <v>21</v>
      </c>
      <c r="F11" s="164" t="s">
        <v>3258</v>
      </c>
      <c r="G11" s="164" t="s">
        <v>295</v>
      </c>
      <c r="H11" s="164" t="s">
        <v>407</v>
      </c>
      <c r="I11" s="164" t="s">
        <v>3782</v>
      </c>
      <c r="J11" s="164" t="s">
        <v>2838</v>
      </c>
      <c r="K11" s="164" t="s">
        <v>3774</v>
      </c>
      <c r="L11" s="164" t="s">
        <v>4821</v>
      </c>
      <c r="M11" s="164" t="s">
        <v>3775</v>
      </c>
      <c r="N11" s="164" t="s">
        <v>295</v>
      </c>
      <c r="O11" s="164" t="s">
        <v>263</v>
      </c>
      <c r="Q11" s="164" t="s">
        <v>264</v>
      </c>
      <c r="R11" s="164" t="s">
        <v>295</v>
      </c>
      <c r="S11" s="168" t="b">
        <v>0</v>
      </c>
      <c r="V11" s="170">
        <v>43353</v>
      </c>
      <c r="W11" s="164" t="s">
        <v>295</v>
      </c>
      <c r="X11"/>
      <c r="Z11" s="164" t="s">
        <v>295</v>
      </c>
      <c r="AC11" s="164" t="s">
        <v>3190</v>
      </c>
      <c r="AD11" s="167"/>
      <c r="AE11" s="164" t="s">
        <v>257</v>
      </c>
      <c r="AF11" s="164" t="s">
        <v>3091</v>
      </c>
      <c r="AG11" s="164" t="s">
        <v>2884</v>
      </c>
      <c r="AH11" s="170">
        <v>43616</v>
      </c>
      <c r="AI11" s="172"/>
      <c r="AJ11" s="151" t="str">
        <f t="shared" si="0"/>
        <v>FS</v>
      </c>
      <c r="AK11" s="151" t="b">
        <f>ISNUMBER(SEARCH("IRT",Table1[[#This Row],[Current_Status]]))</f>
        <v>0</v>
      </c>
      <c r="AL11" s="152">
        <f>YEAR(Table1[[#This Row],[Project_Initiated]])</f>
        <v>2018</v>
      </c>
      <c r="AM11" s="87">
        <v>43754</v>
      </c>
      <c r="AN11" s="158" t="str">
        <f>IF(AND(Table1[[#This Row],[Completed Date]]&gt;="07/01/2019"+0,Table1[[#This Row],[Completed Date]]&lt;="6/30/2020"+0),"FY 19-20",IF(AND(Table1[[#This Row],[Completed Date]]&gt;="07/01/2018"+0,Table1[[#This Row],[Completed Date]]&lt;="6/30/2019"+0),"FY 18-19",""))</f>
        <v>FY 18-19</v>
      </c>
      <c r="AO11" s="157" t="str">
        <f>IFERROR(FIND("R",Table1[[#This Row],[FS_Priority]]),"")</f>
        <v/>
      </c>
      <c r="AX11"/>
      <c r="BA11" s="3"/>
    </row>
    <row r="12" spans="1:53" hidden="1" x14ac:dyDescent="0.25">
      <c r="A12" s="164" t="s">
        <v>300</v>
      </c>
      <c r="B12" s="164" t="s">
        <v>295</v>
      </c>
      <c r="C12" s="164" t="s">
        <v>300</v>
      </c>
      <c r="D12" s="168" t="b">
        <v>0</v>
      </c>
      <c r="E12" s="164" t="s">
        <v>21</v>
      </c>
      <c r="F12" s="164" t="s">
        <v>3249</v>
      </c>
      <c r="G12" s="164" t="s">
        <v>295</v>
      </c>
      <c r="H12" s="164" t="s">
        <v>407</v>
      </c>
      <c r="I12" s="164" t="s">
        <v>295</v>
      </c>
      <c r="J12" s="164" t="s">
        <v>2838</v>
      </c>
      <c r="K12" s="164" t="s">
        <v>3774</v>
      </c>
      <c r="L12" s="164" t="s">
        <v>4821</v>
      </c>
      <c r="M12" s="164" t="s">
        <v>3777</v>
      </c>
      <c r="N12" s="164" t="s">
        <v>295</v>
      </c>
      <c r="O12" s="164" t="s">
        <v>243</v>
      </c>
      <c r="Q12" s="164" t="s">
        <v>302</v>
      </c>
      <c r="R12" s="164" t="s">
        <v>295</v>
      </c>
      <c r="S12" s="168" t="b">
        <v>0</v>
      </c>
      <c r="V12" s="170">
        <v>43354</v>
      </c>
      <c r="W12" s="164" t="s">
        <v>295</v>
      </c>
      <c r="X12"/>
      <c r="Z12" s="164" t="s">
        <v>295</v>
      </c>
      <c r="AC12" s="164" t="s">
        <v>2890</v>
      </c>
      <c r="AD12" s="167"/>
      <c r="AE12" s="164" t="s">
        <v>243</v>
      </c>
      <c r="AF12" s="164" t="s">
        <v>1003</v>
      </c>
      <c r="AG12" s="164" t="s">
        <v>624</v>
      </c>
      <c r="AH12" s="170">
        <v>43476</v>
      </c>
      <c r="AI12" s="172"/>
      <c r="AJ12" s="151" t="str">
        <f t="shared" si="0"/>
        <v>FS</v>
      </c>
      <c r="AK12" s="151" t="b">
        <f>ISNUMBER(SEARCH("IRT",Table1[[#This Row],[Current_Status]]))</f>
        <v>0</v>
      </c>
      <c r="AL12" s="152">
        <f>YEAR(Table1[[#This Row],[Project_Initiated]])</f>
        <v>2018</v>
      </c>
      <c r="AM12" s="87">
        <v>43754</v>
      </c>
      <c r="AN12" s="158" t="str">
        <f>IF(AND(Table1[[#This Row],[Completed Date]]&gt;="07/01/2019"+0,Table1[[#This Row],[Completed Date]]&lt;="6/30/2020"+0),"FY 19-20",IF(AND(Table1[[#This Row],[Completed Date]]&gt;="07/01/2018"+0,Table1[[#This Row],[Completed Date]]&lt;="6/30/2019"+0),"FY 18-19",""))</f>
        <v>FY 18-19</v>
      </c>
      <c r="AO12" s="157" t="str">
        <f>IFERROR(FIND("R",Table1[[#This Row],[FS_Priority]]),"")</f>
        <v/>
      </c>
      <c r="AX12"/>
      <c r="BA12" s="3"/>
    </row>
    <row r="13" spans="1:53" hidden="1" x14ac:dyDescent="0.25">
      <c r="A13" s="164" t="s">
        <v>322</v>
      </c>
      <c r="B13" s="164" t="s">
        <v>295</v>
      </c>
      <c r="C13" s="164" t="s">
        <v>322</v>
      </c>
      <c r="D13" s="168" t="b">
        <v>0</v>
      </c>
      <c r="E13" s="164" t="s">
        <v>21</v>
      </c>
      <c r="F13" s="164" t="s">
        <v>3259</v>
      </c>
      <c r="G13" s="164" t="s">
        <v>295</v>
      </c>
      <c r="H13" s="164" t="s">
        <v>407</v>
      </c>
      <c r="I13" s="164" t="s">
        <v>3783</v>
      </c>
      <c r="J13" s="164" t="s">
        <v>2838</v>
      </c>
      <c r="K13" s="164" t="s">
        <v>3774</v>
      </c>
      <c r="L13" s="164" t="s">
        <v>4821</v>
      </c>
      <c r="M13" s="164" t="s">
        <v>3777</v>
      </c>
      <c r="N13" s="164" t="s">
        <v>295</v>
      </c>
      <c r="O13" s="164" t="s">
        <v>243</v>
      </c>
      <c r="Q13" s="164" t="s">
        <v>323</v>
      </c>
      <c r="R13" s="164" t="s">
        <v>295</v>
      </c>
      <c r="S13" s="168" t="b">
        <v>0</v>
      </c>
      <c r="V13" s="170">
        <v>43354</v>
      </c>
      <c r="W13" s="164" t="s">
        <v>295</v>
      </c>
      <c r="X13"/>
      <c r="Z13" s="164" t="s">
        <v>295</v>
      </c>
      <c r="AC13" s="164" t="s">
        <v>3163</v>
      </c>
      <c r="AD13" s="136"/>
      <c r="AE13" s="164" t="s">
        <v>243</v>
      </c>
      <c r="AF13" s="164" t="s">
        <v>1003</v>
      </c>
      <c r="AG13" s="164" t="s">
        <v>624</v>
      </c>
      <c r="AH13" s="170">
        <v>43592</v>
      </c>
      <c r="AI13" s="172"/>
      <c r="AJ13" s="151" t="str">
        <f t="shared" si="0"/>
        <v>FS</v>
      </c>
      <c r="AK13" s="151" t="b">
        <f>ISNUMBER(SEARCH("IRT",Table1[[#This Row],[Current_Status]]))</f>
        <v>0</v>
      </c>
      <c r="AL13" s="152">
        <f>YEAR(Table1[[#This Row],[Project_Initiated]])</f>
        <v>2018</v>
      </c>
      <c r="AM13" s="87">
        <v>43754</v>
      </c>
      <c r="AN13" s="158" t="str">
        <f>IF(AND(Table1[[#This Row],[Completed Date]]&gt;="07/01/2019"+0,Table1[[#This Row],[Completed Date]]&lt;="6/30/2020"+0),"FY 19-20",IF(AND(Table1[[#This Row],[Completed Date]]&gt;="07/01/2018"+0,Table1[[#This Row],[Completed Date]]&lt;="6/30/2019"+0),"FY 18-19",""))</f>
        <v>FY 18-19</v>
      </c>
      <c r="AO13" s="157" t="str">
        <f>IFERROR(FIND("R",Table1[[#This Row],[FS_Priority]]),"")</f>
        <v/>
      </c>
      <c r="AX13"/>
      <c r="BA13" s="3"/>
    </row>
    <row r="14" spans="1:53" hidden="1" x14ac:dyDescent="0.25">
      <c r="A14" s="164" t="s">
        <v>312</v>
      </c>
      <c r="B14" s="164" t="s">
        <v>295</v>
      </c>
      <c r="C14" s="164" t="s">
        <v>312</v>
      </c>
      <c r="D14" s="168" t="b">
        <v>0</v>
      </c>
      <c r="E14" s="164" t="s">
        <v>21</v>
      </c>
      <c r="F14" s="164" t="s">
        <v>3254</v>
      </c>
      <c r="G14" s="164" t="s">
        <v>295</v>
      </c>
      <c r="H14" s="164" t="s">
        <v>407</v>
      </c>
      <c r="I14" s="164" t="s">
        <v>3780</v>
      </c>
      <c r="J14" s="164" t="s">
        <v>2838</v>
      </c>
      <c r="K14" s="164" t="s">
        <v>3774</v>
      </c>
      <c r="L14" s="164" t="s">
        <v>4821</v>
      </c>
      <c r="M14" s="164" t="s">
        <v>3777</v>
      </c>
      <c r="N14" s="164" t="s">
        <v>295</v>
      </c>
      <c r="O14" s="164" t="s">
        <v>295</v>
      </c>
      <c r="Q14" s="164" t="s">
        <v>313</v>
      </c>
      <c r="R14" s="164" t="s">
        <v>295</v>
      </c>
      <c r="S14" s="168" t="b">
        <v>0</v>
      </c>
      <c r="V14" s="170">
        <v>43355</v>
      </c>
      <c r="W14" s="164" t="s">
        <v>295</v>
      </c>
      <c r="X14"/>
      <c r="Z14" s="164" t="s">
        <v>295</v>
      </c>
      <c r="AC14" s="164" t="s">
        <v>2999</v>
      </c>
      <c r="AE14" s="164" t="s">
        <v>257</v>
      </c>
      <c r="AF14" s="164" t="s">
        <v>1019</v>
      </c>
      <c r="AG14" s="164" t="s">
        <v>295</v>
      </c>
      <c r="AH14" s="170">
        <v>43510</v>
      </c>
      <c r="AI14" s="172"/>
      <c r="AJ14" s="151" t="str">
        <f t="shared" si="0"/>
        <v>FS</v>
      </c>
      <c r="AK14" s="151" t="b">
        <f>ISNUMBER(SEARCH("IRT",Table1[[#This Row],[Current_Status]]))</f>
        <v>0</v>
      </c>
      <c r="AL14" s="152">
        <f>YEAR(Table1[[#This Row],[Project_Initiated]])</f>
        <v>2018</v>
      </c>
      <c r="AM14" s="87">
        <v>43754</v>
      </c>
      <c r="AN14" s="158" t="str">
        <f>IF(AND(Table1[[#This Row],[Completed Date]]&gt;="07/01/2019"+0,Table1[[#This Row],[Completed Date]]&lt;="6/30/2020"+0),"FY 19-20",IF(AND(Table1[[#This Row],[Completed Date]]&gt;="07/01/2018"+0,Table1[[#This Row],[Completed Date]]&lt;="6/30/2019"+0),"FY 18-19",""))</f>
        <v>FY 18-19</v>
      </c>
      <c r="AO14" s="157" t="str">
        <f>IFERROR(FIND("R",Table1[[#This Row],[FS_Priority]]),"")</f>
        <v/>
      </c>
      <c r="AX14"/>
      <c r="BA14" s="3"/>
    </row>
    <row r="15" spans="1:53" hidden="1" x14ac:dyDescent="0.25">
      <c r="A15" s="164" t="s">
        <v>306</v>
      </c>
      <c r="B15" s="164" t="s">
        <v>295</v>
      </c>
      <c r="C15" s="164" t="s">
        <v>306</v>
      </c>
      <c r="D15" s="168" t="b">
        <v>0</v>
      </c>
      <c r="E15" s="164" t="s">
        <v>21</v>
      </c>
      <c r="F15" s="164" t="s">
        <v>3251</v>
      </c>
      <c r="G15" s="164" t="s">
        <v>295</v>
      </c>
      <c r="H15" s="164" t="s">
        <v>407</v>
      </c>
      <c r="I15" s="164" t="s">
        <v>264</v>
      </c>
      <c r="J15" s="164" t="s">
        <v>2838</v>
      </c>
      <c r="K15" s="164" t="s">
        <v>3774</v>
      </c>
      <c r="L15" s="164" t="s">
        <v>4821</v>
      </c>
      <c r="M15" s="164" t="s">
        <v>3777</v>
      </c>
      <c r="N15" s="164" t="s">
        <v>295</v>
      </c>
      <c r="O15" s="164" t="s">
        <v>243</v>
      </c>
      <c r="Q15" s="164" t="s">
        <v>307</v>
      </c>
      <c r="R15" s="164" t="s">
        <v>295</v>
      </c>
      <c r="S15" s="168" t="b">
        <v>0</v>
      </c>
      <c r="V15" s="170">
        <v>43355</v>
      </c>
      <c r="W15" s="164" t="s">
        <v>295</v>
      </c>
      <c r="X15"/>
      <c r="Z15" s="164" t="s">
        <v>295</v>
      </c>
      <c r="AC15" s="164" t="s">
        <v>3163</v>
      </c>
      <c r="AD15" s="136"/>
      <c r="AE15" s="164" t="s">
        <v>243</v>
      </c>
      <c r="AF15" s="164" t="s">
        <v>1003</v>
      </c>
      <c r="AG15" s="164" t="s">
        <v>624</v>
      </c>
      <c r="AH15" s="170">
        <v>43592</v>
      </c>
      <c r="AI15" s="172"/>
      <c r="AJ15" s="151" t="str">
        <f t="shared" si="0"/>
        <v>FS</v>
      </c>
      <c r="AK15" s="151" t="b">
        <f>ISNUMBER(SEARCH("IRT",Table1[[#This Row],[Current_Status]]))</f>
        <v>0</v>
      </c>
      <c r="AL15" s="152">
        <f>YEAR(Table1[[#This Row],[Project_Initiated]])</f>
        <v>2018</v>
      </c>
      <c r="AM15" s="87">
        <v>43754</v>
      </c>
      <c r="AN15" s="158" t="str">
        <f>IF(AND(Table1[[#This Row],[Completed Date]]&gt;="07/01/2019"+0,Table1[[#This Row],[Completed Date]]&lt;="6/30/2020"+0),"FY 19-20",IF(AND(Table1[[#This Row],[Completed Date]]&gt;="07/01/2018"+0,Table1[[#This Row],[Completed Date]]&lt;="6/30/2019"+0),"FY 18-19",""))</f>
        <v>FY 18-19</v>
      </c>
      <c r="AO15" s="157" t="str">
        <f>IFERROR(FIND("R",Table1[[#This Row],[FS_Priority]]),"")</f>
        <v/>
      </c>
      <c r="AX15"/>
      <c r="BA15" s="3"/>
    </row>
    <row r="16" spans="1:53" hidden="1" x14ac:dyDescent="0.25">
      <c r="A16" s="164" t="s">
        <v>329</v>
      </c>
      <c r="B16" s="164" t="s">
        <v>295</v>
      </c>
      <c r="C16" s="164" t="s">
        <v>329</v>
      </c>
      <c r="D16" s="168" t="b">
        <v>0</v>
      </c>
      <c r="E16" s="164" t="s">
        <v>21</v>
      </c>
      <c r="F16" s="164" t="s">
        <v>3263</v>
      </c>
      <c r="G16" s="164" t="s">
        <v>295</v>
      </c>
      <c r="H16" s="164" t="s">
        <v>407</v>
      </c>
      <c r="I16" s="164" t="s">
        <v>295</v>
      </c>
      <c r="J16" s="164" t="s">
        <v>2838</v>
      </c>
      <c r="K16" s="164" t="s">
        <v>3774</v>
      </c>
      <c r="L16" s="164" t="s">
        <v>4821</v>
      </c>
      <c r="M16" s="164" t="s">
        <v>3777</v>
      </c>
      <c r="N16" s="164" t="s">
        <v>295</v>
      </c>
      <c r="O16" s="164" t="s">
        <v>243</v>
      </c>
      <c r="Q16" s="164" t="s">
        <v>152</v>
      </c>
      <c r="R16" s="164" t="s">
        <v>295</v>
      </c>
      <c r="S16" s="168" t="b">
        <v>0</v>
      </c>
      <c r="V16" s="170">
        <v>43355</v>
      </c>
      <c r="W16" s="164" t="s">
        <v>295</v>
      </c>
      <c r="X16"/>
      <c r="Z16" s="164" t="s">
        <v>295</v>
      </c>
      <c r="AC16" s="164" t="s">
        <v>3163</v>
      </c>
      <c r="AD16" s="136"/>
      <c r="AE16" s="164" t="s">
        <v>243</v>
      </c>
      <c r="AF16" s="164" t="s">
        <v>1003</v>
      </c>
      <c r="AG16" s="164" t="s">
        <v>624</v>
      </c>
      <c r="AH16" s="170">
        <v>43592</v>
      </c>
      <c r="AI16" s="172"/>
      <c r="AJ16" s="151" t="str">
        <f t="shared" si="0"/>
        <v>FS</v>
      </c>
      <c r="AK16" s="151" t="b">
        <f>ISNUMBER(SEARCH("IRT",Table1[[#This Row],[Current_Status]]))</f>
        <v>0</v>
      </c>
      <c r="AL16" s="152">
        <f>YEAR(Table1[[#This Row],[Project_Initiated]])</f>
        <v>2018</v>
      </c>
      <c r="AM16" s="87">
        <v>43754</v>
      </c>
      <c r="AN16" s="158" t="str">
        <f>IF(AND(Table1[[#This Row],[Completed Date]]&gt;="07/01/2019"+0,Table1[[#This Row],[Completed Date]]&lt;="6/30/2020"+0),"FY 19-20",IF(AND(Table1[[#This Row],[Completed Date]]&gt;="07/01/2018"+0,Table1[[#This Row],[Completed Date]]&lt;="6/30/2019"+0),"FY 18-19",""))</f>
        <v>FY 18-19</v>
      </c>
      <c r="AO16" s="157" t="str">
        <f>IFERROR(FIND("R",Table1[[#This Row],[FS_Priority]]),"")</f>
        <v/>
      </c>
      <c r="AX16"/>
      <c r="BA16" s="3"/>
    </row>
    <row r="17" spans="1:53" hidden="1" x14ac:dyDescent="0.25">
      <c r="A17" s="164" t="s">
        <v>308</v>
      </c>
      <c r="B17" s="164" t="s">
        <v>295</v>
      </c>
      <c r="C17" s="164" t="s">
        <v>308</v>
      </c>
      <c r="D17" s="168" t="b">
        <v>0</v>
      </c>
      <c r="E17" s="164" t="s">
        <v>21</v>
      </c>
      <c r="F17" s="164" t="s">
        <v>3252</v>
      </c>
      <c r="G17" s="164" t="s">
        <v>295</v>
      </c>
      <c r="H17" s="164" t="s">
        <v>407</v>
      </c>
      <c r="I17" s="164" t="s">
        <v>3778</v>
      </c>
      <c r="J17" s="164" t="s">
        <v>2838</v>
      </c>
      <c r="K17" s="164" t="s">
        <v>3774</v>
      </c>
      <c r="L17" s="164" t="s">
        <v>4821</v>
      </c>
      <c r="M17" s="164" t="s">
        <v>3777</v>
      </c>
      <c r="N17" s="164" t="s">
        <v>295</v>
      </c>
      <c r="O17" s="164" t="s">
        <v>243</v>
      </c>
      <c r="Q17" s="164" t="s">
        <v>309</v>
      </c>
      <c r="R17" s="164" t="s">
        <v>2826</v>
      </c>
      <c r="S17" s="168" t="b">
        <v>0</v>
      </c>
      <c r="V17" s="170">
        <v>43355</v>
      </c>
      <c r="W17" s="164" t="s">
        <v>295</v>
      </c>
      <c r="X17"/>
      <c r="Z17" s="164" t="s">
        <v>295</v>
      </c>
      <c r="AC17" s="164" t="s">
        <v>2890</v>
      </c>
      <c r="AD17" s="167"/>
      <c r="AE17" s="164" t="s">
        <v>243</v>
      </c>
      <c r="AF17" s="164" t="s">
        <v>1003</v>
      </c>
      <c r="AG17" s="164" t="s">
        <v>624</v>
      </c>
      <c r="AH17" s="170">
        <v>43476</v>
      </c>
      <c r="AI17" s="171"/>
      <c r="AJ17" s="151" t="str">
        <f t="shared" si="0"/>
        <v>FS</v>
      </c>
      <c r="AK17" s="151" t="b">
        <f>ISNUMBER(SEARCH("IRT",Table1[[#This Row],[Current_Status]]))</f>
        <v>0</v>
      </c>
      <c r="AL17" s="152">
        <f>YEAR(Table1[[#This Row],[Project_Initiated]])</f>
        <v>2018</v>
      </c>
      <c r="AM17" s="87">
        <v>43754</v>
      </c>
      <c r="AN17" s="158" t="str">
        <f>IF(AND(Table1[[#This Row],[Completed Date]]&gt;="07/01/2019"+0,Table1[[#This Row],[Completed Date]]&lt;="6/30/2020"+0),"FY 19-20",IF(AND(Table1[[#This Row],[Completed Date]]&gt;="07/01/2018"+0,Table1[[#This Row],[Completed Date]]&lt;="6/30/2019"+0),"FY 18-19",""))</f>
        <v>FY 18-19</v>
      </c>
      <c r="AO17" s="157" t="str">
        <f>IFERROR(FIND("R",Table1[[#This Row],[FS_Priority]]),"")</f>
        <v/>
      </c>
      <c r="AX17"/>
      <c r="BA17" s="3"/>
    </row>
    <row r="18" spans="1:53" hidden="1" x14ac:dyDescent="0.25">
      <c r="A18" s="164" t="s">
        <v>3654</v>
      </c>
      <c r="B18" s="164" t="s">
        <v>295</v>
      </c>
      <c r="C18" s="164" t="s">
        <v>3654</v>
      </c>
      <c r="D18" s="168" t="b">
        <v>0</v>
      </c>
      <c r="E18" s="164" t="s">
        <v>21</v>
      </c>
      <c r="F18" s="164" t="s">
        <v>3655</v>
      </c>
      <c r="G18" s="164" t="s">
        <v>295</v>
      </c>
      <c r="H18" s="164" t="s">
        <v>407</v>
      </c>
      <c r="I18" s="164" t="s">
        <v>4294</v>
      </c>
      <c r="J18" s="164" t="s">
        <v>2838</v>
      </c>
      <c r="K18" s="164" t="s">
        <v>3774</v>
      </c>
      <c r="L18" s="164" t="s">
        <v>4821</v>
      </c>
      <c r="M18" s="164" t="s">
        <v>3775</v>
      </c>
      <c r="N18" s="164" t="s">
        <v>295</v>
      </c>
      <c r="O18" s="164" t="s">
        <v>263</v>
      </c>
      <c r="P18" s="136"/>
      <c r="Q18" s="164" t="s">
        <v>302</v>
      </c>
      <c r="R18" s="164" t="s">
        <v>295</v>
      </c>
      <c r="S18" s="168" t="b">
        <v>0</v>
      </c>
      <c r="T18" s="136"/>
      <c r="V18" s="170">
        <v>43608</v>
      </c>
      <c r="W18" s="164" t="s">
        <v>295</v>
      </c>
      <c r="X18"/>
      <c r="Z18" s="164" t="s">
        <v>295</v>
      </c>
      <c r="AC18" s="164" t="s">
        <v>4612</v>
      </c>
      <c r="AD18" s="167"/>
      <c r="AE18" s="164" t="s">
        <v>263</v>
      </c>
      <c r="AF18" s="164" t="s">
        <v>295</v>
      </c>
      <c r="AG18" s="164" t="s">
        <v>295</v>
      </c>
      <c r="AH18" s="170">
        <v>43724</v>
      </c>
      <c r="AI18" s="171"/>
      <c r="AJ18" s="151" t="str">
        <f t="shared" si="0"/>
        <v>FS</v>
      </c>
      <c r="AK18" s="151" t="b">
        <f>ISNUMBER(SEARCH("IRT",Table1[[#This Row],[Current_Status]]))</f>
        <v>0</v>
      </c>
      <c r="AL18" s="152">
        <f>YEAR(Table1[[#This Row],[Project_Initiated]])</f>
        <v>2019</v>
      </c>
      <c r="AM18" s="87">
        <v>43754</v>
      </c>
      <c r="AN18" s="158" t="str">
        <f>IF(AND(Table1[[#This Row],[Completed Date]]&gt;="07/01/2019"+0,Table1[[#This Row],[Completed Date]]&lt;="6/30/2020"+0),"FY 19-20",IF(AND(Table1[[#This Row],[Completed Date]]&gt;="07/01/2018"+0,Table1[[#This Row],[Completed Date]]&lt;="6/30/2019"+0),"FY 18-19",""))</f>
        <v>FY 19-20</v>
      </c>
      <c r="AO18" s="157" t="str">
        <f>IFERROR(FIND("R",Table1[[#This Row],[FS_Priority]]),"")</f>
        <v/>
      </c>
      <c r="AX18"/>
      <c r="BA18" s="3"/>
    </row>
    <row r="19" spans="1:53" hidden="1" x14ac:dyDescent="0.25">
      <c r="A19" s="164" t="s">
        <v>303</v>
      </c>
      <c r="B19" s="164" t="s">
        <v>295</v>
      </c>
      <c r="C19" s="164" t="s">
        <v>303</v>
      </c>
      <c r="D19" s="168" t="b">
        <v>0</v>
      </c>
      <c r="E19" s="164" t="s">
        <v>21</v>
      </c>
      <c r="F19" s="164" t="s">
        <v>3250</v>
      </c>
      <c r="G19" s="164" t="s">
        <v>304</v>
      </c>
      <c r="H19" s="164" t="s">
        <v>407</v>
      </c>
      <c r="I19" s="164" t="s">
        <v>295</v>
      </c>
      <c r="J19" s="164" t="s">
        <v>2852</v>
      </c>
      <c r="K19" s="164" t="s">
        <v>3774</v>
      </c>
      <c r="L19" s="164" t="s">
        <v>4821</v>
      </c>
      <c r="M19" s="164" t="s">
        <v>3777</v>
      </c>
      <c r="N19" s="164" t="s">
        <v>295</v>
      </c>
      <c r="O19" s="164" t="s">
        <v>263</v>
      </c>
      <c r="Q19" s="164" t="s">
        <v>305</v>
      </c>
      <c r="R19" s="164" t="s">
        <v>295</v>
      </c>
      <c r="S19" s="168" t="b">
        <v>0</v>
      </c>
      <c r="V19" s="170">
        <v>43355</v>
      </c>
      <c r="W19" s="164" t="s">
        <v>295</v>
      </c>
      <c r="X19"/>
      <c r="Z19" s="164" t="s">
        <v>295</v>
      </c>
      <c r="AC19" s="164" t="s">
        <v>3140</v>
      </c>
      <c r="AD19" s="170">
        <v>43370</v>
      </c>
      <c r="AE19" s="164" t="s">
        <v>257</v>
      </c>
      <c r="AF19" s="164" t="s">
        <v>3089</v>
      </c>
      <c r="AG19" s="164" t="s">
        <v>2884</v>
      </c>
      <c r="AH19"/>
      <c r="AI19" s="136"/>
      <c r="AJ19" s="151" t="str">
        <f t="shared" si="0"/>
        <v>FS</v>
      </c>
      <c r="AK19" s="151" t="b">
        <f>ISNUMBER(SEARCH("IRT",Table1[[#This Row],[Current_Status]]))</f>
        <v>0</v>
      </c>
      <c r="AL19" s="152">
        <f>YEAR(Table1[[#This Row],[Project_Initiated]])</f>
        <v>2018</v>
      </c>
      <c r="AM19" s="87">
        <v>43754</v>
      </c>
      <c r="AN19" s="158" t="str">
        <f>IF(AND(Table1[[#This Row],[Completed Date]]&gt;="07/01/2019"+0,Table1[[#This Row],[Completed Date]]&lt;="6/30/2020"+0),"FY 19-20",IF(AND(Table1[[#This Row],[Completed Date]]&gt;="07/01/2018"+0,Table1[[#This Row],[Completed Date]]&lt;="6/30/2019"+0),"FY 18-19",""))</f>
        <v/>
      </c>
      <c r="AO19" s="157" t="str">
        <f>IFERROR(FIND("R",Table1[[#This Row],[FS_Priority]]),"")</f>
        <v/>
      </c>
      <c r="AX19"/>
      <c r="BA19" s="3"/>
    </row>
    <row r="20" spans="1:53" hidden="1" x14ac:dyDescent="0.25">
      <c r="A20" s="164" t="s">
        <v>1038</v>
      </c>
      <c r="B20" s="164" t="s">
        <v>295</v>
      </c>
      <c r="C20" s="164" t="s">
        <v>1038</v>
      </c>
      <c r="D20" s="168" t="b">
        <v>0</v>
      </c>
      <c r="E20" s="164" t="s">
        <v>21</v>
      </c>
      <c r="F20" s="164" t="s">
        <v>3262</v>
      </c>
      <c r="G20" s="164" t="s">
        <v>304</v>
      </c>
      <c r="H20" s="164" t="s">
        <v>407</v>
      </c>
      <c r="I20" s="164" t="s">
        <v>295</v>
      </c>
      <c r="J20" s="164" t="s">
        <v>2820</v>
      </c>
      <c r="K20" s="164" t="s">
        <v>3774</v>
      </c>
      <c r="L20" s="164" t="s">
        <v>4821</v>
      </c>
      <c r="M20" s="164" t="s">
        <v>3777</v>
      </c>
      <c r="N20" s="164" t="s">
        <v>295</v>
      </c>
      <c r="O20" s="164" t="s">
        <v>243</v>
      </c>
      <c r="P20" s="136"/>
      <c r="Q20" s="164" t="s">
        <v>327</v>
      </c>
      <c r="R20" s="164" t="s">
        <v>295</v>
      </c>
      <c r="S20" s="168" t="b">
        <v>0</v>
      </c>
      <c r="T20" s="136"/>
      <c r="V20" s="170">
        <v>43355</v>
      </c>
      <c r="W20" s="164" t="s">
        <v>295</v>
      </c>
      <c r="X20" s="136"/>
      <c r="Y20" s="136"/>
      <c r="Z20" s="164" t="s">
        <v>295</v>
      </c>
      <c r="AC20" s="164" t="s">
        <v>3083</v>
      </c>
      <c r="AD20" s="171">
        <v>43370</v>
      </c>
      <c r="AE20" s="164" t="s">
        <v>257</v>
      </c>
      <c r="AF20" s="164" t="s">
        <v>3092</v>
      </c>
      <c r="AG20" s="164" t="s">
        <v>2884</v>
      </c>
      <c r="AH20" s="167"/>
      <c r="AI20" s="136"/>
      <c r="AJ20" s="151" t="str">
        <f t="shared" si="0"/>
        <v>FS</v>
      </c>
      <c r="AK20" s="151" t="b">
        <f>ISNUMBER(SEARCH("IRT",Table1[[#This Row],[Current_Status]]))</f>
        <v>0</v>
      </c>
      <c r="AL20" s="152">
        <f>YEAR(Table1[[#This Row],[Project_Initiated]])</f>
        <v>2018</v>
      </c>
      <c r="AM20" s="87">
        <v>43754</v>
      </c>
      <c r="AN20" s="158" t="str">
        <f>IF(AND(Table1[[#This Row],[Completed Date]]&gt;="07/01/2019"+0,Table1[[#This Row],[Completed Date]]&lt;="6/30/2020"+0),"FY 19-20",IF(AND(Table1[[#This Row],[Completed Date]]&gt;="07/01/2018"+0,Table1[[#This Row],[Completed Date]]&lt;="6/30/2019"+0),"FY 18-19",""))</f>
        <v/>
      </c>
      <c r="AO20" s="157" t="str">
        <f>IFERROR(FIND("R",Table1[[#This Row],[FS_Priority]]),"")</f>
        <v/>
      </c>
      <c r="AX20"/>
      <c r="BA20" s="3"/>
    </row>
    <row r="21" spans="1:53" hidden="1" x14ac:dyDescent="0.25">
      <c r="A21" s="164" t="s">
        <v>3732</v>
      </c>
      <c r="B21" s="164" t="s">
        <v>295</v>
      </c>
      <c r="C21" s="164" t="s">
        <v>3732</v>
      </c>
      <c r="D21" s="168" t="b">
        <v>0</v>
      </c>
      <c r="E21" s="164" t="s">
        <v>21</v>
      </c>
      <c r="F21" s="164" t="s">
        <v>3733</v>
      </c>
      <c r="G21" s="164" t="s">
        <v>4455</v>
      </c>
      <c r="H21" s="164" t="s">
        <v>407</v>
      </c>
      <c r="I21" s="164" t="s">
        <v>4378</v>
      </c>
      <c r="J21" s="164" t="s">
        <v>2827</v>
      </c>
      <c r="K21" s="164" t="s">
        <v>3774</v>
      </c>
      <c r="L21" s="164" t="s">
        <v>4821</v>
      </c>
      <c r="M21" s="164" t="s">
        <v>3777</v>
      </c>
      <c r="N21" s="164" t="s">
        <v>295</v>
      </c>
      <c r="O21" s="164" t="s">
        <v>4379</v>
      </c>
      <c r="P21" s="136"/>
      <c r="Q21" s="164" t="s">
        <v>3588</v>
      </c>
      <c r="R21" s="164" t="s">
        <v>295</v>
      </c>
      <c r="S21" s="168" t="b">
        <v>0</v>
      </c>
      <c r="T21" s="136"/>
      <c r="V21" s="170">
        <v>43375</v>
      </c>
      <c r="W21" s="164" t="s">
        <v>295</v>
      </c>
      <c r="X21"/>
      <c r="Z21" s="164" t="s">
        <v>295</v>
      </c>
      <c r="AC21" s="164" t="s">
        <v>295</v>
      </c>
      <c r="AD21" s="170">
        <v>43370</v>
      </c>
      <c r="AE21" s="164" t="s">
        <v>257</v>
      </c>
      <c r="AF21" s="164" t="s">
        <v>4822</v>
      </c>
      <c r="AG21" s="164" t="s">
        <v>2884</v>
      </c>
      <c r="AH21" s="136"/>
      <c r="AI21" s="136"/>
      <c r="AJ21" s="151" t="str">
        <f t="shared" si="0"/>
        <v>FS</v>
      </c>
      <c r="AK21" s="151" t="b">
        <f>ISNUMBER(SEARCH("IRT",Table1[[#This Row],[Current_Status]]))</f>
        <v>0</v>
      </c>
      <c r="AL21" s="152">
        <f>YEAR(Table1[[#This Row],[Project_Initiated]])</f>
        <v>2018</v>
      </c>
      <c r="AM21" s="87">
        <v>43754</v>
      </c>
      <c r="AN21" s="158" t="str">
        <f>IF(AND(Table1[[#This Row],[Completed Date]]&gt;="07/01/2019"+0,Table1[[#This Row],[Completed Date]]&lt;="6/30/2020"+0),"FY 19-20",IF(AND(Table1[[#This Row],[Completed Date]]&gt;="07/01/2018"+0,Table1[[#This Row],[Completed Date]]&lt;="6/30/2019"+0),"FY 18-19",""))</f>
        <v/>
      </c>
      <c r="AO21" s="157">
        <f>IFERROR(FIND("R",Table1[[#This Row],[FS_Priority]]),"")</f>
        <v>1</v>
      </c>
      <c r="AX21"/>
      <c r="BA21" s="3"/>
    </row>
    <row r="22" spans="1:53" hidden="1" x14ac:dyDescent="0.25">
      <c r="A22" s="164" t="s">
        <v>4532</v>
      </c>
      <c r="B22" s="164" t="s">
        <v>295</v>
      </c>
      <c r="C22" s="164" t="s">
        <v>4532</v>
      </c>
      <c r="D22" s="168" t="b">
        <v>0</v>
      </c>
      <c r="E22" s="164" t="s">
        <v>21</v>
      </c>
      <c r="F22" s="164" t="s">
        <v>4714</v>
      </c>
      <c r="G22" s="164" t="s">
        <v>295</v>
      </c>
      <c r="H22" s="164" t="s">
        <v>407</v>
      </c>
      <c r="I22" s="164" t="s">
        <v>4715</v>
      </c>
      <c r="J22" s="164" t="s">
        <v>2827</v>
      </c>
      <c r="K22" s="164" t="s">
        <v>3774</v>
      </c>
      <c r="L22" s="164" t="s">
        <v>4821</v>
      </c>
      <c r="M22" s="164" t="s">
        <v>3775</v>
      </c>
      <c r="N22" s="164" t="s">
        <v>295</v>
      </c>
      <c r="O22" s="164" t="s">
        <v>263</v>
      </c>
      <c r="Q22" s="164" t="s">
        <v>3586</v>
      </c>
      <c r="R22" s="164" t="s">
        <v>295</v>
      </c>
      <c r="S22" s="168" t="b">
        <v>0</v>
      </c>
      <c r="V22" s="170">
        <v>43697</v>
      </c>
      <c r="W22" s="164" t="s">
        <v>295</v>
      </c>
      <c r="X22"/>
      <c r="Z22" s="164" t="s">
        <v>295</v>
      </c>
      <c r="AC22" s="164" t="s">
        <v>295</v>
      </c>
      <c r="AD22" s="170">
        <v>43742</v>
      </c>
      <c r="AE22" s="164" t="s">
        <v>257</v>
      </c>
      <c r="AF22" s="164" t="s">
        <v>4857</v>
      </c>
      <c r="AG22" s="164" t="s">
        <v>2884</v>
      </c>
      <c r="AH22" s="136"/>
      <c r="AI22" s="136"/>
      <c r="AJ22" s="151" t="str">
        <f t="shared" si="0"/>
        <v>FS</v>
      </c>
      <c r="AK22" s="151" t="b">
        <f>ISNUMBER(SEARCH("IRT",Table1[[#This Row],[Current_Status]]))</f>
        <v>0</v>
      </c>
      <c r="AL22" s="152">
        <f>YEAR(Table1[[#This Row],[Project_Initiated]])</f>
        <v>2019</v>
      </c>
      <c r="AM22" s="87">
        <v>43754</v>
      </c>
      <c r="AN22" s="158" t="str">
        <f>IF(AND(Table1[[#This Row],[Completed Date]]&gt;="07/01/2019"+0,Table1[[#This Row],[Completed Date]]&lt;="6/30/2020"+0),"FY 19-20",IF(AND(Table1[[#This Row],[Completed Date]]&gt;="07/01/2018"+0,Table1[[#This Row],[Completed Date]]&lt;="6/30/2019"+0),"FY 18-19",""))</f>
        <v/>
      </c>
      <c r="AO22" s="157">
        <f>IFERROR(FIND("R",Table1[[#This Row],[FS_Priority]]),"")</f>
        <v>1</v>
      </c>
      <c r="AX22"/>
      <c r="BA22" s="3"/>
    </row>
    <row r="23" spans="1:53" hidden="1" x14ac:dyDescent="0.25">
      <c r="A23" s="164" t="s">
        <v>298</v>
      </c>
      <c r="B23" s="164" t="s">
        <v>295</v>
      </c>
      <c r="C23" s="164" t="s">
        <v>298</v>
      </c>
      <c r="D23" s="168" t="b">
        <v>0</v>
      </c>
      <c r="E23" s="164" t="s">
        <v>21</v>
      </c>
      <c r="F23" s="164" t="s">
        <v>3245</v>
      </c>
      <c r="G23" s="164" t="s">
        <v>299</v>
      </c>
      <c r="H23" s="164" t="s">
        <v>331</v>
      </c>
      <c r="I23" s="164" t="s">
        <v>295</v>
      </c>
      <c r="J23" s="164" t="s">
        <v>3773</v>
      </c>
      <c r="K23" s="164" t="s">
        <v>3774</v>
      </c>
      <c r="L23" s="164" t="s">
        <v>4821</v>
      </c>
      <c r="M23" s="164" t="s">
        <v>3775</v>
      </c>
      <c r="N23" s="164" t="s">
        <v>295</v>
      </c>
      <c r="O23" s="164" t="s">
        <v>263</v>
      </c>
      <c r="P23" s="167"/>
      <c r="Q23" s="164" t="s">
        <v>295</v>
      </c>
      <c r="R23" s="164" t="s">
        <v>295</v>
      </c>
      <c r="S23" s="168" t="b">
        <v>0</v>
      </c>
      <c r="T23" s="167"/>
      <c r="V23" s="170">
        <v>43277</v>
      </c>
      <c r="W23" s="164" t="s">
        <v>295</v>
      </c>
      <c r="X23" s="167"/>
      <c r="Y23" s="167"/>
      <c r="Z23" s="164" t="s">
        <v>295</v>
      </c>
      <c r="AC23" s="164" t="s">
        <v>2952</v>
      </c>
      <c r="AE23" s="164" t="s">
        <v>257</v>
      </c>
      <c r="AF23" s="164" t="s">
        <v>2862</v>
      </c>
      <c r="AG23" s="164" t="s">
        <v>2883</v>
      </c>
      <c r="AH23" s="172">
        <v>43497</v>
      </c>
      <c r="AI23" s="172"/>
      <c r="AJ23" s="151" t="str">
        <f t="shared" si="0"/>
        <v>FS</v>
      </c>
      <c r="AK23" s="151" t="b">
        <f>ISNUMBER(SEARCH("IRT",Table1[[#This Row],[Current_Status]]))</f>
        <v>0</v>
      </c>
      <c r="AL23" s="152">
        <f>YEAR(Table1[[#This Row],[Project_Initiated]])</f>
        <v>2018</v>
      </c>
      <c r="AM23" s="87">
        <v>43754</v>
      </c>
      <c r="AN23" s="158" t="str">
        <f>IF(AND(Table1[[#This Row],[Completed Date]]&gt;="07/01/2019"+0,Table1[[#This Row],[Completed Date]]&lt;="6/30/2020"+0),"FY 19-20",IF(AND(Table1[[#This Row],[Completed Date]]&gt;="07/01/2018"+0,Table1[[#This Row],[Completed Date]]&lt;="6/30/2019"+0),"FY 18-19",""))</f>
        <v>FY 18-19</v>
      </c>
      <c r="AO23" s="157" t="str">
        <f>IFERROR(FIND("R",Table1[[#This Row],[FS_Priority]]),"")</f>
        <v/>
      </c>
      <c r="AX23"/>
      <c r="BA23" s="3"/>
    </row>
    <row r="24" spans="1:53" hidden="1" x14ac:dyDescent="0.25">
      <c r="A24" s="164" t="s">
        <v>316</v>
      </c>
      <c r="B24" s="164" t="s">
        <v>295</v>
      </c>
      <c r="C24" s="164" t="s">
        <v>316</v>
      </c>
      <c r="D24" s="168" t="b">
        <v>0</v>
      </c>
      <c r="E24" s="164" t="s">
        <v>21</v>
      </c>
      <c r="F24" s="164" t="s">
        <v>3256</v>
      </c>
      <c r="G24" s="164" t="s">
        <v>295</v>
      </c>
      <c r="H24" s="164" t="s">
        <v>554</v>
      </c>
      <c r="I24" s="164" t="s">
        <v>295</v>
      </c>
      <c r="J24" s="164" t="s">
        <v>3773</v>
      </c>
      <c r="K24" s="164" t="s">
        <v>3774</v>
      </c>
      <c r="L24" s="164" t="s">
        <v>4821</v>
      </c>
      <c r="M24" s="164" t="s">
        <v>3777</v>
      </c>
      <c r="N24" s="164" t="s">
        <v>295</v>
      </c>
      <c r="O24" s="164" t="s">
        <v>295</v>
      </c>
      <c r="P24" s="167"/>
      <c r="Q24" s="164" t="s">
        <v>318</v>
      </c>
      <c r="R24" s="164" t="s">
        <v>295</v>
      </c>
      <c r="S24" s="168" t="b">
        <v>0</v>
      </c>
      <c r="T24" s="167"/>
      <c r="V24" s="170">
        <v>43355</v>
      </c>
      <c r="W24" s="164" t="s">
        <v>295</v>
      </c>
      <c r="X24"/>
      <c r="Z24" s="164" t="s">
        <v>295</v>
      </c>
      <c r="AC24" s="164" t="s">
        <v>295</v>
      </c>
      <c r="AD24" s="171">
        <v>43370</v>
      </c>
      <c r="AE24" s="164" t="s">
        <v>257</v>
      </c>
      <c r="AF24" s="164" t="s">
        <v>4399</v>
      </c>
      <c r="AG24" s="164" t="s">
        <v>2884</v>
      </c>
      <c r="AH24" s="172">
        <v>43424</v>
      </c>
      <c r="AI24" s="172"/>
      <c r="AJ24" s="151" t="str">
        <f t="shared" si="0"/>
        <v>FS</v>
      </c>
      <c r="AK24" s="151" t="b">
        <f>ISNUMBER(SEARCH("IRT",Table1[[#This Row],[Current_Status]]))</f>
        <v>0</v>
      </c>
      <c r="AL24" s="152">
        <f>YEAR(Table1[[#This Row],[Project_Initiated]])</f>
        <v>2018</v>
      </c>
      <c r="AM24" s="87">
        <v>43754</v>
      </c>
      <c r="AN24" s="158" t="str">
        <f>IF(AND(Table1[[#This Row],[Completed Date]]&gt;="07/01/2019"+0,Table1[[#This Row],[Completed Date]]&lt;="6/30/2020"+0),"FY 19-20",IF(AND(Table1[[#This Row],[Completed Date]]&gt;="07/01/2018"+0,Table1[[#This Row],[Completed Date]]&lt;="6/30/2019"+0),"FY 18-19",""))</f>
        <v>FY 18-19</v>
      </c>
      <c r="AO24" s="157" t="str">
        <f>IFERROR(FIND("R",Table1[[#This Row],[FS_Priority]]),"")</f>
        <v/>
      </c>
      <c r="AX24"/>
      <c r="BA24" s="3"/>
    </row>
    <row r="25" spans="1:53" hidden="1" x14ac:dyDescent="0.25">
      <c r="A25" s="164" t="s">
        <v>943</v>
      </c>
      <c r="B25" s="164" t="s">
        <v>295</v>
      </c>
      <c r="C25" s="164" t="s">
        <v>943</v>
      </c>
      <c r="D25" s="168" t="b">
        <v>0</v>
      </c>
      <c r="E25" s="164" t="s">
        <v>76</v>
      </c>
      <c r="F25" s="164" t="s">
        <v>3331</v>
      </c>
      <c r="G25" s="164" t="s">
        <v>944</v>
      </c>
      <c r="H25" s="164" t="s">
        <v>1092</v>
      </c>
      <c r="I25" s="164" t="s">
        <v>3895</v>
      </c>
      <c r="J25" s="164" t="s">
        <v>2854</v>
      </c>
      <c r="K25" s="164" t="s">
        <v>3856</v>
      </c>
      <c r="L25" s="164" t="s">
        <v>77</v>
      </c>
      <c r="M25" s="164" t="s">
        <v>3896</v>
      </c>
      <c r="N25" s="164" t="s">
        <v>295</v>
      </c>
      <c r="O25" s="164" t="s">
        <v>243</v>
      </c>
      <c r="P25" s="167"/>
      <c r="Q25" s="164" t="s">
        <v>152</v>
      </c>
      <c r="R25" s="164" t="s">
        <v>295</v>
      </c>
      <c r="S25" s="168" t="b">
        <v>0</v>
      </c>
      <c r="T25" s="167"/>
      <c r="V25" s="170">
        <v>43294</v>
      </c>
      <c r="W25" s="164" t="s">
        <v>295</v>
      </c>
      <c r="X25"/>
      <c r="Z25" s="164" t="s">
        <v>295</v>
      </c>
      <c r="AC25" s="164" t="s">
        <v>624</v>
      </c>
      <c r="AE25" s="164" t="s">
        <v>243</v>
      </c>
      <c r="AF25" s="164" t="s">
        <v>945</v>
      </c>
      <c r="AG25" s="164" t="s">
        <v>624</v>
      </c>
      <c r="AH25" s="172">
        <v>43361</v>
      </c>
      <c r="AI25" s="171"/>
      <c r="AJ25" s="151" t="str">
        <f t="shared" si="0"/>
        <v>FS</v>
      </c>
      <c r="AK25" s="151" t="b">
        <f>ISNUMBER(SEARCH("IRT",Table1[[#This Row],[Current_Status]]))</f>
        <v>0</v>
      </c>
      <c r="AL25" s="152">
        <f>YEAR(Table1[[#This Row],[Project_Initiated]])</f>
        <v>2018</v>
      </c>
      <c r="AM25" s="87">
        <v>43754</v>
      </c>
      <c r="AN25" s="158" t="str">
        <f>IF(AND(Table1[[#This Row],[Completed Date]]&gt;="07/01/2019"+0,Table1[[#This Row],[Completed Date]]&lt;="6/30/2020"+0),"FY 19-20",IF(AND(Table1[[#This Row],[Completed Date]]&gt;="07/01/2018"+0,Table1[[#This Row],[Completed Date]]&lt;="6/30/2019"+0),"FY 18-19",""))</f>
        <v>FY 18-19</v>
      </c>
      <c r="AO25" s="157" t="str">
        <f>IFERROR(FIND("R",Table1[[#This Row],[FS_Priority]]),"")</f>
        <v/>
      </c>
      <c r="AX25"/>
      <c r="BA25" s="3"/>
    </row>
    <row r="26" spans="1:53" hidden="1" x14ac:dyDescent="0.25">
      <c r="A26" s="164" t="s">
        <v>946</v>
      </c>
      <c r="B26" s="164" t="s">
        <v>295</v>
      </c>
      <c r="C26" s="164" t="s">
        <v>946</v>
      </c>
      <c r="D26" s="168" t="b">
        <v>0</v>
      </c>
      <c r="E26" s="164" t="s">
        <v>76</v>
      </c>
      <c r="F26" s="164" t="s">
        <v>3333</v>
      </c>
      <c r="G26" s="164" t="s">
        <v>944</v>
      </c>
      <c r="H26" s="164" t="s">
        <v>1092</v>
      </c>
      <c r="I26" s="164" t="s">
        <v>3895</v>
      </c>
      <c r="J26" s="164" t="s">
        <v>2854</v>
      </c>
      <c r="K26" s="164" t="s">
        <v>3856</v>
      </c>
      <c r="L26" s="164" t="s">
        <v>77</v>
      </c>
      <c r="M26" s="164" t="s">
        <v>3896</v>
      </c>
      <c r="N26" s="164" t="s">
        <v>295</v>
      </c>
      <c r="O26" s="164" t="s">
        <v>243</v>
      </c>
      <c r="Q26" s="164" t="s">
        <v>152</v>
      </c>
      <c r="R26" s="164" t="s">
        <v>295</v>
      </c>
      <c r="S26" s="168" t="b">
        <v>0</v>
      </c>
      <c r="V26" s="170">
        <v>43297</v>
      </c>
      <c r="W26" s="164" t="s">
        <v>295</v>
      </c>
      <c r="X26"/>
      <c r="Z26" s="164" t="s">
        <v>295</v>
      </c>
      <c r="AC26" s="164" t="s">
        <v>624</v>
      </c>
      <c r="AD26" s="136"/>
      <c r="AE26" s="164" t="s">
        <v>243</v>
      </c>
      <c r="AF26" s="164" t="s">
        <v>947</v>
      </c>
      <c r="AG26" s="164" t="s">
        <v>624</v>
      </c>
      <c r="AH26" s="170">
        <v>43361</v>
      </c>
      <c r="AI26" s="171"/>
      <c r="AJ26" s="151" t="str">
        <f t="shared" si="0"/>
        <v>FS</v>
      </c>
      <c r="AK26" s="151" t="b">
        <f>ISNUMBER(SEARCH("IRT",Table1[[#This Row],[Current_Status]]))</f>
        <v>0</v>
      </c>
      <c r="AL26" s="152">
        <f>YEAR(Table1[[#This Row],[Project_Initiated]])</f>
        <v>2018</v>
      </c>
      <c r="AM26" s="87">
        <v>43754</v>
      </c>
      <c r="AN26" s="158" t="str">
        <f>IF(AND(Table1[[#This Row],[Completed Date]]&gt;="07/01/2019"+0,Table1[[#This Row],[Completed Date]]&lt;="6/30/2020"+0),"FY 19-20",IF(AND(Table1[[#This Row],[Completed Date]]&gt;="07/01/2018"+0,Table1[[#This Row],[Completed Date]]&lt;="6/30/2019"+0),"FY 18-19",""))</f>
        <v>FY 18-19</v>
      </c>
      <c r="AO26" s="157" t="str">
        <f>IFERROR(FIND("R",Table1[[#This Row],[FS_Priority]]),"")</f>
        <v/>
      </c>
      <c r="AX26"/>
      <c r="BA26" s="3"/>
    </row>
    <row r="27" spans="1:53" hidden="1" x14ac:dyDescent="0.25">
      <c r="A27" s="164" t="s">
        <v>950</v>
      </c>
      <c r="B27" s="164" t="s">
        <v>295</v>
      </c>
      <c r="C27" s="164" t="s">
        <v>950</v>
      </c>
      <c r="D27" s="168" t="b">
        <v>0</v>
      </c>
      <c r="E27" s="164" t="s">
        <v>76</v>
      </c>
      <c r="F27" s="164" t="s">
        <v>3311</v>
      </c>
      <c r="G27" s="164" t="s">
        <v>951</v>
      </c>
      <c r="H27" s="164" t="s">
        <v>1092</v>
      </c>
      <c r="I27" s="164" t="s">
        <v>3881</v>
      </c>
      <c r="J27" s="164" t="s">
        <v>2854</v>
      </c>
      <c r="K27" s="164" t="s">
        <v>3856</v>
      </c>
      <c r="L27" s="164" t="s">
        <v>77</v>
      </c>
      <c r="M27" s="164" t="s">
        <v>3859</v>
      </c>
      <c r="N27" s="164" t="s">
        <v>295</v>
      </c>
      <c r="O27" s="164" t="s">
        <v>263</v>
      </c>
      <c r="Q27" s="164" t="s">
        <v>307</v>
      </c>
      <c r="R27" s="164" t="s">
        <v>295</v>
      </c>
      <c r="S27" s="168" t="b">
        <v>0</v>
      </c>
      <c r="V27" s="170">
        <v>43297</v>
      </c>
      <c r="W27" s="164" t="s">
        <v>295</v>
      </c>
      <c r="X27"/>
      <c r="Z27" s="164" t="s">
        <v>295</v>
      </c>
      <c r="AC27" s="164" t="s">
        <v>951</v>
      </c>
      <c r="AE27" s="164" t="s">
        <v>583</v>
      </c>
      <c r="AF27" s="164" t="s">
        <v>2777</v>
      </c>
      <c r="AG27" s="164" t="s">
        <v>2883</v>
      </c>
      <c r="AH27" s="170">
        <v>43361</v>
      </c>
      <c r="AI27" s="171"/>
      <c r="AJ27" s="151" t="str">
        <f t="shared" si="0"/>
        <v>FS</v>
      </c>
      <c r="AK27" s="151" t="b">
        <f>ISNUMBER(SEARCH("IRT",Table1[[#This Row],[Current_Status]]))</f>
        <v>0</v>
      </c>
      <c r="AL27" s="152">
        <f>YEAR(Table1[[#This Row],[Project_Initiated]])</f>
        <v>2018</v>
      </c>
      <c r="AM27" s="87">
        <v>43754</v>
      </c>
      <c r="AN27" s="158" t="str">
        <f>IF(AND(Table1[[#This Row],[Completed Date]]&gt;="07/01/2019"+0,Table1[[#This Row],[Completed Date]]&lt;="6/30/2020"+0),"FY 19-20",IF(AND(Table1[[#This Row],[Completed Date]]&gt;="07/01/2018"+0,Table1[[#This Row],[Completed Date]]&lt;="6/30/2019"+0),"FY 18-19",""))</f>
        <v>FY 18-19</v>
      </c>
      <c r="AO27" s="157" t="str">
        <f>IFERROR(FIND("R",Table1[[#This Row],[FS_Priority]]),"")</f>
        <v/>
      </c>
      <c r="AX27"/>
      <c r="BA27" s="3"/>
    </row>
    <row r="28" spans="1:53" hidden="1" x14ac:dyDescent="0.25">
      <c r="A28" s="164" t="s">
        <v>3209</v>
      </c>
      <c r="B28" s="164" t="s">
        <v>295</v>
      </c>
      <c r="C28" s="164" t="s">
        <v>3209</v>
      </c>
      <c r="D28" s="168" t="b">
        <v>0</v>
      </c>
      <c r="E28" s="164" t="s">
        <v>76</v>
      </c>
      <c r="F28" s="164" t="s">
        <v>3327</v>
      </c>
      <c r="G28" s="164" t="s">
        <v>295</v>
      </c>
      <c r="H28" s="164" t="s">
        <v>369</v>
      </c>
      <c r="I28" s="164" t="s">
        <v>4310</v>
      </c>
      <c r="J28" s="164" t="s">
        <v>2854</v>
      </c>
      <c r="K28" s="164" t="s">
        <v>3856</v>
      </c>
      <c r="L28" s="164" t="s">
        <v>77</v>
      </c>
      <c r="M28" s="164" t="s">
        <v>3878</v>
      </c>
      <c r="N28" s="164" t="s">
        <v>295</v>
      </c>
      <c r="O28" s="164" t="s">
        <v>243</v>
      </c>
      <c r="Q28" s="164" t="s">
        <v>327</v>
      </c>
      <c r="R28" s="164" t="s">
        <v>295</v>
      </c>
      <c r="S28" s="168" t="b">
        <v>0</v>
      </c>
      <c r="V28" s="170">
        <v>43563</v>
      </c>
      <c r="W28" s="164" t="s">
        <v>295</v>
      </c>
      <c r="X28"/>
      <c r="Z28" s="164" t="s">
        <v>295</v>
      </c>
      <c r="AC28" s="164" t="s">
        <v>4474</v>
      </c>
      <c r="AE28" s="164" t="s">
        <v>295</v>
      </c>
      <c r="AF28" s="164" t="s">
        <v>295</v>
      </c>
      <c r="AG28" s="164" t="s">
        <v>295</v>
      </c>
      <c r="AH28" s="170">
        <v>43676</v>
      </c>
      <c r="AI28" s="171"/>
      <c r="AJ28" s="151" t="str">
        <f t="shared" si="0"/>
        <v>FS</v>
      </c>
      <c r="AK28" s="151" t="b">
        <f>ISNUMBER(SEARCH("IRT",Table1[[#This Row],[Current_Status]]))</f>
        <v>0</v>
      </c>
      <c r="AL28" s="152">
        <f>YEAR(Table1[[#This Row],[Project_Initiated]])</f>
        <v>2019</v>
      </c>
      <c r="AM28" s="87">
        <v>43754</v>
      </c>
      <c r="AN28" s="158" t="str">
        <f>IF(AND(Table1[[#This Row],[Completed Date]]&gt;="07/01/2019"+0,Table1[[#This Row],[Completed Date]]&lt;="6/30/2020"+0),"FY 19-20",IF(AND(Table1[[#This Row],[Completed Date]]&gt;="07/01/2018"+0,Table1[[#This Row],[Completed Date]]&lt;="6/30/2019"+0),"FY 18-19",""))</f>
        <v>FY 19-20</v>
      </c>
      <c r="AO28" s="157" t="str">
        <f>IFERROR(FIND("R",Table1[[#This Row],[FS_Priority]]),"")</f>
        <v/>
      </c>
      <c r="AX28"/>
      <c r="BA28" s="3"/>
    </row>
    <row r="29" spans="1:53" hidden="1" x14ac:dyDescent="0.25">
      <c r="A29" s="164" t="s">
        <v>968</v>
      </c>
      <c r="B29" s="164" t="s">
        <v>295</v>
      </c>
      <c r="C29" s="164" t="s">
        <v>968</v>
      </c>
      <c r="D29" s="168" t="b">
        <v>0</v>
      </c>
      <c r="E29" s="164" t="s">
        <v>76</v>
      </c>
      <c r="F29" s="164" t="s">
        <v>3308</v>
      </c>
      <c r="G29" s="164" t="s">
        <v>969</v>
      </c>
      <c r="H29" s="164" t="s">
        <v>1092</v>
      </c>
      <c r="I29" s="164" t="s">
        <v>3879</v>
      </c>
      <c r="J29" s="164" t="s">
        <v>2851</v>
      </c>
      <c r="K29" s="164" t="s">
        <v>3856</v>
      </c>
      <c r="L29" s="164" t="s">
        <v>77</v>
      </c>
      <c r="M29" s="164" t="s">
        <v>3880</v>
      </c>
      <c r="N29" s="164" t="s">
        <v>295</v>
      </c>
      <c r="O29" s="164" t="s">
        <v>263</v>
      </c>
      <c r="Q29" s="164" t="s">
        <v>305</v>
      </c>
      <c r="R29" s="164" t="s">
        <v>327</v>
      </c>
      <c r="S29" s="168" t="b">
        <v>0</v>
      </c>
      <c r="V29" s="170">
        <v>43298</v>
      </c>
      <c r="W29" s="164" t="s">
        <v>295</v>
      </c>
      <c r="X29"/>
      <c r="Z29" s="164" t="s">
        <v>295</v>
      </c>
      <c r="AC29" s="164" t="s">
        <v>970</v>
      </c>
      <c r="AE29" s="164" t="s">
        <v>583</v>
      </c>
      <c r="AF29" s="164" t="s">
        <v>2892</v>
      </c>
      <c r="AG29" s="164" t="s">
        <v>2884</v>
      </c>
      <c r="AH29" s="170">
        <v>43311</v>
      </c>
      <c r="AI29" s="171"/>
      <c r="AJ29" s="151" t="str">
        <f t="shared" si="0"/>
        <v>FS</v>
      </c>
      <c r="AK29" s="151" t="b">
        <f>ISNUMBER(SEARCH("IRT",Table1[[#This Row],[Current_Status]]))</f>
        <v>0</v>
      </c>
      <c r="AL29" s="152">
        <f>YEAR(Table1[[#This Row],[Project_Initiated]])</f>
        <v>2018</v>
      </c>
      <c r="AM29" s="87">
        <v>43754</v>
      </c>
      <c r="AN29" s="158" t="str">
        <f>IF(AND(Table1[[#This Row],[Completed Date]]&gt;="07/01/2019"+0,Table1[[#This Row],[Completed Date]]&lt;="6/30/2020"+0),"FY 19-20",IF(AND(Table1[[#This Row],[Completed Date]]&gt;="07/01/2018"+0,Table1[[#This Row],[Completed Date]]&lt;="6/30/2019"+0),"FY 18-19",""))</f>
        <v>FY 18-19</v>
      </c>
      <c r="AO29" s="157" t="str">
        <f>IFERROR(FIND("R",Table1[[#This Row],[FS_Priority]]),"")</f>
        <v/>
      </c>
      <c r="AX29"/>
      <c r="BA29" s="3"/>
    </row>
    <row r="30" spans="1:53" hidden="1" x14ac:dyDescent="0.25">
      <c r="A30" s="164" t="s">
        <v>2929</v>
      </c>
      <c r="B30" s="164" t="s">
        <v>295</v>
      </c>
      <c r="C30" s="164" t="s">
        <v>2929</v>
      </c>
      <c r="D30" s="168" t="b">
        <v>0</v>
      </c>
      <c r="E30" s="164" t="s">
        <v>76</v>
      </c>
      <c r="F30" s="164" t="s">
        <v>3304</v>
      </c>
      <c r="G30" s="164" t="s">
        <v>295</v>
      </c>
      <c r="H30" s="164" t="s">
        <v>369</v>
      </c>
      <c r="I30" s="164" t="s">
        <v>3871</v>
      </c>
      <c r="J30" s="164" t="s">
        <v>2851</v>
      </c>
      <c r="K30" s="164" t="s">
        <v>3856</v>
      </c>
      <c r="L30" s="164" t="s">
        <v>77</v>
      </c>
      <c r="M30" s="164" t="s">
        <v>3872</v>
      </c>
      <c r="N30" s="164" t="s">
        <v>295</v>
      </c>
      <c r="O30" s="164" t="s">
        <v>295</v>
      </c>
      <c r="Q30" s="164" t="s">
        <v>372</v>
      </c>
      <c r="R30" s="164" t="s">
        <v>295</v>
      </c>
      <c r="S30" s="168" t="b">
        <v>0</v>
      </c>
      <c r="V30" s="170">
        <v>43476</v>
      </c>
      <c r="W30" s="164" t="s">
        <v>295</v>
      </c>
      <c r="X30"/>
      <c r="Z30" s="164" t="s">
        <v>295</v>
      </c>
      <c r="AC30" s="164" t="s">
        <v>295</v>
      </c>
      <c r="AE30" s="164" t="s">
        <v>583</v>
      </c>
      <c r="AF30" s="164" t="s">
        <v>3027</v>
      </c>
      <c r="AG30" s="164" t="s">
        <v>624</v>
      </c>
      <c r="AH30" s="170">
        <v>43523</v>
      </c>
      <c r="AI30" s="171"/>
      <c r="AJ30" s="151" t="str">
        <f t="shared" si="0"/>
        <v>FS</v>
      </c>
      <c r="AK30" s="151" t="b">
        <f>ISNUMBER(SEARCH("IRT",Table1[[#This Row],[Current_Status]]))</f>
        <v>0</v>
      </c>
      <c r="AL30" s="152">
        <f>YEAR(Table1[[#This Row],[Project_Initiated]])</f>
        <v>2019</v>
      </c>
      <c r="AM30" s="87">
        <v>43754</v>
      </c>
      <c r="AN30" s="158" t="str">
        <f>IF(AND(Table1[[#This Row],[Completed Date]]&gt;="07/01/2019"+0,Table1[[#This Row],[Completed Date]]&lt;="6/30/2020"+0),"FY 19-20",IF(AND(Table1[[#This Row],[Completed Date]]&gt;="07/01/2018"+0,Table1[[#This Row],[Completed Date]]&lt;="6/30/2019"+0),"FY 18-19",""))</f>
        <v>FY 18-19</v>
      </c>
      <c r="AO30" s="157" t="str">
        <f>IFERROR(FIND("R",Table1[[#This Row],[FS_Priority]]),"")</f>
        <v/>
      </c>
      <c r="AX30"/>
      <c r="BA30" s="3"/>
    </row>
    <row r="31" spans="1:53" hidden="1" x14ac:dyDescent="0.25">
      <c r="A31" s="164" t="s">
        <v>367</v>
      </c>
      <c r="B31" s="164" t="s">
        <v>295</v>
      </c>
      <c r="C31" s="164" t="s">
        <v>367</v>
      </c>
      <c r="D31" s="168" t="b">
        <v>0</v>
      </c>
      <c r="E31" s="164" t="s">
        <v>76</v>
      </c>
      <c r="F31" s="164" t="s">
        <v>3330</v>
      </c>
      <c r="G31" s="164" t="s">
        <v>295</v>
      </c>
      <c r="H31" s="164" t="s">
        <v>369</v>
      </c>
      <c r="I31" s="164" t="s">
        <v>3894</v>
      </c>
      <c r="J31" s="164" t="s">
        <v>2838</v>
      </c>
      <c r="K31" s="164" t="s">
        <v>3856</v>
      </c>
      <c r="L31" s="164" t="s">
        <v>77</v>
      </c>
      <c r="M31" s="164" t="s">
        <v>3857</v>
      </c>
      <c r="N31" s="164" t="s">
        <v>295</v>
      </c>
      <c r="O31" s="164" t="s">
        <v>263</v>
      </c>
      <c r="Q31" s="164" t="s">
        <v>328</v>
      </c>
      <c r="R31" s="164" t="s">
        <v>259</v>
      </c>
      <c r="S31" s="168" t="b">
        <v>1</v>
      </c>
      <c r="V31" s="170">
        <v>43080</v>
      </c>
      <c r="W31" s="164" t="s">
        <v>295</v>
      </c>
      <c r="X31"/>
      <c r="Z31" s="164" t="s">
        <v>295</v>
      </c>
      <c r="AC31" s="164" t="s">
        <v>3004</v>
      </c>
      <c r="AE31" s="164" t="s">
        <v>263</v>
      </c>
      <c r="AF31" s="164" t="s">
        <v>2959</v>
      </c>
      <c r="AG31" s="164" t="s">
        <v>2884</v>
      </c>
      <c r="AH31" s="170">
        <v>43510</v>
      </c>
      <c r="AI31" s="172"/>
      <c r="AJ31" s="151" t="str">
        <f t="shared" si="0"/>
        <v>FS</v>
      </c>
      <c r="AK31" s="151" t="b">
        <f>ISNUMBER(SEARCH("IRT",Table1[[#This Row],[Current_Status]]))</f>
        <v>0</v>
      </c>
      <c r="AL31" s="152">
        <f>YEAR(Table1[[#This Row],[Project_Initiated]])</f>
        <v>2017</v>
      </c>
      <c r="AM31" s="87">
        <v>43754</v>
      </c>
      <c r="AN31" s="158" t="str">
        <f>IF(AND(Table1[[#This Row],[Completed Date]]&gt;="07/01/2019"+0,Table1[[#This Row],[Completed Date]]&lt;="6/30/2020"+0),"FY 19-20",IF(AND(Table1[[#This Row],[Completed Date]]&gt;="07/01/2018"+0,Table1[[#This Row],[Completed Date]]&lt;="6/30/2019"+0),"FY 18-19",""))</f>
        <v>FY 18-19</v>
      </c>
      <c r="AO31" s="157" t="str">
        <f>IFERROR(FIND("R",Table1[[#This Row],[FS_Priority]]),"")</f>
        <v/>
      </c>
      <c r="AX31"/>
      <c r="BA31" s="3"/>
    </row>
    <row r="32" spans="1:53" hidden="1" x14ac:dyDescent="0.25">
      <c r="A32" s="164" t="s">
        <v>750</v>
      </c>
      <c r="B32" s="164" t="s">
        <v>295</v>
      </c>
      <c r="C32" s="164" t="s">
        <v>750</v>
      </c>
      <c r="D32" s="168" t="b">
        <v>0</v>
      </c>
      <c r="E32" s="164" t="s">
        <v>76</v>
      </c>
      <c r="F32" s="164" t="s">
        <v>3303</v>
      </c>
      <c r="G32" s="164" t="s">
        <v>295</v>
      </c>
      <c r="H32" s="164" t="s">
        <v>1092</v>
      </c>
      <c r="I32" s="164" t="s">
        <v>296</v>
      </c>
      <c r="J32" s="164" t="s">
        <v>2838</v>
      </c>
      <c r="K32" s="164" t="s">
        <v>3856</v>
      </c>
      <c r="L32" s="164" t="s">
        <v>77</v>
      </c>
      <c r="M32" s="164" t="s">
        <v>3859</v>
      </c>
      <c r="N32" s="164" t="s">
        <v>295</v>
      </c>
      <c r="O32" s="164" t="s">
        <v>263</v>
      </c>
      <c r="Q32" s="164" t="s">
        <v>295</v>
      </c>
      <c r="R32" s="164" t="s">
        <v>323</v>
      </c>
      <c r="S32" s="168" t="b">
        <v>0</v>
      </c>
      <c r="V32" s="170">
        <v>43116</v>
      </c>
      <c r="W32" s="164" t="s">
        <v>295</v>
      </c>
      <c r="X32"/>
      <c r="Z32" s="164" t="s">
        <v>295</v>
      </c>
      <c r="AC32" s="164" t="s">
        <v>751</v>
      </c>
      <c r="AE32" s="164" t="s">
        <v>257</v>
      </c>
      <c r="AF32" s="164" t="s">
        <v>752</v>
      </c>
      <c r="AG32" s="164" t="s">
        <v>2884</v>
      </c>
      <c r="AH32" s="170">
        <v>43292</v>
      </c>
      <c r="AI32" s="172"/>
      <c r="AJ32" s="151" t="str">
        <f t="shared" si="0"/>
        <v>FS</v>
      </c>
      <c r="AK32" s="151" t="b">
        <f>ISNUMBER(SEARCH("IRT",Table1[[#This Row],[Current_Status]]))</f>
        <v>0</v>
      </c>
      <c r="AL32" s="152">
        <f>YEAR(Table1[[#This Row],[Project_Initiated]])</f>
        <v>2018</v>
      </c>
      <c r="AM32" s="87">
        <v>43754</v>
      </c>
      <c r="AN32" s="158" t="str">
        <f>IF(AND(Table1[[#This Row],[Completed Date]]&gt;="07/01/2019"+0,Table1[[#This Row],[Completed Date]]&lt;="6/30/2020"+0),"FY 19-20",IF(AND(Table1[[#This Row],[Completed Date]]&gt;="07/01/2018"+0,Table1[[#This Row],[Completed Date]]&lt;="6/30/2019"+0),"FY 18-19",""))</f>
        <v>FY 18-19</v>
      </c>
      <c r="AO32" s="157" t="str">
        <f>IFERROR(FIND("R",Table1[[#This Row],[FS_Priority]]),"")</f>
        <v/>
      </c>
      <c r="AX32"/>
      <c r="BA32" s="3"/>
    </row>
    <row r="33" spans="1:53" hidden="1" x14ac:dyDescent="0.25">
      <c r="A33" s="164" t="s">
        <v>786</v>
      </c>
      <c r="B33" s="164" t="s">
        <v>295</v>
      </c>
      <c r="C33" s="164" t="s">
        <v>786</v>
      </c>
      <c r="D33" s="168" t="b">
        <v>0</v>
      </c>
      <c r="E33" s="164" t="s">
        <v>76</v>
      </c>
      <c r="F33" s="164" t="s">
        <v>3295</v>
      </c>
      <c r="G33" s="164" t="s">
        <v>295</v>
      </c>
      <c r="H33" s="164" t="s">
        <v>369</v>
      </c>
      <c r="I33" s="164" t="s">
        <v>3870</v>
      </c>
      <c r="J33" s="164" t="s">
        <v>2838</v>
      </c>
      <c r="K33" s="164" t="s">
        <v>3856</v>
      </c>
      <c r="L33" s="164" t="s">
        <v>77</v>
      </c>
      <c r="M33" s="164" t="s">
        <v>3857</v>
      </c>
      <c r="N33" s="164" t="s">
        <v>295</v>
      </c>
      <c r="O33" s="164" t="s">
        <v>263</v>
      </c>
      <c r="Q33" s="164" t="s">
        <v>295</v>
      </c>
      <c r="R33" s="164" t="s">
        <v>259</v>
      </c>
      <c r="S33" s="168" t="b">
        <v>1</v>
      </c>
      <c r="V33" s="170">
        <v>43147</v>
      </c>
      <c r="W33" s="164" t="s">
        <v>295</v>
      </c>
      <c r="X33"/>
      <c r="Z33" s="164" t="s">
        <v>295</v>
      </c>
      <c r="AC33" s="164" t="s">
        <v>787</v>
      </c>
      <c r="AD33" s="136"/>
      <c r="AE33" s="164" t="s">
        <v>263</v>
      </c>
      <c r="AF33" s="164" t="s">
        <v>788</v>
      </c>
      <c r="AG33" s="164" t="s">
        <v>2884</v>
      </c>
      <c r="AH33" s="170">
        <v>43335</v>
      </c>
      <c r="AI33" s="172"/>
      <c r="AJ33" s="151" t="str">
        <f t="shared" si="0"/>
        <v>FS</v>
      </c>
      <c r="AK33" s="151" t="b">
        <f>ISNUMBER(SEARCH("IRT",Table1[[#This Row],[Current_Status]]))</f>
        <v>0</v>
      </c>
      <c r="AL33" s="152">
        <f>YEAR(Table1[[#This Row],[Project_Initiated]])</f>
        <v>2018</v>
      </c>
      <c r="AM33" s="87">
        <v>43754</v>
      </c>
      <c r="AN33" s="158" t="str">
        <f>IF(AND(Table1[[#This Row],[Completed Date]]&gt;="07/01/2019"+0,Table1[[#This Row],[Completed Date]]&lt;="6/30/2020"+0),"FY 19-20",IF(AND(Table1[[#This Row],[Completed Date]]&gt;="07/01/2018"+0,Table1[[#This Row],[Completed Date]]&lt;="6/30/2019"+0),"FY 18-19",""))</f>
        <v>FY 18-19</v>
      </c>
      <c r="AO33" s="157" t="str">
        <f>IFERROR(FIND("R",Table1[[#This Row],[FS_Priority]]),"")</f>
        <v/>
      </c>
      <c r="AX33"/>
      <c r="BA33" s="3"/>
    </row>
    <row r="34" spans="1:53" hidden="1" x14ac:dyDescent="0.25">
      <c r="A34" s="164" t="s">
        <v>791</v>
      </c>
      <c r="B34" s="164" t="s">
        <v>295</v>
      </c>
      <c r="C34" s="164" t="s">
        <v>791</v>
      </c>
      <c r="D34" s="168" t="b">
        <v>0</v>
      </c>
      <c r="E34" s="164" t="s">
        <v>76</v>
      </c>
      <c r="F34" s="164" t="s">
        <v>3292</v>
      </c>
      <c r="G34" s="164" t="s">
        <v>295</v>
      </c>
      <c r="H34" s="164" t="s">
        <v>531</v>
      </c>
      <c r="I34" s="164" t="s">
        <v>3861</v>
      </c>
      <c r="J34" s="164" t="s">
        <v>2838</v>
      </c>
      <c r="K34" s="164" t="s">
        <v>3856</v>
      </c>
      <c r="L34" s="164" t="s">
        <v>77</v>
      </c>
      <c r="M34" s="164" t="s">
        <v>3859</v>
      </c>
      <c r="N34" s="164" t="s">
        <v>295</v>
      </c>
      <c r="O34" s="164" t="s">
        <v>257</v>
      </c>
      <c r="Q34" s="164" t="s">
        <v>295</v>
      </c>
      <c r="R34" s="164" t="s">
        <v>295</v>
      </c>
      <c r="S34" s="168" t="b">
        <v>0</v>
      </c>
      <c r="V34" s="170">
        <v>43153</v>
      </c>
      <c r="W34" s="164" t="s">
        <v>295</v>
      </c>
      <c r="X34"/>
      <c r="Z34" s="164" t="s">
        <v>295</v>
      </c>
      <c r="AC34" s="164" t="s">
        <v>792</v>
      </c>
      <c r="AD34" s="136"/>
      <c r="AE34" s="164" t="s">
        <v>257</v>
      </c>
      <c r="AF34" s="164" t="s">
        <v>793</v>
      </c>
      <c r="AG34" s="164" t="s">
        <v>2884</v>
      </c>
      <c r="AH34" s="170">
        <v>43322</v>
      </c>
      <c r="AI34" s="172"/>
      <c r="AJ34" s="151" t="str">
        <f t="shared" si="0"/>
        <v>FS</v>
      </c>
      <c r="AK34" s="151" t="b">
        <f>ISNUMBER(SEARCH("IRT",Table1[[#This Row],[Current_Status]]))</f>
        <v>0</v>
      </c>
      <c r="AL34" s="152">
        <f>YEAR(Table1[[#This Row],[Project_Initiated]])</f>
        <v>2018</v>
      </c>
      <c r="AM34" s="87">
        <v>43754</v>
      </c>
      <c r="AN34" s="158" t="str">
        <f>IF(AND(Table1[[#This Row],[Completed Date]]&gt;="07/01/2019"+0,Table1[[#This Row],[Completed Date]]&lt;="6/30/2020"+0),"FY 19-20",IF(AND(Table1[[#This Row],[Completed Date]]&gt;="07/01/2018"+0,Table1[[#This Row],[Completed Date]]&lt;="6/30/2019"+0),"FY 18-19",""))</f>
        <v>FY 18-19</v>
      </c>
      <c r="AO34" s="157" t="str">
        <f>IFERROR(FIND("R",Table1[[#This Row],[FS_Priority]]),"")</f>
        <v/>
      </c>
      <c r="AX34"/>
      <c r="BA34" s="3"/>
    </row>
    <row r="35" spans="1:53" hidden="1" x14ac:dyDescent="0.25">
      <c r="A35" s="164" t="s">
        <v>809</v>
      </c>
      <c r="B35" s="164" t="s">
        <v>295</v>
      </c>
      <c r="C35" s="164" t="s">
        <v>809</v>
      </c>
      <c r="D35" s="168" t="b">
        <v>0</v>
      </c>
      <c r="E35" s="164" t="s">
        <v>76</v>
      </c>
      <c r="F35" s="164" t="s">
        <v>3301</v>
      </c>
      <c r="G35" s="164" t="s">
        <v>295</v>
      </c>
      <c r="H35" s="164" t="s">
        <v>525</v>
      </c>
      <c r="I35" s="164" t="s">
        <v>3868</v>
      </c>
      <c r="J35" s="164" t="s">
        <v>2838</v>
      </c>
      <c r="K35" s="164" t="s">
        <v>3856</v>
      </c>
      <c r="L35" s="164" t="s">
        <v>77</v>
      </c>
      <c r="M35" s="164" t="s">
        <v>3857</v>
      </c>
      <c r="N35" s="164" t="s">
        <v>295</v>
      </c>
      <c r="O35" s="164" t="s">
        <v>263</v>
      </c>
      <c r="Q35" s="164" t="s">
        <v>295</v>
      </c>
      <c r="R35" s="164" t="s">
        <v>295</v>
      </c>
      <c r="S35" s="168" t="b">
        <v>1</v>
      </c>
      <c r="V35" s="170">
        <v>43177</v>
      </c>
      <c r="W35" s="164" t="s">
        <v>295</v>
      </c>
      <c r="X35"/>
      <c r="Z35" s="164" t="s">
        <v>295</v>
      </c>
      <c r="AC35" s="164" t="s">
        <v>810</v>
      </c>
      <c r="AE35" s="164" t="s">
        <v>263</v>
      </c>
      <c r="AF35" s="164" t="s">
        <v>811</v>
      </c>
      <c r="AG35" s="164" t="s">
        <v>2884</v>
      </c>
      <c r="AH35" s="170">
        <v>43292</v>
      </c>
      <c r="AI35" s="172"/>
      <c r="AJ35" s="151" t="str">
        <f t="shared" si="0"/>
        <v>FS</v>
      </c>
      <c r="AK35" s="151" t="b">
        <f>ISNUMBER(SEARCH("IRT",Table1[[#This Row],[Current_Status]]))</f>
        <v>0</v>
      </c>
      <c r="AL35" s="152">
        <f>YEAR(Table1[[#This Row],[Project_Initiated]])</f>
        <v>2018</v>
      </c>
      <c r="AM35" s="87">
        <v>43754</v>
      </c>
      <c r="AN35" s="158" t="str">
        <f>IF(AND(Table1[[#This Row],[Completed Date]]&gt;="07/01/2019"+0,Table1[[#This Row],[Completed Date]]&lt;="6/30/2020"+0),"FY 19-20",IF(AND(Table1[[#This Row],[Completed Date]]&gt;="07/01/2018"+0,Table1[[#This Row],[Completed Date]]&lt;="6/30/2019"+0),"FY 18-19",""))</f>
        <v>FY 18-19</v>
      </c>
      <c r="AO35" s="157" t="str">
        <f>IFERROR(FIND("R",Table1[[#This Row],[FS_Priority]]),"")</f>
        <v/>
      </c>
      <c r="AX35"/>
      <c r="BA35" s="3"/>
    </row>
    <row r="36" spans="1:53" hidden="1" x14ac:dyDescent="0.25">
      <c r="A36" s="164" t="s">
        <v>835</v>
      </c>
      <c r="B36" s="164" t="s">
        <v>295</v>
      </c>
      <c r="C36" s="164" t="s">
        <v>835</v>
      </c>
      <c r="D36" s="168" t="b">
        <v>0</v>
      </c>
      <c r="E36" s="164" t="s">
        <v>76</v>
      </c>
      <c r="F36" s="164" t="s">
        <v>3300</v>
      </c>
      <c r="G36" s="164" t="s">
        <v>295</v>
      </c>
      <c r="H36" s="164" t="s">
        <v>1092</v>
      </c>
      <c r="I36" s="164" t="s">
        <v>3869</v>
      </c>
      <c r="J36" s="164" t="s">
        <v>2838</v>
      </c>
      <c r="K36" s="164" t="s">
        <v>3856</v>
      </c>
      <c r="L36" s="164" t="s">
        <v>77</v>
      </c>
      <c r="M36" s="164" t="s">
        <v>3859</v>
      </c>
      <c r="N36" s="164" t="s">
        <v>295</v>
      </c>
      <c r="O36" s="164" t="s">
        <v>263</v>
      </c>
      <c r="Q36" s="164" t="s">
        <v>295</v>
      </c>
      <c r="R36" s="164" t="s">
        <v>295</v>
      </c>
      <c r="S36" s="168" t="b">
        <v>1</v>
      </c>
      <c r="V36" s="170">
        <v>43200</v>
      </c>
      <c r="W36" s="164" t="s">
        <v>295</v>
      </c>
      <c r="X36"/>
      <c r="Z36" s="164" t="s">
        <v>295</v>
      </c>
      <c r="AC36" s="164" t="s">
        <v>2776</v>
      </c>
      <c r="AD36" s="136"/>
      <c r="AE36" s="164" t="s">
        <v>263</v>
      </c>
      <c r="AF36" s="164" t="s">
        <v>295</v>
      </c>
      <c r="AG36" s="164" t="s">
        <v>2884</v>
      </c>
      <c r="AH36" s="170">
        <v>43353</v>
      </c>
      <c r="AI36" s="172"/>
      <c r="AJ36" s="151" t="str">
        <f t="shared" si="0"/>
        <v>FS</v>
      </c>
      <c r="AK36" s="151" t="b">
        <f>ISNUMBER(SEARCH("IRT",Table1[[#This Row],[Current_Status]]))</f>
        <v>0</v>
      </c>
      <c r="AL36" s="152">
        <f>YEAR(Table1[[#This Row],[Project_Initiated]])</f>
        <v>2018</v>
      </c>
      <c r="AM36" s="87">
        <v>43754</v>
      </c>
      <c r="AN36" s="158" t="str">
        <f>IF(AND(Table1[[#This Row],[Completed Date]]&gt;="07/01/2019"+0,Table1[[#This Row],[Completed Date]]&lt;="6/30/2020"+0),"FY 19-20",IF(AND(Table1[[#This Row],[Completed Date]]&gt;="07/01/2018"+0,Table1[[#This Row],[Completed Date]]&lt;="6/30/2019"+0),"FY 18-19",""))</f>
        <v>FY 18-19</v>
      </c>
      <c r="AO36" s="157" t="str">
        <f>IFERROR(FIND("R",Table1[[#This Row],[FS_Priority]]),"")</f>
        <v/>
      </c>
      <c r="AX36"/>
      <c r="BA36" s="3"/>
    </row>
    <row r="37" spans="1:53" hidden="1" x14ac:dyDescent="0.25">
      <c r="A37" s="164" t="s">
        <v>837</v>
      </c>
      <c r="B37" s="164" t="s">
        <v>295</v>
      </c>
      <c r="C37" s="164" t="s">
        <v>837</v>
      </c>
      <c r="D37" s="168" t="b">
        <v>0</v>
      </c>
      <c r="E37" s="164" t="s">
        <v>76</v>
      </c>
      <c r="F37" s="164" t="s">
        <v>3294</v>
      </c>
      <c r="G37" s="164" t="s">
        <v>295</v>
      </c>
      <c r="H37" s="164" t="s">
        <v>369</v>
      </c>
      <c r="I37" s="164" t="s">
        <v>3867</v>
      </c>
      <c r="J37" s="164" t="s">
        <v>2838</v>
      </c>
      <c r="K37" s="164" t="s">
        <v>3856</v>
      </c>
      <c r="L37" s="164" t="s">
        <v>77</v>
      </c>
      <c r="M37" s="164" t="s">
        <v>3859</v>
      </c>
      <c r="N37" s="164" t="s">
        <v>295</v>
      </c>
      <c r="O37" s="164" t="s">
        <v>263</v>
      </c>
      <c r="Q37" s="164" t="s">
        <v>295</v>
      </c>
      <c r="R37" s="164" t="s">
        <v>320</v>
      </c>
      <c r="S37" s="168" t="b">
        <v>1</v>
      </c>
      <c r="V37" s="170">
        <v>43202</v>
      </c>
      <c r="W37" s="164" t="s">
        <v>295</v>
      </c>
      <c r="X37"/>
      <c r="Z37" s="164" t="s">
        <v>295</v>
      </c>
      <c r="AC37" s="164" t="s">
        <v>2956</v>
      </c>
      <c r="AD37" s="136"/>
      <c r="AE37" s="164" t="s">
        <v>257</v>
      </c>
      <c r="AF37" s="164" t="s">
        <v>838</v>
      </c>
      <c r="AG37" s="164" t="s">
        <v>2884</v>
      </c>
      <c r="AH37" s="170">
        <v>43497</v>
      </c>
      <c r="AI37" s="172"/>
      <c r="AJ37" s="151" t="str">
        <f t="shared" si="0"/>
        <v>FS</v>
      </c>
      <c r="AK37" s="151" t="b">
        <f>ISNUMBER(SEARCH("IRT",Table1[[#This Row],[Current_Status]]))</f>
        <v>0</v>
      </c>
      <c r="AL37" s="152">
        <f>YEAR(Table1[[#This Row],[Project_Initiated]])</f>
        <v>2018</v>
      </c>
      <c r="AM37" s="87">
        <v>43754</v>
      </c>
      <c r="AN37" s="158" t="str">
        <f>IF(AND(Table1[[#This Row],[Completed Date]]&gt;="07/01/2019"+0,Table1[[#This Row],[Completed Date]]&lt;="6/30/2020"+0),"FY 19-20",IF(AND(Table1[[#This Row],[Completed Date]]&gt;="07/01/2018"+0,Table1[[#This Row],[Completed Date]]&lt;="6/30/2019"+0),"FY 18-19",""))</f>
        <v>FY 18-19</v>
      </c>
      <c r="AO37" s="157" t="str">
        <f>IFERROR(FIND("R",Table1[[#This Row],[FS_Priority]]),"")</f>
        <v/>
      </c>
      <c r="AX37"/>
      <c r="BA37" s="3"/>
    </row>
    <row r="38" spans="1:53" hidden="1" x14ac:dyDescent="0.25">
      <c r="A38" s="164" t="s">
        <v>850</v>
      </c>
      <c r="B38" s="164" t="s">
        <v>295</v>
      </c>
      <c r="C38" s="164" t="s">
        <v>850</v>
      </c>
      <c r="D38" s="168" t="b">
        <v>0</v>
      </c>
      <c r="E38" s="164" t="s">
        <v>76</v>
      </c>
      <c r="F38" s="164" t="s">
        <v>3299</v>
      </c>
      <c r="G38" s="164" t="s">
        <v>295</v>
      </c>
      <c r="H38" s="164" t="s">
        <v>369</v>
      </c>
      <c r="I38" s="164" t="s">
        <v>3855</v>
      </c>
      <c r="J38" s="164" t="s">
        <v>2838</v>
      </c>
      <c r="K38" s="164" t="s">
        <v>3856</v>
      </c>
      <c r="L38" s="164" t="s">
        <v>77</v>
      </c>
      <c r="M38" s="164" t="s">
        <v>3857</v>
      </c>
      <c r="N38" s="164" t="s">
        <v>295</v>
      </c>
      <c r="O38" s="164" t="s">
        <v>263</v>
      </c>
      <c r="Q38" s="164" t="s">
        <v>295</v>
      </c>
      <c r="R38" s="164" t="s">
        <v>295</v>
      </c>
      <c r="S38" s="168" t="b">
        <v>1</v>
      </c>
      <c r="V38" s="170">
        <v>43221</v>
      </c>
      <c r="W38" s="164" t="s">
        <v>295</v>
      </c>
      <c r="X38"/>
      <c r="Z38" s="164" t="s">
        <v>295</v>
      </c>
      <c r="AC38" s="164" t="s">
        <v>851</v>
      </c>
      <c r="AD38" s="167"/>
      <c r="AE38" s="164" t="s">
        <v>263</v>
      </c>
      <c r="AF38" s="164" t="s">
        <v>852</v>
      </c>
      <c r="AG38" s="164" t="s">
        <v>2884</v>
      </c>
      <c r="AH38" s="170">
        <v>43306</v>
      </c>
      <c r="AI38" s="172"/>
      <c r="AJ38" s="151" t="str">
        <f t="shared" si="0"/>
        <v>FS</v>
      </c>
      <c r="AK38" s="151" t="b">
        <f>ISNUMBER(SEARCH("IRT",Table1[[#This Row],[Current_Status]]))</f>
        <v>0</v>
      </c>
      <c r="AL38" s="152">
        <f>YEAR(Table1[[#This Row],[Project_Initiated]])</f>
        <v>2018</v>
      </c>
      <c r="AM38" s="87">
        <v>43754</v>
      </c>
      <c r="AN38" s="158" t="str">
        <f>IF(AND(Table1[[#This Row],[Completed Date]]&gt;="07/01/2019"+0,Table1[[#This Row],[Completed Date]]&lt;="6/30/2020"+0),"FY 19-20",IF(AND(Table1[[#This Row],[Completed Date]]&gt;="07/01/2018"+0,Table1[[#This Row],[Completed Date]]&lt;="6/30/2019"+0),"FY 18-19",""))</f>
        <v>FY 18-19</v>
      </c>
      <c r="AO38" s="157" t="str">
        <f>IFERROR(FIND("R",Table1[[#This Row],[FS_Priority]]),"")</f>
        <v/>
      </c>
      <c r="AX38"/>
      <c r="BA38" s="3"/>
    </row>
    <row r="39" spans="1:53" hidden="1" x14ac:dyDescent="0.25">
      <c r="A39" s="164" t="s">
        <v>853</v>
      </c>
      <c r="B39" s="164" t="s">
        <v>295</v>
      </c>
      <c r="C39" s="164" t="s">
        <v>853</v>
      </c>
      <c r="D39" s="168" t="b">
        <v>0</v>
      </c>
      <c r="E39" s="164" t="s">
        <v>76</v>
      </c>
      <c r="F39" s="164" t="s">
        <v>3302</v>
      </c>
      <c r="G39" s="164" t="s">
        <v>295</v>
      </c>
      <c r="H39" s="164" t="s">
        <v>369</v>
      </c>
      <c r="I39" s="164" t="s">
        <v>3860</v>
      </c>
      <c r="J39" s="164" t="s">
        <v>2838</v>
      </c>
      <c r="K39" s="164" t="s">
        <v>3856</v>
      </c>
      <c r="L39" s="164" t="s">
        <v>77</v>
      </c>
      <c r="M39" s="164" t="s">
        <v>3857</v>
      </c>
      <c r="N39" s="164" t="s">
        <v>295</v>
      </c>
      <c r="O39" s="164" t="s">
        <v>263</v>
      </c>
      <c r="Q39" s="164" t="s">
        <v>295</v>
      </c>
      <c r="R39" s="164" t="s">
        <v>295</v>
      </c>
      <c r="S39" s="168" t="b">
        <v>1</v>
      </c>
      <c r="V39" s="170">
        <v>43221</v>
      </c>
      <c r="W39" s="164" t="s">
        <v>295</v>
      </c>
      <c r="X39"/>
      <c r="Z39" s="164" t="s">
        <v>295</v>
      </c>
      <c r="AC39" s="164" t="s">
        <v>854</v>
      </c>
      <c r="AD39" s="136"/>
      <c r="AE39" s="164" t="s">
        <v>263</v>
      </c>
      <c r="AF39" s="164" t="s">
        <v>852</v>
      </c>
      <c r="AG39" s="164" t="s">
        <v>2884</v>
      </c>
      <c r="AH39" s="170">
        <v>43306</v>
      </c>
      <c r="AI39" s="172"/>
      <c r="AJ39" s="151" t="str">
        <f t="shared" si="0"/>
        <v>FS</v>
      </c>
      <c r="AK39" s="151" t="b">
        <f>ISNUMBER(SEARCH("IRT",Table1[[#This Row],[Current_Status]]))</f>
        <v>0</v>
      </c>
      <c r="AL39" s="152">
        <f>YEAR(Table1[[#This Row],[Project_Initiated]])</f>
        <v>2018</v>
      </c>
      <c r="AM39" s="87">
        <v>43754</v>
      </c>
      <c r="AN39" s="158" t="str">
        <f>IF(AND(Table1[[#This Row],[Completed Date]]&gt;="07/01/2019"+0,Table1[[#This Row],[Completed Date]]&lt;="6/30/2020"+0),"FY 19-20",IF(AND(Table1[[#This Row],[Completed Date]]&gt;="07/01/2018"+0,Table1[[#This Row],[Completed Date]]&lt;="6/30/2019"+0),"FY 18-19",""))</f>
        <v>FY 18-19</v>
      </c>
      <c r="AO39" s="157" t="str">
        <f>IFERROR(FIND("R",Table1[[#This Row],[FS_Priority]]),"")</f>
        <v/>
      </c>
      <c r="AX39"/>
      <c r="BA39" s="3"/>
    </row>
    <row r="40" spans="1:53" hidden="1" x14ac:dyDescent="0.25">
      <c r="A40" s="164" t="s">
        <v>855</v>
      </c>
      <c r="B40" s="164" t="s">
        <v>295</v>
      </c>
      <c r="C40" s="164" t="s">
        <v>855</v>
      </c>
      <c r="D40" s="168" t="b">
        <v>0</v>
      </c>
      <c r="E40" s="164" t="s">
        <v>76</v>
      </c>
      <c r="F40" s="164" t="s">
        <v>3298</v>
      </c>
      <c r="G40" s="164" t="s">
        <v>295</v>
      </c>
      <c r="H40" s="164" t="s">
        <v>369</v>
      </c>
      <c r="I40" s="164" t="s">
        <v>3862</v>
      </c>
      <c r="J40" s="164" t="s">
        <v>2838</v>
      </c>
      <c r="K40" s="164" t="s">
        <v>3856</v>
      </c>
      <c r="L40" s="164" t="s">
        <v>77</v>
      </c>
      <c r="M40" s="164" t="s">
        <v>3857</v>
      </c>
      <c r="N40" s="164" t="s">
        <v>295</v>
      </c>
      <c r="O40" s="164" t="s">
        <v>263</v>
      </c>
      <c r="Q40" s="164" t="s">
        <v>295</v>
      </c>
      <c r="R40" s="164" t="s">
        <v>295</v>
      </c>
      <c r="S40" s="168" t="b">
        <v>1</v>
      </c>
      <c r="V40" s="170">
        <v>43221</v>
      </c>
      <c r="W40" s="164" t="s">
        <v>295</v>
      </c>
      <c r="X40"/>
      <c r="Z40" s="164" t="s">
        <v>295</v>
      </c>
      <c r="AC40" s="164" t="s">
        <v>856</v>
      </c>
      <c r="AE40" s="164" t="s">
        <v>243</v>
      </c>
      <c r="AF40" s="164" t="s">
        <v>852</v>
      </c>
      <c r="AG40" s="164" t="s">
        <v>2884</v>
      </c>
      <c r="AH40" s="170">
        <v>43292</v>
      </c>
      <c r="AI40" s="172"/>
      <c r="AJ40" s="151" t="str">
        <f t="shared" si="0"/>
        <v>FS</v>
      </c>
      <c r="AK40" s="151" t="b">
        <f>ISNUMBER(SEARCH("IRT",Table1[[#This Row],[Current_Status]]))</f>
        <v>0</v>
      </c>
      <c r="AL40" s="152">
        <f>YEAR(Table1[[#This Row],[Project_Initiated]])</f>
        <v>2018</v>
      </c>
      <c r="AM40" s="87">
        <v>43754</v>
      </c>
      <c r="AN40" s="158" t="str">
        <f>IF(AND(Table1[[#This Row],[Completed Date]]&gt;="07/01/2019"+0,Table1[[#This Row],[Completed Date]]&lt;="6/30/2020"+0),"FY 19-20",IF(AND(Table1[[#This Row],[Completed Date]]&gt;="07/01/2018"+0,Table1[[#This Row],[Completed Date]]&lt;="6/30/2019"+0),"FY 18-19",""))</f>
        <v>FY 18-19</v>
      </c>
      <c r="AO40" s="157" t="str">
        <f>IFERROR(FIND("R",Table1[[#This Row],[FS_Priority]]),"")</f>
        <v/>
      </c>
      <c r="AX40"/>
      <c r="BA40" s="3"/>
    </row>
    <row r="41" spans="1:53" hidden="1" x14ac:dyDescent="0.25">
      <c r="A41" s="164" t="s">
        <v>858</v>
      </c>
      <c r="B41" s="164" t="s">
        <v>295</v>
      </c>
      <c r="C41" s="164" t="s">
        <v>858</v>
      </c>
      <c r="D41" s="168" t="b">
        <v>0</v>
      </c>
      <c r="E41" s="164" t="s">
        <v>76</v>
      </c>
      <c r="F41" s="164" t="s">
        <v>3297</v>
      </c>
      <c r="G41" s="164" t="s">
        <v>295</v>
      </c>
      <c r="H41" s="164" t="s">
        <v>369</v>
      </c>
      <c r="I41" s="164" t="s">
        <v>3863</v>
      </c>
      <c r="J41" s="164" t="s">
        <v>2838</v>
      </c>
      <c r="K41" s="164" t="s">
        <v>3856</v>
      </c>
      <c r="L41" s="164" t="s">
        <v>77</v>
      </c>
      <c r="M41" s="164" t="s">
        <v>3864</v>
      </c>
      <c r="N41" s="164" t="s">
        <v>295</v>
      </c>
      <c r="O41" s="164" t="s">
        <v>263</v>
      </c>
      <c r="Q41" s="164" t="s">
        <v>295</v>
      </c>
      <c r="R41" s="164" t="s">
        <v>295</v>
      </c>
      <c r="S41" s="168" t="b">
        <v>1</v>
      </c>
      <c r="V41" s="170">
        <v>43200</v>
      </c>
      <c r="W41" s="164" t="s">
        <v>295</v>
      </c>
      <c r="X41"/>
      <c r="Z41" s="164" t="s">
        <v>295</v>
      </c>
      <c r="AC41" s="164" t="s">
        <v>859</v>
      </c>
      <c r="AD41" s="167"/>
      <c r="AE41" s="164" t="s">
        <v>263</v>
      </c>
      <c r="AF41" s="164" t="s">
        <v>860</v>
      </c>
      <c r="AG41" s="164" t="s">
        <v>2884</v>
      </c>
      <c r="AH41" s="170">
        <v>43362</v>
      </c>
      <c r="AI41" s="172"/>
      <c r="AJ41" s="151" t="str">
        <f t="shared" si="0"/>
        <v>FS</v>
      </c>
      <c r="AK41" s="151" t="b">
        <f>ISNUMBER(SEARCH("IRT",Table1[[#This Row],[Current_Status]]))</f>
        <v>0</v>
      </c>
      <c r="AL41" s="152">
        <f>YEAR(Table1[[#This Row],[Project_Initiated]])</f>
        <v>2018</v>
      </c>
      <c r="AM41" s="87">
        <v>43754</v>
      </c>
      <c r="AN41" s="158" t="str">
        <f>IF(AND(Table1[[#This Row],[Completed Date]]&gt;="07/01/2019"+0,Table1[[#This Row],[Completed Date]]&lt;="6/30/2020"+0),"FY 19-20",IF(AND(Table1[[#This Row],[Completed Date]]&gt;="07/01/2018"+0,Table1[[#This Row],[Completed Date]]&lt;="6/30/2019"+0),"FY 18-19",""))</f>
        <v>FY 18-19</v>
      </c>
      <c r="AO41" s="157" t="str">
        <f>IFERROR(FIND("R",Table1[[#This Row],[FS_Priority]]),"")</f>
        <v/>
      </c>
      <c r="AX41"/>
      <c r="BA41" s="3"/>
    </row>
    <row r="42" spans="1:53" hidden="1" x14ac:dyDescent="0.25">
      <c r="A42" s="164" t="s">
        <v>865</v>
      </c>
      <c r="B42" s="164" t="s">
        <v>295</v>
      </c>
      <c r="C42" s="164" t="s">
        <v>865</v>
      </c>
      <c r="D42" s="168" t="b">
        <v>0</v>
      </c>
      <c r="E42" s="164" t="s">
        <v>76</v>
      </c>
      <c r="F42" s="164" t="s">
        <v>3336</v>
      </c>
      <c r="G42" s="164" t="s">
        <v>295</v>
      </c>
      <c r="H42" s="164" t="s">
        <v>1092</v>
      </c>
      <c r="I42" s="164" t="s">
        <v>3898</v>
      </c>
      <c r="J42" s="164" t="s">
        <v>2838</v>
      </c>
      <c r="K42" s="164" t="s">
        <v>3856</v>
      </c>
      <c r="L42" s="164" t="s">
        <v>77</v>
      </c>
      <c r="M42" s="164" t="s">
        <v>3859</v>
      </c>
      <c r="N42" s="164" t="s">
        <v>295</v>
      </c>
      <c r="O42" s="164" t="s">
        <v>243</v>
      </c>
      <c r="Q42" s="164" t="s">
        <v>576</v>
      </c>
      <c r="R42" s="164" t="s">
        <v>305</v>
      </c>
      <c r="S42" s="168" t="b">
        <v>0</v>
      </c>
      <c r="V42" s="170">
        <v>43234</v>
      </c>
      <c r="W42" s="164" t="s">
        <v>295</v>
      </c>
      <c r="X42"/>
      <c r="Z42" s="164" t="s">
        <v>295</v>
      </c>
      <c r="AC42" s="164" t="s">
        <v>295</v>
      </c>
      <c r="AD42" s="136"/>
      <c r="AE42" s="164" t="s">
        <v>243</v>
      </c>
      <c r="AF42" s="164" t="s">
        <v>295</v>
      </c>
      <c r="AG42" s="164" t="s">
        <v>624</v>
      </c>
      <c r="AH42" s="172">
        <v>43353</v>
      </c>
      <c r="AI42" s="172"/>
      <c r="AJ42" s="151" t="str">
        <f t="shared" si="0"/>
        <v>FS</v>
      </c>
      <c r="AK42" s="151" t="b">
        <f>ISNUMBER(SEARCH("IRT",Table1[[#This Row],[Current_Status]]))</f>
        <v>0</v>
      </c>
      <c r="AL42" s="152">
        <f>YEAR(Table1[[#This Row],[Project_Initiated]])</f>
        <v>2018</v>
      </c>
      <c r="AM42" s="87">
        <v>43754</v>
      </c>
      <c r="AN42" s="158" t="str">
        <f>IF(AND(Table1[[#This Row],[Completed Date]]&gt;="07/01/2019"+0,Table1[[#This Row],[Completed Date]]&lt;="6/30/2020"+0),"FY 19-20",IF(AND(Table1[[#This Row],[Completed Date]]&gt;="07/01/2018"+0,Table1[[#This Row],[Completed Date]]&lt;="6/30/2019"+0),"FY 18-19",""))</f>
        <v>FY 18-19</v>
      </c>
      <c r="AO42" s="157" t="str">
        <f>IFERROR(FIND("R",Table1[[#This Row],[FS_Priority]]),"")</f>
        <v/>
      </c>
      <c r="AX42"/>
      <c r="BA42" s="3"/>
    </row>
    <row r="43" spans="1:53" hidden="1" x14ac:dyDescent="0.25">
      <c r="A43" s="164" t="s">
        <v>866</v>
      </c>
      <c r="B43" s="164" t="s">
        <v>295</v>
      </c>
      <c r="C43" s="164" t="s">
        <v>866</v>
      </c>
      <c r="D43" s="168" t="b">
        <v>0</v>
      </c>
      <c r="E43" s="164" t="s">
        <v>76</v>
      </c>
      <c r="F43" s="164" t="s">
        <v>3335</v>
      </c>
      <c r="G43" s="164" t="s">
        <v>295</v>
      </c>
      <c r="H43" s="164" t="s">
        <v>1092</v>
      </c>
      <c r="I43" s="164" t="s">
        <v>3897</v>
      </c>
      <c r="J43" s="164" t="s">
        <v>2838</v>
      </c>
      <c r="K43" s="164" t="s">
        <v>3856</v>
      </c>
      <c r="L43" s="164" t="s">
        <v>77</v>
      </c>
      <c r="M43" s="164" t="s">
        <v>3859</v>
      </c>
      <c r="N43" s="164" t="s">
        <v>295</v>
      </c>
      <c r="O43" s="164" t="s">
        <v>243</v>
      </c>
      <c r="Q43" s="164" t="s">
        <v>576</v>
      </c>
      <c r="R43" s="164" t="s">
        <v>307</v>
      </c>
      <c r="S43" s="168" t="b">
        <v>0</v>
      </c>
      <c r="V43" s="170">
        <v>43235</v>
      </c>
      <c r="W43" s="164" t="s">
        <v>295</v>
      </c>
      <c r="X43"/>
      <c r="Z43" s="164" t="s">
        <v>295</v>
      </c>
      <c r="AC43" s="164" t="s">
        <v>295</v>
      </c>
      <c r="AE43" s="164" t="s">
        <v>243</v>
      </c>
      <c r="AF43" s="164" t="s">
        <v>295</v>
      </c>
      <c r="AG43" s="164" t="s">
        <v>624</v>
      </c>
      <c r="AH43" s="170">
        <v>43353</v>
      </c>
      <c r="AI43" s="171"/>
      <c r="AJ43" s="151" t="str">
        <f t="shared" si="0"/>
        <v>FS</v>
      </c>
      <c r="AK43" s="151" t="b">
        <f>ISNUMBER(SEARCH("IRT",Table1[[#This Row],[Current_Status]]))</f>
        <v>0</v>
      </c>
      <c r="AL43" s="152">
        <f>YEAR(Table1[[#This Row],[Project_Initiated]])</f>
        <v>2018</v>
      </c>
      <c r="AM43" s="87">
        <v>43754</v>
      </c>
      <c r="AN43" s="158" t="str">
        <f>IF(AND(Table1[[#This Row],[Completed Date]]&gt;="07/01/2019"+0,Table1[[#This Row],[Completed Date]]&lt;="6/30/2020"+0),"FY 19-20",IF(AND(Table1[[#This Row],[Completed Date]]&gt;="07/01/2018"+0,Table1[[#This Row],[Completed Date]]&lt;="6/30/2019"+0),"FY 18-19",""))</f>
        <v>FY 18-19</v>
      </c>
      <c r="AO43" s="157" t="str">
        <f>IFERROR(FIND("R",Table1[[#This Row],[FS_Priority]]),"")</f>
        <v/>
      </c>
      <c r="AX43"/>
      <c r="BA43" s="3"/>
    </row>
    <row r="44" spans="1:53" hidden="1" x14ac:dyDescent="0.25">
      <c r="A44" s="164" t="s">
        <v>870</v>
      </c>
      <c r="B44" s="164" t="s">
        <v>295</v>
      </c>
      <c r="C44" s="164" t="s">
        <v>870</v>
      </c>
      <c r="D44" s="168" t="b">
        <v>0</v>
      </c>
      <c r="E44" s="164" t="s">
        <v>76</v>
      </c>
      <c r="F44" s="164" t="s">
        <v>3296</v>
      </c>
      <c r="G44" s="164" t="s">
        <v>295</v>
      </c>
      <c r="H44" s="164" t="s">
        <v>369</v>
      </c>
      <c r="I44" s="164" t="s">
        <v>3858</v>
      </c>
      <c r="J44" s="164" t="s">
        <v>2838</v>
      </c>
      <c r="K44" s="164" t="s">
        <v>3856</v>
      </c>
      <c r="L44" s="164" t="s">
        <v>77</v>
      </c>
      <c r="M44" s="164" t="s">
        <v>3859</v>
      </c>
      <c r="N44" s="164" t="s">
        <v>295</v>
      </c>
      <c r="O44" s="164" t="s">
        <v>243</v>
      </c>
      <c r="Q44" s="164" t="s">
        <v>295</v>
      </c>
      <c r="R44" s="164" t="s">
        <v>152</v>
      </c>
      <c r="S44" s="168" t="b">
        <v>0</v>
      </c>
      <c r="V44" s="170">
        <v>43249</v>
      </c>
      <c r="W44" s="164" t="s">
        <v>295</v>
      </c>
      <c r="X44"/>
      <c r="Z44" s="164" t="s">
        <v>295</v>
      </c>
      <c r="AC44" s="164" t="s">
        <v>295</v>
      </c>
      <c r="AE44" s="164" t="s">
        <v>243</v>
      </c>
      <c r="AF44" s="164" t="s">
        <v>295</v>
      </c>
      <c r="AG44" s="164" t="s">
        <v>624</v>
      </c>
      <c r="AH44" s="170">
        <v>43336</v>
      </c>
      <c r="AI44" s="172"/>
      <c r="AJ44" s="151" t="str">
        <f t="shared" si="0"/>
        <v>FS</v>
      </c>
      <c r="AK44" s="151" t="b">
        <f>ISNUMBER(SEARCH("IRT",Table1[[#This Row],[Current_Status]]))</f>
        <v>0</v>
      </c>
      <c r="AL44" s="152">
        <f>YEAR(Table1[[#This Row],[Project_Initiated]])</f>
        <v>2018</v>
      </c>
      <c r="AM44" s="87">
        <v>43754</v>
      </c>
      <c r="AN44" s="158" t="str">
        <f>IF(AND(Table1[[#This Row],[Completed Date]]&gt;="07/01/2019"+0,Table1[[#This Row],[Completed Date]]&lt;="6/30/2020"+0),"FY 19-20",IF(AND(Table1[[#This Row],[Completed Date]]&gt;="07/01/2018"+0,Table1[[#This Row],[Completed Date]]&lt;="6/30/2019"+0),"FY 18-19",""))</f>
        <v>FY 18-19</v>
      </c>
      <c r="AO44" s="157" t="str">
        <f>IFERROR(FIND("R",Table1[[#This Row],[FS_Priority]]),"")</f>
        <v/>
      </c>
      <c r="AX44"/>
      <c r="BA44" s="3"/>
    </row>
    <row r="45" spans="1:53" hidden="1" x14ac:dyDescent="0.25">
      <c r="A45" s="164" t="s">
        <v>884</v>
      </c>
      <c r="B45" s="164" t="s">
        <v>295</v>
      </c>
      <c r="C45" s="164" t="s">
        <v>884</v>
      </c>
      <c r="D45" s="168" t="b">
        <v>0</v>
      </c>
      <c r="E45" s="164" t="s">
        <v>76</v>
      </c>
      <c r="F45" s="164" t="s">
        <v>3293</v>
      </c>
      <c r="G45" s="164" t="s">
        <v>295</v>
      </c>
      <c r="H45" s="164" t="s">
        <v>1092</v>
      </c>
      <c r="I45" s="164" t="s">
        <v>3865</v>
      </c>
      <c r="J45" s="164" t="s">
        <v>2838</v>
      </c>
      <c r="K45" s="164" t="s">
        <v>3856</v>
      </c>
      <c r="L45" s="164" t="s">
        <v>77</v>
      </c>
      <c r="M45" s="164" t="s">
        <v>3866</v>
      </c>
      <c r="N45" s="164" t="s">
        <v>295</v>
      </c>
      <c r="O45" s="164" t="s">
        <v>243</v>
      </c>
      <c r="Q45" s="164" t="s">
        <v>295</v>
      </c>
      <c r="R45" s="164" t="s">
        <v>302</v>
      </c>
      <c r="S45" s="168" t="b">
        <v>1</v>
      </c>
      <c r="V45" s="170">
        <v>43263</v>
      </c>
      <c r="W45" s="164" t="s">
        <v>295</v>
      </c>
      <c r="X45"/>
      <c r="Z45" s="164" t="s">
        <v>295</v>
      </c>
      <c r="AC45" s="164" t="s">
        <v>295</v>
      </c>
      <c r="AE45" s="164" t="s">
        <v>243</v>
      </c>
      <c r="AF45" s="164" t="s">
        <v>295</v>
      </c>
      <c r="AG45" s="164" t="s">
        <v>624</v>
      </c>
      <c r="AH45" s="172">
        <v>43336</v>
      </c>
      <c r="AI45" s="172"/>
      <c r="AJ45" s="151" t="str">
        <f t="shared" si="0"/>
        <v>FS</v>
      </c>
      <c r="AK45" s="151" t="b">
        <f>ISNUMBER(SEARCH("IRT",Table1[[#This Row],[Current_Status]]))</f>
        <v>0</v>
      </c>
      <c r="AL45" s="152">
        <f>YEAR(Table1[[#This Row],[Project_Initiated]])</f>
        <v>2018</v>
      </c>
      <c r="AM45" s="87">
        <v>43754</v>
      </c>
      <c r="AN45" s="158" t="str">
        <f>IF(AND(Table1[[#This Row],[Completed Date]]&gt;="07/01/2019"+0,Table1[[#This Row],[Completed Date]]&lt;="6/30/2020"+0),"FY 19-20",IF(AND(Table1[[#This Row],[Completed Date]]&gt;="07/01/2018"+0,Table1[[#This Row],[Completed Date]]&lt;="6/30/2019"+0),"FY 18-19",""))</f>
        <v>FY 18-19</v>
      </c>
      <c r="AO45" s="157" t="str">
        <f>IFERROR(FIND("R",Table1[[#This Row],[FS_Priority]]),"")</f>
        <v/>
      </c>
      <c r="AX45"/>
      <c r="BA45" s="3"/>
    </row>
    <row r="46" spans="1:53" hidden="1" x14ac:dyDescent="0.25">
      <c r="A46" s="164" t="s">
        <v>362</v>
      </c>
      <c r="B46" s="164" t="s">
        <v>295</v>
      </c>
      <c r="C46" s="164" t="s">
        <v>362</v>
      </c>
      <c r="D46" s="168" t="b">
        <v>0</v>
      </c>
      <c r="E46" s="164" t="s">
        <v>76</v>
      </c>
      <c r="F46" s="164" t="s">
        <v>3337</v>
      </c>
      <c r="G46" s="164" t="s">
        <v>295</v>
      </c>
      <c r="H46" s="164" t="s">
        <v>369</v>
      </c>
      <c r="I46" s="164" t="s">
        <v>3899</v>
      </c>
      <c r="J46" s="164" t="s">
        <v>2838</v>
      </c>
      <c r="K46" s="164" t="s">
        <v>3856</v>
      </c>
      <c r="L46" s="164" t="s">
        <v>77</v>
      </c>
      <c r="M46" s="164" t="s">
        <v>3859</v>
      </c>
      <c r="N46" s="164" t="s">
        <v>295</v>
      </c>
      <c r="O46" s="164" t="s">
        <v>263</v>
      </c>
      <c r="Q46" s="164" t="s">
        <v>295</v>
      </c>
      <c r="R46" s="164" t="s">
        <v>295</v>
      </c>
      <c r="S46" s="168" t="b">
        <v>0</v>
      </c>
      <c r="V46" s="170">
        <v>43297</v>
      </c>
      <c r="W46" s="164" t="s">
        <v>295</v>
      </c>
      <c r="X46"/>
      <c r="Z46" s="164" t="s">
        <v>295</v>
      </c>
      <c r="AC46" s="164" t="s">
        <v>3145</v>
      </c>
      <c r="AD46" s="170">
        <v>43418</v>
      </c>
      <c r="AE46" s="164" t="s">
        <v>583</v>
      </c>
      <c r="AF46" s="164" t="s">
        <v>3098</v>
      </c>
      <c r="AG46" s="164" t="s">
        <v>2884</v>
      </c>
      <c r="AH46" s="172">
        <v>43586</v>
      </c>
      <c r="AI46" s="171"/>
      <c r="AJ46" s="151" t="str">
        <f t="shared" si="0"/>
        <v>FS</v>
      </c>
      <c r="AK46" s="151" t="b">
        <f>ISNUMBER(SEARCH("IRT",Table1[[#This Row],[Current_Status]]))</f>
        <v>0</v>
      </c>
      <c r="AL46" s="152">
        <f>YEAR(Table1[[#This Row],[Project_Initiated]])</f>
        <v>2018</v>
      </c>
      <c r="AM46" s="87">
        <v>43754</v>
      </c>
      <c r="AN46" s="158" t="str">
        <f>IF(AND(Table1[[#This Row],[Completed Date]]&gt;="07/01/2019"+0,Table1[[#This Row],[Completed Date]]&lt;="6/30/2020"+0),"FY 19-20",IF(AND(Table1[[#This Row],[Completed Date]]&gt;="07/01/2018"+0,Table1[[#This Row],[Completed Date]]&lt;="6/30/2019"+0),"FY 18-19",""))</f>
        <v>FY 18-19</v>
      </c>
      <c r="AO46" s="157" t="str">
        <f>IFERROR(FIND("R",Table1[[#This Row],[FS_Priority]]),"")</f>
        <v/>
      </c>
      <c r="AX46"/>
      <c r="BA46" s="3"/>
    </row>
    <row r="47" spans="1:53" hidden="1" x14ac:dyDescent="0.25">
      <c r="A47" s="164" t="s">
        <v>368</v>
      </c>
      <c r="B47" s="164" t="s">
        <v>295</v>
      </c>
      <c r="C47" s="164" t="s">
        <v>368</v>
      </c>
      <c r="D47" s="168" t="b">
        <v>0</v>
      </c>
      <c r="E47" s="164" t="s">
        <v>76</v>
      </c>
      <c r="F47" s="164" t="s">
        <v>3334</v>
      </c>
      <c r="G47" s="164" t="s">
        <v>295</v>
      </c>
      <c r="H47" s="164" t="s">
        <v>1092</v>
      </c>
      <c r="I47" s="164" t="s">
        <v>3895</v>
      </c>
      <c r="J47" s="164" t="s">
        <v>2838</v>
      </c>
      <c r="K47" s="164" t="s">
        <v>3856</v>
      </c>
      <c r="L47" s="164" t="s">
        <v>77</v>
      </c>
      <c r="M47" s="164" t="s">
        <v>3896</v>
      </c>
      <c r="N47" s="164" t="s">
        <v>295</v>
      </c>
      <c r="O47" s="164" t="s">
        <v>263</v>
      </c>
      <c r="Q47" s="164" t="s">
        <v>152</v>
      </c>
      <c r="R47" s="164" t="s">
        <v>295</v>
      </c>
      <c r="S47" s="168" t="b">
        <v>0</v>
      </c>
      <c r="V47" s="170">
        <v>43297</v>
      </c>
      <c r="W47" s="164" t="s">
        <v>295</v>
      </c>
      <c r="X47"/>
      <c r="Z47" s="164" t="s">
        <v>295</v>
      </c>
      <c r="AC47" s="164" t="s">
        <v>2867</v>
      </c>
      <c r="AD47" s="171">
        <v>43376</v>
      </c>
      <c r="AE47" s="164" t="s">
        <v>583</v>
      </c>
      <c r="AF47" s="164" t="s">
        <v>2868</v>
      </c>
      <c r="AG47" s="164" t="s">
        <v>2884</v>
      </c>
      <c r="AH47" s="172">
        <v>43423</v>
      </c>
      <c r="AI47" s="172"/>
      <c r="AJ47" s="151" t="str">
        <f t="shared" si="0"/>
        <v>FS</v>
      </c>
      <c r="AK47" s="151" t="b">
        <f>ISNUMBER(SEARCH("IRT",Table1[[#This Row],[Current_Status]]))</f>
        <v>0</v>
      </c>
      <c r="AL47" s="152">
        <f>YEAR(Table1[[#This Row],[Project_Initiated]])</f>
        <v>2018</v>
      </c>
      <c r="AM47" s="87">
        <v>43754</v>
      </c>
      <c r="AN47" s="158" t="str">
        <f>IF(AND(Table1[[#This Row],[Completed Date]]&gt;="07/01/2019"+0,Table1[[#This Row],[Completed Date]]&lt;="6/30/2020"+0),"FY 19-20",IF(AND(Table1[[#This Row],[Completed Date]]&gt;="07/01/2018"+0,Table1[[#This Row],[Completed Date]]&lt;="6/30/2019"+0),"FY 18-19",""))</f>
        <v>FY 18-19</v>
      </c>
      <c r="AO47" s="157" t="str">
        <f>IFERROR(FIND("R",Table1[[#This Row],[FS_Priority]]),"")</f>
        <v/>
      </c>
      <c r="AX47"/>
      <c r="BA47" s="3"/>
    </row>
    <row r="48" spans="1:53" hidden="1" x14ac:dyDescent="0.25">
      <c r="A48" s="164" t="s">
        <v>363</v>
      </c>
      <c r="B48" s="164" t="s">
        <v>295</v>
      </c>
      <c r="C48" s="164" t="s">
        <v>363</v>
      </c>
      <c r="D48" s="168" t="b">
        <v>0</v>
      </c>
      <c r="E48" s="164" t="s">
        <v>76</v>
      </c>
      <c r="F48" s="164" t="s">
        <v>3314</v>
      </c>
      <c r="G48" s="164" t="s">
        <v>295</v>
      </c>
      <c r="H48" s="164" t="s">
        <v>369</v>
      </c>
      <c r="I48" s="164" t="s">
        <v>3883</v>
      </c>
      <c r="J48" s="164" t="s">
        <v>2838</v>
      </c>
      <c r="K48" s="164" t="s">
        <v>3856</v>
      </c>
      <c r="L48" s="164" t="s">
        <v>77</v>
      </c>
      <c r="M48" s="164" t="s">
        <v>3878</v>
      </c>
      <c r="N48" s="164" t="s">
        <v>295</v>
      </c>
      <c r="O48" s="164" t="s">
        <v>243</v>
      </c>
      <c r="Q48" s="164" t="s">
        <v>320</v>
      </c>
      <c r="R48" s="164" t="s">
        <v>295</v>
      </c>
      <c r="S48" s="168" t="b">
        <v>1</v>
      </c>
      <c r="V48" s="170">
        <v>43304</v>
      </c>
      <c r="W48" s="164" t="s">
        <v>295</v>
      </c>
      <c r="X48"/>
      <c r="Z48" s="164" t="s">
        <v>295</v>
      </c>
      <c r="AC48" s="164" t="s">
        <v>624</v>
      </c>
      <c r="AE48" s="164" t="s">
        <v>243</v>
      </c>
      <c r="AF48" s="164" t="s">
        <v>624</v>
      </c>
      <c r="AG48" s="164" t="s">
        <v>624</v>
      </c>
      <c r="AH48" s="172">
        <v>43412</v>
      </c>
      <c r="AI48" s="172"/>
      <c r="AJ48" s="151" t="str">
        <f t="shared" si="0"/>
        <v>FS</v>
      </c>
      <c r="AK48" s="151" t="b">
        <f>ISNUMBER(SEARCH("IRT",Table1[[#This Row],[Current_Status]]))</f>
        <v>0</v>
      </c>
      <c r="AL48" s="152">
        <f>YEAR(Table1[[#This Row],[Project_Initiated]])</f>
        <v>2018</v>
      </c>
      <c r="AM48" s="87">
        <v>43754</v>
      </c>
      <c r="AN48" s="158" t="str">
        <f>IF(AND(Table1[[#This Row],[Completed Date]]&gt;="07/01/2019"+0,Table1[[#This Row],[Completed Date]]&lt;="6/30/2020"+0),"FY 19-20",IF(AND(Table1[[#This Row],[Completed Date]]&gt;="07/01/2018"+0,Table1[[#This Row],[Completed Date]]&lt;="6/30/2019"+0),"FY 18-19",""))</f>
        <v>FY 18-19</v>
      </c>
      <c r="AO48" s="157" t="str">
        <f>IFERROR(FIND("R",Table1[[#This Row],[FS_Priority]]),"")</f>
        <v/>
      </c>
      <c r="AX48"/>
      <c r="BA48" s="3"/>
    </row>
    <row r="49" spans="1:53" hidden="1" x14ac:dyDescent="0.25">
      <c r="A49" s="164" t="s">
        <v>366</v>
      </c>
      <c r="B49" s="164" t="s">
        <v>295</v>
      </c>
      <c r="C49" s="164" t="s">
        <v>366</v>
      </c>
      <c r="D49" s="168" t="b">
        <v>0</v>
      </c>
      <c r="E49" s="164" t="s">
        <v>76</v>
      </c>
      <c r="F49" s="164" t="s">
        <v>3329</v>
      </c>
      <c r="G49" s="164" t="s">
        <v>295</v>
      </c>
      <c r="H49" s="164" t="s">
        <v>1092</v>
      </c>
      <c r="I49" s="164" t="s">
        <v>296</v>
      </c>
      <c r="J49" s="164" t="s">
        <v>2838</v>
      </c>
      <c r="K49" s="164" t="s">
        <v>3856</v>
      </c>
      <c r="L49" s="164" t="s">
        <v>77</v>
      </c>
      <c r="M49" s="164" t="s">
        <v>3893</v>
      </c>
      <c r="N49" s="164" t="s">
        <v>295</v>
      </c>
      <c r="O49" s="164" t="s">
        <v>263</v>
      </c>
      <c r="Q49" s="164" t="s">
        <v>328</v>
      </c>
      <c r="R49" s="164" t="s">
        <v>295</v>
      </c>
      <c r="S49" s="168" t="b">
        <v>0</v>
      </c>
      <c r="V49" s="170">
        <v>43318</v>
      </c>
      <c r="W49" s="164" t="s">
        <v>295</v>
      </c>
      <c r="X49"/>
      <c r="Z49" s="164" t="s">
        <v>295</v>
      </c>
      <c r="AC49" s="164" t="s">
        <v>2866</v>
      </c>
      <c r="AE49" s="164" t="s">
        <v>583</v>
      </c>
      <c r="AF49" s="164" t="s">
        <v>980</v>
      </c>
      <c r="AG49" s="164" t="s">
        <v>2884</v>
      </c>
      <c r="AH49" s="170">
        <v>43448</v>
      </c>
      <c r="AI49" s="172"/>
      <c r="AJ49" s="151" t="str">
        <f t="shared" si="0"/>
        <v>FS</v>
      </c>
      <c r="AK49" s="151" t="b">
        <f>ISNUMBER(SEARCH("IRT",Table1[[#This Row],[Current_Status]]))</f>
        <v>0</v>
      </c>
      <c r="AL49" s="152">
        <f>YEAR(Table1[[#This Row],[Project_Initiated]])</f>
        <v>2018</v>
      </c>
      <c r="AM49" s="87">
        <v>43754</v>
      </c>
      <c r="AN49" s="158" t="str">
        <f>IF(AND(Table1[[#This Row],[Completed Date]]&gt;="07/01/2019"+0,Table1[[#This Row],[Completed Date]]&lt;="6/30/2020"+0),"FY 19-20",IF(AND(Table1[[#This Row],[Completed Date]]&gt;="07/01/2018"+0,Table1[[#This Row],[Completed Date]]&lt;="6/30/2019"+0),"FY 18-19",""))</f>
        <v>FY 18-19</v>
      </c>
      <c r="AO49" s="157" t="str">
        <f>IFERROR(FIND("R",Table1[[#This Row],[FS_Priority]]),"")</f>
        <v/>
      </c>
      <c r="AX49"/>
      <c r="BA49" s="3"/>
    </row>
    <row r="50" spans="1:53" hidden="1" x14ac:dyDescent="0.25">
      <c r="A50" s="164" t="s">
        <v>981</v>
      </c>
      <c r="B50" s="164" t="s">
        <v>295</v>
      </c>
      <c r="C50" s="164" t="s">
        <v>981</v>
      </c>
      <c r="D50" s="168" t="b">
        <v>0</v>
      </c>
      <c r="E50" s="164" t="s">
        <v>76</v>
      </c>
      <c r="F50" s="164" t="s">
        <v>3316</v>
      </c>
      <c r="G50" s="164" t="s">
        <v>295</v>
      </c>
      <c r="H50" s="164" t="s">
        <v>369</v>
      </c>
      <c r="I50" s="164" t="s">
        <v>3887</v>
      </c>
      <c r="J50" s="164" t="s">
        <v>2838</v>
      </c>
      <c r="K50" s="164" t="s">
        <v>3856</v>
      </c>
      <c r="L50" s="164" t="s">
        <v>77</v>
      </c>
      <c r="M50" s="164" t="s">
        <v>3888</v>
      </c>
      <c r="N50" s="164" t="s">
        <v>295</v>
      </c>
      <c r="O50" s="164" t="s">
        <v>243</v>
      </c>
      <c r="Q50" s="164" t="s">
        <v>264</v>
      </c>
      <c r="R50" s="164" t="s">
        <v>295</v>
      </c>
      <c r="S50" s="168" t="b">
        <v>1</v>
      </c>
      <c r="V50" s="170">
        <v>43321</v>
      </c>
      <c r="W50" s="164" t="s">
        <v>295</v>
      </c>
      <c r="X50"/>
      <c r="Z50" s="164" t="s">
        <v>295</v>
      </c>
      <c r="AC50" s="164" t="s">
        <v>624</v>
      </c>
      <c r="AE50" s="164" t="s">
        <v>243</v>
      </c>
      <c r="AF50" s="164" t="s">
        <v>624</v>
      </c>
      <c r="AG50" s="164" t="s">
        <v>624</v>
      </c>
      <c r="AH50" s="170">
        <v>43383</v>
      </c>
      <c r="AI50" s="172"/>
      <c r="AJ50" s="151" t="str">
        <f t="shared" si="0"/>
        <v>FS</v>
      </c>
      <c r="AK50" s="151" t="b">
        <f>ISNUMBER(SEARCH("IRT",Table1[[#This Row],[Current_Status]]))</f>
        <v>0</v>
      </c>
      <c r="AL50" s="152">
        <f>YEAR(Table1[[#This Row],[Project_Initiated]])</f>
        <v>2018</v>
      </c>
      <c r="AM50" s="87">
        <v>43754</v>
      </c>
      <c r="AN50" s="158" t="str">
        <f>IF(AND(Table1[[#This Row],[Completed Date]]&gt;="07/01/2019"+0,Table1[[#This Row],[Completed Date]]&lt;="6/30/2020"+0),"FY 19-20",IF(AND(Table1[[#This Row],[Completed Date]]&gt;="07/01/2018"+0,Table1[[#This Row],[Completed Date]]&lt;="6/30/2019"+0),"FY 18-19",""))</f>
        <v>FY 18-19</v>
      </c>
      <c r="AO50" s="157" t="str">
        <f>IFERROR(FIND("R",Table1[[#This Row],[FS_Priority]]),"")</f>
        <v/>
      </c>
      <c r="AX50"/>
      <c r="BA50" s="3"/>
    </row>
    <row r="51" spans="1:53" hidden="1" x14ac:dyDescent="0.25">
      <c r="A51" s="164" t="s">
        <v>364</v>
      </c>
      <c r="B51" s="164" t="s">
        <v>295</v>
      </c>
      <c r="C51" s="164" t="s">
        <v>364</v>
      </c>
      <c r="D51" s="168" t="b">
        <v>0</v>
      </c>
      <c r="E51" s="164" t="s">
        <v>76</v>
      </c>
      <c r="F51" s="164" t="s">
        <v>3319</v>
      </c>
      <c r="G51" s="164" t="s">
        <v>295</v>
      </c>
      <c r="H51" s="164" t="s">
        <v>369</v>
      </c>
      <c r="I51" s="164" t="s">
        <v>3889</v>
      </c>
      <c r="J51" s="164" t="s">
        <v>2838</v>
      </c>
      <c r="K51" s="164" t="s">
        <v>3856</v>
      </c>
      <c r="L51" s="164" t="s">
        <v>77</v>
      </c>
      <c r="M51" s="164" t="s">
        <v>3872</v>
      </c>
      <c r="N51" s="164" t="s">
        <v>295</v>
      </c>
      <c r="O51" s="164" t="s">
        <v>263</v>
      </c>
      <c r="Q51" s="164" t="s">
        <v>323</v>
      </c>
      <c r="R51" s="164" t="s">
        <v>295</v>
      </c>
      <c r="S51" s="168" t="b">
        <v>1</v>
      </c>
      <c r="V51" s="170">
        <v>43335</v>
      </c>
      <c r="W51" s="164" t="s">
        <v>295</v>
      </c>
      <c r="X51"/>
      <c r="Z51" s="164" t="s">
        <v>295</v>
      </c>
      <c r="AC51" s="164" t="s">
        <v>3020</v>
      </c>
      <c r="AD51" s="136"/>
      <c r="AE51" s="164" t="s">
        <v>583</v>
      </c>
      <c r="AF51" s="164" t="s">
        <v>988</v>
      </c>
      <c r="AG51" s="164" t="s">
        <v>2884</v>
      </c>
      <c r="AH51" s="172">
        <v>43514</v>
      </c>
      <c r="AI51" s="171"/>
      <c r="AJ51" s="151" t="str">
        <f t="shared" si="0"/>
        <v>FS</v>
      </c>
      <c r="AK51" s="151" t="b">
        <f>ISNUMBER(SEARCH("IRT",Table1[[#This Row],[Current_Status]]))</f>
        <v>0</v>
      </c>
      <c r="AL51" s="152">
        <f>YEAR(Table1[[#This Row],[Project_Initiated]])</f>
        <v>2018</v>
      </c>
      <c r="AM51" s="87">
        <v>43754</v>
      </c>
      <c r="AN51" s="158" t="str">
        <f>IF(AND(Table1[[#This Row],[Completed Date]]&gt;="07/01/2019"+0,Table1[[#This Row],[Completed Date]]&lt;="6/30/2020"+0),"FY 19-20",IF(AND(Table1[[#This Row],[Completed Date]]&gt;="07/01/2018"+0,Table1[[#This Row],[Completed Date]]&lt;="6/30/2019"+0),"FY 18-19",""))</f>
        <v>FY 18-19</v>
      </c>
      <c r="AO51" s="157" t="str">
        <f>IFERROR(FIND("R",Table1[[#This Row],[FS_Priority]]),"")</f>
        <v/>
      </c>
      <c r="AX51"/>
      <c r="BA51" s="3"/>
    </row>
    <row r="52" spans="1:53" hidden="1" x14ac:dyDescent="0.25">
      <c r="A52" s="164" t="s">
        <v>1010</v>
      </c>
      <c r="B52" s="164" t="s">
        <v>295</v>
      </c>
      <c r="C52" s="164" t="s">
        <v>1010</v>
      </c>
      <c r="D52" s="168" t="b">
        <v>0</v>
      </c>
      <c r="E52" s="164" t="s">
        <v>76</v>
      </c>
      <c r="F52" s="164" t="s">
        <v>3322</v>
      </c>
      <c r="G52" s="164" t="s">
        <v>295</v>
      </c>
      <c r="H52" s="164" t="s">
        <v>369</v>
      </c>
      <c r="I52" s="164" t="s">
        <v>3887</v>
      </c>
      <c r="J52" s="164" t="s">
        <v>2838</v>
      </c>
      <c r="K52" s="164" t="s">
        <v>3856</v>
      </c>
      <c r="L52" s="164" t="s">
        <v>77</v>
      </c>
      <c r="M52" s="164" t="s">
        <v>3891</v>
      </c>
      <c r="N52" s="164" t="s">
        <v>295</v>
      </c>
      <c r="O52" s="164" t="s">
        <v>243</v>
      </c>
      <c r="Q52" s="164" t="s">
        <v>324</v>
      </c>
      <c r="R52" s="164" t="s">
        <v>295</v>
      </c>
      <c r="S52" s="168" t="b">
        <v>1</v>
      </c>
      <c r="V52" s="170">
        <v>43353</v>
      </c>
      <c r="W52" s="164" t="s">
        <v>295</v>
      </c>
      <c r="X52"/>
      <c r="Z52" s="164" t="s">
        <v>295</v>
      </c>
      <c r="AC52" s="164" t="s">
        <v>624</v>
      </c>
      <c r="AD52" s="167"/>
      <c r="AE52" s="164" t="s">
        <v>243</v>
      </c>
      <c r="AF52" s="164" t="s">
        <v>624</v>
      </c>
      <c r="AG52" s="164" t="s">
        <v>624</v>
      </c>
      <c r="AH52" s="170">
        <v>43383</v>
      </c>
      <c r="AI52" s="172"/>
      <c r="AJ52" s="151" t="str">
        <f t="shared" si="0"/>
        <v>FS</v>
      </c>
      <c r="AK52" s="151" t="b">
        <f>ISNUMBER(SEARCH("IRT",Table1[[#This Row],[Current_Status]]))</f>
        <v>0</v>
      </c>
      <c r="AL52" s="152">
        <f>YEAR(Table1[[#This Row],[Project_Initiated]])</f>
        <v>2018</v>
      </c>
      <c r="AM52" s="87">
        <v>43754</v>
      </c>
      <c r="AN52" s="158" t="str">
        <f>IF(AND(Table1[[#This Row],[Completed Date]]&gt;="07/01/2019"+0,Table1[[#This Row],[Completed Date]]&lt;="6/30/2020"+0),"FY 19-20",IF(AND(Table1[[#This Row],[Completed Date]]&gt;="07/01/2018"+0,Table1[[#This Row],[Completed Date]]&lt;="6/30/2019"+0),"FY 18-19",""))</f>
        <v>FY 18-19</v>
      </c>
      <c r="AO52" s="157" t="str">
        <f>IFERROR(FIND("R",Table1[[#This Row],[FS_Priority]]),"")</f>
        <v/>
      </c>
      <c r="AX52"/>
      <c r="BA52" s="3"/>
    </row>
    <row r="53" spans="1:53" hidden="1" x14ac:dyDescent="0.25">
      <c r="A53" s="164" t="s">
        <v>1020</v>
      </c>
      <c r="B53" s="164" t="s">
        <v>295</v>
      </c>
      <c r="C53" s="164" t="s">
        <v>1020</v>
      </c>
      <c r="D53" s="168" t="b">
        <v>0</v>
      </c>
      <c r="E53" s="164" t="s">
        <v>76</v>
      </c>
      <c r="F53" s="164" t="s">
        <v>3306</v>
      </c>
      <c r="G53" s="164" t="s">
        <v>295</v>
      </c>
      <c r="H53" s="164" t="s">
        <v>369</v>
      </c>
      <c r="I53" s="164" t="s">
        <v>3877</v>
      </c>
      <c r="J53" s="164" t="s">
        <v>2838</v>
      </c>
      <c r="K53" s="164" t="s">
        <v>3856</v>
      </c>
      <c r="L53" s="164" t="s">
        <v>77</v>
      </c>
      <c r="M53" s="164" t="s">
        <v>3878</v>
      </c>
      <c r="N53" s="164" t="s">
        <v>295</v>
      </c>
      <c r="O53" s="164" t="s">
        <v>263</v>
      </c>
      <c r="Q53" s="164" t="s">
        <v>302</v>
      </c>
      <c r="R53" s="164" t="s">
        <v>295</v>
      </c>
      <c r="S53" s="168" t="b">
        <v>1</v>
      </c>
      <c r="V53" s="170">
        <v>43315</v>
      </c>
      <c r="W53" s="164" t="s">
        <v>295</v>
      </c>
      <c r="X53"/>
      <c r="Z53" s="164" t="s">
        <v>295</v>
      </c>
      <c r="AC53" s="164" t="s">
        <v>1021</v>
      </c>
      <c r="AE53" s="164" t="s">
        <v>583</v>
      </c>
      <c r="AF53" s="164" t="s">
        <v>1022</v>
      </c>
      <c r="AG53" s="164" t="s">
        <v>2884</v>
      </c>
      <c r="AH53" s="170">
        <v>43377</v>
      </c>
      <c r="AI53" s="171"/>
      <c r="AJ53" s="151" t="str">
        <f t="shared" si="0"/>
        <v>FS</v>
      </c>
      <c r="AK53" s="151" t="b">
        <f>ISNUMBER(SEARCH("IRT",Table1[[#This Row],[Current_Status]]))</f>
        <v>0</v>
      </c>
      <c r="AL53" s="152">
        <f>YEAR(Table1[[#This Row],[Project_Initiated]])</f>
        <v>2018</v>
      </c>
      <c r="AM53" s="87">
        <v>43754</v>
      </c>
      <c r="AN53" s="158" t="str">
        <f>IF(AND(Table1[[#This Row],[Completed Date]]&gt;="07/01/2019"+0,Table1[[#This Row],[Completed Date]]&lt;="6/30/2020"+0),"FY 19-20",IF(AND(Table1[[#This Row],[Completed Date]]&gt;="07/01/2018"+0,Table1[[#This Row],[Completed Date]]&lt;="6/30/2019"+0),"FY 18-19",""))</f>
        <v>FY 18-19</v>
      </c>
      <c r="AO53" s="157" t="str">
        <f>IFERROR(FIND("R",Table1[[#This Row],[FS_Priority]]),"")</f>
        <v/>
      </c>
      <c r="AX53"/>
      <c r="BA53" s="3"/>
    </row>
    <row r="54" spans="1:53" hidden="1" x14ac:dyDescent="0.25">
      <c r="A54" s="164" t="s">
        <v>1039</v>
      </c>
      <c r="B54" s="164" t="s">
        <v>295</v>
      </c>
      <c r="C54" s="164" t="s">
        <v>1039</v>
      </c>
      <c r="D54" s="168" t="b">
        <v>0</v>
      </c>
      <c r="E54" s="164" t="s">
        <v>76</v>
      </c>
      <c r="F54" s="164" t="s">
        <v>3318</v>
      </c>
      <c r="G54" s="164" t="s">
        <v>295</v>
      </c>
      <c r="H54" s="164" t="s">
        <v>531</v>
      </c>
      <c r="I54" s="164" t="s">
        <v>3886</v>
      </c>
      <c r="J54" s="164" t="s">
        <v>2838</v>
      </c>
      <c r="K54" s="164" t="s">
        <v>3856</v>
      </c>
      <c r="L54" s="164" t="s">
        <v>77</v>
      </c>
      <c r="M54" s="164" t="s">
        <v>3859</v>
      </c>
      <c r="N54" s="164" t="s">
        <v>295</v>
      </c>
      <c r="O54" s="164" t="s">
        <v>243</v>
      </c>
      <c r="Q54" s="164" t="s">
        <v>264</v>
      </c>
      <c r="R54" s="164" t="s">
        <v>295</v>
      </c>
      <c r="S54" s="168" t="b">
        <v>0</v>
      </c>
      <c r="V54" s="170">
        <v>43376</v>
      </c>
      <c r="W54" s="164" t="s">
        <v>295</v>
      </c>
      <c r="X54"/>
      <c r="Z54" s="164" t="s">
        <v>295</v>
      </c>
      <c r="AC54" s="164" t="s">
        <v>3040</v>
      </c>
      <c r="AD54" s="136"/>
      <c r="AE54" s="164" t="s">
        <v>243</v>
      </c>
      <c r="AF54" s="164" t="s">
        <v>624</v>
      </c>
      <c r="AG54" s="164" t="s">
        <v>624</v>
      </c>
      <c r="AH54" s="170">
        <v>43528</v>
      </c>
      <c r="AI54" s="171"/>
      <c r="AJ54" s="151" t="str">
        <f t="shared" si="0"/>
        <v>FS</v>
      </c>
      <c r="AK54" s="151" t="b">
        <f>ISNUMBER(SEARCH("IRT",Table1[[#This Row],[Current_Status]]))</f>
        <v>0</v>
      </c>
      <c r="AL54" s="152">
        <f>YEAR(Table1[[#This Row],[Project_Initiated]])</f>
        <v>2018</v>
      </c>
      <c r="AM54" s="87">
        <v>43754</v>
      </c>
      <c r="AN54" s="158" t="str">
        <f>IF(AND(Table1[[#This Row],[Completed Date]]&gt;="07/01/2019"+0,Table1[[#This Row],[Completed Date]]&lt;="6/30/2020"+0),"FY 19-20",IF(AND(Table1[[#This Row],[Completed Date]]&gt;="07/01/2018"+0,Table1[[#This Row],[Completed Date]]&lt;="6/30/2019"+0),"FY 18-19",""))</f>
        <v>FY 18-19</v>
      </c>
      <c r="AO54" s="157" t="str">
        <f>IFERROR(FIND("R",Table1[[#This Row],[FS_Priority]]),"")</f>
        <v/>
      </c>
      <c r="AX54"/>
      <c r="BA54" s="3"/>
    </row>
    <row r="55" spans="1:53" hidden="1" x14ac:dyDescent="0.25">
      <c r="A55" s="164" t="s">
        <v>1042</v>
      </c>
      <c r="B55" s="164" t="s">
        <v>295</v>
      </c>
      <c r="C55" s="164" t="s">
        <v>1042</v>
      </c>
      <c r="D55" s="168" t="b">
        <v>0</v>
      </c>
      <c r="E55" s="164" t="s">
        <v>76</v>
      </c>
      <c r="F55" s="164" t="s">
        <v>3312</v>
      </c>
      <c r="G55" s="164" t="s">
        <v>295</v>
      </c>
      <c r="H55" s="164" t="s">
        <v>1092</v>
      </c>
      <c r="I55" s="164" t="s">
        <v>3882</v>
      </c>
      <c r="J55" s="164" t="s">
        <v>2838</v>
      </c>
      <c r="K55" s="164" t="s">
        <v>3856</v>
      </c>
      <c r="L55" s="164" t="s">
        <v>77</v>
      </c>
      <c r="M55" s="164" t="s">
        <v>3859</v>
      </c>
      <c r="N55" s="164" t="s">
        <v>295</v>
      </c>
      <c r="O55" s="164" t="s">
        <v>263</v>
      </c>
      <c r="Q55" s="164" t="s">
        <v>309</v>
      </c>
      <c r="R55" s="164" t="s">
        <v>295</v>
      </c>
      <c r="S55" s="168" t="b">
        <v>0</v>
      </c>
      <c r="V55" s="170">
        <v>43376</v>
      </c>
      <c r="W55" s="164" t="s">
        <v>295</v>
      </c>
      <c r="X55"/>
      <c r="Z55" s="164" t="s">
        <v>295</v>
      </c>
      <c r="AC55" s="164" t="s">
        <v>2897</v>
      </c>
      <c r="AD55" s="170">
        <v>43376</v>
      </c>
      <c r="AE55" s="164" t="s">
        <v>583</v>
      </c>
      <c r="AF55" s="164" t="s">
        <v>295</v>
      </c>
      <c r="AG55" s="164" t="s">
        <v>2884</v>
      </c>
      <c r="AH55" s="172">
        <v>43448</v>
      </c>
      <c r="AI55" s="171"/>
      <c r="AJ55" s="151" t="str">
        <f t="shared" si="0"/>
        <v>FS</v>
      </c>
      <c r="AK55" s="151" t="b">
        <f>ISNUMBER(SEARCH("IRT",Table1[[#This Row],[Current_Status]]))</f>
        <v>0</v>
      </c>
      <c r="AL55" s="152">
        <f>YEAR(Table1[[#This Row],[Project_Initiated]])</f>
        <v>2018</v>
      </c>
      <c r="AM55" s="87">
        <v>43754</v>
      </c>
      <c r="AN55" s="158" t="str">
        <f>IF(AND(Table1[[#This Row],[Completed Date]]&gt;="07/01/2019"+0,Table1[[#This Row],[Completed Date]]&lt;="6/30/2020"+0),"FY 19-20",IF(AND(Table1[[#This Row],[Completed Date]]&gt;="07/01/2018"+0,Table1[[#This Row],[Completed Date]]&lt;="6/30/2019"+0),"FY 18-19",""))</f>
        <v>FY 18-19</v>
      </c>
      <c r="AO55" s="157" t="str">
        <f>IFERROR(FIND("R",Table1[[#This Row],[FS_Priority]]),"")</f>
        <v/>
      </c>
      <c r="AX55"/>
      <c r="BA55" s="3"/>
    </row>
    <row r="56" spans="1:53" hidden="1" x14ac:dyDescent="0.25">
      <c r="A56" s="164" t="s">
        <v>1047</v>
      </c>
      <c r="B56" s="164" t="s">
        <v>295</v>
      </c>
      <c r="C56" s="164" t="s">
        <v>1047</v>
      </c>
      <c r="D56" s="168" t="b">
        <v>0</v>
      </c>
      <c r="E56" s="164" t="s">
        <v>76</v>
      </c>
      <c r="F56" s="164" t="s">
        <v>3320</v>
      </c>
      <c r="G56" s="164" t="s">
        <v>295</v>
      </c>
      <c r="H56" s="164" t="s">
        <v>1092</v>
      </c>
      <c r="I56" s="164" t="s">
        <v>296</v>
      </c>
      <c r="J56" s="164" t="s">
        <v>2838</v>
      </c>
      <c r="K56" s="164" t="s">
        <v>3856</v>
      </c>
      <c r="L56" s="164" t="s">
        <v>77</v>
      </c>
      <c r="M56" s="164" t="s">
        <v>3859</v>
      </c>
      <c r="N56" s="164" t="s">
        <v>295</v>
      </c>
      <c r="O56" s="164" t="s">
        <v>243</v>
      </c>
      <c r="Q56" s="164" t="s">
        <v>323</v>
      </c>
      <c r="R56" s="164" t="s">
        <v>295</v>
      </c>
      <c r="S56" s="168" t="b">
        <v>0</v>
      </c>
      <c r="V56" s="170">
        <v>43378</v>
      </c>
      <c r="W56" s="164" t="s">
        <v>295</v>
      </c>
      <c r="X56"/>
      <c r="Z56" s="164" t="s">
        <v>295</v>
      </c>
      <c r="AC56" s="164" t="s">
        <v>3040</v>
      </c>
      <c r="AE56" s="164" t="s">
        <v>243</v>
      </c>
      <c r="AF56" s="164" t="s">
        <v>624</v>
      </c>
      <c r="AG56" s="164" t="s">
        <v>624</v>
      </c>
      <c r="AH56" s="170">
        <v>43528</v>
      </c>
      <c r="AI56" s="172"/>
      <c r="AJ56" s="151" t="str">
        <f t="shared" si="0"/>
        <v>FS</v>
      </c>
      <c r="AK56" s="151" t="b">
        <f>ISNUMBER(SEARCH("IRT",Table1[[#This Row],[Current_Status]]))</f>
        <v>0</v>
      </c>
      <c r="AL56" s="152">
        <f>YEAR(Table1[[#This Row],[Project_Initiated]])</f>
        <v>2018</v>
      </c>
      <c r="AM56" s="87">
        <v>43754</v>
      </c>
      <c r="AN56" s="158" t="str">
        <f>IF(AND(Table1[[#This Row],[Completed Date]]&gt;="07/01/2019"+0,Table1[[#This Row],[Completed Date]]&lt;="6/30/2020"+0),"FY 19-20",IF(AND(Table1[[#This Row],[Completed Date]]&gt;="07/01/2018"+0,Table1[[#This Row],[Completed Date]]&lt;="6/30/2019"+0),"FY 18-19",""))</f>
        <v>FY 18-19</v>
      </c>
      <c r="AO56" s="157" t="str">
        <f>IFERROR(FIND("R",Table1[[#This Row],[FS_Priority]]),"")</f>
        <v/>
      </c>
      <c r="AX56"/>
      <c r="BA56" s="3"/>
    </row>
    <row r="57" spans="1:53" hidden="1" x14ac:dyDescent="0.25">
      <c r="A57" s="164" t="s">
        <v>3031</v>
      </c>
      <c r="B57" s="164" t="s">
        <v>295</v>
      </c>
      <c r="C57" s="164" t="s">
        <v>3031</v>
      </c>
      <c r="D57" s="168" t="b">
        <v>0</v>
      </c>
      <c r="E57" s="164" t="s">
        <v>76</v>
      </c>
      <c r="F57" s="164" t="s">
        <v>3305</v>
      </c>
      <c r="G57" s="164" t="s">
        <v>3058</v>
      </c>
      <c r="H57" s="164" t="s">
        <v>3873</v>
      </c>
      <c r="I57" s="164" t="s">
        <v>3874</v>
      </c>
      <c r="J57" s="164" t="s">
        <v>2838</v>
      </c>
      <c r="K57" s="164" t="s">
        <v>3856</v>
      </c>
      <c r="L57" s="164" t="s">
        <v>77</v>
      </c>
      <c r="M57" s="164" t="s">
        <v>3875</v>
      </c>
      <c r="N57" s="164" t="s">
        <v>295</v>
      </c>
      <c r="O57" s="164" t="s">
        <v>263</v>
      </c>
      <c r="Q57" s="164" t="s">
        <v>372</v>
      </c>
      <c r="R57" s="164" t="s">
        <v>295</v>
      </c>
      <c r="S57" s="168" t="b">
        <v>0</v>
      </c>
      <c r="V57" s="170">
        <v>43430</v>
      </c>
      <c r="W57" s="164" t="s">
        <v>295</v>
      </c>
      <c r="X57"/>
      <c r="Z57" s="164" t="s">
        <v>295</v>
      </c>
      <c r="AC57" s="164" t="s">
        <v>3734</v>
      </c>
      <c r="AD57" s="171">
        <v>43509</v>
      </c>
      <c r="AE57" s="164" t="s">
        <v>583</v>
      </c>
      <c r="AF57" s="164" t="s">
        <v>3097</v>
      </c>
      <c r="AG57" s="164" t="s">
        <v>2884</v>
      </c>
      <c r="AH57" s="172">
        <v>43661</v>
      </c>
      <c r="AI57" s="172"/>
      <c r="AJ57" s="151" t="str">
        <f t="shared" si="0"/>
        <v>FS</v>
      </c>
      <c r="AK57" s="151" t="b">
        <f>ISNUMBER(SEARCH("IRT",Table1[[#This Row],[Current_Status]]))</f>
        <v>0</v>
      </c>
      <c r="AL57" s="152">
        <f>YEAR(Table1[[#This Row],[Project_Initiated]])</f>
        <v>2018</v>
      </c>
      <c r="AM57" s="87">
        <v>43754</v>
      </c>
      <c r="AN57" s="158" t="str">
        <f>IF(AND(Table1[[#This Row],[Completed Date]]&gt;="07/01/2019"+0,Table1[[#This Row],[Completed Date]]&lt;="6/30/2020"+0),"FY 19-20",IF(AND(Table1[[#This Row],[Completed Date]]&gt;="07/01/2018"+0,Table1[[#This Row],[Completed Date]]&lt;="6/30/2019"+0),"FY 18-19",""))</f>
        <v>FY 19-20</v>
      </c>
      <c r="AO57" s="157" t="str">
        <f>IFERROR(FIND("R",Table1[[#This Row],[FS_Priority]]),"")</f>
        <v/>
      </c>
      <c r="AX57"/>
      <c r="BA57" s="3"/>
    </row>
    <row r="58" spans="1:53" hidden="1" x14ac:dyDescent="0.25">
      <c r="A58" s="164" t="s">
        <v>2932</v>
      </c>
      <c r="B58" s="164" t="s">
        <v>295</v>
      </c>
      <c r="C58" s="164" t="s">
        <v>2932</v>
      </c>
      <c r="D58" s="168" t="b">
        <v>0</v>
      </c>
      <c r="E58" s="164" t="s">
        <v>76</v>
      </c>
      <c r="F58" s="164" t="s">
        <v>3323</v>
      </c>
      <c r="G58" s="164" t="s">
        <v>295</v>
      </c>
      <c r="H58" s="164" t="s">
        <v>1092</v>
      </c>
      <c r="I58" s="164" t="s">
        <v>3890</v>
      </c>
      <c r="J58" s="164" t="s">
        <v>2838</v>
      </c>
      <c r="K58" s="164" t="s">
        <v>3856</v>
      </c>
      <c r="L58" s="164" t="s">
        <v>77</v>
      </c>
      <c r="M58" s="164" t="s">
        <v>3859</v>
      </c>
      <c r="N58" s="164" t="s">
        <v>295</v>
      </c>
      <c r="O58" s="164" t="s">
        <v>243</v>
      </c>
      <c r="Q58" s="164" t="s">
        <v>324</v>
      </c>
      <c r="R58" s="164" t="s">
        <v>295</v>
      </c>
      <c r="S58" s="168" t="b">
        <v>0</v>
      </c>
      <c r="V58" s="170">
        <v>43454</v>
      </c>
      <c r="W58" s="164" t="s">
        <v>295</v>
      </c>
      <c r="X58"/>
      <c r="Z58" s="164" t="s">
        <v>295</v>
      </c>
      <c r="AC58" s="164" t="s">
        <v>3040</v>
      </c>
      <c r="AD58" s="167"/>
      <c r="AE58" s="164" t="s">
        <v>295</v>
      </c>
      <c r="AF58" s="164" t="s">
        <v>295</v>
      </c>
      <c r="AG58" s="164" t="s">
        <v>295</v>
      </c>
      <c r="AH58" s="172">
        <v>43528</v>
      </c>
      <c r="AI58" s="171"/>
      <c r="AJ58" s="151" t="str">
        <f t="shared" si="0"/>
        <v>FS</v>
      </c>
      <c r="AK58" s="151" t="b">
        <f>ISNUMBER(SEARCH("IRT",Table1[[#This Row],[Current_Status]]))</f>
        <v>0</v>
      </c>
      <c r="AL58" s="152">
        <f>YEAR(Table1[[#This Row],[Project_Initiated]])</f>
        <v>2018</v>
      </c>
      <c r="AM58" s="87">
        <v>43754</v>
      </c>
      <c r="AN58" s="158" t="str">
        <f>IF(AND(Table1[[#This Row],[Completed Date]]&gt;="07/01/2019"+0,Table1[[#This Row],[Completed Date]]&lt;="6/30/2020"+0),"FY 19-20",IF(AND(Table1[[#This Row],[Completed Date]]&gt;="07/01/2018"+0,Table1[[#This Row],[Completed Date]]&lt;="6/30/2019"+0),"FY 18-19",""))</f>
        <v>FY 18-19</v>
      </c>
      <c r="AO58" s="157" t="str">
        <f>IFERROR(FIND("R",Table1[[#This Row],[FS_Priority]]),"")</f>
        <v/>
      </c>
      <c r="AX58"/>
      <c r="BA58" s="3"/>
    </row>
    <row r="59" spans="1:53" hidden="1" x14ac:dyDescent="0.25">
      <c r="A59" s="164" t="s">
        <v>2931</v>
      </c>
      <c r="B59" s="164" t="s">
        <v>295</v>
      </c>
      <c r="C59" s="164" t="s">
        <v>2931</v>
      </c>
      <c r="D59" s="168" t="b">
        <v>0</v>
      </c>
      <c r="E59" s="164" t="s">
        <v>76</v>
      </c>
      <c r="F59" s="164" t="s">
        <v>3315</v>
      </c>
      <c r="G59" s="164" t="s">
        <v>295</v>
      </c>
      <c r="H59" s="164" t="s">
        <v>1092</v>
      </c>
      <c r="I59" s="164" t="s">
        <v>3884</v>
      </c>
      <c r="J59" s="164" t="s">
        <v>2838</v>
      </c>
      <c r="K59" s="164" t="s">
        <v>3856</v>
      </c>
      <c r="L59" s="164" t="s">
        <v>77</v>
      </c>
      <c r="M59" s="164" t="s">
        <v>3885</v>
      </c>
      <c r="N59" s="164" t="s">
        <v>295</v>
      </c>
      <c r="O59" s="164" t="s">
        <v>243</v>
      </c>
      <c r="Q59" s="164" t="s">
        <v>320</v>
      </c>
      <c r="R59" s="164" t="s">
        <v>295</v>
      </c>
      <c r="S59" s="168" t="b">
        <v>0</v>
      </c>
      <c r="V59" s="170">
        <v>43474</v>
      </c>
      <c r="W59" s="164" t="s">
        <v>295</v>
      </c>
      <c r="X59"/>
      <c r="Z59" s="164" t="s">
        <v>295</v>
      </c>
      <c r="AC59" s="164" t="s">
        <v>3040</v>
      </c>
      <c r="AD59" s="167"/>
      <c r="AE59" s="164" t="s">
        <v>295</v>
      </c>
      <c r="AF59" s="164" t="s">
        <v>295</v>
      </c>
      <c r="AG59" s="164" t="s">
        <v>295</v>
      </c>
      <c r="AH59" s="172">
        <v>43528</v>
      </c>
      <c r="AI59" s="171"/>
      <c r="AJ59" s="151" t="str">
        <f t="shared" si="0"/>
        <v>FS</v>
      </c>
      <c r="AK59" s="151" t="b">
        <f>ISNUMBER(SEARCH("IRT",Table1[[#This Row],[Current_Status]]))</f>
        <v>0</v>
      </c>
      <c r="AL59" s="152">
        <f>YEAR(Table1[[#This Row],[Project_Initiated]])</f>
        <v>2019</v>
      </c>
      <c r="AM59" s="87">
        <v>43754</v>
      </c>
      <c r="AN59" s="158" t="str">
        <f>IF(AND(Table1[[#This Row],[Completed Date]]&gt;="07/01/2019"+0,Table1[[#This Row],[Completed Date]]&lt;="6/30/2020"+0),"FY 19-20",IF(AND(Table1[[#This Row],[Completed Date]]&gt;="07/01/2018"+0,Table1[[#This Row],[Completed Date]]&lt;="6/30/2019"+0),"FY 18-19",""))</f>
        <v>FY 18-19</v>
      </c>
      <c r="AO59" s="157" t="str">
        <f>IFERROR(FIND("R",Table1[[#This Row],[FS_Priority]]),"")</f>
        <v/>
      </c>
      <c r="AX59"/>
      <c r="BA59" s="3"/>
    </row>
    <row r="60" spans="1:53" hidden="1" x14ac:dyDescent="0.25">
      <c r="A60" s="164" t="s">
        <v>2930</v>
      </c>
      <c r="B60" s="164" t="s">
        <v>295</v>
      </c>
      <c r="C60" s="164" t="s">
        <v>2930</v>
      </c>
      <c r="D60" s="168" t="b">
        <v>0</v>
      </c>
      <c r="E60" s="164" t="s">
        <v>76</v>
      </c>
      <c r="F60" s="164" t="s">
        <v>2957</v>
      </c>
      <c r="G60" s="164" t="s">
        <v>295</v>
      </c>
      <c r="H60" s="164" t="s">
        <v>1092</v>
      </c>
      <c r="I60" s="164" t="s">
        <v>3876</v>
      </c>
      <c r="J60" s="164" t="s">
        <v>2838</v>
      </c>
      <c r="K60" s="164" t="s">
        <v>3856</v>
      </c>
      <c r="L60" s="164" t="s">
        <v>77</v>
      </c>
      <c r="M60" s="164" t="s">
        <v>3859</v>
      </c>
      <c r="N60" s="164" t="s">
        <v>295</v>
      </c>
      <c r="O60" s="164" t="s">
        <v>243</v>
      </c>
      <c r="Q60" s="164" t="s">
        <v>302</v>
      </c>
      <c r="R60" s="164" t="s">
        <v>295</v>
      </c>
      <c r="S60" s="168" t="b">
        <v>1</v>
      </c>
      <c r="V60" s="170">
        <v>43482</v>
      </c>
      <c r="W60" s="164" t="s">
        <v>295</v>
      </c>
      <c r="X60"/>
      <c r="Z60" s="164" t="s">
        <v>295</v>
      </c>
      <c r="AC60" s="164" t="s">
        <v>3003</v>
      </c>
      <c r="AE60" s="164" t="s">
        <v>295</v>
      </c>
      <c r="AF60" s="164" t="s">
        <v>295</v>
      </c>
      <c r="AG60" s="164" t="s">
        <v>295</v>
      </c>
      <c r="AH60" s="170">
        <v>43504</v>
      </c>
      <c r="AI60" s="171"/>
      <c r="AJ60" s="151" t="str">
        <f t="shared" si="0"/>
        <v>FS</v>
      </c>
      <c r="AK60" s="151" t="b">
        <f>ISNUMBER(SEARCH("IRT",Table1[[#This Row],[Current_Status]]))</f>
        <v>0</v>
      </c>
      <c r="AL60" s="152">
        <f>YEAR(Table1[[#This Row],[Project_Initiated]])</f>
        <v>2019</v>
      </c>
      <c r="AM60" s="87">
        <v>43754</v>
      </c>
      <c r="AN60" s="158" t="str">
        <f>IF(AND(Table1[[#This Row],[Completed Date]]&gt;="07/01/2019"+0,Table1[[#This Row],[Completed Date]]&lt;="6/30/2020"+0),"FY 19-20",IF(AND(Table1[[#This Row],[Completed Date]]&gt;="07/01/2018"+0,Table1[[#This Row],[Completed Date]]&lt;="6/30/2019"+0),"FY 18-19",""))</f>
        <v>FY 18-19</v>
      </c>
      <c r="AO60" s="157" t="str">
        <f>IFERROR(FIND("R",Table1[[#This Row],[FS_Priority]]),"")</f>
        <v/>
      </c>
      <c r="AX60"/>
      <c r="BA60" s="3"/>
    </row>
    <row r="61" spans="1:53" hidden="1" x14ac:dyDescent="0.25">
      <c r="A61" s="164" t="s">
        <v>3204</v>
      </c>
      <c r="B61" s="164" t="s">
        <v>295</v>
      </c>
      <c r="C61" s="164" t="s">
        <v>3204</v>
      </c>
      <c r="D61" s="168" t="b">
        <v>0</v>
      </c>
      <c r="E61" s="164" t="s">
        <v>76</v>
      </c>
      <c r="F61" s="164" t="s">
        <v>3313</v>
      </c>
      <c r="G61" s="164" t="s">
        <v>295</v>
      </c>
      <c r="H61" s="164" t="s">
        <v>369</v>
      </c>
      <c r="I61" s="164" t="s">
        <v>4301</v>
      </c>
      <c r="J61" s="164" t="s">
        <v>2838</v>
      </c>
      <c r="K61" s="164" t="s">
        <v>3856</v>
      </c>
      <c r="L61" s="164" t="s">
        <v>77</v>
      </c>
      <c r="M61" s="164" t="s">
        <v>4302</v>
      </c>
      <c r="N61" s="164" t="s">
        <v>295</v>
      </c>
      <c r="O61" s="164" t="s">
        <v>243</v>
      </c>
      <c r="Q61" s="164" t="s">
        <v>320</v>
      </c>
      <c r="R61" s="164" t="s">
        <v>295</v>
      </c>
      <c r="S61" s="168" t="b">
        <v>0</v>
      </c>
      <c r="V61" s="170">
        <v>43501</v>
      </c>
      <c r="W61" s="164" t="s">
        <v>295</v>
      </c>
      <c r="X61"/>
      <c r="Z61" s="164" t="s">
        <v>295</v>
      </c>
      <c r="AC61" s="164" t="s">
        <v>4406</v>
      </c>
      <c r="AE61" s="164" t="s">
        <v>295</v>
      </c>
      <c r="AF61" s="164" t="s">
        <v>295</v>
      </c>
      <c r="AG61" s="164" t="s">
        <v>295</v>
      </c>
      <c r="AH61" s="170">
        <v>43668</v>
      </c>
      <c r="AI61" s="172"/>
      <c r="AJ61" s="151" t="str">
        <f t="shared" si="0"/>
        <v>FS</v>
      </c>
      <c r="AK61" s="151" t="b">
        <f>ISNUMBER(SEARCH("IRT",Table1[[#This Row],[Current_Status]]))</f>
        <v>0</v>
      </c>
      <c r="AL61" s="152">
        <f>YEAR(Table1[[#This Row],[Project_Initiated]])</f>
        <v>2019</v>
      </c>
      <c r="AM61" s="87">
        <v>43754</v>
      </c>
      <c r="AN61" s="158" t="str">
        <f>IF(AND(Table1[[#This Row],[Completed Date]]&gt;="07/01/2019"+0,Table1[[#This Row],[Completed Date]]&lt;="6/30/2020"+0),"FY 19-20",IF(AND(Table1[[#This Row],[Completed Date]]&gt;="07/01/2018"+0,Table1[[#This Row],[Completed Date]]&lt;="6/30/2019"+0),"FY 18-19",""))</f>
        <v>FY 19-20</v>
      </c>
      <c r="AO61" s="157" t="str">
        <f>IFERROR(FIND("R",Table1[[#This Row],[FS_Priority]]),"")</f>
        <v/>
      </c>
      <c r="AX61"/>
      <c r="BA61" s="3"/>
    </row>
    <row r="62" spans="1:53" hidden="1" x14ac:dyDescent="0.25">
      <c r="A62" s="164" t="s">
        <v>3207</v>
      </c>
      <c r="B62" s="164" t="s">
        <v>295</v>
      </c>
      <c r="C62" s="164" t="s">
        <v>3207</v>
      </c>
      <c r="D62" s="168" t="b">
        <v>0</v>
      </c>
      <c r="E62" s="164" t="s">
        <v>76</v>
      </c>
      <c r="F62" s="164" t="s">
        <v>3324</v>
      </c>
      <c r="G62" s="164" t="s">
        <v>295</v>
      </c>
      <c r="H62" s="164" t="s">
        <v>369</v>
      </c>
      <c r="I62" s="164" t="s">
        <v>4308</v>
      </c>
      <c r="J62" s="164" t="s">
        <v>2838</v>
      </c>
      <c r="K62" s="164" t="s">
        <v>3856</v>
      </c>
      <c r="L62" s="164" t="s">
        <v>77</v>
      </c>
      <c r="M62" s="164" t="s">
        <v>3859</v>
      </c>
      <c r="N62" s="164" t="s">
        <v>295</v>
      </c>
      <c r="O62" s="164" t="s">
        <v>243</v>
      </c>
      <c r="Q62" s="164" t="s">
        <v>324</v>
      </c>
      <c r="R62" s="164" t="s">
        <v>295</v>
      </c>
      <c r="S62" s="168" t="b">
        <v>0</v>
      </c>
      <c r="V62" s="170">
        <v>43558</v>
      </c>
      <c r="W62" s="164" t="s">
        <v>295</v>
      </c>
      <c r="X62"/>
      <c r="Z62" s="164" t="s">
        <v>295</v>
      </c>
      <c r="AC62" s="164" t="s">
        <v>3719</v>
      </c>
      <c r="AE62" s="164" t="s">
        <v>295</v>
      </c>
      <c r="AF62" s="164" t="s">
        <v>295</v>
      </c>
      <c r="AG62" s="164" t="s">
        <v>295</v>
      </c>
      <c r="AH62" s="172">
        <v>43655</v>
      </c>
      <c r="AI62" s="172"/>
      <c r="AJ62" s="151" t="str">
        <f t="shared" si="0"/>
        <v>FS</v>
      </c>
      <c r="AK62" s="151" t="b">
        <f>ISNUMBER(SEARCH("IRT",Table1[[#This Row],[Current_Status]]))</f>
        <v>0</v>
      </c>
      <c r="AL62" s="152">
        <f>YEAR(Table1[[#This Row],[Project_Initiated]])</f>
        <v>2019</v>
      </c>
      <c r="AM62" s="87">
        <v>43754</v>
      </c>
      <c r="AN62" s="158" t="str">
        <f>IF(AND(Table1[[#This Row],[Completed Date]]&gt;="07/01/2019"+0,Table1[[#This Row],[Completed Date]]&lt;="6/30/2020"+0),"FY 19-20",IF(AND(Table1[[#This Row],[Completed Date]]&gt;="07/01/2018"+0,Table1[[#This Row],[Completed Date]]&lt;="6/30/2019"+0),"FY 18-19",""))</f>
        <v>FY 19-20</v>
      </c>
      <c r="AO62" s="157" t="str">
        <f>IFERROR(FIND("R",Table1[[#This Row],[FS_Priority]]),"")</f>
        <v/>
      </c>
      <c r="AX62"/>
      <c r="BA62" s="3"/>
    </row>
    <row r="63" spans="1:53" hidden="1" x14ac:dyDescent="0.25">
      <c r="A63" s="164" t="s">
        <v>3210</v>
      </c>
      <c r="B63" s="164" t="s">
        <v>295</v>
      </c>
      <c r="C63" s="164" t="s">
        <v>3210</v>
      </c>
      <c r="D63" s="168" t="b">
        <v>0</v>
      </c>
      <c r="E63" s="164" t="s">
        <v>76</v>
      </c>
      <c r="F63" s="164" t="s">
        <v>3328</v>
      </c>
      <c r="G63" s="164" t="s">
        <v>295</v>
      </c>
      <c r="H63" s="164" t="s">
        <v>369</v>
      </c>
      <c r="I63" s="164" t="s">
        <v>4311</v>
      </c>
      <c r="J63" s="164" t="s">
        <v>2838</v>
      </c>
      <c r="K63" s="164" t="s">
        <v>3856</v>
      </c>
      <c r="L63" s="164" t="s">
        <v>77</v>
      </c>
      <c r="M63" s="164" t="s">
        <v>3859</v>
      </c>
      <c r="N63" s="164" t="s">
        <v>295</v>
      </c>
      <c r="O63" s="164" t="s">
        <v>243</v>
      </c>
      <c r="Q63" s="164" t="s">
        <v>328</v>
      </c>
      <c r="R63" s="164" t="s">
        <v>295</v>
      </c>
      <c r="S63" s="168" t="b">
        <v>0</v>
      </c>
      <c r="V63" s="170">
        <v>43577</v>
      </c>
      <c r="W63" s="164" t="s">
        <v>295</v>
      </c>
      <c r="X63"/>
      <c r="Z63" s="164" t="s">
        <v>295</v>
      </c>
      <c r="AC63" s="164" t="s">
        <v>3693</v>
      </c>
      <c r="AD63" s="136"/>
      <c r="AE63" s="164" t="s">
        <v>295</v>
      </c>
      <c r="AF63" s="164" t="s">
        <v>295</v>
      </c>
      <c r="AG63" s="164" t="s">
        <v>295</v>
      </c>
      <c r="AH63" s="170">
        <v>43644</v>
      </c>
      <c r="AI63" s="172"/>
      <c r="AJ63" s="151" t="str">
        <f t="shared" si="0"/>
        <v>FS</v>
      </c>
      <c r="AK63" s="151" t="b">
        <f>ISNUMBER(SEARCH("IRT",Table1[[#This Row],[Current_Status]]))</f>
        <v>0</v>
      </c>
      <c r="AL63" s="152">
        <f>YEAR(Table1[[#This Row],[Project_Initiated]])</f>
        <v>2019</v>
      </c>
      <c r="AM63" s="87">
        <v>43754</v>
      </c>
      <c r="AN63" s="158" t="str">
        <f>IF(AND(Table1[[#This Row],[Completed Date]]&gt;="07/01/2019"+0,Table1[[#This Row],[Completed Date]]&lt;="6/30/2020"+0),"FY 19-20",IF(AND(Table1[[#This Row],[Completed Date]]&gt;="07/01/2018"+0,Table1[[#This Row],[Completed Date]]&lt;="6/30/2019"+0),"FY 18-19",""))</f>
        <v>FY 18-19</v>
      </c>
      <c r="AO63" s="157" t="str">
        <f>IFERROR(FIND("R",Table1[[#This Row],[FS_Priority]]),"")</f>
        <v/>
      </c>
      <c r="AX63"/>
      <c r="BA63" s="3"/>
    </row>
    <row r="64" spans="1:53" hidden="1" x14ac:dyDescent="0.25">
      <c r="A64" s="164" t="s">
        <v>3205</v>
      </c>
      <c r="B64" s="164" t="s">
        <v>295</v>
      </c>
      <c r="C64" s="164" t="s">
        <v>3205</v>
      </c>
      <c r="D64" s="168" t="b">
        <v>0</v>
      </c>
      <c r="E64" s="164" t="s">
        <v>76</v>
      </c>
      <c r="F64" s="164" t="s">
        <v>3317</v>
      </c>
      <c r="G64" s="164" t="s">
        <v>295</v>
      </c>
      <c r="H64" s="164" t="s">
        <v>1092</v>
      </c>
      <c r="I64" s="164" t="s">
        <v>4306</v>
      </c>
      <c r="J64" s="164" t="s">
        <v>2838</v>
      </c>
      <c r="K64" s="164" t="s">
        <v>3856</v>
      </c>
      <c r="L64" s="164" t="s">
        <v>77</v>
      </c>
      <c r="M64" s="164" t="s">
        <v>3896</v>
      </c>
      <c r="N64" s="164" t="s">
        <v>295</v>
      </c>
      <c r="O64" s="164" t="s">
        <v>243</v>
      </c>
      <c r="P64" s="136"/>
      <c r="Q64" s="164" t="s">
        <v>264</v>
      </c>
      <c r="R64" s="164" t="s">
        <v>295</v>
      </c>
      <c r="S64" s="168" t="b">
        <v>0</v>
      </c>
      <c r="T64" s="136"/>
      <c r="V64" s="170">
        <v>43588</v>
      </c>
      <c r="W64" s="164" t="s">
        <v>295</v>
      </c>
      <c r="X64" s="136"/>
      <c r="Y64" s="136"/>
      <c r="Z64" s="164" t="s">
        <v>295</v>
      </c>
      <c r="AC64" s="164" t="s">
        <v>4394</v>
      </c>
      <c r="AE64" s="164" t="s">
        <v>295</v>
      </c>
      <c r="AF64" s="164" t="s">
        <v>295</v>
      </c>
      <c r="AG64" s="164" t="s">
        <v>295</v>
      </c>
      <c r="AH64" s="172">
        <v>43662</v>
      </c>
      <c r="AI64" s="171"/>
      <c r="AJ64" s="151" t="str">
        <f t="shared" si="0"/>
        <v>FS</v>
      </c>
      <c r="AK64" s="151" t="b">
        <f>ISNUMBER(SEARCH("IRT",Table1[[#This Row],[Current_Status]]))</f>
        <v>0</v>
      </c>
      <c r="AL64" s="152">
        <f>YEAR(Table1[[#This Row],[Project_Initiated]])</f>
        <v>2019</v>
      </c>
      <c r="AM64" s="87">
        <v>43754</v>
      </c>
      <c r="AN64" s="158" t="str">
        <f>IF(AND(Table1[[#This Row],[Completed Date]]&gt;="07/01/2019"+0,Table1[[#This Row],[Completed Date]]&lt;="6/30/2020"+0),"FY 19-20",IF(AND(Table1[[#This Row],[Completed Date]]&gt;="07/01/2018"+0,Table1[[#This Row],[Completed Date]]&lt;="6/30/2019"+0),"FY 18-19",""))</f>
        <v>FY 19-20</v>
      </c>
      <c r="AO64" s="157" t="str">
        <f>IFERROR(FIND("R",Table1[[#This Row],[FS_Priority]]),"")</f>
        <v/>
      </c>
      <c r="AX64"/>
      <c r="BA64" s="3"/>
    </row>
    <row r="65" spans="1:53" hidden="1" x14ac:dyDescent="0.25">
      <c r="A65" s="164" t="s">
        <v>4542</v>
      </c>
      <c r="B65" s="164" t="s">
        <v>295</v>
      </c>
      <c r="C65" s="164" t="s">
        <v>4542</v>
      </c>
      <c r="D65" s="168" t="b">
        <v>0</v>
      </c>
      <c r="E65" s="164" t="s">
        <v>76</v>
      </c>
      <c r="F65" s="164" t="s">
        <v>4609</v>
      </c>
      <c r="G65" s="164" t="s">
        <v>295</v>
      </c>
      <c r="H65" s="164" t="s">
        <v>1092</v>
      </c>
      <c r="I65" s="164" t="s">
        <v>4610</v>
      </c>
      <c r="J65" s="164" t="s">
        <v>2838</v>
      </c>
      <c r="K65" s="164" t="s">
        <v>3856</v>
      </c>
      <c r="L65" s="164" t="s">
        <v>77</v>
      </c>
      <c r="M65" s="164" t="s">
        <v>3885</v>
      </c>
      <c r="N65" s="164" t="s">
        <v>295</v>
      </c>
      <c r="O65" s="164" t="s">
        <v>243</v>
      </c>
      <c r="P65" s="136"/>
      <c r="Q65" s="164" t="s">
        <v>295</v>
      </c>
      <c r="R65" s="164" t="s">
        <v>295</v>
      </c>
      <c r="S65" s="168" t="b">
        <v>0</v>
      </c>
      <c r="T65" s="136"/>
      <c r="V65" s="170">
        <v>43600</v>
      </c>
      <c r="W65" s="164" t="s">
        <v>295</v>
      </c>
      <c r="X65"/>
      <c r="Z65" s="164" t="s">
        <v>295</v>
      </c>
      <c r="AC65" s="164" t="s">
        <v>295</v>
      </c>
      <c r="AE65" s="164" t="s">
        <v>243</v>
      </c>
      <c r="AF65" s="164" t="s">
        <v>295</v>
      </c>
      <c r="AG65" s="164" t="s">
        <v>295</v>
      </c>
      <c r="AH65" s="172">
        <v>43724</v>
      </c>
      <c r="AI65" s="171"/>
      <c r="AJ65" s="151" t="str">
        <f t="shared" si="0"/>
        <v>FS</v>
      </c>
      <c r="AK65" s="151" t="b">
        <f>ISNUMBER(SEARCH("IRT",Table1[[#This Row],[Current_Status]]))</f>
        <v>0</v>
      </c>
      <c r="AL65" s="152">
        <f>YEAR(Table1[[#This Row],[Project_Initiated]])</f>
        <v>2019</v>
      </c>
      <c r="AM65" s="87">
        <v>43754</v>
      </c>
      <c r="AN65" s="158" t="str">
        <f>IF(AND(Table1[[#This Row],[Completed Date]]&gt;="07/01/2019"+0,Table1[[#This Row],[Completed Date]]&lt;="6/30/2020"+0),"FY 19-20",IF(AND(Table1[[#This Row],[Completed Date]]&gt;="07/01/2018"+0,Table1[[#This Row],[Completed Date]]&lt;="6/30/2019"+0),"FY 18-19",""))</f>
        <v>FY 19-20</v>
      </c>
      <c r="AO65" s="157" t="str">
        <f>IFERROR(FIND("R",Table1[[#This Row],[FS_Priority]]),"")</f>
        <v/>
      </c>
      <c r="AX65"/>
      <c r="BA65" s="3"/>
    </row>
    <row r="66" spans="1:53" hidden="1" x14ac:dyDescent="0.25">
      <c r="A66" s="164" t="s">
        <v>4544</v>
      </c>
      <c r="B66" s="164" t="s">
        <v>295</v>
      </c>
      <c r="C66" s="164" t="s">
        <v>4544</v>
      </c>
      <c r="D66" s="168" t="b">
        <v>0</v>
      </c>
      <c r="E66" s="164" t="s">
        <v>76</v>
      </c>
      <c r="F66" s="164" t="s">
        <v>4600</v>
      </c>
      <c r="G66" s="164" t="s">
        <v>4754</v>
      </c>
      <c r="H66" s="164" t="s">
        <v>1092</v>
      </c>
      <c r="I66" s="164" t="s">
        <v>4601</v>
      </c>
      <c r="J66" s="164" t="s">
        <v>4755</v>
      </c>
      <c r="K66" s="164" t="s">
        <v>3856</v>
      </c>
      <c r="L66" s="164" t="s">
        <v>77</v>
      </c>
      <c r="M66" s="164" t="s">
        <v>3859</v>
      </c>
      <c r="N66" s="164" t="s">
        <v>295</v>
      </c>
      <c r="O66" s="164" t="s">
        <v>263</v>
      </c>
      <c r="Q66" s="164" t="s">
        <v>3588</v>
      </c>
      <c r="R66" s="164" t="s">
        <v>295</v>
      </c>
      <c r="S66" s="168" t="b">
        <v>0</v>
      </c>
      <c r="V66" s="170">
        <v>43468</v>
      </c>
      <c r="W66" s="164" t="s">
        <v>295</v>
      </c>
      <c r="X66"/>
      <c r="Z66" s="164" t="s">
        <v>295</v>
      </c>
      <c r="AC66" s="164" t="s">
        <v>295</v>
      </c>
      <c r="AE66" s="164" t="s">
        <v>583</v>
      </c>
      <c r="AF66" s="164" t="s">
        <v>4756</v>
      </c>
      <c r="AG66" s="164" t="s">
        <v>2883</v>
      </c>
      <c r="AH66" s="136"/>
      <c r="AI66" s="136"/>
      <c r="AJ66" s="151" t="str">
        <f t="shared" ref="AJ66:AJ129" si="1">IF(LEN(A66)&gt;6,"FS","PD&amp;C")</f>
        <v>FS</v>
      </c>
      <c r="AK66" s="151" t="b">
        <f>ISNUMBER(SEARCH("IRT",Table1[[#This Row],[Current_Status]]))</f>
        <v>0</v>
      </c>
      <c r="AL66" s="152">
        <f>YEAR(Table1[[#This Row],[Project_Initiated]])</f>
        <v>2019</v>
      </c>
      <c r="AM66" s="87">
        <v>43754</v>
      </c>
      <c r="AN66" s="158" t="str">
        <f>IF(AND(Table1[[#This Row],[Completed Date]]&gt;="07/01/2019"+0,Table1[[#This Row],[Completed Date]]&lt;="6/30/2020"+0),"FY 19-20",IF(AND(Table1[[#This Row],[Completed Date]]&gt;="07/01/2018"+0,Table1[[#This Row],[Completed Date]]&lt;="6/30/2019"+0),"FY 18-19",""))</f>
        <v/>
      </c>
      <c r="AO66" s="157">
        <f>IFERROR(FIND("R",Table1[[#This Row],[FS_Priority]]),"")</f>
        <v>1</v>
      </c>
      <c r="AX66"/>
      <c r="BA66" s="3"/>
    </row>
    <row r="67" spans="1:53" hidden="1" x14ac:dyDescent="0.25">
      <c r="A67" s="164" t="s">
        <v>4545</v>
      </c>
      <c r="B67" s="164" t="s">
        <v>295</v>
      </c>
      <c r="C67" s="164" t="s">
        <v>4545</v>
      </c>
      <c r="D67" s="168" t="b">
        <v>0</v>
      </c>
      <c r="E67" s="164" t="s">
        <v>76</v>
      </c>
      <c r="F67" s="164" t="s">
        <v>4602</v>
      </c>
      <c r="G67" s="164" t="s">
        <v>4757</v>
      </c>
      <c r="H67" s="164" t="s">
        <v>1092</v>
      </c>
      <c r="I67" s="164" t="s">
        <v>4603</v>
      </c>
      <c r="J67" s="164" t="s">
        <v>4755</v>
      </c>
      <c r="K67" s="164" t="s">
        <v>3856</v>
      </c>
      <c r="L67" s="164" t="s">
        <v>77</v>
      </c>
      <c r="M67" s="164" t="s">
        <v>3893</v>
      </c>
      <c r="N67" s="164" t="s">
        <v>295</v>
      </c>
      <c r="O67" s="164" t="s">
        <v>263</v>
      </c>
      <c r="Q67" s="164" t="s">
        <v>3742</v>
      </c>
      <c r="R67" s="164" t="s">
        <v>295</v>
      </c>
      <c r="S67" s="168" t="b">
        <v>0</v>
      </c>
      <c r="V67" s="170">
        <v>43515</v>
      </c>
      <c r="W67" s="164" t="s">
        <v>295</v>
      </c>
      <c r="X67"/>
      <c r="Z67" s="164" t="s">
        <v>295</v>
      </c>
      <c r="AC67" s="164" t="s">
        <v>295</v>
      </c>
      <c r="AD67" s="171">
        <v>43725</v>
      </c>
      <c r="AE67" s="164" t="s">
        <v>583</v>
      </c>
      <c r="AF67" s="164" t="s">
        <v>4758</v>
      </c>
      <c r="AG67" s="164" t="s">
        <v>2884</v>
      </c>
      <c r="AH67" s="167"/>
      <c r="AI67" s="136"/>
      <c r="AJ67" s="151" t="str">
        <f t="shared" si="1"/>
        <v>FS</v>
      </c>
      <c r="AK67" s="151" t="b">
        <f>ISNUMBER(SEARCH("IRT",Table1[[#This Row],[Current_Status]]))</f>
        <v>0</v>
      </c>
      <c r="AL67" s="152">
        <f>YEAR(Table1[[#This Row],[Project_Initiated]])</f>
        <v>2019</v>
      </c>
      <c r="AM67" s="87">
        <v>43754</v>
      </c>
      <c r="AN67" s="158" t="str">
        <f>IF(AND(Table1[[#This Row],[Completed Date]]&gt;="07/01/2019"+0,Table1[[#This Row],[Completed Date]]&lt;="6/30/2020"+0),"FY 19-20",IF(AND(Table1[[#This Row],[Completed Date]]&gt;="07/01/2018"+0,Table1[[#This Row],[Completed Date]]&lt;="6/30/2019"+0),"FY 18-19",""))</f>
        <v/>
      </c>
      <c r="AO67" s="157">
        <f>IFERROR(FIND("R",Table1[[#This Row],[FS_Priority]]),"")</f>
        <v>1</v>
      </c>
      <c r="AX67"/>
      <c r="BA67" s="3"/>
    </row>
    <row r="68" spans="1:53" hidden="1" x14ac:dyDescent="0.25">
      <c r="A68" s="164" t="s">
        <v>3661</v>
      </c>
      <c r="B68" s="164" t="s">
        <v>295</v>
      </c>
      <c r="C68" s="164" t="s">
        <v>3661</v>
      </c>
      <c r="D68" s="168" t="b">
        <v>0</v>
      </c>
      <c r="E68" s="164" t="s">
        <v>76</v>
      </c>
      <c r="F68" s="164" t="s">
        <v>3662</v>
      </c>
      <c r="G68" s="164" t="s">
        <v>4477</v>
      </c>
      <c r="H68" s="164" t="s">
        <v>369</v>
      </c>
      <c r="I68" s="164" t="s">
        <v>4303</v>
      </c>
      <c r="J68" s="164" t="s">
        <v>2820</v>
      </c>
      <c r="K68" s="164" t="s">
        <v>3856</v>
      </c>
      <c r="L68" s="164" t="s">
        <v>77</v>
      </c>
      <c r="M68" s="164" t="s">
        <v>4304</v>
      </c>
      <c r="N68" s="164" t="s">
        <v>295</v>
      </c>
      <c r="O68" s="164" t="s">
        <v>263</v>
      </c>
      <c r="Q68" s="164" t="s">
        <v>320</v>
      </c>
      <c r="R68" s="164" t="s">
        <v>295</v>
      </c>
      <c r="S68" s="168" t="b">
        <v>0</v>
      </c>
      <c r="V68" s="170">
        <v>43594</v>
      </c>
      <c r="W68" s="164" t="s">
        <v>295</v>
      </c>
      <c r="X68"/>
      <c r="Z68" s="164" t="s">
        <v>295</v>
      </c>
      <c r="AC68" s="164" t="s">
        <v>4823</v>
      </c>
      <c r="AD68" s="171">
        <v>43679</v>
      </c>
      <c r="AE68" s="164" t="s">
        <v>583</v>
      </c>
      <c r="AF68" s="164" t="s">
        <v>4478</v>
      </c>
      <c r="AG68" s="164" t="s">
        <v>2884</v>
      </c>
      <c r="AH68" s="167"/>
      <c r="AI68" s="136"/>
      <c r="AJ68" s="151" t="str">
        <f t="shared" si="1"/>
        <v>FS</v>
      </c>
      <c r="AK68" s="151" t="b">
        <f>ISNUMBER(SEARCH("IRT",Table1[[#This Row],[Current_Status]]))</f>
        <v>0</v>
      </c>
      <c r="AL68" s="152">
        <f>YEAR(Table1[[#This Row],[Project_Initiated]])</f>
        <v>2019</v>
      </c>
      <c r="AM68" s="87">
        <v>43754</v>
      </c>
      <c r="AN68" s="158" t="str">
        <f>IF(AND(Table1[[#This Row],[Completed Date]]&gt;="07/01/2019"+0,Table1[[#This Row],[Completed Date]]&lt;="6/30/2020"+0),"FY 19-20",IF(AND(Table1[[#This Row],[Completed Date]]&gt;="07/01/2018"+0,Table1[[#This Row],[Completed Date]]&lt;="6/30/2019"+0),"FY 18-19",""))</f>
        <v/>
      </c>
      <c r="AO68" s="157" t="str">
        <f>IFERROR(FIND("R",Table1[[#This Row],[FS_Priority]]),"")</f>
        <v/>
      </c>
      <c r="AX68"/>
      <c r="BA68" s="3"/>
    </row>
    <row r="69" spans="1:53" hidden="1" x14ac:dyDescent="0.25">
      <c r="A69" s="164" t="s">
        <v>3663</v>
      </c>
      <c r="B69" s="164" t="s">
        <v>295</v>
      </c>
      <c r="C69" s="164" t="s">
        <v>3663</v>
      </c>
      <c r="D69" s="168" t="b">
        <v>0</v>
      </c>
      <c r="E69" s="164" t="s">
        <v>76</v>
      </c>
      <c r="F69" s="164" t="s">
        <v>3664</v>
      </c>
      <c r="G69" s="164" t="s">
        <v>4479</v>
      </c>
      <c r="H69" s="164" t="s">
        <v>369</v>
      </c>
      <c r="I69" s="164" t="s">
        <v>4305</v>
      </c>
      <c r="J69" s="164" t="s">
        <v>2820</v>
      </c>
      <c r="K69" s="164" t="s">
        <v>3856</v>
      </c>
      <c r="L69" s="164" t="s">
        <v>77</v>
      </c>
      <c r="M69" s="164" t="s">
        <v>4304</v>
      </c>
      <c r="N69" s="164" t="s">
        <v>295</v>
      </c>
      <c r="O69" s="164" t="s">
        <v>263</v>
      </c>
      <c r="Q69" s="164" t="s">
        <v>264</v>
      </c>
      <c r="R69" s="164" t="s">
        <v>295</v>
      </c>
      <c r="S69" s="168" t="b">
        <v>0</v>
      </c>
      <c r="V69" s="170">
        <v>43594</v>
      </c>
      <c r="W69" s="164" t="s">
        <v>295</v>
      </c>
      <c r="X69"/>
      <c r="Z69" s="164" t="s">
        <v>295</v>
      </c>
      <c r="AC69" s="164" t="s">
        <v>4870</v>
      </c>
      <c r="AD69" s="171">
        <v>43683</v>
      </c>
      <c r="AE69" s="164" t="s">
        <v>583</v>
      </c>
      <c r="AF69" s="164" t="s">
        <v>4850</v>
      </c>
      <c r="AG69" s="164" t="s">
        <v>2884</v>
      </c>
      <c r="AH69" s="167"/>
      <c r="AI69" s="136"/>
      <c r="AJ69" s="151" t="str">
        <f t="shared" si="1"/>
        <v>FS</v>
      </c>
      <c r="AK69" s="151" t="b">
        <f>ISNUMBER(SEARCH("IRT",Table1[[#This Row],[Current_Status]]))</f>
        <v>0</v>
      </c>
      <c r="AL69" s="152">
        <f>YEAR(Table1[[#This Row],[Project_Initiated]])</f>
        <v>2019</v>
      </c>
      <c r="AM69" s="87">
        <v>43754</v>
      </c>
      <c r="AN69" s="158" t="str">
        <f>IF(AND(Table1[[#This Row],[Completed Date]]&gt;="07/01/2019"+0,Table1[[#This Row],[Completed Date]]&lt;="6/30/2020"+0),"FY 19-20",IF(AND(Table1[[#This Row],[Completed Date]]&gt;="07/01/2018"+0,Table1[[#This Row],[Completed Date]]&lt;="6/30/2019"+0),"FY 18-19",""))</f>
        <v/>
      </c>
      <c r="AO69" s="157" t="str">
        <f>IFERROR(FIND("R",Table1[[#This Row],[FS_Priority]]),"")</f>
        <v/>
      </c>
      <c r="AX69"/>
      <c r="BA69" s="3"/>
    </row>
    <row r="70" spans="1:53" hidden="1" x14ac:dyDescent="0.25">
      <c r="A70" s="164" t="s">
        <v>3201</v>
      </c>
      <c r="B70" s="164" t="s">
        <v>295</v>
      </c>
      <c r="C70" s="164" t="s">
        <v>3201</v>
      </c>
      <c r="D70" s="168" t="b">
        <v>0</v>
      </c>
      <c r="E70" s="164" t="s">
        <v>76</v>
      </c>
      <c r="F70" s="164" t="s">
        <v>3307</v>
      </c>
      <c r="G70" s="164" t="s">
        <v>295</v>
      </c>
      <c r="H70" s="164" t="s">
        <v>369</v>
      </c>
      <c r="I70" s="164" t="s">
        <v>4297</v>
      </c>
      <c r="J70" s="164" t="s">
        <v>2820</v>
      </c>
      <c r="K70" s="164" t="s">
        <v>3856</v>
      </c>
      <c r="L70" s="164" t="s">
        <v>77</v>
      </c>
      <c r="M70" s="164" t="s">
        <v>3857</v>
      </c>
      <c r="N70" s="164" t="s">
        <v>295</v>
      </c>
      <c r="O70" s="164" t="s">
        <v>243</v>
      </c>
      <c r="Q70" s="164" t="s">
        <v>302</v>
      </c>
      <c r="R70" s="164" t="s">
        <v>295</v>
      </c>
      <c r="S70" s="168" t="b">
        <v>1</v>
      </c>
      <c r="V70" s="170">
        <v>43599</v>
      </c>
      <c r="W70" s="164" t="s">
        <v>295</v>
      </c>
      <c r="X70"/>
      <c r="Z70" s="164" t="s">
        <v>295</v>
      </c>
      <c r="AC70" s="164" t="s">
        <v>3692</v>
      </c>
      <c r="AD70" s="136"/>
      <c r="AE70" s="164" t="s">
        <v>295</v>
      </c>
      <c r="AF70" s="164" t="s">
        <v>295</v>
      </c>
      <c r="AG70" s="164" t="s">
        <v>295</v>
      </c>
      <c r="AH70" s="167"/>
      <c r="AI70" s="136"/>
      <c r="AJ70" s="151" t="str">
        <f t="shared" si="1"/>
        <v>FS</v>
      </c>
      <c r="AK70" s="151" t="b">
        <f>ISNUMBER(SEARCH("IRT",Table1[[#This Row],[Current_Status]]))</f>
        <v>0</v>
      </c>
      <c r="AL70" s="152">
        <f>YEAR(Table1[[#This Row],[Project_Initiated]])</f>
        <v>2019</v>
      </c>
      <c r="AM70" s="87">
        <v>43754</v>
      </c>
      <c r="AN70" s="158" t="str">
        <f>IF(AND(Table1[[#This Row],[Completed Date]]&gt;="07/01/2019"+0,Table1[[#This Row],[Completed Date]]&lt;="6/30/2020"+0),"FY 19-20",IF(AND(Table1[[#This Row],[Completed Date]]&gt;="07/01/2018"+0,Table1[[#This Row],[Completed Date]]&lt;="6/30/2019"+0),"FY 18-19",""))</f>
        <v/>
      </c>
      <c r="AO70" s="157" t="str">
        <f>IFERROR(FIND("R",Table1[[#This Row],[FS_Priority]]),"")</f>
        <v/>
      </c>
      <c r="AX70"/>
      <c r="BA70" s="3"/>
    </row>
    <row r="71" spans="1:53" hidden="1" x14ac:dyDescent="0.25">
      <c r="A71" s="164" t="s">
        <v>3659</v>
      </c>
      <c r="B71" s="164" t="s">
        <v>295</v>
      </c>
      <c r="C71" s="164" t="s">
        <v>3659</v>
      </c>
      <c r="D71" s="168" t="b">
        <v>0</v>
      </c>
      <c r="E71" s="164" t="s">
        <v>76</v>
      </c>
      <c r="F71" s="164" t="s">
        <v>3660</v>
      </c>
      <c r="G71" s="164" t="s">
        <v>4484</v>
      </c>
      <c r="H71" s="164" t="s">
        <v>369</v>
      </c>
      <c r="I71" s="164" t="s">
        <v>4298</v>
      </c>
      <c r="J71" s="164" t="s">
        <v>2820</v>
      </c>
      <c r="K71" s="164" t="s">
        <v>3856</v>
      </c>
      <c r="L71" s="164" t="s">
        <v>77</v>
      </c>
      <c r="M71" s="164" t="s">
        <v>3857</v>
      </c>
      <c r="N71" s="164" t="s">
        <v>295</v>
      </c>
      <c r="O71" s="164" t="s">
        <v>263</v>
      </c>
      <c r="Q71" s="164" t="s">
        <v>302</v>
      </c>
      <c r="R71" s="164" t="s">
        <v>295</v>
      </c>
      <c r="S71" s="168" t="b">
        <v>0</v>
      </c>
      <c r="V71" s="170">
        <v>43601</v>
      </c>
      <c r="W71" s="164" t="s">
        <v>295</v>
      </c>
      <c r="X71"/>
      <c r="Z71" s="164" t="s">
        <v>295</v>
      </c>
      <c r="AC71" s="164" t="s">
        <v>4869</v>
      </c>
      <c r="AD71" s="171">
        <v>43665</v>
      </c>
      <c r="AE71" s="164" t="s">
        <v>583</v>
      </c>
      <c r="AF71" s="164" t="s">
        <v>4851</v>
      </c>
      <c r="AG71" s="164" t="s">
        <v>2884</v>
      </c>
      <c r="AH71" s="167"/>
      <c r="AI71" s="136"/>
      <c r="AJ71" s="151" t="str">
        <f t="shared" si="1"/>
        <v>FS</v>
      </c>
      <c r="AK71" s="151" t="b">
        <f>ISNUMBER(SEARCH("IRT",Table1[[#This Row],[Current_Status]]))</f>
        <v>0</v>
      </c>
      <c r="AL71" s="152">
        <f>YEAR(Table1[[#This Row],[Project_Initiated]])</f>
        <v>2019</v>
      </c>
      <c r="AM71" s="87">
        <v>43754</v>
      </c>
      <c r="AN71" s="158" t="str">
        <f>IF(AND(Table1[[#This Row],[Completed Date]]&gt;="07/01/2019"+0,Table1[[#This Row],[Completed Date]]&lt;="6/30/2020"+0),"FY 19-20",IF(AND(Table1[[#This Row],[Completed Date]]&gt;="07/01/2018"+0,Table1[[#This Row],[Completed Date]]&lt;="6/30/2019"+0),"FY 18-19",""))</f>
        <v/>
      </c>
      <c r="AO71" s="157" t="str">
        <f>IFERROR(FIND("R",Table1[[#This Row],[FS_Priority]]),"")</f>
        <v/>
      </c>
      <c r="AX71"/>
      <c r="BA71" s="3"/>
    </row>
    <row r="72" spans="1:53" hidden="1" x14ac:dyDescent="0.25">
      <c r="A72" s="164" t="s">
        <v>4535</v>
      </c>
      <c r="B72" s="164" t="s">
        <v>295</v>
      </c>
      <c r="C72" s="164" t="s">
        <v>4535</v>
      </c>
      <c r="D72" s="168" t="b">
        <v>0</v>
      </c>
      <c r="E72" s="164" t="s">
        <v>76</v>
      </c>
      <c r="F72" s="164" t="s">
        <v>4607</v>
      </c>
      <c r="G72" s="164" t="s">
        <v>295</v>
      </c>
      <c r="H72" s="164" t="s">
        <v>369</v>
      </c>
      <c r="I72" s="164" t="s">
        <v>4608</v>
      </c>
      <c r="J72" s="164" t="s">
        <v>2865</v>
      </c>
      <c r="K72" s="164" t="s">
        <v>3856</v>
      </c>
      <c r="L72" s="164" t="s">
        <v>77</v>
      </c>
      <c r="M72" s="164" t="s">
        <v>4304</v>
      </c>
      <c r="N72" s="164" t="s">
        <v>295</v>
      </c>
      <c r="O72" s="164" t="s">
        <v>263</v>
      </c>
      <c r="Q72" s="164" t="s">
        <v>320</v>
      </c>
      <c r="R72" s="164" t="s">
        <v>295</v>
      </c>
      <c r="S72" s="168" t="b">
        <v>0</v>
      </c>
      <c r="V72" s="170">
        <v>43594</v>
      </c>
      <c r="W72" s="164" t="s">
        <v>295</v>
      </c>
      <c r="X72"/>
      <c r="Z72" s="164" t="s">
        <v>295</v>
      </c>
      <c r="AC72" s="164" t="s">
        <v>295</v>
      </c>
      <c r="AD72" s="171">
        <v>43735</v>
      </c>
      <c r="AE72" s="164" t="s">
        <v>583</v>
      </c>
      <c r="AF72" s="164" t="s">
        <v>4858</v>
      </c>
      <c r="AG72" s="164" t="s">
        <v>2884</v>
      </c>
      <c r="AH72" s="136"/>
      <c r="AI72" s="136"/>
      <c r="AJ72" s="151" t="str">
        <f t="shared" si="1"/>
        <v>FS</v>
      </c>
      <c r="AK72" s="151" t="b">
        <f>ISNUMBER(SEARCH("IRT",Table1[[#This Row],[Current_Status]]))</f>
        <v>0</v>
      </c>
      <c r="AL72" s="152">
        <f>YEAR(Table1[[#This Row],[Project_Initiated]])</f>
        <v>2019</v>
      </c>
      <c r="AM72" s="87">
        <v>43754</v>
      </c>
      <c r="AN72" s="158" t="str">
        <f>IF(AND(Table1[[#This Row],[Completed Date]]&gt;="07/01/2019"+0,Table1[[#This Row],[Completed Date]]&lt;="6/30/2020"+0),"FY 19-20",IF(AND(Table1[[#This Row],[Completed Date]]&gt;="07/01/2018"+0,Table1[[#This Row],[Completed Date]]&lt;="6/30/2019"+0),"FY 18-19",""))</f>
        <v/>
      </c>
      <c r="AO72" s="157" t="str">
        <f>IFERROR(FIND("R",Table1[[#This Row],[FS_Priority]]),"")</f>
        <v/>
      </c>
      <c r="AX72"/>
      <c r="BA72" s="3"/>
    </row>
    <row r="73" spans="1:53" hidden="1" x14ac:dyDescent="0.25">
      <c r="A73" s="164" t="s">
        <v>4538</v>
      </c>
      <c r="B73" s="164" t="s">
        <v>295</v>
      </c>
      <c r="C73" s="164" t="s">
        <v>4538</v>
      </c>
      <c r="D73" s="168" t="b">
        <v>0</v>
      </c>
      <c r="E73" s="164" t="s">
        <v>76</v>
      </c>
      <c r="F73" s="164" t="s">
        <v>4611</v>
      </c>
      <c r="G73" s="164" t="s">
        <v>295</v>
      </c>
      <c r="H73" s="164" t="s">
        <v>369</v>
      </c>
      <c r="I73" s="164" t="s">
        <v>3858</v>
      </c>
      <c r="J73" s="164" t="s">
        <v>2827</v>
      </c>
      <c r="K73" s="164" t="s">
        <v>3856</v>
      </c>
      <c r="L73" s="164" t="s">
        <v>77</v>
      </c>
      <c r="M73" s="164" t="s">
        <v>3857</v>
      </c>
      <c r="N73" s="164" t="s">
        <v>295</v>
      </c>
      <c r="O73" s="164" t="s">
        <v>263</v>
      </c>
      <c r="Q73" s="164" t="s">
        <v>264</v>
      </c>
      <c r="R73" s="164" t="s">
        <v>295</v>
      </c>
      <c r="S73" s="168" t="b">
        <v>0</v>
      </c>
      <c r="V73" s="170">
        <v>43600</v>
      </c>
      <c r="W73" s="164" t="s">
        <v>295</v>
      </c>
      <c r="X73"/>
      <c r="Z73" s="164" t="s">
        <v>295</v>
      </c>
      <c r="AC73" s="164" t="s">
        <v>295</v>
      </c>
      <c r="AE73" s="164" t="s">
        <v>583</v>
      </c>
      <c r="AF73" s="164" t="s">
        <v>4871</v>
      </c>
      <c r="AG73" s="164" t="s">
        <v>2883</v>
      </c>
      <c r="AH73" s="167"/>
      <c r="AI73" s="136"/>
      <c r="AJ73" s="151" t="str">
        <f t="shared" si="1"/>
        <v>FS</v>
      </c>
      <c r="AK73" s="151" t="b">
        <f>ISNUMBER(SEARCH("IRT",Table1[[#This Row],[Current_Status]]))</f>
        <v>0</v>
      </c>
      <c r="AL73" s="152">
        <f>YEAR(Table1[[#This Row],[Project_Initiated]])</f>
        <v>2019</v>
      </c>
      <c r="AM73" s="87">
        <v>43754</v>
      </c>
      <c r="AN73" s="158" t="str">
        <f>IF(AND(Table1[[#This Row],[Completed Date]]&gt;="07/01/2019"+0,Table1[[#This Row],[Completed Date]]&lt;="6/30/2020"+0),"FY 19-20",IF(AND(Table1[[#This Row],[Completed Date]]&gt;="07/01/2018"+0,Table1[[#This Row],[Completed Date]]&lt;="6/30/2019"+0),"FY 18-19",""))</f>
        <v/>
      </c>
      <c r="AO73" s="157" t="str">
        <f>IFERROR(FIND("R",Table1[[#This Row],[FS_Priority]]),"")</f>
        <v/>
      </c>
      <c r="AX73"/>
      <c r="BA73" s="3"/>
    </row>
    <row r="74" spans="1:53" hidden="1" x14ac:dyDescent="0.25">
      <c r="A74" s="164" t="s">
        <v>4543</v>
      </c>
      <c r="B74" s="164" t="s">
        <v>295</v>
      </c>
      <c r="C74" s="164" t="s">
        <v>4543</v>
      </c>
      <c r="D74" s="168" t="b">
        <v>0</v>
      </c>
      <c r="E74" s="164" t="s">
        <v>76</v>
      </c>
      <c r="F74" s="164" t="s">
        <v>4692</v>
      </c>
      <c r="G74" s="164" t="s">
        <v>295</v>
      </c>
      <c r="H74" s="164" t="s">
        <v>369</v>
      </c>
      <c r="I74" s="164" t="s">
        <v>4693</v>
      </c>
      <c r="J74" s="164" t="s">
        <v>2827</v>
      </c>
      <c r="K74" s="164" t="s">
        <v>3856</v>
      </c>
      <c r="L74" s="164" t="s">
        <v>77</v>
      </c>
      <c r="M74" s="164" t="s">
        <v>3872</v>
      </c>
      <c r="N74" s="164" t="s">
        <v>295</v>
      </c>
      <c r="O74" s="164" t="s">
        <v>263</v>
      </c>
      <c r="P74" s="136"/>
      <c r="Q74" s="164" t="s">
        <v>3586</v>
      </c>
      <c r="R74" s="164" t="s">
        <v>295</v>
      </c>
      <c r="S74" s="168" t="b">
        <v>0</v>
      </c>
      <c r="T74" s="136"/>
      <c r="V74" s="170">
        <v>42688</v>
      </c>
      <c r="W74" s="164" t="s">
        <v>295</v>
      </c>
      <c r="X74"/>
      <c r="Z74" s="164" t="s">
        <v>295</v>
      </c>
      <c r="AC74" s="164" t="s">
        <v>295</v>
      </c>
      <c r="AE74" s="164" t="s">
        <v>583</v>
      </c>
      <c r="AF74" s="164" t="s">
        <v>4855</v>
      </c>
      <c r="AG74" s="164" t="s">
        <v>295</v>
      </c>
      <c r="AH74" s="136"/>
      <c r="AI74" s="136"/>
      <c r="AJ74" s="151" t="str">
        <f t="shared" si="1"/>
        <v>FS</v>
      </c>
      <c r="AK74" s="151" t="b">
        <f>ISNUMBER(SEARCH("IRT",Table1[[#This Row],[Current_Status]]))</f>
        <v>0</v>
      </c>
      <c r="AL74" s="152">
        <f>YEAR(Table1[[#This Row],[Project_Initiated]])</f>
        <v>2016</v>
      </c>
      <c r="AM74" s="87">
        <v>43754</v>
      </c>
      <c r="AN74" s="158" t="str">
        <f>IF(AND(Table1[[#This Row],[Completed Date]]&gt;="07/01/2019"+0,Table1[[#This Row],[Completed Date]]&lt;="6/30/2020"+0),"FY 19-20",IF(AND(Table1[[#This Row],[Completed Date]]&gt;="07/01/2018"+0,Table1[[#This Row],[Completed Date]]&lt;="6/30/2019"+0),"FY 18-19",""))</f>
        <v/>
      </c>
      <c r="AO74" s="157">
        <f>IFERROR(FIND("R",Table1[[#This Row],[FS_Priority]]),"")</f>
        <v>1</v>
      </c>
      <c r="AX74"/>
      <c r="BA74" s="3"/>
    </row>
    <row r="75" spans="1:53" hidden="1" x14ac:dyDescent="0.25">
      <c r="A75" s="164" t="s">
        <v>4533</v>
      </c>
      <c r="B75" s="164" t="s">
        <v>295</v>
      </c>
      <c r="C75" s="164" t="s">
        <v>4533</v>
      </c>
      <c r="D75" s="168" t="b">
        <v>0</v>
      </c>
      <c r="E75" s="164" t="s">
        <v>76</v>
      </c>
      <c r="F75" s="164" t="s">
        <v>4695</v>
      </c>
      <c r="G75" s="164" t="s">
        <v>295</v>
      </c>
      <c r="H75" s="164" t="s">
        <v>369</v>
      </c>
      <c r="I75" s="164" t="s">
        <v>4696</v>
      </c>
      <c r="J75" s="164" t="s">
        <v>2827</v>
      </c>
      <c r="K75" s="164" t="s">
        <v>3856</v>
      </c>
      <c r="L75" s="164" t="s">
        <v>77</v>
      </c>
      <c r="M75" s="164" t="s">
        <v>4697</v>
      </c>
      <c r="N75" s="164" t="s">
        <v>295</v>
      </c>
      <c r="O75" s="164" t="s">
        <v>263</v>
      </c>
      <c r="Q75" s="164" t="s">
        <v>302</v>
      </c>
      <c r="R75" s="164" t="s">
        <v>295</v>
      </c>
      <c r="S75" s="168" t="b">
        <v>0</v>
      </c>
      <c r="V75" s="170">
        <v>43686</v>
      </c>
      <c r="W75" s="164" t="s">
        <v>295</v>
      </c>
      <c r="X75"/>
      <c r="Z75" s="164" t="s">
        <v>295</v>
      </c>
      <c r="AC75" s="164" t="s">
        <v>295</v>
      </c>
      <c r="AD75" s="136"/>
      <c r="AE75" s="164" t="s">
        <v>583</v>
      </c>
      <c r="AF75" s="164" t="s">
        <v>4868</v>
      </c>
      <c r="AG75" s="164" t="s">
        <v>2883</v>
      </c>
      <c r="AH75" s="136"/>
      <c r="AI75" s="136"/>
      <c r="AJ75" s="151" t="str">
        <f t="shared" si="1"/>
        <v>FS</v>
      </c>
      <c r="AK75" s="151" t="b">
        <f>ISNUMBER(SEARCH("IRT",Table1[[#This Row],[Current_Status]]))</f>
        <v>0</v>
      </c>
      <c r="AL75" s="152">
        <f>YEAR(Table1[[#This Row],[Project_Initiated]])</f>
        <v>2019</v>
      </c>
      <c r="AM75" s="87">
        <v>43754</v>
      </c>
      <c r="AN75" s="158" t="str">
        <f>IF(AND(Table1[[#This Row],[Completed Date]]&gt;="07/01/2019"+0,Table1[[#This Row],[Completed Date]]&lt;="6/30/2020"+0),"FY 19-20",IF(AND(Table1[[#This Row],[Completed Date]]&gt;="07/01/2018"+0,Table1[[#This Row],[Completed Date]]&lt;="6/30/2019"+0),"FY 18-19",""))</f>
        <v/>
      </c>
      <c r="AO75" s="157" t="str">
        <f>IFERROR(FIND("R",Table1[[#This Row],[FS_Priority]]),"")</f>
        <v/>
      </c>
      <c r="AX75"/>
      <c r="BA75" s="3"/>
    </row>
    <row r="76" spans="1:53" hidden="1" x14ac:dyDescent="0.25">
      <c r="A76" s="164" t="s">
        <v>3203</v>
      </c>
      <c r="B76" s="164" t="s">
        <v>295</v>
      </c>
      <c r="C76" s="164" t="s">
        <v>3203</v>
      </c>
      <c r="D76" s="168" t="b">
        <v>0</v>
      </c>
      <c r="E76" s="164" t="s">
        <v>76</v>
      </c>
      <c r="F76" s="164" t="s">
        <v>3310</v>
      </c>
      <c r="G76" s="164" t="s">
        <v>295</v>
      </c>
      <c r="H76" s="164" t="s">
        <v>1092</v>
      </c>
      <c r="I76" s="164" t="s">
        <v>4300</v>
      </c>
      <c r="J76" s="164" t="s">
        <v>2839</v>
      </c>
      <c r="K76" s="164" t="s">
        <v>3856</v>
      </c>
      <c r="L76" s="164" t="s">
        <v>77</v>
      </c>
      <c r="M76" s="164" t="s">
        <v>3859</v>
      </c>
      <c r="N76" s="164" t="s">
        <v>295</v>
      </c>
      <c r="O76" s="164" t="s">
        <v>243</v>
      </c>
      <c r="Q76" s="164" t="s">
        <v>307</v>
      </c>
      <c r="R76" s="164" t="s">
        <v>295</v>
      </c>
      <c r="S76" s="168" t="b">
        <v>0</v>
      </c>
      <c r="V76" s="170">
        <v>43495</v>
      </c>
      <c r="W76" s="164" t="s">
        <v>295</v>
      </c>
      <c r="X76"/>
      <c r="Z76" s="164" t="s">
        <v>295</v>
      </c>
      <c r="AC76" s="164" t="s">
        <v>295</v>
      </c>
      <c r="AE76" s="164" t="s">
        <v>295</v>
      </c>
      <c r="AF76" s="164" t="s">
        <v>295</v>
      </c>
      <c r="AG76" s="164" t="s">
        <v>295</v>
      </c>
      <c r="AH76" s="167"/>
      <c r="AI76" s="136"/>
      <c r="AJ76" s="151" t="str">
        <f t="shared" si="1"/>
        <v>FS</v>
      </c>
      <c r="AK76" s="151" t="b">
        <f>ISNUMBER(SEARCH("IRT",Table1[[#This Row],[Current_Status]]))</f>
        <v>0</v>
      </c>
      <c r="AL76" s="152">
        <f>YEAR(Table1[[#This Row],[Project_Initiated]])</f>
        <v>2019</v>
      </c>
      <c r="AM76" s="87">
        <v>43754</v>
      </c>
      <c r="AN76" s="158" t="str">
        <f>IF(AND(Table1[[#This Row],[Completed Date]]&gt;="07/01/2019"+0,Table1[[#This Row],[Completed Date]]&lt;="6/30/2020"+0),"FY 19-20",IF(AND(Table1[[#This Row],[Completed Date]]&gt;="07/01/2018"+0,Table1[[#This Row],[Completed Date]]&lt;="6/30/2019"+0),"FY 18-19",""))</f>
        <v/>
      </c>
      <c r="AO76" s="157" t="str">
        <f>IFERROR(FIND("R",Table1[[#This Row],[FS_Priority]]),"")</f>
        <v/>
      </c>
      <c r="AX76"/>
      <c r="BA76" s="3"/>
    </row>
    <row r="77" spans="1:53" hidden="1" x14ac:dyDescent="0.25">
      <c r="A77" s="164" t="s">
        <v>3208</v>
      </c>
      <c r="B77" s="164" t="s">
        <v>295</v>
      </c>
      <c r="C77" s="164" t="s">
        <v>3208</v>
      </c>
      <c r="D77" s="168" t="b">
        <v>0</v>
      </c>
      <c r="E77" s="164" t="s">
        <v>76</v>
      </c>
      <c r="F77" s="164" t="s">
        <v>3326</v>
      </c>
      <c r="G77" s="164" t="s">
        <v>295</v>
      </c>
      <c r="H77" s="164" t="s">
        <v>1092</v>
      </c>
      <c r="I77" s="164" t="s">
        <v>4309</v>
      </c>
      <c r="J77" s="164" t="s">
        <v>2839</v>
      </c>
      <c r="K77" s="164" t="s">
        <v>3856</v>
      </c>
      <c r="L77" s="164" t="s">
        <v>77</v>
      </c>
      <c r="M77" s="164" t="s">
        <v>3859</v>
      </c>
      <c r="N77" s="164" t="s">
        <v>295</v>
      </c>
      <c r="O77" s="164" t="s">
        <v>243</v>
      </c>
      <c r="Q77" s="164" t="s">
        <v>326</v>
      </c>
      <c r="R77" s="164" t="s">
        <v>295</v>
      </c>
      <c r="S77" s="168" t="b">
        <v>0</v>
      </c>
      <c r="V77" s="170">
        <v>43536</v>
      </c>
      <c r="W77" s="164" t="s">
        <v>295</v>
      </c>
      <c r="X77"/>
      <c r="Z77" s="164" t="s">
        <v>295</v>
      </c>
      <c r="AC77" s="164" t="s">
        <v>295</v>
      </c>
      <c r="AE77" s="164" t="s">
        <v>295</v>
      </c>
      <c r="AF77" s="164" t="s">
        <v>295</v>
      </c>
      <c r="AG77" s="164" t="s">
        <v>295</v>
      </c>
      <c r="AH77" s="167"/>
      <c r="AI77" s="136"/>
      <c r="AJ77" s="151" t="str">
        <f t="shared" si="1"/>
        <v>FS</v>
      </c>
      <c r="AK77" s="151" t="b">
        <f>ISNUMBER(SEARCH("IRT",Table1[[#This Row],[Current_Status]]))</f>
        <v>0</v>
      </c>
      <c r="AL77" s="152">
        <f>YEAR(Table1[[#This Row],[Project_Initiated]])</f>
        <v>2019</v>
      </c>
      <c r="AM77" s="87">
        <v>43754</v>
      </c>
      <c r="AN77" s="158" t="str">
        <f>IF(AND(Table1[[#This Row],[Completed Date]]&gt;="07/01/2019"+0,Table1[[#This Row],[Completed Date]]&lt;="6/30/2020"+0),"FY 19-20",IF(AND(Table1[[#This Row],[Completed Date]]&gt;="07/01/2018"+0,Table1[[#This Row],[Completed Date]]&lt;="6/30/2019"+0),"FY 18-19",""))</f>
        <v/>
      </c>
      <c r="AO77" s="157" t="str">
        <f>IFERROR(FIND("R",Table1[[#This Row],[FS_Priority]]),"")</f>
        <v/>
      </c>
      <c r="AX77"/>
      <c r="BA77" s="3"/>
    </row>
    <row r="78" spans="1:53" hidden="1" x14ac:dyDescent="0.25">
      <c r="A78" s="164" t="s">
        <v>3211</v>
      </c>
      <c r="B78" s="164" t="s">
        <v>295</v>
      </c>
      <c r="C78" s="164" t="s">
        <v>3211</v>
      </c>
      <c r="D78" s="168" t="b">
        <v>0</v>
      </c>
      <c r="E78" s="164" t="s">
        <v>76</v>
      </c>
      <c r="F78" s="164" t="s">
        <v>3332</v>
      </c>
      <c r="G78" s="164" t="s">
        <v>295</v>
      </c>
      <c r="H78" s="164" t="s">
        <v>369</v>
      </c>
      <c r="I78" s="164" t="s">
        <v>4312</v>
      </c>
      <c r="J78" s="164" t="s">
        <v>2839</v>
      </c>
      <c r="K78" s="164" t="s">
        <v>3856</v>
      </c>
      <c r="L78" s="164" t="s">
        <v>77</v>
      </c>
      <c r="M78" s="164" t="s">
        <v>3857</v>
      </c>
      <c r="N78" s="164" t="s">
        <v>295</v>
      </c>
      <c r="O78" s="164" t="s">
        <v>243</v>
      </c>
      <c r="Q78" s="164" t="s">
        <v>152</v>
      </c>
      <c r="R78" s="164" t="s">
        <v>295</v>
      </c>
      <c r="S78" s="168" t="b">
        <v>1</v>
      </c>
      <c r="V78" s="170">
        <v>43599</v>
      </c>
      <c r="W78" s="164" t="s">
        <v>295</v>
      </c>
      <c r="X78"/>
      <c r="Z78" s="164" t="s">
        <v>295</v>
      </c>
      <c r="AC78" s="164" t="s">
        <v>295</v>
      </c>
      <c r="AE78" s="164" t="s">
        <v>295</v>
      </c>
      <c r="AF78" s="164" t="s">
        <v>295</v>
      </c>
      <c r="AG78" s="164" t="s">
        <v>295</v>
      </c>
      <c r="AH78" s="167"/>
      <c r="AI78" s="136"/>
      <c r="AJ78" s="151" t="str">
        <f t="shared" si="1"/>
        <v>FS</v>
      </c>
      <c r="AK78" s="151" t="b">
        <f>ISNUMBER(SEARCH("IRT",Table1[[#This Row],[Current_Status]]))</f>
        <v>0</v>
      </c>
      <c r="AL78" s="152">
        <f>YEAR(Table1[[#This Row],[Project_Initiated]])</f>
        <v>2019</v>
      </c>
      <c r="AM78" s="87">
        <v>43754</v>
      </c>
      <c r="AN78" s="158" t="str">
        <f>IF(AND(Table1[[#This Row],[Completed Date]]&gt;="07/01/2019"+0,Table1[[#This Row],[Completed Date]]&lt;="6/30/2020"+0),"FY 19-20",IF(AND(Table1[[#This Row],[Completed Date]]&gt;="07/01/2018"+0,Table1[[#This Row],[Completed Date]]&lt;="6/30/2019"+0),"FY 18-19",""))</f>
        <v/>
      </c>
      <c r="AO78" s="157" t="str">
        <f>IFERROR(FIND("R",Table1[[#This Row],[FS_Priority]]),"")</f>
        <v/>
      </c>
      <c r="AX78"/>
      <c r="BA78" s="3"/>
    </row>
    <row r="79" spans="1:53" hidden="1" x14ac:dyDescent="0.25">
      <c r="A79" s="164" t="s">
        <v>3202</v>
      </c>
      <c r="B79" s="164" t="s">
        <v>295</v>
      </c>
      <c r="C79" s="164" t="s">
        <v>3202</v>
      </c>
      <c r="D79" s="168" t="b">
        <v>0</v>
      </c>
      <c r="E79" s="164" t="s">
        <v>76</v>
      </c>
      <c r="F79" s="164" t="s">
        <v>3309</v>
      </c>
      <c r="G79" s="164" t="s">
        <v>295</v>
      </c>
      <c r="H79" s="164" t="s">
        <v>369</v>
      </c>
      <c r="I79" s="164" t="s">
        <v>4299</v>
      </c>
      <c r="J79" s="164" t="s">
        <v>2839</v>
      </c>
      <c r="K79" s="164" t="s">
        <v>3856</v>
      </c>
      <c r="L79" s="164" t="s">
        <v>77</v>
      </c>
      <c r="M79" s="164" t="s">
        <v>3857</v>
      </c>
      <c r="N79" s="164" t="s">
        <v>295</v>
      </c>
      <c r="O79" s="164" t="s">
        <v>243</v>
      </c>
      <c r="Q79" s="164" t="s">
        <v>305</v>
      </c>
      <c r="R79" s="164" t="s">
        <v>295</v>
      </c>
      <c r="S79" s="168" t="b">
        <v>1</v>
      </c>
      <c r="V79" s="170">
        <v>43599</v>
      </c>
      <c r="W79" s="164" t="s">
        <v>295</v>
      </c>
      <c r="X79"/>
      <c r="Z79" s="164" t="s">
        <v>295</v>
      </c>
      <c r="AC79" s="164" t="s">
        <v>295</v>
      </c>
      <c r="AD79" s="136"/>
      <c r="AE79" s="164" t="s">
        <v>295</v>
      </c>
      <c r="AF79" s="164" t="s">
        <v>295</v>
      </c>
      <c r="AG79" s="164" t="s">
        <v>295</v>
      </c>
      <c r="AH79" s="167"/>
      <c r="AI79" s="136"/>
      <c r="AJ79" s="151" t="str">
        <f t="shared" si="1"/>
        <v>FS</v>
      </c>
      <c r="AK79" s="151" t="b">
        <f>ISNUMBER(SEARCH("IRT",Table1[[#This Row],[Current_Status]]))</f>
        <v>0</v>
      </c>
      <c r="AL79" s="152">
        <f>YEAR(Table1[[#This Row],[Project_Initiated]])</f>
        <v>2019</v>
      </c>
      <c r="AM79" s="87">
        <v>43754</v>
      </c>
      <c r="AN79" s="158" t="str">
        <f>IF(AND(Table1[[#This Row],[Completed Date]]&gt;="07/01/2019"+0,Table1[[#This Row],[Completed Date]]&lt;="6/30/2020"+0),"FY 19-20",IF(AND(Table1[[#This Row],[Completed Date]]&gt;="07/01/2018"+0,Table1[[#This Row],[Completed Date]]&lt;="6/30/2019"+0),"FY 18-19",""))</f>
        <v/>
      </c>
      <c r="AO79" s="157" t="str">
        <f>IFERROR(FIND("R",Table1[[#This Row],[FS_Priority]]),"")</f>
        <v/>
      </c>
      <c r="AX79"/>
      <c r="BA79" s="3"/>
    </row>
    <row r="80" spans="1:53" hidden="1" x14ac:dyDescent="0.25">
      <c r="A80" s="164" t="s">
        <v>3206</v>
      </c>
      <c r="B80" s="164" t="s">
        <v>295</v>
      </c>
      <c r="C80" s="164" t="s">
        <v>3206</v>
      </c>
      <c r="D80" s="168" t="b">
        <v>0</v>
      </c>
      <c r="E80" s="164" t="s">
        <v>76</v>
      </c>
      <c r="F80" s="164" t="s">
        <v>3321</v>
      </c>
      <c r="G80" s="164" t="s">
        <v>295</v>
      </c>
      <c r="H80" s="164" t="s">
        <v>369</v>
      </c>
      <c r="I80" s="164" t="s">
        <v>4307</v>
      </c>
      <c r="J80" s="164" t="s">
        <v>2839</v>
      </c>
      <c r="K80" s="164" t="s">
        <v>3856</v>
      </c>
      <c r="L80" s="164" t="s">
        <v>77</v>
      </c>
      <c r="M80" s="164" t="s">
        <v>3857</v>
      </c>
      <c r="N80" s="164" t="s">
        <v>295</v>
      </c>
      <c r="O80" s="164" t="s">
        <v>243</v>
      </c>
      <c r="Q80" s="164" t="s">
        <v>323</v>
      </c>
      <c r="R80" s="164" t="s">
        <v>295</v>
      </c>
      <c r="S80" s="168" t="b">
        <v>0</v>
      </c>
      <c r="V80" s="170">
        <v>43600</v>
      </c>
      <c r="W80" s="164" t="s">
        <v>295</v>
      </c>
      <c r="X80"/>
      <c r="Z80" s="164" t="s">
        <v>295</v>
      </c>
      <c r="AC80" s="164" t="s">
        <v>295</v>
      </c>
      <c r="AD80" s="167"/>
      <c r="AE80" s="164" t="s">
        <v>295</v>
      </c>
      <c r="AF80" s="164" t="s">
        <v>295</v>
      </c>
      <c r="AG80" s="164" t="s">
        <v>295</v>
      </c>
      <c r="AH80" s="167"/>
      <c r="AI80" s="136"/>
      <c r="AJ80" s="151" t="str">
        <f t="shared" si="1"/>
        <v>FS</v>
      </c>
      <c r="AK80" s="151" t="b">
        <f>ISNUMBER(SEARCH("IRT",Table1[[#This Row],[Current_Status]]))</f>
        <v>0</v>
      </c>
      <c r="AL80" s="152">
        <f>YEAR(Table1[[#This Row],[Project_Initiated]])</f>
        <v>2019</v>
      </c>
      <c r="AM80" s="87">
        <v>43754</v>
      </c>
      <c r="AN80" s="158" t="str">
        <f>IF(AND(Table1[[#This Row],[Completed Date]]&gt;="07/01/2019"+0,Table1[[#This Row],[Completed Date]]&lt;="6/30/2020"+0),"FY 19-20",IF(AND(Table1[[#This Row],[Completed Date]]&gt;="07/01/2018"+0,Table1[[#This Row],[Completed Date]]&lt;="6/30/2019"+0),"FY 18-19",""))</f>
        <v/>
      </c>
      <c r="AO80" s="157" t="str">
        <f>IFERROR(FIND("R",Table1[[#This Row],[FS_Priority]]),"")</f>
        <v/>
      </c>
      <c r="AX80"/>
      <c r="BA80" s="3"/>
    </row>
    <row r="81" spans="1:53" hidden="1" x14ac:dyDescent="0.25">
      <c r="A81" s="164" t="s">
        <v>4541</v>
      </c>
      <c r="B81" s="164" t="s">
        <v>295</v>
      </c>
      <c r="C81" s="164" t="s">
        <v>4541</v>
      </c>
      <c r="D81" s="168" t="b">
        <v>0</v>
      </c>
      <c r="E81" s="164" t="s">
        <v>76</v>
      </c>
      <c r="F81" s="164" t="s">
        <v>4613</v>
      </c>
      <c r="G81" s="164" t="s">
        <v>295</v>
      </c>
      <c r="H81" s="164" t="s">
        <v>1092</v>
      </c>
      <c r="I81" s="164" t="s">
        <v>4614</v>
      </c>
      <c r="J81" s="164" t="s">
        <v>2839</v>
      </c>
      <c r="K81" s="164" t="s">
        <v>3856</v>
      </c>
      <c r="L81" s="164" t="s">
        <v>77</v>
      </c>
      <c r="M81" s="164" t="s">
        <v>3885</v>
      </c>
      <c r="N81" s="164" t="s">
        <v>295</v>
      </c>
      <c r="O81" s="164" t="s">
        <v>243</v>
      </c>
      <c r="Q81" s="164" t="s">
        <v>326</v>
      </c>
      <c r="R81" s="164" t="s">
        <v>295</v>
      </c>
      <c r="S81" s="168" t="b">
        <v>0</v>
      </c>
      <c r="V81" s="170">
        <v>43623</v>
      </c>
      <c r="W81" s="164" t="s">
        <v>295</v>
      </c>
      <c r="X81"/>
      <c r="Z81" s="164" t="s">
        <v>295</v>
      </c>
      <c r="AC81" s="164" t="s">
        <v>295</v>
      </c>
      <c r="AE81" s="164" t="s">
        <v>243</v>
      </c>
      <c r="AF81" s="164" t="s">
        <v>295</v>
      </c>
      <c r="AG81" s="164" t="s">
        <v>295</v>
      </c>
      <c r="AH81" s="136"/>
      <c r="AI81" s="136"/>
      <c r="AJ81" s="151" t="str">
        <f t="shared" si="1"/>
        <v>FS</v>
      </c>
      <c r="AK81" s="151" t="b">
        <f>ISNUMBER(SEARCH("IRT",Table1[[#This Row],[Current_Status]]))</f>
        <v>0</v>
      </c>
      <c r="AL81" s="152">
        <f>YEAR(Table1[[#This Row],[Project_Initiated]])</f>
        <v>2019</v>
      </c>
      <c r="AM81" s="87">
        <v>43754</v>
      </c>
      <c r="AN81" s="158" t="str">
        <f>IF(AND(Table1[[#This Row],[Completed Date]]&gt;="07/01/2019"+0,Table1[[#This Row],[Completed Date]]&lt;="6/30/2020"+0),"FY 19-20",IF(AND(Table1[[#This Row],[Completed Date]]&gt;="07/01/2018"+0,Table1[[#This Row],[Completed Date]]&lt;="6/30/2019"+0),"FY 18-19",""))</f>
        <v/>
      </c>
      <c r="AO81" s="157" t="str">
        <f>IFERROR(FIND("R",Table1[[#This Row],[FS_Priority]]),"")</f>
        <v/>
      </c>
      <c r="AX81"/>
      <c r="BA81" s="3"/>
    </row>
    <row r="82" spans="1:53" hidden="1" x14ac:dyDescent="0.25">
      <c r="A82" s="164" t="s">
        <v>4536</v>
      </c>
      <c r="B82" s="164" t="s">
        <v>295</v>
      </c>
      <c r="C82" s="164" t="s">
        <v>4536</v>
      </c>
      <c r="D82" s="168" t="b">
        <v>0</v>
      </c>
      <c r="E82" s="164" t="s">
        <v>76</v>
      </c>
      <c r="F82" s="164" t="s">
        <v>4659</v>
      </c>
      <c r="G82" s="164" t="s">
        <v>295</v>
      </c>
      <c r="H82" s="164" t="s">
        <v>369</v>
      </c>
      <c r="I82" s="164" t="s">
        <v>4660</v>
      </c>
      <c r="J82" s="164" t="s">
        <v>2839</v>
      </c>
      <c r="K82" s="164" t="s">
        <v>3856</v>
      </c>
      <c r="L82" s="164" t="s">
        <v>77</v>
      </c>
      <c r="M82" s="164" t="s">
        <v>4302</v>
      </c>
      <c r="N82" s="164" t="s">
        <v>295</v>
      </c>
      <c r="O82" s="164" t="s">
        <v>243</v>
      </c>
      <c r="Q82" s="164" t="s">
        <v>320</v>
      </c>
      <c r="R82" s="164" t="s">
        <v>295</v>
      </c>
      <c r="S82" s="168" t="b">
        <v>0</v>
      </c>
      <c r="V82" s="170">
        <v>43665</v>
      </c>
      <c r="W82" s="164" t="s">
        <v>295</v>
      </c>
      <c r="X82"/>
      <c r="Z82" s="164" t="s">
        <v>295</v>
      </c>
      <c r="AC82" s="164" t="s">
        <v>295</v>
      </c>
      <c r="AE82" s="164" t="s">
        <v>243</v>
      </c>
      <c r="AF82" s="164" t="s">
        <v>295</v>
      </c>
      <c r="AG82" s="164" t="s">
        <v>295</v>
      </c>
      <c r="AH82" s="167"/>
      <c r="AI82" s="136"/>
      <c r="AJ82" s="151" t="str">
        <f t="shared" si="1"/>
        <v>FS</v>
      </c>
      <c r="AK82" s="151" t="b">
        <f>ISNUMBER(SEARCH("IRT",Table1[[#This Row],[Current_Status]]))</f>
        <v>0</v>
      </c>
      <c r="AL82" s="152">
        <f>YEAR(Table1[[#This Row],[Project_Initiated]])</f>
        <v>2019</v>
      </c>
      <c r="AM82" s="87">
        <v>43754</v>
      </c>
      <c r="AN82" s="158" t="str">
        <f>IF(AND(Table1[[#This Row],[Completed Date]]&gt;="07/01/2019"+0,Table1[[#This Row],[Completed Date]]&lt;="6/30/2020"+0),"FY 19-20",IF(AND(Table1[[#This Row],[Completed Date]]&gt;="07/01/2018"+0,Table1[[#This Row],[Completed Date]]&lt;="6/30/2019"+0),"FY 18-19",""))</f>
        <v/>
      </c>
      <c r="AO82" s="157" t="str">
        <f>IFERROR(FIND("R",Table1[[#This Row],[FS_Priority]]),"")</f>
        <v/>
      </c>
      <c r="AX82"/>
      <c r="BA82" s="3"/>
    </row>
    <row r="83" spans="1:53" hidden="1" x14ac:dyDescent="0.25">
      <c r="A83" s="164" t="s">
        <v>4537</v>
      </c>
      <c r="B83" s="164" t="s">
        <v>295</v>
      </c>
      <c r="C83" s="164" t="s">
        <v>4537</v>
      </c>
      <c r="D83" s="168" t="b">
        <v>0</v>
      </c>
      <c r="E83" s="164" t="s">
        <v>76</v>
      </c>
      <c r="F83" s="164" t="s">
        <v>4661</v>
      </c>
      <c r="G83" s="164" t="s">
        <v>295</v>
      </c>
      <c r="H83" s="164" t="s">
        <v>369</v>
      </c>
      <c r="I83" s="164" t="s">
        <v>4662</v>
      </c>
      <c r="J83" s="164" t="s">
        <v>2839</v>
      </c>
      <c r="K83" s="164" t="s">
        <v>3856</v>
      </c>
      <c r="L83" s="164" t="s">
        <v>77</v>
      </c>
      <c r="M83" s="164" t="s">
        <v>4302</v>
      </c>
      <c r="N83" s="164" t="s">
        <v>295</v>
      </c>
      <c r="O83" s="164" t="s">
        <v>243</v>
      </c>
      <c r="Q83" s="164" t="s">
        <v>264</v>
      </c>
      <c r="R83" s="164" t="s">
        <v>295</v>
      </c>
      <c r="S83" s="168" t="b">
        <v>0</v>
      </c>
      <c r="V83" s="170">
        <v>43665</v>
      </c>
      <c r="W83" s="164" t="s">
        <v>295</v>
      </c>
      <c r="X83"/>
      <c r="Z83" s="164" t="s">
        <v>295</v>
      </c>
      <c r="AC83" s="164" t="s">
        <v>295</v>
      </c>
      <c r="AE83" s="164" t="s">
        <v>243</v>
      </c>
      <c r="AF83" s="164" t="s">
        <v>295</v>
      </c>
      <c r="AG83" s="164" t="s">
        <v>295</v>
      </c>
      <c r="AH83" s="167"/>
      <c r="AI83" s="136"/>
      <c r="AJ83" s="151" t="str">
        <f t="shared" si="1"/>
        <v>FS</v>
      </c>
      <c r="AK83" s="151" t="b">
        <f>ISNUMBER(SEARCH("IRT",Table1[[#This Row],[Current_Status]]))</f>
        <v>0</v>
      </c>
      <c r="AL83" s="152">
        <f>YEAR(Table1[[#This Row],[Project_Initiated]])</f>
        <v>2019</v>
      </c>
      <c r="AM83" s="87">
        <v>43754</v>
      </c>
      <c r="AN83" s="158" t="str">
        <f>IF(AND(Table1[[#This Row],[Completed Date]]&gt;="07/01/2019"+0,Table1[[#This Row],[Completed Date]]&lt;="6/30/2020"+0),"FY 19-20",IF(AND(Table1[[#This Row],[Completed Date]]&gt;="07/01/2018"+0,Table1[[#This Row],[Completed Date]]&lt;="6/30/2019"+0),"FY 18-19",""))</f>
        <v/>
      </c>
      <c r="AO83" s="157" t="str">
        <f>IFERROR(FIND("R",Table1[[#This Row],[FS_Priority]]),"")</f>
        <v/>
      </c>
      <c r="AX83"/>
      <c r="BA83" s="3"/>
    </row>
    <row r="84" spans="1:53" hidden="1" x14ac:dyDescent="0.25">
      <c r="A84" s="164" t="s">
        <v>4539</v>
      </c>
      <c r="B84" s="164" t="s">
        <v>295</v>
      </c>
      <c r="C84" s="164" t="s">
        <v>4539</v>
      </c>
      <c r="D84" s="168" t="b">
        <v>0</v>
      </c>
      <c r="E84" s="164" t="s">
        <v>76</v>
      </c>
      <c r="F84" s="164" t="s">
        <v>4672</v>
      </c>
      <c r="G84" s="164" t="s">
        <v>295</v>
      </c>
      <c r="H84" s="164" t="s">
        <v>369</v>
      </c>
      <c r="I84" s="164" t="s">
        <v>4673</v>
      </c>
      <c r="J84" s="164" t="s">
        <v>2839</v>
      </c>
      <c r="K84" s="164" t="s">
        <v>3856</v>
      </c>
      <c r="L84" s="164" t="s">
        <v>77</v>
      </c>
      <c r="M84" s="164" t="s">
        <v>4674</v>
      </c>
      <c r="N84" s="164" t="s">
        <v>295</v>
      </c>
      <c r="O84" s="164" t="s">
        <v>243</v>
      </c>
      <c r="Q84" s="164" t="s">
        <v>323</v>
      </c>
      <c r="R84" s="164" t="s">
        <v>295</v>
      </c>
      <c r="S84" s="168" t="b">
        <v>0</v>
      </c>
      <c r="V84" s="170">
        <v>43598</v>
      </c>
      <c r="W84" s="164" t="s">
        <v>295</v>
      </c>
      <c r="X84"/>
      <c r="Z84" s="164" t="s">
        <v>295</v>
      </c>
      <c r="AC84" s="164" t="s">
        <v>4859</v>
      </c>
      <c r="AD84" s="136"/>
      <c r="AE84" s="164" t="s">
        <v>243</v>
      </c>
      <c r="AF84" s="164" t="s">
        <v>295</v>
      </c>
      <c r="AG84" s="164" t="s">
        <v>295</v>
      </c>
      <c r="AH84" s="167"/>
      <c r="AI84" s="136"/>
      <c r="AJ84" s="151" t="str">
        <f t="shared" si="1"/>
        <v>FS</v>
      </c>
      <c r="AK84" s="151" t="b">
        <f>ISNUMBER(SEARCH("IRT",Table1[[#This Row],[Current_Status]]))</f>
        <v>0</v>
      </c>
      <c r="AL84" s="152">
        <f>YEAR(Table1[[#This Row],[Project_Initiated]])</f>
        <v>2019</v>
      </c>
      <c r="AM84" s="87">
        <v>43754</v>
      </c>
      <c r="AN84" s="158" t="str">
        <f>IF(AND(Table1[[#This Row],[Completed Date]]&gt;="07/01/2019"+0,Table1[[#This Row],[Completed Date]]&lt;="6/30/2020"+0),"FY 19-20",IF(AND(Table1[[#This Row],[Completed Date]]&gt;="07/01/2018"+0,Table1[[#This Row],[Completed Date]]&lt;="6/30/2019"+0),"FY 18-19",""))</f>
        <v/>
      </c>
      <c r="AO84" s="157" t="str">
        <f>IFERROR(FIND("R",Table1[[#This Row],[FS_Priority]]),"")</f>
        <v/>
      </c>
      <c r="AX84"/>
      <c r="BA84" s="3"/>
    </row>
    <row r="85" spans="1:53" hidden="1" x14ac:dyDescent="0.25">
      <c r="A85" s="164" t="s">
        <v>4540</v>
      </c>
      <c r="B85" s="164" t="s">
        <v>295</v>
      </c>
      <c r="C85" s="164" t="s">
        <v>4540</v>
      </c>
      <c r="D85" s="168" t="b">
        <v>0</v>
      </c>
      <c r="E85" s="164" t="s">
        <v>76</v>
      </c>
      <c r="F85" s="164" t="s">
        <v>4690</v>
      </c>
      <c r="G85" s="164" t="s">
        <v>295</v>
      </c>
      <c r="H85" s="164" t="s">
        <v>1092</v>
      </c>
      <c r="I85" s="164" t="s">
        <v>4691</v>
      </c>
      <c r="J85" s="164" t="s">
        <v>2839</v>
      </c>
      <c r="K85" s="164" t="s">
        <v>3856</v>
      </c>
      <c r="L85" s="164" t="s">
        <v>77</v>
      </c>
      <c r="M85" s="164" t="s">
        <v>3859</v>
      </c>
      <c r="N85" s="164" t="s">
        <v>295</v>
      </c>
      <c r="O85" s="164" t="s">
        <v>243</v>
      </c>
      <c r="P85" s="136"/>
      <c r="Q85" s="164" t="s">
        <v>324</v>
      </c>
      <c r="R85" s="164" t="s">
        <v>295</v>
      </c>
      <c r="S85" s="168" t="b">
        <v>0</v>
      </c>
      <c r="T85" s="136"/>
      <c r="V85" s="170">
        <v>43685</v>
      </c>
      <c r="W85" s="164" t="s">
        <v>295</v>
      </c>
      <c r="X85" s="136"/>
      <c r="Y85" s="136"/>
      <c r="Z85" s="164" t="s">
        <v>295</v>
      </c>
      <c r="AC85" s="164" t="s">
        <v>295</v>
      </c>
      <c r="AE85" s="164" t="s">
        <v>243</v>
      </c>
      <c r="AF85" s="164" t="s">
        <v>295</v>
      </c>
      <c r="AG85" s="164" t="s">
        <v>295</v>
      </c>
      <c r="AH85" s="167"/>
      <c r="AI85" s="136"/>
      <c r="AJ85" s="151" t="str">
        <f t="shared" si="1"/>
        <v>FS</v>
      </c>
      <c r="AK85" s="151" t="b">
        <f>ISNUMBER(SEARCH("IRT",Table1[[#This Row],[Current_Status]]))</f>
        <v>0</v>
      </c>
      <c r="AL85" s="152">
        <f>YEAR(Table1[[#This Row],[Project_Initiated]])</f>
        <v>2019</v>
      </c>
      <c r="AM85" s="87">
        <v>43754</v>
      </c>
      <c r="AN85" s="158" t="str">
        <f>IF(AND(Table1[[#This Row],[Completed Date]]&gt;="07/01/2019"+0,Table1[[#This Row],[Completed Date]]&lt;="6/30/2020"+0),"FY 19-20",IF(AND(Table1[[#This Row],[Completed Date]]&gt;="07/01/2018"+0,Table1[[#This Row],[Completed Date]]&lt;="6/30/2019"+0),"FY 18-19",""))</f>
        <v/>
      </c>
      <c r="AO85" s="157" t="str">
        <f>IFERROR(FIND("R",Table1[[#This Row],[FS_Priority]]),"")</f>
        <v/>
      </c>
      <c r="AX85"/>
      <c r="BA85" s="3"/>
    </row>
    <row r="86" spans="1:53" hidden="1" x14ac:dyDescent="0.25">
      <c r="A86" s="164" t="s">
        <v>4534</v>
      </c>
      <c r="B86" s="164" t="s">
        <v>295</v>
      </c>
      <c r="C86" s="164" t="s">
        <v>4534</v>
      </c>
      <c r="D86" s="168" t="b">
        <v>0</v>
      </c>
      <c r="E86" s="164" t="s">
        <v>76</v>
      </c>
      <c r="F86" s="164" t="s">
        <v>4718</v>
      </c>
      <c r="G86" s="164" t="s">
        <v>295</v>
      </c>
      <c r="H86" s="164" t="s">
        <v>1092</v>
      </c>
      <c r="I86" s="164" t="s">
        <v>4719</v>
      </c>
      <c r="J86" s="164" t="s">
        <v>2839</v>
      </c>
      <c r="K86" s="164" t="s">
        <v>3856</v>
      </c>
      <c r="L86" s="164" t="s">
        <v>77</v>
      </c>
      <c r="M86" s="164" t="s">
        <v>3885</v>
      </c>
      <c r="N86" s="164" t="s">
        <v>295</v>
      </c>
      <c r="O86" s="164" t="s">
        <v>243</v>
      </c>
      <c r="Q86" s="164" t="s">
        <v>302</v>
      </c>
      <c r="R86" s="164" t="s">
        <v>295</v>
      </c>
      <c r="S86" s="168" t="b">
        <v>0</v>
      </c>
      <c r="V86" s="170">
        <v>43706</v>
      </c>
      <c r="W86" s="164" t="s">
        <v>295</v>
      </c>
      <c r="X86"/>
      <c r="Z86" s="164" t="s">
        <v>295</v>
      </c>
      <c r="AC86" s="164" t="s">
        <v>295</v>
      </c>
      <c r="AE86" s="164" t="s">
        <v>243</v>
      </c>
      <c r="AF86" s="164" t="s">
        <v>295</v>
      </c>
      <c r="AG86" s="164" t="s">
        <v>295</v>
      </c>
      <c r="AH86" s="136"/>
      <c r="AI86" s="136"/>
      <c r="AJ86" s="151" t="str">
        <f t="shared" si="1"/>
        <v>FS</v>
      </c>
      <c r="AK86" s="151" t="b">
        <f>ISNUMBER(SEARCH("IRT",Table1[[#This Row],[Current_Status]]))</f>
        <v>0</v>
      </c>
      <c r="AL86" s="152">
        <f>YEAR(Table1[[#This Row],[Project_Initiated]])</f>
        <v>2019</v>
      </c>
      <c r="AM86" s="87">
        <v>43754</v>
      </c>
      <c r="AN86" s="158" t="str">
        <f>IF(AND(Table1[[#This Row],[Completed Date]]&gt;="07/01/2019"+0,Table1[[#This Row],[Completed Date]]&lt;="6/30/2020"+0),"FY 19-20",IF(AND(Table1[[#This Row],[Completed Date]]&gt;="07/01/2018"+0,Table1[[#This Row],[Completed Date]]&lt;="6/30/2019"+0),"FY 18-19",""))</f>
        <v/>
      </c>
      <c r="AO86" s="157" t="str">
        <f>IFERROR(FIND("R",Table1[[#This Row],[FS_Priority]]),"")</f>
        <v/>
      </c>
      <c r="AX86"/>
      <c r="BA86" s="3"/>
    </row>
    <row r="87" spans="1:53" hidden="1" x14ac:dyDescent="0.25">
      <c r="A87" s="164" t="s">
        <v>365</v>
      </c>
      <c r="B87" s="164" t="s">
        <v>295</v>
      </c>
      <c r="C87" s="164" t="s">
        <v>365</v>
      </c>
      <c r="D87" s="168" t="b">
        <v>0</v>
      </c>
      <c r="E87" s="164" t="s">
        <v>76</v>
      </c>
      <c r="F87" s="164" t="s">
        <v>3325</v>
      </c>
      <c r="G87" s="164" t="s">
        <v>317</v>
      </c>
      <c r="H87" s="164" t="s">
        <v>1092</v>
      </c>
      <c r="I87" s="164" t="s">
        <v>3892</v>
      </c>
      <c r="J87" s="164" t="s">
        <v>3773</v>
      </c>
      <c r="K87" s="164" t="s">
        <v>3856</v>
      </c>
      <c r="L87" s="164" t="s">
        <v>77</v>
      </c>
      <c r="M87" s="164" t="s">
        <v>3880</v>
      </c>
      <c r="N87" s="164" t="s">
        <v>295</v>
      </c>
      <c r="O87" s="164" t="s">
        <v>263</v>
      </c>
      <c r="Q87" s="164" t="s">
        <v>326</v>
      </c>
      <c r="R87" s="164" t="s">
        <v>323</v>
      </c>
      <c r="S87" s="168" t="b">
        <v>0</v>
      </c>
      <c r="V87" s="170">
        <v>43235</v>
      </c>
      <c r="W87" s="164" t="s">
        <v>295</v>
      </c>
      <c r="X87"/>
      <c r="Z87" s="164" t="s">
        <v>295</v>
      </c>
      <c r="AC87" s="164" t="s">
        <v>2958</v>
      </c>
      <c r="AD87" s="136"/>
      <c r="AE87" s="164" t="s">
        <v>263</v>
      </c>
      <c r="AF87" s="164" t="s">
        <v>971</v>
      </c>
      <c r="AG87" s="164" t="s">
        <v>2884</v>
      </c>
      <c r="AH87" s="172">
        <v>43497</v>
      </c>
      <c r="AI87" s="172"/>
      <c r="AJ87" s="151" t="str">
        <f t="shared" si="1"/>
        <v>FS</v>
      </c>
      <c r="AK87" s="151" t="b">
        <f>ISNUMBER(SEARCH("IRT",Table1[[#This Row],[Current_Status]]))</f>
        <v>0</v>
      </c>
      <c r="AL87" s="152">
        <f>YEAR(Table1[[#This Row],[Project_Initiated]])</f>
        <v>2018</v>
      </c>
      <c r="AM87" s="87">
        <v>43754</v>
      </c>
      <c r="AN87" s="158" t="str">
        <f>IF(AND(Table1[[#This Row],[Completed Date]]&gt;="07/01/2019"+0,Table1[[#This Row],[Completed Date]]&lt;="6/30/2020"+0),"FY 19-20",IF(AND(Table1[[#This Row],[Completed Date]]&gt;="07/01/2018"+0,Table1[[#This Row],[Completed Date]]&lt;="6/30/2019"+0),"FY 18-19",""))</f>
        <v>FY 18-19</v>
      </c>
      <c r="AO87" s="157" t="str">
        <f>IFERROR(FIND("R",Table1[[#This Row],[FS_Priority]]),"")</f>
        <v/>
      </c>
      <c r="AX87"/>
      <c r="BA87" s="3"/>
    </row>
    <row r="88" spans="1:53" hidden="1" x14ac:dyDescent="0.25">
      <c r="A88" s="164" t="s">
        <v>724</v>
      </c>
      <c r="B88" s="164" t="s">
        <v>295</v>
      </c>
      <c r="C88" s="164" t="s">
        <v>724</v>
      </c>
      <c r="D88" s="168" t="b">
        <v>0</v>
      </c>
      <c r="E88" s="164" t="s">
        <v>371</v>
      </c>
      <c r="F88" s="164" t="s">
        <v>3344</v>
      </c>
      <c r="G88" s="164" t="s">
        <v>295</v>
      </c>
      <c r="H88" s="164" t="s">
        <v>525</v>
      </c>
      <c r="I88" s="164" t="s">
        <v>372</v>
      </c>
      <c r="J88" s="164" t="s">
        <v>2851</v>
      </c>
      <c r="K88" s="164" t="s">
        <v>295</v>
      </c>
      <c r="L88" s="164" t="s">
        <v>295</v>
      </c>
      <c r="M88" s="164" t="s">
        <v>3907</v>
      </c>
      <c r="N88" s="164" t="s">
        <v>295</v>
      </c>
      <c r="O88" s="164" t="s">
        <v>263</v>
      </c>
      <c r="Q88" s="164" t="s">
        <v>295</v>
      </c>
      <c r="R88" s="164" t="s">
        <v>259</v>
      </c>
      <c r="S88" s="168" t="b">
        <v>0</v>
      </c>
      <c r="V88" s="170">
        <v>42999</v>
      </c>
      <c r="W88" s="164" t="s">
        <v>295</v>
      </c>
      <c r="X88"/>
      <c r="Z88" s="164" t="s">
        <v>295</v>
      </c>
      <c r="AC88" s="164" t="s">
        <v>3146</v>
      </c>
      <c r="AD88" s="167"/>
      <c r="AE88" s="164" t="s">
        <v>263</v>
      </c>
      <c r="AF88" s="164" t="s">
        <v>4409</v>
      </c>
      <c r="AG88" s="164" t="s">
        <v>2883</v>
      </c>
      <c r="AH88" s="172">
        <v>43586</v>
      </c>
      <c r="AI88" s="172"/>
      <c r="AJ88" s="151" t="str">
        <f t="shared" si="1"/>
        <v>FS</v>
      </c>
      <c r="AK88" s="151" t="b">
        <f>ISNUMBER(SEARCH("IRT",Table1[[#This Row],[Current_Status]]))</f>
        <v>0</v>
      </c>
      <c r="AL88" s="152">
        <f>YEAR(Table1[[#This Row],[Project_Initiated]])</f>
        <v>2017</v>
      </c>
      <c r="AM88" s="87">
        <v>43754</v>
      </c>
      <c r="AN88" s="158" t="str">
        <f>IF(AND(Table1[[#This Row],[Completed Date]]&gt;="07/01/2019"+0,Table1[[#This Row],[Completed Date]]&lt;="6/30/2020"+0),"FY 19-20",IF(AND(Table1[[#This Row],[Completed Date]]&gt;="07/01/2018"+0,Table1[[#This Row],[Completed Date]]&lt;="6/30/2019"+0),"FY 18-19",""))</f>
        <v>FY 18-19</v>
      </c>
      <c r="AO88" s="157" t="str">
        <f>IFERROR(FIND("R",Table1[[#This Row],[FS_Priority]]),"")</f>
        <v/>
      </c>
      <c r="AX88"/>
      <c r="BA88" s="3"/>
    </row>
    <row r="89" spans="1:53" hidden="1" x14ac:dyDescent="0.25">
      <c r="A89" s="164" t="s">
        <v>727</v>
      </c>
      <c r="B89" s="164" t="s">
        <v>295</v>
      </c>
      <c r="C89" s="164" t="s">
        <v>727</v>
      </c>
      <c r="D89" s="168" t="b">
        <v>0</v>
      </c>
      <c r="E89" s="164" t="s">
        <v>371</v>
      </c>
      <c r="F89" s="164" t="s">
        <v>3340</v>
      </c>
      <c r="G89" s="164" t="s">
        <v>295</v>
      </c>
      <c r="H89" s="164" t="s">
        <v>525</v>
      </c>
      <c r="I89" s="164" t="s">
        <v>372</v>
      </c>
      <c r="J89" s="164" t="s">
        <v>2851</v>
      </c>
      <c r="K89" s="164" t="s">
        <v>295</v>
      </c>
      <c r="L89" s="164" t="s">
        <v>295</v>
      </c>
      <c r="M89" s="164" t="s">
        <v>3907</v>
      </c>
      <c r="N89" s="164" t="s">
        <v>295</v>
      </c>
      <c r="O89" s="164" t="s">
        <v>263</v>
      </c>
      <c r="P89" s="167"/>
      <c r="Q89" s="164" t="s">
        <v>295</v>
      </c>
      <c r="R89" s="164" t="s">
        <v>259</v>
      </c>
      <c r="S89" s="168" t="b">
        <v>0</v>
      </c>
      <c r="T89" s="167"/>
      <c r="V89" s="170">
        <v>42999</v>
      </c>
      <c r="W89" s="164" t="s">
        <v>295</v>
      </c>
      <c r="X89" s="167"/>
      <c r="Y89" s="167"/>
      <c r="Z89" s="164" t="s">
        <v>295</v>
      </c>
      <c r="AC89" s="164" t="s">
        <v>726</v>
      </c>
      <c r="AE89" s="164" t="s">
        <v>263</v>
      </c>
      <c r="AF89" s="164" t="s">
        <v>4407</v>
      </c>
      <c r="AG89" s="164" t="s">
        <v>2883</v>
      </c>
      <c r="AH89" s="172">
        <v>43192</v>
      </c>
      <c r="AI89" s="172"/>
      <c r="AJ89" s="151" t="str">
        <f t="shared" si="1"/>
        <v>FS</v>
      </c>
      <c r="AK89" s="151" t="b">
        <f>ISNUMBER(SEARCH("IRT",Table1[[#This Row],[Current_Status]]))</f>
        <v>0</v>
      </c>
      <c r="AL89" s="152">
        <f>YEAR(Table1[[#This Row],[Project_Initiated]])</f>
        <v>2017</v>
      </c>
      <c r="AM89" s="87">
        <v>43754</v>
      </c>
      <c r="AN89" s="158" t="str">
        <f>IF(AND(Table1[[#This Row],[Completed Date]]&gt;="07/01/2019"+0,Table1[[#This Row],[Completed Date]]&lt;="6/30/2020"+0),"FY 19-20",IF(AND(Table1[[#This Row],[Completed Date]]&gt;="07/01/2018"+0,Table1[[#This Row],[Completed Date]]&lt;="6/30/2019"+0),"FY 18-19",""))</f>
        <v/>
      </c>
      <c r="AO89" s="157" t="str">
        <f>IFERROR(FIND("R",Table1[[#This Row],[FS_Priority]]),"")</f>
        <v/>
      </c>
      <c r="AX89"/>
      <c r="BA89" s="3"/>
    </row>
    <row r="90" spans="1:53" hidden="1" x14ac:dyDescent="0.25">
      <c r="A90" s="164" t="s">
        <v>984</v>
      </c>
      <c r="B90" s="164" t="s">
        <v>295</v>
      </c>
      <c r="C90" s="164" t="s">
        <v>984</v>
      </c>
      <c r="D90" s="168" t="b">
        <v>0</v>
      </c>
      <c r="E90" s="164" t="s">
        <v>371</v>
      </c>
      <c r="F90" s="164" t="s">
        <v>3339</v>
      </c>
      <c r="G90" s="164" t="s">
        <v>725</v>
      </c>
      <c r="H90" s="164" t="s">
        <v>562</v>
      </c>
      <c r="I90" s="164" t="s">
        <v>3912</v>
      </c>
      <c r="J90" s="164" t="s">
        <v>2851</v>
      </c>
      <c r="K90" s="164" t="s">
        <v>295</v>
      </c>
      <c r="L90" s="164" t="s">
        <v>295</v>
      </c>
      <c r="M90" s="164" t="s">
        <v>3906</v>
      </c>
      <c r="N90" s="164" t="s">
        <v>295</v>
      </c>
      <c r="O90" s="164" t="s">
        <v>243</v>
      </c>
      <c r="P90" s="167"/>
      <c r="Q90" s="164" t="s">
        <v>295</v>
      </c>
      <c r="R90" s="164" t="s">
        <v>295</v>
      </c>
      <c r="S90" s="168" t="b">
        <v>0</v>
      </c>
      <c r="T90" s="167"/>
      <c r="V90" s="170">
        <v>43328</v>
      </c>
      <c r="W90" s="164" t="s">
        <v>295</v>
      </c>
      <c r="X90"/>
      <c r="Z90" s="164" t="s">
        <v>295</v>
      </c>
      <c r="AC90" s="164" t="s">
        <v>2858</v>
      </c>
      <c r="AE90" s="164" t="s">
        <v>295</v>
      </c>
      <c r="AF90" s="164" t="s">
        <v>295</v>
      </c>
      <c r="AG90" s="164" t="s">
        <v>295</v>
      </c>
      <c r="AH90" s="172">
        <v>43447</v>
      </c>
      <c r="AI90" s="172"/>
      <c r="AJ90" s="151" t="str">
        <f t="shared" si="1"/>
        <v>FS</v>
      </c>
      <c r="AK90" s="151" t="b">
        <f>ISNUMBER(SEARCH("IRT",Table1[[#This Row],[Current_Status]]))</f>
        <v>0</v>
      </c>
      <c r="AL90" s="152">
        <f>YEAR(Table1[[#This Row],[Project_Initiated]])</f>
        <v>2018</v>
      </c>
      <c r="AM90" s="87">
        <v>43754</v>
      </c>
      <c r="AN90" s="158" t="str">
        <f>IF(AND(Table1[[#This Row],[Completed Date]]&gt;="07/01/2019"+0,Table1[[#This Row],[Completed Date]]&lt;="6/30/2020"+0),"FY 19-20",IF(AND(Table1[[#This Row],[Completed Date]]&gt;="07/01/2018"+0,Table1[[#This Row],[Completed Date]]&lt;="6/30/2019"+0),"FY 18-19",""))</f>
        <v>FY 18-19</v>
      </c>
      <c r="AO90" s="157" t="str">
        <f>IFERROR(FIND("R",Table1[[#This Row],[FS_Priority]]),"")</f>
        <v/>
      </c>
      <c r="AX90"/>
      <c r="BA90" s="3"/>
    </row>
    <row r="91" spans="1:53" hidden="1" x14ac:dyDescent="0.25">
      <c r="A91" s="164" t="s">
        <v>991</v>
      </c>
      <c r="B91" s="164" t="s">
        <v>295</v>
      </c>
      <c r="C91" s="164" t="s">
        <v>991</v>
      </c>
      <c r="D91" s="168" t="b">
        <v>0</v>
      </c>
      <c r="E91" s="164" t="s">
        <v>371</v>
      </c>
      <c r="F91" s="164" t="s">
        <v>3341</v>
      </c>
      <c r="G91" s="164" t="s">
        <v>725</v>
      </c>
      <c r="H91" s="164" t="s">
        <v>562</v>
      </c>
      <c r="I91" s="164" t="s">
        <v>3905</v>
      </c>
      <c r="J91" s="164" t="s">
        <v>2851</v>
      </c>
      <c r="K91" s="164" t="s">
        <v>295</v>
      </c>
      <c r="L91" s="164" t="s">
        <v>295</v>
      </c>
      <c r="M91" s="164" t="s">
        <v>3906</v>
      </c>
      <c r="N91" s="164" t="s">
        <v>295</v>
      </c>
      <c r="O91" s="164" t="s">
        <v>295</v>
      </c>
      <c r="Q91" s="164" t="s">
        <v>295</v>
      </c>
      <c r="R91" s="164" t="s">
        <v>295</v>
      </c>
      <c r="S91" s="168" t="b">
        <v>0</v>
      </c>
      <c r="V91" s="170">
        <v>43336</v>
      </c>
      <c r="W91" s="164" t="s">
        <v>295</v>
      </c>
      <c r="X91"/>
      <c r="Z91" s="164" t="s">
        <v>295</v>
      </c>
      <c r="AC91" s="164" t="s">
        <v>2858</v>
      </c>
      <c r="AE91" s="164" t="s">
        <v>295</v>
      </c>
      <c r="AF91" s="164" t="s">
        <v>295</v>
      </c>
      <c r="AG91" s="164" t="s">
        <v>295</v>
      </c>
      <c r="AH91" s="170">
        <v>43447</v>
      </c>
      <c r="AI91" s="172"/>
      <c r="AJ91" s="151" t="str">
        <f t="shared" si="1"/>
        <v>FS</v>
      </c>
      <c r="AK91" s="151" t="b">
        <f>ISNUMBER(SEARCH("IRT",Table1[[#This Row],[Current_Status]]))</f>
        <v>0</v>
      </c>
      <c r="AL91" s="152">
        <f>YEAR(Table1[[#This Row],[Project_Initiated]])</f>
        <v>2018</v>
      </c>
      <c r="AM91" s="87">
        <v>43754</v>
      </c>
      <c r="AN91" s="158" t="str">
        <f>IF(AND(Table1[[#This Row],[Completed Date]]&gt;="07/01/2019"+0,Table1[[#This Row],[Completed Date]]&lt;="6/30/2020"+0),"FY 19-20",IF(AND(Table1[[#This Row],[Completed Date]]&gt;="07/01/2018"+0,Table1[[#This Row],[Completed Date]]&lt;="6/30/2019"+0),"FY 18-19",""))</f>
        <v>FY 18-19</v>
      </c>
      <c r="AO91" s="157" t="str">
        <f>IFERROR(FIND("R",Table1[[#This Row],[FS_Priority]]),"")</f>
        <v/>
      </c>
      <c r="AX91"/>
      <c r="BA91" s="3"/>
    </row>
    <row r="92" spans="1:53" hidden="1" x14ac:dyDescent="0.25">
      <c r="A92" s="164" t="s">
        <v>992</v>
      </c>
      <c r="B92" s="164" t="s">
        <v>295</v>
      </c>
      <c r="C92" s="164" t="s">
        <v>992</v>
      </c>
      <c r="D92" s="168" t="b">
        <v>0</v>
      </c>
      <c r="E92" s="164" t="s">
        <v>371</v>
      </c>
      <c r="F92" s="164" t="s">
        <v>3342</v>
      </c>
      <c r="G92" s="164" t="s">
        <v>725</v>
      </c>
      <c r="H92" s="164" t="s">
        <v>562</v>
      </c>
      <c r="I92" s="164" t="s">
        <v>3908</v>
      </c>
      <c r="J92" s="164" t="s">
        <v>2851</v>
      </c>
      <c r="K92" s="164" t="s">
        <v>295</v>
      </c>
      <c r="L92" s="164" t="s">
        <v>295</v>
      </c>
      <c r="M92" s="164" t="s">
        <v>3906</v>
      </c>
      <c r="N92" s="164" t="s">
        <v>295</v>
      </c>
      <c r="O92" s="164" t="s">
        <v>295</v>
      </c>
      <c r="Q92" s="164" t="s">
        <v>295</v>
      </c>
      <c r="R92" s="164" t="s">
        <v>295</v>
      </c>
      <c r="S92" s="168" t="b">
        <v>0</v>
      </c>
      <c r="V92" s="170">
        <v>43336</v>
      </c>
      <c r="W92" s="164" t="s">
        <v>295</v>
      </c>
      <c r="X92"/>
      <c r="Z92" s="164" t="s">
        <v>295</v>
      </c>
      <c r="AC92" s="164" t="s">
        <v>2858</v>
      </c>
      <c r="AE92" s="164" t="s">
        <v>295</v>
      </c>
      <c r="AF92" s="164" t="s">
        <v>4408</v>
      </c>
      <c r="AG92" s="164" t="s">
        <v>295</v>
      </c>
      <c r="AH92" s="170">
        <v>43447</v>
      </c>
      <c r="AI92" s="172"/>
      <c r="AJ92" s="151" t="str">
        <f t="shared" si="1"/>
        <v>FS</v>
      </c>
      <c r="AK92" s="151" t="b">
        <f>ISNUMBER(SEARCH("IRT",Table1[[#This Row],[Current_Status]]))</f>
        <v>0</v>
      </c>
      <c r="AL92" s="152">
        <f>YEAR(Table1[[#This Row],[Project_Initiated]])</f>
        <v>2018</v>
      </c>
      <c r="AM92" s="87">
        <v>43754</v>
      </c>
      <c r="AN92" s="158" t="str">
        <f>IF(AND(Table1[[#This Row],[Completed Date]]&gt;="07/01/2019"+0,Table1[[#This Row],[Completed Date]]&lt;="6/30/2020"+0),"FY 19-20",IF(AND(Table1[[#This Row],[Completed Date]]&gt;="07/01/2018"+0,Table1[[#This Row],[Completed Date]]&lt;="6/30/2019"+0),"FY 18-19",""))</f>
        <v>FY 18-19</v>
      </c>
      <c r="AO92" s="157" t="str">
        <f>IFERROR(FIND("R",Table1[[#This Row],[FS_Priority]]),"")</f>
        <v/>
      </c>
      <c r="AX92"/>
      <c r="BA92" s="3"/>
    </row>
    <row r="93" spans="1:53" hidden="1" x14ac:dyDescent="0.25">
      <c r="A93" s="164" t="s">
        <v>864</v>
      </c>
      <c r="B93" s="164" t="s">
        <v>295</v>
      </c>
      <c r="C93" s="164" t="s">
        <v>864</v>
      </c>
      <c r="D93" s="168" t="b">
        <v>0</v>
      </c>
      <c r="E93" s="164" t="s">
        <v>371</v>
      </c>
      <c r="F93" s="164" t="s">
        <v>3343</v>
      </c>
      <c r="G93" s="164" t="s">
        <v>295</v>
      </c>
      <c r="H93" s="164" t="s">
        <v>549</v>
      </c>
      <c r="I93" s="164" t="s">
        <v>3909</v>
      </c>
      <c r="J93" s="164" t="s">
        <v>2838</v>
      </c>
      <c r="K93" s="164" t="s">
        <v>295</v>
      </c>
      <c r="L93" s="164" t="s">
        <v>295</v>
      </c>
      <c r="M93" s="164" t="s">
        <v>3910</v>
      </c>
      <c r="N93" s="164" t="s">
        <v>295</v>
      </c>
      <c r="O93" s="164" t="s">
        <v>263</v>
      </c>
      <c r="Q93" s="164" t="s">
        <v>295</v>
      </c>
      <c r="R93" s="164" t="s">
        <v>2833</v>
      </c>
      <c r="S93" s="168" t="b">
        <v>0</v>
      </c>
      <c r="V93" s="170">
        <v>43230</v>
      </c>
      <c r="W93" s="164" t="s">
        <v>295</v>
      </c>
      <c r="X93"/>
      <c r="Z93" s="164" t="s">
        <v>295</v>
      </c>
      <c r="AC93" s="164" t="s">
        <v>3099</v>
      </c>
      <c r="AE93" s="164" t="s">
        <v>295</v>
      </c>
      <c r="AF93" s="164" t="s">
        <v>3054</v>
      </c>
      <c r="AG93" s="164" t="s">
        <v>2883</v>
      </c>
      <c r="AH93" s="170">
        <v>43570</v>
      </c>
      <c r="AI93" s="172"/>
      <c r="AJ93" s="151" t="str">
        <f t="shared" si="1"/>
        <v>FS</v>
      </c>
      <c r="AK93" s="151" t="b">
        <f>ISNUMBER(SEARCH("IRT",Table1[[#This Row],[Current_Status]]))</f>
        <v>0</v>
      </c>
      <c r="AL93" s="152">
        <f>YEAR(Table1[[#This Row],[Project_Initiated]])</f>
        <v>2018</v>
      </c>
      <c r="AM93" s="87">
        <v>43754</v>
      </c>
      <c r="AN93" s="158" t="str">
        <f>IF(AND(Table1[[#This Row],[Completed Date]]&gt;="07/01/2019"+0,Table1[[#This Row],[Completed Date]]&lt;="6/30/2020"+0),"FY 19-20",IF(AND(Table1[[#This Row],[Completed Date]]&gt;="07/01/2018"+0,Table1[[#This Row],[Completed Date]]&lt;="6/30/2019"+0),"FY 18-19",""))</f>
        <v>FY 18-19</v>
      </c>
      <c r="AO93" s="157" t="str">
        <f>IFERROR(FIND("R",Table1[[#This Row],[FS_Priority]]),"")</f>
        <v/>
      </c>
      <c r="AX93"/>
      <c r="BA93" s="3"/>
    </row>
    <row r="94" spans="1:53" hidden="1" x14ac:dyDescent="0.25">
      <c r="A94" s="164" t="s">
        <v>572</v>
      </c>
      <c r="B94" s="164" t="s">
        <v>295</v>
      </c>
      <c r="C94" s="164" t="s">
        <v>572</v>
      </c>
      <c r="D94" s="168" t="b">
        <v>0</v>
      </c>
      <c r="E94" s="164" t="s">
        <v>371</v>
      </c>
      <c r="F94" s="164" t="s">
        <v>3345</v>
      </c>
      <c r="G94" s="164" t="s">
        <v>295</v>
      </c>
      <c r="H94" s="164" t="s">
        <v>556</v>
      </c>
      <c r="I94" s="164" t="s">
        <v>295</v>
      </c>
      <c r="J94" s="164" t="s">
        <v>2838</v>
      </c>
      <c r="K94" s="164" t="s">
        <v>295</v>
      </c>
      <c r="L94" s="164" t="s">
        <v>295</v>
      </c>
      <c r="M94" s="164" t="s">
        <v>3913</v>
      </c>
      <c r="N94" s="164" t="s">
        <v>295</v>
      </c>
      <c r="O94" s="164" t="s">
        <v>573</v>
      </c>
      <c r="Q94" s="164" t="s">
        <v>574</v>
      </c>
      <c r="R94" s="164" t="s">
        <v>574</v>
      </c>
      <c r="S94" s="168" t="b">
        <v>0</v>
      </c>
      <c r="T94" s="136"/>
      <c r="V94" s="170">
        <v>43319</v>
      </c>
      <c r="W94" s="164" t="s">
        <v>295</v>
      </c>
      <c r="X94"/>
      <c r="Z94" s="164" t="s">
        <v>295</v>
      </c>
      <c r="AC94" s="164" t="s">
        <v>295</v>
      </c>
      <c r="AE94" s="164" t="s">
        <v>583</v>
      </c>
      <c r="AF94" s="164" t="s">
        <v>4824</v>
      </c>
      <c r="AG94" s="164" t="s">
        <v>2884</v>
      </c>
      <c r="AH94" s="170">
        <v>43475</v>
      </c>
      <c r="AI94" s="171"/>
      <c r="AJ94" s="151" t="str">
        <f t="shared" si="1"/>
        <v>FS</v>
      </c>
      <c r="AK94" s="151" t="b">
        <f>ISNUMBER(SEARCH("IRT",Table1[[#This Row],[Current_Status]]))</f>
        <v>0</v>
      </c>
      <c r="AL94" s="152">
        <f>YEAR(Table1[[#This Row],[Project_Initiated]])</f>
        <v>2018</v>
      </c>
      <c r="AM94" s="87">
        <v>43754</v>
      </c>
      <c r="AN94" s="158" t="str">
        <f>IF(AND(Table1[[#This Row],[Completed Date]]&gt;="07/01/2019"+0,Table1[[#This Row],[Completed Date]]&lt;="6/30/2020"+0),"FY 19-20",IF(AND(Table1[[#This Row],[Completed Date]]&gt;="07/01/2018"+0,Table1[[#This Row],[Completed Date]]&lt;="6/30/2019"+0),"FY 18-19",""))</f>
        <v>FY 18-19</v>
      </c>
      <c r="AO94" s="157" t="str">
        <f>IFERROR(FIND("R",Table1[[#This Row],[FS_Priority]]),"")</f>
        <v/>
      </c>
      <c r="AX94"/>
      <c r="BA94" s="3"/>
    </row>
    <row r="95" spans="1:53" hidden="1" x14ac:dyDescent="0.25">
      <c r="A95" s="164" t="s">
        <v>1030</v>
      </c>
      <c r="B95" s="164" t="s">
        <v>295</v>
      </c>
      <c r="C95" s="164" t="s">
        <v>1030</v>
      </c>
      <c r="D95" s="168" t="b">
        <v>0</v>
      </c>
      <c r="E95" s="164" t="s">
        <v>371</v>
      </c>
      <c r="F95" s="164" t="s">
        <v>3338</v>
      </c>
      <c r="G95" s="164" t="s">
        <v>295</v>
      </c>
      <c r="H95" s="164" t="s">
        <v>262</v>
      </c>
      <c r="I95" s="164" t="s">
        <v>295</v>
      </c>
      <c r="J95" s="164" t="s">
        <v>2838</v>
      </c>
      <c r="K95" s="164" t="s">
        <v>295</v>
      </c>
      <c r="L95" s="164" t="s">
        <v>295</v>
      </c>
      <c r="M95" s="164" t="s">
        <v>3911</v>
      </c>
      <c r="N95" s="164" t="s">
        <v>295</v>
      </c>
      <c r="O95" s="164" t="s">
        <v>263</v>
      </c>
      <c r="Q95" s="164" t="s">
        <v>295</v>
      </c>
      <c r="R95" s="164" t="s">
        <v>295</v>
      </c>
      <c r="S95" s="168" t="b">
        <v>0</v>
      </c>
      <c r="V95" s="170">
        <v>43368</v>
      </c>
      <c r="W95" s="164" t="s">
        <v>295</v>
      </c>
      <c r="X95"/>
      <c r="Z95" s="164" t="s">
        <v>295</v>
      </c>
      <c r="AC95" s="164" t="s">
        <v>3021</v>
      </c>
      <c r="AE95" s="164" t="s">
        <v>583</v>
      </c>
      <c r="AF95" s="164" t="s">
        <v>2869</v>
      </c>
      <c r="AG95" s="164" t="s">
        <v>2884</v>
      </c>
      <c r="AH95" s="170">
        <v>43524</v>
      </c>
      <c r="AI95" s="172"/>
      <c r="AJ95" s="151" t="str">
        <f t="shared" si="1"/>
        <v>FS</v>
      </c>
      <c r="AK95" s="151" t="b">
        <f>ISNUMBER(SEARCH("IRT",Table1[[#This Row],[Current_Status]]))</f>
        <v>0</v>
      </c>
      <c r="AL95" s="152">
        <f>YEAR(Table1[[#This Row],[Project_Initiated]])</f>
        <v>2018</v>
      </c>
      <c r="AM95" s="87">
        <v>43754</v>
      </c>
      <c r="AN95" s="158" t="str">
        <f>IF(AND(Table1[[#This Row],[Completed Date]]&gt;="07/01/2019"+0,Table1[[#This Row],[Completed Date]]&lt;="6/30/2020"+0),"FY 19-20",IF(AND(Table1[[#This Row],[Completed Date]]&gt;="07/01/2018"+0,Table1[[#This Row],[Completed Date]]&lt;="6/30/2019"+0),"FY 18-19",""))</f>
        <v>FY 18-19</v>
      </c>
      <c r="AO95" s="157" t="str">
        <f>IFERROR(FIND("R",Table1[[#This Row],[FS_Priority]]),"")</f>
        <v/>
      </c>
      <c r="AX95"/>
      <c r="BA95" s="3"/>
    </row>
    <row r="96" spans="1:53" hidden="1" x14ac:dyDescent="0.25">
      <c r="A96" s="164" t="s">
        <v>3024</v>
      </c>
      <c r="B96" s="164" t="s">
        <v>295</v>
      </c>
      <c r="C96" s="164" t="s">
        <v>3024</v>
      </c>
      <c r="D96" s="168" t="b">
        <v>0</v>
      </c>
      <c r="E96" s="164" t="s">
        <v>4788</v>
      </c>
      <c r="F96" s="164" t="s">
        <v>3346</v>
      </c>
      <c r="G96" s="164" t="s">
        <v>295</v>
      </c>
      <c r="H96" s="164" t="s">
        <v>1677</v>
      </c>
      <c r="I96" s="164" t="s">
        <v>295</v>
      </c>
      <c r="J96" s="164" t="s">
        <v>2838</v>
      </c>
      <c r="K96" s="164" t="s">
        <v>84</v>
      </c>
      <c r="L96" s="164" t="s">
        <v>33</v>
      </c>
      <c r="M96" s="164" t="s">
        <v>3875</v>
      </c>
      <c r="N96" s="164" t="s">
        <v>295</v>
      </c>
      <c r="O96" s="164" t="s">
        <v>263</v>
      </c>
      <c r="Q96" s="164" t="s">
        <v>372</v>
      </c>
      <c r="R96" s="164" t="s">
        <v>295</v>
      </c>
      <c r="S96" s="168" t="b">
        <v>0</v>
      </c>
      <c r="V96" s="170">
        <v>43496</v>
      </c>
      <c r="W96" s="164" t="s">
        <v>295</v>
      </c>
      <c r="X96"/>
      <c r="Z96" s="164" t="s">
        <v>295</v>
      </c>
      <c r="AC96" s="164" t="s">
        <v>3025</v>
      </c>
      <c r="AE96" s="164" t="s">
        <v>257</v>
      </c>
      <c r="AF96" s="164" t="s">
        <v>295</v>
      </c>
      <c r="AG96" s="164" t="s">
        <v>295</v>
      </c>
      <c r="AH96" s="170">
        <v>43524</v>
      </c>
      <c r="AI96" s="172"/>
      <c r="AJ96" s="151" t="str">
        <f t="shared" si="1"/>
        <v>FS</v>
      </c>
      <c r="AK96" s="151" t="b">
        <f>ISNUMBER(SEARCH("IRT",Table1[[#This Row],[Current_Status]]))</f>
        <v>0</v>
      </c>
      <c r="AL96" s="152">
        <f>YEAR(Table1[[#This Row],[Project_Initiated]])</f>
        <v>2019</v>
      </c>
      <c r="AM96" s="87">
        <v>43754</v>
      </c>
      <c r="AN96" s="158" t="str">
        <f>IF(AND(Table1[[#This Row],[Completed Date]]&gt;="07/01/2019"+0,Table1[[#This Row],[Completed Date]]&lt;="6/30/2020"+0),"FY 19-20",IF(AND(Table1[[#This Row],[Completed Date]]&gt;="07/01/2018"+0,Table1[[#This Row],[Completed Date]]&lt;="6/30/2019"+0),"FY 18-19",""))</f>
        <v>FY 18-19</v>
      </c>
      <c r="AO96" s="157" t="str">
        <f>IFERROR(FIND("R",Table1[[#This Row],[FS_Priority]]),"")</f>
        <v/>
      </c>
      <c r="AX96"/>
      <c r="BA96" s="3"/>
    </row>
    <row r="97" spans="1:53" hidden="1" x14ac:dyDescent="0.25">
      <c r="A97" s="164" t="s">
        <v>736</v>
      </c>
      <c r="B97" s="164" t="s">
        <v>295</v>
      </c>
      <c r="C97" s="164" t="s">
        <v>736</v>
      </c>
      <c r="D97" s="168" t="b">
        <v>0</v>
      </c>
      <c r="E97" s="164" t="s">
        <v>530</v>
      </c>
      <c r="F97" s="164" t="s">
        <v>3348</v>
      </c>
      <c r="G97" s="164" t="s">
        <v>295</v>
      </c>
      <c r="H97" s="164" t="s">
        <v>531</v>
      </c>
      <c r="I97" s="164" t="s">
        <v>372</v>
      </c>
      <c r="J97" s="164" t="s">
        <v>2854</v>
      </c>
      <c r="K97" s="164" t="s">
        <v>3932</v>
      </c>
      <c r="L97" s="164" t="s">
        <v>2778</v>
      </c>
      <c r="M97" s="164" t="s">
        <v>3936</v>
      </c>
      <c r="N97" s="164" t="s">
        <v>295</v>
      </c>
      <c r="O97" s="164" t="s">
        <v>263</v>
      </c>
      <c r="Q97" s="164" t="s">
        <v>295</v>
      </c>
      <c r="R97" s="164" t="s">
        <v>302</v>
      </c>
      <c r="S97" s="168" t="b">
        <v>0</v>
      </c>
      <c r="V97" s="170">
        <v>43069</v>
      </c>
      <c r="W97" s="164" t="s">
        <v>295</v>
      </c>
      <c r="X97"/>
      <c r="Z97" s="164" t="s">
        <v>295</v>
      </c>
      <c r="AC97" s="164" t="s">
        <v>3172</v>
      </c>
      <c r="AE97" s="164" t="s">
        <v>583</v>
      </c>
      <c r="AF97" s="164" t="s">
        <v>3100</v>
      </c>
      <c r="AG97" s="164" t="s">
        <v>2884</v>
      </c>
      <c r="AH97" s="170">
        <v>43601</v>
      </c>
      <c r="AI97" s="172"/>
      <c r="AJ97" s="151" t="str">
        <f t="shared" si="1"/>
        <v>FS</v>
      </c>
      <c r="AK97" s="151" t="b">
        <f>ISNUMBER(SEARCH("IRT",Table1[[#This Row],[Current_Status]]))</f>
        <v>0</v>
      </c>
      <c r="AL97" s="152">
        <f>YEAR(Table1[[#This Row],[Project_Initiated]])</f>
        <v>2017</v>
      </c>
      <c r="AM97" s="87">
        <v>43754</v>
      </c>
      <c r="AN97" s="158" t="str">
        <f>IF(AND(Table1[[#This Row],[Completed Date]]&gt;="07/01/2019"+0,Table1[[#This Row],[Completed Date]]&lt;="6/30/2020"+0),"FY 19-20",IF(AND(Table1[[#This Row],[Completed Date]]&gt;="07/01/2018"+0,Table1[[#This Row],[Completed Date]]&lt;="6/30/2019"+0),"FY 18-19",""))</f>
        <v>FY 18-19</v>
      </c>
      <c r="AO97" s="157" t="str">
        <f>IFERROR(FIND("R",Table1[[#This Row],[FS_Priority]]),"")</f>
        <v/>
      </c>
      <c r="AX97"/>
      <c r="BA97" s="3"/>
    </row>
    <row r="98" spans="1:53" hidden="1" x14ac:dyDescent="0.25">
      <c r="A98" s="164" t="s">
        <v>380</v>
      </c>
      <c r="B98" s="164" t="s">
        <v>295</v>
      </c>
      <c r="C98" s="164" t="s">
        <v>380</v>
      </c>
      <c r="D98" s="168" t="b">
        <v>0</v>
      </c>
      <c r="E98" s="164" t="s">
        <v>530</v>
      </c>
      <c r="F98" s="164" t="s">
        <v>3356</v>
      </c>
      <c r="G98" s="164" t="s">
        <v>295</v>
      </c>
      <c r="H98" s="164" t="s">
        <v>3873</v>
      </c>
      <c r="I98" s="164" t="s">
        <v>3949</v>
      </c>
      <c r="J98" s="164" t="s">
        <v>2838</v>
      </c>
      <c r="K98" s="164" t="s">
        <v>3932</v>
      </c>
      <c r="L98" s="164" t="s">
        <v>2778</v>
      </c>
      <c r="M98" s="164" t="s">
        <v>3935</v>
      </c>
      <c r="N98" s="164" t="s">
        <v>295</v>
      </c>
      <c r="O98" s="164" t="s">
        <v>263</v>
      </c>
      <c r="Q98" s="164" t="s">
        <v>323</v>
      </c>
      <c r="R98" s="164" t="s">
        <v>264</v>
      </c>
      <c r="S98" s="168" t="b">
        <v>0</v>
      </c>
      <c r="V98" s="170">
        <v>43133</v>
      </c>
      <c r="W98" s="164" t="s">
        <v>295</v>
      </c>
      <c r="X98"/>
      <c r="Z98" s="164" t="s">
        <v>295</v>
      </c>
      <c r="AC98" s="164" t="s">
        <v>2961</v>
      </c>
      <c r="AE98" s="164" t="s">
        <v>257</v>
      </c>
      <c r="AF98" s="164" t="s">
        <v>774</v>
      </c>
      <c r="AG98" s="164" t="s">
        <v>2884</v>
      </c>
      <c r="AH98" s="170">
        <v>43497</v>
      </c>
      <c r="AI98" s="172"/>
      <c r="AJ98" s="151" t="str">
        <f t="shared" si="1"/>
        <v>FS</v>
      </c>
      <c r="AK98" s="151" t="b">
        <f>ISNUMBER(SEARCH("IRT",Table1[[#This Row],[Current_Status]]))</f>
        <v>0</v>
      </c>
      <c r="AL98" s="152">
        <f>YEAR(Table1[[#This Row],[Project_Initiated]])</f>
        <v>2018</v>
      </c>
      <c r="AM98" s="87">
        <v>43754</v>
      </c>
      <c r="AN98" s="158" t="str">
        <f>IF(AND(Table1[[#This Row],[Completed Date]]&gt;="07/01/2019"+0,Table1[[#This Row],[Completed Date]]&lt;="6/30/2020"+0),"FY 19-20",IF(AND(Table1[[#This Row],[Completed Date]]&gt;="07/01/2018"+0,Table1[[#This Row],[Completed Date]]&lt;="6/30/2019"+0),"FY 18-19",""))</f>
        <v>FY 18-19</v>
      </c>
      <c r="AO98" s="157" t="str">
        <f>IFERROR(FIND("R",Table1[[#This Row],[FS_Priority]]),"")</f>
        <v/>
      </c>
      <c r="AX98"/>
      <c r="BA98" s="3"/>
    </row>
    <row r="99" spans="1:53" hidden="1" x14ac:dyDescent="0.25">
      <c r="A99" s="164" t="s">
        <v>798</v>
      </c>
      <c r="B99" s="164" t="s">
        <v>295</v>
      </c>
      <c r="C99" s="164" t="s">
        <v>798</v>
      </c>
      <c r="D99" s="168" t="b">
        <v>0</v>
      </c>
      <c r="E99" s="164" t="s">
        <v>530</v>
      </c>
      <c r="F99" s="164" t="s">
        <v>3347</v>
      </c>
      <c r="G99" s="164" t="s">
        <v>295</v>
      </c>
      <c r="H99" s="164" t="s">
        <v>3873</v>
      </c>
      <c r="I99" s="164" t="s">
        <v>3931</v>
      </c>
      <c r="J99" s="164" t="s">
        <v>2838</v>
      </c>
      <c r="K99" s="164" t="s">
        <v>3932</v>
      </c>
      <c r="L99" s="164" t="s">
        <v>2778</v>
      </c>
      <c r="M99" s="164" t="s">
        <v>3933</v>
      </c>
      <c r="N99" s="164" t="s">
        <v>295</v>
      </c>
      <c r="O99" s="164" t="s">
        <v>263</v>
      </c>
      <c r="Q99" s="164" t="s">
        <v>295</v>
      </c>
      <c r="R99" s="164" t="s">
        <v>295</v>
      </c>
      <c r="S99" s="168" t="b">
        <v>0</v>
      </c>
      <c r="T99" s="167"/>
      <c r="V99" s="170">
        <v>43171</v>
      </c>
      <c r="W99" s="164" t="s">
        <v>295</v>
      </c>
      <c r="X99"/>
      <c r="Z99" s="164" t="s">
        <v>295</v>
      </c>
      <c r="AC99" s="164" t="s">
        <v>799</v>
      </c>
      <c r="AD99" s="136"/>
      <c r="AE99" s="164" t="s">
        <v>263</v>
      </c>
      <c r="AF99" s="164" t="s">
        <v>800</v>
      </c>
      <c r="AG99" s="164" t="s">
        <v>2884</v>
      </c>
      <c r="AH99" s="172">
        <v>43361</v>
      </c>
      <c r="AI99" s="171"/>
      <c r="AJ99" s="151" t="str">
        <f t="shared" si="1"/>
        <v>FS</v>
      </c>
      <c r="AK99" s="151" t="b">
        <f>ISNUMBER(SEARCH("IRT",Table1[[#This Row],[Current_Status]]))</f>
        <v>0</v>
      </c>
      <c r="AL99" s="152">
        <f>YEAR(Table1[[#This Row],[Project_Initiated]])</f>
        <v>2018</v>
      </c>
      <c r="AM99" s="87">
        <v>43754</v>
      </c>
      <c r="AN99" s="158" t="str">
        <f>IF(AND(Table1[[#This Row],[Completed Date]]&gt;="07/01/2019"+0,Table1[[#This Row],[Completed Date]]&lt;="6/30/2020"+0),"FY 19-20",IF(AND(Table1[[#This Row],[Completed Date]]&gt;="07/01/2018"+0,Table1[[#This Row],[Completed Date]]&lt;="6/30/2019"+0),"FY 18-19",""))</f>
        <v>FY 18-19</v>
      </c>
      <c r="AO99" s="157" t="str">
        <f>IFERROR(FIND("R",Table1[[#This Row],[FS_Priority]]),"")</f>
        <v/>
      </c>
      <c r="AX99"/>
      <c r="BA99" s="3"/>
    </row>
    <row r="100" spans="1:53" hidden="1" x14ac:dyDescent="0.25">
      <c r="A100" s="164" t="s">
        <v>841</v>
      </c>
      <c r="B100" s="164" t="s">
        <v>295</v>
      </c>
      <c r="C100" s="164" t="s">
        <v>841</v>
      </c>
      <c r="D100" s="168" t="b">
        <v>0</v>
      </c>
      <c r="E100" s="164" t="s">
        <v>530</v>
      </c>
      <c r="F100" s="164" t="s">
        <v>3349</v>
      </c>
      <c r="G100" s="164" t="s">
        <v>295</v>
      </c>
      <c r="H100" s="164" t="s">
        <v>75</v>
      </c>
      <c r="I100" s="164" t="s">
        <v>3937</v>
      </c>
      <c r="J100" s="164" t="s">
        <v>2838</v>
      </c>
      <c r="K100" s="164" t="s">
        <v>3932</v>
      </c>
      <c r="L100" s="164" t="s">
        <v>2778</v>
      </c>
      <c r="M100" s="164" t="s">
        <v>3935</v>
      </c>
      <c r="N100" s="164" t="s">
        <v>295</v>
      </c>
      <c r="O100" s="164" t="s">
        <v>243</v>
      </c>
      <c r="Q100" s="164" t="s">
        <v>295</v>
      </c>
      <c r="R100" s="164" t="s">
        <v>323</v>
      </c>
      <c r="S100" s="168" t="b">
        <v>0</v>
      </c>
      <c r="V100" s="170">
        <v>43215</v>
      </c>
      <c r="W100" s="164" t="s">
        <v>295</v>
      </c>
      <c r="X100"/>
      <c r="Z100" s="164" t="s">
        <v>295</v>
      </c>
      <c r="AC100" s="164" t="s">
        <v>295</v>
      </c>
      <c r="AD100" s="136"/>
      <c r="AE100" s="164" t="s">
        <v>243</v>
      </c>
      <c r="AF100" s="164" t="s">
        <v>295</v>
      </c>
      <c r="AG100" s="164" t="s">
        <v>624</v>
      </c>
      <c r="AH100" s="170">
        <v>43336</v>
      </c>
      <c r="AI100" s="171"/>
      <c r="AJ100" s="151" t="str">
        <f t="shared" si="1"/>
        <v>FS</v>
      </c>
      <c r="AK100" s="151" t="b">
        <f>ISNUMBER(SEARCH("IRT",Table1[[#This Row],[Current_Status]]))</f>
        <v>0</v>
      </c>
      <c r="AL100" s="152">
        <f>YEAR(Table1[[#This Row],[Project_Initiated]])</f>
        <v>2018</v>
      </c>
      <c r="AM100" s="87">
        <v>43754</v>
      </c>
      <c r="AN100" s="158" t="str">
        <f>IF(AND(Table1[[#This Row],[Completed Date]]&gt;="07/01/2019"+0,Table1[[#This Row],[Completed Date]]&lt;="6/30/2020"+0),"FY 19-20",IF(AND(Table1[[#This Row],[Completed Date]]&gt;="07/01/2018"+0,Table1[[#This Row],[Completed Date]]&lt;="6/30/2019"+0),"FY 18-19",""))</f>
        <v>FY 18-19</v>
      </c>
      <c r="AO100" s="157" t="str">
        <f>IFERROR(FIND("R",Table1[[#This Row],[FS_Priority]]),"")</f>
        <v/>
      </c>
      <c r="AX100"/>
      <c r="BA100" s="3"/>
    </row>
    <row r="101" spans="1:53" hidden="1" x14ac:dyDescent="0.25">
      <c r="A101" s="164" t="s">
        <v>379</v>
      </c>
      <c r="B101" s="164" t="s">
        <v>295</v>
      </c>
      <c r="C101" s="164" t="s">
        <v>379</v>
      </c>
      <c r="D101" s="168" t="b">
        <v>0</v>
      </c>
      <c r="E101" s="164" t="s">
        <v>530</v>
      </c>
      <c r="F101" s="164" t="s">
        <v>3352</v>
      </c>
      <c r="G101" s="164" t="s">
        <v>295</v>
      </c>
      <c r="H101" s="164" t="s">
        <v>531</v>
      </c>
      <c r="I101" s="164" t="s">
        <v>372</v>
      </c>
      <c r="J101" s="164" t="s">
        <v>2838</v>
      </c>
      <c r="K101" s="164" t="s">
        <v>3932</v>
      </c>
      <c r="L101" s="164" t="s">
        <v>2778</v>
      </c>
      <c r="M101" s="164" t="s">
        <v>3940</v>
      </c>
      <c r="N101" s="164" t="s">
        <v>295</v>
      </c>
      <c r="O101" s="164" t="s">
        <v>243</v>
      </c>
      <c r="P101" s="167"/>
      <c r="Q101" s="164" t="s">
        <v>302</v>
      </c>
      <c r="R101" s="164" t="s">
        <v>320</v>
      </c>
      <c r="S101" s="168" t="b">
        <v>0</v>
      </c>
      <c r="T101" s="167"/>
      <c r="V101" s="170">
        <v>43216</v>
      </c>
      <c r="W101" s="164" t="s">
        <v>295</v>
      </c>
      <c r="X101"/>
      <c r="Z101" s="164" t="s">
        <v>295</v>
      </c>
      <c r="AC101" s="164" t="s">
        <v>3163</v>
      </c>
      <c r="AE101" s="164" t="s">
        <v>243</v>
      </c>
      <c r="AF101" s="164" t="s">
        <v>295</v>
      </c>
      <c r="AG101" s="164" t="s">
        <v>624</v>
      </c>
      <c r="AH101" s="172">
        <v>43592</v>
      </c>
      <c r="AI101" s="172"/>
      <c r="AJ101" s="151" t="str">
        <f t="shared" si="1"/>
        <v>FS</v>
      </c>
      <c r="AK101" s="151" t="b">
        <f>ISNUMBER(SEARCH("IRT",Table1[[#This Row],[Current_Status]]))</f>
        <v>0</v>
      </c>
      <c r="AL101" s="152">
        <f>YEAR(Table1[[#This Row],[Project_Initiated]])</f>
        <v>2018</v>
      </c>
      <c r="AM101" s="87">
        <v>43754</v>
      </c>
      <c r="AN101" s="158" t="str">
        <f>IF(AND(Table1[[#This Row],[Completed Date]]&gt;="07/01/2019"+0,Table1[[#This Row],[Completed Date]]&lt;="6/30/2020"+0),"FY 19-20",IF(AND(Table1[[#This Row],[Completed Date]]&gt;="07/01/2018"+0,Table1[[#This Row],[Completed Date]]&lt;="6/30/2019"+0),"FY 18-19",""))</f>
        <v>FY 18-19</v>
      </c>
      <c r="AO101" s="157" t="str">
        <f>IFERROR(FIND("R",Table1[[#This Row],[FS_Priority]]),"")</f>
        <v/>
      </c>
      <c r="AX101"/>
      <c r="BA101" s="3"/>
    </row>
    <row r="102" spans="1:53" hidden="1" x14ac:dyDescent="0.25">
      <c r="A102" s="164" t="s">
        <v>849</v>
      </c>
      <c r="B102" s="164" t="s">
        <v>295</v>
      </c>
      <c r="C102" s="164" t="s">
        <v>849</v>
      </c>
      <c r="D102" s="168" t="b">
        <v>0</v>
      </c>
      <c r="E102" s="164" t="s">
        <v>530</v>
      </c>
      <c r="F102" s="164" t="s">
        <v>3349</v>
      </c>
      <c r="G102" s="164" t="s">
        <v>295</v>
      </c>
      <c r="H102" s="164" t="s">
        <v>75</v>
      </c>
      <c r="I102" s="164" t="s">
        <v>3934</v>
      </c>
      <c r="J102" s="164" t="s">
        <v>2838</v>
      </c>
      <c r="K102" s="164" t="s">
        <v>3932</v>
      </c>
      <c r="L102" s="164" t="s">
        <v>2778</v>
      </c>
      <c r="M102" s="164" t="s">
        <v>3935</v>
      </c>
      <c r="N102" s="164" t="s">
        <v>295</v>
      </c>
      <c r="O102" s="164" t="s">
        <v>243</v>
      </c>
      <c r="P102" s="167"/>
      <c r="Q102" s="164" t="s">
        <v>295</v>
      </c>
      <c r="R102" s="164" t="s">
        <v>324</v>
      </c>
      <c r="S102" s="168" t="b">
        <v>0</v>
      </c>
      <c r="T102" s="167"/>
      <c r="V102" s="170">
        <v>43220</v>
      </c>
      <c r="W102" s="164" t="s">
        <v>295</v>
      </c>
      <c r="X102" s="167"/>
      <c r="Y102" s="167"/>
      <c r="Z102" s="164" t="s">
        <v>295</v>
      </c>
      <c r="AC102" s="164" t="s">
        <v>295</v>
      </c>
      <c r="AE102" s="164" t="s">
        <v>243</v>
      </c>
      <c r="AF102" s="164" t="s">
        <v>295</v>
      </c>
      <c r="AG102" s="164" t="s">
        <v>624</v>
      </c>
      <c r="AH102" s="172">
        <v>43336</v>
      </c>
      <c r="AI102" s="172"/>
      <c r="AJ102" s="151" t="str">
        <f t="shared" si="1"/>
        <v>FS</v>
      </c>
      <c r="AK102" s="151" t="b">
        <f>ISNUMBER(SEARCH("IRT",Table1[[#This Row],[Current_Status]]))</f>
        <v>0</v>
      </c>
      <c r="AL102" s="152">
        <f>YEAR(Table1[[#This Row],[Project_Initiated]])</f>
        <v>2018</v>
      </c>
      <c r="AM102" s="87">
        <v>43754</v>
      </c>
      <c r="AN102" s="158" t="str">
        <f>IF(AND(Table1[[#This Row],[Completed Date]]&gt;="07/01/2019"+0,Table1[[#This Row],[Completed Date]]&lt;="6/30/2020"+0),"FY 19-20",IF(AND(Table1[[#This Row],[Completed Date]]&gt;="07/01/2018"+0,Table1[[#This Row],[Completed Date]]&lt;="6/30/2019"+0),"FY 18-19",""))</f>
        <v>FY 18-19</v>
      </c>
      <c r="AO102" s="157" t="str">
        <f>IFERROR(FIND("R",Table1[[#This Row],[FS_Priority]]),"")</f>
        <v/>
      </c>
      <c r="AX102"/>
      <c r="BA102" s="3"/>
    </row>
    <row r="103" spans="1:53" hidden="1" x14ac:dyDescent="0.25">
      <c r="A103" s="164" t="s">
        <v>902</v>
      </c>
      <c r="B103" s="164" t="s">
        <v>295</v>
      </c>
      <c r="C103" s="164" t="s">
        <v>902</v>
      </c>
      <c r="D103" s="168" t="b">
        <v>0</v>
      </c>
      <c r="E103" s="164" t="s">
        <v>530</v>
      </c>
      <c r="F103" s="164" t="s">
        <v>3353</v>
      </c>
      <c r="G103" s="164" t="s">
        <v>295</v>
      </c>
      <c r="H103" s="164" t="s">
        <v>3873</v>
      </c>
      <c r="I103" s="164" t="s">
        <v>3943</v>
      </c>
      <c r="J103" s="164" t="s">
        <v>2838</v>
      </c>
      <c r="K103" s="164" t="s">
        <v>3932</v>
      </c>
      <c r="L103" s="164" t="s">
        <v>2778</v>
      </c>
      <c r="M103" s="164" t="s">
        <v>3944</v>
      </c>
      <c r="N103" s="164" t="s">
        <v>295</v>
      </c>
      <c r="O103" s="164" t="s">
        <v>243</v>
      </c>
      <c r="P103" s="167"/>
      <c r="Q103" s="164" t="s">
        <v>320</v>
      </c>
      <c r="R103" s="164" t="s">
        <v>295</v>
      </c>
      <c r="S103" s="168" t="b">
        <v>0</v>
      </c>
      <c r="T103" s="167"/>
      <c r="V103" s="170">
        <v>43279</v>
      </c>
      <c r="W103" s="164" t="s">
        <v>295</v>
      </c>
      <c r="X103" s="167"/>
      <c r="Y103" s="167"/>
      <c r="Z103" s="164" t="s">
        <v>295</v>
      </c>
      <c r="AC103" s="164" t="s">
        <v>624</v>
      </c>
      <c r="AE103" s="164" t="s">
        <v>243</v>
      </c>
      <c r="AF103" s="164" t="s">
        <v>624</v>
      </c>
      <c r="AG103" s="164" t="s">
        <v>624</v>
      </c>
      <c r="AH103" s="172">
        <v>43395</v>
      </c>
      <c r="AI103" s="171"/>
      <c r="AJ103" s="151" t="str">
        <f t="shared" si="1"/>
        <v>FS</v>
      </c>
      <c r="AK103" s="151" t="b">
        <f>ISNUMBER(SEARCH("IRT",Table1[[#This Row],[Current_Status]]))</f>
        <v>0</v>
      </c>
      <c r="AL103" s="152">
        <f>YEAR(Table1[[#This Row],[Project_Initiated]])</f>
        <v>2018</v>
      </c>
      <c r="AM103" s="87">
        <v>43754</v>
      </c>
      <c r="AN103" s="158" t="str">
        <f>IF(AND(Table1[[#This Row],[Completed Date]]&gt;="07/01/2019"+0,Table1[[#This Row],[Completed Date]]&lt;="6/30/2020"+0),"FY 19-20",IF(AND(Table1[[#This Row],[Completed Date]]&gt;="07/01/2018"+0,Table1[[#This Row],[Completed Date]]&lt;="6/30/2019"+0),"FY 18-19",""))</f>
        <v>FY 18-19</v>
      </c>
      <c r="AO103" s="157" t="str">
        <f>IFERROR(FIND("R",Table1[[#This Row],[FS_Priority]]),"")</f>
        <v/>
      </c>
      <c r="AX103"/>
      <c r="BA103" s="3"/>
    </row>
    <row r="104" spans="1:53" hidden="1" x14ac:dyDescent="0.25">
      <c r="A104" s="164" t="s">
        <v>975</v>
      </c>
      <c r="B104" s="164" t="s">
        <v>295</v>
      </c>
      <c r="C104" s="164" t="s">
        <v>975</v>
      </c>
      <c r="D104" s="168" t="b">
        <v>0</v>
      </c>
      <c r="E104" s="164" t="s">
        <v>530</v>
      </c>
      <c r="F104" s="164" t="s">
        <v>3355</v>
      </c>
      <c r="G104" s="164" t="s">
        <v>295</v>
      </c>
      <c r="H104" s="164" t="s">
        <v>531</v>
      </c>
      <c r="I104" s="164" t="s">
        <v>3947</v>
      </c>
      <c r="J104" s="164" t="s">
        <v>2838</v>
      </c>
      <c r="K104" s="164" t="s">
        <v>3932</v>
      </c>
      <c r="L104" s="164" t="s">
        <v>2778</v>
      </c>
      <c r="M104" s="164" t="s">
        <v>3948</v>
      </c>
      <c r="N104" s="164" t="s">
        <v>295</v>
      </c>
      <c r="O104" s="164" t="s">
        <v>243</v>
      </c>
      <c r="P104" s="167"/>
      <c r="Q104" s="164" t="s">
        <v>264</v>
      </c>
      <c r="R104" s="164" t="s">
        <v>295</v>
      </c>
      <c r="S104" s="168" t="b">
        <v>0</v>
      </c>
      <c r="T104" s="167"/>
      <c r="V104" s="170">
        <v>43314</v>
      </c>
      <c r="W104" s="164" t="s">
        <v>295</v>
      </c>
      <c r="X104" s="167"/>
      <c r="Y104" s="167"/>
      <c r="Z104" s="164" t="s">
        <v>295</v>
      </c>
      <c r="AC104" s="164" t="s">
        <v>624</v>
      </c>
      <c r="AD104" s="136"/>
      <c r="AE104" s="164" t="s">
        <v>243</v>
      </c>
      <c r="AF104" s="164" t="s">
        <v>2960</v>
      </c>
      <c r="AG104" s="164" t="s">
        <v>624</v>
      </c>
      <c r="AH104" s="172">
        <v>43395</v>
      </c>
      <c r="AI104" s="172"/>
      <c r="AJ104" s="151" t="str">
        <f t="shared" si="1"/>
        <v>FS</v>
      </c>
      <c r="AK104" s="151" t="b">
        <f>ISNUMBER(SEARCH("IRT",Table1[[#This Row],[Current_Status]]))</f>
        <v>0</v>
      </c>
      <c r="AL104" s="152">
        <f>YEAR(Table1[[#This Row],[Project_Initiated]])</f>
        <v>2018</v>
      </c>
      <c r="AM104" s="87">
        <v>43754</v>
      </c>
      <c r="AN104" s="158" t="str">
        <f>IF(AND(Table1[[#This Row],[Completed Date]]&gt;="07/01/2019"+0,Table1[[#This Row],[Completed Date]]&lt;="6/30/2020"+0),"FY 19-20",IF(AND(Table1[[#This Row],[Completed Date]]&gt;="07/01/2018"+0,Table1[[#This Row],[Completed Date]]&lt;="6/30/2019"+0),"FY 18-19",""))</f>
        <v>FY 18-19</v>
      </c>
      <c r="AO104" s="157" t="str">
        <f>IFERROR(FIND("R",Table1[[#This Row],[FS_Priority]]),"")</f>
        <v/>
      </c>
      <c r="AX104"/>
      <c r="BA104" s="3"/>
    </row>
    <row r="105" spans="1:53" hidden="1" x14ac:dyDescent="0.25">
      <c r="A105" s="164" t="s">
        <v>2779</v>
      </c>
      <c r="B105" s="164" t="s">
        <v>295</v>
      </c>
      <c r="C105" s="164" t="s">
        <v>2779</v>
      </c>
      <c r="D105" s="168" t="b">
        <v>0</v>
      </c>
      <c r="E105" s="164" t="s">
        <v>530</v>
      </c>
      <c r="F105" s="164" t="s">
        <v>3351</v>
      </c>
      <c r="G105" s="164" t="s">
        <v>295</v>
      </c>
      <c r="H105" s="164" t="s">
        <v>3873</v>
      </c>
      <c r="I105" s="164" t="s">
        <v>3941</v>
      </c>
      <c r="J105" s="164" t="s">
        <v>2838</v>
      </c>
      <c r="K105" s="164" t="s">
        <v>3932</v>
      </c>
      <c r="L105" s="164" t="s">
        <v>2778</v>
      </c>
      <c r="M105" s="164" t="s">
        <v>3942</v>
      </c>
      <c r="N105" s="164" t="s">
        <v>295</v>
      </c>
      <c r="O105" s="164" t="s">
        <v>243</v>
      </c>
      <c r="P105" s="167"/>
      <c r="Q105" s="164" t="s">
        <v>302</v>
      </c>
      <c r="R105" s="164" t="s">
        <v>295</v>
      </c>
      <c r="S105" s="168" t="b">
        <v>0</v>
      </c>
      <c r="T105" s="167"/>
      <c r="V105" s="170">
        <v>43411</v>
      </c>
      <c r="W105" s="164" t="s">
        <v>295</v>
      </c>
      <c r="X105" s="167"/>
      <c r="Y105" s="167"/>
      <c r="Z105" s="164" t="s">
        <v>295</v>
      </c>
      <c r="AC105" s="164" t="s">
        <v>2998</v>
      </c>
      <c r="AE105" s="164" t="s">
        <v>243</v>
      </c>
      <c r="AF105" s="164" t="s">
        <v>624</v>
      </c>
      <c r="AG105" s="164" t="s">
        <v>624</v>
      </c>
      <c r="AH105" s="172">
        <v>43497</v>
      </c>
      <c r="AI105" s="172"/>
      <c r="AJ105" s="151" t="str">
        <f t="shared" si="1"/>
        <v>FS</v>
      </c>
      <c r="AK105" s="151" t="b">
        <f>ISNUMBER(SEARCH("IRT",Table1[[#This Row],[Current_Status]]))</f>
        <v>0</v>
      </c>
      <c r="AL105" s="152">
        <f>YEAR(Table1[[#This Row],[Project_Initiated]])</f>
        <v>2018</v>
      </c>
      <c r="AM105" s="87">
        <v>43754</v>
      </c>
      <c r="AN105" s="158" t="str">
        <f>IF(AND(Table1[[#This Row],[Completed Date]]&gt;="07/01/2019"+0,Table1[[#This Row],[Completed Date]]&lt;="6/30/2020"+0),"FY 19-20",IF(AND(Table1[[#This Row],[Completed Date]]&gt;="07/01/2018"+0,Table1[[#This Row],[Completed Date]]&lt;="6/30/2019"+0),"FY 18-19",""))</f>
        <v>FY 18-19</v>
      </c>
      <c r="AO105" s="157" t="str">
        <f>IFERROR(FIND("R",Table1[[#This Row],[FS_Priority]]),"")</f>
        <v/>
      </c>
      <c r="AX105"/>
      <c r="BA105" s="3"/>
    </row>
    <row r="106" spans="1:53" hidden="1" x14ac:dyDescent="0.25">
      <c r="A106" s="164" t="s">
        <v>2934</v>
      </c>
      <c r="B106" s="164" t="s">
        <v>295</v>
      </c>
      <c r="C106" s="164" t="s">
        <v>2934</v>
      </c>
      <c r="D106" s="168" t="b">
        <v>0</v>
      </c>
      <c r="E106" s="164" t="s">
        <v>530</v>
      </c>
      <c r="F106" s="164" t="s">
        <v>3354</v>
      </c>
      <c r="G106" s="164" t="s">
        <v>295</v>
      </c>
      <c r="H106" s="164" t="s">
        <v>3873</v>
      </c>
      <c r="I106" s="164" t="s">
        <v>3945</v>
      </c>
      <c r="J106" s="164" t="s">
        <v>2838</v>
      </c>
      <c r="K106" s="164" t="s">
        <v>3932</v>
      </c>
      <c r="L106" s="164" t="s">
        <v>2778</v>
      </c>
      <c r="M106" s="164" t="s">
        <v>3946</v>
      </c>
      <c r="N106" s="164" t="s">
        <v>295</v>
      </c>
      <c r="O106" s="164" t="s">
        <v>243</v>
      </c>
      <c r="P106" s="167"/>
      <c r="Q106" s="164" t="s">
        <v>264</v>
      </c>
      <c r="R106" s="164" t="s">
        <v>295</v>
      </c>
      <c r="S106" s="168" t="b">
        <v>0</v>
      </c>
      <c r="T106" s="167"/>
      <c r="V106" s="170">
        <v>43453</v>
      </c>
      <c r="W106" s="164" t="s">
        <v>295</v>
      </c>
      <c r="X106"/>
      <c r="Z106" s="164" t="s">
        <v>295</v>
      </c>
      <c r="AC106" s="164" t="s">
        <v>3003</v>
      </c>
      <c r="AE106" s="164" t="s">
        <v>295</v>
      </c>
      <c r="AF106" s="164" t="s">
        <v>295</v>
      </c>
      <c r="AG106" s="164" t="s">
        <v>295</v>
      </c>
      <c r="AH106" s="172">
        <v>43504</v>
      </c>
      <c r="AI106" s="172"/>
      <c r="AJ106" s="151" t="str">
        <f t="shared" si="1"/>
        <v>FS</v>
      </c>
      <c r="AK106" s="151" t="b">
        <f>ISNUMBER(SEARCH("IRT",Table1[[#This Row],[Current_Status]]))</f>
        <v>0</v>
      </c>
      <c r="AL106" s="152">
        <f>YEAR(Table1[[#This Row],[Project_Initiated]])</f>
        <v>2018</v>
      </c>
      <c r="AM106" s="87">
        <v>43754</v>
      </c>
      <c r="AN106" s="158" t="str">
        <f>IF(AND(Table1[[#This Row],[Completed Date]]&gt;="07/01/2019"+0,Table1[[#This Row],[Completed Date]]&lt;="6/30/2020"+0),"FY 19-20",IF(AND(Table1[[#This Row],[Completed Date]]&gt;="07/01/2018"+0,Table1[[#This Row],[Completed Date]]&lt;="6/30/2019"+0),"FY 18-19",""))</f>
        <v>FY 18-19</v>
      </c>
      <c r="AO106" s="157" t="str">
        <f>IFERROR(FIND("R",Table1[[#This Row],[FS_Priority]]),"")</f>
        <v/>
      </c>
      <c r="AX106"/>
      <c r="BA106" s="3"/>
    </row>
    <row r="107" spans="1:53" hidden="1" x14ac:dyDescent="0.25">
      <c r="A107" s="164" t="s">
        <v>2933</v>
      </c>
      <c r="B107" s="164" t="s">
        <v>295</v>
      </c>
      <c r="C107" s="164" t="s">
        <v>2933</v>
      </c>
      <c r="D107" s="168" t="b">
        <v>0</v>
      </c>
      <c r="E107" s="164" t="s">
        <v>530</v>
      </c>
      <c r="F107" s="164" t="s">
        <v>3350</v>
      </c>
      <c r="G107" s="164" t="s">
        <v>3041</v>
      </c>
      <c r="H107" s="164" t="s">
        <v>75</v>
      </c>
      <c r="I107" s="164" t="s">
        <v>3938</v>
      </c>
      <c r="J107" s="164" t="s">
        <v>2865</v>
      </c>
      <c r="K107" s="164" t="s">
        <v>3932</v>
      </c>
      <c r="L107" s="164" t="s">
        <v>2778</v>
      </c>
      <c r="M107" s="164" t="s">
        <v>3939</v>
      </c>
      <c r="N107" s="164" t="s">
        <v>295</v>
      </c>
      <c r="O107" s="164" t="s">
        <v>295</v>
      </c>
      <c r="P107" s="167"/>
      <c r="Q107" s="164" t="s">
        <v>302</v>
      </c>
      <c r="R107" s="164" t="s">
        <v>372</v>
      </c>
      <c r="S107" s="168" t="b">
        <v>0</v>
      </c>
      <c r="T107" s="167"/>
      <c r="V107" s="170">
        <v>43445</v>
      </c>
      <c r="W107" s="164" t="s">
        <v>295</v>
      </c>
      <c r="X107" s="167"/>
      <c r="Y107" s="167"/>
      <c r="Z107" s="164" t="s">
        <v>295</v>
      </c>
      <c r="AC107" s="164" t="s">
        <v>4873</v>
      </c>
      <c r="AD107" s="172">
        <v>43454</v>
      </c>
      <c r="AE107" s="164" t="s">
        <v>583</v>
      </c>
      <c r="AF107" s="164" t="s">
        <v>3706</v>
      </c>
      <c r="AG107" s="164" t="s">
        <v>2884</v>
      </c>
      <c r="AH107" s="136"/>
      <c r="AI107" s="136"/>
      <c r="AJ107" s="151" t="str">
        <f t="shared" si="1"/>
        <v>FS</v>
      </c>
      <c r="AK107" s="151" t="b">
        <f>ISNUMBER(SEARCH("IRT",Table1[[#This Row],[Current_Status]]))</f>
        <v>0</v>
      </c>
      <c r="AL107" s="152">
        <f>YEAR(Table1[[#This Row],[Project_Initiated]])</f>
        <v>2018</v>
      </c>
      <c r="AM107" s="87">
        <v>43754</v>
      </c>
      <c r="AN107" s="158" t="str">
        <f>IF(AND(Table1[[#This Row],[Completed Date]]&gt;="07/01/2019"+0,Table1[[#This Row],[Completed Date]]&lt;="6/30/2020"+0),"FY 19-20",IF(AND(Table1[[#This Row],[Completed Date]]&gt;="07/01/2018"+0,Table1[[#This Row],[Completed Date]]&lt;="6/30/2019"+0),"FY 18-19",""))</f>
        <v/>
      </c>
      <c r="AO107" s="157" t="str">
        <f>IFERROR(FIND("R",Table1[[#This Row],[FS_Priority]]),"")</f>
        <v/>
      </c>
      <c r="AX107"/>
      <c r="BA107" s="3"/>
    </row>
    <row r="108" spans="1:53" hidden="1" x14ac:dyDescent="0.25">
      <c r="A108" s="164" t="s">
        <v>4546</v>
      </c>
      <c r="B108" s="164" t="s">
        <v>295</v>
      </c>
      <c r="C108" s="164" t="s">
        <v>4546</v>
      </c>
      <c r="D108" s="168" t="b">
        <v>0</v>
      </c>
      <c r="E108" s="164" t="s">
        <v>530</v>
      </c>
      <c r="F108" s="164" t="s">
        <v>4694</v>
      </c>
      <c r="G108" s="164" t="s">
        <v>295</v>
      </c>
      <c r="H108" s="164" t="s">
        <v>3873</v>
      </c>
      <c r="I108" s="164" t="s">
        <v>3943</v>
      </c>
      <c r="J108" s="164" t="s">
        <v>2839</v>
      </c>
      <c r="K108" s="164" t="s">
        <v>3932</v>
      </c>
      <c r="L108" s="164" t="s">
        <v>2778</v>
      </c>
      <c r="M108" s="164" t="s">
        <v>4089</v>
      </c>
      <c r="N108" s="164" t="s">
        <v>295</v>
      </c>
      <c r="O108" s="164" t="s">
        <v>243</v>
      </c>
      <c r="P108" s="167"/>
      <c r="Q108" s="164" t="s">
        <v>302</v>
      </c>
      <c r="R108" s="164" t="s">
        <v>295</v>
      </c>
      <c r="S108" s="168" t="b">
        <v>0</v>
      </c>
      <c r="T108" s="167"/>
      <c r="V108" s="170">
        <v>43686</v>
      </c>
      <c r="W108" s="164" t="s">
        <v>295</v>
      </c>
      <c r="X108" s="167"/>
      <c r="Y108" s="167"/>
      <c r="Z108" s="164" t="s">
        <v>295</v>
      </c>
      <c r="AC108" s="164" t="s">
        <v>295</v>
      </c>
      <c r="AD108" s="136"/>
      <c r="AE108" s="164" t="s">
        <v>243</v>
      </c>
      <c r="AF108" s="164" t="s">
        <v>295</v>
      </c>
      <c r="AG108" s="164" t="s">
        <v>295</v>
      </c>
      <c r="AH108" s="136"/>
      <c r="AI108" s="136"/>
      <c r="AJ108" s="151" t="str">
        <f t="shared" si="1"/>
        <v>FS</v>
      </c>
      <c r="AK108" s="151" t="b">
        <f>ISNUMBER(SEARCH("IRT",Table1[[#This Row],[Current_Status]]))</f>
        <v>0</v>
      </c>
      <c r="AL108" s="152">
        <f>YEAR(Table1[[#This Row],[Project_Initiated]])</f>
        <v>2019</v>
      </c>
      <c r="AM108" s="87">
        <v>43754</v>
      </c>
      <c r="AN108" s="158" t="str">
        <f>IF(AND(Table1[[#This Row],[Completed Date]]&gt;="07/01/2019"+0,Table1[[#This Row],[Completed Date]]&lt;="6/30/2020"+0),"FY 19-20",IF(AND(Table1[[#This Row],[Completed Date]]&gt;="07/01/2018"+0,Table1[[#This Row],[Completed Date]]&lt;="6/30/2019"+0),"FY 18-19",""))</f>
        <v/>
      </c>
      <c r="AO108" s="157" t="str">
        <f>IFERROR(FIND("R",Table1[[#This Row],[FS_Priority]]),"")</f>
        <v/>
      </c>
      <c r="AX108"/>
      <c r="BA108" s="3"/>
    </row>
    <row r="109" spans="1:53" hidden="1" x14ac:dyDescent="0.25">
      <c r="A109" s="164" t="s">
        <v>769</v>
      </c>
      <c r="B109" s="164" t="s">
        <v>295</v>
      </c>
      <c r="C109" s="164" t="s">
        <v>769</v>
      </c>
      <c r="D109" s="168" t="b">
        <v>0</v>
      </c>
      <c r="E109" s="164" t="s">
        <v>141</v>
      </c>
      <c r="F109" s="164" t="s">
        <v>3366</v>
      </c>
      <c r="G109" s="164" t="s">
        <v>295</v>
      </c>
      <c r="H109" s="164" t="s">
        <v>549</v>
      </c>
      <c r="I109" s="164" t="s">
        <v>3953</v>
      </c>
      <c r="J109" s="164" t="s">
        <v>2854</v>
      </c>
      <c r="K109" s="164" t="s">
        <v>3951</v>
      </c>
      <c r="L109" s="164" t="s">
        <v>381</v>
      </c>
      <c r="M109" s="164" t="s">
        <v>3954</v>
      </c>
      <c r="N109" s="164" t="s">
        <v>295</v>
      </c>
      <c r="O109" s="164" t="s">
        <v>263</v>
      </c>
      <c r="P109" s="167"/>
      <c r="Q109" s="164" t="s">
        <v>295</v>
      </c>
      <c r="R109" s="164" t="s">
        <v>259</v>
      </c>
      <c r="S109" s="168" t="b">
        <v>0</v>
      </c>
      <c r="T109" s="167"/>
      <c r="V109" s="170">
        <v>43132</v>
      </c>
      <c r="W109" s="164" t="s">
        <v>295</v>
      </c>
      <c r="X109"/>
      <c r="Z109" s="164" t="s">
        <v>295</v>
      </c>
      <c r="AC109" s="164" t="s">
        <v>295</v>
      </c>
      <c r="AD109" s="136"/>
      <c r="AE109" s="164" t="s">
        <v>257</v>
      </c>
      <c r="AF109" s="164" t="s">
        <v>4410</v>
      </c>
      <c r="AG109" s="164" t="s">
        <v>2884</v>
      </c>
      <c r="AH109" s="172">
        <v>43297</v>
      </c>
      <c r="AI109" s="172"/>
      <c r="AJ109" s="151" t="str">
        <f t="shared" si="1"/>
        <v>FS</v>
      </c>
      <c r="AK109" s="151" t="b">
        <f>ISNUMBER(SEARCH("IRT",Table1[[#This Row],[Current_Status]]))</f>
        <v>0</v>
      </c>
      <c r="AL109" s="152">
        <f>YEAR(Table1[[#This Row],[Project_Initiated]])</f>
        <v>2018</v>
      </c>
      <c r="AM109" s="87">
        <v>43754</v>
      </c>
      <c r="AN109" s="158" t="str">
        <f>IF(AND(Table1[[#This Row],[Completed Date]]&gt;="07/01/2019"+0,Table1[[#This Row],[Completed Date]]&lt;="6/30/2020"+0),"FY 19-20",IF(AND(Table1[[#This Row],[Completed Date]]&gt;="07/01/2018"+0,Table1[[#This Row],[Completed Date]]&lt;="6/30/2019"+0),"FY 18-19",""))</f>
        <v>FY 18-19</v>
      </c>
      <c r="AO109" s="157" t="str">
        <f>IFERROR(FIND("R",Table1[[#This Row],[FS_Priority]]),"")</f>
        <v/>
      </c>
      <c r="AX109"/>
      <c r="BA109" s="3"/>
    </row>
    <row r="110" spans="1:53" hidden="1" x14ac:dyDescent="0.25">
      <c r="A110" s="164" t="s">
        <v>842</v>
      </c>
      <c r="B110" s="164" t="s">
        <v>295</v>
      </c>
      <c r="C110" s="164" t="s">
        <v>842</v>
      </c>
      <c r="D110" s="168" t="b">
        <v>0</v>
      </c>
      <c r="E110" s="164" t="s">
        <v>141</v>
      </c>
      <c r="F110" s="164" t="s">
        <v>3375</v>
      </c>
      <c r="G110" s="164" t="s">
        <v>2786</v>
      </c>
      <c r="H110" s="164" t="s">
        <v>548</v>
      </c>
      <c r="I110" s="164" t="s">
        <v>372</v>
      </c>
      <c r="J110" s="164" t="s">
        <v>2854</v>
      </c>
      <c r="K110" s="164" t="s">
        <v>3951</v>
      </c>
      <c r="L110" s="164" t="s">
        <v>381</v>
      </c>
      <c r="M110" s="164" t="s">
        <v>3985</v>
      </c>
      <c r="N110" s="164" t="s">
        <v>295</v>
      </c>
      <c r="O110" s="164" t="s">
        <v>263</v>
      </c>
      <c r="P110" s="167"/>
      <c r="Q110" s="164" t="s">
        <v>295</v>
      </c>
      <c r="R110" s="164" t="s">
        <v>305</v>
      </c>
      <c r="S110" s="168" t="b">
        <v>1</v>
      </c>
      <c r="T110" s="167"/>
      <c r="V110" s="170">
        <v>43228</v>
      </c>
      <c r="W110" s="164" t="s">
        <v>295</v>
      </c>
      <c r="X110"/>
      <c r="Z110" s="164" t="s">
        <v>295</v>
      </c>
      <c r="AC110" s="164" t="s">
        <v>2871</v>
      </c>
      <c r="AD110" s="136"/>
      <c r="AE110" s="164" t="s">
        <v>263</v>
      </c>
      <c r="AF110" s="164" t="s">
        <v>295</v>
      </c>
      <c r="AG110" s="164" t="s">
        <v>2884</v>
      </c>
      <c r="AH110" s="172">
        <v>43448</v>
      </c>
      <c r="AI110" s="172"/>
      <c r="AJ110" s="151" t="str">
        <f t="shared" si="1"/>
        <v>FS</v>
      </c>
      <c r="AK110" s="151" t="b">
        <f>ISNUMBER(SEARCH("IRT",Table1[[#This Row],[Current_Status]]))</f>
        <v>0</v>
      </c>
      <c r="AL110" s="152">
        <f>YEAR(Table1[[#This Row],[Project_Initiated]])</f>
        <v>2018</v>
      </c>
      <c r="AM110" s="87">
        <v>43754</v>
      </c>
      <c r="AN110" s="158" t="str">
        <f>IF(AND(Table1[[#This Row],[Completed Date]]&gt;="07/01/2019"+0,Table1[[#This Row],[Completed Date]]&lt;="6/30/2020"+0),"FY 19-20",IF(AND(Table1[[#This Row],[Completed Date]]&gt;="07/01/2018"+0,Table1[[#This Row],[Completed Date]]&lt;="6/30/2019"+0),"FY 18-19",""))</f>
        <v>FY 18-19</v>
      </c>
      <c r="AO110" s="157" t="str">
        <f>IFERROR(FIND("R",Table1[[#This Row],[FS_Priority]]),"")</f>
        <v/>
      </c>
      <c r="AX110"/>
      <c r="BA110" s="3"/>
    </row>
    <row r="111" spans="1:53" hidden="1" x14ac:dyDescent="0.25">
      <c r="A111" s="164" t="s">
        <v>402</v>
      </c>
      <c r="B111" s="164" t="s">
        <v>295</v>
      </c>
      <c r="C111" s="164" t="s">
        <v>402</v>
      </c>
      <c r="D111" s="168" t="b">
        <v>0</v>
      </c>
      <c r="E111" s="164" t="s">
        <v>141</v>
      </c>
      <c r="F111" s="164" t="s">
        <v>3426</v>
      </c>
      <c r="G111" s="164" t="s">
        <v>403</v>
      </c>
      <c r="H111" s="164" t="s">
        <v>536</v>
      </c>
      <c r="I111" s="164" t="s">
        <v>4017</v>
      </c>
      <c r="J111" s="164" t="s">
        <v>2854</v>
      </c>
      <c r="K111" s="164" t="s">
        <v>3951</v>
      </c>
      <c r="L111" s="164" t="s">
        <v>381</v>
      </c>
      <c r="M111" s="164" t="s">
        <v>3954</v>
      </c>
      <c r="N111" s="164" t="s">
        <v>295</v>
      </c>
      <c r="O111" s="164" t="s">
        <v>263</v>
      </c>
      <c r="P111" s="167"/>
      <c r="Q111" s="164" t="s">
        <v>324</v>
      </c>
      <c r="R111" s="164" t="s">
        <v>328</v>
      </c>
      <c r="S111" s="168" t="b">
        <v>1</v>
      </c>
      <c r="T111" s="167"/>
      <c r="V111" s="170">
        <v>43217</v>
      </c>
      <c r="W111" s="164" t="s">
        <v>295</v>
      </c>
      <c r="X111" s="167"/>
      <c r="Y111" s="167"/>
      <c r="Z111" s="164" t="s">
        <v>295</v>
      </c>
      <c r="AC111" s="164" t="s">
        <v>3007</v>
      </c>
      <c r="AE111" s="164" t="s">
        <v>257</v>
      </c>
      <c r="AF111" s="164" t="s">
        <v>2962</v>
      </c>
      <c r="AG111" s="164" t="s">
        <v>2883</v>
      </c>
      <c r="AH111" s="172">
        <v>43510</v>
      </c>
      <c r="AI111" s="172"/>
      <c r="AJ111" s="151" t="str">
        <f t="shared" si="1"/>
        <v>FS</v>
      </c>
      <c r="AK111" s="151" t="b">
        <f>ISNUMBER(SEARCH("IRT",Table1[[#This Row],[Current_Status]]))</f>
        <v>0</v>
      </c>
      <c r="AL111" s="152">
        <f>YEAR(Table1[[#This Row],[Project_Initiated]])</f>
        <v>2018</v>
      </c>
      <c r="AM111" s="87">
        <v>43754</v>
      </c>
      <c r="AN111" s="158" t="str">
        <f>IF(AND(Table1[[#This Row],[Completed Date]]&gt;="07/01/2019"+0,Table1[[#This Row],[Completed Date]]&lt;="6/30/2020"+0),"FY 19-20",IF(AND(Table1[[#This Row],[Completed Date]]&gt;="07/01/2018"+0,Table1[[#This Row],[Completed Date]]&lt;="6/30/2019"+0),"FY 18-19",""))</f>
        <v>FY 18-19</v>
      </c>
      <c r="AO111" s="157" t="str">
        <f>IFERROR(FIND("R",Table1[[#This Row],[FS_Priority]]),"")</f>
        <v/>
      </c>
      <c r="AX111"/>
      <c r="BA111" s="3"/>
    </row>
    <row r="112" spans="1:53" hidden="1" x14ac:dyDescent="0.25">
      <c r="A112" s="164" t="s">
        <v>847</v>
      </c>
      <c r="B112" s="164" t="s">
        <v>295</v>
      </c>
      <c r="C112" s="164" t="s">
        <v>847</v>
      </c>
      <c r="D112" s="168" t="b">
        <v>0</v>
      </c>
      <c r="E112" s="164" t="s">
        <v>141</v>
      </c>
      <c r="F112" s="164" t="s">
        <v>3371</v>
      </c>
      <c r="G112" s="164" t="s">
        <v>848</v>
      </c>
      <c r="H112" s="164" t="s">
        <v>536</v>
      </c>
      <c r="I112" s="164" t="s">
        <v>372</v>
      </c>
      <c r="J112" s="164" t="s">
        <v>2854</v>
      </c>
      <c r="K112" s="164" t="s">
        <v>3951</v>
      </c>
      <c r="L112" s="164" t="s">
        <v>381</v>
      </c>
      <c r="M112" s="164" t="s">
        <v>3954</v>
      </c>
      <c r="N112" s="164" t="s">
        <v>295</v>
      </c>
      <c r="O112" s="164" t="s">
        <v>295</v>
      </c>
      <c r="P112" s="167"/>
      <c r="Q112" s="164" t="s">
        <v>295</v>
      </c>
      <c r="R112" s="164" t="s">
        <v>2837</v>
      </c>
      <c r="S112" s="168" t="b">
        <v>1</v>
      </c>
      <c r="T112" s="167"/>
      <c r="V112" s="170">
        <v>43217</v>
      </c>
      <c r="W112" s="164" t="s">
        <v>295</v>
      </c>
      <c r="X112" s="167"/>
      <c r="Y112" s="167"/>
      <c r="Z112" s="164" t="s">
        <v>295</v>
      </c>
      <c r="AC112" s="164" t="s">
        <v>295</v>
      </c>
      <c r="AD112" s="136"/>
      <c r="AE112" s="164" t="s">
        <v>295</v>
      </c>
      <c r="AF112" s="164" t="s">
        <v>295</v>
      </c>
      <c r="AG112" s="164" t="s">
        <v>2884</v>
      </c>
      <c r="AH112" s="172">
        <v>43283</v>
      </c>
      <c r="AI112" s="171"/>
      <c r="AJ112" s="151" t="str">
        <f t="shared" si="1"/>
        <v>FS</v>
      </c>
      <c r="AK112" s="151" t="b">
        <f>ISNUMBER(SEARCH("IRT",Table1[[#This Row],[Current_Status]]))</f>
        <v>0</v>
      </c>
      <c r="AL112" s="152">
        <f>YEAR(Table1[[#This Row],[Project_Initiated]])</f>
        <v>2018</v>
      </c>
      <c r="AM112" s="87">
        <v>43754</v>
      </c>
      <c r="AN112" s="158" t="str">
        <f>IF(AND(Table1[[#This Row],[Completed Date]]&gt;="07/01/2019"+0,Table1[[#This Row],[Completed Date]]&lt;="6/30/2020"+0),"FY 19-20",IF(AND(Table1[[#This Row],[Completed Date]]&gt;="07/01/2018"+0,Table1[[#This Row],[Completed Date]]&lt;="6/30/2019"+0),"FY 18-19",""))</f>
        <v>FY 18-19</v>
      </c>
      <c r="AO112" s="157" t="str">
        <f>IFERROR(FIND("R",Table1[[#This Row],[FS_Priority]]),"")</f>
        <v/>
      </c>
      <c r="AX112"/>
      <c r="BA112" s="3"/>
    </row>
    <row r="113" spans="1:53" hidden="1" x14ac:dyDescent="0.25">
      <c r="A113" s="164" t="s">
        <v>999</v>
      </c>
      <c r="B113" s="164" t="s">
        <v>295</v>
      </c>
      <c r="C113" s="164" t="s">
        <v>999</v>
      </c>
      <c r="D113" s="168" t="b">
        <v>0</v>
      </c>
      <c r="E113" s="164" t="s">
        <v>141</v>
      </c>
      <c r="F113" s="164" t="s">
        <v>3438</v>
      </c>
      <c r="G113" s="164" t="s">
        <v>295</v>
      </c>
      <c r="H113" s="164" t="s">
        <v>549</v>
      </c>
      <c r="I113" s="164" t="s">
        <v>4021</v>
      </c>
      <c r="J113" s="164" t="s">
        <v>2854</v>
      </c>
      <c r="K113" s="164" t="s">
        <v>3951</v>
      </c>
      <c r="L113" s="164" t="s">
        <v>381</v>
      </c>
      <c r="M113" s="164" t="s">
        <v>4025</v>
      </c>
      <c r="N113" s="164" t="s">
        <v>295</v>
      </c>
      <c r="O113" s="164" t="s">
        <v>243</v>
      </c>
      <c r="P113" s="167"/>
      <c r="Q113" s="164" t="s">
        <v>574</v>
      </c>
      <c r="R113" s="164" t="s">
        <v>295</v>
      </c>
      <c r="S113" s="168" t="b">
        <v>0</v>
      </c>
      <c r="T113" s="167"/>
      <c r="V113" s="170">
        <v>43340</v>
      </c>
      <c r="W113" s="164" t="s">
        <v>295</v>
      </c>
      <c r="X113" s="167"/>
      <c r="Y113" s="167"/>
      <c r="Z113" s="164" t="s">
        <v>295</v>
      </c>
      <c r="AC113" s="164" t="s">
        <v>295</v>
      </c>
      <c r="AD113" s="136"/>
      <c r="AE113" s="164" t="s">
        <v>243</v>
      </c>
      <c r="AF113" s="164" t="s">
        <v>1000</v>
      </c>
      <c r="AG113" s="164" t="s">
        <v>295</v>
      </c>
      <c r="AH113" s="172">
        <v>43374</v>
      </c>
      <c r="AI113" s="171"/>
      <c r="AJ113" s="151" t="str">
        <f t="shared" si="1"/>
        <v>FS</v>
      </c>
      <c r="AK113" s="151" t="b">
        <f>ISNUMBER(SEARCH("IRT",Table1[[#This Row],[Current_Status]]))</f>
        <v>0</v>
      </c>
      <c r="AL113" s="152">
        <f>YEAR(Table1[[#This Row],[Project_Initiated]])</f>
        <v>2018</v>
      </c>
      <c r="AM113" s="87">
        <v>43754</v>
      </c>
      <c r="AN113" s="158" t="str">
        <f>IF(AND(Table1[[#This Row],[Completed Date]]&gt;="07/01/2019"+0,Table1[[#This Row],[Completed Date]]&lt;="6/30/2020"+0),"FY 19-20",IF(AND(Table1[[#This Row],[Completed Date]]&gt;="07/01/2018"+0,Table1[[#This Row],[Completed Date]]&lt;="6/30/2019"+0),"FY 18-19",""))</f>
        <v>FY 18-19</v>
      </c>
      <c r="AO113" s="157" t="str">
        <f>IFERROR(FIND("R",Table1[[#This Row],[FS_Priority]]),"")</f>
        <v/>
      </c>
      <c r="AX113"/>
      <c r="BA113" s="3"/>
    </row>
    <row r="114" spans="1:53" hidden="1" x14ac:dyDescent="0.25">
      <c r="A114" s="164" t="s">
        <v>3219</v>
      </c>
      <c r="B114" s="164" t="s">
        <v>295</v>
      </c>
      <c r="C114" s="164" t="s">
        <v>3219</v>
      </c>
      <c r="D114" s="168" t="b">
        <v>0</v>
      </c>
      <c r="E114" s="164" t="s">
        <v>141</v>
      </c>
      <c r="F114" s="164" t="s">
        <v>3421</v>
      </c>
      <c r="G114" s="164" t="s">
        <v>295</v>
      </c>
      <c r="H114" s="164" t="s">
        <v>536</v>
      </c>
      <c r="I114" s="164" t="s">
        <v>4322</v>
      </c>
      <c r="J114" s="164" t="s">
        <v>2854</v>
      </c>
      <c r="K114" s="164" t="s">
        <v>3951</v>
      </c>
      <c r="L114" s="164" t="s">
        <v>381</v>
      </c>
      <c r="M114" s="164" t="s">
        <v>4315</v>
      </c>
      <c r="N114" s="164" t="s">
        <v>295</v>
      </c>
      <c r="O114" s="164" t="s">
        <v>243</v>
      </c>
      <c r="P114" s="167"/>
      <c r="Q114" s="164" t="s">
        <v>323</v>
      </c>
      <c r="R114" s="164" t="s">
        <v>295</v>
      </c>
      <c r="S114" s="168" t="b">
        <v>0</v>
      </c>
      <c r="T114" s="167"/>
      <c r="V114" s="170">
        <v>43595</v>
      </c>
      <c r="W114" s="164" t="s">
        <v>295</v>
      </c>
      <c r="X114" s="167"/>
      <c r="Y114" s="167"/>
      <c r="Z114" s="164" t="s">
        <v>295</v>
      </c>
      <c r="AC114" s="164" t="s">
        <v>3739</v>
      </c>
      <c r="AE114" s="164" t="s">
        <v>295</v>
      </c>
      <c r="AF114" s="164" t="s">
        <v>295</v>
      </c>
      <c r="AG114" s="164" t="s">
        <v>295</v>
      </c>
      <c r="AH114" s="172">
        <v>43662</v>
      </c>
      <c r="AI114" s="171"/>
      <c r="AJ114" s="151" t="str">
        <f t="shared" si="1"/>
        <v>FS</v>
      </c>
      <c r="AK114" s="151" t="b">
        <f>ISNUMBER(SEARCH("IRT",Table1[[#This Row],[Current_Status]]))</f>
        <v>0</v>
      </c>
      <c r="AL114" s="152">
        <f>YEAR(Table1[[#This Row],[Project_Initiated]])</f>
        <v>2019</v>
      </c>
      <c r="AM114" s="87">
        <v>43754</v>
      </c>
      <c r="AN114" s="158" t="str">
        <f>IF(AND(Table1[[#This Row],[Completed Date]]&gt;="07/01/2019"+0,Table1[[#This Row],[Completed Date]]&lt;="6/30/2020"+0),"FY 19-20",IF(AND(Table1[[#This Row],[Completed Date]]&gt;="07/01/2018"+0,Table1[[#This Row],[Completed Date]]&lt;="6/30/2019"+0),"FY 18-19",""))</f>
        <v>FY 19-20</v>
      </c>
      <c r="AO114" s="157" t="str">
        <f>IFERROR(FIND("R",Table1[[#This Row],[FS_Priority]]),"")</f>
        <v/>
      </c>
      <c r="AX114"/>
      <c r="BA114" s="3"/>
    </row>
    <row r="115" spans="1:53" hidden="1" x14ac:dyDescent="0.25">
      <c r="A115" s="164" t="s">
        <v>3199</v>
      </c>
      <c r="B115" s="164" t="s">
        <v>295</v>
      </c>
      <c r="C115" s="164" t="s">
        <v>3199</v>
      </c>
      <c r="D115" s="168" t="b">
        <v>0</v>
      </c>
      <c r="E115" s="164" t="s">
        <v>141</v>
      </c>
      <c r="F115" s="164" t="s">
        <v>3389</v>
      </c>
      <c r="G115" s="164" t="s">
        <v>295</v>
      </c>
      <c r="H115" s="164" t="s">
        <v>536</v>
      </c>
      <c r="I115" s="164" t="s">
        <v>4016</v>
      </c>
      <c r="J115" s="164" t="s">
        <v>2854</v>
      </c>
      <c r="K115" s="164" t="s">
        <v>3951</v>
      </c>
      <c r="L115" s="164" t="s">
        <v>381</v>
      </c>
      <c r="M115" s="164" t="s">
        <v>4315</v>
      </c>
      <c r="N115" s="164" t="s">
        <v>295</v>
      </c>
      <c r="O115" s="164" t="s">
        <v>243</v>
      </c>
      <c r="P115" s="167"/>
      <c r="Q115" s="164" t="s">
        <v>305</v>
      </c>
      <c r="R115" s="164" t="s">
        <v>295</v>
      </c>
      <c r="S115" s="168" t="b">
        <v>0</v>
      </c>
      <c r="T115" s="167"/>
      <c r="V115" s="170">
        <v>43595</v>
      </c>
      <c r="W115" s="164" t="s">
        <v>295</v>
      </c>
      <c r="X115" s="167"/>
      <c r="Y115" s="167"/>
      <c r="Z115" s="164" t="s">
        <v>295</v>
      </c>
      <c r="AC115" s="164" t="s">
        <v>3390</v>
      </c>
      <c r="AD115" s="136"/>
      <c r="AE115" s="164" t="s">
        <v>295</v>
      </c>
      <c r="AF115" s="164" t="s">
        <v>3391</v>
      </c>
      <c r="AG115" s="164" t="s">
        <v>295</v>
      </c>
      <c r="AH115" s="172">
        <v>43630</v>
      </c>
      <c r="AI115" s="171"/>
      <c r="AJ115" s="151" t="str">
        <f t="shared" si="1"/>
        <v>FS</v>
      </c>
      <c r="AK115" s="151" t="b">
        <f>ISNUMBER(SEARCH("IRT",Table1[[#This Row],[Current_Status]]))</f>
        <v>0</v>
      </c>
      <c r="AL115" s="152">
        <f>YEAR(Table1[[#This Row],[Project_Initiated]])</f>
        <v>2019</v>
      </c>
      <c r="AM115" s="87">
        <v>43754</v>
      </c>
      <c r="AN115" s="158" t="str">
        <f>IF(AND(Table1[[#This Row],[Completed Date]]&gt;="07/01/2019"+0,Table1[[#This Row],[Completed Date]]&lt;="6/30/2020"+0),"FY 19-20",IF(AND(Table1[[#This Row],[Completed Date]]&gt;="07/01/2018"+0,Table1[[#This Row],[Completed Date]]&lt;="6/30/2019"+0),"FY 18-19",""))</f>
        <v>FY 18-19</v>
      </c>
      <c r="AO115" s="157" t="str">
        <f>IFERROR(FIND("R",Table1[[#This Row],[FS_Priority]]),"")</f>
        <v/>
      </c>
      <c r="AX115"/>
      <c r="BA115" s="3"/>
    </row>
    <row r="116" spans="1:53" hidden="1" x14ac:dyDescent="0.25">
      <c r="A116" s="164" t="s">
        <v>3217</v>
      </c>
      <c r="B116" s="164" t="s">
        <v>295</v>
      </c>
      <c r="C116" s="164" t="s">
        <v>3217</v>
      </c>
      <c r="D116" s="168" t="b">
        <v>0</v>
      </c>
      <c r="E116" s="164" t="s">
        <v>141</v>
      </c>
      <c r="F116" s="164" t="s">
        <v>3412</v>
      </c>
      <c r="G116" s="164" t="s">
        <v>295</v>
      </c>
      <c r="H116" s="164" t="s">
        <v>536</v>
      </c>
      <c r="I116" s="164" t="s">
        <v>4077</v>
      </c>
      <c r="J116" s="164" t="s">
        <v>2854</v>
      </c>
      <c r="K116" s="164" t="s">
        <v>3951</v>
      </c>
      <c r="L116" s="164" t="s">
        <v>381</v>
      </c>
      <c r="M116" s="164" t="s">
        <v>4315</v>
      </c>
      <c r="N116" s="164" t="s">
        <v>295</v>
      </c>
      <c r="O116" s="164" t="s">
        <v>243</v>
      </c>
      <c r="P116" s="167"/>
      <c r="Q116" s="164" t="s">
        <v>320</v>
      </c>
      <c r="R116" s="164" t="s">
        <v>295</v>
      </c>
      <c r="S116" s="168" t="b">
        <v>1</v>
      </c>
      <c r="T116" s="167"/>
      <c r="V116" s="170">
        <v>43595</v>
      </c>
      <c r="W116" s="164" t="s">
        <v>295</v>
      </c>
      <c r="X116" s="167"/>
      <c r="Y116" s="167"/>
      <c r="Z116" s="164" t="s">
        <v>295</v>
      </c>
      <c r="AC116" s="164" t="s">
        <v>4504</v>
      </c>
      <c r="AD116" s="136"/>
      <c r="AE116" s="164" t="s">
        <v>295</v>
      </c>
      <c r="AF116" s="164" t="s">
        <v>295</v>
      </c>
      <c r="AG116" s="164" t="s">
        <v>295</v>
      </c>
      <c r="AH116" s="172">
        <v>43662</v>
      </c>
      <c r="AI116" s="171"/>
      <c r="AJ116" s="151" t="str">
        <f t="shared" si="1"/>
        <v>FS</v>
      </c>
      <c r="AK116" s="151" t="b">
        <f>ISNUMBER(SEARCH("IRT",Table1[[#This Row],[Current_Status]]))</f>
        <v>0</v>
      </c>
      <c r="AL116" s="152">
        <f>YEAR(Table1[[#This Row],[Project_Initiated]])</f>
        <v>2019</v>
      </c>
      <c r="AM116" s="87">
        <v>43754</v>
      </c>
      <c r="AN116" s="158" t="str">
        <f>IF(AND(Table1[[#This Row],[Completed Date]]&gt;="07/01/2019"+0,Table1[[#This Row],[Completed Date]]&lt;="6/30/2020"+0),"FY 19-20",IF(AND(Table1[[#This Row],[Completed Date]]&gt;="07/01/2018"+0,Table1[[#This Row],[Completed Date]]&lt;="6/30/2019"+0),"FY 18-19",""))</f>
        <v>FY 19-20</v>
      </c>
      <c r="AO116" s="157" t="str">
        <f>IFERROR(FIND("R",Table1[[#This Row],[FS_Priority]]),"")</f>
        <v/>
      </c>
      <c r="AX116"/>
      <c r="BA116" s="3"/>
    </row>
    <row r="117" spans="1:53" hidden="1" x14ac:dyDescent="0.25">
      <c r="A117" s="164" t="s">
        <v>1060</v>
      </c>
      <c r="B117" s="164" t="s">
        <v>295</v>
      </c>
      <c r="C117" s="164" t="s">
        <v>1060</v>
      </c>
      <c r="D117" s="168" t="b">
        <v>0</v>
      </c>
      <c r="E117" s="164" t="s">
        <v>141</v>
      </c>
      <c r="F117" s="164" t="s">
        <v>3400</v>
      </c>
      <c r="G117" s="164" t="s">
        <v>3084</v>
      </c>
      <c r="H117" s="164" t="s">
        <v>536</v>
      </c>
      <c r="I117" s="164" t="s">
        <v>3997</v>
      </c>
      <c r="J117" s="164" t="s">
        <v>2851</v>
      </c>
      <c r="K117" s="164" t="s">
        <v>3951</v>
      </c>
      <c r="L117" s="164" t="s">
        <v>381</v>
      </c>
      <c r="M117" s="164" t="s">
        <v>3998</v>
      </c>
      <c r="N117" s="164" t="s">
        <v>295</v>
      </c>
      <c r="O117" s="164" t="s">
        <v>263</v>
      </c>
      <c r="P117" s="167"/>
      <c r="Q117" s="164" t="s">
        <v>3085</v>
      </c>
      <c r="R117" s="164" t="s">
        <v>295</v>
      </c>
      <c r="S117" s="168" t="b">
        <v>0</v>
      </c>
      <c r="T117" s="167"/>
      <c r="V117" s="170">
        <v>43395</v>
      </c>
      <c r="W117" s="164" t="s">
        <v>295</v>
      </c>
      <c r="X117"/>
      <c r="Z117" s="164" t="s">
        <v>295</v>
      </c>
      <c r="AC117" s="164" t="s">
        <v>295</v>
      </c>
      <c r="AE117" s="164" t="s">
        <v>257</v>
      </c>
      <c r="AF117" s="164" t="s">
        <v>3151</v>
      </c>
      <c r="AG117" s="164" t="s">
        <v>295</v>
      </c>
      <c r="AH117" s="172">
        <v>43579</v>
      </c>
      <c r="AI117" s="171"/>
      <c r="AJ117" s="151" t="str">
        <f t="shared" si="1"/>
        <v>FS</v>
      </c>
      <c r="AK117" s="151" t="b">
        <f>ISNUMBER(SEARCH("IRT",Table1[[#This Row],[Current_Status]]))</f>
        <v>0</v>
      </c>
      <c r="AL117" s="152">
        <f>YEAR(Table1[[#This Row],[Project_Initiated]])</f>
        <v>2018</v>
      </c>
      <c r="AM117" s="87">
        <v>43754</v>
      </c>
      <c r="AN117" s="158" t="str">
        <f>IF(AND(Table1[[#This Row],[Completed Date]]&gt;="07/01/2019"+0,Table1[[#This Row],[Completed Date]]&lt;="6/30/2020"+0),"FY 19-20",IF(AND(Table1[[#This Row],[Completed Date]]&gt;="07/01/2018"+0,Table1[[#This Row],[Completed Date]]&lt;="6/30/2019"+0),"FY 18-19",""))</f>
        <v>FY 18-19</v>
      </c>
      <c r="AO117" s="157" t="str">
        <f>IFERROR(FIND("R",Table1[[#This Row],[FS_Priority]]),"")</f>
        <v/>
      </c>
      <c r="AX117"/>
      <c r="BA117" s="3"/>
    </row>
    <row r="118" spans="1:53" hidden="1" x14ac:dyDescent="0.25">
      <c r="A118" s="164" t="s">
        <v>3060</v>
      </c>
      <c r="B118" s="164" t="s">
        <v>295</v>
      </c>
      <c r="C118" s="164" t="s">
        <v>3060</v>
      </c>
      <c r="D118" s="168" t="b">
        <v>0</v>
      </c>
      <c r="E118" s="164" t="s">
        <v>141</v>
      </c>
      <c r="F118" s="164" t="s">
        <v>3394</v>
      </c>
      <c r="G118" s="164" t="s">
        <v>4411</v>
      </c>
      <c r="H118" s="164" t="s">
        <v>529</v>
      </c>
      <c r="I118" s="164" t="s">
        <v>3993</v>
      </c>
      <c r="J118" s="164" t="s">
        <v>2851</v>
      </c>
      <c r="K118" s="164" t="s">
        <v>3951</v>
      </c>
      <c r="L118" s="164" t="s">
        <v>381</v>
      </c>
      <c r="M118" s="164" t="s">
        <v>3954</v>
      </c>
      <c r="N118" s="164" t="s">
        <v>295</v>
      </c>
      <c r="O118" s="164" t="s">
        <v>263</v>
      </c>
      <c r="P118" s="167"/>
      <c r="Q118" s="164" t="s">
        <v>296</v>
      </c>
      <c r="R118" s="164" t="s">
        <v>295</v>
      </c>
      <c r="S118" s="168" t="b">
        <v>0</v>
      </c>
      <c r="T118" s="167"/>
      <c r="V118" s="170">
        <v>43440</v>
      </c>
      <c r="W118" s="164" t="s">
        <v>295</v>
      </c>
      <c r="X118" s="167"/>
      <c r="Y118" s="167"/>
      <c r="Z118" s="164" t="s">
        <v>295</v>
      </c>
      <c r="AC118" s="164" t="s">
        <v>3180</v>
      </c>
      <c r="AD118" s="172">
        <v>43570</v>
      </c>
      <c r="AE118" s="164" t="s">
        <v>257</v>
      </c>
      <c r="AF118" s="164" t="s">
        <v>3181</v>
      </c>
      <c r="AG118" s="164" t="s">
        <v>2884</v>
      </c>
      <c r="AH118" s="172">
        <v>43606</v>
      </c>
      <c r="AI118" s="172"/>
      <c r="AJ118" s="151" t="str">
        <f t="shared" si="1"/>
        <v>FS</v>
      </c>
      <c r="AK118" s="151" t="b">
        <f>ISNUMBER(SEARCH("IRT",Table1[[#This Row],[Current_Status]]))</f>
        <v>0</v>
      </c>
      <c r="AL118" s="152">
        <f>YEAR(Table1[[#This Row],[Project_Initiated]])</f>
        <v>2018</v>
      </c>
      <c r="AM118" s="87">
        <v>43754</v>
      </c>
      <c r="AN118" s="158" t="str">
        <f>IF(AND(Table1[[#This Row],[Completed Date]]&gt;="07/01/2019"+0,Table1[[#This Row],[Completed Date]]&lt;="6/30/2020"+0),"FY 19-20",IF(AND(Table1[[#This Row],[Completed Date]]&gt;="07/01/2018"+0,Table1[[#This Row],[Completed Date]]&lt;="6/30/2019"+0),"FY 18-19",""))</f>
        <v>FY 18-19</v>
      </c>
      <c r="AO118" s="157" t="str">
        <f>IFERROR(FIND("R",Table1[[#This Row],[FS_Priority]]),"")</f>
        <v/>
      </c>
      <c r="AX118"/>
      <c r="BA118" s="3"/>
    </row>
    <row r="119" spans="1:53" hidden="1" x14ac:dyDescent="0.25">
      <c r="A119" s="164" t="s">
        <v>715</v>
      </c>
      <c r="B119" s="164" t="s">
        <v>295</v>
      </c>
      <c r="C119" s="164" t="s">
        <v>715</v>
      </c>
      <c r="D119" s="168" t="b">
        <v>0</v>
      </c>
      <c r="E119" s="164" t="s">
        <v>141</v>
      </c>
      <c r="F119" s="164" t="s">
        <v>3381</v>
      </c>
      <c r="G119" s="164" t="s">
        <v>295</v>
      </c>
      <c r="H119" s="164" t="s">
        <v>529</v>
      </c>
      <c r="I119" s="164" t="s">
        <v>295</v>
      </c>
      <c r="J119" s="164" t="s">
        <v>2838</v>
      </c>
      <c r="K119" s="164" t="s">
        <v>3951</v>
      </c>
      <c r="L119" s="164" t="s">
        <v>381</v>
      </c>
      <c r="M119" s="164" t="s">
        <v>3965</v>
      </c>
      <c r="N119" s="164" t="s">
        <v>295</v>
      </c>
      <c r="O119" s="164" t="s">
        <v>611</v>
      </c>
      <c r="P119" s="167"/>
      <c r="Q119" s="164" t="s">
        <v>295</v>
      </c>
      <c r="R119" s="164" t="s">
        <v>295</v>
      </c>
      <c r="S119" s="168" t="b">
        <v>0</v>
      </c>
      <c r="T119" s="167"/>
      <c r="V119" s="170">
        <v>42993</v>
      </c>
      <c r="W119" s="164" t="s">
        <v>295</v>
      </c>
      <c r="X119" s="167"/>
      <c r="Y119" s="167"/>
      <c r="Z119" s="164" t="s">
        <v>295</v>
      </c>
      <c r="AC119" s="164" t="s">
        <v>716</v>
      </c>
      <c r="AD119" s="136"/>
      <c r="AE119" s="164" t="s">
        <v>257</v>
      </c>
      <c r="AF119" s="164" t="s">
        <v>717</v>
      </c>
      <c r="AG119" s="164" t="s">
        <v>2884</v>
      </c>
      <c r="AH119" s="172">
        <v>43294</v>
      </c>
      <c r="AI119" s="172"/>
      <c r="AJ119" s="151" t="str">
        <f t="shared" si="1"/>
        <v>FS</v>
      </c>
      <c r="AK119" s="151" t="b">
        <f>ISNUMBER(SEARCH("IRT",Table1[[#This Row],[Current_Status]]))</f>
        <v>0</v>
      </c>
      <c r="AL119" s="152">
        <f>YEAR(Table1[[#This Row],[Project_Initiated]])</f>
        <v>2017</v>
      </c>
      <c r="AM119" s="87">
        <v>43754</v>
      </c>
      <c r="AN119" s="158" t="str">
        <f>IF(AND(Table1[[#This Row],[Completed Date]]&gt;="07/01/2019"+0,Table1[[#This Row],[Completed Date]]&lt;="6/30/2020"+0),"FY 19-20",IF(AND(Table1[[#This Row],[Completed Date]]&gt;="07/01/2018"+0,Table1[[#This Row],[Completed Date]]&lt;="6/30/2019"+0),"FY 18-19",""))</f>
        <v>FY 18-19</v>
      </c>
      <c r="AO119" s="157" t="str">
        <f>IFERROR(FIND("R",Table1[[#This Row],[FS_Priority]]),"")</f>
        <v/>
      </c>
      <c r="AX119"/>
      <c r="BA119" s="3"/>
    </row>
    <row r="120" spans="1:53" hidden="1" x14ac:dyDescent="0.25">
      <c r="A120" s="164" t="s">
        <v>397</v>
      </c>
      <c r="B120" s="164" t="s">
        <v>295</v>
      </c>
      <c r="C120" s="164" t="s">
        <v>397</v>
      </c>
      <c r="D120" s="168" t="b">
        <v>0</v>
      </c>
      <c r="E120" s="164" t="s">
        <v>141</v>
      </c>
      <c r="F120" s="164" t="s">
        <v>3415</v>
      </c>
      <c r="G120" s="164" t="s">
        <v>295</v>
      </c>
      <c r="H120" s="164" t="s">
        <v>549</v>
      </c>
      <c r="I120" s="164" t="s">
        <v>4009</v>
      </c>
      <c r="J120" s="164" t="s">
        <v>2838</v>
      </c>
      <c r="K120" s="164" t="s">
        <v>3951</v>
      </c>
      <c r="L120" s="164" t="s">
        <v>381</v>
      </c>
      <c r="M120" s="164" t="s">
        <v>4010</v>
      </c>
      <c r="N120" s="164" t="s">
        <v>295</v>
      </c>
      <c r="O120" s="164" t="s">
        <v>263</v>
      </c>
      <c r="Q120" s="164" t="s">
        <v>370</v>
      </c>
      <c r="R120" s="164" t="s">
        <v>429</v>
      </c>
      <c r="S120" s="168" t="b">
        <v>0</v>
      </c>
      <c r="V120" s="170">
        <v>43006</v>
      </c>
      <c r="W120" s="164" t="s">
        <v>295</v>
      </c>
      <c r="X120"/>
      <c r="Z120" s="164" t="s">
        <v>295</v>
      </c>
      <c r="AC120" s="164" t="s">
        <v>3707</v>
      </c>
      <c r="AD120" s="136"/>
      <c r="AE120" s="164" t="s">
        <v>257</v>
      </c>
      <c r="AF120" s="164" t="s">
        <v>728</v>
      </c>
      <c r="AG120" s="164" t="s">
        <v>2884</v>
      </c>
      <c r="AH120" s="170">
        <v>43647</v>
      </c>
      <c r="AI120" s="172"/>
      <c r="AJ120" s="151" t="str">
        <f t="shared" si="1"/>
        <v>FS</v>
      </c>
      <c r="AK120" s="151" t="b">
        <f>ISNUMBER(SEARCH("IRT",Table1[[#This Row],[Current_Status]]))</f>
        <v>0</v>
      </c>
      <c r="AL120" s="152">
        <f>YEAR(Table1[[#This Row],[Project_Initiated]])</f>
        <v>2017</v>
      </c>
      <c r="AM120" s="87">
        <v>43754</v>
      </c>
      <c r="AN120" s="158" t="str">
        <f>IF(AND(Table1[[#This Row],[Completed Date]]&gt;="07/01/2019"+0,Table1[[#This Row],[Completed Date]]&lt;="6/30/2020"+0),"FY 19-20",IF(AND(Table1[[#This Row],[Completed Date]]&gt;="07/01/2018"+0,Table1[[#This Row],[Completed Date]]&lt;="6/30/2019"+0),"FY 18-19",""))</f>
        <v>FY 19-20</v>
      </c>
      <c r="AO120" s="157" t="str">
        <f>IFERROR(FIND("R",Table1[[#This Row],[FS_Priority]]),"")</f>
        <v/>
      </c>
      <c r="AX120"/>
      <c r="BA120" s="3"/>
    </row>
    <row r="121" spans="1:53" hidden="1" x14ac:dyDescent="0.25">
      <c r="A121" s="164" t="s">
        <v>730</v>
      </c>
      <c r="B121" s="164" t="s">
        <v>295</v>
      </c>
      <c r="C121" s="164" t="s">
        <v>730</v>
      </c>
      <c r="D121" s="168" t="b">
        <v>0</v>
      </c>
      <c r="E121" s="164" t="s">
        <v>141</v>
      </c>
      <c r="F121" s="164" t="s">
        <v>3360</v>
      </c>
      <c r="G121" s="164" t="s">
        <v>295</v>
      </c>
      <c r="H121" s="164" t="s">
        <v>256</v>
      </c>
      <c r="I121" s="164" t="s">
        <v>3979</v>
      </c>
      <c r="J121" s="164" t="s">
        <v>2838</v>
      </c>
      <c r="K121" s="164" t="s">
        <v>3951</v>
      </c>
      <c r="L121" s="164" t="s">
        <v>381</v>
      </c>
      <c r="M121" s="164" t="s">
        <v>3954</v>
      </c>
      <c r="N121" s="164" t="s">
        <v>295</v>
      </c>
      <c r="O121" s="164" t="s">
        <v>263</v>
      </c>
      <c r="Q121" s="164" t="s">
        <v>295</v>
      </c>
      <c r="R121" s="164" t="s">
        <v>264</v>
      </c>
      <c r="S121" s="168" t="b">
        <v>1</v>
      </c>
      <c r="V121" s="170">
        <v>43060</v>
      </c>
      <c r="W121" s="164" t="s">
        <v>295</v>
      </c>
      <c r="X121"/>
      <c r="Z121" s="164" t="s">
        <v>295</v>
      </c>
      <c r="AC121" s="164" t="s">
        <v>731</v>
      </c>
      <c r="AE121" s="164" t="s">
        <v>257</v>
      </c>
      <c r="AF121" s="164" t="s">
        <v>732</v>
      </c>
      <c r="AG121" s="164" t="s">
        <v>2884</v>
      </c>
      <c r="AH121" s="170">
        <v>43335</v>
      </c>
      <c r="AI121" s="172"/>
      <c r="AJ121" s="151" t="str">
        <f t="shared" si="1"/>
        <v>FS</v>
      </c>
      <c r="AK121" s="151" t="b">
        <f>ISNUMBER(SEARCH("IRT",Table1[[#This Row],[Current_Status]]))</f>
        <v>0</v>
      </c>
      <c r="AL121" s="152">
        <f>YEAR(Table1[[#This Row],[Project_Initiated]])</f>
        <v>2017</v>
      </c>
      <c r="AM121" s="87">
        <v>43754</v>
      </c>
      <c r="AN121" s="158" t="str">
        <f>IF(AND(Table1[[#This Row],[Completed Date]]&gt;="07/01/2019"+0,Table1[[#This Row],[Completed Date]]&lt;="6/30/2020"+0),"FY 19-20",IF(AND(Table1[[#This Row],[Completed Date]]&gt;="07/01/2018"+0,Table1[[#This Row],[Completed Date]]&lt;="6/30/2019"+0),"FY 18-19",""))</f>
        <v>FY 18-19</v>
      </c>
      <c r="AO121" s="157" t="str">
        <f>IFERROR(FIND("R",Table1[[#This Row],[FS_Priority]]),"")</f>
        <v/>
      </c>
      <c r="AX121"/>
      <c r="BA121" s="3"/>
    </row>
    <row r="122" spans="1:53" hidden="1" x14ac:dyDescent="0.25">
      <c r="A122" s="164" t="s">
        <v>733</v>
      </c>
      <c r="B122" s="164" t="s">
        <v>295</v>
      </c>
      <c r="C122" s="164" t="s">
        <v>733</v>
      </c>
      <c r="D122" s="168" t="b">
        <v>0</v>
      </c>
      <c r="E122" s="164" t="s">
        <v>141</v>
      </c>
      <c r="F122" s="164" t="s">
        <v>3379</v>
      </c>
      <c r="G122" s="164" t="s">
        <v>295</v>
      </c>
      <c r="H122" s="164" t="s">
        <v>529</v>
      </c>
      <c r="I122" s="164" t="s">
        <v>3973</v>
      </c>
      <c r="J122" s="164" t="s">
        <v>2838</v>
      </c>
      <c r="K122" s="164" t="s">
        <v>3951</v>
      </c>
      <c r="L122" s="164" t="s">
        <v>381</v>
      </c>
      <c r="M122" s="164" t="s">
        <v>3954</v>
      </c>
      <c r="N122" s="164" t="s">
        <v>295</v>
      </c>
      <c r="O122" s="164" t="s">
        <v>263</v>
      </c>
      <c r="Q122" s="164" t="s">
        <v>295</v>
      </c>
      <c r="R122" s="164" t="s">
        <v>295</v>
      </c>
      <c r="S122" s="168" t="b">
        <v>1</v>
      </c>
      <c r="V122" s="170">
        <v>43066</v>
      </c>
      <c r="W122" s="164" t="s">
        <v>295</v>
      </c>
      <c r="X122"/>
      <c r="Z122" s="164" t="s">
        <v>295</v>
      </c>
      <c r="AC122" s="164" t="s">
        <v>734</v>
      </c>
      <c r="AE122" s="164" t="s">
        <v>257</v>
      </c>
      <c r="AF122" s="164" t="s">
        <v>735</v>
      </c>
      <c r="AG122" s="164" t="s">
        <v>2884</v>
      </c>
      <c r="AH122" s="170">
        <v>43364</v>
      </c>
      <c r="AI122" s="172"/>
      <c r="AJ122" s="151" t="str">
        <f t="shared" si="1"/>
        <v>FS</v>
      </c>
      <c r="AK122" s="151" t="b">
        <f>ISNUMBER(SEARCH("IRT",Table1[[#This Row],[Current_Status]]))</f>
        <v>0</v>
      </c>
      <c r="AL122" s="152">
        <f>YEAR(Table1[[#This Row],[Project_Initiated]])</f>
        <v>2017</v>
      </c>
      <c r="AM122" s="87">
        <v>43754</v>
      </c>
      <c r="AN122" s="158" t="str">
        <f>IF(AND(Table1[[#This Row],[Completed Date]]&gt;="07/01/2019"+0,Table1[[#This Row],[Completed Date]]&lt;="6/30/2020"+0),"FY 19-20",IF(AND(Table1[[#This Row],[Completed Date]]&gt;="07/01/2018"+0,Table1[[#This Row],[Completed Date]]&lt;="6/30/2019"+0),"FY 18-19",""))</f>
        <v>FY 18-19</v>
      </c>
      <c r="AO122" s="157" t="str">
        <f>IFERROR(FIND("R",Table1[[#This Row],[FS_Priority]]),"")</f>
        <v/>
      </c>
      <c r="AX122"/>
      <c r="BA122" s="3"/>
    </row>
    <row r="123" spans="1:53" hidden="1" x14ac:dyDescent="0.25">
      <c r="A123" s="164" t="s">
        <v>770</v>
      </c>
      <c r="B123" s="164" t="s">
        <v>295</v>
      </c>
      <c r="C123" s="164" t="s">
        <v>770</v>
      </c>
      <c r="D123" s="168" t="b">
        <v>0</v>
      </c>
      <c r="E123" s="164" t="s">
        <v>141</v>
      </c>
      <c r="F123" s="164" t="s">
        <v>3363</v>
      </c>
      <c r="G123" s="164" t="s">
        <v>295</v>
      </c>
      <c r="H123" s="164" t="s">
        <v>529</v>
      </c>
      <c r="I123" s="164" t="s">
        <v>3955</v>
      </c>
      <c r="J123" s="164" t="s">
        <v>2838</v>
      </c>
      <c r="K123" s="164" t="s">
        <v>3951</v>
      </c>
      <c r="L123" s="164" t="s">
        <v>381</v>
      </c>
      <c r="M123" s="164" t="s">
        <v>3954</v>
      </c>
      <c r="N123" s="164" t="s">
        <v>295</v>
      </c>
      <c r="O123" s="164" t="s">
        <v>263</v>
      </c>
      <c r="Q123" s="164" t="s">
        <v>295</v>
      </c>
      <c r="R123" s="164" t="s">
        <v>295</v>
      </c>
      <c r="S123" s="168" t="b">
        <v>1</v>
      </c>
      <c r="V123" s="170">
        <v>43132</v>
      </c>
      <c r="W123" s="164" t="s">
        <v>295</v>
      </c>
      <c r="X123"/>
      <c r="Z123" s="164" t="s">
        <v>295</v>
      </c>
      <c r="AC123" s="164" t="s">
        <v>771</v>
      </c>
      <c r="AE123" s="164" t="s">
        <v>257</v>
      </c>
      <c r="AF123" s="164" t="s">
        <v>772</v>
      </c>
      <c r="AG123" s="164" t="s">
        <v>2884</v>
      </c>
      <c r="AH123" s="170">
        <v>43364</v>
      </c>
      <c r="AI123" s="172"/>
      <c r="AJ123" s="151" t="str">
        <f t="shared" si="1"/>
        <v>FS</v>
      </c>
      <c r="AK123" s="151" t="b">
        <f>ISNUMBER(SEARCH("IRT",Table1[[#This Row],[Current_Status]]))</f>
        <v>0</v>
      </c>
      <c r="AL123" s="152">
        <f>YEAR(Table1[[#This Row],[Project_Initiated]])</f>
        <v>2018</v>
      </c>
      <c r="AM123" s="87">
        <v>43754</v>
      </c>
      <c r="AN123" s="158" t="str">
        <f>IF(AND(Table1[[#This Row],[Completed Date]]&gt;="07/01/2019"+0,Table1[[#This Row],[Completed Date]]&lt;="6/30/2020"+0),"FY 19-20",IF(AND(Table1[[#This Row],[Completed Date]]&gt;="07/01/2018"+0,Table1[[#This Row],[Completed Date]]&lt;="6/30/2019"+0),"FY 18-19",""))</f>
        <v>FY 18-19</v>
      </c>
      <c r="AO123" s="157" t="str">
        <f>IFERROR(FIND("R",Table1[[#This Row],[FS_Priority]]),"")</f>
        <v/>
      </c>
      <c r="AX123"/>
      <c r="BA123" s="3"/>
    </row>
    <row r="124" spans="1:53" hidden="1" x14ac:dyDescent="0.25">
      <c r="A124" s="164" t="s">
        <v>775</v>
      </c>
      <c r="B124" s="164" t="s">
        <v>295</v>
      </c>
      <c r="C124" s="164" t="s">
        <v>775</v>
      </c>
      <c r="D124" s="168" t="b">
        <v>0</v>
      </c>
      <c r="E124" s="164" t="s">
        <v>141</v>
      </c>
      <c r="F124" s="164" t="s">
        <v>3369</v>
      </c>
      <c r="G124" s="164" t="s">
        <v>295</v>
      </c>
      <c r="H124" s="164" t="s">
        <v>256</v>
      </c>
      <c r="I124" s="164" t="s">
        <v>295</v>
      </c>
      <c r="J124" s="164" t="s">
        <v>2838</v>
      </c>
      <c r="K124" s="164" t="s">
        <v>3951</v>
      </c>
      <c r="L124" s="164" t="s">
        <v>381</v>
      </c>
      <c r="M124" s="164" t="s">
        <v>3958</v>
      </c>
      <c r="N124" s="164" t="s">
        <v>295</v>
      </c>
      <c r="O124" s="164" t="s">
        <v>243</v>
      </c>
      <c r="Q124" s="164" t="s">
        <v>295</v>
      </c>
      <c r="R124" s="164" t="s">
        <v>422</v>
      </c>
      <c r="S124" s="168" t="b">
        <v>0</v>
      </c>
      <c r="V124" s="170">
        <v>43133</v>
      </c>
      <c r="W124" s="164" t="s">
        <v>295</v>
      </c>
      <c r="X124"/>
      <c r="Z124" s="164" t="s">
        <v>295</v>
      </c>
      <c r="AC124" s="164" t="s">
        <v>776</v>
      </c>
      <c r="AD124" s="167"/>
      <c r="AE124" s="164" t="s">
        <v>243</v>
      </c>
      <c r="AF124" s="164" t="s">
        <v>295</v>
      </c>
      <c r="AG124" s="164" t="s">
        <v>624</v>
      </c>
      <c r="AH124" s="172">
        <v>43336</v>
      </c>
      <c r="AI124" s="172"/>
      <c r="AJ124" s="151" t="str">
        <f t="shared" si="1"/>
        <v>FS</v>
      </c>
      <c r="AK124" s="151" t="b">
        <f>ISNUMBER(SEARCH("IRT",Table1[[#This Row],[Current_Status]]))</f>
        <v>0</v>
      </c>
      <c r="AL124" s="152">
        <f>YEAR(Table1[[#This Row],[Project_Initiated]])</f>
        <v>2018</v>
      </c>
      <c r="AM124" s="87">
        <v>43754</v>
      </c>
      <c r="AN124" s="158" t="str">
        <f>IF(AND(Table1[[#This Row],[Completed Date]]&gt;="07/01/2019"+0,Table1[[#This Row],[Completed Date]]&lt;="6/30/2020"+0),"FY 19-20",IF(AND(Table1[[#This Row],[Completed Date]]&gt;="07/01/2018"+0,Table1[[#This Row],[Completed Date]]&lt;="6/30/2019"+0),"FY 18-19",""))</f>
        <v>FY 18-19</v>
      </c>
      <c r="AO124" s="157" t="str">
        <f>IFERROR(FIND("R",Table1[[#This Row],[FS_Priority]]),"")</f>
        <v/>
      </c>
      <c r="AX124"/>
      <c r="BA124" s="3"/>
    </row>
    <row r="125" spans="1:53" hidden="1" x14ac:dyDescent="0.25">
      <c r="A125" s="164" t="s">
        <v>783</v>
      </c>
      <c r="B125" s="164" t="s">
        <v>295</v>
      </c>
      <c r="C125" s="164" t="s">
        <v>783</v>
      </c>
      <c r="D125" s="168" t="b">
        <v>0</v>
      </c>
      <c r="E125" s="164" t="s">
        <v>141</v>
      </c>
      <c r="F125" s="164" t="s">
        <v>3364</v>
      </c>
      <c r="G125" s="164" t="s">
        <v>295</v>
      </c>
      <c r="H125" s="164" t="s">
        <v>409</v>
      </c>
      <c r="I125" s="164" t="s">
        <v>3959</v>
      </c>
      <c r="J125" s="164" t="s">
        <v>2838</v>
      </c>
      <c r="K125" s="164" t="s">
        <v>3951</v>
      </c>
      <c r="L125" s="164" t="s">
        <v>381</v>
      </c>
      <c r="M125" s="164" t="s">
        <v>3960</v>
      </c>
      <c r="N125" s="164" t="s">
        <v>295</v>
      </c>
      <c r="O125" s="164" t="s">
        <v>263</v>
      </c>
      <c r="Q125" s="164" t="s">
        <v>295</v>
      </c>
      <c r="R125" s="164" t="s">
        <v>390</v>
      </c>
      <c r="S125" s="168" t="b">
        <v>0</v>
      </c>
      <c r="V125" s="170">
        <v>43147</v>
      </c>
      <c r="W125" s="164" t="s">
        <v>295</v>
      </c>
      <c r="X125"/>
      <c r="Z125" s="164" t="s">
        <v>295</v>
      </c>
      <c r="AC125" s="164" t="s">
        <v>784</v>
      </c>
      <c r="AD125" s="167"/>
      <c r="AE125" s="164" t="s">
        <v>257</v>
      </c>
      <c r="AF125" s="164" t="s">
        <v>785</v>
      </c>
      <c r="AG125" s="164" t="s">
        <v>2884</v>
      </c>
      <c r="AH125" s="172">
        <v>43306</v>
      </c>
      <c r="AI125" s="172"/>
      <c r="AJ125" s="151" t="str">
        <f t="shared" si="1"/>
        <v>FS</v>
      </c>
      <c r="AK125" s="151" t="b">
        <f>ISNUMBER(SEARCH("IRT",Table1[[#This Row],[Current_Status]]))</f>
        <v>0</v>
      </c>
      <c r="AL125" s="152">
        <f>YEAR(Table1[[#This Row],[Project_Initiated]])</f>
        <v>2018</v>
      </c>
      <c r="AM125" s="87">
        <v>43754</v>
      </c>
      <c r="AN125" s="158" t="str">
        <f>IF(AND(Table1[[#This Row],[Completed Date]]&gt;="07/01/2019"+0,Table1[[#This Row],[Completed Date]]&lt;="6/30/2020"+0),"FY 19-20",IF(AND(Table1[[#This Row],[Completed Date]]&gt;="07/01/2018"+0,Table1[[#This Row],[Completed Date]]&lt;="6/30/2019"+0),"FY 18-19",""))</f>
        <v>FY 18-19</v>
      </c>
      <c r="AO125" s="157" t="str">
        <f>IFERROR(FIND("R",Table1[[#This Row],[FS_Priority]]),"")</f>
        <v/>
      </c>
      <c r="AX125"/>
      <c r="BA125" s="3"/>
    </row>
    <row r="126" spans="1:53" hidden="1" x14ac:dyDescent="0.25">
      <c r="A126" s="164" t="s">
        <v>789</v>
      </c>
      <c r="B126" s="164" t="s">
        <v>295</v>
      </c>
      <c r="C126" s="164" t="s">
        <v>789</v>
      </c>
      <c r="D126" s="168" t="b">
        <v>0</v>
      </c>
      <c r="E126" s="164" t="s">
        <v>141</v>
      </c>
      <c r="F126" s="164" t="s">
        <v>3365</v>
      </c>
      <c r="G126" s="164" t="s">
        <v>295</v>
      </c>
      <c r="H126" s="164" t="s">
        <v>529</v>
      </c>
      <c r="I126" s="164" t="s">
        <v>295</v>
      </c>
      <c r="J126" s="164" t="s">
        <v>2838</v>
      </c>
      <c r="K126" s="164" t="s">
        <v>3951</v>
      </c>
      <c r="L126" s="164" t="s">
        <v>381</v>
      </c>
      <c r="M126" s="164" t="s">
        <v>3965</v>
      </c>
      <c r="N126" s="164" t="s">
        <v>295</v>
      </c>
      <c r="O126" s="164" t="s">
        <v>263</v>
      </c>
      <c r="Q126" s="164" t="s">
        <v>295</v>
      </c>
      <c r="R126" s="164" t="s">
        <v>396</v>
      </c>
      <c r="S126" s="168" t="b">
        <v>0</v>
      </c>
      <c r="V126" s="170">
        <v>43152</v>
      </c>
      <c r="W126" s="164" t="s">
        <v>295</v>
      </c>
      <c r="X126"/>
      <c r="Z126" s="164" t="s">
        <v>295</v>
      </c>
      <c r="AC126" s="164" t="s">
        <v>3101</v>
      </c>
      <c r="AD126" s="136"/>
      <c r="AE126" s="164" t="s">
        <v>257</v>
      </c>
      <c r="AF126" s="164" t="s">
        <v>790</v>
      </c>
      <c r="AG126" s="164" t="s">
        <v>2884</v>
      </c>
      <c r="AH126" s="170">
        <v>43570</v>
      </c>
      <c r="AI126" s="172"/>
      <c r="AJ126" s="151" t="str">
        <f t="shared" si="1"/>
        <v>FS</v>
      </c>
      <c r="AK126" s="151" t="b">
        <f>ISNUMBER(SEARCH("IRT",Table1[[#This Row],[Current_Status]]))</f>
        <v>0</v>
      </c>
      <c r="AL126" s="152">
        <f>YEAR(Table1[[#This Row],[Project_Initiated]])</f>
        <v>2018</v>
      </c>
      <c r="AM126" s="87">
        <v>43754</v>
      </c>
      <c r="AN126" s="158" t="str">
        <f>IF(AND(Table1[[#This Row],[Completed Date]]&gt;="07/01/2019"+0,Table1[[#This Row],[Completed Date]]&lt;="6/30/2020"+0),"FY 19-20",IF(AND(Table1[[#This Row],[Completed Date]]&gt;="07/01/2018"+0,Table1[[#This Row],[Completed Date]]&lt;="6/30/2019"+0),"FY 18-19",""))</f>
        <v>FY 18-19</v>
      </c>
      <c r="AO126" s="157" t="str">
        <f>IFERROR(FIND("R",Table1[[#This Row],[FS_Priority]]),"")</f>
        <v/>
      </c>
      <c r="AX126"/>
      <c r="BA126" s="3"/>
    </row>
    <row r="127" spans="1:53" hidden="1" x14ac:dyDescent="0.25">
      <c r="A127" s="164" t="s">
        <v>805</v>
      </c>
      <c r="B127" s="164" t="s">
        <v>295</v>
      </c>
      <c r="C127" s="164" t="s">
        <v>805</v>
      </c>
      <c r="D127" s="168" t="b">
        <v>0</v>
      </c>
      <c r="E127" s="164" t="s">
        <v>141</v>
      </c>
      <c r="F127" s="164" t="s">
        <v>3380</v>
      </c>
      <c r="G127" s="164" t="s">
        <v>295</v>
      </c>
      <c r="H127" s="164" t="s">
        <v>529</v>
      </c>
      <c r="I127" s="164" t="s">
        <v>3966</v>
      </c>
      <c r="J127" s="164" t="s">
        <v>2838</v>
      </c>
      <c r="K127" s="164" t="s">
        <v>3951</v>
      </c>
      <c r="L127" s="164" t="s">
        <v>381</v>
      </c>
      <c r="M127" s="164" t="s">
        <v>3954</v>
      </c>
      <c r="N127" s="164" t="s">
        <v>295</v>
      </c>
      <c r="O127" s="164" t="s">
        <v>263</v>
      </c>
      <c r="Q127" s="164" t="s">
        <v>295</v>
      </c>
      <c r="R127" s="164" t="s">
        <v>302</v>
      </c>
      <c r="S127" s="168" t="b">
        <v>1</v>
      </c>
      <c r="V127" s="170">
        <v>43177</v>
      </c>
      <c r="W127" s="164" t="s">
        <v>295</v>
      </c>
      <c r="X127"/>
      <c r="Z127" s="164" t="s">
        <v>295</v>
      </c>
      <c r="AC127" s="164" t="s">
        <v>806</v>
      </c>
      <c r="AE127" s="164" t="s">
        <v>243</v>
      </c>
      <c r="AF127" s="164" t="s">
        <v>295</v>
      </c>
      <c r="AG127" s="164" t="s">
        <v>624</v>
      </c>
      <c r="AH127" s="170">
        <v>43353</v>
      </c>
      <c r="AI127" s="172"/>
      <c r="AJ127" s="151" t="str">
        <f t="shared" si="1"/>
        <v>FS</v>
      </c>
      <c r="AK127" s="151" t="b">
        <f>ISNUMBER(SEARCH("IRT",Table1[[#This Row],[Current_Status]]))</f>
        <v>0</v>
      </c>
      <c r="AL127" s="152">
        <f>YEAR(Table1[[#This Row],[Project_Initiated]])</f>
        <v>2018</v>
      </c>
      <c r="AM127" s="87">
        <v>43754</v>
      </c>
      <c r="AN127" s="158" t="str">
        <f>IF(AND(Table1[[#This Row],[Completed Date]]&gt;="07/01/2019"+0,Table1[[#This Row],[Completed Date]]&lt;="6/30/2020"+0),"FY 19-20",IF(AND(Table1[[#This Row],[Completed Date]]&gt;="07/01/2018"+0,Table1[[#This Row],[Completed Date]]&lt;="6/30/2019"+0),"FY 18-19",""))</f>
        <v>FY 18-19</v>
      </c>
      <c r="AO127" s="157" t="str">
        <f>IFERROR(FIND("R",Table1[[#This Row],[FS_Priority]]),"")</f>
        <v/>
      </c>
      <c r="AX127"/>
      <c r="BA127" s="3"/>
    </row>
    <row r="128" spans="1:53" hidden="1" x14ac:dyDescent="0.25">
      <c r="A128" s="164" t="s">
        <v>815</v>
      </c>
      <c r="B128" s="164" t="s">
        <v>295</v>
      </c>
      <c r="C128" s="164" t="s">
        <v>815</v>
      </c>
      <c r="D128" s="168" t="b">
        <v>0</v>
      </c>
      <c r="E128" s="164" t="s">
        <v>141</v>
      </c>
      <c r="F128" s="164" t="s">
        <v>3362</v>
      </c>
      <c r="G128" s="164" t="s">
        <v>295</v>
      </c>
      <c r="H128" s="164" t="s">
        <v>551</v>
      </c>
      <c r="I128" s="164" t="s">
        <v>3969</v>
      </c>
      <c r="J128" s="164" t="s">
        <v>2838</v>
      </c>
      <c r="K128" s="164" t="s">
        <v>3951</v>
      </c>
      <c r="L128" s="164" t="s">
        <v>381</v>
      </c>
      <c r="M128" s="164" t="s">
        <v>3963</v>
      </c>
      <c r="N128" s="164" t="s">
        <v>295</v>
      </c>
      <c r="O128" s="164" t="s">
        <v>243</v>
      </c>
      <c r="Q128" s="164" t="s">
        <v>295</v>
      </c>
      <c r="R128" s="164" t="s">
        <v>426</v>
      </c>
      <c r="S128" s="168" t="b">
        <v>0</v>
      </c>
      <c r="V128" s="170">
        <v>43179</v>
      </c>
      <c r="W128" s="164" t="s">
        <v>295</v>
      </c>
      <c r="X128"/>
      <c r="Z128" s="164" t="s">
        <v>295</v>
      </c>
      <c r="AC128" s="164" t="s">
        <v>816</v>
      </c>
      <c r="AD128" s="136"/>
      <c r="AE128" s="164" t="s">
        <v>243</v>
      </c>
      <c r="AF128" s="164" t="s">
        <v>295</v>
      </c>
      <c r="AG128" s="164" t="s">
        <v>624</v>
      </c>
      <c r="AH128" s="172">
        <v>43335</v>
      </c>
      <c r="AI128" s="172"/>
      <c r="AJ128" s="151" t="str">
        <f t="shared" si="1"/>
        <v>FS</v>
      </c>
      <c r="AK128" s="151" t="b">
        <f>ISNUMBER(SEARCH("IRT",Table1[[#This Row],[Current_Status]]))</f>
        <v>0</v>
      </c>
      <c r="AL128" s="152">
        <f>YEAR(Table1[[#This Row],[Project_Initiated]])</f>
        <v>2018</v>
      </c>
      <c r="AM128" s="87">
        <v>43754</v>
      </c>
      <c r="AN128" s="158" t="str">
        <f>IF(AND(Table1[[#This Row],[Completed Date]]&gt;="07/01/2019"+0,Table1[[#This Row],[Completed Date]]&lt;="6/30/2020"+0),"FY 19-20",IF(AND(Table1[[#This Row],[Completed Date]]&gt;="07/01/2018"+0,Table1[[#This Row],[Completed Date]]&lt;="6/30/2019"+0),"FY 18-19",""))</f>
        <v>FY 18-19</v>
      </c>
      <c r="AO128" s="157" t="str">
        <f>IFERROR(FIND("R",Table1[[#This Row],[FS_Priority]]),"")</f>
        <v/>
      </c>
      <c r="AX128"/>
      <c r="BA128" s="3"/>
    </row>
    <row r="129" spans="1:53" hidden="1" x14ac:dyDescent="0.25">
      <c r="A129" s="164" t="s">
        <v>820</v>
      </c>
      <c r="B129" s="164" t="s">
        <v>295</v>
      </c>
      <c r="C129" s="164" t="s">
        <v>820</v>
      </c>
      <c r="D129" s="168" t="b">
        <v>0</v>
      </c>
      <c r="E129" s="164" t="s">
        <v>141</v>
      </c>
      <c r="F129" s="164" t="s">
        <v>3359</v>
      </c>
      <c r="G129" s="164" t="s">
        <v>295</v>
      </c>
      <c r="H129" s="164" t="s">
        <v>408</v>
      </c>
      <c r="I129" s="164" t="s">
        <v>3972</v>
      </c>
      <c r="J129" s="164" t="s">
        <v>2838</v>
      </c>
      <c r="K129" s="164" t="s">
        <v>3951</v>
      </c>
      <c r="L129" s="164" t="s">
        <v>381</v>
      </c>
      <c r="M129" s="164" t="s">
        <v>3958</v>
      </c>
      <c r="N129" s="164" t="s">
        <v>295</v>
      </c>
      <c r="O129" s="164" t="s">
        <v>243</v>
      </c>
      <c r="Q129" s="164" t="s">
        <v>295</v>
      </c>
      <c r="R129" s="164" t="s">
        <v>401</v>
      </c>
      <c r="S129" s="168" t="b">
        <v>0</v>
      </c>
      <c r="V129" s="170">
        <v>43186</v>
      </c>
      <c r="W129" s="164" t="s">
        <v>295</v>
      </c>
      <c r="X129"/>
      <c r="Z129" s="164" t="s">
        <v>295</v>
      </c>
      <c r="AC129" s="164" t="s">
        <v>295</v>
      </c>
      <c r="AE129" s="164" t="s">
        <v>243</v>
      </c>
      <c r="AF129" s="164" t="s">
        <v>295</v>
      </c>
      <c r="AG129" s="164" t="s">
        <v>624</v>
      </c>
      <c r="AH129" s="170">
        <v>43295</v>
      </c>
      <c r="AI129" s="172"/>
      <c r="AJ129" s="151" t="str">
        <f t="shared" si="1"/>
        <v>FS</v>
      </c>
      <c r="AK129" s="151" t="b">
        <f>ISNUMBER(SEARCH("IRT",Table1[[#This Row],[Current_Status]]))</f>
        <v>0</v>
      </c>
      <c r="AL129" s="152">
        <f>YEAR(Table1[[#This Row],[Project_Initiated]])</f>
        <v>2018</v>
      </c>
      <c r="AM129" s="87">
        <v>43754</v>
      </c>
      <c r="AN129" s="158" t="str">
        <f>IF(AND(Table1[[#This Row],[Completed Date]]&gt;="07/01/2019"+0,Table1[[#This Row],[Completed Date]]&lt;="6/30/2020"+0),"FY 19-20",IF(AND(Table1[[#This Row],[Completed Date]]&gt;="07/01/2018"+0,Table1[[#This Row],[Completed Date]]&lt;="6/30/2019"+0),"FY 18-19",""))</f>
        <v>FY 18-19</v>
      </c>
      <c r="AO129" s="157" t="str">
        <f>IFERROR(FIND("R",Table1[[#This Row],[FS_Priority]]),"")</f>
        <v/>
      </c>
      <c r="AX129"/>
      <c r="BA129" s="3"/>
    </row>
    <row r="130" spans="1:53" hidden="1" x14ac:dyDescent="0.25">
      <c r="A130" s="164" t="s">
        <v>828</v>
      </c>
      <c r="B130" s="164" t="s">
        <v>295</v>
      </c>
      <c r="C130" s="164" t="s">
        <v>828</v>
      </c>
      <c r="D130" s="168" t="b">
        <v>0</v>
      </c>
      <c r="E130" s="164" t="s">
        <v>141</v>
      </c>
      <c r="F130" s="164" t="s">
        <v>3358</v>
      </c>
      <c r="G130" s="164" t="s">
        <v>295</v>
      </c>
      <c r="H130" s="164" t="s">
        <v>549</v>
      </c>
      <c r="I130" s="164" t="s">
        <v>3956</v>
      </c>
      <c r="J130" s="164" t="s">
        <v>2838</v>
      </c>
      <c r="K130" s="164" t="s">
        <v>3951</v>
      </c>
      <c r="L130" s="164" t="s">
        <v>381</v>
      </c>
      <c r="M130" s="164" t="s">
        <v>3957</v>
      </c>
      <c r="N130" s="164" t="s">
        <v>295</v>
      </c>
      <c r="O130" s="164" t="s">
        <v>243</v>
      </c>
      <c r="Q130" s="164" t="s">
        <v>295</v>
      </c>
      <c r="R130" s="164" t="s">
        <v>323</v>
      </c>
      <c r="S130" s="168" t="b">
        <v>1</v>
      </c>
      <c r="V130" s="170">
        <v>43196</v>
      </c>
      <c r="W130" s="164" t="s">
        <v>295</v>
      </c>
      <c r="X130"/>
      <c r="Z130" s="164" t="s">
        <v>295</v>
      </c>
      <c r="AC130" s="164" t="s">
        <v>295</v>
      </c>
      <c r="AE130" s="164" t="s">
        <v>243</v>
      </c>
      <c r="AF130" s="164" t="s">
        <v>295</v>
      </c>
      <c r="AG130" s="164" t="s">
        <v>624</v>
      </c>
      <c r="AH130" s="170">
        <v>43322</v>
      </c>
      <c r="AI130" s="172"/>
      <c r="AJ130" s="151" t="str">
        <f t="shared" ref="AJ130:AJ193" si="2">IF(LEN(A130)&gt;6,"FS","PD&amp;C")</f>
        <v>FS</v>
      </c>
      <c r="AK130" s="151" t="b">
        <f>ISNUMBER(SEARCH("IRT",Table1[[#This Row],[Current_Status]]))</f>
        <v>0</v>
      </c>
      <c r="AL130" s="152">
        <f>YEAR(Table1[[#This Row],[Project_Initiated]])</f>
        <v>2018</v>
      </c>
      <c r="AM130" s="87">
        <v>43754</v>
      </c>
      <c r="AN130" s="158" t="str">
        <f>IF(AND(Table1[[#This Row],[Completed Date]]&gt;="07/01/2019"+0,Table1[[#This Row],[Completed Date]]&lt;="6/30/2020"+0),"FY 19-20",IF(AND(Table1[[#This Row],[Completed Date]]&gt;="07/01/2018"+0,Table1[[#This Row],[Completed Date]]&lt;="6/30/2019"+0),"FY 18-19",""))</f>
        <v>FY 18-19</v>
      </c>
      <c r="AO130" s="157" t="str">
        <f>IFERROR(FIND("R",Table1[[#This Row],[FS_Priority]]),"")</f>
        <v/>
      </c>
      <c r="AX130"/>
      <c r="BA130" s="3"/>
    </row>
    <row r="131" spans="1:53" hidden="1" x14ac:dyDescent="0.25">
      <c r="A131" s="164" t="s">
        <v>393</v>
      </c>
      <c r="B131" s="164" t="s">
        <v>295</v>
      </c>
      <c r="C131" s="164" t="s">
        <v>393</v>
      </c>
      <c r="D131" s="168" t="b">
        <v>0</v>
      </c>
      <c r="E131" s="164" t="s">
        <v>141</v>
      </c>
      <c r="F131" s="164" t="s">
        <v>3411</v>
      </c>
      <c r="G131" s="164" t="s">
        <v>295</v>
      </c>
      <c r="H131" s="164" t="s">
        <v>549</v>
      </c>
      <c r="I131" s="164" t="s">
        <v>4006</v>
      </c>
      <c r="J131" s="164" t="s">
        <v>2838</v>
      </c>
      <c r="K131" s="164" t="s">
        <v>3951</v>
      </c>
      <c r="L131" s="164" t="s">
        <v>381</v>
      </c>
      <c r="M131" s="164" t="s">
        <v>3952</v>
      </c>
      <c r="N131" s="164" t="s">
        <v>295</v>
      </c>
      <c r="O131" s="164" t="s">
        <v>263</v>
      </c>
      <c r="Q131" s="164" t="s">
        <v>394</v>
      </c>
      <c r="R131" s="164" t="s">
        <v>394</v>
      </c>
      <c r="S131" s="168" t="b">
        <v>0</v>
      </c>
      <c r="V131" s="170">
        <v>43165</v>
      </c>
      <c r="W131" s="164" t="s">
        <v>295</v>
      </c>
      <c r="X131"/>
      <c r="Z131" s="164" t="s">
        <v>295</v>
      </c>
      <c r="AC131" s="164" t="s">
        <v>3042</v>
      </c>
      <c r="AE131" s="164" t="s">
        <v>257</v>
      </c>
      <c r="AF131" s="164" t="s">
        <v>829</v>
      </c>
      <c r="AG131" s="164" t="s">
        <v>2884</v>
      </c>
      <c r="AH131" s="170">
        <v>43542</v>
      </c>
      <c r="AI131" s="172"/>
      <c r="AJ131" s="151" t="str">
        <f t="shared" si="2"/>
        <v>FS</v>
      </c>
      <c r="AK131" s="151" t="b">
        <f>ISNUMBER(SEARCH("IRT",Table1[[#This Row],[Current_Status]]))</f>
        <v>0</v>
      </c>
      <c r="AL131" s="152">
        <f>YEAR(Table1[[#This Row],[Project_Initiated]])</f>
        <v>2018</v>
      </c>
      <c r="AM131" s="87">
        <v>43754</v>
      </c>
      <c r="AN131" s="158" t="str">
        <f>IF(AND(Table1[[#This Row],[Completed Date]]&gt;="07/01/2019"+0,Table1[[#This Row],[Completed Date]]&lt;="6/30/2020"+0),"FY 19-20",IF(AND(Table1[[#This Row],[Completed Date]]&gt;="07/01/2018"+0,Table1[[#This Row],[Completed Date]]&lt;="6/30/2019"+0),"FY 18-19",""))</f>
        <v>FY 18-19</v>
      </c>
      <c r="AO131" s="157" t="str">
        <f>IFERROR(FIND("R",Table1[[#This Row],[FS_Priority]]),"")</f>
        <v/>
      </c>
      <c r="AX131"/>
      <c r="BA131" s="3"/>
    </row>
    <row r="132" spans="1:53" hidden="1" x14ac:dyDescent="0.25">
      <c r="A132" s="164" t="s">
        <v>830</v>
      </c>
      <c r="B132" s="164" t="s">
        <v>295</v>
      </c>
      <c r="C132" s="164" t="s">
        <v>830</v>
      </c>
      <c r="D132" s="168" t="b">
        <v>0</v>
      </c>
      <c r="E132" s="164" t="s">
        <v>141</v>
      </c>
      <c r="F132" s="164" t="s">
        <v>3378</v>
      </c>
      <c r="G132" s="164" t="s">
        <v>295</v>
      </c>
      <c r="H132" s="164" t="s">
        <v>549</v>
      </c>
      <c r="I132" s="164" t="s">
        <v>3909</v>
      </c>
      <c r="J132" s="164" t="s">
        <v>2838</v>
      </c>
      <c r="K132" s="164" t="s">
        <v>3951</v>
      </c>
      <c r="L132" s="164" t="s">
        <v>381</v>
      </c>
      <c r="M132" s="164" t="s">
        <v>3954</v>
      </c>
      <c r="N132" s="164" t="s">
        <v>295</v>
      </c>
      <c r="O132" s="164" t="s">
        <v>243</v>
      </c>
      <c r="Q132" s="164" t="s">
        <v>295</v>
      </c>
      <c r="R132" s="164" t="s">
        <v>428</v>
      </c>
      <c r="S132" s="168" t="b">
        <v>0</v>
      </c>
      <c r="V132" s="170">
        <v>43200</v>
      </c>
      <c r="W132" s="164" t="s">
        <v>295</v>
      </c>
      <c r="X132"/>
      <c r="Z132" s="164" t="s">
        <v>295</v>
      </c>
      <c r="AC132" s="164" t="s">
        <v>295</v>
      </c>
      <c r="AE132" s="164" t="s">
        <v>243</v>
      </c>
      <c r="AF132" s="164" t="s">
        <v>295</v>
      </c>
      <c r="AG132" s="164" t="s">
        <v>624</v>
      </c>
      <c r="AH132" s="170">
        <v>43336</v>
      </c>
      <c r="AI132" s="172"/>
      <c r="AJ132" s="151" t="str">
        <f t="shared" si="2"/>
        <v>FS</v>
      </c>
      <c r="AK132" s="151" t="b">
        <f>ISNUMBER(SEARCH("IRT",Table1[[#This Row],[Current_Status]]))</f>
        <v>0</v>
      </c>
      <c r="AL132" s="152">
        <f>YEAR(Table1[[#This Row],[Project_Initiated]])</f>
        <v>2018</v>
      </c>
      <c r="AM132" s="87">
        <v>43754</v>
      </c>
      <c r="AN132" s="158" t="str">
        <f>IF(AND(Table1[[#This Row],[Completed Date]]&gt;="07/01/2019"+0,Table1[[#This Row],[Completed Date]]&lt;="6/30/2020"+0),"FY 19-20",IF(AND(Table1[[#This Row],[Completed Date]]&gt;="07/01/2018"+0,Table1[[#This Row],[Completed Date]]&lt;="6/30/2019"+0),"FY 18-19",""))</f>
        <v>FY 18-19</v>
      </c>
      <c r="AO132" s="157" t="str">
        <f>IFERROR(FIND("R",Table1[[#This Row],[FS_Priority]]),"")</f>
        <v/>
      </c>
      <c r="AX132"/>
      <c r="BA132" s="3"/>
    </row>
    <row r="133" spans="1:53" hidden="1" x14ac:dyDescent="0.25">
      <c r="A133" s="164" t="s">
        <v>832</v>
      </c>
      <c r="B133" s="164" t="s">
        <v>295</v>
      </c>
      <c r="C133" s="164" t="s">
        <v>832</v>
      </c>
      <c r="D133" s="168" t="b">
        <v>0</v>
      </c>
      <c r="E133" s="164" t="s">
        <v>141</v>
      </c>
      <c r="F133" s="164" t="s">
        <v>3377</v>
      </c>
      <c r="G133" s="164" t="s">
        <v>295</v>
      </c>
      <c r="H133" s="164" t="s">
        <v>551</v>
      </c>
      <c r="I133" s="164" t="s">
        <v>3962</v>
      </c>
      <c r="J133" s="164" t="s">
        <v>2838</v>
      </c>
      <c r="K133" s="164" t="s">
        <v>3951</v>
      </c>
      <c r="L133" s="164" t="s">
        <v>381</v>
      </c>
      <c r="M133" s="164" t="s">
        <v>3963</v>
      </c>
      <c r="N133" s="164" t="s">
        <v>295</v>
      </c>
      <c r="O133" s="164" t="s">
        <v>243</v>
      </c>
      <c r="Q133" s="164" t="s">
        <v>295</v>
      </c>
      <c r="R133" s="164" t="s">
        <v>324</v>
      </c>
      <c r="S133" s="168" t="b">
        <v>1</v>
      </c>
      <c r="V133" s="170">
        <v>43200</v>
      </c>
      <c r="W133" s="164" t="s">
        <v>295</v>
      </c>
      <c r="X133"/>
      <c r="Z133" s="164" t="s">
        <v>295</v>
      </c>
      <c r="AC133" s="164" t="s">
        <v>295</v>
      </c>
      <c r="AE133" s="164" t="s">
        <v>243</v>
      </c>
      <c r="AF133" s="164" t="s">
        <v>295</v>
      </c>
      <c r="AG133" s="164" t="s">
        <v>624</v>
      </c>
      <c r="AH133" s="170">
        <v>43412</v>
      </c>
      <c r="AI133" s="172"/>
      <c r="AJ133" s="151" t="str">
        <f t="shared" si="2"/>
        <v>FS</v>
      </c>
      <c r="AK133" s="151" t="b">
        <f>ISNUMBER(SEARCH("IRT",Table1[[#This Row],[Current_Status]]))</f>
        <v>0</v>
      </c>
      <c r="AL133" s="152">
        <f>YEAR(Table1[[#This Row],[Project_Initiated]])</f>
        <v>2018</v>
      </c>
      <c r="AM133" s="87">
        <v>43754</v>
      </c>
      <c r="AN133" s="158" t="str">
        <f>IF(AND(Table1[[#This Row],[Completed Date]]&gt;="07/01/2019"+0,Table1[[#This Row],[Completed Date]]&lt;="6/30/2020"+0),"FY 19-20",IF(AND(Table1[[#This Row],[Completed Date]]&gt;="07/01/2018"+0,Table1[[#This Row],[Completed Date]]&lt;="6/30/2019"+0),"FY 18-19",""))</f>
        <v>FY 18-19</v>
      </c>
      <c r="AO133" s="157" t="str">
        <f>IFERROR(FIND("R",Table1[[#This Row],[FS_Priority]]),"")</f>
        <v/>
      </c>
      <c r="AX133"/>
      <c r="BA133" s="3"/>
    </row>
    <row r="134" spans="1:53" hidden="1" x14ac:dyDescent="0.25">
      <c r="A134" s="164" t="s">
        <v>839</v>
      </c>
      <c r="B134" s="164" t="s">
        <v>295</v>
      </c>
      <c r="C134" s="164" t="s">
        <v>839</v>
      </c>
      <c r="D134" s="168" t="b">
        <v>0</v>
      </c>
      <c r="E134" s="164" t="s">
        <v>141</v>
      </c>
      <c r="F134" s="164" t="s">
        <v>3382</v>
      </c>
      <c r="G134" s="164" t="s">
        <v>4488</v>
      </c>
      <c r="H134" s="164" t="s">
        <v>536</v>
      </c>
      <c r="I134" s="164" t="s">
        <v>3962</v>
      </c>
      <c r="J134" s="164" t="s">
        <v>2838</v>
      </c>
      <c r="K134" s="164" t="s">
        <v>3951</v>
      </c>
      <c r="L134" s="164" t="s">
        <v>381</v>
      </c>
      <c r="M134" s="164" t="s">
        <v>3974</v>
      </c>
      <c r="N134" s="164" t="s">
        <v>4489</v>
      </c>
      <c r="O134" s="164" t="s">
        <v>243</v>
      </c>
      <c r="Q134" s="164" t="s">
        <v>295</v>
      </c>
      <c r="R134" s="164" t="s">
        <v>295</v>
      </c>
      <c r="S134" s="168" t="b">
        <v>1</v>
      </c>
      <c r="V134" s="170">
        <v>43203</v>
      </c>
      <c r="W134" s="164" t="s">
        <v>295</v>
      </c>
      <c r="X134"/>
      <c r="Z134" s="164" t="s">
        <v>295</v>
      </c>
      <c r="AC134" s="164" t="s">
        <v>4490</v>
      </c>
      <c r="AE134" s="164" t="s">
        <v>243</v>
      </c>
      <c r="AF134" s="164" t="s">
        <v>4491</v>
      </c>
      <c r="AG134" s="164" t="s">
        <v>624</v>
      </c>
      <c r="AH134" s="170">
        <v>43336</v>
      </c>
      <c r="AI134" s="172"/>
      <c r="AJ134" s="151" t="str">
        <f t="shared" si="2"/>
        <v>FS</v>
      </c>
      <c r="AK134" s="151" t="b">
        <f>ISNUMBER(SEARCH("IRT",Table1[[#This Row],[Current_Status]]))</f>
        <v>0</v>
      </c>
      <c r="AL134" s="152">
        <f>YEAR(Table1[[#This Row],[Project_Initiated]])</f>
        <v>2018</v>
      </c>
      <c r="AM134" s="87">
        <v>43754</v>
      </c>
      <c r="AN134" s="158" t="str">
        <f>IF(AND(Table1[[#This Row],[Completed Date]]&gt;="07/01/2019"+0,Table1[[#This Row],[Completed Date]]&lt;="6/30/2020"+0),"FY 19-20",IF(AND(Table1[[#This Row],[Completed Date]]&gt;="07/01/2018"+0,Table1[[#This Row],[Completed Date]]&lt;="6/30/2019"+0),"FY 18-19",""))</f>
        <v>FY 18-19</v>
      </c>
      <c r="AO134" s="157" t="str">
        <f>IFERROR(FIND("R",Table1[[#This Row],[FS_Priority]]),"")</f>
        <v/>
      </c>
      <c r="AX134"/>
      <c r="BA134" s="3"/>
    </row>
    <row r="135" spans="1:53" hidden="1" x14ac:dyDescent="0.25">
      <c r="A135" s="164" t="s">
        <v>843</v>
      </c>
      <c r="B135" s="164" t="s">
        <v>295</v>
      </c>
      <c r="C135" s="164" t="s">
        <v>843</v>
      </c>
      <c r="D135" s="168" t="b">
        <v>0</v>
      </c>
      <c r="E135" s="164" t="s">
        <v>141</v>
      </c>
      <c r="F135" s="164" t="s">
        <v>3384</v>
      </c>
      <c r="G135" s="164" t="s">
        <v>295</v>
      </c>
      <c r="H135" s="164" t="s">
        <v>549</v>
      </c>
      <c r="I135" s="164" t="s">
        <v>3964</v>
      </c>
      <c r="J135" s="164" t="s">
        <v>2838</v>
      </c>
      <c r="K135" s="164" t="s">
        <v>3951</v>
      </c>
      <c r="L135" s="164" t="s">
        <v>381</v>
      </c>
      <c r="M135" s="164" t="s">
        <v>3952</v>
      </c>
      <c r="N135" s="164" t="s">
        <v>295</v>
      </c>
      <c r="O135" s="164" t="s">
        <v>243</v>
      </c>
      <c r="Q135" s="164" t="s">
        <v>295</v>
      </c>
      <c r="R135" s="164" t="s">
        <v>152</v>
      </c>
      <c r="S135" s="168" t="b">
        <v>1</v>
      </c>
      <c r="V135" s="170">
        <v>43217</v>
      </c>
      <c r="W135" s="164" t="s">
        <v>295</v>
      </c>
      <c r="X135"/>
      <c r="Z135" s="164" t="s">
        <v>295</v>
      </c>
      <c r="AC135" s="164" t="s">
        <v>295</v>
      </c>
      <c r="AD135" s="136"/>
      <c r="AE135" s="164" t="s">
        <v>243</v>
      </c>
      <c r="AF135" s="164" t="s">
        <v>295</v>
      </c>
      <c r="AG135" s="164" t="s">
        <v>624</v>
      </c>
      <c r="AH135" s="170">
        <v>43336</v>
      </c>
      <c r="AI135" s="172"/>
      <c r="AJ135" s="151" t="str">
        <f t="shared" si="2"/>
        <v>FS</v>
      </c>
      <c r="AK135" s="151" t="b">
        <f>ISNUMBER(SEARCH("IRT",Table1[[#This Row],[Current_Status]]))</f>
        <v>0</v>
      </c>
      <c r="AL135" s="152">
        <f>YEAR(Table1[[#This Row],[Project_Initiated]])</f>
        <v>2018</v>
      </c>
      <c r="AM135" s="87">
        <v>43754</v>
      </c>
      <c r="AN135" s="158" t="str">
        <f>IF(AND(Table1[[#This Row],[Completed Date]]&gt;="07/01/2019"+0,Table1[[#This Row],[Completed Date]]&lt;="6/30/2020"+0),"FY 19-20",IF(AND(Table1[[#This Row],[Completed Date]]&gt;="07/01/2018"+0,Table1[[#This Row],[Completed Date]]&lt;="6/30/2019"+0),"FY 18-19",""))</f>
        <v>FY 18-19</v>
      </c>
      <c r="AO135" s="157" t="str">
        <f>IFERROR(FIND("R",Table1[[#This Row],[FS_Priority]]),"")</f>
        <v/>
      </c>
      <c r="AX135"/>
      <c r="BA135" s="3"/>
    </row>
    <row r="136" spans="1:53" hidden="1" x14ac:dyDescent="0.25">
      <c r="A136" s="164" t="s">
        <v>844</v>
      </c>
      <c r="B136" s="164" t="s">
        <v>295</v>
      </c>
      <c r="C136" s="164" t="s">
        <v>844</v>
      </c>
      <c r="D136" s="168" t="b">
        <v>0</v>
      </c>
      <c r="E136" s="164" t="s">
        <v>141</v>
      </c>
      <c r="F136" s="164" t="s">
        <v>3373</v>
      </c>
      <c r="G136" s="164" t="s">
        <v>295</v>
      </c>
      <c r="H136" s="164" t="s">
        <v>549</v>
      </c>
      <c r="I136" s="164" t="s">
        <v>3961</v>
      </c>
      <c r="J136" s="164" t="s">
        <v>2838</v>
      </c>
      <c r="K136" s="164" t="s">
        <v>3951</v>
      </c>
      <c r="L136" s="164" t="s">
        <v>381</v>
      </c>
      <c r="M136" s="164" t="s">
        <v>3952</v>
      </c>
      <c r="N136" s="164" t="s">
        <v>295</v>
      </c>
      <c r="O136" s="164" t="s">
        <v>243</v>
      </c>
      <c r="Q136" s="164" t="s">
        <v>295</v>
      </c>
      <c r="R136" s="164" t="s">
        <v>313</v>
      </c>
      <c r="S136" s="168" t="b">
        <v>1</v>
      </c>
      <c r="V136" s="170">
        <v>43217</v>
      </c>
      <c r="W136" s="164" t="s">
        <v>295</v>
      </c>
      <c r="X136"/>
      <c r="Z136" s="164" t="s">
        <v>295</v>
      </c>
      <c r="AC136" s="164" t="s">
        <v>295</v>
      </c>
      <c r="AD136" s="136"/>
      <c r="AE136" s="164" t="s">
        <v>243</v>
      </c>
      <c r="AF136" s="164" t="s">
        <v>295</v>
      </c>
      <c r="AG136" s="164" t="s">
        <v>624</v>
      </c>
      <c r="AH136" s="170">
        <v>43336</v>
      </c>
      <c r="AI136" s="172"/>
      <c r="AJ136" s="151" t="str">
        <f t="shared" si="2"/>
        <v>FS</v>
      </c>
      <c r="AK136" s="151" t="b">
        <f>ISNUMBER(SEARCH("IRT",Table1[[#This Row],[Current_Status]]))</f>
        <v>0</v>
      </c>
      <c r="AL136" s="152">
        <f>YEAR(Table1[[#This Row],[Project_Initiated]])</f>
        <v>2018</v>
      </c>
      <c r="AM136" s="87">
        <v>43754</v>
      </c>
      <c r="AN136" s="158" t="str">
        <f>IF(AND(Table1[[#This Row],[Completed Date]]&gt;="07/01/2019"+0,Table1[[#This Row],[Completed Date]]&lt;="6/30/2020"+0),"FY 19-20",IF(AND(Table1[[#This Row],[Completed Date]]&gt;="07/01/2018"+0,Table1[[#This Row],[Completed Date]]&lt;="6/30/2019"+0),"FY 18-19",""))</f>
        <v>FY 18-19</v>
      </c>
      <c r="AO136" s="157" t="str">
        <f>IFERROR(FIND("R",Table1[[#This Row],[FS_Priority]]),"")</f>
        <v/>
      </c>
      <c r="AX136"/>
      <c r="BA136" s="3"/>
    </row>
    <row r="137" spans="1:53" hidden="1" x14ac:dyDescent="0.25">
      <c r="A137" s="164" t="s">
        <v>845</v>
      </c>
      <c r="B137" s="164" t="s">
        <v>295</v>
      </c>
      <c r="C137" s="164" t="s">
        <v>845</v>
      </c>
      <c r="D137" s="168" t="b">
        <v>0</v>
      </c>
      <c r="E137" s="164" t="s">
        <v>141</v>
      </c>
      <c r="F137" s="164" t="s">
        <v>3372</v>
      </c>
      <c r="G137" s="164" t="s">
        <v>295</v>
      </c>
      <c r="H137" s="164" t="s">
        <v>549</v>
      </c>
      <c r="I137" s="164" t="s">
        <v>3950</v>
      </c>
      <c r="J137" s="164" t="s">
        <v>2838</v>
      </c>
      <c r="K137" s="164" t="s">
        <v>3951</v>
      </c>
      <c r="L137" s="164" t="s">
        <v>381</v>
      </c>
      <c r="M137" s="164" t="s">
        <v>3952</v>
      </c>
      <c r="N137" s="164" t="s">
        <v>295</v>
      </c>
      <c r="O137" s="164" t="s">
        <v>243</v>
      </c>
      <c r="Q137" s="164" t="s">
        <v>295</v>
      </c>
      <c r="R137" s="164" t="s">
        <v>315</v>
      </c>
      <c r="S137" s="168" t="b">
        <v>1</v>
      </c>
      <c r="V137" s="170">
        <v>43217</v>
      </c>
      <c r="W137" s="164" t="s">
        <v>295</v>
      </c>
      <c r="X137"/>
      <c r="Z137" s="164" t="s">
        <v>295</v>
      </c>
      <c r="AC137" s="164" t="s">
        <v>295</v>
      </c>
      <c r="AD137" s="136"/>
      <c r="AE137" s="164" t="s">
        <v>243</v>
      </c>
      <c r="AF137" s="164" t="s">
        <v>846</v>
      </c>
      <c r="AG137" s="164" t="s">
        <v>624</v>
      </c>
      <c r="AH137" s="170">
        <v>43295</v>
      </c>
      <c r="AI137" s="172"/>
      <c r="AJ137" s="151" t="str">
        <f t="shared" si="2"/>
        <v>FS</v>
      </c>
      <c r="AK137" s="151" t="b">
        <f>ISNUMBER(SEARCH("IRT",Table1[[#This Row],[Current_Status]]))</f>
        <v>0</v>
      </c>
      <c r="AL137" s="152">
        <f>YEAR(Table1[[#This Row],[Project_Initiated]])</f>
        <v>2018</v>
      </c>
      <c r="AM137" s="87">
        <v>43754</v>
      </c>
      <c r="AN137" s="158" t="str">
        <f>IF(AND(Table1[[#This Row],[Completed Date]]&gt;="07/01/2019"+0,Table1[[#This Row],[Completed Date]]&lt;="6/30/2020"+0),"FY 19-20",IF(AND(Table1[[#This Row],[Completed Date]]&gt;="07/01/2018"+0,Table1[[#This Row],[Completed Date]]&lt;="6/30/2019"+0),"FY 18-19",""))</f>
        <v>FY 18-19</v>
      </c>
      <c r="AO137" s="157" t="str">
        <f>IFERROR(FIND("R",Table1[[#This Row],[FS_Priority]]),"")</f>
        <v/>
      </c>
      <c r="AX137"/>
      <c r="BA137" s="3"/>
    </row>
    <row r="138" spans="1:53" hidden="1" x14ac:dyDescent="0.25">
      <c r="A138" s="164" t="s">
        <v>868</v>
      </c>
      <c r="B138" s="164" t="s">
        <v>295</v>
      </c>
      <c r="C138" s="164" t="s">
        <v>868</v>
      </c>
      <c r="D138" s="168" t="b">
        <v>0</v>
      </c>
      <c r="E138" s="164" t="s">
        <v>141</v>
      </c>
      <c r="F138" s="164" t="s">
        <v>3428</v>
      </c>
      <c r="G138" s="164" t="s">
        <v>295</v>
      </c>
      <c r="H138" s="164" t="s">
        <v>256</v>
      </c>
      <c r="I138" s="164" t="s">
        <v>4018</v>
      </c>
      <c r="J138" s="164" t="s">
        <v>2838</v>
      </c>
      <c r="K138" s="164" t="s">
        <v>3951</v>
      </c>
      <c r="L138" s="164" t="s">
        <v>381</v>
      </c>
      <c r="M138" s="164" t="s">
        <v>3971</v>
      </c>
      <c r="N138" s="164" t="s">
        <v>295</v>
      </c>
      <c r="O138" s="164" t="s">
        <v>243</v>
      </c>
      <c r="Q138" s="164" t="s">
        <v>326</v>
      </c>
      <c r="R138" s="164" t="s">
        <v>295</v>
      </c>
      <c r="S138" s="168" t="b">
        <v>1</v>
      </c>
      <c r="V138" s="170">
        <v>43241</v>
      </c>
      <c r="W138" s="164" t="s">
        <v>295</v>
      </c>
      <c r="X138"/>
      <c r="Z138" s="164" t="s">
        <v>295</v>
      </c>
      <c r="AC138" s="164" t="s">
        <v>624</v>
      </c>
      <c r="AE138" s="164" t="s">
        <v>243</v>
      </c>
      <c r="AF138" s="164" t="s">
        <v>624</v>
      </c>
      <c r="AG138" s="164" t="s">
        <v>624</v>
      </c>
      <c r="AH138" s="170">
        <v>43364</v>
      </c>
      <c r="AI138" s="171"/>
      <c r="AJ138" s="151" t="str">
        <f t="shared" si="2"/>
        <v>FS</v>
      </c>
      <c r="AK138" s="151" t="b">
        <f>ISNUMBER(SEARCH("IRT",Table1[[#This Row],[Current_Status]]))</f>
        <v>0</v>
      </c>
      <c r="AL138" s="152">
        <f>YEAR(Table1[[#This Row],[Project_Initiated]])</f>
        <v>2018</v>
      </c>
      <c r="AM138" s="87">
        <v>43754</v>
      </c>
      <c r="AN138" s="158" t="str">
        <f>IF(AND(Table1[[#This Row],[Completed Date]]&gt;="07/01/2019"+0,Table1[[#This Row],[Completed Date]]&lt;="6/30/2020"+0),"FY 19-20",IF(AND(Table1[[#This Row],[Completed Date]]&gt;="07/01/2018"+0,Table1[[#This Row],[Completed Date]]&lt;="6/30/2019"+0),"FY 18-19",""))</f>
        <v>FY 18-19</v>
      </c>
      <c r="AO138" s="157" t="str">
        <f>IFERROR(FIND("R",Table1[[#This Row],[FS_Priority]]),"")</f>
        <v/>
      </c>
      <c r="AX138"/>
      <c r="BA138" s="3"/>
    </row>
    <row r="139" spans="1:53" hidden="1" x14ac:dyDescent="0.25">
      <c r="A139" s="164" t="s">
        <v>869</v>
      </c>
      <c r="B139" s="164" t="s">
        <v>295</v>
      </c>
      <c r="C139" s="164" t="s">
        <v>869</v>
      </c>
      <c r="D139" s="168" t="b">
        <v>0</v>
      </c>
      <c r="E139" s="164" t="s">
        <v>141</v>
      </c>
      <c r="F139" s="164" t="s">
        <v>3383</v>
      </c>
      <c r="G139" s="164" t="s">
        <v>295</v>
      </c>
      <c r="H139" s="164" t="s">
        <v>256</v>
      </c>
      <c r="I139" s="164" t="s">
        <v>3970</v>
      </c>
      <c r="J139" s="164" t="s">
        <v>2838</v>
      </c>
      <c r="K139" s="164" t="s">
        <v>3951</v>
      </c>
      <c r="L139" s="164" t="s">
        <v>381</v>
      </c>
      <c r="M139" s="164" t="s">
        <v>3971</v>
      </c>
      <c r="N139" s="164" t="s">
        <v>295</v>
      </c>
      <c r="O139" s="164" t="s">
        <v>243</v>
      </c>
      <c r="Q139" s="164" t="s">
        <v>295</v>
      </c>
      <c r="R139" s="164" t="s">
        <v>307</v>
      </c>
      <c r="S139" s="168" t="b">
        <v>1</v>
      </c>
      <c r="V139" s="170">
        <v>43241</v>
      </c>
      <c r="W139" s="164" t="s">
        <v>295</v>
      </c>
      <c r="X139"/>
      <c r="Z139" s="164" t="s">
        <v>295</v>
      </c>
      <c r="AC139" s="164" t="s">
        <v>295</v>
      </c>
      <c r="AD139" s="136"/>
      <c r="AE139" s="164" t="s">
        <v>243</v>
      </c>
      <c r="AF139" s="164" t="s">
        <v>295</v>
      </c>
      <c r="AG139" s="164" t="s">
        <v>624</v>
      </c>
      <c r="AH139" s="170">
        <v>43353</v>
      </c>
      <c r="AI139" s="172"/>
      <c r="AJ139" s="151" t="str">
        <f t="shared" si="2"/>
        <v>FS</v>
      </c>
      <c r="AK139" s="151" t="b">
        <f>ISNUMBER(SEARCH("IRT",Table1[[#This Row],[Current_Status]]))</f>
        <v>0</v>
      </c>
      <c r="AL139" s="152">
        <f>YEAR(Table1[[#This Row],[Project_Initiated]])</f>
        <v>2018</v>
      </c>
      <c r="AM139" s="87">
        <v>43754</v>
      </c>
      <c r="AN139" s="158" t="str">
        <f>IF(AND(Table1[[#This Row],[Completed Date]]&gt;="07/01/2019"+0,Table1[[#This Row],[Completed Date]]&lt;="6/30/2020"+0),"FY 19-20",IF(AND(Table1[[#This Row],[Completed Date]]&gt;="07/01/2018"+0,Table1[[#This Row],[Completed Date]]&lt;="6/30/2019"+0),"FY 18-19",""))</f>
        <v>FY 18-19</v>
      </c>
      <c r="AO139" s="157" t="str">
        <f>IFERROR(FIND("R",Table1[[#This Row],[FS_Priority]]),"")</f>
        <v/>
      </c>
      <c r="AX139"/>
      <c r="BA139" s="3"/>
    </row>
    <row r="140" spans="1:53" hidden="1" x14ac:dyDescent="0.25">
      <c r="A140" s="164" t="s">
        <v>877</v>
      </c>
      <c r="B140" s="164" t="s">
        <v>295</v>
      </c>
      <c r="C140" s="164" t="s">
        <v>877</v>
      </c>
      <c r="D140" s="168" t="b">
        <v>0</v>
      </c>
      <c r="E140" s="164" t="s">
        <v>141</v>
      </c>
      <c r="F140" s="164" t="s">
        <v>3368</v>
      </c>
      <c r="G140" s="164" t="s">
        <v>295</v>
      </c>
      <c r="H140" s="164" t="s">
        <v>536</v>
      </c>
      <c r="I140" s="164" t="s">
        <v>3968</v>
      </c>
      <c r="J140" s="164" t="s">
        <v>2838</v>
      </c>
      <c r="K140" s="164" t="s">
        <v>3951</v>
      </c>
      <c r="L140" s="164" t="s">
        <v>381</v>
      </c>
      <c r="M140" s="164" t="s">
        <v>3954</v>
      </c>
      <c r="N140" s="164" t="s">
        <v>295</v>
      </c>
      <c r="O140" s="164" t="s">
        <v>243</v>
      </c>
      <c r="Q140" s="164" t="s">
        <v>295</v>
      </c>
      <c r="R140" s="164" t="s">
        <v>311</v>
      </c>
      <c r="S140" s="168" t="b">
        <v>1</v>
      </c>
      <c r="V140" s="170">
        <v>43262</v>
      </c>
      <c r="W140" s="164" t="s">
        <v>295</v>
      </c>
      <c r="X140"/>
      <c r="Z140" s="164" t="s">
        <v>295</v>
      </c>
      <c r="AC140" s="164" t="s">
        <v>295</v>
      </c>
      <c r="AE140" s="164" t="s">
        <v>243</v>
      </c>
      <c r="AF140" s="164" t="s">
        <v>295</v>
      </c>
      <c r="AG140" s="164" t="s">
        <v>624</v>
      </c>
      <c r="AH140" s="170">
        <v>43322</v>
      </c>
      <c r="AI140" s="171"/>
      <c r="AJ140" s="151" t="str">
        <f t="shared" si="2"/>
        <v>FS</v>
      </c>
      <c r="AK140" s="151" t="b">
        <f>ISNUMBER(SEARCH("IRT",Table1[[#This Row],[Current_Status]]))</f>
        <v>0</v>
      </c>
      <c r="AL140" s="152">
        <f>YEAR(Table1[[#This Row],[Project_Initiated]])</f>
        <v>2018</v>
      </c>
      <c r="AM140" s="87">
        <v>43754</v>
      </c>
      <c r="AN140" s="158" t="str">
        <f>IF(AND(Table1[[#This Row],[Completed Date]]&gt;="07/01/2019"+0,Table1[[#This Row],[Completed Date]]&lt;="6/30/2020"+0),"FY 19-20",IF(AND(Table1[[#This Row],[Completed Date]]&gt;="07/01/2018"+0,Table1[[#This Row],[Completed Date]]&lt;="6/30/2019"+0),"FY 18-19",""))</f>
        <v>FY 18-19</v>
      </c>
      <c r="AO140" s="157" t="str">
        <f>IFERROR(FIND("R",Table1[[#This Row],[FS_Priority]]),"")</f>
        <v/>
      </c>
      <c r="AX140"/>
      <c r="BA140" s="3"/>
    </row>
    <row r="141" spans="1:53" hidden="1" x14ac:dyDescent="0.25">
      <c r="A141" s="164" t="s">
        <v>878</v>
      </c>
      <c r="B141" s="164" t="s">
        <v>295</v>
      </c>
      <c r="C141" s="164" t="s">
        <v>878</v>
      </c>
      <c r="D141" s="168" t="b">
        <v>0</v>
      </c>
      <c r="E141" s="164" t="s">
        <v>141</v>
      </c>
      <c r="F141" s="164" t="s">
        <v>3367</v>
      </c>
      <c r="G141" s="164" t="s">
        <v>295</v>
      </c>
      <c r="H141" s="164" t="s">
        <v>536</v>
      </c>
      <c r="I141" s="164" t="s">
        <v>3967</v>
      </c>
      <c r="J141" s="164" t="s">
        <v>2838</v>
      </c>
      <c r="K141" s="164" t="s">
        <v>3951</v>
      </c>
      <c r="L141" s="164" t="s">
        <v>381</v>
      </c>
      <c r="M141" s="164" t="s">
        <v>3954</v>
      </c>
      <c r="N141" s="164" t="s">
        <v>295</v>
      </c>
      <c r="O141" s="164" t="s">
        <v>243</v>
      </c>
      <c r="Q141" s="164" t="s">
        <v>295</v>
      </c>
      <c r="R141" s="164" t="s">
        <v>309</v>
      </c>
      <c r="S141" s="168" t="b">
        <v>1</v>
      </c>
      <c r="V141" s="170">
        <v>43262</v>
      </c>
      <c r="W141" s="164" t="s">
        <v>295</v>
      </c>
      <c r="X141"/>
      <c r="Z141" s="164" t="s">
        <v>295</v>
      </c>
      <c r="AC141" s="164" t="s">
        <v>295</v>
      </c>
      <c r="AE141" s="164" t="s">
        <v>243</v>
      </c>
      <c r="AF141" s="164" t="s">
        <v>295</v>
      </c>
      <c r="AG141" s="164" t="s">
        <v>624</v>
      </c>
      <c r="AH141" s="170">
        <v>43306</v>
      </c>
      <c r="AI141" s="172"/>
      <c r="AJ141" s="151" t="str">
        <f t="shared" si="2"/>
        <v>FS</v>
      </c>
      <c r="AK141" s="151" t="b">
        <f>ISNUMBER(SEARCH("IRT",Table1[[#This Row],[Current_Status]]))</f>
        <v>0</v>
      </c>
      <c r="AL141" s="152">
        <f>YEAR(Table1[[#This Row],[Project_Initiated]])</f>
        <v>2018</v>
      </c>
      <c r="AM141" s="87">
        <v>43754</v>
      </c>
      <c r="AN141" s="158" t="str">
        <f>IF(AND(Table1[[#This Row],[Completed Date]]&gt;="07/01/2019"+0,Table1[[#This Row],[Completed Date]]&lt;="6/30/2020"+0),"FY 19-20",IF(AND(Table1[[#This Row],[Completed Date]]&gt;="07/01/2018"+0,Table1[[#This Row],[Completed Date]]&lt;="6/30/2019"+0),"FY 18-19",""))</f>
        <v>FY 18-19</v>
      </c>
      <c r="AO141" s="157" t="str">
        <f>IFERROR(FIND("R",Table1[[#This Row],[FS_Priority]]),"")</f>
        <v/>
      </c>
      <c r="AX141"/>
      <c r="BA141" s="3"/>
    </row>
    <row r="142" spans="1:53" hidden="1" x14ac:dyDescent="0.25">
      <c r="A142" s="164" t="s">
        <v>896</v>
      </c>
      <c r="B142" s="164" t="s">
        <v>295</v>
      </c>
      <c r="C142" s="164" t="s">
        <v>896</v>
      </c>
      <c r="D142" s="168" t="b">
        <v>0</v>
      </c>
      <c r="E142" s="164" t="s">
        <v>141</v>
      </c>
      <c r="F142" s="164" t="s">
        <v>3388</v>
      </c>
      <c r="G142" s="164" t="s">
        <v>295</v>
      </c>
      <c r="H142" s="164" t="s">
        <v>529</v>
      </c>
      <c r="I142" s="164" t="s">
        <v>197</v>
      </c>
      <c r="J142" s="164" t="s">
        <v>2838</v>
      </c>
      <c r="K142" s="164" t="s">
        <v>3951</v>
      </c>
      <c r="L142" s="164" t="s">
        <v>381</v>
      </c>
      <c r="M142" s="164" t="s">
        <v>3954</v>
      </c>
      <c r="N142" s="164" t="s">
        <v>295</v>
      </c>
      <c r="O142" s="164" t="s">
        <v>243</v>
      </c>
      <c r="Q142" s="164" t="s">
        <v>305</v>
      </c>
      <c r="R142" s="164" t="s">
        <v>295</v>
      </c>
      <c r="S142" s="168" t="b">
        <v>0</v>
      </c>
      <c r="V142" s="170">
        <v>43276</v>
      </c>
      <c r="W142" s="164" t="s">
        <v>295</v>
      </c>
      <c r="X142"/>
      <c r="Z142" s="164" t="s">
        <v>295</v>
      </c>
      <c r="AC142" s="164" t="s">
        <v>624</v>
      </c>
      <c r="AE142" s="164" t="s">
        <v>243</v>
      </c>
      <c r="AF142" s="164" t="s">
        <v>624</v>
      </c>
      <c r="AG142" s="164" t="s">
        <v>624</v>
      </c>
      <c r="AH142" s="170">
        <v>43395</v>
      </c>
      <c r="AI142" s="172"/>
      <c r="AJ142" s="151" t="str">
        <f t="shared" si="2"/>
        <v>FS</v>
      </c>
      <c r="AK142" s="151" t="b">
        <f>ISNUMBER(SEARCH("IRT",Table1[[#This Row],[Current_Status]]))</f>
        <v>0</v>
      </c>
      <c r="AL142" s="152">
        <f>YEAR(Table1[[#This Row],[Project_Initiated]])</f>
        <v>2018</v>
      </c>
      <c r="AM142" s="87">
        <v>43754</v>
      </c>
      <c r="AN142" s="158" t="str">
        <f>IF(AND(Table1[[#This Row],[Completed Date]]&gt;="07/01/2019"+0,Table1[[#This Row],[Completed Date]]&lt;="6/30/2020"+0),"FY 19-20",IF(AND(Table1[[#This Row],[Completed Date]]&gt;="07/01/2018"+0,Table1[[#This Row],[Completed Date]]&lt;="6/30/2019"+0),"FY 18-19",""))</f>
        <v>FY 18-19</v>
      </c>
      <c r="AO142" s="157" t="str">
        <f>IFERROR(FIND("R",Table1[[#This Row],[FS_Priority]]),"")</f>
        <v/>
      </c>
      <c r="AX142"/>
      <c r="BA142" s="3"/>
    </row>
    <row r="143" spans="1:53" hidden="1" x14ac:dyDescent="0.25">
      <c r="A143" s="164" t="s">
        <v>905</v>
      </c>
      <c r="B143" s="164" t="s">
        <v>295</v>
      </c>
      <c r="C143" s="164" t="s">
        <v>905</v>
      </c>
      <c r="D143" s="168" t="b">
        <v>0</v>
      </c>
      <c r="E143" s="164" t="s">
        <v>141</v>
      </c>
      <c r="F143" s="164" t="s">
        <v>3361</v>
      </c>
      <c r="G143" s="164" t="s">
        <v>295</v>
      </c>
      <c r="H143" s="164" t="s">
        <v>256</v>
      </c>
      <c r="I143" s="164" t="s">
        <v>3983</v>
      </c>
      <c r="J143" s="164" t="s">
        <v>2838</v>
      </c>
      <c r="K143" s="164" t="s">
        <v>3951</v>
      </c>
      <c r="L143" s="164" t="s">
        <v>381</v>
      </c>
      <c r="M143" s="164" t="s">
        <v>3971</v>
      </c>
      <c r="N143" s="164" t="s">
        <v>295</v>
      </c>
      <c r="O143" s="164" t="s">
        <v>243</v>
      </c>
      <c r="Q143" s="164" t="s">
        <v>295</v>
      </c>
      <c r="R143" s="164" t="s">
        <v>698</v>
      </c>
      <c r="S143" s="168" t="b">
        <v>0</v>
      </c>
      <c r="V143" s="170">
        <v>42941</v>
      </c>
      <c r="W143" s="164" t="s">
        <v>295</v>
      </c>
      <c r="X143"/>
      <c r="Z143" s="164" t="s">
        <v>295</v>
      </c>
      <c r="AC143" s="164" t="s">
        <v>295</v>
      </c>
      <c r="AE143" s="164" t="s">
        <v>257</v>
      </c>
      <c r="AF143" s="164" t="s">
        <v>906</v>
      </c>
      <c r="AG143" s="164" t="s">
        <v>2884</v>
      </c>
      <c r="AH143" s="170">
        <v>43367</v>
      </c>
      <c r="AI143" s="172"/>
      <c r="AJ143" s="151" t="str">
        <f t="shared" si="2"/>
        <v>FS</v>
      </c>
      <c r="AK143" s="151" t="b">
        <f>ISNUMBER(SEARCH("IRT",Table1[[#This Row],[Current_Status]]))</f>
        <v>0</v>
      </c>
      <c r="AL143" s="152">
        <f>YEAR(Table1[[#This Row],[Project_Initiated]])</f>
        <v>2017</v>
      </c>
      <c r="AM143" s="87">
        <v>43754</v>
      </c>
      <c r="AN143" s="158" t="str">
        <f>IF(AND(Table1[[#This Row],[Completed Date]]&gt;="07/01/2019"+0,Table1[[#This Row],[Completed Date]]&lt;="6/30/2020"+0),"FY 19-20",IF(AND(Table1[[#This Row],[Completed Date]]&gt;="07/01/2018"+0,Table1[[#This Row],[Completed Date]]&lt;="6/30/2019"+0),"FY 18-19",""))</f>
        <v>FY 18-19</v>
      </c>
      <c r="AO143" s="157" t="str">
        <f>IFERROR(FIND("R",Table1[[#This Row],[FS_Priority]]),"")</f>
        <v/>
      </c>
      <c r="AX143"/>
      <c r="BA143" s="3"/>
    </row>
    <row r="144" spans="1:53" hidden="1" x14ac:dyDescent="0.25">
      <c r="A144" s="164" t="s">
        <v>395</v>
      </c>
      <c r="B144" s="164" t="s">
        <v>295</v>
      </c>
      <c r="C144" s="164" t="s">
        <v>395</v>
      </c>
      <c r="D144" s="168" t="b">
        <v>0</v>
      </c>
      <c r="E144" s="164" t="s">
        <v>141</v>
      </c>
      <c r="F144" s="164" t="s">
        <v>3414</v>
      </c>
      <c r="G144" s="164" t="s">
        <v>295</v>
      </c>
      <c r="H144" s="164" t="s">
        <v>549</v>
      </c>
      <c r="I144" s="164" t="s">
        <v>4007</v>
      </c>
      <c r="J144" s="164" t="s">
        <v>2838</v>
      </c>
      <c r="K144" s="164" t="s">
        <v>3951</v>
      </c>
      <c r="L144" s="164" t="s">
        <v>381</v>
      </c>
      <c r="M144" s="164" t="s">
        <v>4008</v>
      </c>
      <c r="N144" s="164" t="s">
        <v>295</v>
      </c>
      <c r="O144" s="164" t="s">
        <v>243</v>
      </c>
      <c r="Q144" s="164" t="s">
        <v>396</v>
      </c>
      <c r="R144" s="164" t="s">
        <v>399</v>
      </c>
      <c r="S144" s="168" t="b">
        <v>0</v>
      </c>
      <c r="V144" s="170">
        <v>43102</v>
      </c>
      <c r="W144" s="164" t="s">
        <v>295</v>
      </c>
      <c r="X144"/>
      <c r="Z144" s="164" t="s">
        <v>295</v>
      </c>
      <c r="AC144" s="164" t="s">
        <v>295</v>
      </c>
      <c r="AE144" s="164" t="s">
        <v>243</v>
      </c>
      <c r="AF144" s="164" t="s">
        <v>295</v>
      </c>
      <c r="AG144" s="164" t="s">
        <v>624</v>
      </c>
      <c r="AH144" s="170">
        <v>43412</v>
      </c>
      <c r="AI144" s="172"/>
      <c r="AJ144" s="151" t="str">
        <f t="shared" si="2"/>
        <v>FS</v>
      </c>
      <c r="AK144" s="151" t="b">
        <f>ISNUMBER(SEARCH("IRT",Table1[[#This Row],[Current_Status]]))</f>
        <v>0</v>
      </c>
      <c r="AL144" s="152">
        <f>YEAR(Table1[[#This Row],[Project_Initiated]])</f>
        <v>2018</v>
      </c>
      <c r="AM144" s="87">
        <v>43754</v>
      </c>
      <c r="AN144" s="158" t="str">
        <f>IF(AND(Table1[[#This Row],[Completed Date]]&gt;="07/01/2019"+0,Table1[[#This Row],[Completed Date]]&lt;="6/30/2020"+0),"FY 19-20",IF(AND(Table1[[#This Row],[Completed Date]]&gt;="07/01/2018"+0,Table1[[#This Row],[Completed Date]]&lt;="6/30/2019"+0),"FY 18-19",""))</f>
        <v>FY 18-19</v>
      </c>
      <c r="AO144" s="157" t="str">
        <f>IFERROR(FIND("R",Table1[[#This Row],[FS_Priority]]),"")</f>
        <v/>
      </c>
      <c r="AX144"/>
      <c r="BA144" s="3"/>
    </row>
    <row r="145" spans="1:53" hidden="1" x14ac:dyDescent="0.25">
      <c r="A145" s="164" t="s">
        <v>931</v>
      </c>
      <c r="B145" s="164" t="s">
        <v>295</v>
      </c>
      <c r="C145" s="164" t="s">
        <v>931</v>
      </c>
      <c r="D145" s="168" t="b">
        <v>0</v>
      </c>
      <c r="E145" s="164" t="s">
        <v>141</v>
      </c>
      <c r="F145" s="164" t="s">
        <v>932</v>
      </c>
      <c r="G145" s="164" t="s">
        <v>295</v>
      </c>
      <c r="H145" s="164" t="s">
        <v>537</v>
      </c>
      <c r="I145" s="164" t="s">
        <v>3975</v>
      </c>
      <c r="J145" s="164" t="s">
        <v>2838</v>
      </c>
      <c r="K145" s="164" t="s">
        <v>3951</v>
      </c>
      <c r="L145" s="164" t="s">
        <v>381</v>
      </c>
      <c r="M145" s="164" t="s">
        <v>3974</v>
      </c>
      <c r="N145" s="164" t="s">
        <v>295</v>
      </c>
      <c r="O145" s="164" t="s">
        <v>243</v>
      </c>
      <c r="Q145" s="164" t="s">
        <v>295</v>
      </c>
      <c r="R145" s="164" t="s">
        <v>624</v>
      </c>
      <c r="S145" s="168" t="b">
        <v>1</v>
      </c>
      <c r="V145" s="170">
        <v>43270</v>
      </c>
      <c r="W145" s="164" t="s">
        <v>295</v>
      </c>
      <c r="X145"/>
      <c r="Z145" s="164" t="s">
        <v>295</v>
      </c>
      <c r="AC145" s="164" t="s">
        <v>295</v>
      </c>
      <c r="AD145" s="136"/>
      <c r="AE145" s="164" t="s">
        <v>243</v>
      </c>
      <c r="AF145" s="164" t="s">
        <v>295</v>
      </c>
      <c r="AG145" s="164" t="s">
        <v>624</v>
      </c>
      <c r="AH145" s="170">
        <v>43336</v>
      </c>
      <c r="AI145" s="172"/>
      <c r="AJ145" s="151" t="str">
        <f t="shared" si="2"/>
        <v>FS</v>
      </c>
      <c r="AK145" s="151" t="b">
        <f>ISNUMBER(SEARCH("IRT",Table1[[#This Row],[Current_Status]]))</f>
        <v>0</v>
      </c>
      <c r="AL145" s="152">
        <f>YEAR(Table1[[#This Row],[Project_Initiated]])</f>
        <v>2018</v>
      </c>
      <c r="AM145" s="87">
        <v>43754</v>
      </c>
      <c r="AN145" s="158" t="str">
        <f>IF(AND(Table1[[#This Row],[Completed Date]]&gt;="07/01/2019"+0,Table1[[#This Row],[Completed Date]]&lt;="6/30/2020"+0),"FY 19-20",IF(AND(Table1[[#This Row],[Completed Date]]&gt;="07/01/2018"+0,Table1[[#This Row],[Completed Date]]&lt;="6/30/2019"+0),"FY 18-19",""))</f>
        <v>FY 18-19</v>
      </c>
      <c r="AO145" s="157" t="str">
        <f>IFERROR(FIND("R",Table1[[#This Row],[FS_Priority]]),"")</f>
        <v/>
      </c>
      <c r="AX145"/>
      <c r="BA145" s="3"/>
    </row>
    <row r="146" spans="1:53" hidden="1" x14ac:dyDescent="0.25">
      <c r="A146" s="164" t="s">
        <v>389</v>
      </c>
      <c r="B146" s="164" t="s">
        <v>295</v>
      </c>
      <c r="C146" s="164" t="s">
        <v>389</v>
      </c>
      <c r="D146" s="168" t="b">
        <v>0</v>
      </c>
      <c r="E146" s="164" t="s">
        <v>141</v>
      </c>
      <c r="F146" s="164" t="s">
        <v>3409</v>
      </c>
      <c r="G146" s="164" t="s">
        <v>295</v>
      </c>
      <c r="H146" s="164" t="s">
        <v>549</v>
      </c>
      <c r="I146" s="164" t="s">
        <v>43</v>
      </c>
      <c r="J146" s="164" t="s">
        <v>2838</v>
      </c>
      <c r="K146" s="164" t="s">
        <v>3951</v>
      </c>
      <c r="L146" s="164" t="s">
        <v>381</v>
      </c>
      <c r="M146" s="164" t="s">
        <v>4004</v>
      </c>
      <c r="N146" s="164" t="s">
        <v>295</v>
      </c>
      <c r="O146" s="164" t="s">
        <v>243</v>
      </c>
      <c r="Q146" s="164" t="s">
        <v>390</v>
      </c>
      <c r="R146" s="164" t="s">
        <v>295</v>
      </c>
      <c r="S146" s="168" t="b">
        <v>0</v>
      </c>
      <c r="V146" s="170">
        <v>43271</v>
      </c>
      <c r="W146" s="164" t="s">
        <v>295</v>
      </c>
      <c r="X146"/>
      <c r="Z146" s="164" t="s">
        <v>295</v>
      </c>
      <c r="AC146" s="164" t="s">
        <v>624</v>
      </c>
      <c r="AE146" s="164" t="s">
        <v>243</v>
      </c>
      <c r="AF146" s="164" t="s">
        <v>624</v>
      </c>
      <c r="AG146" s="164" t="s">
        <v>624</v>
      </c>
      <c r="AH146" s="170">
        <v>43412</v>
      </c>
      <c r="AI146" s="172"/>
      <c r="AJ146" s="151" t="str">
        <f t="shared" si="2"/>
        <v>FS</v>
      </c>
      <c r="AK146" s="151" t="b">
        <f>ISNUMBER(SEARCH("IRT",Table1[[#This Row],[Current_Status]]))</f>
        <v>0</v>
      </c>
      <c r="AL146" s="152">
        <f>YEAR(Table1[[#This Row],[Project_Initiated]])</f>
        <v>2018</v>
      </c>
      <c r="AM146" s="87">
        <v>43754</v>
      </c>
      <c r="AN146" s="158" t="str">
        <f>IF(AND(Table1[[#This Row],[Completed Date]]&gt;="07/01/2019"+0,Table1[[#This Row],[Completed Date]]&lt;="6/30/2020"+0),"FY 19-20",IF(AND(Table1[[#This Row],[Completed Date]]&gt;="07/01/2018"+0,Table1[[#This Row],[Completed Date]]&lt;="6/30/2019"+0),"FY 18-19",""))</f>
        <v>FY 18-19</v>
      </c>
      <c r="AO146" s="157" t="str">
        <f>IFERROR(FIND("R",Table1[[#This Row],[FS_Priority]]),"")</f>
        <v/>
      </c>
      <c r="AX146"/>
      <c r="BA146" s="3"/>
    </row>
    <row r="147" spans="1:53" hidden="1" x14ac:dyDescent="0.25">
      <c r="A147" s="164" t="s">
        <v>934</v>
      </c>
      <c r="B147" s="164" t="s">
        <v>295</v>
      </c>
      <c r="C147" s="164" t="s">
        <v>934</v>
      </c>
      <c r="D147" s="168" t="b">
        <v>0</v>
      </c>
      <c r="E147" s="164" t="s">
        <v>141</v>
      </c>
      <c r="F147" s="164" t="s">
        <v>3422</v>
      </c>
      <c r="G147" s="164" t="s">
        <v>295</v>
      </c>
      <c r="H147" s="164" t="s">
        <v>551</v>
      </c>
      <c r="I147" s="164" t="s">
        <v>4014</v>
      </c>
      <c r="J147" s="164" t="s">
        <v>2838</v>
      </c>
      <c r="K147" s="164" t="s">
        <v>3951</v>
      </c>
      <c r="L147" s="164" t="s">
        <v>381</v>
      </c>
      <c r="M147" s="164" t="s">
        <v>4015</v>
      </c>
      <c r="N147" s="164" t="s">
        <v>295</v>
      </c>
      <c r="O147" s="164" t="s">
        <v>243</v>
      </c>
      <c r="Q147" s="164" t="s">
        <v>323</v>
      </c>
      <c r="R147" s="164" t="s">
        <v>295</v>
      </c>
      <c r="S147" s="168" t="b">
        <v>1</v>
      </c>
      <c r="V147" s="170">
        <v>43284</v>
      </c>
      <c r="W147" s="164" t="s">
        <v>295</v>
      </c>
      <c r="X147"/>
      <c r="Z147" s="164" t="s">
        <v>295</v>
      </c>
      <c r="AC147" s="164" t="s">
        <v>624</v>
      </c>
      <c r="AE147" s="164" t="s">
        <v>243</v>
      </c>
      <c r="AF147" s="164" t="s">
        <v>624</v>
      </c>
      <c r="AG147" s="164" t="s">
        <v>624</v>
      </c>
      <c r="AH147" s="170">
        <v>43383</v>
      </c>
      <c r="AI147" s="172"/>
      <c r="AJ147" s="151" t="str">
        <f t="shared" si="2"/>
        <v>FS</v>
      </c>
      <c r="AK147" s="151" t="b">
        <f>ISNUMBER(SEARCH("IRT",Table1[[#This Row],[Current_Status]]))</f>
        <v>0</v>
      </c>
      <c r="AL147" s="152">
        <f>YEAR(Table1[[#This Row],[Project_Initiated]])</f>
        <v>2018</v>
      </c>
      <c r="AM147" s="87">
        <v>43754</v>
      </c>
      <c r="AN147" s="158" t="str">
        <f>IF(AND(Table1[[#This Row],[Completed Date]]&gt;="07/01/2019"+0,Table1[[#This Row],[Completed Date]]&lt;="6/30/2020"+0),"FY 19-20",IF(AND(Table1[[#This Row],[Completed Date]]&gt;="07/01/2018"+0,Table1[[#This Row],[Completed Date]]&lt;="6/30/2019"+0),"FY 18-19",""))</f>
        <v>FY 18-19</v>
      </c>
      <c r="AO147" s="157" t="str">
        <f>IFERROR(FIND("R",Table1[[#This Row],[FS_Priority]]),"")</f>
        <v/>
      </c>
      <c r="AX147"/>
      <c r="BA147" s="3"/>
    </row>
    <row r="148" spans="1:53" hidden="1" x14ac:dyDescent="0.25">
      <c r="A148" s="164" t="s">
        <v>963</v>
      </c>
      <c r="B148" s="164" t="s">
        <v>295</v>
      </c>
      <c r="C148" s="164" t="s">
        <v>963</v>
      </c>
      <c r="D148" s="168" t="b">
        <v>0</v>
      </c>
      <c r="E148" s="164" t="s">
        <v>141</v>
      </c>
      <c r="F148" s="164" t="s">
        <v>3370</v>
      </c>
      <c r="G148" s="164" t="s">
        <v>295</v>
      </c>
      <c r="H148" s="164" t="s">
        <v>549</v>
      </c>
      <c r="I148" s="164" t="s">
        <v>3976</v>
      </c>
      <c r="J148" s="164" t="s">
        <v>2838</v>
      </c>
      <c r="K148" s="164" t="s">
        <v>3951</v>
      </c>
      <c r="L148" s="164" t="s">
        <v>381</v>
      </c>
      <c r="M148" s="164" t="s">
        <v>3957</v>
      </c>
      <c r="N148" s="164" t="s">
        <v>295</v>
      </c>
      <c r="O148" s="164" t="s">
        <v>263</v>
      </c>
      <c r="Q148" s="164" t="s">
        <v>295</v>
      </c>
      <c r="R148" s="164" t="s">
        <v>392</v>
      </c>
      <c r="S148" s="168" t="b">
        <v>0</v>
      </c>
      <c r="V148" s="170">
        <v>43011</v>
      </c>
      <c r="W148" s="164" t="s">
        <v>295</v>
      </c>
      <c r="X148"/>
      <c r="Z148" s="164" t="s">
        <v>295</v>
      </c>
      <c r="AC148" s="164" t="s">
        <v>2870</v>
      </c>
      <c r="AE148" s="164" t="s">
        <v>257</v>
      </c>
      <c r="AF148" s="164" t="s">
        <v>964</v>
      </c>
      <c r="AG148" s="164" t="s">
        <v>2884</v>
      </c>
      <c r="AH148" s="170">
        <v>43448</v>
      </c>
      <c r="AI148" s="172"/>
      <c r="AJ148" s="151" t="str">
        <f t="shared" si="2"/>
        <v>FS</v>
      </c>
      <c r="AK148" s="151" t="b">
        <f>ISNUMBER(SEARCH("IRT",Table1[[#This Row],[Current_Status]]))</f>
        <v>0</v>
      </c>
      <c r="AL148" s="152">
        <f>YEAR(Table1[[#This Row],[Project_Initiated]])</f>
        <v>2017</v>
      </c>
      <c r="AM148" s="87">
        <v>43754</v>
      </c>
      <c r="AN148" s="158" t="str">
        <f>IF(AND(Table1[[#This Row],[Completed Date]]&gt;="07/01/2019"+0,Table1[[#This Row],[Completed Date]]&lt;="6/30/2020"+0),"FY 19-20",IF(AND(Table1[[#This Row],[Completed Date]]&gt;="07/01/2018"+0,Table1[[#This Row],[Completed Date]]&lt;="6/30/2019"+0),"FY 18-19",""))</f>
        <v>FY 18-19</v>
      </c>
      <c r="AO148" s="157" t="str">
        <f>IFERROR(FIND("R",Table1[[#This Row],[FS_Priority]]),"")</f>
        <v/>
      </c>
      <c r="AX148"/>
      <c r="BA148" s="3"/>
    </row>
    <row r="149" spans="1:53" hidden="1" x14ac:dyDescent="0.25">
      <c r="A149" s="164" t="s">
        <v>406</v>
      </c>
      <c r="B149" s="164" t="s">
        <v>295</v>
      </c>
      <c r="C149" s="164" t="s">
        <v>406</v>
      </c>
      <c r="D149" s="168" t="b">
        <v>0</v>
      </c>
      <c r="E149" s="164" t="s">
        <v>141</v>
      </c>
      <c r="F149" s="164" t="s">
        <v>3436</v>
      </c>
      <c r="G149" s="164" t="s">
        <v>295</v>
      </c>
      <c r="H149" s="164" t="s">
        <v>551</v>
      </c>
      <c r="I149" s="164" t="s">
        <v>4023</v>
      </c>
      <c r="J149" s="164" t="s">
        <v>2838</v>
      </c>
      <c r="K149" s="164" t="s">
        <v>3951</v>
      </c>
      <c r="L149" s="164" t="s">
        <v>381</v>
      </c>
      <c r="M149" s="164" t="s">
        <v>3986</v>
      </c>
      <c r="N149" s="164" t="s">
        <v>295</v>
      </c>
      <c r="O149" s="164" t="s">
        <v>243</v>
      </c>
      <c r="Q149" s="164" t="s">
        <v>152</v>
      </c>
      <c r="R149" s="164" t="s">
        <v>295</v>
      </c>
      <c r="S149" s="168" t="b">
        <v>0</v>
      </c>
      <c r="V149" s="170">
        <v>43311</v>
      </c>
      <c r="W149" s="164" t="s">
        <v>295</v>
      </c>
      <c r="X149"/>
      <c r="Z149" s="164" t="s">
        <v>295</v>
      </c>
      <c r="AC149" s="164" t="s">
        <v>2890</v>
      </c>
      <c r="AE149" s="164" t="s">
        <v>243</v>
      </c>
      <c r="AF149" s="164" t="s">
        <v>295</v>
      </c>
      <c r="AG149" s="164" t="s">
        <v>624</v>
      </c>
      <c r="AH149" s="170">
        <v>43476</v>
      </c>
      <c r="AI149" s="172"/>
      <c r="AJ149" s="151" t="str">
        <f t="shared" si="2"/>
        <v>FS</v>
      </c>
      <c r="AK149" s="151" t="b">
        <f>ISNUMBER(SEARCH("IRT",Table1[[#This Row],[Current_Status]]))</f>
        <v>0</v>
      </c>
      <c r="AL149" s="152">
        <f>YEAR(Table1[[#This Row],[Project_Initiated]])</f>
        <v>2018</v>
      </c>
      <c r="AM149" s="87">
        <v>43754</v>
      </c>
      <c r="AN149" s="158" t="str">
        <f>IF(AND(Table1[[#This Row],[Completed Date]]&gt;="07/01/2019"+0,Table1[[#This Row],[Completed Date]]&lt;="6/30/2020"+0),"FY 19-20",IF(AND(Table1[[#This Row],[Completed Date]]&gt;="07/01/2018"+0,Table1[[#This Row],[Completed Date]]&lt;="6/30/2019"+0),"FY 18-19",""))</f>
        <v>FY 18-19</v>
      </c>
      <c r="AO149" s="157" t="str">
        <f>IFERROR(FIND("R",Table1[[#This Row],[FS_Priority]]),"")</f>
        <v/>
      </c>
      <c r="AX149"/>
      <c r="BA149" s="3"/>
    </row>
    <row r="150" spans="1:53" hidden="1" x14ac:dyDescent="0.25">
      <c r="A150" s="164" t="s">
        <v>972</v>
      </c>
      <c r="B150" s="164" t="s">
        <v>295</v>
      </c>
      <c r="C150" s="164" t="s">
        <v>972</v>
      </c>
      <c r="D150" s="168" t="b">
        <v>0</v>
      </c>
      <c r="E150" s="164" t="s">
        <v>141</v>
      </c>
      <c r="F150" s="164" t="s">
        <v>3418</v>
      </c>
      <c r="G150" s="164" t="s">
        <v>295</v>
      </c>
      <c r="H150" s="164" t="s">
        <v>551</v>
      </c>
      <c r="I150" s="164" t="s">
        <v>4012</v>
      </c>
      <c r="J150" s="164" t="s">
        <v>2838</v>
      </c>
      <c r="K150" s="164" t="s">
        <v>3951</v>
      </c>
      <c r="L150" s="164" t="s">
        <v>381</v>
      </c>
      <c r="M150" s="164" t="s">
        <v>3986</v>
      </c>
      <c r="N150" s="164" t="s">
        <v>295</v>
      </c>
      <c r="O150" s="164" t="s">
        <v>243</v>
      </c>
      <c r="Q150" s="164" t="s">
        <v>264</v>
      </c>
      <c r="R150" s="164" t="s">
        <v>295</v>
      </c>
      <c r="S150" s="168" t="b">
        <v>1</v>
      </c>
      <c r="V150" s="170">
        <v>43312</v>
      </c>
      <c r="W150" s="164" t="s">
        <v>295</v>
      </c>
      <c r="X150"/>
      <c r="Z150" s="164" t="s">
        <v>295</v>
      </c>
      <c r="AC150" s="164" t="s">
        <v>295</v>
      </c>
      <c r="AE150" s="164" t="s">
        <v>243</v>
      </c>
      <c r="AF150" s="164" t="s">
        <v>973</v>
      </c>
      <c r="AG150" s="164" t="s">
        <v>2883</v>
      </c>
      <c r="AH150" s="170">
        <v>43369</v>
      </c>
      <c r="AI150" s="172"/>
      <c r="AJ150" s="151" t="str">
        <f t="shared" si="2"/>
        <v>FS</v>
      </c>
      <c r="AK150" s="151" t="b">
        <f>ISNUMBER(SEARCH("IRT",Table1[[#This Row],[Current_Status]]))</f>
        <v>0</v>
      </c>
      <c r="AL150" s="152">
        <f>YEAR(Table1[[#This Row],[Project_Initiated]])</f>
        <v>2018</v>
      </c>
      <c r="AM150" s="87">
        <v>43754</v>
      </c>
      <c r="AN150" s="158" t="str">
        <f>IF(AND(Table1[[#This Row],[Completed Date]]&gt;="07/01/2019"+0,Table1[[#This Row],[Completed Date]]&lt;="6/30/2020"+0),"FY 19-20",IF(AND(Table1[[#This Row],[Completed Date]]&gt;="07/01/2018"+0,Table1[[#This Row],[Completed Date]]&lt;="6/30/2019"+0),"FY 18-19",""))</f>
        <v>FY 18-19</v>
      </c>
      <c r="AO150" s="157" t="str">
        <f>IFERROR(FIND("R",Table1[[#This Row],[FS_Priority]]),"")</f>
        <v/>
      </c>
      <c r="AX150"/>
      <c r="BA150" s="3"/>
    </row>
    <row r="151" spans="1:53" hidden="1" x14ac:dyDescent="0.25">
      <c r="A151" s="164" t="s">
        <v>388</v>
      </c>
      <c r="B151" s="164" t="s">
        <v>295</v>
      </c>
      <c r="C151" s="164" t="s">
        <v>388</v>
      </c>
      <c r="D151" s="168" t="b">
        <v>0</v>
      </c>
      <c r="E151" s="164" t="s">
        <v>141</v>
      </c>
      <c r="F151" s="164" t="s">
        <v>3408</v>
      </c>
      <c r="G151" s="164" t="s">
        <v>295</v>
      </c>
      <c r="H151" s="164" t="s">
        <v>549</v>
      </c>
      <c r="I151" s="164" t="s">
        <v>4003</v>
      </c>
      <c r="J151" s="164" t="s">
        <v>2838</v>
      </c>
      <c r="K151" s="164" t="s">
        <v>3951</v>
      </c>
      <c r="L151" s="164" t="s">
        <v>381</v>
      </c>
      <c r="M151" s="164" t="s">
        <v>3990</v>
      </c>
      <c r="N151" s="164" t="s">
        <v>295</v>
      </c>
      <c r="O151" s="164" t="s">
        <v>243</v>
      </c>
      <c r="Q151" s="164" t="s">
        <v>318</v>
      </c>
      <c r="R151" s="164" t="s">
        <v>295</v>
      </c>
      <c r="S151" s="168" t="b">
        <v>0</v>
      </c>
      <c r="V151" s="170">
        <v>43321</v>
      </c>
      <c r="W151" s="164" t="s">
        <v>295</v>
      </c>
      <c r="X151"/>
      <c r="Z151" s="164" t="s">
        <v>295</v>
      </c>
      <c r="AC151" s="164" t="s">
        <v>3163</v>
      </c>
      <c r="AE151" s="164" t="s">
        <v>243</v>
      </c>
      <c r="AF151" s="164" t="s">
        <v>624</v>
      </c>
      <c r="AG151" s="164" t="s">
        <v>624</v>
      </c>
      <c r="AH151" s="170">
        <v>43592</v>
      </c>
      <c r="AI151" s="172"/>
      <c r="AJ151" s="151" t="str">
        <f t="shared" si="2"/>
        <v>FS</v>
      </c>
      <c r="AK151" s="151" t="b">
        <f>ISNUMBER(SEARCH("IRT",Table1[[#This Row],[Current_Status]]))</f>
        <v>0</v>
      </c>
      <c r="AL151" s="152">
        <f>YEAR(Table1[[#This Row],[Project_Initiated]])</f>
        <v>2018</v>
      </c>
      <c r="AM151" s="87">
        <v>43754</v>
      </c>
      <c r="AN151" s="158" t="str">
        <f>IF(AND(Table1[[#This Row],[Completed Date]]&gt;="07/01/2019"+0,Table1[[#This Row],[Completed Date]]&lt;="6/30/2020"+0),"FY 19-20",IF(AND(Table1[[#This Row],[Completed Date]]&gt;="07/01/2018"+0,Table1[[#This Row],[Completed Date]]&lt;="6/30/2019"+0),"FY 18-19",""))</f>
        <v>FY 18-19</v>
      </c>
      <c r="AO151" s="157" t="str">
        <f>IFERROR(FIND("R",Table1[[#This Row],[FS_Priority]]),"")</f>
        <v/>
      </c>
      <c r="AX151"/>
      <c r="BA151" s="3"/>
    </row>
    <row r="152" spans="1:53" hidden="1" x14ac:dyDescent="0.25">
      <c r="A152" s="164" t="s">
        <v>400</v>
      </c>
      <c r="B152" s="164" t="s">
        <v>295</v>
      </c>
      <c r="C152" s="164" t="s">
        <v>400</v>
      </c>
      <c r="D152" s="168" t="b">
        <v>0</v>
      </c>
      <c r="E152" s="164" t="s">
        <v>141</v>
      </c>
      <c r="F152" s="164" t="s">
        <v>3417</v>
      </c>
      <c r="G152" s="164" t="s">
        <v>295</v>
      </c>
      <c r="H152" s="164" t="s">
        <v>1143</v>
      </c>
      <c r="I152" s="164" t="s">
        <v>4011</v>
      </c>
      <c r="J152" s="164" t="s">
        <v>2838</v>
      </c>
      <c r="K152" s="164" t="s">
        <v>3951</v>
      </c>
      <c r="L152" s="164" t="s">
        <v>381</v>
      </c>
      <c r="M152" s="164" t="s">
        <v>3954</v>
      </c>
      <c r="N152" s="164" t="s">
        <v>295</v>
      </c>
      <c r="O152" s="164" t="s">
        <v>243</v>
      </c>
      <c r="Q152" s="164" t="s">
        <v>401</v>
      </c>
      <c r="R152" s="164" t="s">
        <v>295</v>
      </c>
      <c r="S152" s="168" t="b">
        <v>0</v>
      </c>
      <c r="V152" s="170">
        <v>43321</v>
      </c>
      <c r="W152" s="164" t="s">
        <v>295</v>
      </c>
      <c r="X152"/>
      <c r="Z152" s="164" t="s">
        <v>295</v>
      </c>
      <c r="AC152" s="164" t="s">
        <v>624</v>
      </c>
      <c r="AD152" s="136"/>
      <c r="AE152" s="164" t="s">
        <v>243</v>
      </c>
      <c r="AF152" s="164" t="s">
        <v>624</v>
      </c>
      <c r="AG152" s="164" t="s">
        <v>624</v>
      </c>
      <c r="AH152" s="170">
        <v>43412</v>
      </c>
      <c r="AI152" s="172"/>
      <c r="AJ152" s="151" t="str">
        <f t="shared" si="2"/>
        <v>FS</v>
      </c>
      <c r="AK152" s="151" t="b">
        <f>ISNUMBER(SEARCH("IRT",Table1[[#This Row],[Current_Status]]))</f>
        <v>0</v>
      </c>
      <c r="AL152" s="152">
        <f>YEAR(Table1[[#This Row],[Project_Initiated]])</f>
        <v>2018</v>
      </c>
      <c r="AM152" s="87">
        <v>43754</v>
      </c>
      <c r="AN152" s="158" t="str">
        <f>IF(AND(Table1[[#This Row],[Completed Date]]&gt;="07/01/2019"+0,Table1[[#This Row],[Completed Date]]&lt;="6/30/2020"+0),"FY 19-20",IF(AND(Table1[[#This Row],[Completed Date]]&gt;="07/01/2018"+0,Table1[[#This Row],[Completed Date]]&lt;="6/30/2019"+0),"FY 18-19",""))</f>
        <v>FY 18-19</v>
      </c>
      <c r="AO152" s="157" t="str">
        <f>IFERROR(FIND("R",Table1[[#This Row],[FS_Priority]]),"")</f>
        <v/>
      </c>
      <c r="AX152"/>
      <c r="BA152" s="3"/>
    </row>
    <row r="153" spans="1:53" hidden="1" x14ac:dyDescent="0.25">
      <c r="A153" s="164" t="s">
        <v>405</v>
      </c>
      <c r="B153" s="164" t="s">
        <v>295</v>
      </c>
      <c r="C153" s="164" t="s">
        <v>405</v>
      </c>
      <c r="D153" s="168" t="b">
        <v>0</v>
      </c>
      <c r="E153" s="164" t="s">
        <v>141</v>
      </c>
      <c r="F153" s="164" t="s">
        <v>3433</v>
      </c>
      <c r="G153" s="164" t="s">
        <v>295</v>
      </c>
      <c r="H153" s="164" t="s">
        <v>549</v>
      </c>
      <c r="I153" s="164" t="s">
        <v>4021</v>
      </c>
      <c r="J153" s="164" t="s">
        <v>2838</v>
      </c>
      <c r="K153" s="164" t="s">
        <v>3951</v>
      </c>
      <c r="L153" s="164" t="s">
        <v>381</v>
      </c>
      <c r="M153" s="164" t="s">
        <v>3982</v>
      </c>
      <c r="N153" s="164" t="s">
        <v>295</v>
      </c>
      <c r="O153" s="164" t="s">
        <v>243</v>
      </c>
      <c r="Q153" s="164" t="s">
        <v>328</v>
      </c>
      <c r="R153" s="164" t="s">
        <v>295</v>
      </c>
      <c r="S153" s="168" t="b">
        <v>0</v>
      </c>
      <c r="V153" s="170">
        <v>43332</v>
      </c>
      <c r="W153" s="164" t="s">
        <v>295</v>
      </c>
      <c r="X153"/>
      <c r="Z153" s="164" t="s">
        <v>295</v>
      </c>
      <c r="AC153" s="164" t="s">
        <v>624</v>
      </c>
      <c r="AE153" s="164" t="s">
        <v>243</v>
      </c>
      <c r="AF153" s="164" t="s">
        <v>624</v>
      </c>
      <c r="AG153" s="164" t="s">
        <v>624</v>
      </c>
      <c r="AH153" s="170">
        <v>43412</v>
      </c>
      <c r="AI153" s="172"/>
      <c r="AJ153" s="151" t="str">
        <f t="shared" si="2"/>
        <v>FS</v>
      </c>
      <c r="AK153" s="151" t="b">
        <f>ISNUMBER(SEARCH("IRT",Table1[[#This Row],[Current_Status]]))</f>
        <v>0</v>
      </c>
      <c r="AL153" s="152">
        <f>YEAR(Table1[[#This Row],[Project_Initiated]])</f>
        <v>2018</v>
      </c>
      <c r="AM153" s="87">
        <v>43754</v>
      </c>
      <c r="AN153" s="158" t="str">
        <f>IF(AND(Table1[[#This Row],[Completed Date]]&gt;="07/01/2019"+0,Table1[[#This Row],[Completed Date]]&lt;="6/30/2020"+0),"FY 19-20",IF(AND(Table1[[#This Row],[Completed Date]]&gt;="07/01/2018"+0,Table1[[#This Row],[Completed Date]]&lt;="6/30/2019"+0),"FY 18-19",""))</f>
        <v>FY 18-19</v>
      </c>
      <c r="AO153" s="157" t="str">
        <f>IFERROR(FIND("R",Table1[[#This Row],[FS_Priority]]),"")</f>
        <v/>
      </c>
      <c r="AX153"/>
      <c r="BA153" s="3"/>
    </row>
    <row r="154" spans="1:53" hidden="1" x14ac:dyDescent="0.25">
      <c r="A154" s="164" t="s">
        <v>384</v>
      </c>
      <c r="B154" s="164" t="s">
        <v>295</v>
      </c>
      <c r="C154" s="164" t="s">
        <v>384</v>
      </c>
      <c r="D154" s="168" t="b">
        <v>0</v>
      </c>
      <c r="E154" s="164" t="s">
        <v>141</v>
      </c>
      <c r="F154" s="164" t="s">
        <v>3402</v>
      </c>
      <c r="G154" s="164" t="s">
        <v>295</v>
      </c>
      <c r="H154" s="164" t="s">
        <v>549</v>
      </c>
      <c r="I154" s="164" t="s">
        <v>3999</v>
      </c>
      <c r="J154" s="164" t="s">
        <v>2838</v>
      </c>
      <c r="K154" s="164" t="s">
        <v>3951</v>
      </c>
      <c r="L154" s="164" t="s">
        <v>381</v>
      </c>
      <c r="M154" s="164" t="s">
        <v>3982</v>
      </c>
      <c r="N154" s="164" t="s">
        <v>295</v>
      </c>
      <c r="O154" s="164" t="s">
        <v>243</v>
      </c>
      <c r="Q154" s="164" t="s">
        <v>309</v>
      </c>
      <c r="R154" s="164" t="s">
        <v>295</v>
      </c>
      <c r="S154" s="168" t="b">
        <v>0</v>
      </c>
      <c r="V154" s="170">
        <v>43333</v>
      </c>
      <c r="W154" s="164" t="s">
        <v>295</v>
      </c>
      <c r="X154"/>
      <c r="Z154" s="164" t="s">
        <v>295</v>
      </c>
      <c r="AC154" s="164" t="s">
        <v>624</v>
      </c>
      <c r="AD154" s="136"/>
      <c r="AE154" s="164" t="s">
        <v>243</v>
      </c>
      <c r="AF154" s="164" t="s">
        <v>624</v>
      </c>
      <c r="AG154" s="164" t="s">
        <v>624</v>
      </c>
      <c r="AH154" s="170">
        <v>43412</v>
      </c>
      <c r="AI154" s="172"/>
      <c r="AJ154" s="151" t="str">
        <f t="shared" si="2"/>
        <v>FS</v>
      </c>
      <c r="AK154" s="151" t="b">
        <f>ISNUMBER(SEARCH("IRT",Table1[[#This Row],[Current_Status]]))</f>
        <v>0</v>
      </c>
      <c r="AL154" s="152">
        <f>YEAR(Table1[[#This Row],[Project_Initiated]])</f>
        <v>2018</v>
      </c>
      <c r="AM154" s="87">
        <v>43754</v>
      </c>
      <c r="AN154" s="158" t="str">
        <f>IF(AND(Table1[[#This Row],[Completed Date]]&gt;="07/01/2019"+0,Table1[[#This Row],[Completed Date]]&lt;="6/30/2020"+0),"FY 19-20",IF(AND(Table1[[#This Row],[Completed Date]]&gt;="07/01/2018"+0,Table1[[#This Row],[Completed Date]]&lt;="6/30/2019"+0),"FY 18-19",""))</f>
        <v>FY 18-19</v>
      </c>
      <c r="AO154" s="157" t="str">
        <f>IFERROR(FIND("R",Table1[[#This Row],[FS_Priority]]),"")</f>
        <v/>
      </c>
      <c r="AX154"/>
      <c r="BA154" s="3"/>
    </row>
    <row r="155" spans="1:53" hidden="1" x14ac:dyDescent="0.25">
      <c r="A155" s="164" t="s">
        <v>387</v>
      </c>
      <c r="B155" s="164" t="s">
        <v>295</v>
      </c>
      <c r="C155" s="164" t="s">
        <v>387</v>
      </c>
      <c r="D155" s="168" t="b">
        <v>0</v>
      </c>
      <c r="E155" s="164" t="s">
        <v>141</v>
      </c>
      <c r="F155" s="164" t="s">
        <v>3407</v>
      </c>
      <c r="G155" s="164" t="s">
        <v>295</v>
      </c>
      <c r="H155" s="164" t="s">
        <v>1143</v>
      </c>
      <c r="I155" s="164" t="s">
        <v>295</v>
      </c>
      <c r="J155" s="164" t="s">
        <v>2838</v>
      </c>
      <c r="K155" s="164" t="s">
        <v>3951</v>
      </c>
      <c r="L155" s="164" t="s">
        <v>381</v>
      </c>
      <c r="M155" s="164" t="s">
        <v>4002</v>
      </c>
      <c r="N155" s="164" t="s">
        <v>295</v>
      </c>
      <c r="O155" s="164" t="s">
        <v>243</v>
      </c>
      <c r="Q155" s="164" t="s">
        <v>315</v>
      </c>
      <c r="R155" s="164" t="s">
        <v>295</v>
      </c>
      <c r="S155" s="168" t="b">
        <v>0</v>
      </c>
      <c r="V155" s="170">
        <v>43333</v>
      </c>
      <c r="W155" s="164" t="s">
        <v>295</v>
      </c>
      <c r="X155"/>
      <c r="Z155" s="164" t="s">
        <v>295</v>
      </c>
      <c r="AC155" s="164" t="s">
        <v>624</v>
      </c>
      <c r="AE155" s="164" t="s">
        <v>243</v>
      </c>
      <c r="AF155" s="164" t="s">
        <v>624</v>
      </c>
      <c r="AG155" s="164" t="s">
        <v>624</v>
      </c>
      <c r="AH155" s="170">
        <v>43412</v>
      </c>
      <c r="AI155" s="172"/>
      <c r="AJ155" s="151" t="str">
        <f t="shared" si="2"/>
        <v>FS</v>
      </c>
      <c r="AK155" s="151" t="b">
        <f>ISNUMBER(SEARCH("IRT",Table1[[#This Row],[Current_Status]]))</f>
        <v>0</v>
      </c>
      <c r="AL155" s="152">
        <f>YEAR(Table1[[#This Row],[Project_Initiated]])</f>
        <v>2018</v>
      </c>
      <c r="AM155" s="87">
        <v>43754</v>
      </c>
      <c r="AN155" s="158" t="str">
        <f>IF(AND(Table1[[#This Row],[Completed Date]]&gt;="07/01/2019"+0,Table1[[#This Row],[Completed Date]]&lt;="6/30/2020"+0),"FY 19-20",IF(AND(Table1[[#This Row],[Completed Date]]&gt;="07/01/2018"+0,Table1[[#This Row],[Completed Date]]&lt;="6/30/2019"+0),"FY 18-19",""))</f>
        <v>FY 18-19</v>
      </c>
      <c r="AO155" s="157" t="str">
        <f>IFERROR(FIND("R",Table1[[#This Row],[FS_Priority]]),"")</f>
        <v/>
      </c>
      <c r="AX155"/>
      <c r="BA155" s="3"/>
    </row>
    <row r="156" spans="1:53" hidden="1" x14ac:dyDescent="0.25">
      <c r="A156" s="164" t="s">
        <v>391</v>
      </c>
      <c r="B156" s="164" t="s">
        <v>295</v>
      </c>
      <c r="C156" s="164" t="s">
        <v>391</v>
      </c>
      <c r="D156" s="168" t="b">
        <v>0</v>
      </c>
      <c r="E156" s="164" t="s">
        <v>141</v>
      </c>
      <c r="F156" s="164" t="s">
        <v>3410</v>
      </c>
      <c r="G156" s="164" t="s">
        <v>295</v>
      </c>
      <c r="H156" s="164" t="s">
        <v>529</v>
      </c>
      <c r="I156" s="164" t="s">
        <v>4005</v>
      </c>
      <c r="J156" s="164" t="s">
        <v>2838</v>
      </c>
      <c r="K156" s="164" t="s">
        <v>3951</v>
      </c>
      <c r="L156" s="164" t="s">
        <v>381</v>
      </c>
      <c r="M156" s="164" t="s">
        <v>3965</v>
      </c>
      <c r="N156" s="164" t="s">
        <v>295</v>
      </c>
      <c r="O156" s="164" t="s">
        <v>243</v>
      </c>
      <c r="Q156" s="164" t="s">
        <v>392</v>
      </c>
      <c r="R156" s="164" t="s">
        <v>295</v>
      </c>
      <c r="S156" s="168" t="b">
        <v>0</v>
      </c>
      <c r="V156" s="170">
        <v>43334</v>
      </c>
      <c r="W156" s="164" t="s">
        <v>295</v>
      </c>
      <c r="X156"/>
      <c r="Z156" s="164" t="s">
        <v>295</v>
      </c>
      <c r="AC156" s="164" t="s">
        <v>624</v>
      </c>
      <c r="AE156" s="164" t="s">
        <v>243</v>
      </c>
      <c r="AF156" s="164" t="s">
        <v>624</v>
      </c>
      <c r="AG156" s="164" t="s">
        <v>624</v>
      </c>
      <c r="AH156" s="170">
        <v>43412</v>
      </c>
      <c r="AI156" s="172"/>
      <c r="AJ156" s="151" t="str">
        <f t="shared" si="2"/>
        <v>FS</v>
      </c>
      <c r="AK156" s="151" t="b">
        <f>ISNUMBER(SEARCH("IRT",Table1[[#This Row],[Current_Status]]))</f>
        <v>0</v>
      </c>
      <c r="AL156" s="152">
        <f>YEAR(Table1[[#This Row],[Project_Initiated]])</f>
        <v>2018</v>
      </c>
      <c r="AM156" s="87">
        <v>43754</v>
      </c>
      <c r="AN156" s="158" t="str">
        <f>IF(AND(Table1[[#This Row],[Completed Date]]&gt;="07/01/2019"+0,Table1[[#This Row],[Completed Date]]&lt;="6/30/2020"+0),"FY 19-20",IF(AND(Table1[[#This Row],[Completed Date]]&gt;="07/01/2018"+0,Table1[[#This Row],[Completed Date]]&lt;="6/30/2019"+0),"FY 18-19",""))</f>
        <v>FY 18-19</v>
      </c>
      <c r="AO156" s="157" t="str">
        <f>IFERROR(FIND("R",Table1[[#This Row],[FS_Priority]]),"")</f>
        <v/>
      </c>
      <c r="AX156"/>
      <c r="BA156" s="3"/>
    </row>
    <row r="157" spans="1:53" hidden="1" x14ac:dyDescent="0.25">
      <c r="A157" s="164" t="s">
        <v>404</v>
      </c>
      <c r="B157" s="164" t="s">
        <v>295</v>
      </c>
      <c r="C157" s="164" t="s">
        <v>404</v>
      </c>
      <c r="D157" s="168" t="b">
        <v>0</v>
      </c>
      <c r="E157" s="164" t="s">
        <v>141</v>
      </c>
      <c r="F157" s="164" t="s">
        <v>3430</v>
      </c>
      <c r="G157" s="164" t="s">
        <v>403</v>
      </c>
      <c r="H157" s="164" t="s">
        <v>548</v>
      </c>
      <c r="I157" s="164" t="s">
        <v>295</v>
      </c>
      <c r="J157" s="164" t="s">
        <v>2838</v>
      </c>
      <c r="K157" s="164" t="s">
        <v>3951</v>
      </c>
      <c r="L157" s="164" t="s">
        <v>381</v>
      </c>
      <c r="M157" s="164" t="s">
        <v>3986</v>
      </c>
      <c r="N157" s="164" t="s">
        <v>295</v>
      </c>
      <c r="O157" s="164" t="s">
        <v>263</v>
      </c>
      <c r="Q157" s="164" t="s">
        <v>327</v>
      </c>
      <c r="R157" s="164" t="s">
        <v>295</v>
      </c>
      <c r="S157" s="168" t="b">
        <v>0</v>
      </c>
      <c r="V157" s="170">
        <v>43335</v>
      </c>
      <c r="W157" s="164" t="s">
        <v>295</v>
      </c>
      <c r="X157"/>
      <c r="Z157" s="164" t="s">
        <v>295</v>
      </c>
      <c r="AC157" s="164" t="s">
        <v>4453</v>
      </c>
      <c r="AD157" s="171">
        <v>43363</v>
      </c>
      <c r="AE157" s="164" t="s">
        <v>257</v>
      </c>
      <c r="AF157" s="164" t="s">
        <v>3103</v>
      </c>
      <c r="AG157" s="164" t="s">
        <v>2884</v>
      </c>
      <c r="AH157" s="170">
        <v>43678</v>
      </c>
      <c r="AI157" s="172"/>
      <c r="AJ157" s="151" t="str">
        <f t="shared" si="2"/>
        <v>FS</v>
      </c>
      <c r="AK157" s="151" t="b">
        <f>ISNUMBER(SEARCH("IRT",Table1[[#This Row],[Current_Status]]))</f>
        <v>0</v>
      </c>
      <c r="AL157" s="152">
        <f>YEAR(Table1[[#This Row],[Project_Initiated]])</f>
        <v>2018</v>
      </c>
      <c r="AM157" s="87">
        <v>43754</v>
      </c>
      <c r="AN157" s="158" t="str">
        <f>IF(AND(Table1[[#This Row],[Completed Date]]&gt;="07/01/2019"+0,Table1[[#This Row],[Completed Date]]&lt;="6/30/2020"+0),"FY 19-20",IF(AND(Table1[[#This Row],[Completed Date]]&gt;="07/01/2018"+0,Table1[[#This Row],[Completed Date]]&lt;="6/30/2019"+0),"FY 18-19",""))</f>
        <v>FY 19-20</v>
      </c>
      <c r="AO157" s="157" t="str">
        <f>IFERROR(FIND("R",Table1[[#This Row],[FS_Priority]]),"")</f>
        <v/>
      </c>
      <c r="AX157"/>
      <c r="BA157" s="3"/>
    </row>
    <row r="158" spans="1:53" hidden="1" x14ac:dyDescent="0.25">
      <c r="A158" s="164" t="s">
        <v>385</v>
      </c>
      <c r="B158" s="164" t="s">
        <v>295</v>
      </c>
      <c r="C158" s="164" t="s">
        <v>385</v>
      </c>
      <c r="D158" s="168" t="b">
        <v>0</v>
      </c>
      <c r="E158" s="164" t="s">
        <v>141</v>
      </c>
      <c r="F158" s="164" t="s">
        <v>3404</v>
      </c>
      <c r="G158" s="164" t="s">
        <v>295</v>
      </c>
      <c r="H158" s="164" t="s">
        <v>549</v>
      </c>
      <c r="I158" s="164" t="s">
        <v>4000</v>
      </c>
      <c r="J158" s="164" t="s">
        <v>2838</v>
      </c>
      <c r="K158" s="164" t="s">
        <v>3951</v>
      </c>
      <c r="L158" s="164" t="s">
        <v>381</v>
      </c>
      <c r="M158" s="164" t="s">
        <v>3957</v>
      </c>
      <c r="N158" s="164" t="s">
        <v>295</v>
      </c>
      <c r="O158" s="164" t="s">
        <v>243</v>
      </c>
      <c r="Q158" s="164" t="s">
        <v>311</v>
      </c>
      <c r="R158" s="164" t="s">
        <v>295</v>
      </c>
      <c r="S158" s="168" t="b">
        <v>0</v>
      </c>
      <c r="V158" s="170">
        <v>43339</v>
      </c>
      <c r="W158" s="164" t="s">
        <v>295</v>
      </c>
      <c r="X158"/>
      <c r="Z158" s="164" t="s">
        <v>295</v>
      </c>
      <c r="AC158" s="164" t="s">
        <v>624</v>
      </c>
      <c r="AE158" s="164" t="s">
        <v>243</v>
      </c>
      <c r="AF158" s="164" t="s">
        <v>624</v>
      </c>
      <c r="AG158" s="164" t="s">
        <v>624</v>
      </c>
      <c r="AH158" s="170">
        <v>43412</v>
      </c>
      <c r="AI158" s="172"/>
      <c r="AJ158" s="151" t="str">
        <f t="shared" si="2"/>
        <v>FS</v>
      </c>
      <c r="AK158" s="151" t="b">
        <f>ISNUMBER(SEARCH("IRT",Table1[[#This Row],[Current_Status]]))</f>
        <v>0</v>
      </c>
      <c r="AL158" s="152">
        <f>YEAR(Table1[[#This Row],[Project_Initiated]])</f>
        <v>2018</v>
      </c>
      <c r="AM158" s="87">
        <v>43754</v>
      </c>
      <c r="AN158" s="158" t="str">
        <f>IF(AND(Table1[[#This Row],[Completed Date]]&gt;="07/01/2019"+0,Table1[[#This Row],[Completed Date]]&lt;="6/30/2020"+0),"FY 19-20",IF(AND(Table1[[#This Row],[Completed Date]]&gt;="07/01/2018"+0,Table1[[#This Row],[Completed Date]]&lt;="6/30/2019"+0),"FY 18-19",""))</f>
        <v>FY 18-19</v>
      </c>
      <c r="AO158" s="157" t="str">
        <f>IFERROR(FIND("R",Table1[[#This Row],[FS_Priority]]),"")</f>
        <v/>
      </c>
      <c r="AX158"/>
      <c r="BA158" s="3"/>
    </row>
    <row r="159" spans="1:53" hidden="1" x14ac:dyDescent="0.25">
      <c r="A159" s="164" t="s">
        <v>382</v>
      </c>
      <c r="B159" s="164" t="s">
        <v>295</v>
      </c>
      <c r="C159" s="164" t="s">
        <v>382</v>
      </c>
      <c r="D159" s="168" t="b">
        <v>0</v>
      </c>
      <c r="E159" s="164" t="s">
        <v>141</v>
      </c>
      <c r="F159" s="164" t="s">
        <v>3387</v>
      </c>
      <c r="G159" s="164" t="s">
        <v>295</v>
      </c>
      <c r="H159" s="164" t="s">
        <v>256</v>
      </c>
      <c r="I159" s="164" t="s">
        <v>3987</v>
      </c>
      <c r="J159" s="164" t="s">
        <v>2838</v>
      </c>
      <c r="K159" s="164" t="s">
        <v>3951</v>
      </c>
      <c r="L159" s="164" t="s">
        <v>381</v>
      </c>
      <c r="M159" s="164" t="s">
        <v>3988</v>
      </c>
      <c r="N159" s="164" t="s">
        <v>295</v>
      </c>
      <c r="O159" s="164" t="s">
        <v>263</v>
      </c>
      <c r="Q159" s="164" t="s">
        <v>302</v>
      </c>
      <c r="R159" s="164" t="s">
        <v>295</v>
      </c>
      <c r="S159" s="168" t="b">
        <v>0</v>
      </c>
      <c r="V159" s="170">
        <v>43340</v>
      </c>
      <c r="W159" s="164" t="s">
        <v>295</v>
      </c>
      <c r="X159"/>
      <c r="Z159" s="164" t="s">
        <v>295</v>
      </c>
      <c r="AC159" s="164" t="s">
        <v>2872</v>
      </c>
      <c r="AE159" s="164" t="s">
        <v>257</v>
      </c>
      <c r="AF159" s="164" t="s">
        <v>997</v>
      </c>
      <c r="AG159" s="164" t="s">
        <v>2884</v>
      </c>
      <c r="AH159" s="170">
        <v>43448</v>
      </c>
      <c r="AI159" s="172"/>
      <c r="AJ159" s="151" t="str">
        <f t="shared" si="2"/>
        <v>FS</v>
      </c>
      <c r="AK159" s="151" t="b">
        <f>ISNUMBER(SEARCH("IRT",Table1[[#This Row],[Current_Status]]))</f>
        <v>0</v>
      </c>
      <c r="AL159" s="152">
        <f>YEAR(Table1[[#This Row],[Project_Initiated]])</f>
        <v>2018</v>
      </c>
      <c r="AM159" s="87">
        <v>43754</v>
      </c>
      <c r="AN159" s="158" t="str">
        <f>IF(AND(Table1[[#This Row],[Completed Date]]&gt;="07/01/2019"+0,Table1[[#This Row],[Completed Date]]&lt;="6/30/2020"+0),"FY 19-20",IF(AND(Table1[[#This Row],[Completed Date]]&gt;="07/01/2018"+0,Table1[[#This Row],[Completed Date]]&lt;="6/30/2019"+0),"FY 18-19",""))</f>
        <v>FY 18-19</v>
      </c>
      <c r="AO159" s="157" t="str">
        <f>IFERROR(FIND("R",Table1[[#This Row],[FS_Priority]]),"")</f>
        <v/>
      </c>
      <c r="AX159"/>
      <c r="BA159" s="3"/>
    </row>
    <row r="160" spans="1:53" hidden="1" x14ac:dyDescent="0.25">
      <c r="A160" s="164" t="s">
        <v>386</v>
      </c>
      <c r="B160" s="164" t="s">
        <v>295</v>
      </c>
      <c r="C160" s="164" t="s">
        <v>386</v>
      </c>
      <c r="D160" s="168" t="b">
        <v>0</v>
      </c>
      <c r="E160" s="164" t="s">
        <v>141</v>
      </c>
      <c r="F160" s="164" t="s">
        <v>3405</v>
      </c>
      <c r="G160" s="164" t="s">
        <v>295</v>
      </c>
      <c r="H160" s="164" t="s">
        <v>548</v>
      </c>
      <c r="I160" s="164" t="s">
        <v>4001</v>
      </c>
      <c r="J160" s="164" t="s">
        <v>2838</v>
      </c>
      <c r="K160" s="164" t="s">
        <v>3951</v>
      </c>
      <c r="L160" s="164" t="s">
        <v>381</v>
      </c>
      <c r="M160" s="164" t="s">
        <v>3986</v>
      </c>
      <c r="N160" s="164" t="s">
        <v>295</v>
      </c>
      <c r="O160" s="164" t="s">
        <v>243</v>
      </c>
      <c r="Q160" s="164" t="s">
        <v>313</v>
      </c>
      <c r="R160" s="164" t="s">
        <v>295</v>
      </c>
      <c r="S160" s="168" t="b">
        <v>0</v>
      </c>
      <c r="V160" s="170">
        <v>43340</v>
      </c>
      <c r="W160" s="164" t="s">
        <v>295</v>
      </c>
      <c r="X160"/>
      <c r="Z160" s="164" t="s">
        <v>295</v>
      </c>
      <c r="AC160" s="164" t="s">
        <v>624</v>
      </c>
      <c r="AD160" s="136"/>
      <c r="AE160" s="164" t="s">
        <v>243</v>
      </c>
      <c r="AF160" s="164" t="s">
        <v>624</v>
      </c>
      <c r="AG160" s="164" t="s">
        <v>624</v>
      </c>
      <c r="AH160" s="170">
        <v>43412</v>
      </c>
      <c r="AI160" s="172"/>
      <c r="AJ160" s="151" t="str">
        <f t="shared" si="2"/>
        <v>FS</v>
      </c>
      <c r="AK160" s="151" t="b">
        <f>ISNUMBER(SEARCH("IRT",Table1[[#This Row],[Current_Status]]))</f>
        <v>0</v>
      </c>
      <c r="AL160" s="152">
        <f>YEAR(Table1[[#This Row],[Project_Initiated]])</f>
        <v>2018</v>
      </c>
      <c r="AM160" s="87">
        <v>43754</v>
      </c>
      <c r="AN160" s="158" t="str">
        <f>IF(AND(Table1[[#This Row],[Completed Date]]&gt;="07/01/2019"+0,Table1[[#This Row],[Completed Date]]&lt;="6/30/2020"+0),"FY 19-20",IF(AND(Table1[[#This Row],[Completed Date]]&gt;="07/01/2018"+0,Table1[[#This Row],[Completed Date]]&lt;="6/30/2019"+0),"FY 18-19",""))</f>
        <v>FY 18-19</v>
      </c>
      <c r="AO160" s="157" t="str">
        <f>IFERROR(FIND("R",Table1[[#This Row],[FS_Priority]]),"")</f>
        <v/>
      </c>
      <c r="AX160"/>
      <c r="BA160" s="3"/>
    </row>
    <row r="161" spans="1:53" hidden="1" x14ac:dyDescent="0.25">
      <c r="A161" s="164" t="s">
        <v>1012</v>
      </c>
      <c r="B161" s="164" t="s">
        <v>295</v>
      </c>
      <c r="C161" s="164" t="s">
        <v>1012</v>
      </c>
      <c r="D161" s="168" t="b">
        <v>0</v>
      </c>
      <c r="E161" s="164" t="s">
        <v>141</v>
      </c>
      <c r="F161" s="164" t="s">
        <v>3357</v>
      </c>
      <c r="G161" s="164" t="s">
        <v>295</v>
      </c>
      <c r="H161" s="164" t="s">
        <v>256</v>
      </c>
      <c r="I161" s="164" t="s">
        <v>3984</v>
      </c>
      <c r="J161" s="164" t="s">
        <v>2838</v>
      </c>
      <c r="K161" s="164" t="s">
        <v>3951</v>
      </c>
      <c r="L161" s="164" t="s">
        <v>381</v>
      </c>
      <c r="M161" s="164" t="s">
        <v>3954</v>
      </c>
      <c r="N161" s="164" t="s">
        <v>295</v>
      </c>
      <c r="O161" s="164" t="s">
        <v>263</v>
      </c>
      <c r="Q161" s="164" t="s">
        <v>295</v>
      </c>
      <c r="R161" s="164" t="s">
        <v>318</v>
      </c>
      <c r="S161" s="168" t="b">
        <v>0</v>
      </c>
      <c r="V161" s="170">
        <v>43207</v>
      </c>
      <c r="W161" s="164" t="s">
        <v>295</v>
      </c>
      <c r="X161"/>
      <c r="Z161" s="164" t="s">
        <v>295</v>
      </c>
      <c r="AC161" s="164" t="s">
        <v>1013</v>
      </c>
      <c r="AE161" s="164" t="s">
        <v>263</v>
      </c>
      <c r="AF161" s="164" t="s">
        <v>1014</v>
      </c>
      <c r="AG161" s="164" t="s">
        <v>2884</v>
      </c>
      <c r="AH161" s="170">
        <v>43364</v>
      </c>
      <c r="AI161" s="172"/>
      <c r="AJ161" s="151" t="str">
        <f t="shared" si="2"/>
        <v>FS</v>
      </c>
      <c r="AK161" s="151" t="b">
        <f>ISNUMBER(SEARCH("IRT",Table1[[#This Row],[Current_Status]]))</f>
        <v>0</v>
      </c>
      <c r="AL161" s="152">
        <f>YEAR(Table1[[#This Row],[Project_Initiated]])</f>
        <v>2018</v>
      </c>
      <c r="AM161" s="87">
        <v>43754</v>
      </c>
      <c r="AN161" s="158" t="str">
        <f>IF(AND(Table1[[#This Row],[Completed Date]]&gt;="07/01/2019"+0,Table1[[#This Row],[Completed Date]]&lt;="6/30/2020"+0),"FY 19-20",IF(AND(Table1[[#This Row],[Completed Date]]&gt;="07/01/2018"+0,Table1[[#This Row],[Completed Date]]&lt;="6/30/2019"+0),"FY 18-19",""))</f>
        <v>FY 18-19</v>
      </c>
      <c r="AO161" s="157" t="str">
        <f>IFERROR(FIND("R",Table1[[#This Row],[FS_Priority]]),"")</f>
        <v/>
      </c>
      <c r="AX161"/>
      <c r="BA161" s="3"/>
    </row>
    <row r="162" spans="1:53" hidden="1" x14ac:dyDescent="0.25">
      <c r="A162" s="164" t="s">
        <v>1025</v>
      </c>
      <c r="B162" s="164" t="s">
        <v>295</v>
      </c>
      <c r="C162" s="164" t="s">
        <v>1025</v>
      </c>
      <c r="D162" s="168" t="b">
        <v>0</v>
      </c>
      <c r="E162" s="164" t="s">
        <v>141</v>
      </c>
      <c r="F162" s="164" t="s">
        <v>3432</v>
      </c>
      <c r="G162" s="164" t="s">
        <v>295</v>
      </c>
      <c r="H162" s="164" t="s">
        <v>549</v>
      </c>
      <c r="I162" s="164" t="s">
        <v>4022</v>
      </c>
      <c r="J162" s="164" t="s">
        <v>2838</v>
      </c>
      <c r="K162" s="164" t="s">
        <v>3951</v>
      </c>
      <c r="L162" s="164" t="s">
        <v>381</v>
      </c>
      <c r="M162" s="164" t="s">
        <v>3952</v>
      </c>
      <c r="N162" s="164" t="s">
        <v>295</v>
      </c>
      <c r="O162" s="164" t="s">
        <v>243</v>
      </c>
      <c r="Q162" s="164" t="s">
        <v>328</v>
      </c>
      <c r="R162" s="164" t="s">
        <v>295</v>
      </c>
      <c r="S162" s="168" t="b">
        <v>0</v>
      </c>
      <c r="V162" s="170">
        <v>43360</v>
      </c>
      <c r="W162" s="164" t="s">
        <v>295</v>
      </c>
      <c r="X162"/>
      <c r="Z162" s="164" t="s">
        <v>295</v>
      </c>
      <c r="AC162" s="164" t="s">
        <v>3040</v>
      </c>
      <c r="AE162" s="164" t="s">
        <v>243</v>
      </c>
      <c r="AF162" s="164" t="s">
        <v>624</v>
      </c>
      <c r="AG162" s="164" t="s">
        <v>624</v>
      </c>
      <c r="AH162" s="170">
        <v>43528</v>
      </c>
      <c r="AI162" s="172"/>
      <c r="AJ162" s="151" t="str">
        <f t="shared" si="2"/>
        <v>FS</v>
      </c>
      <c r="AK162" s="151" t="b">
        <f>ISNUMBER(SEARCH("IRT",Table1[[#This Row],[Current_Status]]))</f>
        <v>0</v>
      </c>
      <c r="AL162" s="152">
        <f>YEAR(Table1[[#This Row],[Project_Initiated]])</f>
        <v>2018</v>
      </c>
      <c r="AM162" s="87">
        <v>43754</v>
      </c>
      <c r="AN162" s="158" t="str">
        <f>IF(AND(Table1[[#This Row],[Completed Date]]&gt;="07/01/2019"+0,Table1[[#This Row],[Completed Date]]&lt;="6/30/2020"+0),"FY 19-20",IF(AND(Table1[[#This Row],[Completed Date]]&gt;="07/01/2018"+0,Table1[[#This Row],[Completed Date]]&lt;="6/30/2019"+0),"FY 18-19",""))</f>
        <v>FY 18-19</v>
      </c>
      <c r="AO162" s="157" t="str">
        <f>IFERROR(FIND("R",Table1[[#This Row],[FS_Priority]]),"")</f>
        <v/>
      </c>
      <c r="AX162"/>
      <c r="BA162" s="3"/>
    </row>
    <row r="163" spans="1:53" hidden="1" x14ac:dyDescent="0.25">
      <c r="A163" s="164" t="s">
        <v>1033</v>
      </c>
      <c r="B163" s="164" t="s">
        <v>295</v>
      </c>
      <c r="C163" s="164" t="s">
        <v>1033</v>
      </c>
      <c r="D163" s="168" t="b">
        <v>0</v>
      </c>
      <c r="E163" s="164" t="s">
        <v>141</v>
      </c>
      <c r="F163" s="164" t="s">
        <v>3431</v>
      </c>
      <c r="G163" s="164" t="s">
        <v>295</v>
      </c>
      <c r="H163" s="164" t="s">
        <v>549</v>
      </c>
      <c r="I163" s="164" t="s">
        <v>4019</v>
      </c>
      <c r="J163" s="164" t="s">
        <v>2838</v>
      </c>
      <c r="K163" s="164" t="s">
        <v>3951</v>
      </c>
      <c r="L163" s="164" t="s">
        <v>381</v>
      </c>
      <c r="M163" s="164" t="s">
        <v>4020</v>
      </c>
      <c r="N163" s="164" t="s">
        <v>295</v>
      </c>
      <c r="O163" s="164" t="s">
        <v>243</v>
      </c>
      <c r="Q163" s="164" t="s">
        <v>327</v>
      </c>
      <c r="R163" s="164" t="s">
        <v>295</v>
      </c>
      <c r="S163" s="168" t="b">
        <v>0</v>
      </c>
      <c r="V163" s="170">
        <v>43369</v>
      </c>
      <c r="W163" s="164" t="s">
        <v>295</v>
      </c>
      <c r="X163"/>
      <c r="Z163" s="164" t="s">
        <v>295</v>
      </c>
      <c r="AC163" s="164" t="s">
        <v>3040</v>
      </c>
      <c r="AD163" s="167"/>
      <c r="AE163" s="164" t="s">
        <v>243</v>
      </c>
      <c r="AF163" s="164" t="s">
        <v>624</v>
      </c>
      <c r="AG163" s="164" t="s">
        <v>624</v>
      </c>
      <c r="AH163" s="172">
        <v>43528</v>
      </c>
      <c r="AI163" s="171"/>
      <c r="AJ163" s="151" t="str">
        <f t="shared" si="2"/>
        <v>FS</v>
      </c>
      <c r="AK163" s="151" t="b">
        <f>ISNUMBER(SEARCH("IRT",Table1[[#This Row],[Current_Status]]))</f>
        <v>0</v>
      </c>
      <c r="AL163" s="152">
        <f>YEAR(Table1[[#This Row],[Project_Initiated]])</f>
        <v>2018</v>
      </c>
      <c r="AM163" s="87">
        <v>43754</v>
      </c>
      <c r="AN163" s="158" t="str">
        <f>IF(AND(Table1[[#This Row],[Completed Date]]&gt;="07/01/2019"+0,Table1[[#This Row],[Completed Date]]&lt;="6/30/2020"+0),"FY 19-20",IF(AND(Table1[[#This Row],[Completed Date]]&gt;="07/01/2018"+0,Table1[[#This Row],[Completed Date]]&lt;="6/30/2019"+0),"FY 18-19",""))</f>
        <v>FY 18-19</v>
      </c>
      <c r="AO163" s="157" t="str">
        <f>IFERROR(FIND("R",Table1[[#This Row],[FS_Priority]]),"")</f>
        <v/>
      </c>
      <c r="AX163"/>
      <c r="BA163" s="3"/>
    </row>
    <row r="164" spans="1:53" hidden="1" x14ac:dyDescent="0.25">
      <c r="A164" s="164" t="s">
        <v>1035</v>
      </c>
      <c r="B164" s="164" t="s">
        <v>295</v>
      </c>
      <c r="C164" s="164" t="s">
        <v>1035</v>
      </c>
      <c r="D164" s="168" t="b">
        <v>0</v>
      </c>
      <c r="E164" s="164" t="s">
        <v>141</v>
      </c>
      <c r="F164" s="164" t="s">
        <v>3396</v>
      </c>
      <c r="G164" s="164" t="s">
        <v>295</v>
      </c>
      <c r="H164" s="164" t="s">
        <v>408</v>
      </c>
      <c r="I164" s="164" t="s">
        <v>3995</v>
      </c>
      <c r="J164" s="164" t="s">
        <v>2838</v>
      </c>
      <c r="K164" s="164" t="s">
        <v>3951</v>
      </c>
      <c r="L164" s="164" t="s">
        <v>381</v>
      </c>
      <c r="M164" s="164" t="s">
        <v>3965</v>
      </c>
      <c r="N164" s="164" t="s">
        <v>295</v>
      </c>
      <c r="O164" s="164" t="s">
        <v>243</v>
      </c>
      <c r="Q164" s="164" t="s">
        <v>307</v>
      </c>
      <c r="R164" s="164" t="s">
        <v>295</v>
      </c>
      <c r="S164" s="168" t="b">
        <v>0</v>
      </c>
      <c r="V164" s="170">
        <v>43374</v>
      </c>
      <c r="W164" s="164" t="s">
        <v>295</v>
      </c>
      <c r="X164"/>
      <c r="Z164" s="164" t="s">
        <v>295</v>
      </c>
      <c r="AC164" s="164" t="s">
        <v>3040</v>
      </c>
      <c r="AE164" s="164" t="s">
        <v>243</v>
      </c>
      <c r="AF164" s="164" t="s">
        <v>624</v>
      </c>
      <c r="AG164" s="164" t="s">
        <v>624</v>
      </c>
      <c r="AH164" s="172">
        <v>43528</v>
      </c>
      <c r="AI164" s="171"/>
      <c r="AJ164" s="151" t="str">
        <f t="shared" si="2"/>
        <v>FS</v>
      </c>
      <c r="AK164" s="151" t="b">
        <f>ISNUMBER(SEARCH("IRT",Table1[[#This Row],[Current_Status]]))</f>
        <v>0</v>
      </c>
      <c r="AL164" s="152">
        <f>YEAR(Table1[[#This Row],[Project_Initiated]])</f>
        <v>2018</v>
      </c>
      <c r="AM164" s="87">
        <v>43754</v>
      </c>
      <c r="AN164" s="158" t="str">
        <f>IF(AND(Table1[[#This Row],[Completed Date]]&gt;="07/01/2019"+0,Table1[[#This Row],[Completed Date]]&lt;="6/30/2020"+0),"FY 19-20",IF(AND(Table1[[#This Row],[Completed Date]]&gt;="07/01/2018"+0,Table1[[#This Row],[Completed Date]]&lt;="6/30/2019"+0),"FY 18-19",""))</f>
        <v>FY 18-19</v>
      </c>
      <c r="AO164" s="157" t="str">
        <f>IFERROR(FIND("R",Table1[[#This Row],[FS_Priority]]),"")</f>
        <v/>
      </c>
      <c r="AX164"/>
      <c r="BA164" s="3"/>
    </row>
    <row r="165" spans="1:53" hidden="1" x14ac:dyDescent="0.25">
      <c r="A165" s="164" t="s">
        <v>1040</v>
      </c>
      <c r="B165" s="164" t="s">
        <v>295</v>
      </c>
      <c r="C165" s="164" t="s">
        <v>1040</v>
      </c>
      <c r="D165" s="168" t="b">
        <v>0</v>
      </c>
      <c r="E165" s="164" t="s">
        <v>141</v>
      </c>
      <c r="F165" s="164" t="s">
        <v>3374</v>
      </c>
      <c r="G165" s="164" t="s">
        <v>295</v>
      </c>
      <c r="H165" s="164" t="s">
        <v>549</v>
      </c>
      <c r="I165" s="164" t="s">
        <v>3981</v>
      </c>
      <c r="J165" s="164" t="s">
        <v>2838</v>
      </c>
      <c r="K165" s="164" t="s">
        <v>3951</v>
      </c>
      <c r="L165" s="164" t="s">
        <v>381</v>
      </c>
      <c r="M165" s="164" t="s">
        <v>3982</v>
      </c>
      <c r="N165" s="164" t="s">
        <v>295</v>
      </c>
      <c r="O165" s="164" t="s">
        <v>243</v>
      </c>
      <c r="Q165" s="164" t="s">
        <v>295</v>
      </c>
      <c r="R165" s="164" t="s">
        <v>295</v>
      </c>
      <c r="S165" s="168" t="b">
        <v>0</v>
      </c>
      <c r="V165" s="170">
        <v>43376</v>
      </c>
      <c r="W165" s="164" t="s">
        <v>295</v>
      </c>
      <c r="X165"/>
      <c r="Z165" s="164" t="s">
        <v>295</v>
      </c>
      <c r="AC165" s="164" t="s">
        <v>624</v>
      </c>
      <c r="AD165" s="167"/>
      <c r="AE165" s="164" t="s">
        <v>243</v>
      </c>
      <c r="AF165" s="164" t="s">
        <v>624</v>
      </c>
      <c r="AG165" s="164" t="s">
        <v>624</v>
      </c>
      <c r="AH165" s="170">
        <v>43405</v>
      </c>
      <c r="AI165" s="172"/>
      <c r="AJ165" s="151" t="str">
        <f t="shared" si="2"/>
        <v>FS</v>
      </c>
      <c r="AK165" s="151" t="b">
        <f>ISNUMBER(SEARCH("IRT",Table1[[#This Row],[Current_Status]]))</f>
        <v>0</v>
      </c>
      <c r="AL165" s="152">
        <f>YEAR(Table1[[#This Row],[Project_Initiated]])</f>
        <v>2018</v>
      </c>
      <c r="AM165" s="87">
        <v>43754</v>
      </c>
      <c r="AN165" s="158" t="str">
        <f>IF(AND(Table1[[#This Row],[Completed Date]]&gt;="07/01/2019"+0,Table1[[#This Row],[Completed Date]]&lt;="6/30/2020"+0),"FY 19-20",IF(AND(Table1[[#This Row],[Completed Date]]&gt;="07/01/2018"+0,Table1[[#This Row],[Completed Date]]&lt;="6/30/2019"+0),"FY 18-19",""))</f>
        <v>FY 18-19</v>
      </c>
      <c r="AO165" s="157" t="str">
        <f>IFERROR(FIND("R",Table1[[#This Row],[FS_Priority]]),"")</f>
        <v/>
      </c>
      <c r="AX165"/>
      <c r="BA165" s="3"/>
    </row>
    <row r="166" spans="1:53" hidden="1" x14ac:dyDescent="0.25">
      <c r="A166" s="164" t="s">
        <v>1041</v>
      </c>
      <c r="B166" s="164" t="s">
        <v>295</v>
      </c>
      <c r="C166" s="164" t="s">
        <v>1041</v>
      </c>
      <c r="D166" s="168" t="b">
        <v>0</v>
      </c>
      <c r="E166" s="164" t="s">
        <v>141</v>
      </c>
      <c r="F166" s="164" t="s">
        <v>3409</v>
      </c>
      <c r="G166" s="164" t="s">
        <v>295</v>
      </c>
      <c r="H166" s="164" t="s">
        <v>549</v>
      </c>
      <c r="I166" s="164" t="s">
        <v>43</v>
      </c>
      <c r="J166" s="164" t="s">
        <v>2838</v>
      </c>
      <c r="K166" s="164" t="s">
        <v>3951</v>
      </c>
      <c r="L166" s="164" t="s">
        <v>381</v>
      </c>
      <c r="M166" s="164" t="s">
        <v>4004</v>
      </c>
      <c r="N166" s="164" t="s">
        <v>295</v>
      </c>
      <c r="O166" s="164" t="s">
        <v>243</v>
      </c>
      <c r="Q166" s="164" t="s">
        <v>326</v>
      </c>
      <c r="R166" s="164" t="s">
        <v>295</v>
      </c>
      <c r="S166" s="168" t="b">
        <v>0</v>
      </c>
      <c r="V166" s="170">
        <v>43376</v>
      </c>
      <c r="W166" s="164" t="s">
        <v>295</v>
      </c>
      <c r="X166"/>
      <c r="Z166" s="164" t="s">
        <v>295</v>
      </c>
      <c r="AC166" s="164" t="s">
        <v>2998</v>
      </c>
      <c r="AE166" s="164" t="s">
        <v>243</v>
      </c>
      <c r="AF166" s="164" t="s">
        <v>624</v>
      </c>
      <c r="AG166" s="164" t="s">
        <v>624</v>
      </c>
      <c r="AH166" s="172">
        <v>43497</v>
      </c>
      <c r="AI166" s="172"/>
      <c r="AJ166" s="151" t="str">
        <f t="shared" si="2"/>
        <v>FS</v>
      </c>
      <c r="AK166" s="151" t="b">
        <f>ISNUMBER(SEARCH("IRT",Table1[[#This Row],[Current_Status]]))</f>
        <v>0</v>
      </c>
      <c r="AL166" s="152">
        <f>YEAR(Table1[[#This Row],[Project_Initiated]])</f>
        <v>2018</v>
      </c>
      <c r="AM166" s="87">
        <v>43754</v>
      </c>
      <c r="AN166" s="158" t="str">
        <f>IF(AND(Table1[[#This Row],[Completed Date]]&gt;="07/01/2019"+0,Table1[[#This Row],[Completed Date]]&lt;="6/30/2020"+0),"FY 19-20",IF(AND(Table1[[#This Row],[Completed Date]]&gt;="07/01/2018"+0,Table1[[#This Row],[Completed Date]]&lt;="6/30/2019"+0),"FY 18-19",""))</f>
        <v>FY 18-19</v>
      </c>
      <c r="AO166" s="157" t="str">
        <f>IFERROR(FIND("R",Table1[[#This Row],[FS_Priority]]),"")</f>
        <v/>
      </c>
      <c r="AX166"/>
      <c r="BA166" s="3"/>
    </row>
    <row r="167" spans="1:53" hidden="1" x14ac:dyDescent="0.25">
      <c r="A167" s="164" t="s">
        <v>1050</v>
      </c>
      <c r="B167" s="164" t="s">
        <v>295</v>
      </c>
      <c r="C167" s="164" t="s">
        <v>1050</v>
      </c>
      <c r="D167" s="168" t="b">
        <v>0</v>
      </c>
      <c r="E167" s="164" t="s">
        <v>141</v>
      </c>
      <c r="F167" s="164" t="s">
        <v>3393</v>
      </c>
      <c r="G167" s="164" t="s">
        <v>3064</v>
      </c>
      <c r="H167" s="164" t="s">
        <v>551</v>
      </c>
      <c r="I167" s="164" t="s">
        <v>3991</v>
      </c>
      <c r="J167" s="164" t="s">
        <v>2838</v>
      </c>
      <c r="K167" s="164" t="s">
        <v>3951</v>
      </c>
      <c r="L167" s="164" t="s">
        <v>381</v>
      </c>
      <c r="M167" s="164" t="s">
        <v>3986</v>
      </c>
      <c r="N167" s="164" t="s">
        <v>295</v>
      </c>
      <c r="O167" s="164" t="s">
        <v>263</v>
      </c>
      <c r="Q167" s="164" t="s">
        <v>302</v>
      </c>
      <c r="R167" s="164" t="s">
        <v>2773</v>
      </c>
      <c r="S167" s="168" t="b">
        <v>0</v>
      </c>
      <c r="V167" s="170">
        <v>43384</v>
      </c>
      <c r="W167" s="164" t="s">
        <v>295</v>
      </c>
      <c r="X167"/>
      <c r="Z167" s="164" t="s">
        <v>295</v>
      </c>
      <c r="AC167" s="164" t="s">
        <v>4828</v>
      </c>
      <c r="AD167" s="172">
        <v>43480</v>
      </c>
      <c r="AE167" s="164" t="s">
        <v>257</v>
      </c>
      <c r="AF167" s="164" t="s">
        <v>3195</v>
      </c>
      <c r="AG167" s="164" t="s">
        <v>2884</v>
      </c>
      <c r="AH167" s="170">
        <v>43739</v>
      </c>
      <c r="AI167" s="171"/>
      <c r="AJ167" s="151" t="str">
        <f t="shared" si="2"/>
        <v>FS</v>
      </c>
      <c r="AK167" s="151" t="b">
        <f>ISNUMBER(SEARCH("IRT",Table1[[#This Row],[Current_Status]]))</f>
        <v>0</v>
      </c>
      <c r="AL167" s="152">
        <f>YEAR(Table1[[#This Row],[Project_Initiated]])</f>
        <v>2018</v>
      </c>
      <c r="AM167" s="87">
        <v>43754</v>
      </c>
      <c r="AN167" s="158" t="str">
        <f>IF(AND(Table1[[#This Row],[Completed Date]]&gt;="07/01/2019"+0,Table1[[#This Row],[Completed Date]]&lt;="6/30/2020"+0),"FY 19-20",IF(AND(Table1[[#This Row],[Completed Date]]&gt;="07/01/2018"+0,Table1[[#This Row],[Completed Date]]&lt;="6/30/2019"+0),"FY 18-19",""))</f>
        <v>FY 19-20</v>
      </c>
      <c r="AO167" s="157" t="str">
        <f>IFERROR(FIND("R",Table1[[#This Row],[FS_Priority]]),"")</f>
        <v/>
      </c>
      <c r="AX167"/>
      <c r="BA167" s="3"/>
    </row>
    <row r="168" spans="1:53" hidden="1" x14ac:dyDescent="0.25">
      <c r="A168" s="164" t="s">
        <v>1056</v>
      </c>
      <c r="B168" s="164" t="s">
        <v>295</v>
      </c>
      <c r="C168" s="164" t="s">
        <v>1056</v>
      </c>
      <c r="D168" s="168" t="b">
        <v>0</v>
      </c>
      <c r="E168" s="164" t="s">
        <v>141</v>
      </c>
      <c r="F168" s="164" t="s">
        <v>3395</v>
      </c>
      <c r="G168" s="164" t="s">
        <v>4383</v>
      </c>
      <c r="H168" s="164" t="s">
        <v>551</v>
      </c>
      <c r="I168" s="164" t="s">
        <v>3994</v>
      </c>
      <c r="J168" s="164" t="s">
        <v>2838</v>
      </c>
      <c r="K168" s="164" t="s">
        <v>3951</v>
      </c>
      <c r="L168" s="164" t="s">
        <v>381</v>
      </c>
      <c r="M168" s="164" t="s">
        <v>3986</v>
      </c>
      <c r="N168" s="164" t="s">
        <v>295</v>
      </c>
      <c r="O168" s="164" t="s">
        <v>263</v>
      </c>
      <c r="Q168" s="164" t="s">
        <v>323</v>
      </c>
      <c r="R168" s="164" t="s">
        <v>264</v>
      </c>
      <c r="S168" s="168" t="b">
        <v>1</v>
      </c>
      <c r="V168" s="170">
        <v>43390</v>
      </c>
      <c r="W168" s="164" t="s">
        <v>295</v>
      </c>
      <c r="X168"/>
      <c r="Z168" s="164" t="s">
        <v>295</v>
      </c>
      <c r="AC168" s="164" t="s">
        <v>4492</v>
      </c>
      <c r="AD168" s="172">
        <v>43570</v>
      </c>
      <c r="AE168" s="164" t="s">
        <v>257</v>
      </c>
      <c r="AF168" s="164" t="s">
        <v>3102</v>
      </c>
      <c r="AG168" s="164" t="s">
        <v>2884</v>
      </c>
      <c r="AH168" s="170">
        <v>43692</v>
      </c>
      <c r="AI168" s="172"/>
      <c r="AJ168" s="151" t="str">
        <f t="shared" si="2"/>
        <v>FS</v>
      </c>
      <c r="AK168" s="151" t="b">
        <f>ISNUMBER(SEARCH("IRT",Table1[[#This Row],[Current_Status]]))</f>
        <v>0</v>
      </c>
      <c r="AL168" s="152">
        <f>YEAR(Table1[[#This Row],[Project_Initiated]])</f>
        <v>2018</v>
      </c>
      <c r="AM168" s="87">
        <v>43754</v>
      </c>
      <c r="AN168" s="158" t="str">
        <f>IF(AND(Table1[[#This Row],[Completed Date]]&gt;="07/01/2019"+0,Table1[[#This Row],[Completed Date]]&lt;="6/30/2020"+0),"FY 19-20",IF(AND(Table1[[#This Row],[Completed Date]]&gt;="07/01/2018"+0,Table1[[#This Row],[Completed Date]]&lt;="6/30/2019"+0),"FY 18-19",""))</f>
        <v>FY 19-20</v>
      </c>
      <c r="AO168" s="157" t="str">
        <f>IFERROR(FIND("R",Table1[[#This Row],[FS_Priority]]),"")</f>
        <v/>
      </c>
      <c r="AX168"/>
      <c r="BA168" s="3"/>
    </row>
    <row r="169" spans="1:53" hidden="1" x14ac:dyDescent="0.25">
      <c r="A169" s="164" t="s">
        <v>2784</v>
      </c>
      <c r="B169" s="164" t="s">
        <v>295</v>
      </c>
      <c r="C169" s="164" t="s">
        <v>2784</v>
      </c>
      <c r="D169" s="168" t="b">
        <v>0</v>
      </c>
      <c r="E169" s="164" t="s">
        <v>141</v>
      </c>
      <c r="F169" s="164" t="s">
        <v>3419</v>
      </c>
      <c r="G169" s="164" t="s">
        <v>295</v>
      </c>
      <c r="H169" s="164" t="s">
        <v>549</v>
      </c>
      <c r="I169" s="164" t="s">
        <v>4013</v>
      </c>
      <c r="J169" s="164" t="s">
        <v>2838</v>
      </c>
      <c r="K169" s="164" t="s">
        <v>3951</v>
      </c>
      <c r="L169" s="164" t="s">
        <v>381</v>
      </c>
      <c r="M169" s="164" t="s">
        <v>3957</v>
      </c>
      <c r="N169" s="164" t="s">
        <v>295</v>
      </c>
      <c r="O169" s="164" t="s">
        <v>243</v>
      </c>
      <c r="Q169" s="164" t="s">
        <v>264</v>
      </c>
      <c r="R169" s="164" t="s">
        <v>295</v>
      </c>
      <c r="S169" s="168" t="b">
        <v>0</v>
      </c>
      <c r="V169" s="170">
        <v>43397</v>
      </c>
      <c r="W169" s="164" t="s">
        <v>295</v>
      </c>
      <c r="X169"/>
      <c r="Z169" s="164" t="s">
        <v>295</v>
      </c>
      <c r="AC169" s="164" t="s">
        <v>3040</v>
      </c>
      <c r="AE169" s="164" t="s">
        <v>243</v>
      </c>
      <c r="AF169" s="164" t="s">
        <v>624</v>
      </c>
      <c r="AG169" s="164" t="s">
        <v>624</v>
      </c>
      <c r="AH169" s="170">
        <v>43528</v>
      </c>
      <c r="AI169" s="172"/>
      <c r="AJ169" s="151" t="str">
        <f t="shared" si="2"/>
        <v>FS</v>
      </c>
      <c r="AK169" s="151" t="b">
        <f>ISNUMBER(SEARCH("IRT",Table1[[#This Row],[Current_Status]]))</f>
        <v>0</v>
      </c>
      <c r="AL169" s="152">
        <f>YEAR(Table1[[#This Row],[Project_Initiated]])</f>
        <v>2018</v>
      </c>
      <c r="AM169" s="87">
        <v>43754</v>
      </c>
      <c r="AN169" s="158" t="str">
        <f>IF(AND(Table1[[#This Row],[Completed Date]]&gt;="07/01/2019"+0,Table1[[#This Row],[Completed Date]]&lt;="6/30/2020"+0),"FY 19-20",IF(AND(Table1[[#This Row],[Completed Date]]&gt;="07/01/2018"+0,Table1[[#This Row],[Completed Date]]&lt;="6/30/2019"+0),"FY 18-19",""))</f>
        <v>FY 18-19</v>
      </c>
      <c r="AO169" s="157" t="str">
        <f>IFERROR(FIND("R",Table1[[#This Row],[FS_Priority]]),"")</f>
        <v/>
      </c>
      <c r="AX169"/>
      <c r="BA169" s="3"/>
    </row>
    <row r="170" spans="1:53" hidden="1" x14ac:dyDescent="0.25">
      <c r="A170" s="164" t="s">
        <v>2783</v>
      </c>
      <c r="B170" s="164" t="s">
        <v>295</v>
      </c>
      <c r="C170" s="164" t="s">
        <v>2783</v>
      </c>
      <c r="D170" s="168" t="b">
        <v>0</v>
      </c>
      <c r="E170" s="164" t="s">
        <v>141</v>
      </c>
      <c r="F170" s="164" t="s">
        <v>3424</v>
      </c>
      <c r="G170" s="164" t="s">
        <v>295</v>
      </c>
      <c r="H170" s="164" t="s">
        <v>549</v>
      </c>
      <c r="I170" s="164" t="s">
        <v>3956</v>
      </c>
      <c r="J170" s="164" t="s">
        <v>2838</v>
      </c>
      <c r="K170" s="164" t="s">
        <v>3951</v>
      </c>
      <c r="L170" s="164" t="s">
        <v>381</v>
      </c>
      <c r="M170" s="164" t="s">
        <v>3957</v>
      </c>
      <c r="N170" s="164" t="s">
        <v>295</v>
      </c>
      <c r="O170" s="164" t="s">
        <v>243</v>
      </c>
      <c r="Q170" s="164" t="s">
        <v>324</v>
      </c>
      <c r="R170" s="164" t="s">
        <v>295</v>
      </c>
      <c r="S170" s="168" t="b">
        <v>0</v>
      </c>
      <c r="V170" s="170">
        <v>43398</v>
      </c>
      <c r="W170" s="164" t="s">
        <v>295</v>
      </c>
      <c r="X170"/>
      <c r="Z170" s="164" t="s">
        <v>295</v>
      </c>
      <c r="AC170" s="164" t="s">
        <v>3040</v>
      </c>
      <c r="AE170" s="164" t="s">
        <v>243</v>
      </c>
      <c r="AF170" s="164" t="s">
        <v>624</v>
      </c>
      <c r="AG170" s="164" t="s">
        <v>624</v>
      </c>
      <c r="AH170" s="170">
        <v>43528</v>
      </c>
      <c r="AI170" s="172"/>
      <c r="AJ170" s="151" t="str">
        <f t="shared" si="2"/>
        <v>FS</v>
      </c>
      <c r="AK170" s="151" t="b">
        <f>ISNUMBER(SEARCH("IRT",Table1[[#This Row],[Current_Status]]))</f>
        <v>0</v>
      </c>
      <c r="AL170" s="152">
        <f>YEAR(Table1[[#This Row],[Project_Initiated]])</f>
        <v>2018</v>
      </c>
      <c r="AM170" s="87">
        <v>43754</v>
      </c>
      <c r="AN170" s="158" t="str">
        <f>IF(AND(Table1[[#This Row],[Completed Date]]&gt;="07/01/2019"+0,Table1[[#This Row],[Completed Date]]&lt;="6/30/2020"+0),"FY 19-20",IF(AND(Table1[[#This Row],[Completed Date]]&gt;="07/01/2018"+0,Table1[[#This Row],[Completed Date]]&lt;="6/30/2019"+0),"FY 18-19",""))</f>
        <v>FY 18-19</v>
      </c>
      <c r="AO170" s="157" t="str">
        <f>IFERROR(FIND("R",Table1[[#This Row],[FS_Priority]]),"")</f>
        <v/>
      </c>
      <c r="AX170"/>
      <c r="BA170" s="3"/>
    </row>
    <row r="171" spans="1:53" hidden="1" x14ac:dyDescent="0.25">
      <c r="A171" s="164" t="s">
        <v>2780</v>
      </c>
      <c r="B171" s="164" t="s">
        <v>295</v>
      </c>
      <c r="C171" s="164" t="s">
        <v>2780</v>
      </c>
      <c r="D171" s="168" t="b">
        <v>0</v>
      </c>
      <c r="E171" s="164" t="s">
        <v>141</v>
      </c>
      <c r="F171" s="164" t="s">
        <v>3386</v>
      </c>
      <c r="G171" s="164" t="s">
        <v>295</v>
      </c>
      <c r="H171" s="164" t="s">
        <v>548</v>
      </c>
      <c r="I171" s="164" t="s">
        <v>295</v>
      </c>
      <c r="J171" s="164" t="s">
        <v>2838</v>
      </c>
      <c r="K171" s="164" t="s">
        <v>3951</v>
      </c>
      <c r="L171" s="164" t="s">
        <v>381</v>
      </c>
      <c r="M171" s="164" t="s">
        <v>3986</v>
      </c>
      <c r="N171" s="164" t="s">
        <v>295</v>
      </c>
      <c r="O171" s="164" t="s">
        <v>243</v>
      </c>
      <c r="Q171" s="164" t="s">
        <v>302</v>
      </c>
      <c r="R171" s="164" t="s">
        <v>295</v>
      </c>
      <c r="S171" s="168" t="b">
        <v>0</v>
      </c>
      <c r="V171" s="170">
        <v>43402</v>
      </c>
      <c r="W171" s="164" t="s">
        <v>295</v>
      </c>
      <c r="X171"/>
      <c r="Z171" s="164" t="s">
        <v>295</v>
      </c>
      <c r="AC171" s="164" t="s">
        <v>3179</v>
      </c>
      <c r="AD171" s="167"/>
      <c r="AE171" s="164" t="s">
        <v>243</v>
      </c>
      <c r="AF171" s="164" t="s">
        <v>624</v>
      </c>
      <c r="AG171" s="164" t="s">
        <v>624</v>
      </c>
      <c r="AH171" s="170">
        <v>43594</v>
      </c>
      <c r="AI171" s="171"/>
      <c r="AJ171" s="151" t="str">
        <f t="shared" si="2"/>
        <v>FS</v>
      </c>
      <c r="AK171" s="151" t="b">
        <f>ISNUMBER(SEARCH("IRT",Table1[[#This Row],[Current_Status]]))</f>
        <v>0</v>
      </c>
      <c r="AL171" s="152">
        <f>YEAR(Table1[[#This Row],[Project_Initiated]])</f>
        <v>2018</v>
      </c>
      <c r="AM171" s="87">
        <v>43754</v>
      </c>
      <c r="AN171" s="158" t="str">
        <f>IF(AND(Table1[[#This Row],[Completed Date]]&gt;="07/01/2019"+0,Table1[[#This Row],[Completed Date]]&lt;="6/30/2020"+0),"FY 19-20",IF(AND(Table1[[#This Row],[Completed Date]]&gt;="07/01/2018"+0,Table1[[#This Row],[Completed Date]]&lt;="6/30/2019"+0),"FY 18-19",""))</f>
        <v>FY 18-19</v>
      </c>
      <c r="AO171" s="157" t="str">
        <f>IFERROR(FIND("R",Table1[[#This Row],[FS_Priority]]),"")</f>
        <v/>
      </c>
      <c r="AX171"/>
      <c r="BA171" s="3"/>
    </row>
    <row r="172" spans="1:53" hidden="1" x14ac:dyDescent="0.25">
      <c r="A172" s="164" t="s">
        <v>2782</v>
      </c>
      <c r="B172" s="164" t="s">
        <v>295</v>
      </c>
      <c r="C172" s="164" t="s">
        <v>2782</v>
      </c>
      <c r="D172" s="168" t="b">
        <v>0</v>
      </c>
      <c r="E172" s="164" t="s">
        <v>141</v>
      </c>
      <c r="F172" s="164" t="s">
        <v>3413</v>
      </c>
      <c r="G172" s="164" t="s">
        <v>295</v>
      </c>
      <c r="H172" s="164" t="s">
        <v>548</v>
      </c>
      <c r="I172" s="164" t="s">
        <v>295</v>
      </c>
      <c r="J172" s="164" t="s">
        <v>2838</v>
      </c>
      <c r="K172" s="164" t="s">
        <v>3951</v>
      </c>
      <c r="L172" s="164" t="s">
        <v>381</v>
      </c>
      <c r="M172" s="164" t="s">
        <v>3986</v>
      </c>
      <c r="N172" s="164" t="s">
        <v>295</v>
      </c>
      <c r="O172" s="164" t="s">
        <v>243</v>
      </c>
      <c r="Q172" s="164" t="s">
        <v>320</v>
      </c>
      <c r="R172" s="164" t="s">
        <v>295</v>
      </c>
      <c r="S172" s="168" t="b">
        <v>0</v>
      </c>
      <c r="V172" s="170">
        <v>43402</v>
      </c>
      <c r="W172" s="164" t="s">
        <v>295</v>
      </c>
      <c r="X172"/>
      <c r="Z172" s="164" t="s">
        <v>295</v>
      </c>
      <c r="AC172" s="164" t="s">
        <v>3040</v>
      </c>
      <c r="AD172" s="136"/>
      <c r="AE172" s="164" t="s">
        <v>243</v>
      </c>
      <c r="AF172" s="164" t="s">
        <v>624</v>
      </c>
      <c r="AG172" s="164" t="s">
        <v>624</v>
      </c>
      <c r="AH172" s="170">
        <v>43528</v>
      </c>
      <c r="AI172" s="172"/>
      <c r="AJ172" s="151" t="str">
        <f t="shared" si="2"/>
        <v>FS</v>
      </c>
      <c r="AK172" s="151" t="b">
        <f>ISNUMBER(SEARCH("IRT",Table1[[#This Row],[Current_Status]]))</f>
        <v>0</v>
      </c>
      <c r="AL172" s="152">
        <f>YEAR(Table1[[#This Row],[Project_Initiated]])</f>
        <v>2018</v>
      </c>
      <c r="AM172" s="87">
        <v>43754</v>
      </c>
      <c r="AN172" s="158" t="str">
        <f>IF(AND(Table1[[#This Row],[Completed Date]]&gt;="07/01/2019"+0,Table1[[#This Row],[Completed Date]]&lt;="6/30/2020"+0),"FY 19-20",IF(AND(Table1[[#This Row],[Completed Date]]&gt;="07/01/2018"+0,Table1[[#This Row],[Completed Date]]&lt;="6/30/2019"+0),"FY 18-19",""))</f>
        <v>FY 18-19</v>
      </c>
      <c r="AO172" s="157" t="str">
        <f>IFERROR(FIND("R",Table1[[#This Row],[FS_Priority]]),"")</f>
        <v/>
      </c>
      <c r="AX172"/>
      <c r="BA172" s="3"/>
    </row>
    <row r="173" spans="1:53" hidden="1" x14ac:dyDescent="0.25">
      <c r="A173" s="164" t="s">
        <v>2785</v>
      </c>
      <c r="B173" s="164" t="s">
        <v>295</v>
      </c>
      <c r="C173" s="164" t="s">
        <v>2785</v>
      </c>
      <c r="D173" s="168" t="b">
        <v>0</v>
      </c>
      <c r="E173" s="164" t="s">
        <v>141</v>
      </c>
      <c r="F173" s="164" t="s">
        <v>3376</v>
      </c>
      <c r="G173" s="164" t="s">
        <v>295</v>
      </c>
      <c r="H173" s="164" t="s">
        <v>529</v>
      </c>
      <c r="I173" s="164" t="s">
        <v>3977</v>
      </c>
      <c r="J173" s="164" t="s">
        <v>2838</v>
      </c>
      <c r="K173" s="164" t="s">
        <v>3951</v>
      </c>
      <c r="L173" s="164" t="s">
        <v>381</v>
      </c>
      <c r="M173" s="164" t="s">
        <v>3978</v>
      </c>
      <c r="N173" s="164" t="s">
        <v>295</v>
      </c>
      <c r="O173" s="164" t="s">
        <v>243</v>
      </c>
      <c r="Q173" s="164" t="s">
        <v>295</v>
      </c>
      <c r="R173" s="164" t="s">
        <v>295</v>
      </c>
      <c r="S173" s="168" t="b">
        <v>0</v>
      </c>
      <c r="V173" s="170">
        <v>43403</v>
      </c>
      <c r="W173" s="164" t="s">
        <v>295</v>
      </c>
      <c r="X173"/>
      <c r="Z173" s="164" t="s">
        <v>295</v>
      </c>
      <c r="AC173" s="164" t="s">
        <v>624</v>
      </c>
      <c r="AE173" s="164" t="s">
        <v>243</v>
      </c>
      <c r="AF173" s="164" t="s">
        <v>624</v>
      </c>
      <c r="AG173" s="164" t="s">
        <v>624</v>
      </c>
      <c r="AH173" s="170">
        <v>43539</v>
      </c>
      <c r="AI173" s="172"/>
      <c r="AJ173" s="151" t="str">
        <f t="shared" si="2"/>
        <v>FS</v>
      </c>
      <c r="AK173" s="151" t="b">
        <f>ISNUMBER(SEARCH("IRT",Table1[[#This Row],[Current_Status]]))</f>
        <v>0</v>
      </c>
      <c r="AL173" s="152">
        <f>YEAR(Table1[[#This Row],[Project_Initiated]])</f>
        <v>2018</v>
      </c>
      <c r="AM173" s="87">
        <v>43754</v>
      </c>
      <c r="AN173" s="158" t="str">
        <f>IF(AND(Table1[[#This Row],[Completed Date]]&gt;="07/01/2019"+0,Table1[[#This Row],[Completed Date]]&lt;="6/30/2020"+0),"FY 19-20",IF(AND(Table1[[#This Row],[Completed Date]]&gt;="07/01/2018"+0,Table1[[#This Row],[Completed Date]]&lt;="6/30/2019"+0),"FY 18-19",""))</f>
        <v>FY 18-19</v>
      </c>
      <c r="AO173" s="157" t="str">
        <f>IFERROR(FIND("R",Table1[[#This Row],[FS_Priority]]),"")</f>
        <v/>
      </c>
      <c r="AX173"/>
      <c r="BA173" s="3"/>
    </row>
    <row r="174" spans="1:53" hidden="1" x14ac:dyDescent="0.25">
      <c r="A174" s="164" t="s">
        <v>2781</v>
      </c>
      <c r="B174" s="164" t="s">
        <v>295</v>
      </c>
      <c r="C174" s="164" t="s">
        <v>2781</v>
      </c>
      <c r="D174" s="168" t="b">
        <v>0</v>
      </c>
      <c r="E174" s="164" t="s">
        <v>141</v>
      </c>
      <c r="F174" s="164" t="s">
        <v>3423</v>
      </c>
      <c r="G174" s="164" t="s">
        <v>295</v>
      </c>
      <c r="H174" s="164" t="s">
        <v>549</v>
      </c>
      <c r="I174" s="164" t="s">
        <v>4016</v>
      </c>
      <c r="J174" s="164" t="s">
        <v>2838</v>
      </c>
      <c r="K174" s="164" t="s">
        <v>3951</v>
      </c>
      <c r="L174" s="164" t="s">
        <v>381</v>
      </c>
      <c r="M174" s="164" t="s">
        <v>3957</v>
      </c>
      <c r="N174" s="164" t="s">
        <v>295</v>
      </c>
      <c r="O174" s="164" t="s">
        <v>243</v>
      </c>
      <c r="Q174" s="164" t="s">
        <v>323</v>
      </c>
      <c r="R174" s="164" t="s">
        <v>295</v>
      </c>
      <c r="S174" s="168" t="b">
        <v>0</v>
      </c>
      <c r="V174" s="170">
        <v>43409</v>
      </c>
      <c r="W174" s="164" t="s">
        <v>295</v>
      </c>
      <c r="X174"/>
      <c r="Z174" s="164" t="s">
        <v>295</v>
      </c>
      <c r="AC174" s="164" t="s">
        <v>3040</v>
      </c>
      <c r="AE174" s="164" t="s">
        <v>243</v>
      </c>
      <c r="AF174" s="164" t="s">
        <v>624</v>
      </c>
      <c r="AG174" s="164" t="s">
        <v>624</v>
      </c>
      <c r="AH174" s="170">
        <v>43528</v>
      </c>
      <c r="AI174" s="171"/>
      <c r="AJ174" s="151" t="str">
        <f t="shared" si="2"/>
        <v>FS</v>
      </c>
      <c r="AK174" s="151" t="b">
        <f>ISNUMBER(SEARCH("IRT",Table1[[#This Row],[Current_Status]]))</f>
        <v>0</v>
      </c>
      <c r="AL174" s="152">
        <f>YEAR(Table1[[#This Row],[Project_Initiated]])</f>
        <v>2018</v>
      </c>
      <c r="AM174" s="87">
        <v>43754</v>
      </c>
      <c r="AN174" s="158" t="str">
        <f>IF(AND(Table1[[#This Row],[Completed Date]]&gt;="07/01/2019"+0,Table1[[#This Row],[Completed Date]]&lt;="6/30/2020"+0),"FY 19-20",IF(AND(Table1[[#This Row],[Completed Date]]&gt;="07/01/2018"+0,Table1[[#This Row],[Completed Date]]&lt;="6/30/2019"+0),"FY 18-19",""))</f>
        <v>FY 18-19</v>
      </c>
      <c r="AO174" s="157" t="str">
        <f>IFERROR(FIND("R",Table1[[#This Row],[FS_Priority]]),"")</f>
        <v/>
      </c>
      <c r="AX174"/>
      <c r="BA174" s="3"/>
    </row>
    <row r="175" spans="1:53" hidden="1" x14ac:dyDescent="0.25">
      <c r="A175" s="164" t="s">
        <v>2935</v>
      </c>
      <c r="B175" s="164" t="s">
        <v>295</v>
      </c>
      <c r="C175" s="164" t="s">
        <v>2935</v>
      </c>
      <c r="D175" s="168" t="b">
        <v>0</v>
      </c>
      <c r="E175" s="164" t="s">
        <v>141</v>
      </c>
      <c r="F175" s="164" t="s">
        <v>3392</v>
      </c>
      <c r="G175" s="164" t="s">
        <v>295</v>
      </c>
      <c r="H175" s="164" t="s">
        <v>549</v>
      </c>
      <c r="I175" s="164" t="s">
        <v>3989</v>
      </c>
      <c r="J175" s="164" t="s">
        <v>2838</v>
      </c>
      <c r="K175" s="164" t="s">
        <v>3951</v>
      </c>
      <c r="L175" s="164" t="s">
        <v>381</v>
      </c>
      <c r="M175" s="164" t="s">
        <v>3990</v>
      </c>
      <c r="N175" s="164" t="s">
        <v>295</v>
      </c>
      <c r="O175" s="164" t="s">
        <v>243</v>
      </c>
      <c r="Q175" s="164" t="s">
        <v>305</v>
      </c>
      <c r="R175" s="164" t="s">
        <v>295</v>
      </c>
      <c r="S175" s="168" t="b">
        <v>0</v>
      </c>
      <c r="V175" s="170">
        <v>43417</v>
      </c>
      <c r="W175" s="164" t="s">
        <v>295</v>
      </c>
      <c r="X175"/>
      <c r="Z175" s="164" t="s">
        <v>295</v>
      </c>
      <c r="AC175" s="164" t="s">
        <v>3040</v>
      </c>
      <c r="AE175" s="164" t="s">
        <v>295</v>
      </c>
      <c r="AF175" s="164" t="s">
        <v>295</v>
      </c>
      <c r="AG175" s="164" t="s">
        <v>295</v>
      </c>
      <c r="AH175" s="170">
        <v>43528</v>
      </c>
      <c r="AI175" s="171"/>
      <c r="AJ175" s="151" t="str">
        <f t="shared" si="2"/>
        <v>FS</v>
      </c>
      <c r="AK175" s="151" t="b">
        <f>ISNUMBER(SEARCH("IRT",Table1[[#This Row],[Current_Status]]))</f>
        <v>0</v>
      </c>
      <c r="AL175" s="152">
        <f>YEAR(Table1[[#This Row],[Project_Initiated]])</f>
        <v>2018</v>
      </c>
      <c r="AM175" s="87">
        <v>43754</v>
      </c>
      <c r="AN175" s="158" t="str">
        <f>IF(AND(Table1[[#This Row],[Completed Date]]&gt;="07/01/2019"+0,Table1[[#This Row],[Completed Date]]&lt;="6/30/2020"+0),"FY 19-20",IF(AND(Table1[[#This Row],[Completed Date]]&gt;="07/01/2018"+0,Table1[[#This Row],[Completed Date]]&lt;="6/30/2019"+0),"FY 18-19",""))</f>
        <v>FY 18-19</v>
      </c>
      <c r="AO175" s="157" t="str">
        <f>IFERROR(FIND("R",Table1[[#This Row],[FS_Priority]]),"")</f>
        <v/>
      </c>
      <c r="AX175"/>
      <c r="BA175" s="3"/>
    </row>
    <row r="176" spans="1:53" hidden="1" x14ac:dyDescent="0.25">
      <c r="A176" s="164" t="s">
        <v>3720</v>
      </c>
      <c r="B176" s="164" t="s">
        <v>295</v>
      </c>
      <c r="C176" s="164" t="s">
        <v>3720</v>
      </c>
      <c r="D176" s="168" t="b">
        <v>0</v>
      </c>
      <c r="E176" s="164" t="s">
        <v>141</v>
      </c>
      <c r="F176" s="164" t="s">
        <v>3721</v>
      </c>
      <c r="G176" s="164" t="s">
        <v>3722</v>
      </c>
      <c r="H176" s="164" t="s">
        <v>551</v>
      </c>
      <c r="I176" s="164" t="s">
        <v>4362</v>
      </c>
      <c r="J176" s="164" t="s">
        <v>2838</v>
      </c>
      <c r="K176" s="164" t="s">
        <v>3951</v>
      </c>
      <c r="L176" s="164" t="s">
        <v>381</v>
      </c>
      <c r="M176" s="164" t="s">
        <v>4363</v>
      </c>
      <c r="N176" s="164" t="s">
        <v>295</v>
      </c>
      <c r="O176" s="164" t="s">
        <v>263</v>
      </c>
      <c r="Q176" s="164" t="s">
        <v>264</v>
      </c>
      <c r="R176" s="164" t="s">
        <v>320</v>
      </c>
      <c r="S176" s="168" t="b">
        <v>0</v>
      </c>
      <c r="V176" s="170">
        <v>43451</v>
      </c>
      <c r="W176" s="164" t="s">
        <v>295</v>
      </c>
      <c r="X176"/>
      <c r="Z176" s="164" t="s">
        <v>295</v>
      </c>
      <c r="AC176" s="164" t="s">
        <v>4599</v>
      </c>
      <c r="AD176" s="172">
        <v>43474</v>
      </c>
      <c r="AE176" s="164" t="s">
        <v>263</v>
      </c>
      <c r="AF176" s="164" t="s">
        <v>3723</v>
      </c>
      <c r="AG176" s="164" t="s">
        <v>2884</v>
      </c>
      <c r="AH176" s="170">
        <v>43724</v>
      </c>
      <c r="AI176" s="172"/>
      <c r="AJ176" s="151" t="str">
        <f t="shared" si="2"/>
        <v>FS</v>
      </c>
      <c r="AK176" s="151" t="b">
        <f>ISNUMBER(SEARCH("IRT",Table1[[#This Row],[Current_Status]]))</f>
        <v>0</v>
      </c>
      <c r="AL176" s="152">
        <f>YEAR(Table1[[#This Row],[Project_Initiated]])</f>
        <v>2018</v>
      </c>
      <c r="AM176" s="87">
        <v>43754</v>
      </c>
      <c r="AN176" s="158" t="str">
        <f>IF(AND(Table1[[#This Row],[Completed Date]]&gt;="07/01/2019"+0,Table1[[#This Row],[Completed Date]]&lt;="6/30/2020"+0),"FY 19-20",IF(AND(Table1[[#This Row],[Completed Date]]&gt;="07/01/2018"+0,Table1[[#This Row],[Completed Date]]&lt;="6/30/2019"+0),"FY 18-19",""))</f>
        <v>FY 19-20</v>
      </c>
      <c r="AO176" s="157" t="str">
        <f>IFERROR(FIND("R",Table1[[#This Row],[FS_Priority]]),"")</f>
        <v/>
      </c>
      <c r="AX176"/>
      <c r="BA176" s="3"/>
    </row>
    <row r="177" spans="1:53" hidden="1" x14ac:dyDescent="0.25">
      <c r="A177" s="164" t="s">
        <v>2936</v>
      </c>
      <c r="B177" s="164" t="s">
        <v>295</v>
      </c>
      <c r="C177" s="164" t="s">
        <v>2936</v>
      </c>
      <c r="D177" s="168" t="b">
        <v>0</v>
      </c>
      <c r="E177" s="164" t="s">
        <v>141</v>
      </c>
      <c r="F177" s="164" t="s">
        <v>3435</v>
      </c>
      <c r="G177" s="164" t="s">
        <v>3053</v>
      </c>
      <c r="H177" s="164" t="s">
        <v>559</v>
      </c>
      <c r="I177" s="164" t="s">
        <v>296</v>
      </c>
      <c r="J177" s="164" t="s">
        <v>2838</v>
      </c>
      <c r="K177" s="164" t="s">
        <v>3951</v>
      </c>
      <c r="L177" s="164" t="s">
        <v>381</v>
      </c>
      <c r="M177" s="164" t="s">
        <v>4024</v>
      </c>
      <c r="N177" s="164" t="s">
        <v>295</v>
      </c>
      <c r="O177" s="164" t="s">
        <v>243</v>
      </c>
      <c r="Q177" s="164" t="s">
        <v>152</v>
      </c>
      <c r="R177" s="164" t="s">
        <v>295</v>
      </c>
      <c r="S177" s="168" t="b">
        <v>0</v>
      </c>
      <c r="V177" s="170">
        <v>43468</v>
      </c>
      <c r="W177" s="164" t="s">
        <v>295</v>
      </c>
      <c r="X177"/>
      <c r="Z177" s="164" t="s">
        <v>295</v>
      </c>
      <c r="AC177" s="164" t="s">
        <v>4458</v>
      </c>
      <c r="AD177" s="136"/>
      <c r="AE177" s="164" t="s">
        <v>295</v>
      </c>
      <c r="AF177" s="164" t="s">
        <v>295</v>
      </c>
      <c r="AG177" s="164" t="s">
        <v>295</v>
      </c>
      <c r="AH177" s="170">
        <v>43672</v>
      </c>
      <c r="AI177" s="172"/>
      <c r="AJ177" s="151" t="str">
        <f t="shared" si="2"/>
        <v>FS</v>
      </c>
      <c r="AK177" s="151" t="b">
        <f>ISNUMBER(SEARCH("IRT",Table1[[#This Row],[Current_Status]]))</f>
        <v>0</v>
      </c>
      <c r="AL177" s="152">
        <f>YEAR(Table1[[#This Row],[Project_Initiated]])</f>
        <v>2019</v>
      </c>
      <c r="AM177" s="87">
        <v>43754</v>
      </c>
      <c r="AN177" s="158" t="str">
        <f>IF(AND(Table1[[#This Row],[Completed Date]]&gt;="07/01/2019"+0,Table1[[#This Row],[Completed Date]]&lt;="6/30/2020"+0),"FY 19-20",IF(AND(Table1[[#This Row],[Completed Date]]&gt;="07/01/2018"+0,Table1[[#This Row],[Completed Date]]&lt;="6/30/2019"+0),"FY 18-19",""))</f>
        <v>FY 19-20</v>
      </c>
      <c r="AO177" s="157" t="str">
        <f>IFERROR(FIND("R",Table1[[#This Row],[FS_Priority]]),"")</f>
        <v/>
      </c>
      <c r="AX177"/>
      <c r="BA177" s="3"/>
    </row>
    <row r="178" spans="1:53" hidden="1" x14ac:dyDescent="0.25">
      <c r="A178" s="164" t="s">
        <v>3222</v>
      </c>
      <c r="B178" s="164" t="s">
        <v>295</v>
      </c>
      <c r="C178" s="164" t="s">
        <v>3222</v>
      </c>
      <c r="D178" s="168" t="b">
        <v>0</v>
      </c>
      <c r="E178" s="164" t="s">
        <v>141</v>
      </c>
      <c r="F178" s="164" t="s">
        <v>3429</v>
      </c>
      <c r="G178" s="164" t="s">
        <v>295</v>
      </c>
      <c r="H178" s="164" t="s">
        <v>549</v>
      </c>
      <c r="I178" s="164" t="s">
        <v>4326</v>
      </c>
      <c r="J178" s="164" t="s">
        <v>2838</v>
      </c>
      <c r="K178" s="164" t="s">
        <v>3951</v>
      </c>
      <c r="L178" s="164" t="s">
        <v>381</v>
      </c>
      <c r="M178" s="164" t="s">
        <v>3952</v>
      </c>
      <c r="N178" s="164" t="s">
        <v>295</v>
      </c>
      <c r="O178" s="164" t="s">
        <v>243</v>
      </c>
      <c r="Q178" s="164" t="s">
        <v>327</v>
      </c>
      <c r="R178" s="164" t="s">
        <v>295</v>
      </c>
      <c r="S178" s="168" t="b">
        <v>0</v>
      </c>
      <c r="V178" s="170">
        <v>43551</v>
      </c>
      <c r="W178" s="164" t="s">
        <v>295</v>
      </c>
      <c r="X178"/>
      <c r="Z178" s="164" t="s">
        <v>295</v>
      </c>
      <c r="AC178" s="164" t="s">
        <v>3719</v>
      </c>
      <c r="AE178" s="164" t="s">
        <v>295</v>
      </c>
      <c r="AF178" s="164" t="s">
        <v>295</v>
      </c>
      <c r="AG178" s="164" t="s">
        <v>295</v>
      </c>
      <c r="AH178" s="170">
        <v>43655</v>
      </c>
      <c r="AI178" s="171"/>
      <c r="AJ178" s="151" t="str">
        <f t="shared" si="2"/>
        <v>FS</v>
      </c>
      <c r="AK178" s="151" t="b">
        <f>ISNUMBER(SEARCH("IRT",Table1[[#This Row],[Current_Status]]))</f>
        <v>0</v>
      </c>
      <c r="AL178" s="152">
        <f>YEAR(Table1[[#This Row],[Project_Initiated]])</f>
        <v>2019</v>
      </c>
      <c r="AM178" s="87">
        <v>43754</v>
      </c>
      <c r="AN178" s="158" t="str">
        <f>IF(AND(Table1[[#This Row],[Completed Date]]&gt;="07/01/2019"+0,Table1[[#This Row],[Completed Date]]&lt;="6/30/2020"+0),"FY 19-20",IF(AND(Table1[[#This Row],[Completed Date]]&gt;="07/01/2018"+0,Table1[[#This Row],[Completed Date]]&lt;="6/30/2019"+0),"FY 18-19",""))</f>
        <v>FY 19-20</v>
      </c>
      <c r="AO178" s="157" t="str">
        <f>IFERROR(FIND("R",Table1[[#This Row],[FS_Priority]]),"")</f>
        <v/>
      </c>
      <c r="AX178"/>
      <c r="BA178" s="3"/>
    </row>
    <row r="179" spans="1:53" hidden="1" x14ac:dyDescent="0.25">
      <c r="A179" s="164" t="s">
        <v>4558</v>
      </c>
      <c r="B179" s="164" t="s">
        <v>295</v>
      </c>
      <c r="C179" s="164" t="s">
        <v>4558</v>
      </c>
      <c r="D179" s="168" t="b">
        <v>0</v>
      </c>
      <c r="E179" s="164" t="s">
        <v>141</v>
      </c>
      <c r="F179" s="164" t="s">
        <v>4606</v>
      </c>
      <c r="G179" s="164" t="s">
        <v>4789</v>
      </c>
      <c r="H179" s="164" t="s">
        <v>549</v>
      </c>
      <c r="I179" s="164" t="s">
        <v>4000</v>
      </c>
      <c r="J179" s="164" t="s">
        <v>2838</v>
      </c>
      <c r="K179" s="164" t="s">
        <v>3951</v>
      </c>
      <c r="L179" s="164" t="s">
        <v>381</v>
      </c>
      <c r="M179" s="164" t="s">
        <v>3957</v>
      </c>
      <c r="N179" s="164" t="s">
        <v>295</v>
      </c>
      <c r="O179" s="164" t="s">
        <v>263</v>
      </c>
      <c r="Q179" s="164" t="s">
        <v>3586</v>
      </c>
      <c r="R179" s="164" t="s">
        <v>295</v>
      </c>
      <c r="S179" s="168" t="b">
        <v>0</v>
      </c>
      <c r="V179" s="170">
        <v>43564</v>
      </c>
      <c r="W179" s="164" t="s">
        <v>295</v>
      </c>
      <c r="X179"/>
      <c r="Z179" s="164" t="s">
        <v>295</v>
      </c>
      <c r="AC179" s="164" t="s">
        <v>295</v>
      </c>
      <c r="AD179" s="136"/>
      <c r="AE179" s="164" t="s">
        <v>257</v>
      </c>
      <c r="AF179" s="164" t="s">
        <v>4790</v>
      </c>
      <c r="AG179" s="164" t="s">
        <v>295</v>
      </c>
      <c r="AH179" s="170">
        <v>43732</v>
      </c>
      <c r="AI179" s="172"/>
      <c r="AJ179" s="156" t="str">
        <f t="shared" si="2"/>
        <v>FS</v>
      </c>
      <c r="AK179" s="156" t="b">
        <f>ISNUMBER(SEARCH("IRT",Table1[[#This Row],[Current_Status]]))</f>
        <v>0</v>
      </c>
      <c r="AL179" s="157">
        <f>YEAR(Table1[[#This Row],[Project_Initiated]])</f>
        <v>2019</v>
      </c>
      <c r="AM179" s="87">
        <v>43754</v>
      </c>
      <c r="AN179" s="158" t="str">
        <f>IF(AND(Table1[[#This Row],[Completed Date]]&gt;="07/01/2019"+0,Table1[[#This Row],[Completed Date]]&lt;="6/30/2020"+0),"FY 19-20",IF(AND(Table1[[#This Row],[Completed Date]]&gt;="07/01/2018"+0,Table1[[#This Row],[Completed Date]]&lt;="6/30/2019"+0),"FY 18-19",""))</f>
        <v>FY 19-20</v>
      </c>
      <c r="AO179" s="157">
        <f>IFERROR(FIND("R",Table1[[#This Row],[FS_Priority]]),"")</f>
        <v>1</v>
      </c>
      <c r="AX179"/>
      <c r="BA179" s="3"/>
    </row>
    <row r="180" spans="1:53" hidden="1" x14ac:dyDescent="0.25">
      <c r="A180" s="164" t="s">
        <v>3213</v>
      </c>
      <c r="B180" s="164" t="s">
        <v>295</v>
      </c>
      <c r="C180" s="164" t="s">
        <v>3213</v>
      </c>
      <c r="D180" s="168" t="b">
        <v>0</v>
      </c>
      <c r="E180" s="164" t="s">
        <v>141</v>
      </c>
      <c r="F180" s="164" t="s">
        <v>3397</v>
      </c>
      <c r="G180" s="164" t="s">
        <v>295</v>
      </c>
      <c r="H180" s="164" t="s">
        <v>549</v>
      </c>
      <c r="I180" s="164" t="s">
        <v>4316</v>
      </c>
      <c r="J180" s="164" t="s">
        <v>2838</v>
      </c>
      <c r="K180" s="164" t="s">
        <v>3951</v>
      </c>
      <c r="L180" s="164" t="s">
        <v>381</v>
      </c>
      <c r="M180" s="164" t="s">
        <v>4010</v>
      </c>
      <c r="N180" s="164" t="s">
        <v>295</v>
      </c>
      <c r="O180" s="164" t="s">
        <v>243</v>
      </c>
      <c r="Q180" s="164" t="s">
        <v>307</v>
      </c>
      <c r="R180" s="164" t="s">
        <v>295</v>
      </c>
      <c r="S180" s="168" t="b">
        <v>0</v>
      </c>
      <c r="V180" s="170">
        <v>43574</v>
      </c>
      <c r="W180" s="164" t="s">
        <v>295</v>
      </c>
      <c r="X180"/>
      <c r="Z180" s="164" t="s">
        <v>295</v>
      </c>
      <c r="AC180" s="164" t="s">
        <v>3696</v>
      </c>
      <c r="AE180" s="164" t="s">
        <v>295</v>
      </c>
      <c r="AF180" s="164" t="s">
        <v>295</v>
      </c>
      <c r="AG180" s="164" t="s">
        <v>295</v>
      </c>
      <c r="AH180" s="170">
        <v>43644</v>
      </c>
      <c r="AI180" s="172"/>
      <c r="AJ180" s="151" t="str">
        <f t="shared" si="2"/>
        <v>FS</v>
      </c>
      <c r="AK180" s="151" t="b">
        <f>ISNUMBER(SEARCH("IRT",Table1[[#This Row],[Current_Status]]))</f>
        <v>0</v>
      </c>
      <c r="AL180" s="152">
        <f>YEAR(Table1[[#This Row],[Project_Initiated]])</f>
        <v>2019</v>
      </c>
      <c r="AM180" s="87">
        <v>43754</v>
      </c>
      <c r="AN180" s="158" t="str">
        <f>IF(AND(Table1[[#This Row],[Completed Date]]&gt;="07/01/2019"+0,Table1[[#This Row],[Completed Date]]&lt;="6/30/2020"+0),"FY 19-20",IF(AND(Table1[[#This Row],[Completed Date]]&gt;="07/01/2018"+0,Table1[[#This Row],[Completed Date]]&lt;="6/30/2019"+0),"FY 18-19",""))</f>
        <v>FY 18-19</v>
      </c>
      <c r="AO180" s="157" t="str">
        <f>IFERROR(FIND("R",Table1[[#This Row],[FS_Priority]]),"")</f>
        <v/>
      </c>
      <c r="AX180"/>
      <c r="BA180" s="3"/>
    </row>
    <row r="181" spans="1:53" hidden="1" x14ac:dyDescent="0.25">
      <c r="A181" s="164" t="s">
        <v>3214</v>
      </c>
      <c r="B181" s="164" t="s">
        <v>295</v>
      </c>
      <c r="C181" s="164" t="s">
        <v>3214</v>
      </c>
      <c r="D181" s="168" t="b">
        <v>0</v>
      </c>
      <c r="E181" s="164" t="s">
        <v>141</v>
      </c>
      <c r="F181" s="164" t="s">
        <v>3401</v>
      </c>
      <c r="G181" s="164" t="s">
        <v>295</v>
      </c>
      <c r="H181" s="164" t="s">
        <v>408</v>
      </c>
      <c r="I181" s="164" t="s">
        <v>4317</v>
      </c>
      <c r="J181" s="164" t="s">
        <v>2838</v>
      </c>
      <c r="K181" s="164" t="s">
        <v>3951</v>
      </c>
      <c r="L181" s="164" t="s">
        <v>381</v>
      </c>
      <c r="M181" s="164" t="s">
        <v>3958</v>
      </c>
      <c r="N181" s="164" t="s">
        <v>295</v>
      </c>
      <c r="O181" s="164" t="s">
        <v>243</v>
      </c>
      <c r="Q181" s="164" t="s">
        <v>309</v>
      </c>
      <c r="R181" s="164" t="s">
        <v>295</v>
      </c>
      <c r="S181" s="168" t="b">
        <v>1</v>
      </c>
      <c r="V181" s="170">
        <v>43595</v>
      </c>
      <c r="W181" s="164" t="s">
        <v>295</v>
      </c>
      <c r="X181"/>
      <c r="Z181" s="164" t="s">
        <v>295</v>
      </c>
      <c r="AC181" s="164" t="s">
        <v>3665</v>
      </c>
      <c r="AE181" s="164" t="s">
        <v>295</v>
      </c>
      <c r="AF181" s="164" t="s">
        <v>295</v>
      </c>
      <c r="AG181" s="164" t="s">
        <v>295</v>
      </c>
      <c r="AH181" s="170">
        <v>43634</v>
      </c>
      <c r="AI181" s="172"/>
      <c r="AJ181" s="151" t="str">
        <f t="shared" si="2"/>
        <v>FS</v>
      </c>
      <c r="AK181" s="151" t="b">
        <f>ISNUMBER(SEARCH("IRT",Table1[[#This Row],[Current_Status]]))</f>
        <v>0</v>
      </c>
      <c r="AL181" s="152">
        <f>YEAR(Table1[[#This Row],[Project_Initiated]])</f>
        <v>2019</v>
      </c>
      <c r="AM181" s="87">
        <v>43754</v>
      </c>
      <c r="AN181" s="158" t="str">
        <f>IF(AND(Table1[[#This Row],[Completed Date]]&gt;="07/01/2019"+0,Table1[[#This Row],[Completed Date]]&lt;="6/30/2020"+0),"FY 19-20",IF(AND(Table1[[#This Row],[Completed Date]]&gt;="07/01/2018"+0,Table1[[#This Row],[Completed Date]]&lt;="6/30/2019"+0),"FY 18-19",""))</f>
        <v>FY 18-19</v>
      </c>
      <c r="AO181" s="157" t="str">
        <f>IFERROR(FIND("R",Table1[[#This Row],[FS_Priority]]),"")</f>
        <v/>
      </c>
      <c r="AX181"/>
      <c r="BA181" s="3"/>
    </row>
    <row r="182" spans="1:53" hidden="1" x14ac:dyDescent="0.25">
      <c r="A182" s="164" t="s">
        <v>3220</v>
      </c>
      <c r="B182" s="164" t="s">
        <v>295</v>
      </c>
      <c r="C182" s="164" t="s">
        <v>3220</v>
      </c>
      <c r="D182" s="168" t="b">
        <v>0</v>
      </c>
      <c r="E182" s="164" t="s">
        <v>141</v>
      </c>
      <c r="F182" s="164" t="s">
        <v>3425</v>
      </c>
      <c r="G182" s="164" t="s">
        <v>295</v>
      </c>
      <c r="H182" s="164" t="s">
        <v>549</v>
      </c>
      <c r="I182" s="164" t="s">
        <v>4324</v>
      </c>
      <c r="J182" s="164" t="s">
        <v>2838</v>
      </c>
      <c r="K182" s="164" t="s">
        <v>3951</v>
      </c>
      <c r="L182" s="164" t="s">
        <v>381</v>
      </c>
      <c r="M182" s="164" t="s">
        <v>3957</v>
      </c>
      <c r="N182" s="164" t="s">
        <v>295</v>
      </c>
      <c r="O182" s="164" t="s">
        <v>243</v>
      </c>
      <c r="Q182" s="164" t="s">
        <v>324</v>
      </c>
      <c r="R182" s="164" t="s">
        <v>295</v>
      </c>
      <c r="S182" s="168" t="b">
        <v>0</v>
      </c>
      <c r="V182" s="170">
        <v>43595</v>
      </c>
      <c r="W182" s="164" t="s">
        <v>295</v>
      </c>
      <c r="X182"/>
      <c r="Z182" s="164" t="s">
        <v>295</v>
      </c>
      <c r="AC182" s="164" t="s">
        <v>3683</v>
      </c>
      <c r="AD182" s="136"/>
      <c r="AE182" s="164" t="s">
        <v>295</v>
      </c>
      <c r="AF182" s="164" t="s">
        <v>295</v>
      </c>
      <c r="AG182" s="164" t="s">
        <v>295</v>
      </c>
      <c r="AH182" s="170">
        <v>43636</v>
      </c>
      <c r="AI182" s="172"/>
      <c r="AJ182" s="151" t="str">
        <f t="shared" si="2"/>
        <v>FS</v>
      </c>
      <c r="AK182" s="151" t="b">
        <f>ISNUMBER(SEARCH("IRT",Table1[[#This Row],[Current_Status]]))</f>
        <v>0</v>
      </c>
      <c r="AL182" s="152">
        <f>YEAR(Table1[[#This Row],[Project_Initiated]])</f>
        <v>2019</v>
      </c>
      <c r="AM182" s="87">
        <v>43754</v>
      </c>
      <c r="AN182" s="158" t="str">
        <f>IF(AND(Table1[[#This Row],[Completed Date]]&gt;="07/01/2019"+0,Table1[[#This Row],[Completed Date]]&lt;="6/30/2020"+0),"FY 19-20",IF(AND(Table1[[#This Row],[Completed Date]]&gt;="07/01/2018"+0,Table1[[#This Row],[Completed Date]]&lt;="6/30/2019"+0),"FY 18-19",""))</f>
        <v>FY 18-19</v>
      </c>
      <c r="AO182" s="157" t="str">
        <f>IFERROR(FIND("R",Table1[[#This Row],[FS_Priority]]),"")</f>
        <v/>
      </c>
      <c r="AX182"/>
      <c r="BA182" s="3"/>
    </row>
    <row r="183" spans="1:53" hidden="1" x14ac:dyDescent="0.25">
      <c r="A183" s="164" t="s">
        <v>3215</v>
      </c>
      <c r="B183" s="164" t="s">
        <v>295</v>
      </c>
      <c r="C183" s="164" t="s">
        <v>3215</v>
      </c>
      <c r="D183" s="168" t="b">
        <v>0</v>
      </c>
      <c r="E183" s="164" t="s">
        <v>141</v>
      </c>
      <c r="F183" s="164" t="s">
        <v>3403</v>
      </c>
      <c r="G183" s="164" t="s">
        <v>295</v>
      </c>
      <c r="H183" s="164" t="s">
        <v>537</v>
      </c>
      <c r="I183" s="164" t="s">
        <v>4318</v>
      </c>
      <c r="J183" s="164" t="s">
        <v>2838</v>
      </c>
      <c r="K183" s="164" t="s">
        <v>3951</v>
      </c>
      <c r="L183" s="164" t="s">
        <v>381</v>
      </c>
      <c r="M183" s="164" t="s">
        <v>4319</v>
      </c>
      <c r="N183" s="164" t="s">
        <v>295</v>
      </c>
      <c r="O183" s="164" t="s">
        <v>243</v>
      </c>
      <c r="Q183" s="164" t="s">
        <v>311</v>
      </c>
      <c r="R183" s="164" t="s">
        <v>295</v>
      </c>
      <c r="S183" s="168" t="b">
        <v>1</v>
      </c>
      <c r="V183" s="170">
        <v>43605</v>
      </c>
      <c r="W183" s="164" t="s">
        <v>295</v>
      </c>
      <c r="X183"/>
      <c r="Z183" s="164" t="s">
        <v>295</v>
      </c>
      <c r="AC183" s="164" t="s">
        <v>3683</v>
      </c>
      <c r="AE183" s="164" t="s">
        <v>295</v>
      </c>
      <c r="AF183" s="164" t="s">
        <v>295</v>
      </c>
      <c r="AG183" s="164" t="s">
        <v>295</v>
      </c>
      <c r="AH183" s="170">
        <v>43636</v>
      </c>
      <c r="AI183" s="172"/>
      <c r="AJ183" s="151" t="str">
        <f t="shared" si="2"/>
        <v>FS</v>
      </c>
      <c r="AK183" s="151" t="b">
        <f>ISNUMBER(SEARCH("IRT",Table1[[#This Row],[Current_Status]]))</f>
        <v>0</v>
      </c>
      <c r="AL183" s="152">
        <f>YEAR(Table1[[#This Row],[Project_Initiated]])</f>
        <v>2019</v>
      </c>
      <c r="AM183" s="87">
        <v>43754</v>
      </c>
      <c r="AN183" s="158" t="str">
        <f>IF(AND(Table1[[#This Row],[Completed Date]]&gt;="07/01/2019"+0,Table1[[#This Row],[Completed Date]]&lt;="6/30/2020"+0),"FY 19-20",IF(AND(Table1[[#This Row],[Completed Date]]&gt;="07/01/2018"+0,Table1[[#This Row],[Completed Date]]&lt;="6/30/2019"+0),"FY 18-19",""))</f>
        <v>FY 18-19</v>
      </c>
      <c r="AO183" s="157" t="str">
        <f>IFERROR(FIND("R",Table1[[#This Row],[FS_Priority]]),"")</f>
        <v/>
      </c>
      <c r="AX183"/>
      <c r="BA183" s="3"/>
    </row>
    <row r="184" spans="1:53" hidden="1" x14ac:dyDescent="0.25">
      <c r="A184" s="164" t="s">
        <v>3221</v>
      </c>
      <c r="B184" s="164" t="s">
        <v>295</v>
      </c>
      <c r="C184" s="164" t="s">
        <v>3221</v>
      </c>
      <c r="D184" s="168" t="b">
        <v>0</v>
      </c>
      <c r="E184" s="164" t="s">
        <v>141</v>
      </c>
      <c r="F184" s="164" t="s">
        <v>3427</v>
      </c>
      <c r="G184" s="164" t="s">
        <v>295</v>
      </c>
      <c r="H184" s="164" t="s">
        <v>549</v>
      </c>
      <c r="I184" s="164" t="s">
        <v>4325</v>
      </c>
      <c r="J184" s="164" t="s">
        <v>2838</v>
      </c>
      <c r="K184" s="164" t="s">
        <v>3951</v>
      </c>
      <c r="L184" s="164" t="s">
        <v>381</v>
      </c>
      <c r="M184" s="164" t="s">
        <v>3982</v>
      </c>
      <c r="N184" s="164" t="s">
        <v>295</v>
      </c>
      <c r="O184" s="164" t="s">
        <v>243</v>
      </c>
      <c r="Q184" s="164" t="s">
        <v>326</v>
      </c>
      <c r="R184" s="164" t="s">
        <v>295</v>
      </c>
      <c r="S184" s="168" t="b">
        <v>0</v>
      </c>
      <c r="V184" s="170">
        <v>43606</v>
      </c>
      <c r="W184" s="164" t="s">
        <v>295</v>
      </c>
      <c r="X184"/>
      <c r="Z184" s="164" t="s">
        <v>295</v>
      </c>
      <c r="AC184" s="164" t="s">
        <v>4394</v>
      </c>
      <c r="AE184" s="164" t="s">
        <v>295</v>
      </c>
      <c r="AF184" s="164" t="s">
        <v>295</v>
      </c>
      <c r="AG184" s="164" t="s">
        <v>295</v>
      </c>
      <c r="AH184" s="170">
        <v>43662</v>
      </c>
      <c r="AI184" s="172"/>
      <c r="AJ184" s="151" t="str">
        <f t="shared" si="2"/>
        <v>FS</v>
      </c>
      <c r="AK184" s="151" t="b">
        <f>ISNUMBER(SEARCH("IRT",Table1[[#This Row],[Current_Status]]))</f>
        <v>0</v>
      </c>
      <c r="AL184" s="152">
        <f>YEAR(Table1[[#This Row],[Project_Initiated]])</f>
        <v>2019</v>
      </c>
      <c r="AM184" s="87">
        <v>43754</v>
      </c>
      <c r="AN184" s="158" t="str">
        <f>IF(AND(Table1[[#This Row],[Completed Date]]&gt;="07/01/2019"+0,Table1[[#This Row],[Completed Date]]&lt;="6/30/2020"+0),"FY 19-20",IF(AND(Table1[[#This Row],[Completed Date]]&gt;="07/01/2018"+0,Table1[[#This Row],[Completed Date]]&lt;="6/30/2019"+0),"FY 18-19",""))</f>
        <v>FY 19-20</v>
      </c>
      <c r="AO184" s="157" t="str">
        <f>IFERROR(FIND("R",Table1[[#This Row],[FS_Priority]]),"")</f>
        <v/>
      </c>
      <c r="AX184"/>
      <c r="BA184" s="3"/>
    </row>
    <row r="185" spans="1:53" hidden="1" x14ac:dyDescent="0.25">
      <c r="A185" s="164" t="s">
        <v>3216</v>
      </c>
      <c r="B185" s="164" t="s">
        <v>295</v>
      </c>
      <c r="C185" s="164" t="s">
        <v>3216</v>
      </c>
      <c r="D185" s="168" t="b">
        <v>0</v>
      </c>
      <c r="E185" s="164" t="s">
        <v>141</v>
      </c>
      <c r="F185" s="164" t="s">
        <v>3406</v>
      </c>
      <c r="G185" s="164" t="s">
        <v>295</v>
      </c>
      <c r="H185" s="164" t="s">
        <v>549</v>
      </c>
      <c r="I185" s="164" t="s">
        <v>4320</v>
      </c>
      <c r="J185" s="164" t="s">
        <v>2838</v>
      </c>
      <c r="K185" s="164" t="s">
        <v>3951</v>
      </c>
      <c r="L185" s="164" t="s">
        <v>381</v>
      </c>
      <c r="M185" s="164" t="s">
        <v>3982</v>
      </c>
      <c r="N185" s="164" t="s">
        <v>295</v>
      </c>
      <c r="O185" s="164" t="s">
        <v>243</v>
      </c>
      <c r="Q185" s="164" t="s">
        <v>313</v>
      </c>
      <c r="R185" s="164" t="s">
        <v>295</v>
      </c>
      <c r="S185" s="168" t="b">
        <v>0</v>
      </c>
      <c r="V185" s="170">
        <v>43606</v>
      </c>
      <c r="W185" s="164" t="s">
        <v>295</v>
      </c>
      <c r="X185"/>
      <c r="Z185" s="164" t="s">
        <v>295</v>
      </c>
      <c r="AC185" s="164" t="s">
        <v>4394</v>
      </c>
      <c r="AD185" s="136"/>
      <c r="AE185" s="164" t="s">
        <v>295</v>
      </c>
      <c r="AF185" s="164" t="s">
        <v>295</v>
      </c>
      <c r="AG185" s="164" t="s">
        <v>295</v>
      </c>
      <c r="AH185" s="170">
        <v>43662</v>
      </c>
      <c r="AI185" s="171"/>
      <c r="AJ185" s="151" t="str">
        <f t="shared" si="2"/>
        <v>FS</v>
      </c>
      <c r="AK185" s="151" t="b">
        <f>ISNUMBER(SEARCH("IRT",Table1[[#This Row],[Current_Status]]))</f>
        <v>0</v>
      </c>
      <c r="AL185" s="152">
        <f>YEAR(Table1[[#This Row],[Project_Initiated]])</f>
        <v>2019</v>
      </c>
      <c r="AM185" s="87">
        <v>43754</v>
      </c>
      <c r="AN185" s="158" t="str">
        <f>IF(AND(Table1[[#This Row],[Completed Date]]&gt;="07/01/2019"+0,Table1[[#This Row],[Completed Date]]&lt;="6/30/2020"+0),"FY 19-20",IF(AND(Table1[[#This Row],[Completed Date]]&gt;="07/01/2018"+0,Table1[[#This Row],[Completed Date]]&lt;="6/30/2019"+0),"FY 18-19",""))</f>
        <v>FY 19-20</v>
      </c>
      <c r="AO185" s="157" t="str">
        <f>IFERROR(FIND("R",Table1[[#This Row],[FS_Priority]]),"")</f>
        <v/>
      </c>
      <c r="AX185"/>
      <c r="BA185" s="3"/>
    </row>
    <row r="186" spans="1:53" hidden="1" x14ac:dyDescent="0.25">
      <c r="A186" s="164" t="s">
        <v>383</v>
      </c>
      <c r="B186" s="164" t="s">
        <v>295</v>
      </c>
      <c r="C186" s="164" t="s">
        <v>383</v>
      </c>
      <c r="D186" s="168" t="b">
        <v>0</v>
      </c>
      <c r="E186" s="164" t="s">
        <v>141</v>
      </c>
      <c r="F186" s="164" t="s">
        <v>3398</v>
      </c>
      <c r="G186" s="164" t="s">
        <v>295</v>
      </c>
      <c r="H186" s="164" t="s">
        <v>549</v>
      </c>
      <c r="I186" s="164" t="s">
        <v>3981</v>
      </c>
      <c r="J186" s="164" t="s">
        <v>2838</v>
      </c>
      <c r="K186" s="164" t="s">
        <v>3951</v>
      </c>
      <c r="L186" s="164" t="s">
        <v>381</v>
      </c>
      <c r="M186" s="164" t="s">
        <v>3982</v>
      </c>
      <c r="N186" s="164" t="s">
        <v>295</v>
      </c>
      <c r="O186" s="164" t="s">
        <v>243</v>
      </c>
      <c r="Q186" s="164" t="s">
        <v>307</v>
      </c>
      <c r="R186" s="164" t="s">
        <v>295</v>
      </c>
      <c r="S186" s="168" t="b">
        <v>0</v>
      </c>
      <c r="V186" s="170">
        <v>43329</v>
      </c>
      <c r="W186" s="164" t="s">
        <v>295</v>
      </c>
      <c r="X186"/>
      <c r="Z186" s="164" t="s">
        <v>295</v>
      </c>
      <c r="AC186" s="164" t="s">
        <v>624</v>
      </c>
      <c r="AE186" s="164" t="s">
        <v>243</v>
      </c>
      <c r="AF186" s="164" t="s">
        <v>624</v>
      </c>
      <c r="AG186" s="164" t="s">
        <v>624</v>
      </c>
      <c r="AH186" s="170">
        <v>43412</v>
      </c>
      <c r="AI186" s="172"/>
      <c r="AJ186" s="151" t="str">
        <f t="shared" si="2"/>
        <v>FS</v>
      </c>
      <c r="AK186" s="151" t="b">
        <f>ISNUMBER(SEARCH("IRT",Table1[[#This Row],[Current_Status]]))</f>
        <v>0</v>
      </c>
      <c r="AL186" s="152">
        <f>YEAR(Table1[[#This Row],[Project_Initiated]])</f>
        <v>2018</v>
      </c>
      <c r="AM186" s="87">
        <v>43754</v>
      </c>
      <c r="AN186" s="158" t="str">
        <f>IF(AND(Table1[[#This Row],[Completed Date]]&gt;="07/01/2019"+0,Table1[[#This Row],[Completed Date]]&lt;="6/30/2020"+0),"FY 19-20",IF(AND(Table1[[#This Row],[Completed Date]]&gt;="07/01/2018"+0,Table1[[#This Row],[Completed Date]]&lt;="6/30/2019"+0),"FY 18-19",""))</f>
        <v>FY 18-19</v>
      </c>
      <c r="AO186" s="157" t="str">
        <f>IFERROR(FIND("R",Table1[[#This Row],[FS_Priority]]),"")</f>
        <v/>
      </c>
      <c r="AX186"/>
      <c r="BA186" s="3"/>
    </row>
    <row r="187" spans="1:53" hidden="1" x14ac:dyDescent="0.25">
      <c r="A187" s="164" t="s">
        <v>24</v>
      </c>
      <c r="B187" s="164" t="s">
        <v>24</v>
      </c>
      <c r="C187" s="164" t="s">
        <v>295</v>
      </c>
      <c r="D187" s="168" t="b">
        <v>0</v>
      </c>
      <c r="E187" s="164" t="s">
        <v>21</v>
      </c>
      <c r="F187" s="164" t="s">
        <v>2855</v>
      </c>
      <c r="G187" s="164" t="s">
        <v>3784</v>
      </c>
      <c r="H187" s="164" t="s">
        <v>330</v>
      </c>
      <c r="I187" s="164" t="s">
        <v>295</v>
      </c>
      <c r="J187" s="164" t="s">
        <v>3785</v>
      </c>
      <c r="K187" s="164" t="s">
        <v>3774</v>
      </c>
      <c r="L187" s="164" t="s">
        <v>4821</v>
      </c>
      <c r="M187" s="164" t="s">
        <v>3786</v>
      </c>
      <c r="N187" s="164" t="s">
        <v>295</v>
      </c>
      <c r="O187" s="164" t="s">
        <v>169</v>
      </c>
      <c r="P187" s="169">
        <v>2</v>
      </c>
      <c r="Q187" s="164" t="s">
        <v>295</v>
      </c>
      <c r="R187" s="164" t="s">
        <v>295</v>
      </c>
      <c r="S187" s="168" t="b">
        <v>0</v>
      </c>
      <c r="T187" s="169">
        <v>0</v>
      </c>
      <c r="V187" s="170">
        <v>43335</v>
      </c>
      <c r="W187" s="164" t="s">
        <v>2856</v>
      </c>
      <c r="X187" s="171">
        <v>43892</v>
      </c>
      <c r="Y187" s="171">
        <v>44008</v>
      </c>
      <c r="Z187" s="164" t="s">
        <v>295</v>
      </c>
      <c r="AC187" s="164" t="s">
        <v>295</v>
      </c>
      <c r="AD187" s="167"/>
      <c r="AE187" s="164" t="s">
        <v>295</v>
      </c>
      <c r="AF187" s="164" t="s">
        <v>295</v>
      </c>
      <c r="AG187" s="164" t="s">
        <v>295</v>
      </c>
      <c r="AH187" s="136"/>
      <c r="AI187" s="136"/>
      <c r="AJ187" s="151" t="str">
        <f t="shared" si="2"/>
        <v>PD&amp;C</v>
      </c>
      <c r="AK187" s="151" t="b">
        <f>ISNUMBER(SEARCH("IRT",Table1[[#This Row],[Current_Status]]))</f>
        <v>0</v>
      </c>
      <c r="AL187" s="152">
        <f>YEAR(Table1[[#This Row],[Project_Initiated]])</f>
        <v>2018</v>
      </c>
      <c r="AM187" s="87">
        <v>43754</v>
      </c>
      <c r="AN187" s="158" t="str">
        <f>IF(AND(Table1[[#This Row],[Completed Date]]&gt;="07/01/2019"+0,Table1[[#This Row],[Completed Date]]&lt;="6/30/2020"+0),"FY 19-20",IF(AND(Table1[[#This Row],[Completed Date]]&gt;="07/01/2018"+0,Table1[[#This Row],[Completed Date]]&lt;="6/30/2019"+0),"FY 18-19",""))</f>
        <v/>
      </c>
      <c r="AO187" s="157" t="str">
        <f>IFERROR(FIND("R",Table1[[#This Row],[FS_Priority]]),"")</f>
        <v/>
      </c>
      <c r="AX187"/>
      <c r="BA187" s="3"/>
    </row>
    <row r="188" spans="1:53" hidden="1" x14ac:dyDescent="0.25">
      <c r="A188" s="164" t="s">
        <v>25</v>
      </c>
      <c r="B188" s="164" t="s">
        <v>25</v>
      </c>
      <c r="C188" s="164" t="s">
        <v>295</v>
      </c>
      <c r="D188" s="168" t="b">
        <v>0</v>
      </c>
      <c r="E188" s="164" t="s">
        <v>21</v>
      </c>
      <c r="F188" s="164" t="s">
        <v>26</v>
      </c>
      <c r="G188" s="164" t="s">
        <v>3787</v>
      </c>
      <c r="H188" s="164" t="s">
        <v>295</v>
      </c>
      <c r="I188" s="164" t="s">
        <v>295</v>
      </c>
      <c r="J188" s="164" t="s">
        <v>3788</v>
      </c>
      <c r="K188" s="164" t="s">
        <v>3774</v>
      </c>
      <c r="L188" s="164" t="s">
        <v>4821</v>
      </c>
      <c r="M188" s="164" t="s">
        <v>3789</v>
      </c>
      <c r="N188" s="164" t="s">
        <v>295</v>
      </c>
      <c r="O188" s="164" t="s">
        <v>3790</v>
      </c>
      <c r="P188" s="169">
        <v>3</v>
      </c>
      <c r="Q188" s="164" t="s">
        <v>295</v>
      </c>
      <c r="R188" s="164" t="s">
        <v>295</v>
      </c>
      <c r="S188" s="168" t="b">
        <v>0</v>
      </c>
      <c r="T188" s="169">
        <v>0</v>
      </c>
      <c r="V188" s="170">
        <v>41739</v>
      </c>
      <c r="W188" s="164" t="s">
        <v>2953</v>
      </c>
      <c r="X188"/>
      <c r="Z188" s="164" t="s">
        <v>295</v>
      </c>
      <c r="AC188" s="164" t="s">
        <v>295</v>
      </c>
      <c r="AE188" s="164" t="s">
        <v>295</v>
      </c>
      <c r="AF188" s="164" t="s">
        <v>295</v>
      </c>
      <c r="AG188" s="164" t="s">
        <v>295</v>
      </c>
      <c r="AH188" s="167"/>
      <c r="AI188" s="136"/>
      <c r="AJ188" s="151" t="str">
        <f t="shared" si="2"/>
        <v>PD&amp;C</v>
      </c>
      <c r="AK188" s="151" t="b">
        <f>ISNUMBER(SEARCH("IRT",Table1[[#This Row],[Current_Status]]))</f>
        <v>0</v>
      </c>
      <c r="AL188" s="152">
        <f>YEAR(Table1[[#This Row],[Project_Initiated]])</f>
        <v>2014</v>
      </c>
      <c r="AM188" s="87">
        <v>43754</v>
      </c>
      <c r="AN188" s="158" t="str">
        <f>IF(AND(Table1[[#This Row],[Completed Date]]&gt;="07/01/2019"+0,Table1[[#This Row],[Completed Date]]&lt;="6/30/2020"+0),"FY 19-20",IF(AND(Table1[[#This Row],[Completed Date]]&gt;="07/01/2018"+0,Table1[[#This Row],[Completed Date]]&lt;="6/30/2019"+0),"FY 18-19",""))</f>
        <v/>
      </c>
      <c r="AO188" s="157" t="str">
        <f>IFERROR(FIND("R",Table1[[#This Row],[FS_Priority]]),"")</f>
        <v/>
      </c>
      <c r="AX188"/>
      <c r="BA188" s="3"/>
    </row>
    <row r="189" spans="1:53" hidden="1" x14ac:dyDescent="0.25">
      <c r="A189" s="164" t="s">
        <v>27</v>
      </c>
      <c r="B189" s="164" t="s">
        <v>27</v>
      </c>
      <c r="C189" s="164" t="s">
        <v>295</v>
      </c>
      <c r="D189" s="168" t="b">
        <v>0</v>
      </c>
      <c r="E189" s="164" t="s">
        <v>21</v>
      </c>
      <c r="F189" s="164" t="s">
        <v>28</v>
      </c>
      <c r="G189" s="164" t="s">
        <v>29</v>
      </c>
      <c r="H189" s="164" t="s">
        <v>331</v>
      </c>
      <c r="I189" s="164" t="s">
        <v>295</v>
      </c>
      <c r="J189" s="164" t="s">
        <v>3791</v>
      </c>
      <c r="K189" s="164" t="s">
        <v>3774</v>
      </c>
      <c r="L189" s="164" t="s">
        <v>4821</v>
      </c>
      <c r="M189" s="164" t="s">
        <v>22</v>
      </c>
      <c r="N189" s="164" t="s">
        <v>295</v>
      </c>
      <c r="O189" s="164" t="s">
        <v>169</v>
      </c>
      <c r="P189" s="169">
        <v>99</v>
      </c>
      <c r="Q189" s="164" t="s">
        <v>295</v>
      </c>
      <c r="R189" s="164" t="s">
        <v>295</v>
      </c>
      <c r="S189" s="168" t="b">
        <v>0</v>
      </c>
      <c r="T189" s="169">
        <v>0</v>
      </c>
      <c r="V189" s="170">
        <v>43123</v>
      </c>
      <c r="W189" s="164" t="s">
        <v>3687</v>
      </c>
      <c r="X189"/>
      <c r="Z189" s="164" t="s">
        <v>295</v>
      </c>
      <c r="AC189" s="164" t="s">
        <v>295</v>
      </c>
      <c r="AE189" s="164" t="s">
        <v>295</v>
      </c>
      <c r="AF189" s="164" t="s">
        <v>295</v>
      </c>
      <c r="AG189" s="164" t="s">
        <v>295</v>
      </c>
      <c r="AH189" s="167"/>
      <c r="AI189" s="136"/>
      <c r="AJ189" s="151" t="str">
        <f t="shared" si="2"/>
        <v>PD&amp;C</v>
      </c>
      <c r="AK189" s="151" t="b">
        <f>ISNUMBER(SEARCH("IRT",Table1[[#This Row],[Current_Status]]))</f>
        <v>0</v>
      </c>
      <c r="AL189" s="152">
        <f>YEAR(Table1[[#This Row],[Project_Initiated]])</f>
        <v>2018</v>
      </c>
      <c r="AM189" s="87">
        <v>43754</v>
      </c>
      <c r="AN189" s="158" t="str">
        <f>IF(AND(Table1[[#This Row],[Completed Date]]&gt;="07/01/2019"+0,Table1[[#This Row],[Completed Date]]&lt;="6/30/2020"+0),"FY 19-20",IF(AND(Table1[[#This Row],[Completed Date]]&gt;="07/01/2018"+0,Table1[[#This Row],[Completed Date]]&lt;="6/30/2019"+0),"FY 18-19",""))</f>
        <v/>
      </c>
      <c r="AO189" s="157" t="str">
        <f>IFERROR(FIND("R",Table1[[#This Row],[FS_Priority]]),"")</f>
        <v/>
      </c>
      <c r="AX189"/>
      <c r="BA189" s="3"/>
    </row>
    <row r="190" spans="1:53" hidden="1" x14ac:dyDescent="0.25">
      <c r="A190" s="164" t="s">
        <v>80</v>
      </c>
      <c r="B190" s="164" t="s">
        <v>80</v>
      </c>
      <c r="C190" s="164" t="s">
        <v>295</v>
      </c>
      <c r="D190" s="168" t="b">
        <v>0</v>
      </c>
      <c r="E190" s="164" t="s">
        <v>76</v>
      </c>
      <c r="F190" s="164" t="s">
        <v>3005</v>
      </c>
      <c r="G190" s="164" t="s">
        <v>3904</v>
      </c>
      <c r="H190" s="164" t="s">
        <v>262</v>
      </c>
      <c r="I190" s="164" t="s">
        <v>295</v>
      </c>
      <c r="J190" s="164" t="s">
        <v>4526</v>
      </c>
      <c r="K190" s="164" t="s">
        <v>3856</v>
      </c>
      <c r="L190" s="164" t="s">
        <v>77</v>
      </c>
      <c r="M190" s="164" t="s">
        <v>3903</v>
      </c>
      <c r="N190" s="164" t="s">
        <v>295</v>
      </c>
      <c r="O190" s="164" t="s">
        <v>177</v>
      </c>
      <c r="P190" s="169">
        <v>1</v>
      </c>
      <c r="Q190" s="164" t="s">
        <v>295</v>
      </c>
      <c r="R190" s="164" t="s">
        <v>295</v>
      </c>
      <c r="S190" s="168" t="b">
        <v>0</v>
      </c>
      <c r="T190" s="169">
        <v>700000</v>
      </c>
      <c r="V190" s="170">
        <v>43194</v>
      </c>
      <c r="W190" s="164" t="s">
        <v>32</v>
      </c>
      <c r="X190" s="171">
        <v>43770</v>
      </c>
      <c r="Y190" s="171">
        <v>43831</v>
      </c>
      <c r="Z190" s="164" t="s">
        <v>295</v>
      </c>
      <c r="AC190" s="164" t="s">
        <v>295</v>
      </c>
      <c r="AD190" s="167"/>
      <c r="AE190" s="164" t="s">
        <v>295</v>
      </c>
      <c r="AF190" s="164" t="s">
        <v>295</v>
      </c>
      <c r="AG190" s="164" t="s">
        <v>295</v>
      </c>
      <c r="AH190" s="136"/>
      <c r="AI190" s="136"/>
      <c r="AJ190" s="151" t="str">
        <f t="shared" si="2"/>
        <v>PD&amp;C</v>
      </c>
      <c r="AK190" s="151" t="b">
        <f>ISNUMBER(SEARCH("IRT",Table1[[#This Row],[Current_Status]]))</f>
        <v>0</v>
      </c>
      <c r="AL190" s="152">
        <f>YEAR(Table1[[#This Row],[Project_Initiated]])</f>
        <v>2018</v>
      </c>
      <c r="AM190" s="87">
        <v>43754</v>
      </c>
      <c r="AN190" s="158" t="str">
        <f>IF(AND(Table1[[#This Row],[Completed Date]]&gt;="07/01/2019"+0,Table1[[#This Row],[Completed Date]]&lt;="6/30/2020"+0),"FY 19-20",IF(AND(Table1[[#This Row],[Completed Date]]&gt;="07/01/2018"+0,Table1[[#This Row],[Completed Date]]&lt;="6/30/2019"+0),"FY 18-19",""))</f>
        <v/>
      </c>
      <c r="AO190" s="157" t="str">
        <f>IFERROR(FIND("R",Table1[[#This Row],[FS_Priority]]),"")</f>
        <v/>
      </c>
      <c r="AX190"/>
      <c r="BA190" s="3"/>
    </row>
    <row r="191" spans="1:53" hidden="1" x14ac:dyDescent="0.25">
      <c r="A191" s="164" t="s">
        <v>78</v>
      </c>
      <c r="B191" s="164" t="s">
        <v>78</v>
      </c>
      <c r="C191" s="164" t="s">
        <v>295</v>
      </c>
      <c r="D191" s="168" t="b">
        <v>0</v>
      </c>
      <c r="E191" s="164" t="s">
        <v>76</v>
      </c>
      <c r="F191" s="164" t="s">
        <v>79</v>
      </c>
      <c r="G191" s="164" t="s">
        <v>3900</v>
      </c>
      <c r="H191" s="164" t="s">
        <v>295</v>
      </c>
      <c r="I191" s="164" t="s">
        <v>295</v>
      </c>
      <c r="J191" s="164" t="s">
        <v>3901</v>
      </c>
      <c r="K191" s="164" t="s">
        <v>3856</v>
      </c>
      <c r="L191" s="164" t="s">
        <v>77</v>
      </c>
      <c r="M191" s="164" t="s">
        <v>3902</v>
      </c>
      <c r="N191" s="164" t="s">
        <v>295</v>
      </c>
      <c r="O191" s="164" t="s">
        <v>177</v>
      </c>
      <c r="P191" s="169">
        <v>2</v>
      </c>
      <c r="Q191" s="164" t="s">
        <v>295</v>
      </c>
      <c r="R191" s="164" t="s">
        <v>295</v>
      </c>
      <c r="S191" s="168" t="b">
        <v>0</v>
      </c>
      <c r="T191" s="169">
        <v>0</v>
      </c>
      <c r="V191" s="170">
        <v>42858</v>
      </c>
      <c r="W191" s="164" t="s">
        <v>3694</v>
      </c>
      <c r="X191"/>
      <c r="Z191" s="164" t="s">
        <v>295</v>
      </c>
      <c r="AC191" s="164" t="s">
        <v>295</v>
      </c>
      <c r="AE191" s="164" t="s">
        <v>295</v>
      </c>
      <c r="AF191" s="164" t="s">
        <v>295</v>
      </c>
      <c r="AG191" s="164" t="s">
        <v>295</v>
      </c>
      <c r="AH191" s="136"/>
      <c r="AI191" s="136"/>
      <c r="AJ191" s="151" t="str">
        <f t="shared" si="2"/>
        <v>PD&amp;C</v>
      </c>
      <c r="AK191" s="151" t="b">
        <f>ISNUMBER(SEARCH("IRT",Table1[[#This Row],[Current_Status]]))</f>
        <v>0</v>
      </c>
      <c r="AL191" s="152">
        <f>YEAR(Table1[[#This Row],[Project_Initiated]])</f>
        <v>2017</v>
      </c>
      <c r="AM191" s="87">
        <v>43754</v>
      </c>
      <c r="AN191" s="158" t="str">
        <f>IF(AND(Table1[[#This Row],[Completed Date]]&gt;="07/01/2019"+0,Table1[[#This Row],[Completed Date]]&lt;="6/30/2020"+0),"FY 19-20",IF(AND(Table1[[#This Row],[Completed Date]]&gt;="07/01/2018"+0,Table1[[#This Row],[Completed Date]]&lt;="6/30/2019"+0),"FY 18-19",""))</f>
        <v/>
      </c>
      <c r="AO191" s="157" t="str">
        <f>IFERROR(FIND("R",Table1[[#This Row],[FS_Priority]]),"")</f>
        <v/>
      </c>
      <c r="AX191"/>
      <c r="BA191" s="3"/>
    </row>
    <row r="192" spans="1:53" hidden="1" x14ac:dyDescent="0.25">
      <c r="A192" s="164" t="s">
        <v>398</v>
      </c>
      <c r="B192" s="164" t="s">
        <v>295</v>
      </c>
      <c r="C192" s="164" t="s">
        <v>398</v>
      </c>
      <c r="D192" s="168" t="b">
        <v>0</v>
      </c>
      <c r="E192" s="164" t="s">
        <v>141</v>
      </c>
      <c r="F192" s="164" t="s">
        <v>3416</v>
      </c>
      <c r="G192" s="164" t="s">
        <v>295</v>
      </c>
      <c r="H192" s="164" t="s">
        <v>1143</v>
      </c>
      <c r="I192" s="164" t="s">
        <v>4011</v>
      </c>
      <c r="J192" s="164" t="s">
        <v>2820</v>
      </c>
      <c r="K192" s="164" t="s">
        <v>3951</v>
      </c>
      <c r="L192" s="164" t="s">
        <v>381</v>
      </c>
      <c r="M192" s="164" t="s">
        <v>3954</v>
      </c>
      <c r="N192" s="164" t="s">
        <v>295</v>
      </c>
      <c r="O192" s="164" t="s">
        <v>263</v>
      </c>
      <c r="Q192" s="164" t="s">
        <v>399</v>
      </c>
      <c r="R192" s="164" t="s">
        <v>320</v>
      </c>
      <c r="S192" s="168" t="b">
        <v>0</v>
      </c>
      <c r="V192" s="170">
        <v>43175</v>
      </c>
      <c r="W192" s="164" t="s">
        <v>295</v>
      </c>
      <c r="X192"/>
      <c r="Z192" s="164" t="s">
        <v>295</v>
      </c>
      <c r="AC192" s="164" t="s">
        <v>4876</v>
      </c>
      <c r="AE192" s="164" t="s">
        <v>257</v>
      </c>
      <c r="AF192" s="164" t="s">
        <v>4412</v>
      </c>
      <c r="AG192" s="164" t="s">
        <v>2884</v>
      </c>
      <c r="AH192" s="167"/>
      <c r="AI192" s="136"/>
      <c r="AJ192" s="151" t="str">
        <f t="shared" si="2"/>
        <v>FS</v>
      </c>
      <c r="AK192" s="151" t="b">
        <f>ISNUMBER(SEARCH("IRT",Table1[[#This Row],[Current_Status]]))</f>
        <v>0</v>
      </c>
      <c r="AL192" s="152">
        <f>YEAR(Table1[[#This Row],[Project_Initiated]])</f>
        <v>2018</v>
      </c>
      <c r="AM192" s="87">
        <v>43754</v>
      </c>
      <c r="AN192" s="158" t="str">
        <f>IF(AND(Table1[[#This Row],[Completed Date]]&gt;="07/01/2019"+0,Table1[[#This Row],[Completed Date]]&lt;="6/30/2020"+0),"FY 19-20",IF(AND(Table1[[#This Row],[Completed Date]]&gt;="07/01/2018"+0,Table1[[#This Row],[Completed Date]]&lt;="6/30/2019"+0),"FY 18-19",""))</f>
        <v/>
      </c>
      <c r="AO192" s="157" t="str">
        <f>IFERROR(FIND("R",Table1[[#This Row],[FS_Priority]]),"")</f>
        <v/>
      </c>
      <c r="AX192"/>
      <c r="BA192" s="3"/>
    </row>
    <row r="193" spans="1:53" hidden="1" x14ac:dyDescent="0.25">
      <c r="A193" s="164" t="s">
        <v>3059</v>
      </c>
      <c r="B193" s="164" t="s">
        <v>295</v>
      </c>
      <c r="C193" s="164" t="s">
        <v>3059</v>
      </c>
      <c r="D193" s="168" t="b">
        <v>0</v>
      </c>
      <c r="E193" s="164" t="s">
        <v>141</v>
      </c>
      <c r="F193" s="164" t="s">
        <v>3737</v>
      </c>
      <c r="G193" s="164" t="s">
        <v>4457</v>
      </c>
      <c r="H193" s="164" t="s">
        <v>529</v>
      </c>
      <c r="I193" s="164" t="s">
        <v>3992</v>
      </c>
      <c r="J193" s="164" t="s">
        <v>2820</v>
      </c>
      <c r="K193" s="164" t="s">
        <v>3951</v>
      </c>
      <c r="L193" s="164" t="s">
        <v>381</v>
      </c>
      <c r="M193" s="164" t="s">
        <v>3954</v>
      </c>
      <c r="N193" s="164" t="s">
        <v>295</v>
      </c>
      <c r="O193" s="164" t="s">
        <v>4379</v>
      </c>
      <c r="Q193" s="164" t="s">
        <v>320</v>
      </c>
      <c r="R193" s="164" t="s">
        <v>295</v>
      </c>
      <c r="S193" s="168" t="b">
        <v>0</v>
      </c>
      <c r="V193" s="170">
        <v>43452</v>
      </c>
      <c r="W193" s="164" t="s">
        <v>295</v>
      </c>
      <c r="X193"/>
      <c r="Z193" s="164" t="s">
        <v>295</v>
      </c>
      <c r="AC193" s="164" t="s">
        <v>4829</v>
      </c>
      <c r="AD193" s="172">
        <v>43545</v>
      </c>
      <c r="AE193" s="164" t="s">
        <v>257</v>
      </c>
      <c r="AF193" s="164" t="s">
        <v>3738</v>
      </c>
      <c r="AG193" s="164" t="s">
        <v>2884</v>
      </c>
      <c r="AH193" s="167"/>
      <c r="AI193" s="136"/>
      <c r="AJ193" s="151" t="str">
        <f t="shared" si="2"/>
        <v>FS</v>
      </c>
      <c r="AK193" s="151" t="b">
        <f>ISNUMBER(SEARCH("IRT",Table1[[#This Row],[Current_Status]]))</f>
        <v>0</v>
      </c>
      <c r="AL193" s="152">
        <f>YEAR(Table1[[#This Row],[Project_Initiated]])</f>
        <v>2018</v>
      </c>
      <c r="AM193" s="87">
        <v>43754</v>
      </c>
      <c r="AN193" s="158" t="str">
        <f>IF(AND(Table1[[#This Row],[Completed Date]]&gt;="07/01/2019"+0,Table1[[#This Row],[Completed Date]]&lt;="6/30/2020"+0),"FY 19-20",IF(AND(Table1[[#This Row],[Completed Date]]&gt;="07/01/2018"+0,Table1[[#This Row],[Completed Date]]&lt;="6/30/2019"+0),"FY 18-19",""))</f>
        <v/>
      </c>
      <c r="AO193" s="157" t="str">
        <f>IFERROR(FIND("R",Table1[[#This Row],[FS_Priority]]),"")</f>
        <v/>
      </c>
      <c r="AX193"/>
      <c r="BA193" s="3"/>
    </row>
    <row r="194" spans="1:53" hidden="1" x14ac:dyDescent="0.25">
      <c r="A194" s="164" t="s">
        <v>3670</v>
      </c>
      <c r="B194" s="164" t="s">
        <v>295</v>
      </c>
      <c r="C194" s="164" t="s">
        <v>3670</v>
      </c>
      <c r="D194" s="168" t="b">
        <v>0</v>
      </c>
      <c r="E194" s="164" t="s">
        <v>141</v>
      </c>
      <c r="F194" s="164" t="s">
        <v>3726</v>
      </c>
      <c r="G194" s="164" t="s">
        <v>3708</v>
      </c>
      <c r="H194" s="164" t="s">
        <v>549</v>
      </c>
      <c r="I194" s="164" t="s">
        <v>4328</v>
      </c>
      <c r="J194" s="164" t="s">
        <v>2820</v>
      </c>
      <c r="K194" s="164" t="s">
        <v>3951</v>
      </c>
      <c r="L194" s="164" t="s">
        <v>381</v>
      </c>
      <c r="M194" s="164" t="s">
        <v>4329</v>
      </c>
      <c r="N194" s="164" t="s">
        <v>295</v>
      </c>
      <c r="O194" s="164" t="s">
        <v>263</v>
      </c>
      <c r="Q194" s="164" t="s">
        <v>152</v>
      </c>
      <c r="R194" s="164" t="s">
        <v>295</v>
      </c>
      <c r="S194" s="168" t="b">
        <v>0</v>
      </c>
      <c r="V194" s="170">
        <v>43544</v>
      </c>
      <c r="W194" s="164" t="s">
        <v>295</v>
      </c>
      <c r="X194"/>
      <c r="Z194" s="164" t="s">
        <v>295</v>
      </c>
      <c r="AC194" s="164" t="s">
        <v>4878</v>
      </c>
      <c r="AD194" s="171">
        <v>43671</v>
      </c>
      <c r="AE194" s="164" t="s">
        <v>257</v>
      </c>
      <c r="AF194" s="164" t="s">
        <v>3727</v>
      </c>
      <c r="AG194" s="164" t="s">
        <v>2884</v>
      </c>
      <c r="AH194" s="136"/>
      <c r="AI194" s="136"/>
      <c r="AJ194" s="151" t="str">
        <f t="shared" ref="AJ194:AJ257" si="3">IF(LEN(A194)&gt;6,"FS","PD&amp;C")</f>
        <v>FS</v>
      </c>
      <c r="AK194" s="151" t="b">
        <f>ISNUMBER(SEARCH("IRT",Table1[[#This Row],[Current_Status]]))</f>
        <v>0</v>
      </c>
      <c r="AL194" s="152">
        <f>YEAR(Table1[[#This Row],[Project_Initiated]])</f>
        <v>2019</v>
      </c>
      <c r="AM194" s="87">
        <v>43754</v>
      </c>
      <c r="AN194" s="158" t="str">
        <f>IF(AND(Table1[[#This Row],[Completed Date]]&gt;="07/01/2019"+0,Table1[[#This Row],[Completed Date]]&lt;="6/30/2020"+0),"FY 19-20",IF(AND(Table1[[#This Row],[Completed Date]]&gt;="07/01/2018"+0,Table1[[#This Row],[Completed Date]]&lt;="6/30/2019"+0),"FY 18-19",""))</f>
        <v/>
      </c>
      <c r="AO194" s="157" t="str">
        <f>IFERROR(FIND("R",Table1[[#This Row],[FS_Priority]]),"")</f>
        <v/>
      </c>
      <c r="AX194"/>
      <c r="BA194" s="3"/>
    </row>
    <row r="195" spans="1:53" hidden="1" x14ac:dyDescent="0.25">
      <c r="A195" s="164" t="s">
        <v>3668</v>
      </c>
      <c r="B195" s="164" t="s">
        <v>295</v>
      </c>
      <c r="C195" s="164" t="s">
        <v>3668</v>
      </c>
      <c r="D195" s="168" t="b">
        <v>0</v>
      </c>
      <c r="E195" s="164" t="s">
        <v>141</v>
      </c>
      <c r="F195" s="164" t="s">
        <v>3669</v>
      </c>
      <c r="G195" s="164" t="s">
        <v>3697</v>
      </c>
      <c r="H195" s="164" t="s">
        <v>549</v>
      </c>
      <c r="I195" s="164" t="s">
        <v>4327</v>
      </c>
      <c r="J195" s="164" t="s">
        <v>2820</v>
      </c>
      <c r="K195" s="164" t="s">
        <v>3951</v>
      </c>
      <c r="L195" s="164" t="s">
        <v>381</v>
      </c>
      <c r="M195" s="164" t="s">
        <v>3954</v>
      </c>
      <c r="N195" s="164" t="s">
        <v>295</v>
      </c>
      <c r="O195" s="164" t="s">
        <v>263</v>
      </c>
      <c r="Q195" s="164" t="s">
        <v>328</v>
      </c>
      <c r="R195" s="164" t="s">
        <v>295</v>
      </c>
      <c r="S195" s="168" t="b">
        <v>0</v>
      </c>
      <c r="V195" s="170">
        <v>43578</v>
      </c>
      <c r="W195" s="164" t="s">
        <v>295</v>
      </c>
      <c r="X195"/>
      <c r="Z195" s="164" t="s">
        <v>295</v>
      </c>
      <c r="AC195" s="164" t="s">
        <v>4877</v>
      </c>
      <c r="AD195" s="171">
        <v>43643</v>
      </c>
      <c r="AE195" s="164" t="s">
        <v>257</v>
      </c>
      <c r="AF195" s="164" t="s">
        <v>295</v>
      </c>
      <c r="AG195" s="164" t="s">
        <v>2884</v>
      </c>
      <c r="AH195" s="167"/>
      <c r="AI195" s="136"/>
      <c r="AJ195" s="151" t="str">
        <f t="shared" si="3"/>
        <v>FS</v>
      </c>
      <c r="AK195" s="151" t="b">
        <f>ISNUMBER(SEARCH("IRT",Table1[[#This Row],[Current_Status]]))</f>
        <v>0</v>
      </c>
      <c r="AL195" s="152">
        <f>YEAR(Table1[[#This Row],[Project_Initiated]])</f>
        <v>2019</v>
      </c>
      <c r="AM195" s="87">
        <v>43754</v>
      </c>
      <c r="AN195" s="158" t="str">
        <f>IF(AND(Table1[[#This Row],[Completed Date]]&gt;="07/01/2019"+0,Table1[[#This Row],[Completed Date]]&lt;="6/30/2020"+0),"FY 19-20",IF(AND(Table1[[#This Row],[Completed Date]]&gt;="07/01/2018"+0,Table1[[#This Row],[Completed Date]]&lt;="6/30/2019"+0),"FY 18-19",""))</f>
        <v/>
      </c>
      <c r="AO195" s="157" t="str">
        <f>IFERROR(FIND("R",Table1[[#This Row],[FS_Priority]]),"")</f>
        <v/>
      </c>
      <c r="AX195"/>
      <c r="BA195" s="3"/>
    </row>
    <row r="196" spans="1:53" hidden="1" x14ac:dyDescent="0.25">
      <c r="A196" s="164" t="s">
        <v>3666</v>
      </c>
      <c r="B196" s="164" t="s">
        <v>295</v>
      </c>
      <c r="C196" s="164" t="s">
        <v>3666</v>
      </c>
      <c r="D196" s="168" t="b">
        <v>0</v>
      </c>
      <c r="E196" s="164" t="s">
        <v>141</v>
      </c>
      <c r="F196" s="164" t="s">
        <v>3667</v>
      </c>
      <c r="G196" s="164" t="s">
        <v>295</v>
      </c>
      <c r="H196" s="164" t="s">
        <v>536</v>
      </c>
      <c r="I196" s="164" t="s">
        <v>4323</v>
      </c>
      <c r="J196" s="164" t="s">
        <v>2820</v>
      </c>
      <c r="K196" s="164" t="s">
        <v>3951</v>
      </c>
      <c r="L196" s="164" t="s">
        <v>381</v>
      </c>
      <c r="M196" s="164" t="s">
        <v>3954</v>
      </c>
      <c r="N196" s="164" t="s">
        <v>295</v>
      </c>
      <c r="O196" s="164" t="s">
        <v>243</v>
      </c>
      <c r="Q196" s="164" t="s">
        <v>323</v>
      </c>
      <c r="R196" s="164" t="s">
        <v>295</v>
      </c>
      <c r="S196" s="168" t="b">
        <v>0</v>
      </c>
      <c r="V196" s="170">
        <v>43595</v>
      </c>
      <c r="W196" s="164" t="s">
        <v>295</v>
      </c>
      <c r="X196"/>
      <c r="Z196" s="164" t="s">
        <v>295</v>
      </c>
      <c r="AC196" s="164" t="s">
        <v>3725</v>
      </c>
      <c r="AE196" s="164" t="s">
        <v>243</v>
      </c>
      <c r="AF196" s="164" t="s">
        <v>3724</v>
      </c>
      <c r="AG196" s="164" t="s">
        <v>295</v>
      </c>
      <c r="AH196" s="136"/>
      <c r="AI196" s="136"/>
      <c r="AJ196" s="151" t="str">
        <f t="shared" si="3"/>
        <v>FS</v>
      </c>
      <c r="AK196" s="151" t="b">
        <f>ISNUMBER(SEARCH("IRT",Table1[[#This Row],[Current_Status]]))</f>
        <v>0</v>
      </c>
      <c r="AL196" s="152">
        <f>YEAR(Table1[[#This Row],[Project_Initiated]])</f>
        <v>2019</v>
      </c>
      <c r="AM196" s="87">
        <v>43754</v>
      </c>
      <c r="AN196" s="158" t="str">
        <f>IF(AND(Table1[[#This Row],[Completed Date]]&gt;="07/01/2019"+0,Table1[[#This Row],[Completed Date]]&lt;="6/30/2020"+0),"FY 19-20",IF(AND(Table1[[#This Row],[Completed Date]]&gt;="07/01/2018"+0,Table1[[#This Row],[Completed Date]]&lt;="6/30/2019"+0),"FY 18-19",""))</f>
        <v/>
      </c>
      <c r="AO196" s="157" t="str">
        <f>IFERROR(FIND("R",Table1[[#This Row],[FS_Priority]]),"")</f>
        <v/>
      </c>
      <c r="AX196"/>
      <c r="BA196" s="3"/>
    </row>
    <row r="197" spans="1:53" hidden="1" x14ac:dyDescent="0.25">
      <c r="A197" s="164" t="s">
        <v>4551</v>
      </c>
      <c r="B197" s="164" t="s">
        <v>295</v>
      </c>
      <c r="C197" s="164" t="s">
        <v>4551</v>
      </c>
      <c r="D197" s="168" t="b">
        <v>0</v>
      </c>
      <c r="E197" s="164" t="s">
        <v>141</v>
      </c>
      <c r="F197" s="164" t="s">
        <v>4643</v>
      </c>
      <c r="G197" s="164" t="s">
        <v>295</v>
      </c>
      <c r="H197" s="164" t="s">
        <v>549</v>
      </c>
      <c r="I197" s="164" t="s">
        <v>3976</v>
      </c>
      <c r="J197" s="164" t="s">
        <v>2820</v>
      </c>
      <c r="K197" s="164" t="s">
        <v>3951</v>
      </c>
      <c r="L197" s="164" t="s">
        <v>381</v>
      </c>
      <c r="M197" s="164" t="s">
        <v>3957</v>
      </c>
      <c r="N197" s="164" t="s">
        <v>295</v>
      </c>
      <c r="O197" s="164" t="s">
        <v>263</v>
      </c>
      <c r="P197" s="136"/>
      <c r="Q197" s="164" t="s">
        <v>320</v>
      </c>
      <c r="R197" s="164" t="s">
        <v>295</v>
      </c>
      <c r="S197" s="168" t="b">
        <v>0</v>
      </c>
      <c r="T197" s="136"/>
      <c r="V197" s="170">
        <v>43647</v>
      </c>
      <c r="W197" s="164" t="s">
        <v>295</v>
      </c>
      <c r="X197" s="136"/>
      <c r="Y197" s="136"/>
      <c r="Z197" s="164" t="s">
        <v>295</v>
      </c>
      <c r="AC197" s="164" t="s">
        <v>4875</v>
      </c>
      <c r="AD197" s="172">
        <v>43739</v>
      </c>
      <c r="AE197" s="164" t="s">
        <v>263</v>
      </c>
      <c r="AF197" s="164" t="s">
        <v>295</v>
      </c>
      <c r="AG197" s="164" t="s">
        <v>2884</v>
      </c>
      <c r="AH197" s="167"/>
      <c r="AI197" s="136"/>
      <c r="AJ197" s="151" t="str">
        <f t="shared" si="3"/>
        <v>FS</v>
      </c>
      <c r="AK197" s="151" t="b">
        <f>ISNUMBER(SEARCH("IRT",Table1[[#This Row],[Current_Status]]))</f>
        <v>0</v>
      </c>
      <c r="AL197" s="152">
        <f>YEAR(Table1[[#This Row],[Project_Initiated]])</f>
        <v>2019</v>
      </c>
      <c r="AM197" s="87">
        <v>43754</v>
      </c>
      <c r="AN197" s="158" t="str">
        <f>IF(AND(Table1[[#This Row],[Completed Date]]&gt;="07/01/2019"+0,Table1[[#This Row],[Completed Date]]&lt;="6/30/2020"+0),"FY 19-20",IF(AND(Table1[[#This Row],[Completed Date]]&gt;="07/01/2018"+0,Table1[[#This Row],[Completed Date]]&lt;="6/30/2019"+0),"FY 18-19",""))</f>
        <v/>
      </c>
      <c r="AO197" s="157" t="str">
        <f>IFERROR(FIND("R",Table1[[#This Row],[FS_Priority]]),"")</f>
        <v/>
      </c>
      <c r="AX197"/>
      <c r="BA197" s="3"/>
    </row>
    <row r="198" spans="1:53" hidden="1" x14ac:dyDescent="0.25">
      <c r="A198" s="164" t="s">
        <v>3061</v>
      </c>
      <c r="B198" s="164" t="s">
        <v>295</v>
      </c>
      <c r="C198" s="164" t="s">
        <v>3061</v>
      </c>
      <c r="D198" s="168" t="b">
        <v>0</v>
      </c>
      <c r="E198" s="164" t="s">
        <v>141</v>
      </c>
      <c r="F198" s="164" t="s">
        <v>3399</v>
      </c>
      <c r="G198" s="164" t="s">
        <v>3065</v>
      </c>
      <c r="H198" s="164" t="s">
        <v>548</v>
      </c>
      <c r="I198" s="164" t="s">
        <v>3996</v>
      </c>
      <c r="J198" s="164" t="s">
        <v>2865</v>
      </c>
      <c r="K198" s="164" t="s">
        <v>3951</v>
      </c>
      <c r="L198" s="164" t="s">
        <v>381</v>
      </c>
      <c r="M198" s="164" t="s">
        <v>3986</v>
      </c>
      <c r="N198" s="164" t="s">
        <v>295</v>
      </c>
      <c r="O198" s="164" t="s">
        <v>263</v>
      </c>
      <c r="Q198" s="164" t="s">
        <v>324</v>
      </c>
      <c r="R198" s="164" t="s">
        <v>3066</v>
      </c>
      <c r="S198" s="168" t="b">
        <v>1</v>
      </c>
      <c r="V198" s="170">
        <v>43453</v>
      </c>
      <c r="W198" s="164" t="s">
        <v>295</v>
      </c>
      <c r="X198"/>
      <c r="Z198" s="164" t="s">
        <v>295</v>
      </c>
      <c r="AC198" s="164" t="s">
        <v>4830</v>
      </c>
      <c r="AD198" s="172">
        <v>43501</v>
      </c>
      <c r="AE198" s="164" t="s">
        <v>257</v>
      </c>
      <c r="AF198" s="164" t="s">
        <v>295</v>
      </c>
      <c r="AG198" s="164" t="s">
        <v>2884</v>
      </c>
      <c r="AH198" s="167"/>
      <c r="AI198" s="136"/>
      <c r="AJ198" s="151" t="str">
        <f t="shared" si="3"/>
        <v>FS</v>
      </c>
      <c r="AK198" s="151" t="b">
        <f>ISNUMBER(SEARCH("IRT",Table1[[#This Row],[Current_Status]]))</f>
        <v>0</v>
      </c>
      <c r="AL198" s="152">
        <f>YEAR(Table1[[#This Row],[Project_Initiated]])</f>
        <v>2018</v>
      </c>
      <c r="AM198" s="87">
        <v>43754</v>
      </c>
      <c r="AN198" s="158" t="str">
        <f>IF(AND(Table1[[#This Row],[Completed Date]]&gt;="07/01/2019"+0,Table1[[#This Row],[Completed Date]]&lt;="6/30/2020"+0),"FY 19-20",IF(AND(Table1[[#This Row],[Completed Date]]&gt;="07/01/2018"+0,Table1[[#This Row],[Completed Date]]&lt;="6/30/2019"+0),"FY 18-19",""))</f>
        <v/>
      </c>
      <c r="AO198" s="157" t="str">
        <f>IFERROR(FIND("R",Table1[[#This Row],[FS_Priority]]),"")</f>
        <v/>
      </c>
      <c r="AX198"/>
      <c r="BA198" s="3"/>
    </row>
    <row r="199" spans="1:53" hidden="1" x14ac:dyDescent="0.25">
      <c r="A199" s="164" t="s">
        <v>4549</v>
      </c>
      <c r="B199" s="164" t="s">
        <v>295</v>
      </c>
      <c r="C199" s="164" t="s">
        <v>4549</v>
      </c>
      <c r="D199" s="168" t="b">
        <v>0</v>
      </c>
      <c r="E199" s="164" t="s">
        <v>141</v>
      </c>
      <c r="F199" s="164" t="s">
        <v>4675</v>
      </c>
      <c r="G199" s="164" t="s">
        <v>295</v>
      </c>
      <c r="H199" s="164" t="s">
        <v>4625</v>
      </c>
      <c r="I199" s="164" t="s">
        <v>4077</v>
      </c>
      <c r="J199" s="164" t="s">
        <v>2827</v>
      </c>
      <c r="K199" s="164" t="s">
        <v>3951</v>
      </c>
      <c r="L199" s="164" t="s">
        <v>381</v>
      </c>
      <c r="M199" s="164" t="s">
        <v>3954</v>
      </c>
      <c r="N199" s="164" t="s">
        <v>295</v>
      </c>
      <c r="O199" s="164" t="s">
        <v>263</v>
      </c>
      <c r="P199" s="136"/>
      <c r="Q199" s="164" t="s">
        <v>302</v>
      </c>
      <c r="R199" s="164" t="s">
        <v>295</v>
      </c>
      <c r="S199" s="168" t="b">
        <v>0</v>
      </c>
      <c r="T199" s="136"/>
      <c r="V199" s="170">
        <v>43676</v>
      </c>
      <c r="W199" s="164" t="s">
        <v>295</v>
      </c>
      <c r="X199"/>
      <c r="Z199" s="164" t="s">
        <v>295</v>
      </c>
      <c r="AC199" s="164" t="s">
        <v>4874</v>
      </c>
      <c r="AD199" s="171">
        <v>43731</v>
      </c>
      <c r="AE199" s="164" t="s">
        <v>257</v>
      </c>
      <c r="AF199" s="164" t="s">
        <v>295</v>
      </c>
      <c r="AG199" s="164" t="s">
        <v>2884</v>
      </c>
      <c r="AH199"/>
      <c r="AI199" s="136"/>
      <c r="AJ199" s="151" t="str">
        <f t="shared" si="3"/>
        <v>FS</v>
      </c>
      <c r="AK199" s="151" t="b">
        <f>ISNUMBER(SEARCH("IRT",Table1[[#This Row],[Current_Status]]))</f>
        <v>0</v>
      </c>
      <c r="AL199" s="152">
        <f>YEAR(Table1[[#This Row],[Project_Initiated]])</f>
        <v>2019</v>
      </c>
      <c r="AM199" s="87">
        <v>43754</v>
      </c>
      <c r="AN199" s="158" t="str">
        <f>IF(AND(Table1[[#This Row],[Completed Date]]&gt;="07/01/2019"+0,Table1[[#This Row],[Completed Date]]&lt;="6/30/2020"+0),"FY 19-20",IF(AND(Table1[[#This Row],[Completed Date]]&gt;="07/01/2018"+0,Table1[[#This Row],[Completed Date]]&lt;="6/30/2019"+0),"FY 18-19",""))</f>
        <v/>
      </c>
      <c r="AO199" s="157" t="str">
        <f>IFERROR(FIND("R",Table1[[#This Row],[FS_Priority]]),"")</f>
        <v/>
      </c>
      <c r="AX199"/>
      <c r="BA199" s="3"/>
    </row>
    <row r="200" spans="1:53" hidden="1" x14ac:dyDescent="0.25">
      <c r="A200" s="164" t="s">
        <v>3223</v>
      </c>
      <c r="B200" s="164" t="s">
        <v>295</v>
      </c>
      <c r="C200" s="164" t="s">
        <v>3223</v>
      </c>
      <c r="D200" s="168" t="b">
        <v>0</v>
      </c>
      <c r="E200" s="164" t="s">
        <v>141</v>
      </c>
      <c r="F200" s="164" t="s">
        <v>3434</v>
      </c>
      <c r="G200" s="164" t="s">
        <v>295</v>
      </c>
      <c r="H200" s="164" t="s">
        <v>256</v>
      </c>
      <c r="I200" s="164" t="s">
        <v>3987</v>
      </c>
      <c r="J200" s="164" t="s">
        <v>2839</v>
      </c>
      <c r="K200" s="164" t="s">
        <v>3951</v>
      </c>
      <c r="L200" s="164" t="s">
        <v>381</v>
      </c>
      <c r="M200" s="164" t="s">
        <v>3988</v>
      </c>
      <c r="N200" s="164" t="s">
        <v>295</v>
      </c>
      <c r="O200" s="164" t="s">
        <v>243</v>
      </c>
      <c r="Q200" s="164" t="s">
        <v>328</v>
      </c>
      <c r="R200" s="164" t="s">
        <v>295</v>
      </c>
      <c r="S200" s="168" t="b">
        <v>0</v>
      </c>
      <c r="V200" s="170">
        <v>43479</v>
      </c>
      <c r="W200" s="164" t="s">
        <v>295</v>
      </c>
      <c r="X200"/>
      <c r="Z200" s="164" t="s">
        <v>295</v>
      </c>
      <c r="AC200" s="164" t="s">
        <v>295</v>
      </c>
      <c r="AD200" s="167"/>
      <c r="AE200" s="164" t="s">
        <v>295</v>
      </c>
      <c r="AF200" s="164" t="s">
        <v>295</v>
      </c>
      <c r="AG200" s="164" t="s">
        <v>295</v>
      </c>
      <c r="AH200" s="167"/>
      <c r="AI200" s="136"/>
      <c r="AJ200" s="151" t="str">
        <f t="shared" si="3"/>
        <v>FS</v>
      </c>
      <c r="AK200" s="151" t="b">
        <f>ISNUMBER(SEARCH("IRT",Table1[[#This Row],[Current_Status]]))</f>
        <v>0</v>
      </c>
      <c r="AL200" s="152">
        <f>YEAR(Table1[[#This Row],[Project_Initiated]])</f>
        <v>2019</v>
      </c>
      <c r="AM200" s="87">
        <v>43754</v>
      </c>
      <c r="AN200" s="158" t="str">
        <f>IF(AND(Table1[[#This Row],[Completed Date]]&gt;="07/01/2019"+0,Table1[[#This Row],[Completed Date]]&lt;="6/30/2020"+0),"FY 19-20",IF(AND(Table1[[#This Row],[Completed Date]]&gt;="07/01/2018"+0,Table1[[#This Row],[Completed Date]]&lt;="6/30/2019"+0),"FY 18-19",""))</f>
        <v/>
      </c>
      <c r="AO200" s="157" t="str">
        <f>IFERROR(FIND("R",Table1[[#This Row],[FS_Priority]]),"")</f>
        <v/>
      </c>
      <c r="AX200"/>
      <c r="BA200" s="3"/>
    </row>
    <row r="201" spans="1:53" hidden="1" x14ac:dyDescent="0.25">
      <c r="A201" s="164" t="s">
        <v>3218</v>
      </c>
      <c r="B201" s="164" t="s">
        <v>295</v>
      </c>
      <c r="C201" s="164" t="s">
        <v>3218</v>
      </c>
      <c r="D201" s="168" t="b">
        <v>0</v>
      </c>
      <c r="E201" s="164" t="s">
        <v>141</v>
      </c>
      <c r="F201" s="164" t="s">
        <v>3420</v>
      </c>
      <c r="G201" s="164" t="s">
        <v>295</v>
      </c>
      <c r="H201" s="164" t="s">
        <v>549</v>
      </c>
      <c r="I201" s="164" t="s">
        <v>4321</v>
      </c>
      <c r="J201" s="164" t="s">
        <v>2839</v>
      </c>
      <c r="K201" s="164" t="s">
        <v>3951</v>
      </c>
      <c r="L201" s="164" t="s">
        <v>381</v>
      </c>
      <c r="M201" s="164" t="s">
        <v>3952</v>
      </c>
      <c r="N201" s="164" t="s">
        <v>295</v>
      </c>
      <c r="O201" s="164" t="s">
        <v>243</v>
      </c>
      <c r="Q201" s="164" t="s">
        <v>264</v>
      </c>
      <c r="R201" s="164" t="s">
        <v>295</v>
      </c>
      <c r="S201" s="168" t="b">
        <v>0</v>
      </c>
      <c r="V201" s="170">
        <v>43567</v>
      </c>
      <c r="W201" s="164" t="s">
        <v>295</v>
      </c>
      <c r="X201"/>
      <c r="Z201" s="164" t="s">
        <v>295</v>
      </c>
      <c r="AC201" s="164" t="s">
        <v>295</v>
      </c>
      <c r="AE201" s="164" t="s">
        <v>295</v>
      </c>
      <c r="AF201" s="164" t="s">
        <v>295</v>
      </c>
      <c r="AG201" s="164" t="s">
        <v>295</v>
      </c>
      <c r="AH201" s="167"/>
      <c r="AI201" s="136"/>
      <c r="AJ201" s="151" t="str">
        <f t="shared" si="3"/>
        <v>FS</v>
      </c>
      <c r="AK201" s="151" t="b">
        <f>ISNUMBER(SEARCH("IRT",Table1[[#This Row],[Current_Status]]))</f>
        <v>0</v>
      </c>
      <c r="AL201" s="152">
        <f>YEAR(Table1[[#This Row],[Project_Initiated]])</f>
        <v>2019</v>
      </c>
      <c r="AM201" s="87">
        <v>43754</v>
      </c>
      <c r="AN201" s="158" t="str">
        <f>IF(AND(Table1[[#This Row],[Completed Date]]&gt;="07/01/2019"+0,Table1[[#This Row],[Completed Date]]&lt;="6/30/2020"+0),"FY 19-20",IF(AND(Table1[[#This Row],[Completed Date]]&gt;="07/01/2018"+0,Table1[[#This Row],[Completed Date]]&lt;="6/30/2019"+0),"FY 18-19",""))</f>
        <v/>
      </c>
      <c r="AO201" s="157" t="str">
        <f>IFERROR(FIND("R",Table1[[#This Row],[FS_Priority]]),"")</f>
        <v/>
      </c>
      <c r="AX201"/>
      <c r="BA201" s="3"/>
    </row>
    <row r="202" spans="1:53" hidden="1" x14ac:dyDescent="0.25">
      <c r="A202" s="164" t="s">
        <v>3212</v>
      </c>
      <c r="B202" s="164" t="s">
        <v>295</v>
      </c>
      <c r="C202" s="164" t="s">
        <v>3212</v>
      </c>
      <c r="D202" s="168" t="b">
        <v>0</v>
      </c>
      <c r="E202" s="164" t="s">
        <v>141</v>
      </c>
      <c r="F202" s="164" t="s">
        <v>3385</v>
      </c>
      <c r="G202" s="164" t="s">
        <v>295</v>
      </c>
      <c r="H202" s="164" t="s">
        <v>536</v>
      </c>
      <c r="I202" s="164" t="s">
        <v>4314</v>
      </c>
      <c r="J202" s="164" t="s">
        <v>2839</v>
      </c>
      <c r="K202" s="164" t="s">
        <v>3951</v>
      </c>
      <c r="L202" s="164" t="s">
        <v>381</v>
      </c>
      <c r="M202" s="164" t="s">
        <v>3954</v>
      </c>
      <c r="N202" s="164" t="s">
        <v>295</v>
      </c>
      <c r="O202" s="164" t="s">
        <v>243</v>
      </c>
      <c r="Q202" s="164" t="s">
        <v>302</v>
      </c>
      <c r="R202" s="164" t="s">
        <v>295</v>
      </c>
      <c r="S202" s="168" t="b">
        <v>0</v>
      </c>
      <c r="V202" s="170">
        <v>43572</v>
      </c>
      <c r="W202" s="164" t="s">
        <v>295</v>
      </c>
      <c r="X202"/>
      <c r="Z202" s="164" t="s">
        <v>295</v>
      </c>
      <c r="AC202" s="164" t="s">
        <v>295</v>
      </c>
      <c r="AE202" s="164" t="s">
        <v>295</v>
      </c>
      <c r="AF202" s="164" t="s">
        <v>295</v>
      </c>
      <c r="AG202" s="164" t="s">
        <v>295</v>
      </c>
      <c r="AH202" s="136"/>
      <c r="AI202" s="136"/>
      <c r="AJ202" s="151" t="str">
        <f t="shared" si="3"/>
        <v>FS</v>
      </c>
      <c r="AK202" s="151" t="b">
        <f>ISNUMBER(SEARCH("IRT",Table1[[#This Row],[Current_Status]]))</f>
        <v>0</v>
      </c>
      <c r="AL202" s="152">
        <f>YEAR(Table1[[#This Row],[Project_Initiated]])</f>
        <v>2019</v>
      </c>
      <c r="AM202" s="87">
        <v>43754</v>
      </c>
      <c r="AN202" s="158" t="str">
        <f>IF(AND(Table1[[#This Row],[Completed Date]]&gt;="07/01/2019"+0,Table1[[#This Row],[Completed Date]]&lt;="6/30/2020"+0),"FY 19-20",IF(AND(Table1[[#This Row],[Completed Date]]&gt;="07/01/2018"+0,Table1[[#This Row],[Completed Date]]&lt;="6/30/2019"+0),"FY 18-19",""))</f>
        <v/>
      </c>
      <c r="AO202" s="157" t="str">
        <f>IFERROR(FIND("R",Table1[[#This Row],[FS_Priority]]),"")</f>
        <v/>
      </c>
      <c r="AX202"/>
      <c r="BA202" s="3"/>
    </row>
    <row r="203" spans="1:53" hidden="1" x14ac:dyDescent="0.25">
      <c r="A203" s="164" t="s">
        <v>3224</v>
      </c>
      <c r="B203" s="164" t="s">
        <v>295</v>
      </c>
      <c r="C203" s="164" t="s">
        <v>3224</v>
      </c>
      <c r="D203" s="168" t="b">
        <v>0</v>
      </c>
      <c r="E203" s="164" t="s">
        <v>141</v>
      </c>
      <c r="F203" s="164" t="s">
        <v>3437</v>
      </c>
      <c r="G203" s="164" t="s">
        <v>295</v>
      </c>
      <c r="H203" s="164" t="s">
        <v>536</v>
      </c>
      <c r="I203" s="164" t="s">
        <v>4330</v>
      </c>
      <c r="J203" s="164" t="s">
        <v>2839</v>
      </c>
      <c r="K203" s="164" t="s">
        <v>3951</v>
      </c>
      <c r="L203" s="164" t="s">
        <v>381</v>
      </c>
      <c r="M203" s="164" t="s">
        <v>4315</v>
      </c>
      <c r="N203" s="164" t="s">
        <v>295</v>
      </c>
      <c r="O203" s="164" t="s">
        <v>243</v>
      </c>
      <c r="Q203" s="164" t="s">
        <v>152</v>
      </c>
      <c r="R203" s="164" t="s">
        <v>295</v>
      </c>
      <c r="S203" s="168" t="b">
        <v>0</v>
      </c>
      <c r="V203" s="170">
        <v>43595</v>
      </c>
      <c r="W203" s="164" t="s">
        <v>295</v>
      </c>
      <c r="X203"/>
      <c r="Z203" s="164" t="s">
        <v>295</v>
      </c>
      <c r="AC203" s="164" t="s">
        <v>295</v>
      </c>
      <c r="AD203" s="136"/>
      <c r="AE203" s="164" t="s">
        <v>295</v>
      </c>
      <c r="AF203" s="164" t="s">
        <v>295</v>
      </c>
      <c r="AG203" s="164" t="s">
        <v>295</v>
      </c>
      <c r="AH203" s="136"/>
      <c r="AI203" s="136"/>
      <c r="AJ203" s="151" t="str">
        <f t="shared" si="3"/>
        <v>FS</v>
      </c>
      <c r="AK203" s="151" t="b">
        <f>ISNUMBER(SEARCH("IRT",Table1[[#This Row],[Current_Status]]))</f>
        <v>0</v>
      </c>
      <c r="AL203" s="152">
        <f>YEAR(Table1[[#This Row],[Project_Initiated]])</f>
        <v>2019</v>
      </c>
      <c r="AM203" s="87">
        <v>43754</v>
      </c>
      <c r="AN203" s="158" t="str">
        <f>IF(AND(Table1[[#This Row],[Completed Date]]&gt;="07/01/2019"+0,Table1[[#This Row],[Completed Date]]&lt;="6/30/2020"+0),"FY 19-20",IF(AND(Table1[[#This Row],[Completed Date]]&gt;="07/01/2018"+0,Table1[[#This Row],[Completed Date]]&lt;="6/30/2019"+0),"FY 18-19",""))</f>
        <v/>
      </c>
      <c r="AO203" s="157" t="str">
        <f>IFERROR(FIND("R",Table1[[#This Row],[FS_Priority]]),"")</f>
        <v/>
      </c>
      <c r="AX203"/>
      <c r="BA203" s="3"/>
    </row>
    <row r="204" spans="1:53" hidden="1" x14ac:dyDescent="0.25">
      <c r="A204" s="164" t="s">
        <v>4548</v>
      </c>
      <c r="B204" s="164" t="s">
        <v>295</v>
      </c>
      <c r="C204" s="164" t="s">
        <v>4548</v>
      </c>
      <c r="D204" s="168" t="b">
        <v>0</v>
      </c>
      <c r="E204" s="164" t="s">
        <v>141</v>
      </c>
      <c r="F204" s="164" t="s">
        <v>4624</v>
      </c>
      <c r="G204" s="164" t="s">
        <v>295</v>
      </c>
      <c r="H204" s="164" t="s">
        <v>4625</v>
      </c>
      <c r="I204" s="164" t="s">
        <v>4626</v>
      </c>
      <c r="J204" s="164" t="s">
        <v>2839</v>
      </c>
      <c r="K204" s="164" t="s">
        <v>3951</v>
      </c>
      <c r="L204" s="164" t="s">
        <v>381</v>
      </c>
      <c r="M204" s="164" t="s">
        <v>4315</v>
      </c>
      <c r="N204" s="164" t="s">
        <v>295</v>
      </c>
      <c r="O204" s="164" t="s">
        <v>243</v>
      </c>
      <c r="Q204" s="164" t="s">
        <v>302</v>
      </c>
      <c r="R204" s="164" t="s">
        <v>295</v>
      </c>
      <c r="S204" s="168" t="b">
        <v>0</v>
      </c>
      <c r="V204" s="170">
        <v>43628</v>
      </c>
      <c r="W204" s="164" t="s">
        <v>295</v>
      </c>
      <c r="X204"/>
      <c r="Z204" s="164" t="s">
        <v>295</v>
      </c>
      <c r="AC204" s="164" t="s">
        <v>295</v>
      </c>
      <c r="AE204" s="164" t="s">
        <v>243</v>
      </c>
      <c r="AF204" s="164" t="s">
        <v>295</v>
      </c>
      <c r="AG204" s="164" t="s">
        <v>295</v>
      </c>
      <c r="AH204" s="167"/>
      <c r="AI204" s="136"/>
      <c r="AJ204" s="151" t="str">
        <f t="shared" si="3"/>
        <v>FS</v>
      </c>
      <c r="AK204" s="151" t="b">
        <f>ISNUMBER(SEARCH("IRT",Table1[[#This Row],[Current_Status]]))</f>
        <v>0</v>
      </c>
      <c r="AL204" s="152">
        <f>YEAR(Table1[[#This Row],[Project_Initiated]])</f>
        <v>2019</v>
      </c>
      <c r="AM204" s="87">
        <v>43754</v>
      </c>
      <c r="AN204" s="158" t="str">
        <f>IF(AND(Table1[[#This Row],[Completed Date]]&gt;="07/01/2019"+0,Table1[[#This Row],[Completed Date]]&lt;="6/30/2020"+0),"FY 19-20",IF(AND(Table1[[#This Row],[Completed Date]]&gt;="07/01/2018"+0,Table1[[#This Row],[Completed Date]]&lt;="6/30/2019"+0),"FY 18-19",""))</f>
        <v/>
      </c>
      <c r="AO204" s="157" t="str">
        <f>IFERROR(FIND("R",Table1[[#This Row],[FS_Priority]]),"")</f>
        <v/>
      </c>
      <c r="AX204"/>
      <c r="BA204" s="3"/>
    </row>
    <row r="205" spans="1:53" hidden="1" x14ac:dyDescent="0.25">
      <c r="A205" s="164" t="s">
        <v>4555</v>
      </c>
      <c r="B205" s="164" t="s">
        <v>295</v>
      </c>
      <c r="C205" s="164" t="s">
        <v>4555</v>
      </c>
      <c r="D205" s="168" t="b">
        <v>0</v>
      </c>
      <c r="E205" s="164" t="s">
        <v>141</v>
      </c>
      <c r="F205" s="164" t="s">
        <v>4633</v>
      </c>
      <c r="G205" s="164" t="s">
        <v>295</v>
      </c>
      <c r="H205" s="164" t="s">
        <v>549</v>
      </c>
      <c r="I205" s="164" t="s">
        <v>4634</v>
      </c>
      <c r="J205" s="164" t="s">
        <v>2839</v>
      </c>
      <c r="K205" s="164" t="s">
        <v>3951</v>
      </c>
      <c r="L205" s="164" t="s">
        <v>381</v>
      </c>
      <c r="M205" s="164" t="s">
        <v>4635</v>
      </c>
      <c r="N205" s="164" t="s">
        <v>295</v>
      </c>
      <c r="O205" s="164" t="s">
        <v>243</v>
      </c>
      <c r="Q205" s="164" t="s">
        <v>326</v>
      </c>
      <c r="R205" s="164" t="s">
        <v>295</v>
      </c>
      <c r="S205" s="168" t="b">
        <v>0</v>
      </c>
      <c r="V205" s="170">
        <v>43635</v>
      </c>
      <c r="W205" s="164" t="s">
        <v>295</v>
      </c>
      <c r="X205"/>
      <c r="Z205" s="164" t="s">
        <v>295</v>
      </c>
      <c r="AC205" s="164" t="s">
        <v>295</v>
      </c>
      <c r="AE205" s="164" t="s">
        <v>243</v>
      </c>
      <c r="AF205" s="164" t="s">
        <v>295</v>
      </c>
      <c r="AG205" s="164" t="s">
        <v>295</v>
      </c>
      <c r="AH205" s="167"/>
      <c r="AI205" s="136"/>
      <c r="AJ205" s="151" t="str">
        <f t="shared" si="3"/>
        <v>FS</v>
      </c>
      <c r="AK205" s="151" t="b">
        <f>ISNUMBER(SEARCH("IRT",Table1[[#This Row],[Current_Status]]))</f>
        <v>0</v>
      </c>
      <c r="AL205" s="152">
        <f>YEAR(Table1[[#This Row],[Project_Initiated]])</f>
        <v>2019</v>
      </c>
      <c r="AM205" s="87">
        <v>43754</v>
      </c>
      <c r="AN205" s="158" t="str">
        <f>IF(AND(Table1[[#This Row],[Completed Date]]&gt;="07/01/2019"+0,Table1[[#This Row],[Completed Date]]&lt;="6/30/2020"+0),"FY 19-20",IF(AND(Table1[[#This Row],[Completed Date]]&gt;="07/01/2018"+0,Table1[[#This Row],[Completed Date]]&lt;="6/30/2019"+0),"FY 18-19",""))</f>
        <v/>
      </c>
      <c r="AO205" s="157" t="str">
        <f>IFERROR(FIND("R",Table1[[#This Row],[FS_Priority]]),"")</f>
        <v/>
      </c>
      <c r="AX205"/>
      <c r="BA205" s="3"/>
    </row>
    <row r="206" spans="1:53" hidden="1" x14ac:dyDescent="0.25">
      <c r="A206" s="164" t="s">
        <v>4554</v>
      </c>
      <c r="B206" s="164" t="s">
        <v>295</v>
      </c>
      <c r="C206" s="164" t="s">
        <v>4554</v>
      </c>
      <c r="D206" s="168" t="b">
        <v>0</v>
      </c>
      <c r="E206" s="164" t="s">
        <v>141</v>
      </c>
      <c r="F206" s="164" t="s">
        <v>4636</v>
      </c>
      <c r="G206" s="164" t="s">
        <v>295</v>
      </c>
      <c r="H206" s="164" t="s">
        <v>549</v>
      </c>
      <c r="I206" s="164" t="s">
        <v>4637</v>
      </c>
      <c r="J206" s="164" t="s">
        <v>2839</v>
      </c>
      <c r="K206" s="164" t="s">
        <v>3951</v>
      </c>
      <c r="L206" s="164" t="s">
        <v>381</v>
      </c>
      <c r="M206" s="164" t="s">
        <v>4638</v>
      </c>
      <c r="N206" s="164" t="s">
        <v>295</v>
      </c>
      <c r="O206" s="164" t="s">
        <v>243</v>
      </c>
      <c r="Q206" s="164" t="s">
        <v>324</v>
      </c>
      <c r="R206" s="164" t="s">
        <v>295</v>
      </c>
      <c r="S206" s="168" t="b">
        <v>0</v>
      </c>
      <c r="V206" s="170">
        <v>43635</v>
      </c>
      <c r="W206" s="164" t="s">
        <v>295</v>
      </c>
      <c r="X206"/>
      <c r="Z206" s="164" t="s">
        <v>295</v>
      </c>
      <c r="AC206" s="164" t="s">
        <v>295</v>
      </c>
      <c r="AD206" s="167"/>
      <c r="AE206" s="164" t="s">
        <v>243</v>
      </c>
      <c r="AF206" s="164" t="s">
        <v>295</v>
      </c>
      <c r="AG206" s="164" t="s">
        <v>295</v>
      </c>
      <c r="AH206" s="167"/>
      <c r="AI206" s="136"/>
      <c r="AJ206" s="151" t="str">
        <f t="shared" si="3"/>
        <v>FS</v>
      </c>
      <c r="AK206" s="151" t="b">
        <f>ISNUMBER(SEARCH("IRT",Table1[[#This Row],[Current_Status]]))</f>
        <v>0</v>
      </c>
      <c r="AL206" s="152">
        <f>YEAR(Table1[[#This Row],[Project_Initiated]])</f>
        <v>2019</v>
      </c>
      <c r="AM206" s="87">
        <v>43754</v>
      </c>
      <c r="AN206" s="158" t="str">
        <f>IF(AND(Table1[[#This Row],[Completed Date]]&gt;="07/01/2019"+0,Table1[[#This Row],[Completed Date]]&lt;="6/30/2020"+0),"FY 19-20",IF(AND(Table1[[#This Row],[Completed Date]]&gt;="07/01/2018"+0,Table1[[#This Row],[Completed Date]]&lt;="6/30/2019"+0),"FY 18-19",""))</f>
        <v/>
      </c>
      <c r="AO206" s="157" t="str">
        <f>IFERROR(FIND("R",Table1[[#This Row],[FS_Priority]]),"")</f>
        <v/>
      </c>
      <c r="AX206"/>
      <c r="BA206" s="3"/>
    </row>
    <row r="207" spans="1:53" hidden="1" x14ac:dyDescent="0.25">
      <c r="A207" s="164" t="s">
        <v>4550</v>
      </c>
      <c r="B207" s="164" t="s">
        <v>295</v>
      </c>
      <c r="C207" s="164" t="s">
        <v>4550</v>
      </c>
      <c r="D207" s="168" t="b">
        <v>0</v>
      </c>
      <c r="E207" s="164" t="s">
        <v>141</v>
      </c>
      <c r="F207" s="164" t="s">
        <v>4644</v>
      </c>
      <c r="G207" s="164" t="s">
        <v>295</v>
      </c>
      <c r="H207" s="164" t="s">
        <v>549</v>
      </c>
      <c r="I207" s="164" t="s">
        <v>3980</v>
      </c>
      <c r="J207" s="164" t="s">
        <v>2839</v>
      </c>
      <c r="K207" s="164" t="s">
        <v>3951</v>
      </c>
      <c r="L207" s="164" t="s">
        <v>381</v>
      </c>
      <c r="M207" s="164" t="s">
        <v>3982</v>
      </c>
      <c r="N207" s="164" t="s">
        <v>295</v>
      </c>
      <c r="O207" s="164" t="s">
        <v>243</v>
      </c>
      <c r="P207" s="136"/>
      <c r="Q207" s="164" t="s">
        <v>320</v>
      </c>
      <c r="R207" s="164" t="s">
        <v>295</v>
      </c>
      <c r="S207" s="168" t="b">
        <v>0</v>
      </c>
      <c r="T207" s="136"/>
      <c r="V207" s="170">
        <v>43648</v>
      </c>
      <c r="W207" s="164" t="s">
        <v>295</v>
      </c>
      <c r="X207"/>
      <c r="Z207" s="164" t="s">
        <v>295</v>
      </c>
      <c r="AC207" s="164" t="s">
        <v>295</v>
      </c>
      <c r="AD207" s="167"/>
      <c r="AE207" s="164" t="s">
        <v>243</v>
      </c>
      <c r="AF207" s="164" t="s">
        <v>295</v>
      </c>
      <c r="AG207" s="164" t="s">
        <v>295</v>
      </c>
      <c r="AH207" s="136"/>
      <c r="AI207" s="136"/>
      <c r="AJ207" s="151" t="str">
        <f t="shared" si="3"/>
        <v>FS</v>
      </c>
      <c r="AK207" s="151" t="b">
        <f>ISNUMBER(SEARCH("IRT",Table1[[#This Row],[Current_Status]]))</f>
        <v>0</v>
      </c>
      <c r="AL207" s="152">
        <f>YEAR(Table1[[#This Row],[Project_Initiated]])</f>
        <v>2019</v>
      </c>
      <c r="AM207" s="87">
        <v>43754</v>
      </c>
      <c r="AN207" s="158" t="str">
        <f>IF(AND(Table1[[#This Row],[Completed Date]]&gt;="07/01/2019"+0,Table1[[#This Row],[Completed Date]]&lt;="6/30/2020"+0),"FY 19-20",IF(AND(Table1[[#This Row],[Completed Date]]&gt;="07/01/2018"+0,Table1[[#This Row],[Completed Date]]&lt;="6/30/2019"+0),"FY 18-19",""))</f>
        <v/>
      </c>
      <c r="AO207" s="157" t="str">
        <f>IFERROR(FIND("R",Table1[[#This Row],[FS_Priority]]),"")</f>
        <v/>
      </c>
      <c r="AX207"/>
      <c r="BA207" s="3"/>
    </row>
    <row r="208" spans="1:53" hidden="1" x14ac:dyDescent="0.25">
      <c r="A208" s="164" t="s">
        <v>4552</v>
      </c>
      <c r="B208" s="164" t="s">
        <v>295</v>
      </c>
      <c r="C208" s="164" t="s">
        <v>4552</v>
      </c>
      <c r="D208" s="168" t="b">
        <v>0</v>
      </c>
      <c r="E208" s="164" t="s">
        <v>141</v>
      </c>
      <c r="F208" s="164" t="s">
        <v>4645</v>
      </c>
      <c r="G208" s="164" t="s">
        <v>295</v>
      </c>
      <c r="H208" s="164" t="s">
        <v>549</v>
      </c>
      <c r="I208" s="164" t="s">
        <v>4646</v>
      </c>
      <c r="J208" s="164" t="s">
        <v>2839</v>
      </c>
      <c r="K208" s="164" t="s">
        <v>3951</v>
      </c>
      <c r="L208" s="164" t="s">
        <v>381</v>
      </c>
      <c r="M208" s="164" t="s">
        <v>3982</v>
      </c>
      <c r="N208" s="164" t="s">
        <v>295</v>
      </c>
      <c r="O208" s="164" t="s">
        <v>243</v>
      </c>
      <c r="P208" s="136"/>
      <c r="Q208" s="164" t="s">
        <v>264</v>
      </c>
      <c r="R208" s="164" t="s">
        <v>295</v>
      </c>
      <c r="S208" s="168" t="b">
        <v>0</v>
      </c>
      <c r="V208" s="170">
        <v>43648</v>
      </c>
      <c r="W208" s="164" t="s">
        <v>295</v>
      </c>
      <c r="X208" s="136"/>
      <c r="Y208" s="136"/>
      <c r="Z208" s="164" t="s">
        <v>295</v>
      </c>
      <c r="AC208" s="164" t="s">
        <v>295</v>
      </c>
      <c r="AE208" s="164" t="s">
        <v>243</v>
      </c>
      <c r="AF208" s="164" t="s">
        <v>295</v>
      </c>
      <c r="AG208" s="164" t="s">
        <v>295</v>
      </c>
      <c r="AH208" s="167"/>
      <c r="AI208" s="136"/>
      <c r="AJ208" s="151" t="str">
        <f t="shared" si="3"/>
        <v>FS</v>
      </c>
      <c r="AK208" s="151" t="b">
        <f>ISNUMBER(SEARCH("IRT",Table1[[#This Row],[Current_Status]]))</f>
        <v>0</v>
      </c>
      <c r="AL208" s="152">
        <f>YEAR(Table1[[#This Row],[Project_Initiated]])</f>
        <v>2019</v>
      </c>
      <c r="AM208" s="87">
        <v>43754</v>
      </c>
      <c r="AN208" s="158" t="str">
        <f>IF(AND(Table1[[#This Row],[Completed Date]]&gt;="07/01/2019"+0,Table1[[#This Row],[Completed Date]]&lt;="6/30/2020"+0),"FY 19-20",IF(AND(Table1[[#This Row],[Completed Date]]&gt;="07/01/2018"+0,Table1[[#This Row],[Completed Date]]&lt;="6/30/2019"+0),"FY 18-19",""))</f>
        <v/>
      </c>
      <c r="AO208" s="157" t="str">
        <f>IFERROR(FIND("R",Table1[[#This Row],[FS_Priority]]),"")</f>
        <v/>
      </c>
      <c r="AX208"/>
      <c r="BA208" s="3"/>
    </row>
    <row r="209" spans="1:53" hidden="1" x14ac:dyDescent="0.25">
      <c r="A209" s="164" t="s">
        <v>4556</v>
      </c>
      <c r="B209" s="164" t="s">
        <v>295</v>
      </c>
      <c r="C209" s="164" t="s">
        <v>4556</v>
      </c>
      <c r="D209" s="168" t="b">
        <v>0</v>
      </c>
      <c r="E209" s="164" t="s">
        <v>141</v>
      </c>
      <c r="F209" s="164" t="s">
        <v>4703</v>
      </c>
      <c r="G209" s="164" t="s">
        <v>295</v>
      </c>
      <c r="H209" s="164" t="s">
        <v>1143</v>
      </c>
      <c r="I209" s="164" t="s">
        <v>4704</v>
      </c>
      <c r="J209" s="164" t="s">
        <v>2839</v>
      </c>
      <c r="K209" s="164" t="s">
        <v>3951</v>
      </c>
      <c r="L209" s="164" t="s">
        <v>381</v>
      </c>
      <c r="M209" s="164" t="s">
        <v>4002</v>
      </c>
      <c r="N209" s="164" t="s">
        <v>295</v>
      </c>
      <c r="O209" s="164" t="s">
        <v>243</v>
      </c>
      <c r="P209" s="136"/>
      <c r="Q209" s="164" t="s">
        <v>327</v>
      </c>
      <c r="R209" s="164" t="s">
        <v>295</v>
      </c>
      <c r="S209" s="168" t="b">
        <v>0</v>
      </c>
      <c r="V209" s="170">
        <v>43692</v>
      </c>
      <c r="W209" s="164" t="s">
        <v>295</v>
      </c>
      <c r="X209"/>
      <c r="Z209" s="164" t="s">
        <v>295</v>
      </c>
      <c r="AC209" s="164" t="s">
        <v>295</v>
      </c>
      <c r="AD209" s="136"/>
      <c r="AE209" s="164" t="s">
        <v>243</v>
      </c>
      <c r="AF209" s="164" t="s">
        <v>295</v>
      </c>
      <c r="AG209" s="164" t="s">
        <v>295</v>
      </c>
      <c r="AH209" s="167"/>
      <c r="AI209" s="136"/>
      <c r="AJ209" s="151" t="str">
        <f t="shared" si="3"/>
        <v>FS</v>
      </c>
      <c r="AK209" s="151" t="b">
        <f>ISNUMBER(SEARCH("IRT",Table1[[#This Row],[Current_Status]]))</f>
        <v>0</v>
      </c>
      <c r="AL209" s="152">
        <f>YEAR(Table1[[#This Row],[Project_Initiated]])</f>
        <v>2019</v>
      </c>
      <c r="AM209" s="87">
        <v>43754</v>
      </c>
      <c r="AN209" s="158" t="str">
        <f>IF(AND(Table1[[#This Row],[Completed Date]]&gt;="07/01/2019"+0,Table1[[#This Row],[Completed Date]]&lt;="6/30/2020"+0),"FY 19-20",IF(AND(Table1[[#This Row],[Completed Date]]&gt;="07/01/2018"+0,Table1[[#This Row],[Completed Date]]&lt;="6/30/2019"+0),"FY 18-19",""))</f>
        <v/>
      </c>
      <c r="AO209" s="157" t="str">
        <f>IFERROR(FIND("R",Table1[[#This Row],[FS_Priority]]),"")</f>
        <v/>
      </c>
      <c r="AX209"/>
      <c r="BA209" s="3"/>
    </row>
    <row r="210" spans="1:53" hidden="1" x14ac:dyDescent="0.25">
      <c r="A210" s="164" t="s">
        <v>4553</v>
      </c>
      <c r="B210" s="164" t="s">
        <v>295</v>
      </c>
      <c r="C210" s="164" t="s">
        <v>4553</v>
      </c>
      <c r="D210" s="168" t="b">
        <v>0</v>
      </c>
      <c r="E210" s="164" t="s">
        <v>141</v>
      </c>
      <c r="F210" s="164" t="s">
        <v>4712</v>
      </c>
      <c r="G210" s="164" t="s">
        <v>295</v>
      </c>
      <c r="H210" s="164" t="s">
        <v>548</v>
      </c>
      <c r="I210" s="164" t="s">
        <v>201</v>
      </c>
      <c r="J210" s="164" t="s">
        <v>2839</v>
      </c>
      <c r="K210" s="164" t="s">
        <v>3951</v>
      </c>
      <c r="L210" s="164" t="s">
        <v>381</v>
      </c>
      <c r="M210" s="164" t="s">
        <v>4713</v>
      </c>
      <c r="N210" s="164" t="s">
        <v>295</v>
      </c>
      <c r="O210" s="164" t="s">
        <v>243</v>
      </c>
      <c r="P210" s="136"/>
      <c r="Q210" s="164" t="s">
        <v>323</v>
      </c>
      <c r="R210" s="164" t="s">
        <v>295</v>
      </c>
      <c r="S210" s="168" t="b">
        <v>0</v>
      </c>
      <c r="T210" s="136"/>
      <c r="V210" s="170">
        <v>43697</v>
      </c>
      <c r="W210" s="164" t="s">
        <v>295</v>
      </c>
      <c r="X210" s="136"/>
      <c r="Y210" s="136"/>
      <c r="Z210" s="164" t="s">
        <v>295</v>
      </c>
      <c r="AC210" s="164" t="s">
        <v>295</v>
      </c>
      <c r="AE210" s="164" t="s">
        <v>243</v>
      </c>
      <c r="AF210" s="164" t="s">
        <v>295</v>
      </c>
      <c r="AG210" s="164" t="s">
        <v>295</v>
      </c>
      <c r="AH210" s="167"/>
      <c r="AI210" s="136"/>
      <c r="AJ210" s="151" t="str">
        <f t="shared" si="3"/>
        <v>FS</v>
      </c>
      <c r="AK210" s="151" t="b">
        <f>ISNUMBER(SEARCH("IRT",Table1[[#This Row],[Current_Status]]))</f>
        <v>0</v>
      </c>
      <c r="AL210" s="152">
        <f>YEAR(Table1[[#This Row],[Project_Initiated]])</f>
        <v>2019</v>
      </c>
      <c r="AM210" s="87">
        <v>43754</v>
      </c>
      <c r="AN210" s="158" t="str">
        <f>IF(AND(Table1[[#This Row],[Completed Date]]&gt;="07/01/2019"+0,Table1[[#This Row],[Completed Date]]&lt;="6/30/2020"+0),"FY 19-20",IF(AND(Table1[[#This Row],[Completed Date]]&gt;="07/01/2018"+0,Table1[[#This Row],[Completed Date]]&lt;="6/30/2019"+0),"FY 18-19",""))</f>
        <v/>
      </c>
      <c r="AO210" s="157" t="str">
        <f>IFERROR(FIND("R",Table1[[#This Row],[FS_Priority]]),"")</f>
        <v/>
      </c>
      <c r="AX210"/>
      <c r="BA210" s="3"/>
    </row>
    <row r="211" spans="1:53" hidden="1" x14ac:dyDescent="0.25">
      <c r="A211" s="164" t="s">
        <v>4557</v>
      </c>
      <c r="B211" s="164" t="s">
        <v>295</v>
      </c>
      <c r="C211" s="164" t="s">
        <v>4557</v>
      </c>
      <c r="D211" s="168" t="b">
        <v>0</v>
      </c>
      <c r="E211" s="164" t="s">
        <v>141</v>
      </c>
      <c r="F211" s="164" t="s">
        <v>4716</v>
      </c>
      <c r="G211" s="164" t="s">
        <v>295</v>
      </c>
      <c r="H211" s="164" t="s">
        <v>256</v>
      </c>
      <c r="I211" s="164" t="s">
        <v>4717</v>
      </c>
      <c r="J211" s="164" t="s">
        <v>2839</v>
      </c>
      <c r="K211" s="164" t="s">
        <v>3951</v>
      </c>
      <c r="L211" s="164" t="s">
        <v>381</v>
      </c>
      <c r="M211" s="164" t="s">
        <v>3971</v>
      </c>
      <c r="N211" s="164" t="s">
        <v>295</v>
      </c>
      <c r="O211" s="164" t="s">
        <v>243</v>
      </c>
      <c r="Q211" s="164" t="s">
        <v>328</v>
      </c>
      <c r="R211" s="164" t="s">
        <v>295</v>
      </c>
      <c r="S211" s="168" t="b">
        <v>0</v>
      </c>
      <c r="V211" s="170">
        <v>43699</v>
      </c>
      <c r="W211" s="164" t="s">
        <v>295</v>
      </c>
      <c r="X211"/>
      <c r="Z211" s="164" t="s">
        <v>295</v>
      </c>
      <c r="AC211" s="164" t="s">
        <v>295</v>
      </c>
      <c r="AD211" s="136"/>
      <c r="AE211" s="164" t="s">
        <v>243</v>
      </c>
      <c r="AF211" s="164" t="s">
        <v>295</v>
      </c>
      <c r="AG211" s="164" t="s">
        <v>295</v>
      </c>
      <c r="AH211" s="136"/>
      <c r="AI211" s="136"/>
      <c r="AJ211" s="151" t="str">
        <f t="shared" si="3"/>
        <v>FS</v>
      </c>
      <c r="AK211" s="151" t="b">
        <f>ISNUMBER(SEARCH("IRT",Table1[[#This Row],[Current_Status]]))</f>
        <v>0</v>
      </c>
      <c r="AL211" s="152">
        <f>YEAR(Table1[[#This Row],[Project_Initiated]])</f>
        <v>2019</v>
      </c>
      <c r="AM211" s="87">
        <v>43754</v>
      </c>
      <c r="AN211" s="158" t="str">
        <f>IF(AND(Table1[[#This Row],[Completed Date]]&gt;="07/01/2019"+0,Table1[[#This Row],[Completed Date]]&lt;="6/30/2020"+0),"FY 19-20",IF(AND(Table1[[#This Row],[Completed Date]]&gt;="07/01/2018"+0,Table1[[#This Row],[Completed Date]]&lt;="6/30/2019"+0),"FY 18-19",""))</f>
        <v/>
      </c>
      <c r="AO211" s="157" t="str">
        <f>IFERROR(FIND("R",Table1[[#This Row],[FS_Priority]]),"")</f>
        <v/>
      </c>
      <c r="AX211"/>
      <c r="BA211" s="3"/>
    </row>
    <row r="212" spans="1:53" hidden="1" x14ac:dyDescent="0.25">
      <c r="A212" s="164" t="s">
        <v>89</v>
      </c>
      <c r="B212" s="164" t="s">
        <v>89</v>
      </c>
      <c r="C212" s="164" t="s">
        <v>295</v>
      </c>
      <c r="D212" s="168" t="b">
        <v>0</v>
      </c>
      <c r="E212" s="164" t="s">
        <v>4788</v>
      </c>
      <c r="F212" s="164" t="s">
        <v>90</v>
      </c>
      <c r="G212" s="164" t="s">
        <v>3918</v>
      </c>
      <c r="H212" s="164" t="s">
        <v>375</v>
      </c>
      <c r="I212" s="164" t="s">
        <v>295</v>
      </c>
      <c r="J212" s="164" t="s">
        <v>3919</v>
      </c>
      <c r="K212" s="164" t="s">
        <v>84</v>
      </c>
      <c r="L212" s="164" t="s">
        <v>33</v>
      </c>
      <c r="M212" s="164" t="s">
        <v>3920</v>
      </c>
      <c r="N212" s="164" t="s">
        <v>295</v>
      </c>
      <c r="O212" s="164" t="s">
        <v>177</v>
      </c>
      <c r="P212" s="136"/>
      <c r="Q212" s="164" t="s">
        <v>295</v>
      </c>
      <c r="R212" s="164" t="s">
        <v>295</v>
      </c>
      <c r="S212" s="168" t="b">
        <v>0</v>
      </c>
      <c r="T212" s="186">
        <v>0</v>
      </c>
      <c r="V212" s="170">
        <v>42877</v>
      </c>
      <c r="W212" s="164" t="s">
        <v>91</v>
      </c>
      <c r="X212"/>
      <c r="Z212" s="164" t="s">
        <v>295</v>
      </c>
      <c r="AC212" s="164" t="s">
        <v>295</v>
      </c>
      <c r="AE212" s="164" t="s">
        <v>295</v>
      </c>
      <c r="AF212" s="164" t="s">
        <v>295</v>
      </c>
      <c r="AG212" s="164" t="s">
        <v>295</v>
      </c>
      <c r="AH212" s="167"/>
      <c r="AJ212" s="151" t="str">
        <f t="shared" si="3"/>
        <v>PD&amp;C</v>
      </c>
      <c r="AK212" s="151" t="b">
        <f>ISNUMBER(SEARCH("IRT",Table1[[#This Row],[Current_Status]]))</f>
        <v>0</v>
      </c>
      <c r="AL212" s="152">
        <f>YEAR(Table1[[#This Row],[Project_Initiated]])</f>
        <v>2017</v>
      </c>
      <c r="AM212" s="87">
        <v>43754</v>
      </c>
      <c r="AN212" s="158" t="str">
        <f>IF(AND(Table1[[#This Row],[Completed Date]]&gt;="07/01/2019"+0,Table1[[#This Row],[Completed Date]]&lt;="6/30/2020"+0),"FY 19-20",IF(AND(Table1[[#This Row],[Completed Date]]&gt;="07/01/2018"+0,Table1[[#This Row],[Completed Date]]&lt;="6/30/2019"+0),"FY 18-19",""))</f>
        <v/>
      </c>
      <c r="AO212" s="157" t="str">
        <f>IFERROR(FIND("R",Table1[[#This Row],[FS_Priority]]),"")</f>
        <v/>
      </c>
      <c r="AX212"/>
      <c r="BA212" s="3"/>
    </row>
    <row r="213" spans="1:53" hidden="1" x14ac:dyDescent="0.25">
      <c r="A213" s="164" t="s">
        <v>106</v>
      </c>
      <c r="B213" s="164" t="s">
        <v>106</v>
      </c>
      <c r="C213" s="164" t="s">
        <v>295</v>
      </c>
      <c r="D213" s="168" t="b">
        <v>0</v>
      </c>
      <c r="E213" s="164" t="s">
        <v>4788</v>
      </c>
      <c r="F213" s="164" t="s">
        <v>107</v>
      </c>
      <c r="G213" s="164" t="s">
        <v>3914</v>
      </c>
      <c r="H213" s="164" t="s">
        <v>295</v>
      </c>
      <c r="I213" s="164" t="s">
        <v>295</v>
      </c>
      <c r="J213" s="164" t="s">
        <v>149</v>
      </c>
      <c r="K213" s="164" t="s">
        <v>84</v>
      </c>
      <c r="L213" s="164" t="s">
        <v>33</v>
      </c>
      <c r="M213" s="164" t="s">
        <v>3915</v>
      </c>
      <c r="N213" s="164" t="s">
        <v>295</v>
      </c>
      <c r="O213" s="164" t="s">
        <v>3790</v>
      </c>
      <c r="P213" s="186">
        <v>3</v>
      </c>
      <c r="Q213" s="164" t="s">
        <v>295</v>
      </c>
      <c r="R213" s="164" t="s">
        <v>295</v>
      </c>
      <c r="S213" s="168" t="b">
        <v>0</v>
      </c>
      <c r="T213" s="186">
        <v>16011000</v>
      </c>
      <c r="V213" s="170">
        <v>42720</v>
      </c>
      <c r="W213" s="164" t="s">
        <v>3177</v>
      </c>
      <c r="X213" s="136"/>
      <c r="Y213" s="136"/>
      <c r="Z213" s="164" t="s">
        <v>295</v>
      </c>
      <c r="AC213" s="164" t="s">
        <v>295</v>
      </c>
      <c r="AE213" s="164" t="s">
        <v>295</v>
      </c>
      <c r="AF213" s="164" t="s">
        <v>295</v>
      </c>
      <c r="AG213" s="164" t="s">
        <v>295</v>
      </c>
      <c r="AH213"/>
      <c r="AJ213" s="151" t="str">
        <f t="shared" si="3"/>
        <v>PD&amp;C</v>
      </c>
      <c r="AK213" s="151" t="b">
        <f>ISNUMBER(SEARCH("IRT",Table1[[#This Row],[Current_Status]]))</f>
        <v>0</v>
      </c>
      <c r="AL213" s="152">
        <f>YEAR(Table1[[#This Row],[Project_Initiated]])</f>
        <v>2016</v>
      </c>
      <c r="AM213" s="87">
        <v>43754</v>
      </c>
      <c r="AN213" s="158" t="str">
        <f>IF(AND(Table1[[#This Row],[Completed Date]]&gt;="07/01/2019"+0,Table1[[#This Row],[Completed Date]]&lt;="6/30/2020"+0),"FY 19-20",IF(AND(Table1[[#This Row],[Completed Date]]&gt;="07/01/2018"+0,Table1[[#This Row],[Completed Date]]&lt;="6/30/2019"+0),"FY 18-19",""))</f>
        <v/>
      </c>
      <c r="AO213" s="157" t="str">
        <f>IFERROR(FIND("R",Table1[[#This Row],[FS_Priority]]),"")</f>
        <v/>
      </c>
      <c r="AX213"/>
      <c r="BA213" s="3"/>
    </row>
    <row r="214" spans="1:53" hidden="1" x14ac:dyDescent="0.25">
      <c r="A214" s="164" t="s">
        <v>136</v>
      </c>
      <c r="B214" s="164" t="s">
        <v>136</v>
      </c>
      <c r="C214" s="164" t="s">
        <v>295</v>
      </c>
      <c r="D214" s="168" t="b">
        <v>0</v>
      </c>
      <c r="E214" s="164" t="s">
        <v>4788</v>
      </c>
      <c r="F214" s="164" t="s">
        <v>137</v>
      </c>
      <c r="G214" s="164" t="s">
        <v>138</v>
      </c>
      <c r="H214" s="164" t="s">
        <v>295</v>
      </c>
      <c r="I214" s="164" t="s">
        <v>295</v>
      </c>
      <c r="J214" s="164" t="s">
        <v>3835</v>
      </c>
      <c r="K214" s="164" t="s">
        <v>84</v>
      </c>
      <c r="L214" s="164" t="s">
        <v>33</v>
      </c>
      <c r="M214" s="164" t="s">
        <v>3929</v>
      </c>
      <c r="N214" s="164" t="s">
        <v>295</v>
      </c>
      <c r="O214" s="164" t="s">
        <v>177</v>
      </c>
      <c r="P214" s="186">
        <v>4</v>
      </c>
      <c r="Q214" s="164" t="s">
        <v>295</v>
      </c>
      <c r="R214" s="164" t="s">
        <v>295</v>
      </c>
      <c r="S214" s="168" t="b">
        <v>0</v>
      </c>
      <c r="T214" s="186">
        <v>194000</v>
      </c>
      <c r="V214" s="170">
        <v>42220</v>
      </c>
      <c r="W214" s="164" t="s">
        <v>38</v>
      </c>
      <c r="X214" s="172">
        <v>43709</v>
      </c>
      <c r="Y214" s="172">
        <v>43709</v>
      </c>
      <c r="Z214" s="164" t="s">
        <v>295</v>
      </c>
      <c r="AC214" s="164" t="s">
        <v>295</v>
      </c>
      <c r="AE214" s="164" t="s">
        <v>295</v>
      </c>
      <c r="AF214" s="164" t="s">
        <v>295</v>
      </c>
      <c r="AG214" s="164" t="s">
        <v>295</v>
      </c>
      <c r="AH214" s="167"/>
      <c r="AJ214" s="151" t="str">
        <f t="shared" si="3"/>
        <v>PD&amp;C</v>
      </c>
      <c r="AK214" s="151" t="b">
        <f>ISNUMBER(SEARCH("IRT",Table1[[#This Row],[Current_Status]]))</f>
        <v>0</v>
      </c>
      <c r="AL214" s="152">
        <f>YEAR(Table1[[#This Row],[Project_Initiated]])</f>
        <v>2015</v>
      </c>
      <c r="AM214" s="87">
        <v>43754</v>
      </c>
      <c r="AN214" s="158" t="str">
        <f>IF(AND(Table1[[#This Row],[Completed Date]]&gt;="07/01/2019"+0,Table1[[#This Row],[Completed Date]]&lt;="6/30/2020"+0),"FY 19-20",IF(AND(Table1[[#This Row],[Completed Date]]&gt;="07/01/2018"+0,Table1[[#This Row],[Completed Date]]&lt;="6/30/2019"+0),"FY 18-19",""))</f>
        <v/>
      </c>
      <c r="AO214" s="157" t="str">
        <f>IFERROR(FIND("R",Table1[[#This Row],[FS_Priority]]),"")</f>
        <v/>
      </c>
      <c r="AX214"/>
      <c r="BA214" s="3"/>
    </row>
    <row r="215" spans="1:53" hidden="1" x14ac:dyDescent="0.25">
      <c r="A215" s="164" t="s">
        <v>108</v>
      </c>
      <c r="B215" s="164" t="s">
        <v>108</v>
      </c>
      <c r="C215" s="164" t="s">
        <v>295</v>
      </c>
      <c r="D215" s="168" t="b">
        <v>0</v>
      </c>
      <c r="E215" s="164" t="s">
        <v>4788</v>
      </c>
      <c r="F215" s="164" t="s">
        <v>109</v>
      </c>
      <c r="G215" s="164" t="s">
        <v>3916</v>
      </c>
      <c r="H215" s="164" t="s">
        <v>295</v>
      </c>
      <c r="I215" s="164" t="s">
        <v>295</v>
      </c>
      <c r="J215" s="164" t="s">
        <v>3854</v>
      </c>
      <c r="K215" s="164" t="s">
        <v>84</v>
      </c>
      <c r="L215" s="164" t="s">
        <v>33</v>
      </c>
      <c r="M215" s="164" t="s">
        <v>110</v>
      </c>
      <c r="N215" s="164" t="s">
        <v>295</v>
      </c>
      <c r="O215" s="164" t="s">
        <v>169</v>
      </c>
      <c r="P215" s="186">
        <v>6</v>
      </c>
      <c r="Q215" s="164" t="s">
        <v>295</v>
      </c>
      <c r="R215" s="164" t="s">
        <v>295</v>
      </c>
      <c r="S215" s="168" t="b">
        <v>0</v>
      </c>
      <c r="T215" s="186">
        <v>10000000</v>
      </c>
      <c r="V215" s="170">
        <v>42725</v>
      </c>
      <c r="W215" s="164" t="s">
        <v>3147</v>
      </c>
      <c r="X215" s="172">
        <v>43409</v>
      </c>
      <c r="Y215" s="172">
        <v>43553</v>
      </c>
      <c r="Z215" s="164" t="s">
        <v>295</v>
      </c>
      <c r="AC215" s="164" t="s">
        <v>295</v>
      </c>
      <c r="AE215" s="164" t="s">
        <v>295</v>
      </c>
      <c r="AF215" s="164" t="s">
        <v>295</v>
      </c>
      <c r="AG215" s="164" t="s">
        <v>295</v>
      </c>
      <c r="AH215" s="167"/>
      <c r="AJ215" s="151" t="str">
        <f t="shared" si="3"/>
        <v>PD&amp;C</v>
      </c>
      <c r="AK215" s="151" t="b">
        <f>ISNUMBER(SEARCH("IRT",Table1[[#This Row],[Current_Status]]))</f>
        <v>0</v>
      </c>
      <c r="AL215" s="152">
        <f>YEAR(Table1[[#This Row],[Project_Initiated]])</f>
        <v>2016</v>
      </c>
      <c r="AM215" s="87">
        <v>43754</v>
      </c>
      <c r="AN215" s="158" t="str">
        <f>IF(AND(Table1[[#This Row],[Completed Date]]&gt;="07/01/2019"+0,Table1[[#This Row],[Completed Date]]&lt;="6/30/2020"+0),"FY 19-20",IF(AND(Table1[[#This Row],[Completed Date]]&gt;="07/01/2018"+0,Table1[[#This Row],[Completed Date]]&lt;="6/30/2019"+0),"FY 18-19",""))</f>
        <v/>
      </c>
      <c r="AO215" s="157" t="str">
        <f>IFERROR(FIND("R",Table1[[#This Row],[FS_Priority]]),"")</f>
        <v/>
      </c>
      <c r="AX215"/>
      <c r="BA215" s="3"/>
    </row>
    <row r="216" spans="1:53" hidden="1" x14ac:dyDescent="0.25">
      <c r="A216" s="164" t="s">
        <v>111</v>
      </c>
      <c r="B216" s="164" t="s">
        <v>111</v>
      </c>
      <c r="C216" s="164" t="s">
        <v>295</v>
      </c>
      <c r="D216" s="168" t="b">
        <v>0</v>
      </c>
      <c r="E216" s="164" t="s">
        <v>4788</v>
      </c>
      <c r="F216" s="164" t="s">
        <v>2859</v>
      </c>
      <c r="G216" s="164" t="s">
        <v>112</v>
      </c>
      <c r="H216" s="164" t="s">
        <v>295</v>
      </c>
      <c r="I216" s="164" t="s">
        <v>295</v>
      </c>
      <c r="J216" s="164" t="s">
        <v>4827</v>
      </c>
      <c r="K216" s="164" t="s">
        <v>84</v>
      </c>
      <c r="L216" s="164" t="s">
        <v>33</v>
      </c>
      <c r="M216" s="164" t="s">
        <v>3917</v>
      </c>
      <c r="N216" s="164" t="s">
        <v>295</v>
      </c>
      <c r="O216" s="164" t="s">
        <v>3839</v>
      </c>
      <c r="P216" s="186">
        <v>8</v>
      </c>
      <c r="Q216" s="164" t="s">
        <v>295</v>
      </c>
      <c r="R216" s="164" t="s">
        <v>295</v>
      </c>
      <c r="S216" s="168" t="b">
        <v>0</v>
      </c>
      <c r="T216" s="186">
        <v>1096000</v>
      </c>
      <c r="V216" s="170">
        <v>42516</v>
      </c>
      <c r="W216" s="164" t="s">
        <v>38</v>
      </c>
      <c r="X216" s="172">
        <v>43497</v>
      </c>
      <c r="Y216" s="172">
        <v>43800</v>
      </c>
      <c r="Z216" s="164" t="s">
        <v>295</v>
      </c>
      <c r="AC216" s="164" t="s">
        <v>295</v>
      </c>
      <c r="AE216" s="164" t="s">
        <v>295</v>
      </c>
      <c r="AF216" s="164" t="s">
        <v>295</v>
      </c>
      <c r="AG216" s="164" t="s">
        <v>295</v>
      </c>
      <c r="AH216" s="167"/>
      <c r="AJ216" s="151" t="str">
        <f t="shared" si="3"/>
        <v>PD&amp;C</v>
      </c>
      <c r="AK216" s="151" t="b">
        <f>ISNUMBER(SEARCH("IRT",Table1[[#This Row],[Current_Status]]))</f>
        <v>0</v>
      </c>
      <c r="AL216" s="152">
        <f>YEAR(Table1[[#This Row],[Project_Initiated]])</f>
        <v>2016</v>
      </c>
      <c r="AM216" s="87">
        <v>43754</v>
      </c>
      <c r="AN216" s="158" t="str">
        <f>IF(AND(Table1[[#This Row],[Completed Date]]&gt;="07/01/2019"+0,Table1[[#This Row],[Completed Date]]&lt;="6/30/2020"+0),"FY 19-20",IF(AND(Table1[[#This Row],[Completed Date]]&gt;="07/01/2018"+0,Table1[[#This Row],[Completed Date]]&lt;="6/30/2019"+0),"FY 18-19",""))</f>
        <v/>
      </c>
      <c r="AO216" s="157" t="str">
        <f>IFERROR(FIND("R",Table1[[#This Row],[FS_Priority]]),"")</f>
        <v/>
      </c>
      <c r="AX216"/>
      <c r="BA216" s="3"/>
    </row>
    <row r="217" spans="1:53" hidden="1" x14ac:dyDescent="0.25">
      <c r="A217" s="164" t="s">
        <v>117</v>
      </c>
      <c r="B217" s="164" t="s">
        <v>117</v>
      </c>
      <c r="C217" s="164" t="s">
        <v>295</v>
      </c>
      <c r="D217" s="168" t="b">
        <v>0</v>
      </c>
      <c r="E217" s="164" t="s">
        <v>4788</v>
      </c>
      <c r="F217" s="164" t="s">
        <v>118</v>
      </c>
      <c r="G217" s="164" t="s">
        <v>4313</v>
      </c>
      <c r="H217" s="164" t="s">
        <v>295</v>
      </c>
      <c r="I217" s="164" t="s">
        <v>295</v>
      </c>
      <c r="J217" s="164" t="s">
        <v>3835</v>
      </c>
      <c r="K217" s="164" t="s">
        <v>84</v>
      </c>
      <c r="L217" s="164" t="s">
        <v>33</v>
      </c>
      <c r="M217" s="164" t="s">
        <v>3833</v>
      </c>
      <c r="N217" s="164" t="s">
        <v>295</v>
      </c>
      <c r="O217" s="164" t="s">
        <v>377</v>
      </c>
      <c r="P217" s="186">
        <v>9</v>
      </c>
      <c r="Q217" s="164" t="s">
        <v>295</v>
      </c>
      <c r="R217" s="164" t="s">
        <v>295</v>
      </c>
      <c r="S217" s="168" t="b">
        <v>0</v>
      </c>
      <c r="T217" s="186">
        <v>25000000</v>
      </c>
      <c r="V217" s="170">
        <v>42515</v>
      </c>
      <c r="W217" s="164" t="s">
        <v>4441</v>
      </c>
      <c r="X217" s="171">
        <v>43556</v>
      </c>
      <c r="Y217" s="171">
        <v>44044</v>
      </c>
      <c r="Z217" s="164" t="s">
        <v>295</v>
      </c>
      <c r="AC217" s="164" t="s">
        <v>295</v>
      </c>
      <c r="AE217" s="164" t="s">
        <v>295</v>
      </c>
      <c r="AF217" s="164" t="s">
        <v>295</v>
      </c>
      <c r="AG217" s="164" t="s">
        <v>295</v>
      </c>
      <c r="AH217" s="167"/>
      <c r="AJ217" s="151" t="str">
        <f t="shared" si="3"/>
        <v>PD&amp;C</v>
      </c>
      <c r="AK217" s="151" t="b">
        <f>ISNUMBER(SEARCH("IRT",Table1[[#This Row],[Current_Status]]))</f>
        <v>0</v>
      </c>
      <c r="AL217" s="152">
        <f>YEAR(Table1[[#This Row],[Project_Initiated]])</f>
        <v>2016</v>
      </c>
      <c r="AM217" s="87">
        <v>43754</v>
      </c>
      <c r="AN217" s="158" t="str">
        <f>IF(AND(Table1[[#This Row],[Completed Date]]&gt;="07/01/2019"+0,Table1[[#This Row],[Completed Date]]&lt;="6/30/2020"+0),"FY 19-20",IF(AND(Table1[[#This Row],[Completed Date]]&gt;="07/01/2018"+0,Table1[[#This Row],[Completed Date]]&lt;="6/30/2019"+0),"FY 18-19",""))</f>
        <v/>
      </c>
      <c r="AO217" s="157" t="str">
        <f>IFERROR(FIND("R",Table1[[#This Row],[FS_Priority]]),"")</f>
        <v/>
      </c>
      <c r="AX217"/>
      <c r="BA217" s="3"/>
    </row>
    <row r="218" spans="1:53" hidden="1" x14ac:dyDescent="0.25">
      <c r="A218" s="164" t="s">
        <v>82</v>
      </c>
      <c r="B218" s="164" t="s">
        <v>82</v>
      </c>
      <c r="C218" s="164" t="s">
        <v>295</v>
      </c>
      <c r="D218" s="168" t="b">
        <v>0</v>
      </c>
      <c r="E218" s="164" t="s">
        <v>4788</v>
      </c>
      <c r="F218" s="164" t="s">
        <v>2834</v>
      </c>
      <c r="G218" s="164" t="s">
        <v>83</v>
      </c>
      <c r="H218" s="164" t="s">
        <v>295</v>
      </c>
      <c r="I218" s="164" t="s">
        <v>295</v>
      </c>
      <c r="J218" s="164" t="s">
        <v>3785</v>
      </c>
      <c r="K218" s="164" t="s">
        <v>84</v>
      </c>
      <c r="L218" s="164" t="s">
        <v>33</v>
      </c>
      <c r="M218" s="164" t="s">
        <v>84</v>
      </c>
      <c r="N218" s="164" t="s">
        <v>295</v>
      </c>
      <c r="O218" s="164" t="s">
        <v>373</v>
      </c>
      <c r="P218" s="186">
        <v>12</v>
      </c>
      <c r="Q218" s="164" t="s">
        <v>295</v>
      </c>
      <c r="R218" s="164" t="s">
        <v>295</v>
      </c>
      <c r="S218" s="168" t="b">
        <v>0</v>
      </c>
      <c r="T218" s="186">
        <v>2400000</v>
      </c>
      <c r="V218" s="170">
        <v>43297</v>
      </c>
      <c r="W218" s="164" t="s">
        <v>374</v>
      </c>
      <c r="X218" s="136"/>
      <c r="Y218" s="136"/>
      <c r="Z218" s="164" t="s">
        <v>295</v>
      </c>
      <c r="AC218" s="164" t="s">
        <v>295</v>
      </c>
      <c r="AD218" s="167"/>
      <c r="AE218" s="164" t="s">
        <v>295</v>
      </c>
      <c r="AF218" s="164" t="s">
        <v>295</v>
      </c>
      <c r="AG218" s="164" t="s">
        <v>295</v>
      </c>
      <c r="AH218" s="167"/>
      <c r="AJ218" s="151" t="str">
        <f t="shared" si="3"/>
        <v>PD&amp;C</v>
      </c>
      <c r="AK218" s="151" t="b">
        <f>ISNUMBER(SEARCH("IRT",Table1[[#This Row],[Current_Status]]))</f>
        <v>0</v>
      </c>
      <c r="AL218" s="152">
        <f>YEAR(Table1[[#This Row],[Project_Initiated]])</f>
        <v>2018</v>
      </c>
      <c r="AM218" s="87">
        <v>43754</v>
      </c>
      <c r="AN218" s="158" t="str">
        <f>IF(AND(Table1[[#This Row],[Completed Date]]&gt;="07/01/2019"+0,Table1[[#This Row],[Completed Date]]&lt;="6/30/2020"+0),"FY 19-20",IF(AND(Table1[[#This Row],[Completed Date]]&gt;="07/01/2018"+0,Table1[[#This Row],[Completed Date]]&lt;="6/30/2019"+0),"FY 18-19",""))</f>
        <v/>
      </c>
      <c r="AO218" s="157" t="str">
        <f>IFERROR(FIND("R",Table1[[#This Row],[FS_Priority]]),"")</f>
        <v/>
      </c>
      <c r="AX218"/>
      <c r="BA218" s="3"/>
    </row>
    <row r="219" spans="1:53" hidden="1" x14ac:dyDescent="0.25">
      <c r="A219" s="164" t="s">
        <v>126</v>
      </c>
      <c r="B219" s="164" t="s">
        <v>126</v>
      </c>
      <c r="C219" s="164" t="s">
        <v>295</v>
      </c>
      <c r="D219" s="168" t="b">
        <v>0</v>
      </c>
      <c r="E219" s="164" t="s">
        <v>4788</v>
      </c>
      <c r="F219" s="164" t="s">
        <v>127</v>
      </c>
      <c r="G219" s="164" t="s">
        <v>3921</v>
      </c>
      <c r="H219" s="164" t="s">
        <v>295</v>
      </c>
      <c r="I219" s="164" t="s">
        <v>295</v>
      </c>
      <c r="J219" s="164" t="s">
        <v>4501</v>
      </c>
      <c r="K219" s="164" t="s">
        <v>84</v>
      </c>
      <c r="L219" s="164" t="s">
        <v>33</v>
      </c>
      <c r="M219" s="164" t="s">
        <v>3833</v>
      </c>
      <c r="N219" s="164" t="s">
        <v>295</v>
      </c>
      <c r="O219" s="164" t="s">
        <v>269</v>
      </c>
      <c r="P219" s="186">
        <v>14</v>
      </c>
      <c r="Q219" s="164" t="s">
        <v>295</v>
      </c>
      <c r="R219" s="164" t="s">
        <v>295</v>
      </c>
      <c r="S219" s="168" t="b">
        <v>0</v>
      </c>
      <c r="T219" s="186">
        <v>3607000</v>
      </c>
      <c r="V219" s="170">
        <v>42887</v>
      </c>
      <c r="W219" s="164" t="s">
        <v>2836</v>
      </c>
      <c r="X219" s="172">
        <v>43770</v>
      </c>
      <c r="Y219" s="172">
        <v>44409</v>
      </c>
      <c r="Z219" s="164" t="s">
        <v>295</v>
      </c>
      <c r="AC219" s="164" t="s">
        <v>295</v>
      </c>
      <c r="AE219" s="164" t="s">
        <v>295</v>
      </c>
      <c r="AF219" s="164" t="s">
        <v>295</v>
      </c>
      <c r="AG219" s="164" t="s">
        <v>295</v>
      </c>
      <c r="AH219"/>
      <c r="AJ219" s="151" t="str">
        <f t="shared" si="3"/>
        <v>PD&amp;C</v>
      </c>
      <c r="AK219" s="151" t="b">
        <f>ISNUMBER(SEARCH("IRT",Table1[[#This Row],[Current_Status]]))</f>
        <v>0</v>
      </c>
      <c r="AL219" s="152">
        <f>YEAR(Table1[[#This Row],[Project_Initiated]])</f>
        <v>2017</v>
      </c>
      <c r="AM219" s="87">
        <v>43754</v>
      </c>
      <c r="AN219" s="158" t="str">
        <f>IF(AND(Table1[[#This Row],[Completed Date]]&gt;="07/01/2019"+0,Table1[[#This Row],[Completed Date]]&lt;="6/30/2020"+0),"FY 19-20",IF(AND(Table1[[#This Row],[Completed Date]]&gt;="07/01/2018"+0,Table1[[#This Row],[Completed Date]]&lt;="6/30/2019"+0),"FY 18-19",""))</f>
        <v/>
      </c>
      <c r="AO219" s="157" t="str">
        <f>IFERROR(FIND("R",Table1[[#This Row],[FS_Priority]]),"")</f>
        <v/>
      </c>
      <c r="AX219"/>
      <c r="BA219" s="3"/>
    </row>
    <row r="220" spans="1:53" hidden="1" x14ac:dyDescent="0.25">
      <c r="A220" s="164" t="s">
        <v>128</v>
      </c>
      <c r="B220" s="164" t="s">
        <v>128</v>
      </c>
      <c r="C220" s="164" t="s">
        <v>295</v>
      </c>
      <c r="D220" s="168" t="b">
        <v>0</v>
      </c>
      <c r="E220" s="164" t="s">
        <v>4788</v>
      </c>
      <c r="F220" s="164" t="s">
        <v>129</v>
      </c>
      <c r="G220" s="164" t="s">
        <v>4380</v>
      </c>
      <c r="H220" s="164" t="s">
        <v>378</v>
      </c>
      <c r="I220" s="164" t="s">
        <v>295</v>
      </c>
      <c r="J220" s="164" t="s">
        <v>3831</v>
      </c>
      <c r="K220" s="164" t="s">
        <v>84</v>
      </c>
      <c r="L220" s="164" t="s">
        <v>33</v>
      </c>
      <c r="M220" s="164" t="s">
        <v>33</v>
      </c>
      <c r="N220" s="164" t="s">
        <v>295</v>
      </c>
      <c r="O220" s="164" t="s">
        <v>377</v>
      </c>
      <c r="P220" s="186">
        <v>15</v>
      </c>
      <c r="Q220" s="164" t="s">
        <v>295</v>
      </c>
      <c r="R220" s="164" t="s">
        <v>295</v>
      </c>
      <c r="S220" s="168" t="b">
        <v>0</v>
      </c>
      <c r="T220" s="186">
        <v>8837000</v>
      </c>
      <c r="V220" s="170">
        <v>42402</v>
      </c>
      <c r="W220" s="164" t="s">
        <v>125</v>
      </c>
      <c r="X220" s="171">
        <v>43831</v>
      </c>
      <c r="Y220" s="171">
        <v>44501</v>
      </c>
      <c r="Z220" s="164" t="s">
        <v>295</v>
      </c>
      <c r="AC220" s="164" t="s">
        <v>295</v>
      </c>
      <c r="AD220" s="167"/>
      <c r="AE220" s="164" t="s">
        <v>295</v>
      </c>
      <c r="AF220" s="164" t="s">
        <v>295</v>
      </c>
      <c r="AG220" s="164" t="s">
        <v>295</v>
      </c>
      <c r="AH220"/>
      <c r="AJ220" s="151" t="str">
        <f t="shared" si="3"/>
        <v>PD&amp;C</v>
      </c>
      <c r="AK220" s="151" t="b">
        <f>ISNUMBER(SEARCH("IRT",Table1[[#This Row],[Current_Status]]))</f>
        <v>0</v>
      </c>
      <c r="AL220" s="152">
        <f>YEAR(Table1[[#This Row],[Project_Initiated]])</f>
        <v>2016</v>
      </c>
      <c r="AM220" s="87">
        <v>43754</v>
      </c>
      <c r="AN220" s="158" t="str">
        <f>IF(AND(Table1[[#This Row],[Completed Date]]&gt;="07/01/2019"+0,Table1[[#This Row],[Completed Date]]&lt;="6/30/2020"+0),"FY 19-20",IF(AND(Table1[[#This Row],[Completed Date]]&gt;="07/01/2018"+0,Table1[[#This Row],[Completed Date]]&lt;="6/30/2019"+0),"FY 18-19",""))</f>
        <v/>
      </c>
      <c r="AO220" s="157" t="str">
        <f>IFERROR(FIND("R",Table1[[#This Row],[FS_Priority]]),"")</f>
        <v/>
      </c>
      <c r="AX220"/>
      <c r="BA220" s="3"/>
    </row>
    <row r="221" spans="1:53" hidden="1" x14ac:dyDescent="0.25">
      <c r="A221" s="164" t="s">
        <v>85</v>
      </c>
      <c r="B221" s="164" t="s">
        <v>85</v>
      </c>
      <c r="C221" s="164" t="s">
        <v>295</v>
      </c>
      <c r="D221" s="168" t="b">
        <v>0</v>
      </c>
      <c r="E221" s="164" t="s">
        <v>4788</v>
      </c>
      <c r="F221" s="164" t="s">
        <v>86</v>
      </c>
      <c r="G221" s="164" t="s">
        <v>87</v>
      </c>
      <c r="H221" s="164" t="s">
        <v>295</v>
      </c>
      <c r="I221" s="164" t="s">
        <v>295</v>
      </c>
      <c r="J221" s="164" t="s">
        <v>3149</v>
      </c>
      <c r="K221" s="164" t="s">
        <v>84</v>
      </c>
      <c r="L221" s="164" t="s">
        <v>33</v>
      </c>
      <c r="M221" s="164" t="s">
        <v>88</v>
      </c>
      <c r="N221" s="164" t="s">
        <v>295</v>
      </c>
      <c r="O221" s="164" t="s">
        <v>88</v>
      </c>
      <c r="P221" s="186">
        <v>16</v>
      </c>
      <c r="Q221" s="164" t="s">
        <v>295</v>
      </c>
      <c r="R221" s="164" t="s">
        <v>295</v>
      </c>
      <c r="S221" s="168" t="b">
        <v>0</v>
      </c>
      <c r="T221" s="186">
        <v>0</v>
      </c>
      <c r="V221" s="170">
        <v>43297</v>
      </c>
      <c r="W221" s="164" t="s">
        <v>3149</v>
      </c>
      <c r="X221"/>
      <c r="Z221" s="164" t="s">
        <v>295</v>
      </c>
      <c r="AC221" s="164" t="s">
        <v>295</v>
      </c>
      <c r="AE221" s="164" t="s">
        <v>295</v>
      </c>
      <c r="AF221" s="164" t="s">
        <v>295</v>
      </c>
      <c r="AG221" s="164" t="s">
        <v>295</v>
      </c>
      <c r="AH221"/>
      <c r="AJ221" s="151" t="str">
        <f t="shared" si="3"/>
        <v>PD&amp;C</v>
      </c>
      <c r="AK221" s="151" t="b">
        <f>ISNUMBER(SEARCH("IRT",Table1[[#This Row],[Current_Status]]))</f>
        <v>0</v>
      </c>
      <c r="AL221" s="152">
        <f>YEAR(Table1[[#This Row],[Project_Initiated]])</f>
        <v>2018</v>
      </c>
      <c r="AM221" s="87">
        <v>43754</v>
      </c>
      <c r="AN221" s="158" t="str">
        <f>IF(AND(Table1[[#This Row],[Completed Date]]&gt;="07/01/2019"+0,Table1[[#This Row],[Completed Date]]&lt;="6/30/2020"+0),"FY 19-20",IF(AND(Table1[[#This Row],[Completed Date]]&gt;="07/01/2018"+0,Table1[[#This Row],[Completed Date]]&lt;="6/30/2019"+0),"FY 18-19",""))</f>
        <v/>
      </c>
      <c r="AO221" s="157" t="str">
        <f>IFERROR(FIND("R",Table1[[#This Row],[FS_Priority]]),"")</f>
        <v/>
      </c>
      <c r="AX221"/>
      <c r="BA221" s="3"/>
    </row>
    <row r="222" spans="1:53" hidden="1" x14ac:dyDescent="0.25">
      <c r="A222" s="164" t="s">
        <v>92</v>
      </c>
      <c r="B222" s="164" t="s">
        <v>92</v>
      </c>
      <c r="C222" s="164" t="s">
        <v>295</v>
      </c>
      <c r="D222" s="168" t="b">
        <v>0</v>
      </c>
      <c r="E222" s="164" t="s">
        <v>4788</v>
      </c>
      <c r="F222" s="164" t="s">
        <v>93</v>
      </c>
      <c r="G222" s="164" t="s">
        <v>3922</v>
      </c>
      <c r="H222" s="164" t="s">
        <v>295</v>
      </c>
      <c r="I222" s="164" t="s">
        <v>295</v>
      </c>
      <c r="J222" s="164" t="s">
        <v>3854</v>
      </c>
      <c r="K222" s="164" t="s">
        <v>84</v>
      </c>
      <c r="L222" s="164" t="s">
        <v>33</v>
      </c>
      <c r="M222" s="164" t="s">
        <v>3917</v>
      </c>
      <c r="N222" s="164" t="s">
        <v>295</v>
      </c>
      <c r="O222" s="164" t="s">
        <v>169</v>
      </c>
      <c r="P222" s="186">
        <v>16</v>
      </c>
      <c r="Q222" s="164" t="s">
        <v>295</v>
      </c>
      <c r="R222" s="164" t="s">
        <v>295</v>
      </c>
      <c r="S222" s="168" t="b">
        <v>0</v>
      </c>
      <c r="T222" s="186">
        <v>309000</v>
      </c>
      <c r="V222" s="170">
        <v>43054</v>
      </c>
      <c r="W222" s="164" t="s">
        <v>3148</v>
      </c>
      <c r="X222" s="136"/>
      <c r="Y222" s="136"/>
      <c r="Z222" s="164" t="s">
        <v>295</v>
      </c>
      <c r="AC222" s="164" t="s">
        <v>295</v>
      </c>
      <c r="AE222" s="164" t="s">
        <v>295</v>
      </c>
      <c r="AF222" s="164" t="s">
        <v>295</v>
      </c>
      <c r="AG222" s="164" t="s">
        <v>295</v>
      </c>
      <c r="AH222" s="167"/>
      <c r="AJ222" s="151" t="str">
        <f t="shared" si="3"/>
        <v>PD&amp;C</v>
      </c>
      <c r="AK222" s="151" t="b">
        <f>ISNUMBER(SEARCH("IRT",Table1[[#This Row],[Current_Status]]))</f>
        <v>0</v>
      </c>
      <c r="AL222" s="152">
        <f>YEAR(Table1[[#This Row],[Project_Initiated]])</f>
        <v>2017</v>
      </c>
      <c r="AM222" s="87">
        <v>43754</v>
      </c>
      <c r="AN222" s="158" t="str">
        <f>IF(AND(Table1[[#This Row],[Completed Date]]&gt;="07/01/2019"+0,Table1[[#This Row],[Completed Date]]&lt;="6/30/2020"+0),"FY 19-20",IF(AND(Table1[[#This Row],[Completed Date]]&gt;="07/01/2018"+0,Table1[[#This Row],[Completed Date]]&lt;="6/30/2019"+0),"FY 18-19",""))</f>
        <v/>
      </c>
      <c r="AO222" s="157" t="str">
        <f>IFERROR(FIND("R",Table1[[#This Row],[FS_Priority]]),"")</f>
        <v/>
      </c>
      <c r="AX222"/>
      <c r="BA222" s="3"/>
    </row>
    <row r="223" spans="1:53" hidden="1" x14ac:dyDescent="0.25">
      <c r="A223" s="164" t="s">
        <v>94</v>
      </c>
      <c r="B223" s="164" t="s">
        <v>94</v>
      </c>
      <c r="C223" s="164" t="s">
        <v>295</v>
      </c>
      <c r="D223" s="168" t="b">
        <v>0</v>
      </c>
      <c r="E223" s="164" t="s">
        <v>4788</v>
      </c>
      <c r="F223" s="164" t="s">
        <v>3695</v>
      </c>
      <c r="G223" s="164" t="s">
        <v>3923</v>
      </c>
      <c r="H223" s="164" t="s">
        <v>295</v>
      </c>
      <c r="I223" s="164" t="s">
        <v>295</v>
      </c>
      <c r="J223" s="164" t="s">
        <v>3831</v>
      </c>
      <c r="K223" s="164" t="s">
        <v>84</v>
      </c>
      <c r="L223" s="164" t="s">
        <v>33</v>
      </c>
      <c r="M223" s="164" t="s">
        <v>3925</v>
      </c>
      <c r="N223" s="164" t="s">
        <v>295</v>
      </c>
      <c r="O223" s="164" t="s">
        <v>4872</v>
      </c>
      <c r="P223" s="186">
        <v>17</v>
      </c>
      <c r="Q223" s="164" t="s">
        <v>295</v>
      </c>
      <c r="R223" s="164" t="s">
        <v>295</v>
      </c>
      <c r="S223" s="168" t="b">
        <v>0</v>
      </c>
      <c r="T223" s="186">
        <v>42000</v>
      </c>
      <c r="V223" s="170">
        <v>43055</v>
      </c>
      <c r="W223" s="164" t="s">
        <v>74</v>
      </c>
      <c r="X223" s="172">
        <v>43770</v>
      </c>
      <c r="Y223" s="172">
        <v>43800</v>
      </c>
      <c r="Z223" s="164" t="s">
        <v>295</v>
      </c>
      <c r="AC223" s="164" t="s">
        <v>295</v>
      </c>
      <c r="AE223" s="164" t="s">
        <v>295</v>
      </c>
      <c r="AF223" s="164" t="s">
        <v>295</v>
      </c>
      <c r="AG223" s="164" t="s">
        <v>295</v>
      </c>
      <c r="AH223"/>
      <c r="AJ223" s="151" t="str">
        <f t="shared" si="3"/>
        <v>PD&amp;C</v>
      </c>
      <c r="AK223" s="151" t="b">
        <f>ISNUMBER(SEARCH("IRT",Table1[[#This Row],[Current_Status]]))</f>
        <v>0</v>
      </c>
      <c r="AL223" s="152">
        <f>YEAR(Table1[[#This Row],[Project_Initiated]])</f>
        <v>2017</v>
      </c>
      <c r="AM223" s="87">
        <v>43754</v>
      </c>
      <c r="AN223" s="158" t="str">
        <f>IF(AND(Table1[[#This Row],[Completed Date]]&gt;="07/01/2019"+0,Table1[[#This Row],[Completed Date]]&lt;="6/30/2020"+0),"FY 19-20",IF(AND(Table1[[#This Row],[Completed Date]]&gt;="07/01/2018"+0,Table1[[#This Row],[Completed Date]]&lt;="6/30/2019"+0),"FY 18-19",""))</f>
        <v/>
      </c>
      <c r="AO223" s="157" t="str">
        <f>IFERROR(FIND("R",Table1[[#This Row],[FS_Priority]]),"")</f>
        <v/>
      </c>
      <c r="AX223"/>
      <c r="BA223" s="3"/>
    </row>
    <row r="224" spans="1:53" hidden="1" x14ac:dyDescent="0.25">
      <c r="A224" s="164" t="s">
        <v>4430</v>
      </c>
      <c r="B224" s="164" t="s">
        <v>4430</v>
      </c>
      <c r="C224" s="164" t="s">
        <v>295</v>
      </c>
      <c r="D224" s="168" t="b">
        <v>0</v>
      </c>
      <c r="E224" s="164" t="s">
        <v>4788</v>
      </c>
      <c r="F224" s="164" t="s">
        <v>4438</v>
      </c>
      <c r="G224" s="164" t="s">
        <v>130</v>
      </c>
      <c r="H224" s="164" t="s">
        <v>295</v>
      </c>
      <c r="I224" s="164" t="s">
        <v>295</v>
      </c>
      <c r="J224" s="164" t="s">
        <v>3785</v>
      </c>
      <c r="K224" s="164" t="s">
        <v>84</v>
      </c>
      <c r="L224" s="164" t="s">
        <v>33</v>
      </c>
      <c r="M224" s="164" t="s">
        <v>88</v>
      </c>
      <c r="N224" s="164" t="s">
        <v>295</v>
      </c>
      <c r="O224" s="164" t="s">
        <v>4872</v>
      </c>
      <c r="P224" s="186">
        <v>18</v>
      </c>
      <c r="Q224" s="164" t="s">
        <v>295</v>
      </c>
      <c r="R224" s="164" t="s">
        <v>295</v>
      </c>
      <c r="S224" s="168" t="b">
        <v>0</v>
      </c>
      <c r="T224" s="186">
        <v>2842000</v>
      </c>
      <c r="V224" s="170">
        <v>42340</v>
      </c>
      <c r="W224" s="164" t="s">
        <v>3178</v>
      </c>
      <c r="X224" s="172">
        <v>43770</v>
      </c>
      <c r="Y224" s="172">
        <v>43800</v>
      </c>
      <c r="Z224" s="164" t="s">
        <v>295</v>
      </c>
      <c r="AC224" s="164" t="s">
        <v>295</v>
      </c>
      <c r="AE224" s="164" t="s">
        <v>295</v>
      </c>
      <c r="AF224" s="164" t="s">
        <v>295</v>
      </c>
      <c r="AG224" s="164" t="s">
        <v>295</v>
      </c>
      <c r="AH224" s="167"/>
      <c r="AJ224" s="151" t="str">
        <f t="shared" si="3"/>
        <v>PD&amp;C</v>
      </c>
      <c r="AK224" s="151" t="b">
        <f>ISNUMBER(SEARCH("IRT",Table1[[#This Row],[Current_Status]]))</f>
        <v>0</v>
      </c>
      <c r="AL224" s="152">
        <f>YEAR(Table1[[#This Row],[Project_Initiated]])</f>
        <v>2015</v>
      </c>
      <c r="AM224" s="87">
        <v>43754</v>
      </c>
      <c r="AN224" s="158" t="str">
        <f>IF(AND(Table1[[#This Row],[Completed Date]]&gt;="07/01/2019"+0,Table1[[#This Row],[Completed Date]]&lt;="6/30/2020"+0),"FY 19-20",IF(AND(Table1[[#This Row],[Completed Date]]&gt;="07/01/2018"+0,Table1[[#This Row],[Completed Date]]&lt;="6/30/2019"+0),"FY 18-19",""))</f>
        <v/>
      </c>
      <c r="AO224" s="157" t="str">
        <f>IFERROR(FIND("R",Table1[[#This Row],[FS_Priority]]),"")</f>
        <v/>
      </c>
      <c r="AX224"/>
      <c r="BA224" s="3"/>
    </row>
    <row r="225" spans="1:53" hidden="1" x14ac:dyDescent="0.25">
      <c r="A225" s="164" t="s">
        <v>4432</v>
      </c>
      <c r="B225" s="164" t="s">
        <v>4432</v>
      </c>
      <c r="C225" s="164" t="s">
        <v>295</v>
      </c>
      <c r="D225" s="168" t="b">
        <v>0</v>
      </c>
      <c r="E225" s="164" t="s">
        <v>4788</v>
      </c>
      <c r="F225" s="164" t="s">
        <v>4439</v>
      </c>
      <c r="G225" s="164" t="s">
        <v>130</v>
      </c>
      <c r="H225" s="164" t="s">
        <v>295</v>
      </c>
      <c r="I225" s="164" t="s">
        <v>295</v>
      </c>
      <c r="J225" s="164" t="s">
        <v>74</v>
      </c>
      <c r="K225" s="164" t="s">
        <v>84</v>
      </c>
      <c r="L225" s="164" t="s">
        <v>33</v>
      </c>
      <c r="M225" s="164" t="s">
        <v>88</v>
      </c>
      <c r="N225" s="164" t="s">
        <v>295</v>
      </c>
      <c r="O225" s="164" t="s">
        <v>4872</v>
      </c>
      <c r="P225" s="186">
        <v>18</v>
      </c>
      <c r="Q225" s="164" t="s">
        <v>295</v>
      </c>
      <c r="R225" s="164" t="s">
        <v>295</v>
      </c>
      <c r="S225" s="168" t="b">
        <v>0</v>
      </c>
      <c r="T225" s="186">
        <v>2842000</v>
      </c>
      <c r="V225" s="170">
        <v>42340</v>
      </c>
      <c r="W225" s="164" t="s">
        <v>3178</v>
      </c>
      <c r="X225" s="172">
        <v>43344</v>
      </c>
      <c r="Y225" s="172">
        <v>43831</v>
      </c>
      <c r="Z225" s="164" t="s">
        <v>295</v>
      </c>
      <c r="AC225" s="164" t="s">
        <v>295</v>
      </c>
      <c r="AE225" s="164" t="s">
        <v>295</v>
      </c>
      <c r="AF225" s="164" t="s">
        <v>295</v>
      </c>
      <c r="AG225" s="164" t="s">
        <v>295</v>
      </c>
      <c r="AH225" s="167"/>
      <c r="AJ225" s="151" t="str">
        <f t="shared" si="3"/>
        <v>PD&amp;C</v>
      </c>
      <c r="AK225" s="151" t="b">
        <f>ISNUMBER(SEARCH("IRT",Table1[[#This Row],[Current_Status]]))</f>
        <v>0</v>
      </c>
      <c r="AL225" s="152">
        <f>YEAR(Table1[[#This Row],[Project_Initiated]])</f>
        <v>2015</v>
      </c>
      <c r="AM225" s="87">
        <v>43754</v>
      </c>
      <c r="AN225" s="158" t="str">
        <f>IF(AND(Table1[[#This Row],[Completed Date]]&gt;="07/01/2019"+0,Table1[[#This Row],[Completed Date]]&lt;="6/30/2020"+0),"FY 19-20",IF(AND(Table1[[#This Row],[Completed Date]]&gt;="07/01/2018"+0,Table1[[#This Row],[Completed Date]]&lt;="6/30/2019"+0),"FY 18-19",""))</f>
        <v/>
      </c>
      <c r="AO225" s="157" t="str">
        <f>IFERROR(FIND("R",Table1[[#This Row],[FS_Priority]]),"")</f>
        <v/>
      </c>
      <c r="AX225"/>
      <c r="BA225" s="3"/>
    </row>
    <row r="226" spans="1:53" hidden="1" x14ac:dyDescent="0.25">
      <c r="A226" s="164" t="s">
        <v>95</v>
      </c>
      <c r="B226" s="164" t="s">
        <v>95</v>
      </c>
      <c r="C226" s="164" t="s">
        <v>295</v>
      </c>
      <c r="D226" s="168" t="b">
        <v>0</v>
      </c>
      <c r="E226" s="164" t="s">
        <v>4788</v>
      </c>
      <c r="F226" s="164" t="s">
        <v>3006</v>
      </c>
      <c r="G226" s="164" t="s">
        <v>3926</v>
      </c>
      <c r="H226" s="164" t="s">
        <v>376</v>
      </c>
      <c r="I226" s="164" t="s">
        <v>295</v>
      </c>
      <c r="J226" s="164" t="s">
        <v>4502</v>
      </c>
      <c r="K226" s="164" t="s">
        <v>84</v>
      </c>
      <c r="L226" s="164" t="s">
        <v>33</v>
      </c>
      <c r="M226" s="164" t="s">
        <v>269</v>
      </c>
      <c r="N226" s="164" t="s">
        <v>295</v>
      </c>
      <c r="O226" s="164" t="s">
        <v>269</v>
      </c>
      <c r="P226" s="186">
        <v>19</v>
      </c>
      <c r="Q226" s="164" t="s">
        <v>295</v>
      </c>
      <c r="R226" s="164" t="s">
        <v>295</v>
      </c>
      <c r="S226" s="168" t="b">
        <v>0</v>
      </c>
      <c r="T226" s="186">
        <v>1530020</v>
      </c>
      <c r="V226" s="170">
        <v>43072</v>
      </c>
      <c r="W226" s="164" t="s">
        <v>4503</v>
      </c>
      <c r="X226" s="172">
        <v>43800</v>
      </c>
      <c r="Y226" s="172">
        <v>44075</v>
      </c>
      <c r="Z226" s="164" t="s">
        <v>295</v>
      </c>
      <c r="AC226" s="164" t="s">
        <v>295</v>
      </c>
      <c r="AD226" s="167"/>
      <c r="AE226" s="164" t="s">
        <v>295</v>
      </c>
      <c r="AF226" s="164" t="s">
        <v>295</v>
      </c>
      <c r="AG226" s="164" t="s">
        <v>295</v>
      </c>
      <c r="AH226"/>
      <c r="AJ226" s="151" t="str">
        <f t="shared" si="3"/>
        <v>PD&amp;C</v>
      </c>
      <c r="AK226" s="151" t="b">
        <f>ISNUMBER(SEARCH("IRT",Table1[[#This Row],[Current_Status]]))</f>
        <v>0</v>
      </c>
      <c r="AL226" s="152">
        <f>YEAR(Table1[[#This Row],[Project_Initiated]])</f>
        <v>2017</v>
      </c>
      <c r="AM226" s="87">
        <v>43754</v>
      </c>
      <c r="AN226" s="158" t="str">
        <f>IF(AND(Table1[[#This Row],[Completed Date]]&gt;="07/01/2019"+0,Table1[[#This Row],[Completed Date]]&lt;="6/30/2020"+0),"FY 19-20",IF(AND(Table1[[#This Row],[Completed Date]]&gt;="07/01/2018"+0,Table1[[#This Row],[Completed Date]]&lt;="6/30/2019"+0),"FY 18-19",""))</f>
        <v/>
      </c>
      <c r="AO226" s="157" t="str">
        <f>IFERROR(FIND("R",Table1[[#This Row],[FS_Priority]]),"")</f>
        <v/>
      </c>
      <c r="AX226"/>
      <c r="BA226" s="3"/>
    </row>
    <row r="227" spans="1:53" hidden="1" x14ac:dyDescent="0.25">
      <c r="A227" s="164" t="s">
        <v>4431</v>
      </c>
      <c r="B227" s="164" t="s">
        <v>4431</v>
      </c>
      <c r="C227" s="164" t="s">
        <v>295</v>
      </c>
      <c r="D227" s="168" t="b">
        <v>0</v>
      </c>
      <c r="E227" s="164" t="s">
        <v>4788</v>
      </c>
      <c r="F227" s="164" t="s">
        <v>4437</v>
      </c>
      <c r="G227" s="164" t="s">
        <v>130</v>
      </c>
      <c r="H227" s="164" t="s">
        <v>295</v>
      </c>
      <c r="I227" s="164" t="s">
        <v>295</v>
      </c>
      <c r="J227" s="164" t="s">
        <v>3785</v>
      </c>
      <c r="K227" s="164" t="s">
        <v>84</v>
      </c>
      <c r="L227" s="164" t="s">
        <v>33</v>
      </c>
      <c r="M227" s="164" t="s">
        <v>88</v>
      </c>
      <c r="N227" s="164" t="s">
        <v>295</v>
      </c>
      <c r="O227" s="164" t="s">
        <v>4872</v>
      </c>
      <c r="P227" s="186">
        <v>19</v>
      </c>
      <c r="Q227" s="164" t="s">
        <v>295</v>
      </c>
      <c r="R227" s="164" t="s">
        <v>295</v>
      </c>
      <c r="S227" s="168" t="b">
        <v>0</v>
      </c>
      <c r="T227" s="186">
        <v>2842000</v>
      </c>
      <c r="V227" s="170">
        <v>42340</v>
      </c>
      <c r="W227" s="164" t="s">
        <v>3178</v>
      </c>
      <c r="X227" s="172">
        <v>43770</v>
      </c>
      <c r="Y227" s="172">
        <v>43800</v>
      </c>
      <c r="Z227" s="164" t="s">
        <v>295</v>
      </c>
      <c r="AC227" s="164" t="s">
        <v>295</v>
      </c>
      <c r="AE227" s="164" t="s">
        <v>295</v>
      </c>
      <c r="AF227" s="164" t="s">
        <v>295</v>
      </c>
      <c r="AG227" s="164" t="s">
        <v>295</v>
      </c>
      <c r="AH227"/>
      <c r="AJ227" s="151" t="str">
        <f t="shared" si="3"/>
        <v>PD&amp;C</v>
      </c>
      <c r="AK227" s="151" t="b">
        <f>ISNUMBER(SEARCH("IRT",Table1[[#This Row],[Current_Status]]))</f>
        <v>0</v>
      </c>
      <c r="AL227" s="152">
        <f>YEAR(Table1[[#This Row],[Project_Initiated]])</f>
        <v>2015</v>
      </c>
      <c r="AM227" s="87">
        <v>43754</v>
      </c>
      <c r="AN227" s="158" t="str">
        <f>IF(AND(Table1[[#This Row],[Completed Date]]&gt;="07/01/2019"+0,Table1[[#This Row],[Completed Date]]&lt;="6/30/2020"+0),"FY 19-20",IF(AND(Table1[[#This Row],[Completed Date]]&gt;="07/01/2018"+0,Table1[[#This Row],[Completed Date]]&lt;="6/30/2019"+0),"FY 18-19",""))</f>
        <v/>
      </c>
      <c r="AO227" s="157" t="str">
        <f>IFERROR(FIND("R",Table1[[#This Row],[FS_Priority]]),"")</f>
        <v/>
      </c>
      <c r="AX227"/>
      <c r="BA227" s="3"/>
    </row>
    <row r="228" spans="1:53" hidden="1" x14ac:dyDescent="0.25">
      <c r="A228" s="164" t="s">
        <v>131</v>
      </c>
      <c r="B228" s="164" t="s">
        <v>131</v>
      </c>
      <c r="C228" s="164" t="s">
        <v>295</v>
      </c>
      <c r="D228" s="168" t="b">
        <v>0</v>
      </c>
      <c r="E228" s="164" t="s">
        <v>4788</v>
      </c>
      <c r="F228" s="164" t="s">
        <v>132</v>
      </c>
      <c r="G228" s="164" t="s">
        <v>133</v>
      </c>
      <c r="H228" s="164" t="s">
        <v>116</v>
      </c>
      <c r="I228" s="164" t="s">
        <v>295</v>
      </c>
      <c r="J228" s="164" t="s">
        <v>3835</v>
      </c>
      <c r="K228" s="164" t="s">
        <v>84</v>
      </c>
      <c r="L228" s="164" t="s">
        <v>33</v>
      </c>
      <c r="M228" s="164" t="s">
        <v>3927</v>
      </c>
      <c r="N228" s="164" t="s">
        <v>295</v>
      </c>
      <c r="O228" s="164" t="s">
        <v>3790</v>
      </c>
      <c r="P228" s="186">
        <v>20</v>
      </c>
      <c r="Q228" s="164" t="s">
        <v>295</v>
      </c>
      <c r="R228" s="164" t="s">
        <v>295</v>
      </c>
      <c r="S228" s="168" t="b">
        <v>0</v>
      </c>
      <c r="T228" s="186">
        <v>23547000</v>
      </c>
      <c r="V228" s="170">
        <v>42258</v>
      </c>
      <c r="W228" s="164" t="s">
        <v>3150</v>
      </c>
      <c r="X228" s="171">
        <v>43467</v>
      </c>
      <c r="Y228" s="171">
        <v>44348</v>
      </c>
      <c r="Z228" s="164" t="s">
        <v>295</v>
      </c>
      <c r="AC228" s="164" t="s">
        <v>295</v>
      </c>
      <c r="AE228" s="164" t="s">
        <v>295</v>
      </c>
      <c r="AF228" s="164" t="s">
        <v>295</v>
      </c>
      <c r="AG228" s="164" t="s">
        <v>295</v>
      </c>
      <c r="AH228" s="167"/>
      <c r="AJ228" s="151" t="str">
        <f t="shared" si="3"/>
        <v>PD&amp;C</v>
      </c>
      <c r="AK228" s="151" t="b">
        <f>ISNUMBER(SEARCH("IRT",Table1[[#This Row],[Current_Status]]))</f>
        <v>0</v>
      </c>
      <c r="AL228" s="152">
        <f>YEAR(Table1[[#This Row],[Project_Initiated]])</f>
        <v>2015</v>
      </c>
      <c r="AM228" s="87">
        <v>43754</v>
      </c>
      <c r="AN228" s="158" t="str">
        <f>IF(AND(Table1[[#This Row],[Completed Date]]&gt;="07/01/2019"+0,Table1[[#This Row],[Completed Date]]&lt;="6/30/2020"+0),"FY 19-20",IF(AND(Table1[[#This Row],[Completed Date]]&gt;="07/01/2018"+0,Table1[[#This Row],[Completed Date]]&lt;="6/30/2019"+0),"FY 18-19",""))</f>
        <v/>
      </c>
      <c r="AO228" s="157" t="str">
        <f>IFERROR(FIND("R",Table1[[#This Row],[FS_Priority]]),"")</f>
        <v/>
      </c>
      <c r="AX228"/>
      <c r="BA228" s="3"/>
    </row>
    <row r="229" spans="1:53" hidden="1" x14ac:dyDescent="0.25">
      <c r="A229" s="164" t="s">
        <v>97</v>
      </c>
      <c r="B229" s="164" t="s">
        <v>97</v>
      </c>
      <c r="C229" s="164" t="s">
        <v>295</v>
      </c>
      <c r="D229" s="168" t="b">
        <v>0</v>
      </c>
      <c r="E229" s="164" t="s">
        <v>4788</v>
      </c>
      <c r="F229" s="164" t="s">
        <v>98</v>
      </c>
      <c r="G229" s="164" t="s">
        <v>3928</v>
      </c>
      <c r="H229" s="164" t="s">
        <v>295</v>
      </c>
      <c r="I229" s="164" t="s">
        <v>295</v>
      </c>
      <c r="J229" s="164" t="s">
        <v>4442</v>
      </c>
      <c r="K229" s="164" t="s">
        <v>84</v>
      </c>
      <c r="L229" s="164" t="s">
        <v>33</v>
      </c>
      <c r="M229" s="164" t="s">
        <v>99</v>
      </c>
      <c r="N229" s="164" t="s">
        <v>295</v>
      </c>
      <c r="O229" s="164" t="s">
        <v>3829</v>
      </c>
      <c r="P229" s="186">
        <v>21</v>
      </c>
      <c r="Q229" s="164" t="s">
        <v>295</v>
      </c>
      <c r="R229" s="164" t="s">
        <v>295</v>
      </c>
      <c r="S229" s="168" t="b">
        <v>0</v>
      </c>
      <c r="T229" s="186">
        <v>0</v>
      </c>
      <c r="V229" s="170">
        <v>43072</v>
      </c>
      <c r="W229" s="164" t="s">
        <v>149</v>
      </c>
      <c r="X229" s="136"/>
      <c r="Y229" s="136"/>
      <c r="Z229" s="164" t="s">
        <v>295</v>
      </c>
      <c r="AC229" s="164" t="s">
        <v>295</v>
      </c>
      <c r="AE229" s="164" t="s">
        <v>295</v>
      </c>
      <c r="AF229" s="164" t="s">
        <v>295</v>
      </c>
      <c r="AG229" s="164" t="s">
        <v>295</v>
      </c>
      <c r="AH229" s="167"/>
      <c r="AJ229" s="151" t="str">
        <f t="shared" si="3"/>
        <v>PD&amp;C</v>
      </c>
      <c r="AK229" s="151" t="b">
        <f>ISNUMBER(SEARCH("IRT",Table1[[#This Row],[Current_Status]]))</f>
        <v>0</v>
      </c>
      <c r="AL229" s="152">
        <f>YEAR(Table1[[#This Row],[Project_Initiated]])</f>
        <v>2017</v>
      </c>
      <c r="AM229" s="87">
        <v>43754</v>
      </c>
      <c r="AN229" s="158" t="str">
        <f>IF(AND(Table1[[#This Row],[Completed Date]]&gt;="07/01/2019"+0,Table1[[#This Row],[Completed Date]]&lt;="6/30/2020"+0),"FY 19-20",IF(AND(Table1[[#This Row],[Completed Date]]&gt;="07/01/2018"+0,Table1[[#This Row],[Completed Date]]&lt;="6/30/2019"+0),"FY 18-19",""))</f>
        <v/>
      </c>
      <c r="AO229" s="157" t="str">
        <f>IFERROR(FIND("R",Table1[[#This Row],[FS_Priority]]),"")</f>
        <v/>
      </c>
      <c r="AX229"/>
      <c r="BA229" s="3"/>
    </row>
    <row r="230" spans="1:53" hidden="1" x14ac:dyDescent="0.25">
      <c r="A230" s="164" t="s">
        <v>100</v>
      </c>
      <c r="B230" s="164" t="s">
        <v>100</v>
      </c>
      <c r="C230" s="164" t="s">
        <v>295</v>
      </c>
      <c r="D230" s="168" t="b">
        <v>0</v>
      </c>
      <c r="E230" s="164" t="s">
        <v>4788</v>
      </c>
      <c r="F230" s="164" t="s">
        <v>101</v>
      </c>
      <c r="G230" s="164" t="s">
        <v>102</v>
      </c>
      <c r="H230" s="164" t="s">
        <v>295</v>
      </c>
      <c r="I230" s="164" t="s">
        <v>295</v>
      </c>
      <c r="J230" s="164" t="s">
        <v>104</v>
      </c>
      <c r="K230" s="164" t="s">
        <v>84</v>
      </c>
      <c r="L230" s="164" t="s">
        <v>33</v>
      </c>
      <c r="M230" s="164" t="s">
        <v>103</v>
      </c>
      <c r="N230" s="164" t="s">
        <v>295</v>
      </c>
      <c r="O230" s="164" t="s">
        <v>4872</v>
      </c>
      <c r="P230" s="186">
        <v>22</v>
      </c>
      <c r="Q230" s="164" t="s">
        <v>295</v>
      </c>
      <c r="R230" s="164" t="s">
        <v>295</v>
      </c>
      <c r="S230" s="168" t="b">
        <v>0</v>
      </c>
      <c r="T230" s="186">
        <v>0</v>
      </c>
      <c r="V230" s="170">
        <v>43334</v>
      </c>
      <c r="W230" s="164" t="s">
        <v>104</v>
      </c>
      <c r="X230" s="172">
        <v>43831</v>
      </c>
      <c r="Y230" s="172">
        <v>44075</v>
      </c>
      <c r="Z230" s="164" t="s">
        <v>295</v>
      </c>
      <c r="AC230" s="164" t="s">
        <v>295</v>
      </c>
      <c r="AE230" s="164" t="s">
        <v>295</v>
      </c>
      <c r="AF230" s="164" t="s">
        <v>295</v>
      </c>
      <c r="AG230" s="164" t="s">
        <v>295</v>
      </c>
      <c r="AH230" s="167"/>
      <c r="AJ230" s="151" t="str">
        <f t="shared" si="3"/>
        <v>PD&amp;C</v>
      </c>
      <c r="AK230" s="151" t="b">
        <f>ISNUMBER(SEARCH("IRT",Table1[[#This Row],[Current_Status]]))</f>
        <v>0</v>
      </c>
      <c r="AL230" s="152">
        <f>YEAR(Table1[[#This Row],[Project_Initiated]])</f>
        <v>2018</v>
      </c>
      <c r="AM230" s="87">
        <v>43754</v>
      </c>
      <c r="AN230" s="158" t="str">
        <f>IF(AND(Table1[[#This Row],[Completed Date]]&gt;="07/01/2019"+0,Table1[[#This Row],[Completed Date]]&lt;="6/30/2020"+0),"FY 19-20",IF(AND(Table1[[#This Row],[Completed Date]]&gt;="07/01/2018"+0,Table1[[#This Row],[Completed Date]]&lt;="6/30/2019"+0),"FY 18-19",""))</f>
        <v/>
      </c>
      <c r="AO230" s="157" t="str">
        <f>IFERROR(FIND("R",Table1[[#This Row],[FS_Priority]]),"")</f>
        <v/>
      </c>
      <c r="AX230"/>
      <c r="BA230" s="3"/>
    </row>
    <row r="231" spans="1:53" hidden="1" x14ac:dyDescent="0.25">
      <c r="A231" s="164" t="s">
        <v>73</v>
      </c>
      <c r="B231" s="164" t="s">
        <v>73</v>
      </c>
      <c r="C231" s="164" t="s">
        <v>295</v>
      </c>
      <c r="D231" s="168" t="b">
        <v>0</v>
      </c>
      <c r="E231" s="164" t="s">
        <v>4788</v>
      </c>
      <c r="F231" s="164" t="s">
        <v>4731</v>
      </c>
      <c r="G231" s="164" t="s">
        <v>3930</v>
      </c>
      <c r="H231" s="164" t="s">
        <v>295</v>
      </c>
      <c r="I231" s="164" t="s">
        <v>295</v>
      </c>
      <c r="J231" s="164" t="s">
        <v>3854</v>
      </c>
      <c r="K231" s="164" t="s">
        <v>84</v>
      </c>
      <c r="L231" s="164" t="s">
        <v>33</v>
      </c>
      <c r="M231" s="164" t="s">
        <v>3848</v>
      </c>
      <c r="N231" s="164" t="s">
        <v>295</v>
      </c>
      <c r="O231" s="164" t="s">
        <v>177</v>
      </c>
      <c r="P231" s="168">
        <v>99</v>
      </c>
      <c r="Q231" s="164" t="s">
        <v>295</v>
      </c>
      <c r="R231" s="164" t="s">
        <v>295</v>
      </c>
      <c r="S231" s="168" t="b">
        <v>0</v>
      </c>
      <c r="T231" s="168">
        <v>1294648</v>
      </c>
      <c r="V231" s="170">
        <v>42654</v>
      </c>
      <c r="W231" s="164" t="s">
        <v>34</v>
      </c>
      <c r="X231" s="170">
        <v>43466</v>
      </c>
      <c r="Y231" s="170">
        <v>43678</v>
      </c>
      <c r="Z231" s="164" t="s">
        <v>295</v>
      </c>
      <c r="AC231" s="164" t="s">
        <v>295</v>
      </c>
      <c r="AE231" s="164" t="s">
        <v>295</v>
      </c>
      <c r="AF231" s="164" t="s">
        <v>295</v>
      </c>
      <c r="AG231" s="164" t="s">
        <v>295</v>
      </c>
      <c r="AH231" s="136"/>
      <c r="AI231" s="136"/>
      <c r="AJ231" s="151" t="str">
        <f t="shared" si="3"/>
        <v>PD&amp;C</v>
      </c>
      <c r="AK231" s="151" t="b">
        <f>ISNUMBER(SEARCH("IRT",Table1[[#This Row],[Current_Status]]))</f>
        <v>0</v>
      </c>
      <c r="AL231" s="152">
        <f>YEAR(Table1[[#This Row],[Project_Initiated]])</f>
        <v>2016</v>
      </c>
      <c r="AM231" s="87">
        <v>43754</v>
      </c>
      <c r="AN231" s="158" t="str">
        <f>IF(AND(Table1[[#This Row],[Completed Date]]&gt;="07/01/2019"+0,Table1[[#This Row],[Completed Date]]&lt;="6/30/2020"+0),"FY 19-20",IF(AND(Table1[[#This Row],[Completed Date]]&gt;="07/01/2018"+0,Table1[[#This Row],[Completed Date]]&lt;="6/30/2019"+0),"FY 18-19",""))</f>
        <v/>
      </c>
      <c r="AO231" s="157" t="str">
        <f>IFERROR(FIND("R",Table1[[#This Row],[FS_Priority]]),"")</f>
        <v/>
      </c>
      <c r="AX231"/>
      <c r="BA231" s="3"/>
    </row>
    <row r="232" spans="1:53" hidden="1" x14ac:dyDescent="0.25">
      <c r="A232" s="164" t="s">
        <v>412</v>
      </c>
      <c r="B232" s="164" t="s">
        <v>295</v>
      </c>
      <c r="C232" s="164" t="s">
        <v>412</v>
      </c>
      <c r="D232" s="168" t="b">
        <v>0</v>
      </c>
      <c r="E232" s="164" t="s">
        <v>151</v>
      </c>
      <c r="F232" s="164" t="s">
        <v>3489</v>
      </c>
      <c r="G232" s="164" t="s">
        <v>295</v>
      </c>
      <c r="H232" s="164" t="s">
        <v>378</v>
      </c>
      <c r="I232" s="164" t="s">
        <v>4083</v>
      </c>
      <c r="J232" s="164" t="s">
        <v>2854</v>
      </c>
      <c r="K232" s="164" t="s">
        <v>4035</v>
      </c>
      <c r="L232" s="164" t="s">
        <v>153</v>
      </c>
      <c r="M232" s="164" t="s">
        <v>4053</v>
      </c>
      <c r="N232" s="164" t="s">
        <v>295</v>
      </c>
      <c r="O232" s="164" t="s">
        <v>263</v>
      </c>
      <c r="P232" s="167"/>
      <c r="Q232" s="164" t="s">
        <v>309</v>
      </c>
      <c r="R232" s="164" t="s">
        <v>392</v>
      </c>
      <c r="S232" s="168" t="b">
        <v>0</v>
      </c>
      <c r="T232" s="167"/>
      <c r="V232" s="170">
        <v>43116</v>
      </c>
      <c r="W232" s="164" t="s">
        <v>295</v>
      </c>
      <c r="X232"/>
      <c r="Z232" s="164" t="s">
        <v>295</v>
      </c>
      <c r="AC232" s="164" t="s">
        <v>3045</v>
      </c>
      <c r="AD232" s="136"/>
      <c r="AE232" s="164" t="s">
        <v>257</v>
      </c>
      <c r="AF232" s="164" t="s">
        <v>4414</v>
      </c>
      <c r="AG232" s="164" t="s">
        <v>2884</v>
      </c>
      <c r="AH232" s="172">
        <v>43542</v>
      </c>
      <c r="AI232" s="172"/>
      <c r="AJ232" s="151" t="str">
        <f t="shared" si="3"/>
        <v>FS</v>
      </c>
      <c r="AK232" s="151" t="b">
        <f>ISNUMBER(SEARCH("IRT",Table1[[#This Row],[Current_Status]]))</f>
        <v>0</v>
      </c>
      <c r="AL232" s="152">
        <f>YEAR(Table1[[#This Row],[Project_Initiated]])</f>
        <v>2018</v>
      </c>
      <c r="AM232" s="87">
        <v>43754</v>
      </c>
      <c r="AN232" s="158" t="str">
        <f>IF(AND(Table1[[#This Row],[Completed Date]]&gt;="07/01/2019"+0,Table1[[#This Row],[Completed Date]]&lt;="6/30/2020"+0),"FY 19-20",IF(AND(Table1[[#This Row],[Completed Date]]&gt;="07/01/2018"+0,Table1[[#This Row],[Completed Date]]&lt;="6/30/2019"+0),"FY 18-19",""))</f>
        <v>FY 18-19</v>
      </c>
      <c r="AO232" s="157" t="str">
        <f>IFERROR(FIND("R",Table1[[#This Row],[FS_Priority]]),"")</f>
        <v/>
      </c>
      <c r="AX232"/>
      <c r="BA232" s="3"/>
    </row>
    <row r="233" spans="1:53" hidden="1" x14ac:dyDescent="0.25">
      <c r="A233" s="164" t="s">
        <v>150</v>
      </c>
      <c r="B233" s="164" t="s">
        <v>150</v>
      </c>
      <c r="C233" s="164" t="s">
        <v>295</v>
      </c>
      <c r="D233" s="168" t="b">
        <v>0</v>
      </c>
      <c r="E233" s="164" t="s">
        <v>141</v>
      </c>
      <c r="F233" s="164" t="s">
        <v>2963</v>
      </c>
      <c r="G233" s="164" t="s">
        <v>4030</v>
      </c>
      <c r="H233" s="164" t="s">
        <v>410</v>
      </c>
      <c r="I233" s="164" t="s">
        <v>295</v>
      </c>
      <c r="J233" s="164" t="s">
        <v>4445</v>
      </c>
      <c r="K233" s="164" t="s">
        <v>3951</v>
      </c>
      <c r="L233" s="164" t="s">
        <v>381</v>
      </c>
      <c r="M233" s="164" t="s">
        <v>4032</v>
      </c>
      <c r="N233" s="164" t="s">
        <v>295</v>
      </c>
      <c r="O233" s="164" t="s">
        <v>3829</v>
      </c>
      <c r="P233" s="168">
        <v>1</v>
      </c>
      <c r="Q233" s="164" t="s">
        <v>295</v>
      </c>
      <c r="R233" s="164" t="s">
        <v>295</v>
      </c>
      <c r="S233" s="168" t="b">
        <v>0</v>
      </c>
      <c r="T233" s="169">
        <v>95250</v>
      </c>
      <c r="V233" s="170">
        <v>43328</v>
      </c>
      <c r="W233" s="164" t="s">
        <v>2835</v>
      </c>
      <c r="X233" s="170">
        <v>43709</v>
      </c>
      <c r="Y233" s="170">
        <v>43709</v>
      </c>
      <c r="Z233" s="164" t="s">
        <v>295</v>
      </c>
      <c r="AC233" s="164" t="s">
        <v>295</v>
      </c>
      <c r="AE233" s="164" t="s">
        <v>295</v>
      </c>
      <c r="AF233" s="164" t="s">
        <v>295</v>
      </c>
      <c r="AG233" s="164" t="s">
        <v>295</v>
      </c>
      <c r="AH233" s="136"/>
      <c r="AI233" s="136"/>
      <c r="AJ233" s="151" t="str">
        <f t="shared" si="3"/>
        <v>PD&amp;C</v>
      </c>
      <c r="AK233" s="151" t="b">
        <f>ISNUMBER(SEARCH("IRT",Table1[[#This Row],[Current_Status]]))</f>
        <v>0</v>
      </c>
      <c r="AL233" s="152">
        <f>YEAR(Table1[[#This Row],[Project_Initiated]])</f>
        <v>2018</v>
      </c>
      <c r="AM233" s="87">
        <v>43754</v>
      </c>
      <c r="AN233" s="158" t="str">
        <f>IF(AND(Table1[[#This Row],[Completed Date]]&gt;="07/01/2019"+0,Table1[[#This Row],[Completed Date]]&lt;="6/30/2020"+0),"FY 19-20",IF(AND(Table1[[#This Row],[Completed Date]]&gt;="07/01/2018"+0,Table1[[#This Row],[Completed Date]]&lt;="6/30/2019"+0),"FY 18-19",""))</f>
        <v/>
      </c>
      <c r="AO233" s="157" t="str">
        <f>IFERROR(FIND("R",Table1[[#This Row],[FS_Priority]]),"")</f>
        <v/>
      </c>
      <c r="AX233"/>
      <c r="BA233" s="3"/>
    </row>
    <row r="234" spans="1:53" hidden="1" x14ac:dyDescent="0.25">
      <c r="A234" s="164" t="s">
        <v>144</v>
      </c>
      <c r="B234" s="164" t="s">
        <v>144</v>
      </c>
      <c r="C234" s="164" t="s">
        <v>295</v>
      </c>
      <c r="D234" s="168" t="b">
        <v>0</v>
      </c>
      <c r="E234" s="164" t="s">
        <v>141</v>
      </c>
      <c r="F234" s="164" t="s">
        <v>145</v>
      </c>
      <c r="G234" s="164" t="s">
        <v>146</v>
      </c>
      <c r="H234" s="164" t="s">
        <v>407</v>
      </c>
      <c r="I234" s="164" t="s">
        <v>295</v>
      </c>
      <c r="J234" s="164" t="s">
        <v>4026</v>
      </c>
      <c r="K234" s="164" t="s">
        <v>3951</v>
      </c>
      <c r="L234" s="164" t="s">
        <v>381</v>
      </c>
      <c r="M234" s="164" t="s">
        <v>4027</v>
      </c>
      <c r="N234" s="164" t="s">
        <v>295</v>
      </c>
      <c r="O234" s="164" t="s">
        <v>169</v>
      </c>
      <c r="P234" s="168">
        <v>3</v>
      </c>
      <c r="Q234" s="164" t="s">
        <v>295</v>
      </c>
      <c r="R234" s="164" t="s">
        <v>295</v>
      </c>
      <c r="S234" s="168" t="b">
        <v>0</v>
      </c>
      <c r="T234" s="168">
        <v>0</v>
      </c>
      <c r="V234" s="170">
        <v>42886</v>
      </c>
      <c r="W234" s="164" t="s">
        <v>2885</v>
      </c>
      <c r="X234"/>
      <c r="Z234" s="164" t="s">
        <v>295</v>
      </c>
      <c r="AC234" s="164" t="s">
        <v>295</v>
      </c>
      <c r="AE234" s="164" t="s">
        <v>295</v>
      </c>
      <c r="AF234" s="164" t="s">
        <v>295</v>
      </c>
      <c r="AG234" s="164" t="s">
        <v>295</v>
      </c>
      <c r="AH234" s="136"/>
      <c r="AI234" s="136"/>
      <c r="AJ234" s="151" t="str">
        <f t="shared" si="3"/>
        <v>PD&amp;C</v>
      </c>
      <c r="AK234" s="151" t="b">
        <f>ISNUMBER(SEARCH("IRT",Table1[[#This Row],[Current_Status]]))</f>
        <v>0</v>
      </c>
      <c r="AL234" s="152">
        <f>YEAR(Table1[[#This Row],[Project_Initiated]])</f>
        <v>2017</v>
      </c>
      <c r="AM234" s="87">
        <v>43754</v>
      </c>
      <c r="AN234" s="158" t="str">
        <f>IF(AND(Table1[[#This Row],[Completed Date]]&gt;="07/01/2019"+0,Table1[[#This Row],[Completed Date]]&lt;="6/30/2020"+0),"FY 19-20",IF(AND(Table1[[#This Row],[Completed Date]]&gt;="07/01/2018"+0,Table1[[#This Row],[Completed Date]]&lt;="6/30/2019"+0),"FY 18-19",""))</f>
        <v/>
      </c>
      <c r="AO234" s="157" t="str">
        <f>IFERROR(FIND("R",Table1[[#This Row],[FS_Priority]]),"")</f>
        <v/>
      </c>
      <c r="AX234"/>
      <c r="BA234" s="3"/>
    </row>
    <row r="235" spans="1:53" hidden="1" x14ac:dyDescent="0.25">
      <c r="A235" s="164" t="s">
        <v>3735</v>
      </c>
      <c r="B235" s="164" t="s">
        <v>3735</v>
      </c>
      <c r="C235" s="164" t="s">
        <v>295</v>
      </c>
      <c r="D235" s="168" t="b">
        <v>0</v>
      </c>
      <c r="E235" s="164" t="s">
        <v>141</v>
      </c>
      <c r="F235" s="164" t="s">
        <v>3736</v>
      </c>
      <c r="G235" s="164" t="s">
        <v>4381</v>
      </c>
      <c r="H235" s="164" t="s">
        <v>295</v>
      </c>
      <c r="I235" s="164" t="s">
        <v>4382</v>
      </c>
      <c r="J235" s="164" t="s">
        <v>4505</v>
      </c>
      <c r="K235" s="164" t="s">
        <v>3951</v>
      </c>
      <c r="L235" s="164" t="s">
        <v>381</v>
      </c>
      <c r="M235" s="164" t="s">
        <v>4027</v>
      </c>
      <c r="N235" s="164" t="s">
        <v>295</v>
      </c>
      <c r="O235" s="164" t="s">
        <v>3839</v>
      </c>
      <c r="P235" s="168">
        <v>4</v>
      </c>
      <c r="Q235" s="164" t="s">
        <v>295</v>
      </c>
      <c r="R235" s="164" t="s">
        <v>295</v>
      </c>
      <c r="S235" s="168" t="b">
        <v>0</v>
      </c>
      <c r="V235" s="170">
        <v>43656</v>
      </c>
      <c r="W235" s="164" t="s">
        <v>74</v>
      </c>
      <c r="X235" s="171">
        <v>43770</v>
      </c>
      <c r="Y235" s="171">
        <v>43831</v>
      </c>
      <c r="Z235" s="164" t="s">
        <v>295</v>
      </c>
      <c r="AC235" s="164" t="s">
        <v>295</v>
      </c>
      <c r="AE235" s="164" t="s">
        <v>295</v>
      </c>
      <c r="AF235" s="164" t="s">
        <v>295</v>
      </c>
      <c r="AG235" s="164" t="s">
        <v>295</v>
      </c>
      <c r="AH235" s="136"/>
      <c r="AI235" s="136"/>
      <c r="AJ235" s="151" t="str">
        <f t="shared" si="3"/>
        <v>PD&amp;C</v>
      </c>
      <c r="AK235" s="151" t="b">
        <f>ISNUMBER(SEARCH("IRT",Table1[[#This Row],[Current_Status]]))</f>
        <v>0</v>
      </c>
      <c r="AL235" s="152">
        <f>YEAR(Table1[[#This Row],[Project_Initiated]])</f>
        <v>2019</v>
      </c>
      <c r="AM235" s="87">
        <v>43754</v>
      </c>
      <c r="AN235" s="158" t="str">
        <f>IF(AND(Table1[[#This Row],[Completed Date]]&gt;="07/01/2019"+0,Table1[[#This Row],[Completed Date]]&lt;="6/30/2020"+0),"FY 19-20",IF(AND(Table1[[#This Row],[Completed Date]]&gt;="07/01/2018"+0,Table1[[#This Row],[Completed Date]]&lt;="6/30/2019"+0),"FY 18-19",""))</f>
        <v/>
      </c>
      <c r="AO235" s="157" t="str">
        <f>IFERROR(FIND("R",Table1[[#This Row],[FS_Priority]]),"")</f>
        <v/>
      </c>
      <c r="AX235"/>
      <c r="BA235" s="3"/>
    </row>
    <row r="236" spans="1:53" hidden="1" x14ac:dyDescent="0.25">
      <c r="A236" s="164" t="s">
        <v>147</v>
      </c>
      <c r="B236" s="164" t="s">
        <v>147</v>
      </c>
      <c r="C236" s="164" t="s">
        <v>295</v>
      </c>
      <c r="D236" s="168" t="b">
        <v>0</v>
      </c>
      <c r="E236" s="164" t="s">
        <v>141</v>
      </c>
      <c r="F236" s="164" t="s">
        <v>148</v>
      </c>
      <c r="G236" s="164" t="s">
        <v>4028</v>
      </c>
      <c r="H236" s="164" t="s">
        <v>408</v>
      </c>
      <c r="I236" s="164" t="s">
        <v>295</v>
      </c>
      <c r="J236" s="164" t="s">
        <v>4029</v>
      </c>
      <c r="K236" s="164" t="s">
        <v>3951</v>
      </c>
      <c r="L236" s="164" t="s">
        <v>381</v>
      </c>
      <c r="M236" s="164" t="s">
        <v>4027</v>
      </c>
      <c r="N236" s="164" t="s">
        <v>295</v>
      </c>
      <c r="O236" s="164" t="s">
        <v>169</v>
      </c>
      <c r="P236" s="168">
        <v>5</v>
      </c>
      <c r="Q236" s="164" t="s">
        <v>295</v>
      </c>
      <c r="R236" s="164" t="s">
        <v>295</v>
      </c>
      <c r="S236" s="168" t="b">
        <v>0</v>
      </c>
      <c r="T236" s="168">
        <v>0</v>
      </c>
      <c r="V236" s="170">
        <v>42510</v>
      </c>
      <c r="W236" s="164" t="s">
        <v>149</v>
      </c>
      <c r="X236" s="167"/>
      <c r="Y236" s="167"/>
      <c r="Z236" s="164" t="s">
        <v>295</v>
      </c>
      <c r="AC236" s="164" t="s">
        <v>295</v>
      </c>
      <c r="AE236" s="164" t="s">
        <v>295</v>
      </c>
      <c r="AF236" s="164" t="s">
        <v>295</v>
      </c>
      <c r="AG236" s="164" t="s">
        <v>295</v>
      </c>
      <c r="AH236" s="136"/>
      <c r="AI236" s="136"/>
      <c r="AJ236" s="151" t="str">
        <f t="shared" si="3"/>
        <v>PD&amp;C</v>
      </c>
      <c r="AK236" s="151" t="b">
        <f>ISNUMBER(SEARCH("IRT",Table1[[#This Row],[Current_Status]]))</f>
        <v>0</v>
      </c>
      <c r="AL236" s="152">
        <f>YEAR(Table1[[#This Row],[Project_Initiated]])</f>
        <v>2016</v>
      </c>
      <c r="AM236" s="87">
        <v>43754</v>
      </c>
      <c r="AN236" s="158" t="str">
        <f>IF(AND(Table1[[#This Row],[Completed Date]]&gt;="07/01/2019"+0,Table1[[#This Row],[Completed Date]]&lt;="6/30/2020"+0),"FY 19-20",IF(AND(Table1[[#This Row],[Completed Date]]&gt;="07/01/2018"+0,Table1[[#This Row],[Completed Date]]&lt;="6/30/2019"+0),"FY 18-19",""))</f>
        <v/>
      </c>
      <c r="AO236" s="157" t="str">
        <f>IFERROR(FIND("R",Table1[[#This Row],[FS_Priority]]),"")</f>
        <v/>
      </c>
      <c r="AX236"/>
      <c r="BA236" s="3"/>
    </row>
    <row r="237" spans="1:53" hidden="1" x14ac:dyDescent="0.25">
      <c r="A237" s="164" t="s">
        <v>4547</v>
      </c>
      <c r="B237" s="164" t="s">
        <v>4547</v>
      </c>
      <c r="C237" s="164" t="s">
        <v>295</v>
      </c>
      <c r="D237" s="168" t="b">
        <v>0</v>
      </c>
      <c r="E237" s="164" t="s">
        <v>141</v>
      </c>
      <c r="F237" s="164" t="s">
        <v>4745</v>
      </c>
      <c r="G237" s="164" t="s">
        <v>4746</v>
      </c>
      <c r="H237" s="164" t="s">
        <v>295</v>
      </c>
      <c r="I237" s="164" t="s">
        <v>264</v>
      </c>
      <c r="J237" s="164" t="s">
        <v>23</v>
      </c>
      <c r="K237" s="164" t="s">
        <v>3951</v>
      </c>
      <c r="L237" s="164" t="s">
        <v>381</v>
      </c>
      <c r="M237" s="164" t="s">
        <v>4747</v>
      </c>
      <c r="N237" s="164" t="s">
        <v>295</v>
      </c>
      <c r="O237" s="164" t="s">
        <v>99</v>
      </c>
      <c r="P237" s="169">
        <v>6</v>
      </c>
      <c r="Q237" s="164" t="s">
        <v>295</v>
      </c>
      <c r="R237" s="164" t="s">
        <v>295</v>
      </c>
      <c r="S237" s="168" t="b">
        <v>0</v>
      </c>
      <c r="V237" s="170">
        <v>43717</v>
      </c>
      <c r="W237" s="164" t="s">
        <v>23</v>
      </c>
      <c r="X237"/>
      <c r="Z237" s="164" t="s">
        <v>295</v>
      </c>
      <c r="AC237" s="164" t="s">
        <v>295</v>
      </c>
      <c r="AE237" s="164" t="s">
        <v>295</v>
      </c>
      <c r="AF237" s="164" t="s">
        <v>295</v>
      </c>
      <c r="AG237" s="164" t="s">
        <v>295</v>
      </c>
      <c r="AH237" s="167"/>
      <c r="AI237" s="136"/>
      <c r="AJ237" s="151" t="str">
        <f t="shared" si="3"/>
        <v>PD&amp;C</v>
      </c>
      <c r="AK237" s="151" t="b">
        <f>ISNUMBER(SEARCH("IRT",Table1[[#This Row],[Current_Status]]))</f>
        <v>0</v>
      </c>
      <c r="AL237" s="152">
        <f>YEAR(Table1[[#This Row],[Project_Initiated]])</f>
        <v>2019</v>
      </c>
      <c r="AM237" s="87">
        <v>43754</v>
      </c>
      <c r="AN237" s="158" t="str">
        <f>IF(AND(Table1[[#This Row],[Completed Date]]&gt;="07/01/2019"+0,Table1[[#This Row],[Completed Date]]&lt;="6/30/2020"+0),"FY 19-20",IF(AND(Table1[[#This Row],[Completed Date]]&gt;="07/01/2018"+0,Table1[[#This Row],[Completed Date]]&lt;="6/30/2019"+0),"FY 18-19",""))</f>
        <v/>
      </c>
      <c r="AO237" s="157" t="str">
        <f>IFERROR(FIND("R",Table1[[#This Row],[FS_Priority]]),"")</f>
        <v/>
      </c>
      <c r="AX237"/>
      <c r="BA237" s="3"/>
    </row>
    <row r="238" spans="1:53" hidden="1" x14ac:dyDescent="0.25">
      <c r="A238" s="164" t="s">
        <v>142</v>
      </c>
      <c r="B238" s="164" t="s">
        <v>142</v>
      </c>
      <c r="C238" s="164" t="s">
        <v>295</v>
      </c>
      <c r="D238" s="168" t="b">
        <v>0</v>
      </c>
      <c r="E238" s="164" t="s">
        <v>141</v>
      </c>
      <c r="F238" s="164" t="s">
        <v>4506</v>
      </c>
      <c r="G238" s="164" t="s">
        <v>143</v>
      </c>
      <c r="H238" s="164" t="s">
        <v>295</v>
      </c>
      <c r="I238" s="164" t="s">
        <v>295</v>
      </c>
      <c r="J238" s="164" t="s">
        <v>3924</v>
      </c>
      <c r="K238" s="164" t="s">
        <v>3951</v>
      </c>
      <c r="L238" s="164" t="s">
        <v>381</v>
      </c>
      <c r="M238" s="164" t="s">
        <v>4033</v>
      </c>
      <c r="N238" s="164" t="s">
        <v>295</v>
      </c>
      <c r="O238" s="164" t="s">
        <v>3829</v>
      </c>
      <c r="P238" s="169">
        <v>11</v>
      </c>
      <c r="Q238" s="164" t="s">
        <v>295</v>
      </c>
      <c r="R238" s="164" t="s">
        <v>295</v>
      </c>
      <c r="S238" s="168" t="b">
        <v>0</v>
      </c>
      <c r="T238" s="169">
        <v>388000</v>
      </c>
      <c r="V238" s="170">
        <v>43273</v>
      </c>
      <c r="W238" s="164" t="s">
        <v>72</v>
      </c>
      <c r="X238" s="171">
        <v>43831</v>
      </c>
      <c r="Y238" s="171">
        <v>43862</v>
      </c>
      <c r="Z238" s="164" t="s">
        <v>295</v>
      </c>
      <c r="AC238" s="164" t="s">
        <v>295</v>
      </c>
      <c r="AE238" s="164" t="s">
        <v>295</v>
      </c>
      <c r="AF238" s="164" t="s">
        <v>295</v>
      </c>
      <c r="AG238" s="164" t="s">
        <v>295</v>
      </c>
      <c r="AH238" s="167"/>
      <c r="AI238" s="136"/>
      <c r="AJ238" s="151" t="str">
        <f t="shared" si="3"/>
        <v>PD&amp;C</v>
      </c>
      <c r="AK238" s="151" t="b">
        <f>ISNUMBER(SEARCH("IRT",Table1[[#This Row],[Current_Status]]))</f>
        <v>0</v>
      </c>
      <c r="AL238" s="152">
        <f>YEAR(Table1[[#This Row],[Project_Initiated]])</f>
        <v>2018</v>
      </c>
      <c r="AM238" s="87">
        <v>43754</v>
      </c>
      <c r="AN238" s="158" t="str">
        <f>IF(AND(Table1[[#This Row],[Completed Date]]&gt;="07/01/2019"+0,Table1[[#This Row],[Completed Date]]&lt;="6/30/2020"+0),"FY 19-20",IF(AND(Table1[[#This Row],[Completed Date]]&gt;="07/01/2018"+0,Table1[[#This Row],[Completed Date]]&lt;="6/30/2019"+0),"FY 18-19",""))</f>
        <v/>
      </c>
      <c r="AO238" s="157" t="str">
        <f>IFERROR(FIND("R",Table1[[#This Row],[FS_Priority]]),"")</f>
        <v/>
      </c>
      <c r="AX238"/>
      <c r="BA238" s="3"/>
    </row>
    <row r="239" spans="1:53" hidden="1" x14ac:dyDescent="0.25">
      <c r="A239" s="164" t="s">
        <v>447</v>
      </c>
      <c r="B239" s="164" t="s">
        <v>295</v>
      </c>
      <c r="C239" s="164" t="s">
        <v>447</v>
      </c>
      <c r="D239" s="168" t="b">
        <v>0</v>
      </c>
      <c r="E239" s="164" t="s">
        <v>151</v>
      </c>
      <c r="F239" s="164" t="s">
        <v>3458</v>
      </c>
      <c r="G239" s="164" t="s">
        <v>301</v>
      </c>
      <c r="H239" s="164" t="s">
        <v>544</v>
      </c>
      <c r="I239" s="164" t="s">
        <v>4042</v>
      </c>
      <c r="J239" s="164" t="s">
        <v>2854</v>
      </c>
      <c r="K239" s="164" t="s">
        <v>4035</v>
      </c>
      <c r="L239" s="164" t="s">
        <v>153</v>
      </c>
      <c r="M239" s="164" t="s">
        <v>4040</v>
      </c>
      <c r="N239" s="164" t="s">
        <v>295</v>
      </c>
      <c r="O239" s="164" t="s">
        <v>243</v>
      </c>
      <c r="Q239" s="164" t="s">
        <v>323</v>
      </c>
      <c r="R239" s="164" t="s">
        <v>307</v>
      </c>
      <c r="S239" s="168" t="b">
        <v>1</v>
      </c>
      <c r="V239" s="170">
        <v>43167</v>
      </c>
      <c r="W239" s="164" t="s">
        <v>295</v>
      </c>
      <c r="X239"/>
      <c r="Z239" s="164" t="s">
        <v>295</v>
      </c>
      <c r="AC239" s="164" t="s">
        <v>2861</v>
      </c>
      <c r="AE239" s="164" t="s">
        <v>243</v>
      </c>
      <c r="AF239" s="164" t="s">
        <v>295</v>
      </c>
      <c r="AG239" s="164" t="s">
        <v>624</v>
      </c>
      <c r="AH239" s="170">
        <v>43451</v>
      </c>
      <c r="AI239" s="172"/>
      <c r="AJ239" s="151" t="str">
        <f t="shared" si="3"/>
        <v>FS</v>
      </c>
      <c r="AK239" s="151" t="b">
        <f>ISNUMBER(SEARCH("IRT",Table1[[#This Row],[Current_Status]]))</f>
        <v>0</v>
      </c>
      <c r="AL239" s="152">
        <f>YEAR(Table1[[#This Row],[Project_Initiated]])</f>
        <v>2018</v>
      </c>
      <c r="AM239" s="87">
        <v>43754</v>
      </c>
      <c r="AN239" s="158" t="str">
        <f>IF(AND(Table1[[#This Row],[Completed Date]]&gt;="07/01/2019"+0,Table1[[#This Row],[Completed Date]]&lt;="6/30/2020"+0),"FY 19-20",IF(AND(Table1[[#This Row],[Completed Date]]&gt;="07/01/2018"+0,Table1[[#This Row],[Completed Date]]&lt;="6/30/2019"+0),"FY 18-19",""))</f>
        <v>FY 18-19</v>
      </c>
      <c r="AO239" s="157" t="str">
        <f>IFERROR(FIND("R",Table1[[#This Row],[FS_Priority]]),"")</f>
        <v/>
      </c>
      <c r="AX239"/>
      <c r="BA239" s="3"/>
    </row>
    <row r="240" spans="1:53" hidden="1" x14ac:dyDescent="0.25">
      <c r="A240" s="164" t="s">
        <v>417</v>
      </c>
      <c r="B240" s="164" t="s">
        <v>295</v>
      </c>
      <c r="C240" s="164" t="s">
        <v>417</v>
      </c>
      <c r="D240" s="168" t="b">
        <v>0</v>
      </c>
      <c r="E240" s="164" t="s">
        <v>151</v>
      </c>
      <c r="F240" s="164" t="s">
        <v>3496</v>
      </c>
      <c r="G240" s="164" t="s">
        <v>957</v>
      </c>
      <c r="H240" s="164" t="s">
        <v>557</v>
      </c>
      <c r="I240" s="164" t="s">
        <v>4088</v>
      </c>
      <c r="J240" s="164" t="s">
        <v>2854</v>
      </c>
      <c r="K240" s="164" t="s">
        <v>4035</v>
      </c>
      <c r="L240" s="164" t="s">
        <v>153</v>
      </c>
      <c r="M240" s="164" t="s">
        <v>4041</v>
      </c>
      <c r="N240" s="164" t="s">
        <v>295</v>
      </c>
      <c r="O240" s="164" t="s">
        <v>263</v>
      </c>
      <c r="Q240" s="164" t="s">
        <v>394</v>
      </c>
      <c r="R240" s="164" t="s">
        <v>295</v>
      </c>
      <c r="S240" s="168" t="b">
        <v>0</v>
      </c>
      <c r="V240" s="170">
        <v>43301</v>
      </c>
      <c r="W240" s="164" t="s">
        <v>295</v>
      </c>
      <c r="X240"/>
      <c r="Z240" s="164" t="s">
        <v>295</v>
      </c>
      <c r="AC240" s="164" t="s">
        <v>295</v>
      </c>
      <c r="AD240" s="172">
        <v>43395</v>
      </c>
      <c r="AE240" s="164" t="s">
        <v>583</v>
      </c>
      <c r="AF240" s="164" t="s">
        <v>2893</v>
      </c>
      <c r="AG240" s="164" t="s">
        <v>2884</v>
      </c>
      <c r="AH240" s="170">
        <v>43396</v>
      </c>
      <c r="AI240" s="172"/>
      <c r="AJ240" s="151" t="str">
        <f t="shared" si="3"/>
        <v>FS</v>
      </c>
      <c r="AK240" s="151" t="b">
        <f>ISNUMBER(SEARCH("IRT",Table1[[#This Row],[Current_Status]]))</f>
        <v>0</v>
      </c>
      <c r="AL240" s="152">
        <f>YEAR(Table1[[#This Row],[Project_Initiated]])</f>
        <v>2018</v>
      </c>
      <c r="AM240" s="87">
        <v>43754</v>
      </c>
      <c r="AN240" s="158" t="str">
        <f>IF(AND(Table1[[#This Row],[Completed Date]]&gt;="07/01/2019"+0,Table1[[#This Row],[Completed Date]]&lt;="6/30/2020"+0),"FY 19-20",IF(AND(Table1[[#This Row],[Completed Date]]&gt;="07/01/2018"+0,Table1[[#This Row],[Completed Date]]&lt;="6/30/2019"+0),"FY 18-19",""))</f>
        <v>FY 18-19</v>
      </c>
      <c r="AO240" s="157" t="str">
        <f>IFERROR(FIND("R",Table1[[#This Row],[FS_Priority]]),"")</f>
        <v/>
      </c>
      <c r="AX240"/>
      <c r="BA240" s="3"/>
    </row>
    <row r="241" spans="1:53" hidden="1" x14ac:dyDescent="0.25">
      <c r="A241" s="164" t="s">
        <v>978</v>
      </c>
      <c r="B241" s="164" t="s">
        <v>295</v>
      </c>
      <c r="C241" s="164" t="s">
        <v>978</v>
      </c>
      <c r="D241" s="168" t="b">
        <v>0</v>
      </c>
      <c r="E241" s="164" t="s">
        <v>151</v>
      </c>
      <c r="F241" s="164" t="s">
        <v>3550</v>
      </c>
      <c r="G241" s="164" t="s">
        <v>979</v>
      </c>
      <c r="H241" s="164" t="s">
        <v>116</v>
      </c>
      <c r="I241" s="164" t="s">
        <v>4129</v>
      </c>
      <c r="J241" s="164" t="s">
        <v>2854</v>
      </c>
      <c r="K241" s="164" t="s">
        <v>4035</v>
      </c>
      <c r="L241" s="164" t="s">
        <v>153</v>
      </c>
      <c r="M241" s="164" t="s">
        <v>4130</v>
      </c>
      <c r="N241" s="164" t="s">
        <v>295</v>
      </c>
      <c r="O241" s="164" t="s">
        <v>624</v>
      </c>
      <c r="Q241" s="164" t="s">
        <v>574</v>
      </c>
      <c r="R241" s="164" t="s">
        <v>295</v>
      </c>
      <c r="S241" s="168" t="b">
        <v>0</v>
      </c>
      <c r="V241" s="170">
        <v>43315</v>
      </c>
      <c r="W241" s="164" t="s">
        <v>295</v>
      </c>
      <c r="X241"/>
      <c r="Z241" s="164" t="s">
        <v>295</v>
      </c>
      <c r="AC241" s="164" t="s">
        <v>243</v>
      </c>
      <c r="AE241" s="164" t="s">
        <v>243</v>
      </c>
      <c r="AF241" s="164" t="s">
        <v>243</v>
      </c>
      <c r="AG241" s="164" t="s">
        <v>295</v>
      </c>
      <c r="AH241" s="170">
        <v>43364</v>
      </c>
      <c r="AI241" s="172"/>
      <c r="AJ241" s="151" t="str">
        <f t="shared" si="3"/>
        <v>FS</v>
      </c>
      <c r="AK241" s="151" t="b">
        <f>ISNUMBER(SEARCH("IRT",Table1[[#This Row],[Current_Status]]))</f>
        <v>0</v>
      </c>
      <c r="AL241" s="152">
        <f>YEAR(Table1[[#This Row],[Project_Initiated]])</f>
        <v>2018</v>
      </c>
      <c r="AM241" s="87">
        <v>43754</v>
      </c>
      <c r="AN241" s="158" t="str">
        <f>IF(AND(Table1[[#This Row],[Completed Date]]&gt;="07/01/2019"+0,Table1[[#This Row],[Completed Date]]&lt;="6/30/2020"+0),"FY 19-20",IF(AND(Table1[[#This Row],[Completed Date]]&gt;="07/01/2018"+0,Table1[[#This Row],[Completed Date]]&lt;="6/30/2019"+0),"FY 18-19",""))</f>
        <v>FY 18-19</v>
      </c>
      <c r="AO241" s="157" t="str">
        <f>IFERROR(FIND("R",Table1[[#This Row],[FS_Priority]]),"")</f>
        <v/>
      </c>
      <c r="AX241"/>
      <c r="BA241" s="3"/>
    </row>
    <row r="242" spans="1:53" hidden="1" x14ac:dyDescent="0.25">
      <c r="A242" s="164" t="s">
        <v>985</v>
      </c>
      <c r="B242" s="164" t="s">
        <v>295</v>
      </c>
      <c r="C242" s="164" t="s">
        <v>985</v>
      </c>
      <c r="D242" s="168" t="b">
        <v>0</v>
      </c>
      <c r="E242" s="164" t="s">
        <v>151</v>
      </c>
      <c r="F242" s="164" t="s">
        <v>3454</v>
      </c>
      <c r="G242" s="164" t="s">
        <v>986</v>
      </c>
      <c r="H242" s="164" t="s">
        <v>525</v>
      </c>
      <c r="I242" s="164" t="s">
        <v>4037</v>
      </c>
      <c r="J242" s="164" t="s">
        <v>2854</v>
      </c>
      <c r="K242" s="164" t="s">
        <v>4035</v>
      </c>
      <c r="L242" s="164" t="s">
        <v>153</v>
      </c>
      <c r="M242" s="164" t="s">
        <v>3907</v>
      </c>
      <c r="N242" s="164" t="s">
        <v>295</v>
      </c>
      <c r="O242" s="164" t="s">
        <v>263</v>
      </c>
      <c r="Q242" s="164" t="s">
        <v>295</v>
      </c>
      <c r="R242" s="164" t="s">
        <v>295</v>
      </c>
      <c r="S242" s="168" t="b">
        <v>0</v>
      </c>
      <c r="V242" s="170">
        <v>43328</v>
      </c>
      <c r="W242" s="164" t="s">
        <v>295</v>
      </c>
      <c r="X242"/>
      <c r="Z242" s="164" t="s">
        <v>295</v>
      </c>
      <c r="AC242" s="164" t="s">
        <v>295</v>
      </c>
      <c r="AE242" s="164" t="s">
        <v>295</v>
      </c>
      <c r="AF242" s="164" t="s">
        <v>295</v>
      </c>
      <c r="AG242" s="164" t="s">
        <v>2883</v>
      </c>
      <c r="AH242" s="170">
        <v>43391</v>
      </c>
      <c r="AI242" s="171"/>
      <c r="AJ242" s="151" t="str">
        <f t="shared" si="3"/>
        <v>FS</v>
      </c>
      <c r="AK242" s="151" t="b">
        <f>ISNUMBER(SEARCH("IRT",Table1[[#This Row],[Current_Status]]))</f>
        <v>0</v>
      </c>
      <c r="AL242" s="152">
        <f>YEAR(Table1[[#This Row],[Project_Initiated]])</f>
        <v>2018</v>
      </c>
      <c r="AM242" s="87">
        <v>43754</v>
      </c>
      <c r="AN242" s="158" t="str">
        <f>IF(AND(Table1[[#This Row],[Completed Date]]&gt;="07/01/2019"+0,Table1[[#This Row],[Completed Date]]&lt;="6/30/2020"+0),"FY 19-20",IF(AND(Table1[[#This Row],[Completed Date]]&gt;="07/01/2018"+0,Table1[[#This Row],[Completed Date]]&lt;="6/30/2019"+0),"FY 18-19",""))</f>
        <v>FY 18-19</v>
      </c>
      <c r="AO242" s="157" t="str">
        <f>IFERROR(FIND("R",Table1[[#This Row],[FS_Priority]]),"")</f>
        <v/>
      </c>
      <c r="AX242"/>
      <c r="BA242" s="3"/>
    </row>
    <row r="243" spans="1:53" hidden="1" x14ac:dyDescent="0.25">
      <c r="A243" s="164" t="s">
        <v>456</v>
      </c>
      <c r="B243" s="164" t="s">
        <v>295</v>
      </c>
      <c r="C243" s="164" t="s">
        <v>456</v>
      </c>
      <c r="D243" s="168" t="b">
        <v>0</v>
      </c>
      <c r="E243" s="164" t="s">
        <v>151</v>
      </c>
      <c r="F243" s="164" t="s">
        <v>3527</v>
      </c>
      <c r="G243" s="164" t="s">
        <v>295</v>
      </c>
      <c r="H243" s="164" t="s">
        <v>560</v>
      </c>
      <c r="I243" s="164" t="s">
        <v>4113</v>
      </c>
      <c r="J243" s="164" t="s">
        <v>2854</v>
      </c>
      <c r="K243" s="164" t="s">
        <v>4035</v>
      </c>
      <c r="L243" s="164" t="s">
        <v>153</v>
      </c>
      <c r="M243" s="164" t="s">
        <v>4048</v>
      </c>
      <c r="N243" s="164" t="s">
        <v>295</v>
      </c>
      <c r="O243" s="164" t="s">
        <v>243</v>
      </c>
      <c r="Q243" s="164" t="s">
        <v>457</v>
      </c>
      <c r="R243" s="164" t="s">
        <v>295</v>
      </c>
      <c r="S243" s="168" t="b">
        <v>0</v>
      </c>
      <c r="V243" s="170">
        <v>43333</v>
      </c>
      <c r="W243" s="164" t="s">
        <v>295</v>
      </c>
      <c r="X243"/>
      <c r="Z243" s="164" t="s">
        <v>295</v>
      </c>
      <c r="AC243" s="164" t="s">
        <v>3166</v>
      </c>
      <c r="AD243" s="136"/>
      <c r="AE243" s="164" t="s">
        <v>243</v>
      </c>
      <c r="AF243" s="164" t="s">
        <v>624</v>
      </c>
      <c r="AG243" s="164" t="s">
        <v>624</v>
      </c>
      <c r="AH243" s="170">
        <v>43592</v>
      </c>
      <c r="AI243" s="172"/>
      <c r="AJ243" s="151" t="str">
        <f t="shared" si="3"/>
        <v>FS</v>
      </c>
      <c r="AK243" s="151" t="b">
        <f>ISNUMBER(SEARCH("IRT",Table1[[#This Row],[Current_Status]]))</f>
        <v>0</v>
      </c>
      <c r="AL243" s="152">
        <f>YEAR(Table1[[#This Row],[Project_Initiated]])</f>
        <v>2018</v>
      </c>
      <c r="AM243" s="87">
        <v>43754</v>
      </c>
      <c r="AN243" s="158" t="str">
        <f>IF(AND(Table1[[#This Row],[Completed Date]]&gt;="07/01/2019"+0,Table1[[#This Row],[Completed Date]]&lt;="6/30/2020"+0),"FY 19-20",IF(AND(Table1[[#This Row],[Completed Date]]&gt;="07/01/2018"+0,Table1[[#This Row],[Completed Date]]&lt;="6/30/2019"+0),"FY 18-19",""))</f>
        <v>FY 18-19</v>
      </c>
      <c r="AO243" s="157" t="str">
        <f>IFERROR(FIND("R",Table1[[#This Row],[FS_Priority]]),"")</f>
        <v/>
      </c>
      <c r="AX243"/>
      <c r="BA243" s="3"/>
    </row>
    <row r="244" spans="1:53" hidden="1" x14ac:dyDescent="0.25">
      <c r="A244" s="164" t="s">
        <v>993</v>
      </c>
      <c r="B244" s="164" t="s">
        <v>295</v>
      </c>
      <c r="C244" s="164" t="s">
        <v>993</v>
      </c>
      <c r="D244" s="168" t="b">
        <v>0</v>
      </c>
      <c r="E244" s="164" t="s">
        <v>151</v>
      </c>
      <c r="F244" s="164" t="s">
        <v>3462</v>
      </c>
      <c r="G244" s="164" t="s">
        <v>994</v>
      </c>
      <c r="H244" s="164" t="s">
        <v>561</v>
      </c>
      <c r="I244" s="164" t="s">
        <v>4066</v>
      </c>
      <c r="J244" s="164" t="s">
        <v>2854</v>
      </c>
      <c r="K244" s="164" t="s">
        <v>4035</v>
      </c>
      <c r="L244" s="164" t="s">
        <v>153</v>
      </c>
      <c r="M244" s="164" t="s">
        <v>3906</v>
      </c>
      <c r="N244" s="164" t="s">
        <v>295</v>
      </c>
      <c r="O244" s="164" t="s">
        <v>295</v>
      </c>
      <c r="Q244" s="164" t="s">
        <v>295</v>
      </c>
      <c r="R244" s="164" t="s">
        <v>295</v>
      </c>
      <c r="S244" s="168" t="b">
        <v>0</v>
      </c>
      <c r="V244" s="170">
        <v>43336</v>
      </c>
      <c r="W244" s="164" t="s">
        <v>295</v>
      </c>
      <c r="X244"/>
      <c r="Z244" s="164" t="s">
        <v>295</v>
      </c>
      <c r="AC244" s="164" t="s">
        <v>295</v>
      </c>
      <c r="AE244" s="164" t="s">
        <v>295</v>
      </c>
      <c r="AF244" s="164" t="s">
        <v>295</v>
      </c>
      <c r="AG244" s="164" t="s">
        <v>295</v>
      </c>
      <c r="AH244" s="170">
        <v>43374</v>
      </c>
      <c r="AI244" s="171"/>
      <c r="AJ244" s="151" t="str">
        <f t="shared" si="3"/>
        <v>FS</v>
      </c>
      <c r="AK244" s="151" t="b">
        <f>ISNUMBER(SEARCH("IRT",Table1[[#This Row],[Current_Status]]))</f>
        <v>0</v>
      </c>
      <c r="AL244" s="152">
        <f>YEAR(Table1[[#This Row],[Project_Initiated]])</f>
        <v>2018</v>
      </c>
      <c r="AM244" s="87">
        <v>43754</v>
      </c>
      <c r="AN244" s="158" t="str">
        <f>IF(AND(Table1[[#This Row],[Completed Date]]&gt;="07/01/2019"+0,Table1[[#This Row],[Completed Date]]&lt;="6/30/2020"+0),"FY 19-20",IF(AND(Table1[[#This Row],[Completed Date]]&gt;="07/01/2018"+0,Table1[[#This Row],[Completed Date]]&lt;="6/30/2019"+0),"FY 18-19",""))</f>
        <v>FY 18-19</v>
      </c>
      <c r="AO244" s="157" t="str">
        <f>IFERROR(FIND("R",Table1[[#This Row],[FS_Priority]]),"")</f>
        <v/>
      </c>
      <c r="AX244"/>
      <c r="BA244" s="3"/>
    </row>
    <row r="245" spans="1:53" hidden="1" x14ac:dyDescent="0.25">
      <c r="A245" s="164" t="s">
        <v>1046</v>
      </c>
      <c r="B245" s="164" t="s">
        <v>295</v>
      </c>
      <c r="C245" s="164" t="s">
        <v>1046</v>
      </c>
      <c r="D245" s="168" t="b">
        <v>0</v>
      </c>
      <c r="E245" s="164" t="s">
        <v>151</v>
      </c>
      <c r="F245" s="164" t="s">
        <v>3458</v>
      </c>
      <c r="G245" s="164" t="s">
        <v>295</v>
      </c>
      <c r="H245" s="164" t="s">
        <v>544</v>
      </c>
      <c r="I245" s="164" t="s">
        <v>4042</v>
      </c>
      <c r="J245" s="164" t="s">
        <v>2854</v>
      </c>
      <c r="K245" s="164" t="s">
        <v>4035</v>
      </c>
      <c r="L245" s="164" t="s">
        <v>153</v>
      </c>
      <c r="M245" s="164" t="s">
        <v>4040</v>
      </c>
      <c r="N245" s="164" t="s">
        <v>295</v>
      </c>
      <c r="O245" s="164" t="s">
        <v>243</v>
      </c>
      <c r="Q245" s="164" t="s">
        <v>295</v>
      </c>
      <c r="R245" s="164" t="s">
        <v>295</v>
      </c>
      <c r="S245" s="168" t="b">
        <v>0</v>
      </c>
      <c r="V245" s="170">
        <v>43377</v>
      </c>
      <c r="W245" s="164" t="s">
        <v>295</v>
      </c>
      <c r="X245"/>
      <c r="Z245" s="164" t="s">
        <v>295</v>
      </c>
      <c r="AC245" s="164" t="s">
        <v>624</v>
      </c>
      <c r="AE245" s="164" t="s">
        <v>243</v>
      </c>
      <c r="AF245" s="164" t="s">
        <v>624</v>
      </c>
      <c r="AG245" s="164" t="s">
        <v>624</v>
      </c>
      <c r="AH245" s="170">
        <v>43377</v>
      </c>
      <c r="AI245" s="172"/>
      <c r="AJ245" s="151" t="str">
        <f t="shared" si="3"/>
        <v>FS</v>
      </c>
      <c r="AK245" s="151" t="b">
        <f>ISNUMBER(SEARCH("IRT",Table1[[#This Row],[Current_Status]]))</f>
        <v>0</v>
      </c>
      <c r="AL245" s="152">
        <f>YEAR(Table1[[#This Row],[Project_Initiated]])</f>
        <v>2018</v>
      </c>
      <c r="AM245" s="87">
        <v>43754</v>
      </c>
      <c r="AN245" s="158" t="str">
        <f>IF(AND(Table1[[#This Row],[Completed Date]]&gt;="07/01/2019"+0,Table1[[#This Row],[Completed Date]]&lt;="6/30/2020"+0),"FY 19-20",IF(AND(Table1[[#This Row],[Completed Date]]&gt;="07/01/2018"+0,Table1[[#This Row],[Completed Date]]&lt;="6/30/2019"+0),"FY 18-19",""))</f>
        <v>FY 18-19</v>
      </c>
      <c r="AO245" s="157" t="str">
        <f>IFERROR(FIND("R",Table1[[#This Row],[FS_Priority]]),"")</f>
        <v/>
      </c>
      <c r="AX245"/>
      <c r="BA245" s="3"/>
    </row>
    <row r="246" spans="1:53" hidden="1" x14ac:dyDescent="0.25">
      <c r="A246" s="164" t="s">
        <v>3068</v>
      </c>
      <c r="B246" s="164" t="s">
        <v>295</v>
      </c>
      <c r="C246" s="164" t="s">
        <v>3068</v>
      </c>
      <c r="D246" s="168" t="b">
        <v>0</v>
      </c>
      <c r="E246" s="164" t="s">
        <v>151</v>
      </c>
      <c r="F246" s="164" t="s">
        <v>3483</v>
      </c>
      <c r="G246" s="164" t="s">
        <v>3069</v>
      </c>
      <c r="H246" s="164" t="s">
        <v>378</v>
      </c>
      <c r="I246" s="164" t="s">
        <v>4078</v>
      </c>
      <c r="J246" s="164" t="s">
        <v>2854</v>
      </c>
      <c r="K246" s="164" t="s">
        <v>4035</v>
      </c>
      <c r="L246" s="164" t="s">
        <v>153</v>
      </c>
      <c r="M246" s="164" t="s">
        <v>4060</v>
      </c>
      <c r="N246" s="164" t="s">
        <v>4079</v>
      </c>
      <c r="O246" s="164" t="s">
        <v>263</v>
      </c>
      <c r="Q246" s="164" t="s">
        <v>3586</v>
      </c>
      <c r="R246" s="164" t="s">
        <v>3070</v>
      </c>
      <c r="S246" s="168" t="b">
        <v>0</v>
      </c>
      <c r="V246" s="170">
        <v>43451</v>
      </c>
      <c r="W246" s="164" t="s">
        <v>295</v>
      </c>
      <c r="X246"/>
      <c r="Z246" s="164" t="s">
        <v>295</v>
      </c>
      <c r="AC246" s="164" t="s">
        <v>295</v>
      </c>
      <c r="AD246" s="171">
        <v>43628</v>
      </c>
      <c r="AE246" s="164" t="s">
        <v>583</v>
      </c>
      <c r="AF246" s="164" t="s">
        <v>4833</v>
      </c>
      <c r="AG246" s="164" t="s">
        <v>2884</v>
      </c>
      <c r="AH246" s="170">
        <v>43703</v>
      </c>
      <c r="AI246" s="172"/>
      <c r="AJ246" s="151" t="str">
        <f t="shared" si="3"/>
        <v>FS</v>
      </c>
      <c r="AK246" s="151" t="b">
        <f>ISNUMBER(SEARCH("IRT",Table1[[#This Row],[Current_Status]]))</f>
        <v>0</v>
      </c>
      <c r="AL246" s="152">
        <f>YEAR(Table1[[#This Row],[Project_Initiated]])</f>
        <v>2018</v>
      </c>
      <c r="AM246" s="87">
        <v>43754</v>
      </c>
      <c r="AN246" s="158" t="str">
        <f>IF(AND(Table1[[#This Row],[Completed Date]]&gt;="07/01/2019"+0,Table1[[#This Row],[Completed Date]]&lt;="6/30/2020"+0),"FY 19-20",IF(AND(Table1[[#This Row],[Completed Date]]&gt;="07/01/2018"+0,Table1[[#This Row],[Completed Date]]&lt;="6/30/2019"+0),"FY 18-19",""))</f>
        <v>FY 19-20</v>
      </c>
      <c r="AO246" s="157">
        <f>IFERROR(FIND("R",Table1[[#This Row],[FS_Priority]]),"")</f>
        <v>1</v>
      </c>
      <c r="AX246"/>
      <c r="BA246" s="3"/>
    </row>
    <row r="247" spans="1:53" hidden="1" x14ac:dyDescent="0.25">
      <c r="A247" s="164" t="s">
        <v>3757</v>
      </c>
      <c r="B247" s="164" t="s">
        <v>295</v>
      </c>
      <c r="C247" s="164" t="s">
        <v>3757</v>
      </c>
      <c r="D247" s="168" t="b">
        <v>0</v>
      </c>
      <c r="E247" s="164" t="s">
        <v>151</v>
      </c>
      <c r="F247" s="164" t="s">
        <v>3758</v>
      </c>
      <c r="G247" s="164" t="s">
        <v>4476</v>
      </c>
      <c r="H247" s="164" t="s">
        <v>544</v>
      </c>
      <c r="I247" s="164" t="s">
        <v>4389</v>
      </c>
      <c r="J247" s="164" t="s">
        <v>2854</v>
      </c>
      <c r="K247" s="164" t="s">
        <v>4035</v>
      </c>
      <c r="L247" s="164" t="s">
        <v>153</v>
      </c>
      <c r="M247" s="164" t="s">
        <v>4040</v>
      </c>
      <c r="N247" s="164" t="s">
        <v>295</v>
      </c>
      <c r="O247" s="164" t="s">
        <v>4379</v>
      </c>
      <c r="Q247" s="164" t="s">
        <v>3759</v>
      </c>
      <c r="R247" s="164" t="s">
        <v>295</v>
      </c>
      <c r="S247" s="168" t="b">
        <v>0</v>
      </c>
      <c r="V247" s="170">
        <v>43581</v>
      </c>
      <c r="W247" s="164" t="s">
        <v>295</v>
      </c>
      <c r="X247"/>
      <c r="Z247" s="164" t="s">
        <v>295</v>
      </c>
      <c r="AC247" s="164" t="s">
        <v>295</v>
      </c>
      <c r="AD247" s="136"/>
      <c r="AE247" s="164" t="s">
        <v>583</v>
      </c>
      <c r="AF247" s="164" t="s">
        <v>4760</v>
      </c>
      <c r="AG247" s="164" t="s">
        <v>2883</v>
      </c>
      <c r="AH247" s="170">
        <v>43726</v>
      </c>
      <c r="AI247" s="172"/>
      <c r="AJ247" s="151" t="str">
        <f t="shared" si="3"/>
        <v>FS</v>
      </c>
      <c r="AK247" s="151" t="b">
        <f>ISNUMBER(SEARCH("IRT",Table1[[#This Row],[Current_Status]]))</f>
        <v>0</v>
      </c>
      <c r="AL247" s="152">
        <f>YEAR(Table1[[#This Row],[Project_Initiated]])</f>
        <v>2019</v>
      </c>
      <c r="AM247" s="87">
        <v>43754</v>
      </c>
      <c r="AN247" s="158" t="str">
        <f>IF(AND(Table1[[#This Row],[Completed Date]]&gt;="07/01/2019"+0,Table1[[#This Row],[Completed Date]]&lt;="6/30/2020"+0),"FY 19-20",IF(AND(Table1[[#This Row],[Completed Date]]&gt;="07/01/2018"+0,Table1[[#This Row],[Completed Date]]&lt;="6/30/2019"+0),"FY 18-19",""))</f>
        <v>FY 19-20</v>
      </c>
      <c r="AO247" s="157">
        <f>IFERROR(FIND("R",Table1[[#This Row],[FS_Priority]]),"")</f>
        <v>1</v>
      </c>
      <c r="AX247"/>
      <c r="BA247" s="3"/>
    </row>
    <row r="248" spans="1:53" hidden="1" x14ac:dyDescent="0.25">
      <c r="A248" s="164" t="s">
        <v>4570</v>
      </c>
      <c r="B248" s="164" t="s">
        <v>295</v>
      </c>
      <c r="C248" s="164" t="s">
        <v>4570</v>
      </c>
      <c r="D248" s="168" t="b">
        <v>0</v>
      </c>
      <c r="E248" s="164" t="s">
        <v>151</v>
      </c>
      <c r="F248" s="164" t="s">
        <v>4669</v>
      </c>
      <c r="G248" s="164" t="s">
        <v>295</v>
      </c>
      <c r="H248" s="164" t="s">
        <v>378</v>
      </c>
      <c r="I248" s="164" t="s">
        <v>4670</v>
      </c>
      <c r="J248" s="164" t="s">
        <v>2854</v>
      </c>
      <c r="K248" s="164" t="s">
        <v>4035</v>
      </c>
      <c r="L248" s="164" t="s">
        <v>153</v>
      </c>
      <c r="M248" s="164" t="s">
        <v>4671</v>
      </c>
      <c r="N248" s="164" t="s">
        <v>295</v>
      </c>
      <c r="O248" s="164" t="s">
        <v>263</v>
      </c>
      <c r="P248" s="136"/>
      <c r="Q248" s="164" t="s">
        <v>3586</v>
      </c>
      <c r="R248" s="164" t="s">
        <v>295</v>
      </c>
      <c r="S248" s="168" t="b">
        <v>0</v>
      </c>
      <c r="T248" s="136"/>
      <c r="V248" s="170">
        <v>43670</v>
      </c>
      <c r="W248" s="164" t="s">
        <v>295</v>
      </c>
      <c r="X248"/>
      <c r="Z248" s="164" t="s">
        <v>295</v>
      </c>
      <c r="AC248" s="164" t="s">
        <v>4792</v>
      </c>
      <c r="AE248" s="164" t="s">
        <v>583</v>
      </c>
      <c r="AF248" s="164" t="s">
        <v>4792</v>
      </c>
      <c r="AG248" s="164" t="s">
        <v>295</v>
      </c>
      <c r="AH248" s="170">
        <v>43732</v>
      </c>
      <c r="AI248" s="171"/>
      <c r="AJ248" s="151" t="str">
        <f t="shared" si="3"/>
        <v>FS</v>
      </c>
      <c r="AK248" s="151" t="b">
        <f>ISNUMBER(SEARCH("IRT",Table1[[#This Row],[Current_Status]]))</f>
        <v>0</v>
      </c>
      <c r="AL248" s="152">
        <f>YEAR(Table1[[#This Row],[Project_Initiated]])</f>
        <v>2019</v>
      </c>
      <c r="AM248" s="87">
        <v>43754</v>
      </c>
      <c r="AN248" s="158" t="str">
        <f>IF(AND(Table1[[#This Row],[Completed Date]]&gt;="07/01/2019"+0,Table1[[#This Row],[Completed Date]]&lt;="6/30/2020"+0),"FY 19-20",IF(AND(Table1[[#This Row],[Completed Date]]&gt;="07/01/2018"+0,Table1[[#This Row],[Completed Date]]&lt;="6/30/2019"+0),"FY 18-19",""))</f>
        <v>FY 19-20</v>
      </c>
      <c r="AO248" s="157">
        <f>IFERROR(FIND("R",Table1[[#This Row],[FS_Priority]]),"")</f>
        <v>1</v>
      </c>
      <c r="AX248"/>
      <c r="BA248" s="3"/>
    </row>
    <row r="249" spans="1:53" hidden="1" x14ac:dyDescent="0.25">
      <c r="A249" s="164" t="s">
        <v>4572</v>
      </c>
      <c r="B249" s="164" t="s">
        <v>295</v>
      </c>
      <c r="C249" s="164" t="s">
        <v>4572</v>
      </c>
      <c r="D249" s="168" t="b">
        <v>0</v>
      </c>
      <c r="E249" s="164" t="s">
        <v>151</v>
      </c>
      <c r="F249" s="164" t="s">
        <v>4710</v>
      </c>
      <c r="G249" s="164" t="s">
        <v>295</v>
      </c>
      <c r="H249" s="164" t="s">
        <v>3873</v>
      </c>
      <c r="I249" s="164" t="s">
        <v>4711</v>
      </c>
      <c r="J249" s="164" t="s">
        <v>2854</v>
      </c>
      <c r="K249" s="164" t="s">
        <v>4035</v>
      </c>
      <c r="L249" s="164" t="s">
        <v>153</v>
      </c>
      <c r="M249" s="164" t="s">
        <v>4063</v>
      </c>
      <c r="N249" s="164" t="s">
        <v>295</v>
      </c>
      <c r="O249" s="164" t="s">
        <v>263</v>
      </c>
      <c r="Q249" s="164" t="s">
        <v>3742</v>
      </c>
      <c r="R249" s="164" t="s">
        <v>295</v>
      </c>
      <c r="S249" s="168" t="b">
        <v>0</v>
      </c>
      <c r="V249" s="170">
        <v>43696</v>
      </c>
      <c r="W249" s="164" t="s">
        <v>295</v>
      </c>
      <c r="X249"/>
      <c r="Z249" s="164" t="s">
        <v>295</v>
      </c>
      <c r="AC249" s="164" t="s">
        <v>4834</v>
      </c>
      <c r="AD249" s="171">
        <v>43718</v>
      </c>
      <c r="AE249" s="164" t="s">
        <v>257</v>
      </c>
      <c r="AF249" s="164" t="s">
        <v>4835</v>
      </c>
      <c r="AG249" s="164" t="s">
        <v>2884</v>
      </c>
      <c r="AH249" s="170">
        <v>43734</v>
      </c>
      <c r="AI249" s="172"/>
      <c r="AJ249" s="151" t="str">
        <f t="shared" si="3"/>
        <v>FS</v>
      </c>
      <c r="AK249" s="151" t="b">
        <f>ISNUMBER(SEARCH("IRT",Table1[[#This Row],[Current_Status]]))</f>
        <v>0</v>
      </c>
      <c r="AL249" s="152">
        <f>YEAR(Table1[[#This Row],[Project_Initiated]])</f>
        <v>2019</v>
      </c>
      <c r="AM249" s="87">
        <v>43754</v>
      </c>
      <c r="AN249" s="158" t="str">
        <f>IF(AND(Table1[[#This Row],[Completed Date]]&gt;="07/01/2019"+0,Table1[[#This Row],[Completed Date]]&lt;="6/30/2020"+0),"FY 19-20",IF(AND(Table1[[#This Row],[Completed Date]]&gt;="07/01/2018"+0,Table1[[#This Row],[Completed Date]]&lt;="6/30/2019"+0),"FY 18-19",""))</f>
        <v>FY 19-20</v>
      </c>
      <c r="AO249" s="157">
        <f>IFERROR(FIND("R",Table1[[#This Row],[FS_Priority]]),"")</f>
        <v>1</v>
      </c>
      <c r="AX249"/>
      <c r="BA249" s="3"/>
    </row>
    <row r="250" spans="1:53" hidden="1" x14ac:dyDescent="0.25">
      <c r="A250" s="164" t="s">
        <v>780</v>
      </c>
      <c r="B250" s="164" t="s">
        <v>295</v>
      </c>
      <c r="C250" s="164" t="s">
        <v>780</v>
      </c>
      <c r="D250" s="168" t="b">
        <v>0</v>
      </c>
      <c r="E250" s="164" t="s">
        <v>151</v>
      </c>
      <c r="F250" s="164" t="s">
        <v>3551</v>
      </c>
      <c r="G250" s="164" t="s">
        <v>295</v>
      </c>
      <c r="H250" s="164" t="s">
        <v>4131</v>
      </c>
      <c r="I250" s="164" t="s">
        <v>295</v>
      </c>
      <c r="J250" s="164" t="s">
        <v>2851</v>
      </c>
      <c r="K250" s="164" t="s">
        <v>4035</v>
      </c>
      <c r="L250" s="164" t="s">
        <v>153</v>
      </c>
      <c r="M250" s="164" t="s">
        <v>4041</v>
      </c>
      <c r="N250" s="164" t="s">
        <v>295</v>
      </c>
      <c r="O250" s="164" t="s">
        <v>263</v>
      </c>
      <c r="Q250" s="164" t="s">
        <v>295</v>
      </c>
      <c r="R250" s="164" t="s">
        <v>444</v>
      </c>
      <c r="S250" s="168" t="b">
        <v>0</v>
      </c>
      <c r="V250" s="170">
        <v>43144</v>
      </c>
      <c r="W250" s="164" t="s">
        <v>295</v>
      </c>
      <c r="X250"/>
      <c r="Z250" s="164" t="s">
        <v>295</v>
      </c>
      <c r="AC250" s="164" t="s">
        <v>295</v>
      </c>
      <c r="AD250" s="136"/>
      <c r="AE250" s="164" t="s">
        <v>257</v>
      </c>
      <c r="AF250" s="164" t="s">
        <v>4413</v>
      </c>
      <c r="AG250" s="164" t="s">
        <v>2884</v>
      </c>
      <c r="AH250" s="170">
        <v>43362</v>
      </c>
      <c r="AI250" s="172"/>
      <c r="AJ250" s="151" t="str">
        <f t="shared" si="3"/>
        <v>FS</v>
      </c>
      <c r="AK250" s="151" t="b">
        <f>ISNUMBER(SEARCH("IRT",Table1[[#This Row],[Current_Status]]))</f>
        <v>0</v>
      </c>
      <c r="AL250" s="152">
        <f>YEAR(Table1[[#This Row],[Project_Initiated]])</f>
        <v>2018</v>
      </c>
      <c r="AM250" s="87">
        <v>43754</v>
      </c>
      <c r="AN250" s="158" t="str">
        <f>IF(AND(Table1[[#This Row],[Completed Date]]&gt;="07/01/2019"+0,Table1[[#This Row],[Completed Date]]&lt;="6/30/2020"+0),"FY 19-20",IF(AND(Table1[[#This Row],[Completed Date]]&gt;="07/01/2018"+0,Table1[[#This Row],[Completed Date]]&lt;="6/30/2019"+0),"FY 18-19",""))</f>
        <v>FY 18-19</v>
      </c>
      <c r="AO250" s="157" t="str">
        <f>IFERROR(FIND("R",Table1[[#This Row],[FS_Priority]]),"")</f>
        <v/>
      </c>
      <c r="AX250"/>
      <c r="BA250" s="3"/>
    </row>
    <row r="251" spans="1:53" hidden="1" x14ac:dyDescent="0.25">
      <c r="A251" s="164" t="s">
        <v>817</v>
      </c>
      <c r="B251" s="164" t="s">
        <v>295</v>
      </c>
      <c r="C251" s="164" t="s">
        <v>817</v>
      </c>
      <c r="D251" s="168" t="b">
        <v>0</v>
      </c>
      <c r="E251" s="164" t="s">
        <v>151</v>
      </c>
      <c r="F251" s="164" t="s">
        <v>3490</v>
      </c>
      <c r="G251" s="164" t="s">
        <v>295</v>
      </c>
      <c r="H251" s="164" t="s">
        <v>1246</v>
      </c>
      <c r="I251" s="164" t="s">
        <v>295</v>
      </c>
      <c r="J251" s="164" t="s">
        <v>2851</v>
      </c>
      <c r="K251" s="164" t="s">
        <v>4035</v>
      </c>
      <c r="L251" s="164" t="s">
        <v>153</v>
      </c>
      <c r="M251" s="164" t="s">
        <v>4084</v>
      </c>
      <c r="N251" s="164" t="s">
        <v>295</v>
      </c>
      <c r="O251" s="164" t="s">
        <v>263</v>
      </c>
      <c r="Q251" s="164" t="s">
        <v>311</v>
      </c>
      <c r="R251" s="164" t="s">
        <v>390</v>
      </c>
      <c r="S251" s="168" t="b">
        <v>0</v>
      </c>
      <c r="V251" s="170">
        <v>43179</v>
      </c>
      <c r="W251" s="164" t="s">
        <v>295</v>
      </c>
      <c r="X251"/>
      <c r="Z251" s="164" t="s">
        <v>295</v>
      </c>
      <c r="AC251" s="164" t="s">
        <v>818</v>
      </c>
      <c r="AD251" s="136"/>
      <c r="AE251" s="164" t="s">
        <v>263</v>
      </c>
      <c r="AF251" s="164" t="s">
        <v>4415</v>
      </c>
      <c r="AG251" s="164" t="s">
        <v>2884</v>
      </c>
      <c r="AH251" s="170">
        <v>43306</v>
      </c>
      <c r="AI251" s="172"/>
      <c r="AJ251" s="151" t="str">
        <f t="shared" si="3"/>
        <v>FS</v>
      </c>
      <c r="AK251" s="151" t="b">
        <f>ISNUMBER(SEARCH("IRT",Table1[[#This Row],[Current_Status]]))</f>
        <v>0</v>
      </c>
      <c r="AL251" s="152">
        <f>YEAR(Table1[[#This Row],[Project_Initiated]])</f>
        <v>2018</v>
      </c>
      <c r="AM251" s="87">
        <v>43754</v>
      </c>
      <c r="AN251" s="158" t="str">
        <f>IF(AND(Table1[[#This Row],[Completed Date]]&gt;="07/01/2019"+0,Table1[[#This Row],[Completed Date]]&lt;="6/30/2020"+0),"FY 19-20",IF(AND(Table1[[#This Row],[Completed Date]]&gt;="07/01/2018"+0,Table1[[#This Row],[Completed Date]]&lt;="6/30/2019"+0),"FY 18-19",""))</f>
        <v>FY 18-19</v>
      </c>
      <c r="AO251" s="157" t="str">
        <f>IFERROR(FIND("R",Table1[[#This Row],[FS_Priority]]),"")</f>
        <v/>
      </c>
      <c r="AX251"/>
      <c r="BA251" s="3"/>
    </row>
    <row r="252" spans="1:53" hidden="1" x14ac:dyDescent="0.25">
      <c r="A252" s="164" t="s">
        <v>420</v>
      </c>
      <c r="B252" s="164" t="s">
        <v>295</v>
      </c>
      <c r="C252" s="164" t="s">
        <v>420</v>
      </c>
      <c r="D252" s="168" t="b">
        <v>0</v>
      </c>
      <c r="E252" s="164" t="s">
        <v>151</v>
      </c>
      <c r="F252" s="164" t="s">
        <v>3503</v>
      </c>
      <c r="G252" s="164" t="s">
        <v>2799</v>
      </c>
      <c r="H252" s="164" t="s">
        <v>895</v>
      </c>
      <c r="I252" s="164" t="s">
        <v>295</v>
      </c>
      <c r="J252" s="164" t="s">
        <v>2851</v>
      </c>
      <c r="K252" s="164" t="s">
        <v>4035</v>
      </c>
      <c r="L252" s="164" t="s">
        <v>153</v>
      </c>
      <c r="M252" s="164" t="s">
        <v>4041</v>
      </c>
      <c r="N252" s="164" t="s">
        <v>295</v>
      </c>
      <c r="O252" s="164" t="s">
        <v>243</v>
      </c>
      <c r="Q252" s="164" t="s">
        <v>401</v>
      </c>
      <c r="R252" s="164" t="s">
        <v>295</v>
      </c>
      <c r="S252" s="168" t="b">
        <v>0</v>
      </c>
      <c r="V252" s="170">
        <v>43276</v>
      </c>
      <c r="W252" s="164" t="s">
        <v>295</v>
      </c>
      <c r="X252"/>
      <c r="Z252" s="164" t="s">
        <v>295</v>
      </c>
      <c r="AC252" s="164" t="s">
        <v>624</v>
      </c>
      <c r="AE252" s="164" t="s">
        <v>243</v>
      </c>
      <c r="AF252" s="164" t="s">
        <v>624</v>
      </c>
      <c r="AG252" s="164" t="s">
        <v>624</v>
      </c>
      <c r="AH252" s="170">
        <v>43344</v>
      </c>
      <c r="AI252" s="172"/>
      <c r="AJ252" s="151" t="str">
        <f t="shared" si="3"/>
        <v>FS</v>
      </c>
      <c r="AK252" s="151" t="b">
        <f>ISNUMBER(SEARCH("IRT",Table1[[#This Row],[Current_Status]]))</f>
        <v>0</v>
      </c>
      <c r="AL252" s="152">
        <f>YEAR(Table1[[#This Row],[Project_Initiated]])</f>
        <v>2018</v>
      </c>
      <c r="AM252" s="87">
        <v>43754</v>
      </c>
      <c r="AN252" s="158" t="str">
        <f>IF(AND(Table1[[#This Row],[Completed Date]]&gt;="07/01/2019"+0,Table1[[#This Row],[Completed Date]]&lt;="6/30/2020"+0),"FY 19-20",IF(AND(Table1[[#This Row],[Completed Date]]&gt;="07/01/2018"+0,Table1[[#This Row],[Completed Date]]&lt;="6/30/2019"+0),"FY 18-19",""))</f>
        <v>FY 18-19</v>
      </c>
      <c r="AO252" s="157" t="str">
        <f>IFERROR(FIND("R",Table1[[#This Row],[FS_Priority]]),"")</f>
        <v/>
      </c>
      <c r="AX252"/>
      <c r="BA252" s="3"/>
    </row>
    <row r="253" spans="1:53" hidden="1" x14ac:dyDescent="0.25">
      <c r="A253" s="164" t="s">
        <v>460</v>
      </c>
      <c r="B253" s="164" t="s">
        <v>295</v>
      </c>
      <c r="C253" s="164" t="s">
        <v>460</v>
      </c>
      <c r="D253" s="168" t="b">
        <v>0</v>
      </c>
      <c r="E253" s="164" t="s">
        <v>151</v>
      </c>
      <c r="F253" s="164" t="s">
        <v>3552</v>
      </c>
      <c r="G253" s="164" t="s">
        <v>295</v>
      </c>
      <c r="H253" s="164" t="s">
        <v>525</v>
      </c>
      <c r="I253" s="164" t="s">
        <v>4132</v>
      </c>
      <c r="J253" s="164" t="s">
        <v>2851</v>
      </c>
      <c r="K253" s="164" t="s">
        <v>4035</v>
      </c>
      <c r="L253" s="164" t="s">
        <v>153</v>
      </c>
      <c r="M253" s="164" t="s">
        <v>3907</v>
      </c>
      <c r="N253" s="164" t="s">
        <v>295</v>
      </c>
      <c r="O253" s="164" t="s">
        <v>243</v>
      </c>
      <c r="Q253" s="164" t="s">
        <v>574</v>
      </c>
      <c r="R253" s="164" t="s">
        <v>295</v>
      </c>
      <c r="S253" s="168" t="b">
        <v>0</v>
      </c>
      <c r="V253" s="170">
        <v>43347</v>
      </c>
      <c r="W253" s="164" t="s">
        <v>295</v>
      </c>
      <c r="X253"/>
      <c r="Z253" s="164" t="s">
        <v>295</v>
      </c>
      <c r="AC253" s="164" t="s">
        <v>4416</v>
      </c>
      <c r="AE253" s="164" t="s">
        <v>243</v>
      </c>
      <c r="AF253" s="164" t="s">
        <v>2805</v>
      </c>
      <c r="AG253" s="164" t="s">
        <v>624</v>
      </c>
      <c r="AH253" s="170">
        <v>43362</v>
      </c>
      <c r="AI253" s="172"/>
      <c r="AJ253" s="151" t="str">
        <f t="shared" si="3"/>
        <v>FS</v>
      </c>
      <c r="AK253" s="151" t="b">
        <f>ISNUMBER(SEARCH("IRT",Table1[[#This Row],[Current_Status]]))</f>
        <v>0</v>
      </c>
      <c r="AL253" s="152">
        <f>YEAR(Table1[[#This Row],[Project_Initiated]])</f>
        <v>2018</v>
      </c>
      <c r="AM253" s="87">
        <v>43754</v>
      </c>
      <c r="AN253" s="158" t="str">
        <f>IF(AND(Table1[[#This Row],[Completed Date]]&gt;="07/01/2019"+0,Table1[[#This Row],[Completed Date]]&lt;="6/30/2020"+0),"FY 19-20",IF(AND(Table1[[#This Row],[Completed Date]]&gt;="07/01/2018"+0,Table1[[#This Row],[Completed Date]]&lt;="6/30/2019"+0),"FY 18-19",""))</f>
        <v>FY 18-19</v>
      </c>
      <c r="AO253" s="157" t="str">
        <f>IFERROR(FIND("R",Table1[[#This Row],[FS_Priority]]),"")</f>
        <v/>
      </c>
      <c r="AX253"/>
      <c r="BA253" s="3"/>
    </row>
    <row r="254" spans="1:53" hidden="1" x14ac:dyDescent="0.25">
      <c r="A254" s="164" t="s">
        <v>1048</v>
      </c>
      <c r="B254" s="164" t="s">
        <v>295</v>
      </c>
      <c r="C254" s="164" t="s">
        <v>1048</v>
      </c>
      <c r="D254" s="168" t="b">
        <v>0</v>
      </c>
      <c r="E254" s="164" t="s">
        <v>151</v>
      </c>
      <c r="F254" s="164" t="s">
        <v>3482</v>
      </c>
      <c r="G254" s="164" t="s">
        <v>3108</v>
      </c>
      <c r="H254" s="164" t="s">
        <v>558</v>
      </c>
      <c r="I254" s="164" t="s">
        <v>4077</v>
      </c>
      <c r="J254" s="164" t="s">
        <v>2851</v>
      </c>
      <c r="K254" s="164" t="s">
        <v>4035</v>
      </c>
      <c r="L254" s="164" t="s">
        <v>153</v>
      </c>
      <c r="M254" s="164" t="s">
        <v>3906</v>
      </c>
      <c r="N254" s="164" t="s">
        <v>295</v>
      </c>
      <c r="O254" s="164" t="s">
        <v>263</v>
      </c>
      <c r="Q254" s="164" t="s">
        <v>3067</v>
      </c>
      <c r="R254" s="164" t="s">
        <v>295</v>
      </c>
      <c r="S254" s="168" t="b">
        <v>0</v>
      </c>
      <c r="V254" s="170">
        <v>43378</v>
      </c>
      <c r="W254" s="164" t="s">
        <v>295</v>
      </c>
      <c r="X254"/>
      <c r="Z254" s="164" t="s">
        <v>295</v>
      </c>
      <c r="AC254" s="164" t="s">
        <v>295</v>
      </c>
      <c r="AD254" s="171">
        <v>43383</v>
      </c>
      <c r="AE254" s="164" t="s">
        <v>583</v>
      </c>
      <c r="AF254" s="164" t="s">
        <v>3109</v>
      </c>
      <c r="AG254" s="164" t="s">
        <v>624</v>
      </c>
      <c r="AH254" s="170">
        <v>43559</v>
      </c>
      <c r="AI254" s="172"/>
      <c r="AJ254" s="151" t="str">
        <f t="shared" si="3"/>
        <v>FS</v>
      </c>
      <c r="AK254" s="151" t="b">
        <f>ISNUMBER(SEARCH("IRT",Table1[[#This Row],[Current_Status]]))</f>
        <v>0</v>
      </c>
      <c r="AL254" s="152">
        <f>YEAR(Table1[[#This Row],[Project_Initiated]])</f>
        <v>2018</v>
      </c>
      <c r="AM254" s="87">
        <v>43754</v>
      </c>
      <c r="AN254" s="158" t="str">
        <f>IF(AND(Table1[[#This Row],[Completed Date]]&gt;="07/01/2019"+0,Table1[[#This Row],[Completed Date]]&lt;="6/30/2020"+0),"FY 19-20",IF(AND(Table1[[#This Row],[Completed Date]]&gt;="07/01/2018"+0,Table1[[#This Row],[Completed Date]]&lt;="6/30/2019"+0),"FY 18-19",""))</f>
        <v>FY 18-19</v>
      </c>
      <c r="AO254" s="157" t="str">
        <f>IFERROR(FIND("R",Table1[[#This Row],[FS_Priority]]),"")</f>
        <v/>
      </c>
      <c r="AX254"/>
      <c r="BA254" s="3"/>
    </row>
    <row r="255" spans="1:53" hidden="1" x14ac:dyDescent="0.25">
      <c r="A255" s="164" t="s">
        <v>3063</v>
      </c>
      <c r="B255" s="164" t="s">
        <v>295</v>
      </c>
      <c r="C255" s="164" t="s">
        <v>3063</v>
      </c>
      <c r="D255" s="168" t="b">
        <v>0</v>
      </c>
      <c r="E255" s="164" t="s">
        <v>151</v>
      </c>
      <c r="F255" s="164" t="s">
        <v>3487</v>
      </c>
      <c r="G255" s="164" t="s">
        <v>4082</v>
      </c>
      <c r="H255" s="164" t="s">
        <v>481</v>
      </c>
      <c r="I255" s="164" t="s">
        <v>295</v>
      </c>
      <c r="J255" s="164" t="s">
        <v>2851</v>
      </c>
      <c r="K255" s="164" t="s">
        <v>4035</v>
      </c>
      <c r="L255" s="164" t="s">
        <v>153</v>
      </c>
      <c r="M255" s="164" t="s">
        <v>4041</v>
      </c>
      <c r="N255" s="164" t="s">
        <v>295</v>
      </c>
      <c r="O255" s="164" t="s">
        <v>263</v>
      </c>
      <c r="Q255" s="164" t="s">
        <v>3072</v>
      </c>
      <c r="R255" s="164" t="s">
        <v>295</v>
      </c>
      <c r="S255" s="168" t="b">
        <v>0</v>
      </c>
      <c r="V255" s="170">
        <v>43473</v>
      </c>
      <c r="W255" s="164" t="s">
        <v>295</v>
      </c>
      <c r="X255"/>
      <c r="Z255" s="164" t="s">
        <v>295</v>
      </c>
      <c r="AC255" s="164" t="s">
        <v>295</v>
      </c>
      <c r="AD255" s="167"/>
      <c r="AE255" s="164" t="s">
        <v>583</v>
      </c>
      <c r="AF255" s="164" t="s">
        <v>295</v>
      </c>
      <c r="AG255" s="164" t="s">
        <v>295</v>
      </c>
      <c r="AH255" s="170">
        <v>43529</v>
      </c>
      <c r="AI255" s="171"/>
      <c r="AJ255" s="151" t="str">
        <f t="shared" si="3"/>
        <v>FS</v>
      </c>
      <c r="AK255" s="151" t="b">
        <f>ISNUMBER(SEARCH("IRT",Table1[[#This Row],[Current_Status]]))</f>
        <v>0</v>
      </c>
      <c r="AL255" s="152">
        <f>YEAR(Table1[[#This Row],[Project_Initiated]])</f>
        <v>2019</v>
      </c>
      <c r="AM255" s="87">
        <v>43754</v>
      </c>
      <c r="AN255" s="158" t="str">
        <f>IF(AND(Table1[[#This Row],[Completed Date]]&gt;="07/01/2019"+0,Table1[[#This Row],[Completed Date]]&lt;="6/30/2020"+0),"FY 19-20",IF(AND(Table1[[#This Row],[Completed Date]]&gt;="07/01/2018"+0,Table1[[#This Row],[Completed Date]]&lt;="6/30/2019"+0),"FY 18-19",""))</f>
        <v>FY 18-19</v>
      </c>
      <c r="AO255" s="157" t="str">
        <f>IFERROR(FIND("R",Table1[[#This Row],[FS_Priority]]),"")</f>
        <v/>
      </c>
      <c r="AX255"/>
      <c r="BA255" s="3"/>
    </row>
    <row r="256" spans="1:53" hidden="1" x14ac:dyDescent="0.25">
      <c r="A256" s="164" t="s">
        <v>3228</v>
      </c>
      <c r="B256" s="164" t="s">
        <v>295</v>
      </c>
      <c r="C256" s="164" t="s">
        <v>3228</v>
      </c>
      <c r="D256" s="168" t="b">
        <v>0</v>
      </c>
      <c r="E256" s="164" t="s">
        <v>151</v>
      </c>
      <c r="F256" s="164" t="s">
        <v>3522</v>
      </c>
      <c r="G256" s="164" t="s">
        <v>295</v>
      </c>
      <c r="H256" s="164" t="s">
        <v>560</v>
      </c>
      <c r="I256" s="164" t="s">
        <v>4337</v>
      </c>
      <c r="J256" s="164" t="s">
        <v>2851</v>
      </c>
      <c r="K256" s="164" t="s">
        <v>4035</v>
      </c>
      <c r="L256" s="164" t="s">
        <v>153</v>
      </c>
      <c r="M256" s="164" t="s">
        <v>4048</v>
      </c>
      <c r="N256" s="164" t="s">
        <v>295</v>
      </c>
      <c r="O256" s="164" t="s">
        <v>243</v>
      </c>
      <c r="Q256" s="164" t="s">
        <v>323</v>
      </c>
      <c r="R256" s="164" t="s">
        <v>295</v>
      </c>
      <c r="S256" s="168" t="b">
        <v>0</v>
      </c>
      <c r="V256" s="170">
        <v>43599</v>
      </c>
      <c r="W256" s="164" t="s">
        <v>295</v>
      </c>
      <c r="X256"/>
      <c r="Z256" s="164" t="s">
        <v>295</v>
      </c>
      <c r="AC256" s="164" t="s">
        <v>4395</v>
      </c>
      <c r="AE256" s="164" t="s">
        <v>295</v>
      </c>
      <c r="AF256" s="164" t="s">
        <v>295</v>
      </c>
      <c r="AG256" s="164" t="s">
        <v>295</v>
      </c>
      <c r="AH256" s="170">
        <v>43662</v>
      </c>
      <c r="AI256" s="171"/>
      <c r="AJ256" s="151" t="str">
        <f t="shared" si="3"/>
        <v>FS</v>
      </c>
      <c r="AK256" s="151" t="b">
        <f>ISNUMBER(SEARCH("IRT",Table1[[#This Row],[Current_Status]]))</f>
        <v>0</v>
      </c>
      <c r="AL256" s="152">
        <f>YEAR(Table1[[#This Row],[Project_Initiated]])</f>
        <v>2019</v>
      </c>
      <c r="AM256" s="87">
        <v>43754</v>
      </c>
      <c r="AN256" s="158" t="str">
        <f>IF(AND(Table1[[#This Row],[Completed Date]]&gt;="07/01/2019"+0,Table1[[#This Row],[Completed Date]]&lt;="6/30/2020"+0),"FY 19-20",IF(AND(Table1[[#This Row],[Completed Date]]&gt;="07/01/2018"+0,Table1[[#This Row],[Completed Date]]&lt;="6/30/2019"+0),"FY 18-19",""))</f>
        <v>FY 19-20</v>
      </c>
      <c r="AO256" s="157" t="str">
        <f>IFERROR(FIND("R",Table1[[#This Row],[FS_Priority]]),"")</f>
        <v/>
      </c>
      <c r="AX256"/>
      <c r="BA256" s="3"/>
    </row>
    <row r="257" spans="1:53" hidden="1" x14ac:dyDescent="0.25">
      <c r="A257" s="164" t="s">
        <v>3230</v>
      </c>
      <c r="B257" s="164" t="s">
        <v>295</v>
      </c>
      <c r="C257" s="164" t="s">
        <v>3230</v>
      </c>
      <c r="D257" s="168" t="b">
        <v>0</v>
      </c>
      <c r="E257" s="164" t="s">
        <v>151</v>
      </c>
      <c r="F257" s="164" t="s">
        <v>3539</v>
      </c>
      <c r="G257" s="164" t="s">
        <v>295</v>
      </c>
      <c r="H257" s="164" t="s">
        <v>560</v>
      </c>
      <c r="I257" s="164" t="s">
        <v>4065</v>
      </c>
      <c r="J257" s="164" t="s">
        <v>2851</v>
      </c>
      <c r="K257" s="164" t="s">
        <v>4035</v>
      </c>
      <c r="L257" s="164" t="s">
        <v>153</v>
      </c>
      <c r="M257" s="164" t="s">
        <v>4048</v>
      </c>
      <c r="N257" s="164" t="s">
        <v>295</v>
      </c>
      <c r="O257" s="164" t="s">
        <v>243</v>
      </c>
      <c r="Q257" s="164" t="s">
        <v>326</v>
      </c>
      <c r="R257" s="164" t="s">
        <v>295</v>
      </c>
      <c r="S257" s="168" t="b">
        <v>0</v>
      </c>
      <c r="V257" s="170">
        <v>43599</v>
      </c>
      <c r="W257" s="164" t="s">
        <v>295</v>
      </c>
      <c r="X257"/>
      <c r="Z257" s="164" t="s">
        <v>295</v>
      </c>
      <c r="AC257" s="164" t="s">
        <v>4395</v>
      </c>
      <c r="AE257" s="164" t="s">
        <v>295</v>
      </c>
      <c r="AF257" s="164" t="s">
        <v>295</v>
      </c>
      <c r="AG257" s="164" t="s">
        <v>295</v>
      </c>
      <c r="AH257" s="170">
        <v>43662</v>
      </c>
      <c r="AI257" s="171"/>
      <c r="AJ257" s="151" t="str">
        <f t="shared" si="3"/>
        <v>FS</v>
      </c>
      <c r="AK257" s="151" t="b">
        <f>ISNUMBER(SEARCH("IRT",Table1[[#This Row],[Current_Status]]))</f>
        <v>0</v>
      </c>
      <c r="AL257" s="152">
        <f>YEAR(Table1[[#This Row],[Project_Initiated]])</f>
        <v>2019</v>
      </c>
      <c r="AM257" s="87">
        <v>43754</v>
      </c>
      <c r="AN257" s="158" t="str">
        <f>IF(AND(Table1[[#This Row],[Completed Date]]&gt;="07/01/2019"+0,Table1[[#This Row],[Completed Date]]&lt;="6/30/2020"+0),"FY 19-20",IF(AND(Table1[[#This Row],[Completed Date]]&gt;="07/01/2018"+0,Table1[[#This Row],[Completed Date]]&lt;="6/30/2019"+0),"FY 18-19",""))</f>
        <v>FY 19-20</v>
      </c>
      <c r="AO257" s="157" t="str">
        <f>IFERROR(FIND("R",Table1[[#This Row],[FS_Priority]]),"")</f>
        <v/>
      </c>
      <c r="AX257"/>
      <c r="BA257" s="3"/>
    </row>
    <row r="258" spans="1:53" hidden="1" x14ac:dyDescent="0.25">
      <c r="A258" s="164" t="s">
        <v>3231</v>
      </c>
      <c r="B258" s="164" t="s">
        <v>295</v>
      </c>
      <c r="C258" s="164" t="s">
        <v>3231</v>
      </c>
      <c r="D258" s="168" t="b">
        <v>0</v>
      </c>
      <c r="E258" s="164" t="s">
        <v>151</v>
      </c>
      <c r="F258" s="164" t="s">
        <v>3541</v>
      </c>
      <c r="G258" s="164" t="s">
        <v>295</v>
      </c>
      <c r="H258" s="164" t="s">
        <v>560</v>
      </c>
      <c r="I258" s="164" t="s">
        <v>4096</v>
      </c>
      <c r="J258" s="164" t="s">
        <v>2851</v>
      </c>
      <c r="K258" s="164" t="s">
        <v>4035</v>
      </c>
      <c r="L258" s="164" t="s">
        <v>153</v>
      </c>
      <c r="M258" s="164" t="s">
        <v>4048</v>
      </c>
      <c r="N258" s="164" t="s">
        <v>295</v>
      </c>
      <c r="O258" s="164" t="s">
        <v>243</v>
      </c>
      <c r="Q258" s="164" t="s">
        <v>327</v>
      </c>
      <c r="R258" s="164" t="s">
        <v>295</v>
      </c>
      <c r="S258" s="168" t="b">
        <v>0</v>
      </c>
      <c r="V258" s="170">
        <v>43599</v>
      </c>
      <c r="W258" s="164" t="s">
        <v>295</v>
      </c>
      <c r="X258"/>
      <c r="Z258" s="164" t="s">
        <v>295</v>
      </c>
      <c r="AC258" s="164" t="s">
        <v>4395</v>
      </c>
      <c r="AD258" s="136"/>
      <c r="AE258" s="164" t="s">
        <v>295</v>
      </c>
      <c r="AF258" s="164" t="s">
        <v>295</v>
      </c>
      <c r="AG258" s="164" t="s">
        <v>295</v>
      </c>
      <c r="AH258" s="170">
        <v>43662</v>
      </c>
      <c r="AI258" s="172"/>
      <c r="AJ258" s="151" t="str">
        <f t="shared" ref="AJ258:AJ321" si="4">IF(LEN(A258)&gt;6,"FS","PD&amp;C")</f>
        <v>FS</v>
      </c>
      <c r="AK258" s="151" t="b">
        <f>ISNUMBER(SEARCH("IRT",Table1[[#This Row],[Current_Status]]))</f>
        <v>0</v>
      </c>
      <c r="AL258" s="152">
        <f>YEAR(Table1[[#This Row],[Project_Initiated]])</f>
        <v>2019</v>
      </c>
      <c r="AM258" s="87">
        <v>43754</v>
      </c>
      <c r="AN258" s="158" t="str">
        <f>IF(AND(Table1[[#This Row],[Completed Date]]&gt;="07/01/2019"+0,Table1[[#This Row],[Completed Date]]&lt;="6/30/2020"+0),"FY 19-20",IF(AND(Table1[[#This Row],[Completed Date]]&gt;="07/01/2018"+0,Table1[[#This Row],[Completed Date]]&lt;="6/30/2019"+0),"FY 18-19",""))</f>
        <v>FY 19-20</v>
      </c>
      <c r="AO258" s="157" t="str">
        <f>IFERROR(FIND("R",Table1[[#This Row],[FS_Priority]]),"")</f>
        <v/>
      </c>
      <c r="AX258"/>
      <c r="BA258" s="3"/>
    </row>
    <row r="259" spans="1:53" hidden="1" x14ac:dyDescent="0.25">
      <c r="A259" s="164" t="s">
        <v>3226</v>
      </c>
      <c r="B259" s="164" t="s">
        <v>295</v>
      </c>
      <c r="C259" s="164" t="s">
        <v>3226</v>
      </c>
      <c r="D259" s="168" t="b">
        <v>0</v>
      </c>
      <c r="E259" s="164" t="s">
        <v>151</v>
      </c>
      <c r="F259" s="164" t="s">
        <v>3499</v>
      </c>
      <c r="G259" s="164" t="s">
        <v>295</v>
      </c>
      <c r="H259" s="164" t="s">
        <v>560</v>
      </c>
      <c r="I259" s="164" t="s">
        <v>4333</v>
      </c>
      <c r="J259" s="164" t="s">
        <v>2851</v>
      </c>
      <c r="K259" s="164" t="s">
        <v>4035</v>
      </c>
      <c r="L259" s="164" t="s">
        <v>153</v>
      </c>
      <c r="M259" s="164" t="s">
        <v>4048</v>
      </c>
      <c r="N259" s="164" t="s">
        <v>295</v>
      </c>
      <c r="O259" s="164" t="s">
        <v>243</v>
      </c>
      <c r="Q259" s="164" t="s">
        <v>320</v>
      </c>
      <c r="R259" s="164" t="s">
        <v>295</v>
      </c>
      <c r="S259" s="168" t="b">
        <v>0</v>
      </c>
      <c r="V259" s="170">
        <v>43599</v>
      </c>
      <c r="W259" s="164" t="s">
        <v>295</v>
      </c>
      <c r="X259"/>
      <c r="Z259" s="164" t="s">
        <v>295</v>
      </c>
      <c r="AC259" s="164" t="s">
        <v>4480</v>
      </c>
      <c r="AE259" s="164" t="s">
        <v>295</v>
      </c>
      <c r="AF259" s="164" t="s">
        <v>295</v>
      </c>
      <c r="AG259" s="164" t="s">
        <v>295</v>
      </c>
      <c r="AH259" s="170">
        <v>43627</v>
      </c>
      <c r="AI259" s="171"/>
      <c r="AJ259" s="151" t="str">
        <f t="shared" si="4"/>
        <v>FS</v>
      </c>
      <c r="AK259" s="151" t="b">
        <f>ISNUMBER(SEARCH("IRT",Table1[[#This Row],[Current_Status]]))</f>
        <v>0</v>
      </c>
      <c r="AL259" s="152">
        <f>YEAR(Table1[[#This Row],[Project_Initiated]])</f>
        <v>2019</v>
      </c>
      <c r="AM259" s="87">
        <v>43754</v>
      </c>
      <c r="AN259" s="158" t="str">
        <f>IF(AND(Table1[[#This Row],[Completed Date]]&gt;="07/01/2019"+0,Table1[[#This Row],[Completed Date]]&lt;="6/30/2020"+0),"FY 19-20",IF(AND(Table1[[#This Row],[Completed Date]]&gt;="07/01/2018"+0,Table1[[#This Row],[Completed Date]]&lt;="6/30/2019"+0),"FY 18-19",""))</f>
        <v>FY 18-19</v>
      </c>
      <c r="AO259" s="157" t="str">
        <f>IFERROR(FIND("R",Table1[[#This Row],[FS_Priority]]),"")</f>
        <v/>
      </c>
      <c r="AX259"/>
      <c r="BA259" s="3"/>
    </row>
    <row r="260" spans="1:53" hidden="1" x14ac:dyDescent="0.25">
      <c r="A260" s="164" t="s">
        <v>471</v>
      </c>
      <c r="B260" s="164" t="s">
        <v>295</v>
      </c>
      <c r="C260" s="164" t="s">
        <v>471</v>
      </c>
      <c r="D260" s="168" t="b">
        <v>0</v>
      </c>
      <c r="E260" s="164" t="s">
        <v>151</v>
      </c>
      <c r="F260" s="164" t="s">
        <v>3537</v>
      </c>
      <c r="G260" s="164" t="s">
        <v>301</v>
      </c>
      <c r="H260" s="164" t="s">
        <v>480</v>
      </c>
      <c r="I260" s="164" t="s">
        <v>324</v>
      </c>
      <c r="J260" s="164" t="s">
        <v>2851</v>
      </c>
      <c r="K260" s="164" t="s">
        <v>4035</v>
      </c>
      <c r="L260" s="164" t="s">
        <v>153</v>
      </c>
      <c r="M260" s="164" t="s">
        <v>4040</v>
      </c>
      <c r="N260" s="164" t="s">
        <v>295</v>
      </c>
      <c r="O260" s="164" t="s">
        <v>243</v>
      </c>
      <c r="Q260" s="164" t="s">
        <v>472</v>
      </c>
      <c r="R260" s="164" t="s">
        <v>295</v>
      </c>
      <c r="S260" s="168" t="b">
        <v>0</v>
      </c>
      <c r="V260" s="170">
        <v>43329</v>
      </c>
      <c r="W260" s="164" t="s">
        <v>295</v>
      </c>
      <c r="X260"/>
      <c r="Z260" s="164" t="s">
        <v>295</v>
      </c>
      <c r="AC260" s="164" t="s">
        <v>2858</v>
      </c>
      <c r="AD260" s="136"/>
      <c r="AE260" s="164" t="s">
        <v>243</v>
      </c>
      <c r="AF260" s="164" t="s">
        <v>624</v>
      </c>
      <c r="AG260" s="164" t="s">
        <v>624</v>
      </c>
      <c r="AH260" s="170">
        <v>43447</v>
      </c>
      <c r="AI260" s="171"/>
      <c r="AJ260" s="151" t="str">
        <f t="shared" si="4"/>
        <v>FS</v>
      </c>
      <c r="AK260" s="151" t="b">
        <f>ISNUMBER(SEARCH("IRT",Table1[[#This Row],[Current_Status]]))</f>
        <v>0</v>
      </c>
      <c r="AL260" s="152">
        <f>YEAR(Table1[[#This Row],[Project_Initiated]])</f>
        <v>2018</v>
      </c>
      <c r="AM260" s="87">
        <v>43754</v>
      </c>
      <c r="AN260" s="158" t="str">
        <f>IF(AND(Table1[[#This Row],[Completed Date]]&gt;="07/01/2019"+0,Table1[[#This Row],[Completed Date]]&lt;="6/30/2020"+0),"FY 19-20",IF(AND(Table1[[#This Row],[Completed Date]]&gt;="07/01/2018"+0,Table1[[#This Row],[Completed Date]]&lt;="6/30/2019"+0),"FY 18-19",""))</f>
        <v>FY 18-19</v>
      </c>
      <c r="AO260" s="157" t="str">
        <f>IFERROR(FIND("R",Table1[[#This Row],[FS_Priority]]),"")</f>
        <v/>
      </c>
      <c r="AX260"/>
      <c r="BA260" s="3"/>
    </row>
    <row r="261" spans="1:53" hidden="1" x14ac:dyDescent="0.25">
      <c r="A261" s="164" t="s">
        <v>2794</v>
      </c>
      <c r="B261" s="164" t="s">
        <v>295</v>
      </c>
      <c r="C261" s="164" t="s">
        <v>2794</v>
      </c>
      <c r="D261" s="168" t="b">
        <v>0</v>
      </c>
      <c r="E261" s="164" t="s">
        <v>151</v>
      </c>
      <c r="F261" s="164" t="s">
        <v>3445</v>
      </c>
      <c r="G261" s="164" t="s">
        <v>3043</v>
      </c>
      <c r="H261" s="164" t="s">
        <v>481</v>
      </c>
      <c r="I261" s="164" t="s">
        <v>295</v>
      </c>
      <c r="J261" s="164" t="s">
        <v>2851</v>
      </c>
      <c r="K261" s="164" t="s">
        <v>4035</v>
      </c>
      <c r="L261" s="164" t="s">
        <v>153</v>
      </c>
      <c r="M261" s="164" t="s">
        <v>4041</v>
      </c>
      <c r="N261" s="164" t="s">
        <v>295</v>
      </c>
      <c r="O261" s="164" t="s">
        <v>295</v>
      </c>
      <c r="Q261" s="164" t="s">
        <v>295</v>
      </c>
      <c r="R261" s="164" t="s">
        <v>295</v>
      </c>
      <c r="S261" s="168" t="b">
        <v>0</v>
      </c>
      <c r="V261" s="170">
        <v>43411</v>
      </c>
      <c r="W261" s="164" t="s">
        <v>295</v>
      </c>
      <c r="X261"/>
      <c r="Z261" s="164" t="s">
        <v>295</v>
      </c>
      <c r="AC261" s="164" t="s">
        <v>295</v>
      </c>
      <c r="AD261" s="171">
        <v>43444</v>
      </c>
      <c r="AE261" s="164" t="s">
        <v>583</v>
      </c>
      <c r="AF261" s="164" t="s">
        <v>4853</v>
      </c>
      <c r="AG261" s="164" t="s">
        <v>2884</v>
      </c>
      <c r="AH261" s="170">
        <v>43535</v>
      </c>
      <c r="AI261" s="172"/>
      <c r="AJ261" s="151" t="str">
        <f t="shared" si="4"/>
        <v>FS</v>
      </c>
      <c r="AK261" s="151" t="b">
        <f>ISNUMBER(SEARCH("IRT",Table1[[#This Row],[Current_Status]]))</f>
        <v>0</v>
      </c>
      <c r="AL261" s="152">
        <f>YEAR(Table1[[#This Row],[Project_Initiated]])</f>
        <v>2018</v>
      </c>
      <c r="AM261" s="87">
        <v>43754</v>
      </c>
      <c r="AN261" s="158" t="str">
        <f>IF(AND(Table1[[#This Row],[Completed Date]]&gt;="07/01/2019"+0,Table1[[#This Row],[Completed Date]]&lt;="6/30/2020"+0),"FY 19-20",IF(AND(Table1[[#This Row],[Completed Date]]&gt;="07/01/2018"+0,Table1[[#This Row],[Completed Date]]&lt;="6/30/2019"+0),"FY 18-19",""))</f>
        <v>FY 18-19</v>
      </c>
      <c r="AO261" s="157" t="str">
        <f>IFERROR(FIND("R",Table1[[#This Row],[FS_Priority]]),"")</f>
        <v/>
      </c>
      <c r="AX261"/>
      <c r="BA261" s="3"/>
    </row>
    <row r="262" spans="1:53" hidden="1" x14ac:dyDescent="0.25">
      <c r="A262" s="164" t="s">
        <v>157</v>
      </c>
      <c r="B262" s="164" t="s">
        <v>157</v>
      </c>
      <c r="C262" s="164" t="s">
        <v>295</v>
      </c>
      <c r="D262" s="168" t="b">
        <v>0</v>
      </c>
      <c r="E262" s="164" t="s">
        <v>151</v>
      </c>
      <c r="F262" s="164" t="s">
        <v>158</v>
      </c>
      <c r="G262" s="164" t="s">
        <v>159</v>
      </c>
      <c r="H262" s="164" t="s">
        <v>295</v>
      </c>
      <c r="I262" s="164" t="s">
        <v>295</v>
      </c>
      <c r="J262" s="164" t="s">
        <v>3835</v>
      </c>
      <c r="K262" s="164" t="s">
        <v>4035</v>
      </c>
      <c r="L262" s="164" t="s">
        <v>153</v>
      </c>
      <c r="M262" s="164" t="s">
        <v>4134</v>
      </c>
      <c r="N262" s="164" t="s">
        <v>295</v>
      </c>
      <c r="O262" s="164" t="s">
        <v>177</v>
      </c>
      <c r="P262" s="169">
        <v>1</v>
      </c>
      <c r="Q262" s="164" t="s">
        <v>295</v>
      </c>
      <c r="R262" s="164" t="s">
        <v>295</v>
      </c>
      <c r="S262" s="168" t="b">
        <v>0</v>
      </c>
      <c r="T262" s="169">
        <v>359000</v>
      </c>
      <c r="V262" s="170">
        <v>42993</v>
      </c>
      <c r="W262" s="164" t="s">
        <v>34</v>
      </c>
      <c r="X262" s="171">
        <v>43495</v>
      </c>
      <c r="Y262" s="171">
        <v>43678</v>
      </c>
      <c r="Z262" s="164" t="s">
        <v>295</v>
      </c>
      <c r="AC262" s="164" t="s">
        <v>295</v>
      </c>
      <c r="AE262" s="164" t="s">
        <v>295</v>
      </c>
      <c r="AF262" s="164" t="s">
        <v>295</v>
      </c>
      <c r="AG262" s="164" t="s">
        <v>295</v>
      </c>
      <c r="AH262" s="167"/>
      <c r="AI262" s="136"/>
      <c r="AJ262" s="151" t="str">
        <f t="shared" si="4"/>
        <v>PD&amp;C</v>
      </c>
      <c r="AK262" s="151" t="b">
        <f>ISNUMBER(SEARCH("IRT",Table1[[#This Row],[Current_Status]]))</f>
        <v>0</v>
      </c>
      <c r="AL262" s="152">
        <f>YEAR(Table1[[#This Row],[Project_Initiated]])</f>
        <v>2017</v>
      </c>
      <c r="AM262" s="87">
        <v>43754</v>
      </c>
      <c r="AN262" s="158" t="str">
        <f>IF(AND(Table1[[#This Row],[Completed Date]]&gt;="07/01/2019"+0,Table1[[#This Row],[Completed Date]]&lt;="6/30/2020"+0),"FY 19-20",IF(AND(Table1[[#This Row],[Completed Date]]&gt;="07/01/2018"+0,Table1[[#This Row],[Completed Date]]&lt;="6/30/2019"+0),"FY 18-19",""))</f>
        <v/>
      </c>
      <c r="AO262" s="157" t="str">
        <f>IFERROR(FIND("R",Table1[[#This Row],[FS_Priority]]),"")</f>
        <v/>
      </c>
      <c r="AX262"/>
      <c r="BA262" s="3"/>
    </row>
    <row r="263" spans="1:53" hidden="1" x14ac:dyDescent="0.25">
      <c r="A263" s="164" t="s">
        <v>160</v>
      </c>
      <c r="B263" s="164" t="s">
        <v>160</v>
      </c>
      <c r="C263" s="164" t="s">
        <v>295</v>
      </c>
      <c r="D263" s="168" t="b">
        <v>0</v>
      </c>
      <c r="E263" s="164" t="s">
        <v>151</v>
      </c>
      <c r="F263" s="164" t="s">
        <v>161</v>
      </c>
      <c r="G263" s="164" t="s">
        <v>4135</v>
      </c>
      <c r="H263" s="164" t="s">
        <v>295</v>
      </c>
      <c r="I263" s="164" t="s">
        <v>295</v>
      </c>
      <c r="J263" s="164" t="s">
        <v>3831</v>
      </c>
      <c r="K263" s="164" t="s">
        <v>4035</v>
      </c>
      <c r="L263" s="164" t="s">
        <v>153</v>
      </c>
      <c r="M263" s="164" t="s">
        <v>4136</v>
      </c>
      <c r="N263" s="164" t="s">
        <v>295</v>
      </c>
      <c r="O263" s="164" t="s">
        <v>177</v>
      </c>
      <c r="P263" s="169">
        <v>1</v>
      </c>
      <c r="Q263" s="164" t="s">
        <v>295</v>
      </c>
      <c r="R263" s="164" t="s">
        <v>295</v>
      </c>
      <c r="S263" s="168" t="b">
        <v>0</v>
      </c>
      <c r="T263" s="169">
        <v>1575000</v>
      </c>
      <c r="V263" s="170">
        <v>43108</v>
      </c>
      <c r="W263" s="164" t="s">
        <v>74</v>
      </c>
      <c r="X263" s="171">
        <v>43800</v>
      </c>
      <c r="Y263" s="171">
        <v>43862</v>
      </c>
      <c r="Z263" s="164" t="s">
        <v>295</v>
      </c>
      <c r="AC263" s="164" t="s">
        <v>295</v>
      </c>
      <c r="AE263" s="164" t="s">
        <v>295</v>
      </c>
      <c r="AF263" s="164" t="s">
        <v>295</v>
      </c>
      <c r="AG263" s="164" t="s">
        <v>295</v>
      </c>
      <c r="AH263" s="167"/>
      <c r="AI263" s="136"/>
      <c r="AJ263" s="151" t="str">
        <f t="shared" si="4"/>
        <v>PD&amp;C</v>
      </c>
      <c r="AK263" s="151" t="b">
        <f>ISNUMBER(SEARCH("IRT",Table1[[#This Row],[Current_Status]]))</f>
        <v>0</v>
      </c>
      <c r="AL263" s="152">
        <f>YEAR(Table1[[#This Row],[Project_Initiated]])</f>
        <v>2018</v>
      </c>
      <c r="AM263" s="87">
        <v>43754</v>
      </c>
      <c r="AN263" s="158" t="str">
        <f>IF(AND(Table1[[#This Row],[Completed Date]]&gt;="07/01/2019"+0,Table1[[#This Row],[Completed Date]]&lt;="6/30/2020"+0),"FY 19-20",IF(AND(Table1[[#This Row],[Completed Date]]&gt;="07/01/2018"+0,Table1[[#This Row],[Completed Date]]&lt;="6/30/2019"+0),"FY 18-19",""))</f>
        <v/>
      </c>
      <c r="AO263" s="157" t="str">
        <f>IFERROR(FIND("R",Table1[[#This Row],[FS_Priority]]),"")</f>
        <v/>
      </c>
      <c r="AX263"/>
      <c r="BA263" s="3"/>
    </row>
    <row r="264" spans="1:53" hidden="1" x14ac:dyDescent="0.25">
      <c r="A264" s="164" t="s">
        <v>207</v>
      </c>
      <c r="B264" s="164" t="s">
        <v>207</v>
      </c>
      <c r="C264" s="164" t="s">
        <v>295</v>
      </c>
      <c r="D264" s="168" t="b">
        <v>0</v>
      </c>
      <c r="E264" s="164" t="s">
        <v>151</v>
      </c>
      <c r="F264" s="164" t="s">
        <v>208</v>
      </c>
      <c r="G264" s="164" t="s">
        <v>4217</v>
      </c>
      <c r="H264" s="164" t="s">
        <v>4444</v>
      </c>
      <c r="I264" s="164" t="s">
        <v>295</v>
      </c>
      <c r="J264" s="164" t="s">
        <v>68</v>
      </c>
      <c r="K264" s="164" t="s">
        <v>4035</v>
      </c>
      <c r="L264" s="164" t="s">
        <v>153</v>
      </c>
      <c r="M264" s="164" t="s">
        <v>206</v>
      </c>
      <c r="N264" s="164" t="s">
        <v>295</v>
      </c>
      <c r="O264" s="164" t="s">
        <v>177</v>
      </c>
      <c r="P264" s="169">
        <v>2</v>
      </c>
      <c r="Q264" s="164" t="s">
        <v>295</v>
      </c>
      <c r="R264" s="164" t="s">
        <v>295</v>
      </c>
      <c r="S264" s="168" t="b">
        <v>0</v>
      </c>
      <c r="T264" s="169">
        <v>24700</v>
      </c>
      <c r="V264" s="170">
        <v>43157</v>
      </c>
      <c r="W264" s="164" t="s">
        <v>3158</v>
      </c>
      <c r="X264" s="171">
        <v>43739</v>
      </c>
      <c r="Y264" s="171">
        <v>43768</v>
      </c>
      <c r="Z264" s="164" t="s">
        <v>295</v>
      </c>
      <c r="AC264" s="164" t="s">
        <v>295</v>
      </c>
      <c r="AE264" s="164" t="s">
        <v>295</v>
      </c>
      <c r="AF264" s="164" t="s">
        <v>295</v>
      </c>
      <c r="AG264" s="164" t="s">
        <v>295</v>
      </c>
      <c r="AH264" s="167"/>
      <c r="AI264" s="136"/>
      <c r="AJ264" s="151" t="str">
        <f t="shared" si="4"/>
        <v>PD&amp;C</v>
      </c>
      <c r="AK264" s="151" t="b">
        <f>ISNUMBER(SEARCH("IRT",Table1[[#This Row],[Current_Status]]))</f>
        <v>0</v>
      </c>
      <c r="AL264" s="152">
        <f>YEAR(Table1[[#This Row],[Project_Initiated]])</f>
        <v>2018</v>
      </c>
      <c r="AM264" s="87">
        <v>43754</v>
      </c>
      <c r="AN264" s="158" t="str">
        <f>IF(AND(Table1[[#This Row],[Completed Date]]&gt;="07/01/2019"+0,Table1[[#This Row],[Completed Date]]&lt;="6/30/2020"+0),"FY 19-20",IF(AND(Table1[[#This Row],[Completed Date]]&gt;="07/01/2018"+0,Table1[[#This Row],[Completed Date]]&lt;="6/30/2019"+0),"FY 18-19",""))</f>
        <v/>
      </c>
      <c r="AO264" s="157" t="str">
        <f>IFERROR(FIND("R",Table1[[#This Row],[FS_Priority]]),"")</f>
        <v/>
      </c>
      <c r="AX264"/>
      <c r="BA264" s="3"/>
    </row>
    <row r="265" spans="1:53" hidden="1" x14ac:dyDescent="0.25">
      <c r="A265" s="164" t="s">
        <v>154</v>
      </c>
      <c r="B265" s="164" t="s">
        <v>154</v>
      </c>
      <c r="C265" s="164" t="s">
        <v>295</v>
      </c>
      <c r="D265" s="168" t="b">
        <v>0</v>
      </c>
      <c r="E265" s="164" t="s">
        <v>151</v>
      </c>
      <c r="F265" s="164" t="s">
        <v>155</v>
      </c>
      <c r="G265" s="164" t="s">
        <v>156</v>
      </c>
      <c r="H265" s="164" t="s">
        <v>476</v>
      </c>
      <c r="I265" s="164" t="s">
        <v>295</v>
      </c>
      <c r="J265" s="164" t="s">
        <v>3831</v>
      </c>
      <c r="K265" s="164" t="s">
        <v>4035</v>
      </c>
      <c r="L265" s="164" t="s">
        <v>153</v>
      </c>
      <c r="M265" s="164" t="s">
        <v>4133</v>
      </c>
      <c r="N265" s="164" t="s">
        <v>295</v>
      </c>
      <c r="O265" s="164" t="s">
        <v>177</v>
      </c>
      <c r="P265" s="169">
        <v>2</v>
      </c>
      <c r="Q265" s="164" t="s">
        <v>295</v>
      </c>
      <c r="R265" s="164" t="s">
        <v>295</v>
      </c>
      <c r="S265" s="168" t="b">
        <v>0</v>
      </c>
      <c r="T265" s="169">
        <v>1080000</v>
      </c>
      <c r="V265" s="170">
        <v>42710</v>
      </c>
      <c r="W265" s="164" t="s">
        <v>74</v>
      </c>
      <c r="X265" s="171">
        <v>43800</v>
      </c>
      <c r="Y265" s="171">
        <v>43891</v>
      </c>
      <c r="Z265" s="164" t="s">
        <v>295</v>
      </c>
      <c r="AC265" s="164" t="s">
        <v>295</v>
      </c>
      <c r="AE265" s="164" t="s">
        <v>295</v>
      </c>
      <c r="AF265" s="164" t="s">
        <v>295</v>
      </c>
      <c r="AG265" s="164" t="s">
        <v>295</v>
      </c>
      <c r="AH265" s="167"/>
      <c r="AI265" s="136"/>
      <c r="AJ265" s="151" t="str">
        <f t="shared" si="4"/>
        <v>PD&amp;C</v>
      </c>
      <c r="AK265" s="151" t="b">
        <f>ISNUMBER(SEARCH("IRT",Table1[[#This Row],[Current_Status]]))</f>
        <v>0</v>
      </c>
      <c r="AL265" s="152">
        <f>YEAR(Table1[[#This Row],[Project_Initiated]])</f>
        <v>2016</v>
      </c>
      <c r="AM265" s="87">
        <v>43754</v>
      </c>
      <c r="AN265" s="158" t="str">
        <f>IF(AND(Table1[[#This Row],[Completed Date]]&gt;="07/01/2019"+0,Table1[[#This Row],[Completed Date]]&lt;="6/30/2020"+0),"FY 19-20",IF(AND(Table1[[#This Row],[Completed Date]]&gt;="07/01/2018"+0,Table1[[#This Row],[Completed Date]]&lt;="6/30/2019"+0),"FY 18-19",""))</f>
        <v/>
      </c>
      <c r="AO265" s="157" t="str">
        <f>IFERROR(FIND("R",Table1[[#This Row],[FS_Priority]]),"")</f>
        <v/>
      </c>
      <c r="AX265"/>
      <c r="BA265" s="3"/>
    </row>
    <row r="266" spans="1:53" hidden="1" x14ac:dyDescent="0.25">
      <c r="A266" s="164" t="s">
        <v>4440</v>
      </c>
      <c r="B266" s="164" t="s">
        <v>4440</v>
      </c>
      <c r="C266" s="164" t="s">
        <v>295</v>
      </c>
      <c r="D266" s="168" t="b">
        <v>0</v>
      </c>
      <c r="E266" s="164" t="s">
        <v>151</v>
      </c>
      <c r="F266" s="164" t="s">
        <v>4527</v>
      </c>
      <c r="G266" s="164" t="s">
        <v>4448</v>
      </c>
      <c r="H266" s="164" t="s">
        <v>295</v>
      </c>
      <c r="I266" s="164" t="s">
        <v>152</v>
      </c>
      <c r="J266" s="164" t="s">
        <v>68</v>
      </c>
      <c r="K266" s="164" t="s">
        <v>4035</v>
      </c>
      <c r="L266" s="164" t="s">
        <v>153</v>
      </c>
      <c r="M266" s="164" t="s">
        <v>4449</v>
      </c>
      <c r="N266" s="164" t="s">
        <v>295</v>
      </c>
      <c r="O266" s="164" t="s">
        <v>177</v>
      </c>
      <c r="P266" s="169">
        <v>3</v>
      </c>
      <c r="Q266" s="164" t="s">
        <v>295</v>
      </c>
      <c r="R266" s="164" t="s">
        <v>295</v>
      </c>
      <c r="S266" s="168" t="b">
        <v>0</v>
      </c>
      <c r="V266" s="170">
        <v>43678</v>
      </c>
      <c r="W266" s="164" t="s">
        <v>4508</v>
      </c>
      <c r="X266"/>
      <c r="Z266" s="164" t="s">
        <v>295</v>
      </c>
      <c r="AC266" s="164" t="s">
        <v>295</v>
      </c>
      <c r="AE266" s="164" t="s">
        <v>295</v>
      </c>
      <c r="AF266" s="164" t="s">
        <v>295</v>
      </c>
      <c r="AG266" s="164" t="s">
        <v>295</v>
      </c>
      <c r="AH266" s="167"/>
      <c r="AI266" s="136"/>
      <c r="AJ266" s="151" t="str">
        <f t="shared" si="4"/>
        <v>PD&amp;C</v>
      </c>
      <c r="AK266" s="151" t="b">
        <f>ISNUMBER(SEARCH("IRT",Table1[[#This Row],[Current_Status]]))</f>
        <v>0</v>
      </c>
      <c r="AL266" s="152">
        <f>YEAR(Table1[[#This Row],[Project_Initiated]])</f>
        <v>2019</v>
      </c>
      <c r="AM266" s="87">
        <v>43754</v>
      </c>
      <c r="AN266" s="158" t="str">
        <f>IF(AND(Table1[[#This Row],[Completed Date]]&gt;="07/01/2019"+0,Table1[[#This Row],[Completed Date]]&lt;="6/30/2020"+0),"FY 19-20",IF(AND(Table1[[#This Row],[Completed Date]]&gt;="07/01/2018"+0,Table1[[#This Row],[Completed Date]]&lt;="6/30/2019"+0),"FY 18-19",""))</f>
        <v/>
      </c>
      <c r="AO266" s="157" t="str">
        <f>IFERROR(FIND("R",Table1[[#This Row],[FS_Priority]]),"")</f>
        <v/>
      </c>
      <c r="AX266"/>
      <c r="BA266" s="3"/>
    </row>
    <row r="267" spans="1:53" hidden="1" x14ac:dyDescent="0.25">
      <c r="A267" s="164" t="s">
        <v>4509</v>
      </c>
      <c r="B267" s="164" t="s">
        <v>4509</v>
      </c>
      <c r="C267" s="164" t="s">
        <v>295</v>
      </c>
      <c r="D267" s="168" t="b">
        <v>0</v>
      </c>
      <c r="E267" s="164" t="s">
        <v>151</v>
      </c>
      <c r="F267" s="164" t="s">
        <v>4510</v>
      </c>
      <c r="G267" s="164" t="s">
        <v>4511</v>
      </c>
      <c r="H267" s="164" t="s">
        <v>295</v>
      </c>
      <c r="I267" s="164" t="s">
        <v>4512</v>
      </c>
      <c r="J267" s="164" t="s">
        <v>4513</v>
      </c>
      <c r="K267" s="164" t="s">
        <v>4035</v>
      </c>
      <c r="L267" s="164" t="s">
        <v>153</v>
      </c>
      <c r="M267" s="164" t="s">
        <v>4514</v>
      </c>
      <c r="N267" s="164" t="s">
        <v>295</v>
      </c>
      <c r="O267" s="164" t="s">
        <v>177</v>
      </c>
      <c r="P267" s="169">
        <v>3</v>
      </c>
      <c r="Q267" s="164" t="s">
        <v>295</v>
      </c>
      <c r="R267" s="164" t="s">
        <v>295</v>
      </c>
      <c r="S267" s="168" t="b">
        <v>0</v>
      </c>
      <c r="V267" s="170">
        <v>43601</v>
      </c>
      <c r="W267" s="164" t="s">
        <v>4513</v>
      </c>
      <c r="X267"/>
      <c r="Z267" s="164" t="s">
        <v>295</v>
      </c>
      <c r="AC267" s="164" t="s">
        <v>295</v>
      </c>
      <c r="AE267" s="164" t="s">
        <v>295</v>
      </c>
      <c r="AF267" s="164" t="s">
        <v>295</v>
      </c>
      <c r="AG267" s="164" t="s">
        <v>295</v>
      </c>
      <c r="AH267" s="167"/>
      <c r="AI267" s="136"/>
      <c r="AJ267" s="151" t="str">
        <f t="shared" si="4"/>
        <v>PD&amp;C</v>
      </c>
      <c r="AK267" s="151" t="b">
        <f>ISNUMBER(SEARCH("IRT",Table1[[#This Row],[Current_Status]]))</f>
        <v>0</v>
      </c>
      <c r="AL267" s="152">
        <f>YEAR(Table1[[#This Row],[Project_Initiated]])</f>
        <v>2019</v>
      </c>
      <c r="AM267" s="87">
        <v>43754</v>
      </c>
      <c r="AN267" s="158" t="str">
        <f>IF(AND(Table1[[#This Row],[Completed Date]]&gt;="07/01/2019"+0,Table1[[#This Row],[Completed Date]]&lt;="6/30/2020"+0),"FY 19-20",IF(AND(Table1[[#This Row],[Completed Date]]&gt;="07/01/2018"+0,Table1[[#This Row],[Completed Date]]&lt;="6/30/2019"+0),"FY 18-19",""))</f>
        <v/>
      </c>
      <c r="AO267" s="157" t="str">
        <f>IFERROR(FIND("R",Table1[[#This Row],[FS_Priority]]),"")</f>
        <v/>
      </c>
      <c r="AX267"/>
      <c r="BA267" s="3"/>
    </row>
    <row r="268" spans="1:53" hidden="1" x14ac:dyDescent="0.25">
      <c r="A268" s="164" t="s">
        <v>4856</v>
      </c>
      <c r="B268" s="164" t="s">
        <v>4856</v>
      </c>
      <c r="C268" s="164" t="s">
        <v>295</v>
      </c>
      <c r="D268" s="168" t="b">
        <v>0</v>
      </c>
      <c r="E268" s="164" t="s">
        <v>151</v>
      </c>
      <c r="F268" s="164" t="s">
        <v>4861</v>
      </c>
      <c r="G268" s="164" t="s">
        <v>4894</v>
      </c>
      <c r="H268" s="164" t="s">
        <v>295</v>
      </c>
      <c r="I268" s="164" t="s">
        <v>295</v>
      </c>
      <c r="J268" s="164" t="s">
        <v>23</v>
      </c>
      <c r="K268" s="164" t="s">
        <v>4035</v>
      </c>
      <c r="L268" s="164" t="s">
        <v>153</v>
      </c>
      <c r="M268" s="164" t="s">
        <v>4514</v>
      </c>
      <c r="N268" s="164" t="s">
        <v>295</v>
      </c>
      <c r="O268" s="164" t="s">
        <v>177</v>
      </c>
      <c r="P268" s="169">
        <v>5</v>
      </c>
      <c r="Q268" s="164" t="s">
        <v>295</v>
      </c>
      <c r="R268" s="164" t="s">
        <v>295</v>
      </c>
      <c r="S268" s="168" t="b">
        <v>0</v>
      </c>
      <c r="T268" s="169">
        <v>2500</v>
      </c>
      <c r="V268" s="170">
        <v>43742</v>
      </c>
      <c r="W268" s="164" t="s">
        <v>23</v>
      </c>
      <c r="X268"/>
      <c r="Z268" s="164" t="s">
        <v>295</v>
      </c>
      <c r="AC268" s="164" t="s">
        <v>295</v>
      </c>
      <c r="AE268" s="164" t="s">
        <v>295</v>
      </c>
      <c r="AF268" s="164" t="s">
        <v>295</v>
      </c>
      <c r="AG268" s="164" t="s">
        <v>295</v>
      </c>
      <c r="AH268" s="167"/>
      <c r="AI268" s="136"/>
      <c r="AJ268" s="151" t="str">
        <f t="shared" si="4"/>
        <v>PD&amp;C</v>
      </c>
      <c r="AK268" s="151" t="b">
        <f>ISNUMBER(SEARCH("IRT",Table1[[#This Row],[Current_Status]]))</f>
        <v>0</v>
      </c>
      <c r="AL268" s="152">
        <f>YEAR(Table1[[#This Row],[Project_Initiated]])</f>
        <v>2019</v>
      </c>
      <c r="AM268" s="87">
        <v>43754</v>
      </c>
      <c r="AN268" s="158" t="str">
        <f>IF(AND(Table1[[#This Row],[Completed Date]]&gt;="07/01/2019"+0,Table1[[#This Row],[Completed Date]]&lt;="6/30/2020"+0),"FY 19-20",IF(AND(Table1[[#This Row],[Completed Date]]&gt;="07/01/2018"+0,Table1[[#This Row],[Completed Date]]&lt;="6/30/2019"+0),"FY 18-19",""))</f>
        <v/>
      </c>
      <c r="AO268" s="157" t="str">
        <f>IFERROR(FIND("R",Table1[[#This Row],[FS_Priority]]),"")</f>
        <v/>
      </c>
      <c r="AX268"/>
      <c r="BA268" s="3"/>
    </row>
    <row r="269" spans="1:53" hidden="1" x14ac:dyDescent="0.25">
      <c r="A269" s="164" t="s">
        <v>4918</v>
      </c>
      <c r="B269" s="164" t="s">
        <v>4918</v>
      </c>
      <c r="C269" s="164" t="s">
        <v>295</v>
      </c>
      <c r="D269" s="168" t="b">
        <v>0</v>
      </c>
      <c r="E269" s="164" t="s">
        <v>151</v>
      </c>
      <c r="F269" s="164" t="s">
        <v>4919</v>
      </c>
      <c r="G269" s="164" t="s">
        <v>4920</v>
      </c>
      <c r="H269" s="164" t="s">
        <v>295</v>
      </c>
      <c r="I269" s="164" t="s">
        <v>295</v>
      </c>
      <c r="J269" s="164" t="s">
        <v>23</v>
      </c>
      <c r="K269" s="164" t="s">
        <v>4035</v>
      </c>
      <c r="L269" s="164" t="s">
        <v>153</v>
      </c>
      <c r="M269" s="164" t="s">
        <v>4514</v>
      </c>
      <c r="N269" s="164" t="s">
        <v>295</v>
      </c>
      <c r="O269" s="164" t="s">
        <v>177</v>
      </c>
      <c r="P269" s="169">
        <v>7</v>
      </c>
      <c r="Q269" s="164" t="s">
        <v>295</v>
      </c>
      <c r="R269" s="164" t="s">
        <v>295</v>
      </c>
      <c r="S269" s="168" t="b">
        <v>0</v>
      </c>
      <c r="T269" s="169">
        <v>2500</v>
      </c>
      <c r="V269" s="170">
        <v>43742</v>
      </c>
      <c r="W269" s="164" t="s">
        <v>23</v>
      </c>
      <c r="X269"/>
      <c r="Z269" s="164" t="s">
        <v>295</v>
      </c>
      <c r="AC269" s="164" t="s">
        <v>295</v>
      </c>
      <c r="AE269" s="164" t="s">
        <v>295</v>
      </c>
      <c r="AF269" s="164" t="s">
        <v>295</v>
      </c>
      <c r="AG269" s="164" t="s">
        <v>295</v>
      </c>
      <c r="AH269" s="167"/>
      <c r="AI269" s="136"/>
      <c r="AJ269" s="151" t="str">
        <f t="shared" si="4"/>
        <v>PD&amp;C</v>
      </c>
      <c r="AK269" s="151" t="b">
        <f>ISNUMBER(SEARCH("IRT",Table1[[#This Row],[Current_Status]]))</f>
        <v>0</v>
      </c>
      <c r="AL269" s="152">
        <f>YEAR(Table1[[#This Row],[Project_Initiated]])</f>
        <v>2019</v>
      </c>
      <c r="AM269" s="87">
        <v>43754</v>
      </c>
      <c r="AN269" s="158" t="str">
        <f>IF(AND(Table1[[#This Row],[Completed Date]]&gt;="07/01/2019"+0,Table1[[#This Row],[Completed Date]]&lt;="6/30/2020"+0),"FY 19-20",IF(AND(Table1[[#This Row],[Completed Date]]&gt;="07/01/2018"+0,Table1[[#This Row],[Completed Date]]&lt;="6/30/2019"+0),"FY 18-19",""))</f>
        <v/>
      </c>
      <c r="AO269" s="157" t="str">
        <f>IFERROR(FIND("R",Table1[[#This Row],[FS_Priority]]),"")</f>
        <v/>
      </c>
      <c r="AX269"/>
      <c r="BA269" s="3"/>
    </row>
    <row r="270" spans="1:53" hidden="1" x14ac:dyDescent="0.25">
      <c r="A270" s="164" t="s">
        <v>165</v>
      </c>
      <c r="B270" s="164" t="s">
        <v>165</v>
      </c>
      <c r="C270" s="164" t="s">
        <v>295</v>
      </c>
      <c r="D270" s="168" t="b">
        <v>0</v>
      </c>
      <c r="E270" s="164" t="s">
        <v>151</v>
      </c>
      <c r="F270" s="164" t="s">
        <v>166</v>
      </c>
      <c r="G270" s="164" t="s">
        <v>4137</v>
      </c>
      <c r="H270" s="164" t="s">
        <v>295</v>
      </c>
      <c r="I270" s="164" t="s">
        <v>295</v>
      </c>
      <c r="J270" s="164" t="s">
        <v>149</v>
      </c>
      <c r="K270" s="164" t="s">
        <v>4035</v>
      </c>
      <c r="L270" s="164" t="s">
        <v>153</v>
      </c>
      <c r="M270" s="164" t="s">
        <v>4139</v>
      </c>
      <c r="N270" s="164" t="s">
        <v>295</v>
      </c>
      <c r="O270" s="164" t="s">
        <v>377</v>
      </c>
      <c r="P270" s="169">
        <v>99</v>
      </c>
      <c r="Q270" s="164" t="s">
        <v>295</v>
      </c>
      <c r="R270" s="164" t="s">
        <v>295</v>
      </c>
      <c r="S270" s="168" t="b">
        <v>0</v>
      </c>
      <c r="V270" s="170">
        <v>43273</v>
      </c>
      <c r="W270" s="164" t="s">
        <v>74</v>
      </c>
      <c r="X270" s="171">
        <v>43770</v>
      </c>
      <c r="Y270" s="171">
        <v>43800</v>
      </c>
      <c r="Z270" s="164" t="s">
        <v>295</v>
      </c>
      <c r="AC270" s="164" t="s">
        <v>295</v>
      </c>
      <c r="AE270" s="164" t="s">
        <v>295</v>
      </c>
      <c r="AF270" s="164" t="s">
        <v>295</v>
      </c>
      <c r="AG270" s="164" t="s">
        <v>295</v>
      </c>
      <c r="AH270" s="167"/>
      <c r="AI270" s="136"/>
      <c r="AJ270" s="151" t="str">
        <f t="shared" si="4"/>
        <v>PD&amp;C</v>
      </c>
      <c r="AK270" s="151" t="b">
        <f>ISNUMBER(SEARCH("IRT",Table1[[#This Row],[Current_Status]]))</f>
        <v>0</v>
      </c>
      <c r="AL270" s="152">
        <f>YEAR(Table1[[#This Row],[Project_Initiated]])</f>
        <v>2018</v>
      </c>
      <c r="AM270" s="87">
        <v>43754</v>
      </c>
      <c r="AN270" s="158" t="str">
        <f>IF(AND(Table1[[#This Row],[Completed Date]]&gt;="07/01/2019"+0,Table1[[#This Row],[Completed Date]]&lt;="6/30/2020"+0),"FY 19-20",IF(AND(Table1[[#This Row],[Completed Date]]&gt;="07/01/2018"+0,Table1[[#This Row],[Completed Date]]&lt;="6/30/2019"+0),"FY 18-19",""))</f>
        <v/>
      </c>
      <c r="AO270" s="157" t="str">
        <f>IFERROR(FIND("R",Table1[[#This Row],[FS_Priority]]),"")</f>
        <v/>
      </c>
      <c r="AX270"/>
      <c r="BA270" s="3"/>
    </row>
    <row r="271" spans="1:53" hidden="1" x14ac:dyDescent="0.25">
      <c r="A271" s="164" t="s">
        <v>163</v>
      </c>
      <c r="B271" s="164" t="s">
        <v>163</v>
      </c>
      <c r="C271" s="164" t="s">
        <v>295</v>
      </c>
      <c r="D271" s="168" t="b">
        <v>0</v>
      </c>
      <c r="E271" s="164" t="s">
        <v>151</v>
      </c>
      <c r="F271" s="164" t="s">
        <v>164</v>
      </c>
      <c r="G271" s="164" t="s">
        <v>4140</v>
      </c>
      <c r="H271" s="164" t="s">
        <v>295</v>
      </c>
      <c r="I271" s="164" t="s">
        <v>295</v>
      </c>
      <c r="J271" s="164" t="s">
        <v>3821</v>
      </c>
      <c r="K271" s="164" t="s">
        <v>4035</v>
      </c>
      <c r="L271" s="164" t="s">
        <v>153</v>
      </c>
      <c r="M271" s="164" t="s">
        <v>4141</v>
      </c>
      <c r="N271" s="164" t="s">
        <v>295</v>
      </c>
      <c r="O271" s="164" t="s">
        <v>377</v>
      </c>
      <c r="P271" s="169">
        <v>99</v>
      </c>
      <c r="Q271" s="164" t="s">
        <v>295</v>
      </c>
      <c r="R271" s="164" t="s">
        <v>295</v>
      </c>
      <c r="S271" s="168" t="b">
        <v>0</v>
      </c>
      <c r="T271" s="169">
        <v>2545500</v>
      </c>
      <c r="V271" s="170">
        <v>42331</v>
      </c>
      <c r="W271" s="164" t="s">
        <v>38</v>
      </c>
      <c r="X271" s="171">
        <v>43479</v>
      </c>
      <c r="Y271" s="171">
        <v>43800</v>
      </c>
      <c r="Z271" s="164" t="s">
        <v>295</v>
      </c>
      <c r="AC271" s="164" t="s">
        <v>295</v>
      </c>
      <c r="AE271" s="164" t="s">
        <v>295</v>
      </c>
      <c r="AF271" s="164" t="s">
        <v>295</v>
      </c>
      <c r="AG271" s="164" t="s">
        <v>295</v>
      </c>
      <c r="AH271" s="167"/>
      <c r="AI271" s="136"/>
      <c r="AJ271" s="151" t="str">
        <f t="shared" si="4"/>
        <v>PD&amp;C</v>
      </c>
      <c r="AK271" s="151" t="b">
        <f>ISNUMBER(SEARCH("IRT",Table1[[#This Row],[Current_Status]]))</f>
        <v>0</v>
      </c>
      <c r="AL271" s="152">
        <f>YEAR(Table1[[#This Row],[Project_Initiated]])</f>
        <v>2015</v>
      </c>
      <c r="AM271" s="87">
        <v>43754</v>
      </c>
      <c r="AN271" s="158" t="str">
        <f>IF(AND(Table1[[#This Row],[Completed Date]]&gt;="07/01/2019"+0,Table1[[#This Row],[Completed Date]]&lt;="6/30/2020"+0),"FY 19-20",IF(AND(Table1[[#This Row],[Completed Date]]&gt;="07/01/2018"+0,Table1[[#This Row],[Completed Date]]&lt;="6/30/2019"+0),"FY 18-19",""))</f>
        <v/>
      </c>
      <c r="AO271" s="157" t="str">
        <f>IFERROR(FIND("R",Table1[[#This Row],[FS_Priority]]),"")</f>
        <v/>
      </c>
      <c r="AX271"/>
      <c r="BA271" s="3"/>
    </row>
    <row r="272" spans="1:53" hidden="1" x14ac:dyDescent="0.25">
      <c r="A272" s="164" t="s">
        <v>265</v>
      </c>
      <c r="B272" s="164" t="s">
        <v>265</v>
      </c>
      <c r="C272" s="164" t="s">
        <v>295</v>
      </c>
      <c r="D272" s="168" t="b">
        <v>0</v>
      </c>
      <c r="E272" s="164" t="s">
        <v>151</v>
      </c>
      <c r="F272" s="164" t="s">
        <v>162</v>
      </c>
      <c r="G272" s="164" t="s">
        <v>4137</v>
      </c>
      <c r="H272" s="164" t="s">
        <v>295</v>
      </c>
      <c r="I272" s="164" t="s">
        <v>295</v>
      </c>
      <c r="J272" s="164" t="s">
        <v>4138</v>
      </c>
      <c r="K272" s="164" t="s">
        <v>4035</v>
      </c>
      <c r="L272" s="164" t="s">
        <v>153</v>
      </c>
      <c r="M272" s="164" t="s">
        <v>4139</v>
      </c>
      <c r="N272" s="164" t="s">
        <v>295</v>
      </c>
      <c r="O272" s="164" t="s">
        <v>377</v>
      </c>
      <c r="P272" s="169">
        <v>99</v>
      </c>
      <c r="Q272" s="164" t="s">
        <v>295</v>
      </c>
      <c r="R272" s="164" t="s">
        <v>295</v>
      </c>
      <c r="S272" s="168" t="b">
        <v>0</v>
      </c>
      <c r="T272" s="169">
        <v>2193000</v>
      </c>
      <c r="V272" s="170">
        <v>42286</v>
      </c>
      <c r="W272" s="164" t="s">
        <v>38</v>
      </c>
      <c r="X272" s="171">
        <v>43586</v>
      </c>
      <c r="Y272" s="171">
        <v>43785</v>
      </c>
      <c r="Z272" s="164" t="s">
        <v>295</v>
      </c>
      <c r="AC272" s="164" t="s">
        <v>295</v>
      </c>
      <c r="AE272" s="164" t="s">
        <v>295</v>
      </c>
      <c r="AF272" s="164" t="s">
        <v>295</v>
      </c>
      <c r="AG272" s="164" t="s">
        <v>295</v>
      </c>
      <c r="AH272" s="167"/>
      <c r="AI272" s="136"/>
      <c r="AJ272" s="151" t="str">
        <f t="shared" si="4"/>
        <v>PD&amp;C</v>
      </c>
      <c r="AK272" s="151" t="b">
        <f>ISNUMBER(SEARCH("IRT",Table1[[#This Row],[Current_Status]]))</f>
        <v>0</v>
      </c>
      <c r="AL272" s="152">
        <f>YEAR(Table1[[#This Row],[Project_Initiated]])</f>
        <v>2015</v>
      </c>
      <c r="AM272" s="87">
        <v>43754</v>
      </c>
      <c r="AN272" s="158" t="str">
        <f>IF(AND(Table1[[#This Row],[Completed Date]]&gt;="07/01/2019"+0,Table1[[#This Row],[Completed Date]]&lt;="6/30/2020"+0),"FY 19-20",IF(AND(Table1[[#This Row],[Completed Date]]&gt;="07/01/2018"+0,Table1[[#This Row],[Completed Date]]&lt;="6/30/2019"+0),"FY 18-19",""))</f>
        <v/>
      </c>
      <c r="AO272" s="157" t="str">
        <f>IFERROR(FIND("R",Table1[[#This Row],[FS_Priority]]),"")</f>
        <v/>
      </c>
      <c r="AX272"/>
      <c r="BA272" s="3"/>
    </row>
    <row r="273" spans="1:53" hidden="1" x14ac:dyDescent="0.25">
      <c r="A273" s="164" t="s">
        <v>697</v>
      </c>
      <c r="B273" s="164" t="s">
        <v>295</v>
      </c>
      <c r="C273" s="164" t="s">
        <v>697</v>
      </c>
      <c r="D273" s="168" t="b">
        <v>0</v>
      </c>
      <c r="E273" s="164" t="s">
        <v>151</v>
      </c>
      <c r="F273" s="164" t="s">
        <v>2801</v>
      </c>
      <c r="G273" s="164" t="s">
        <v>295</v>
      </c>
      <c r="H273" s="164" t="s">
        <v>544</v>
      </c>
      <c r="I273" s="164" t="s">
        <v>3931</v>
      </c>
      <c r="J273" s="164" t="s">
        <v>2838</v>
      </c>
      <c r="K273" s="164" t="s">
        <v>4035</v>
      </c>
      <c r="L273" s="164" t="s">
        <v>153</v>
      </c>
      <c r="M273" s="164" t="s">
        <v>4040</v>
      </c>
      <c r="N273" s="164" t="s">
        <v>295</v>
      </c>
      <c r="O273" s="164" t="s">
        <v>243</v>
      </c>
      <c r="Q273" s="164" t="s">
        <v>698</v>
      </c>
      <c r="R273" s="164" t="s">
        <v>426</v>
      </c>
      <c r="S273" s="168" t="b">
        <v>0</v>
      </c>
      <c r="V273" s="170">
        <v>42859</v>
      </c>
      <c r="W273" s="164" t="s">
        <v>295</v>
      </c>
      <c r="X273"/>
      <c r="Z273" s="164" t="s">
        <v>295</v>
      </c>
      <c r="AC273" s="164" t="s">
        <v>699</v>
      </c>
      <c r="AD273" s="167"/>
      <c r="AE273" s="164" t="s">
        <v>263</v>
      </c>
      <c r="AF273" s="164" t="s">
        <v>699</v>
      </c>
      <c r="AG273" s="164" t="s">
        <v>2884</v>
      </c>
      <c r="AH273" s="170">
        <v>43395</v>
      </c>
      <c r="AI273" s="172"/>
      <c r="AJ273" s="156" t="str">
        <f t="shared" si="4"/>
        <v>FS</v>
      </c>
      <c r="AK273" s="156" t="b">
        <f>ISNUMBER(SEARCH("IRT",Table1[[#This Row],[Current_Status]]))</f>
        <v>0</v>
      </c>
      <c r="AL273" s="157">
        <f>YEAR(Table1[[#This Row],[Project_Initiated]])</f>
        <v>2017</v>
      </c>
      <c r="AM273" s="87">
        <v>43754</v>
      </c>
      <c r="AN273" s="158" t="str">
        <f>IF(AND(Table1[[#This Row],[Completed Date]]&gt;="07/01/2019"+0,Table1[[#This Row],[Completed Date]]&lt;="6/30/2020"+0),"FY 19-20",IF(AND(Table1[[#This Row],[Completed Date]]&gt;="07/01/2018"+0,Table1[[#This Row],[Completed Date]]&lt;="6/30/2019"+0),"FY 18-19",""))</f>
        <v>FY 18-19</v>
      </c>
      <c r="AO273" s="157" t="str">
        <f>IFERROR(FIND("R",Table1[[#This Row],[FS_Priority]]),"")</f>
        <v/>
      </c>
      <c r="AX273"/>
      <c r="BA273" s="3"/>
    </row>
    <row r="274" spans="1:53" hidden="1" x14ac:dyDescent="0.25">
      <c r="A274" s="164" t="s">
        <v>700</v>
      </c>
      <c r="B274" s="164" t="s">
        <v>295</v>
      </c>
      <c r="C274" s="164" t="s">
        <v>700</v>
      </c>
      <c r="D274" s="168" t="b">
        <v>0</v>
      </c>
      <c r="E274" s="164" t="s">
        <v>151</v>
      </c>
      <c r="F274" s="164" t="s">
        <v>3463</v>
      </c>
      <c r="G274" s="164" t="s">
        <v>295</v>
      </c>
      <c r="H274" s="164" t="s">
        <v>480</v>
      </c>
      <c r="I274" s="164" t="s">
        <v>309</v>
      </c>
      <c r="J274" s="164" t="s">
        <v>2838</v>
      </c>
      <c r="K274" s="164" t="s">
        <v>4035</v>
      </c>
      <c r="L274" s="164" t="s">
        <v>153</v>
      </c>
      <c r="M274" s="164" t="s">
        <v>4040</v>
      </c>
      <c r="N274" s="164" t="s">
        <v>295</v>
      </c>
      <c r="O274" s="164" t="s">
        <v>263</v>
      </c>
      <c r="Q274" s="164" t="s">
        <v>295</v>
      </c>
      <c r="R274" s="164" t="s">
        <v>295</v>
      </c>
      <c r="S274" s="168" t="b">
        <v>0</v>
      </c>
      <c r="V274" s="170">
        <v>43164</v>
      </c>
      <c r="W274" s="164" t="s">
        <v>295</v>
      </c>
      <c r="X274"/>
      <c r="Z274" s="164" t="s">
        <v>295</v>
      </c>
      <c r="AC274" s="164" t="s">
        <v>4860</v>
      </c>
      <c r="AE274" s="164" t="s">
        <v>263</v>
      </c>
      <c r="AF274" s="164" t="s">
        <v>701</v>
      </c>
      <c r="AG274" s="164" t="s">
        <v>2884</v>
      </c>
      <c r="AH274" s="170">
        <v>43293</v>
      </c>
      <c r="AI274" s="172"/>
      <c r="AJ274" s="151" t="str">
        <f t="shared" si="4"/>
        <v>FS</v>
      </c>
      <c r="AK274" s="151" t="b">
        <f>ISNUMBER(SEARCH("IRT",Table1[[#This Row],[Current_Status]]))</f>
        <v>0</v>
      </c>
      <c r="AL274" s="152">
        <f>YEAR(Table1[[#This Row],[Project_Initiated]])</f>
        <v>2018</v>
      </c>
      <c r="AM274" s="87">
        <v>43754</v>
      </c>
      <c r="AN274" s="158" t="str">
        <f>IF(AND(Table1[[#This Row],[Completed Date]]&gt;="07/01/2019"+0,Table1[[#This Row],[Completed Date]]&lt;="6/30/2020"+0),"FY 19-20",IF(AND(Table1[[#This Row],[Completed Date]]&gt;="07/01/2018"+0,Table1[[#This Row],[Completed Date]]&lt;="6/30/2019"+0),"FY 18-19",""))</f>
        <v>FY 18-19</v>
      </c>
      <c r="AO274" s="157" t="str">
        <f>IFERROR(FIND("R",Table1[[#This Row],[FS_Priority]]),"")</f>
        <v/>
      </c>
      <c r="AX274"/>
      <c r="BA274" s="3"/>
    </row>
    <row r="275" spans="1:53" hidden="1" x14ac:dyDescent="0.25">
      <c r="A275" s="164" t="s">
        <v>702</v>
      </c>
      <c r="B275" s="164" t="s">
        <v>295</v>
      </c>
      <c r="C275" s="164" t="s">
        <v>702</v>
      </c>
      <c r="D275" s="168" t="b">
        <v>0</v>
      </c>
      <c r="E275" s="164" t="s">
        <v>151</v>
      </c>
      <c r="F275" s="164" t="s">
        <v>3449</v>
      </c>
      <c r="G275" s="164" t="s">
        <v>295</v>
      </c>
      <c r="H275" s="164" t="s">
        <v>480</v>
      </c>
      <c r="I275" s="164" t="s">
        <v>4057</v>
      </c>
      <c r="J275" s="164" t="s">
        <v>2838</v>
      </c>
      <c r="K275" s="164" t="s">
        <v>4035</v>
      </c>
      <c r="L275" s="164" t="s">
        <v>153</v>
      </c>
      <c r="M275" s="164" t="s">
        <v>4040</v>
      </c>
      <c r="N275" s="164" t="s">
        <v>295</v>
      </c>
      <c r="O275" s="164" t="s">
        <v>263</v>
      </c>
      <c r="Q275" s="164" t="s">
        <v>295</v>
      </c>
      <c r="R275" s="164" t="s">
        <v>295</v>
      </c>
      <c r="S275" s="168" t="b">
        <v>0</v>
      </c>
      <c r="V275" s="170">
        <v>42927</v>
      </c>
      <c r="W275" s="164" t="s">
        <v>295</v>
      </c>
      <c r="X275"/>
      <c r="Z275" s="164" t="s">
        <v>295</v>
      </c>
      <c r="AC275" s="164" t="s">
        <v>4862</v>
      </c>
      <c r="AD275" s="167"/>
      <c r="AE275" s="164" t="s">
        <v>263</v>
      </c>
      <c r="AF275" s="164" t="s">
        <v>703</v>
      </c>
      <c r="AG275" s="164" t="s">
        <v>2884</v>
      </c>
      <c r="AH275" s="170">
        <v>43293</v>
      </c>
      <c r="AI275" s="172"/>
      <c r="AJ275" s="151" t="str">
        <f t="shared" si="4"/>
        <v>FS</v>
      </c>
      <c r="AK275" s="151" t="b">
        <f>ISNUMBER(SEARCH("IRT",Table1[[#This Row],[Current_Status]]))</f>
        <v>0</v>
      </c>
      <c r="AL275" s="152">
        <f>YEAR(Table1[[#This Row],[Project_Initiated]])</f>
        <v>2017</v>
      </c>
      <c r="AM275" s="87">
        <v>43754</v>
      </c>
      <c r="AN275" s="158" t="str">
        <f>IF(AND(Table1[[#This Row],[Completed Date]]&gt;="07/01/2019"+0,Table1[[#This Row],[Completed Date]]&lt;="6/30/2020"+0),"FY 19-20",IF(AND(Table1[[#This Row],[Completed Date]]&gt;="07/01/2018"+0,Table1[[#This Row],[Completed Date]]&lt;="6/30/2019"+0),"FY 18-19",""))</f>
        <v>FY 18-19</v>
      </c>
      <c r="AO275" s="157" t="str">
        <f>IFERROR(FIND("R",Table1[[#This Row],[FS_Priority]]),"")</f>
        <v/>
      </c>
      <c r="AX275"/>
      <c r="BA275" s="3"/>
    </row>
    <row r="276" spans="1:53" hidden="1" x14ac:dyDescent="0.25">
      <c r="A276" s="164" t="s">
        <v>704</v>
      </c>
      <c r="B276" s="164" t="s">
        <v>295</v>
      </c>
      <c r="C276" s="164" t="s">
        <v>704</v>
      </c>
      <c r="D276" s="168" t="b">
        <v>0</v>
      </c>
      <c r="E276" s="164" t="s">
        <v>151</v>
      </c>
      <c r="F276" s="164" t="s">
        <v>3448</v>
      </c>
      <c r="G276" s="164" t="s">
        <v>295</v>
      </c>
      <c r="H276" s="164" t="s">
        <v>480</v>
      </c>
      <c r="I276" s="164" t="s">
        <v>302</v>
      </c>
      <c r="J276" s="164" t="s">
        <v>2838</v>
      </c>
      <c r="K276" s="164" t="s">
        <v>4035</v>
      </c>
      <c r="L276" s="164" t="s">
        <v>153</v>
      </c>
      <c r="M276" s="164" t="s">
        <v>4040</v>
      </c>
      <c r="N276" s="164" t="s">
        <v>295</v>
      </c>
      <c r="O276" s="164" t="s">
        <v>263</v>
      </c>
      <c r="Q276" s="164" t="s">
        <v>295</v>
      </c>
      <c r="R276" s="164" t="s">
        <v>295</v>
      </c>
      <c r="S276" s="168" t="b">
        <v>0</v>
      </c>
      <c r="V276" s="170">
        <v>42927</v>
      </c>
      <c r="W276" s="164" t="s">
        <v>295</v>
      </c>
      <c r="X276"/>
      <c r="Z276" s="164" t="s">
        <v>295</v>
      </c>
      <c r="AC276" s="164" t="s">
        <v>705</v>
      </c>
      <c r="AE276" s="164" t="s">
        <v>263</v>
      </c>
      <c r="AF276" s="164" t="s">
        <v>706</v>
      </c>
      <c r="AG276" s="164" t="s">
        <v>2884</v>
      </c>
      <c r="AH276" s="170">
        <v>43292</v>
      </c>
      <c r="AI276" s="172"/>
      <c r="AJ276" s="151" t="str">
        <f t="shared" si="4"/>
        <v>FS</v>
      </c>
      <c r="AK276" s="151" t="b">
        <f>ISNUMBER(SEARCH("IRT",Table1[[#This Row],[Current_Status]]))</f>
        <v>0</v>
      </c>
      <c r="AL276" s="152">
        <f>YEAR(Table1[[#This Row],[Project_Initiated]])</f>
        <v>2017</v>
      </c>
      <c r="AM276" s="87">
        <v>43754</v>
      </c>
      <c r="AN276" s="158" t="str">
        <f>IF(AND(Table1[[#This Row],[Completed Date]]&gt;="07/01/2019"+0,Table1[[#This Row],[Completed Date]]&lt;="6/30/2020"+0),"FY 19-20",IF(AND(Table1[[#This Row],[Completed Date]]&gt;="07/01/2018"+0,Table1[[#This Row],[Completed Date]]&lt;="6/30/2019"+0),"FY 18-19",""))</f>
        <v>FY 18-19</v>
      </c>
      <c r="AO276" s="157" t="str">
        <f>IFERROR(FIND("R",Table1[[#This Row],[FS_Priority]]),"")</f>
        <v/>
      </c>
      <c r="AX276"/>
      <c r="BA276" s="3"/>
    </row>
    <row r="277" spans="1:53" hidden="1" x14ac:dyDescent="0.25">
      <c r="A277" s="164" t="s">
        <v>707</v>
      </c>
      <c r="B277" s="164" t="s">
        <v>295</v>
      </c>
      <c r="C277" s="164" t="s">
        <v>707</v>
      </c>
      <c r="D277" s="168" t="b">
        <v>0</v>
      </c>
      <c r="E277" s="164" t="s">
        <v>151</v>
      </c>
      <c r="F277" s="164" t="s">
        <v>3446</v>
      </c>
      <c r="G277" s="164" t="s">
        <v>295</v>
      </c>
      <c r="H277" s="164" t="s">
        <v>480</v>
      </c>
      <c r="I277" s="164" t="s">
        <v>3792</v>
      </c>
      <c r="J277" s="164" t="s">
        <v>2838</v>
      </c>
      <c r="K277" s="164" t="s">
        <v>4035</v>
      </c>
      <c r="L277" s="164" t="s">
        <v>153</v>
      </c>
      <c r="M277" s="164" t="s">
        <v>4040</v>
      </c>
      <c r="N277" s="164" t="s">
        <v>295</v>
      </c>
      <c r="O277" s="164" t="s">
        <v>263</v>
      </c>
      <c r="Q277" s="164" t="s">
        <v>295</v>
      </c>
      <c r="R277" s="164" t="s">
        <v>295</v>
      </c>
      <c r="S277" s="168" t="b">
        <v>0</v>
      </c>
      <c r="V277" s="170">
        <v>42927</v>
      </c>
      <c r="W277" s="164" t="s">
        <v>295</v>
      </c>
      <c r="X277"/>
      <c r="Z277" s="164" t="s">
        <v>295</v>
      </c>
      <c r="AC277" s="164" t="s">
        <v>2791</v>
      </c>
      <c r="AD277" s="167"/>
      <c r="AE277" s="164" t="s">
        <v>263</v>
      </c>
      <c r="AF277" s="164" t="s">
        <v>708</v>
      </c>
      <c r="AG277" s="164" t="s">
        <v>2884</v>
      </c>
      <c r="AH277" s="172">
        <v>43412</v>
      </c>
      <c r="AI277" s="172"/>
      <c r="AJ277" s="151" t="str">
        <f t="shared" si="4"/>
        <v>FS</v>
      </c>
      <c r="AK277" s="151" t="b">
        <f>ISNUMBER(SEARCH("IRT",Table1[[#This Row],[Current_Status]]))</f>
        <v>0</v>
      </c>
      <c r="AL277" s="152">
        <f>YEAR(Table1[[#This Row],[Project_Initiated]])</f>
        <v>2017</v>
      </c>
      <c r="AM277" s="87">
        <v>43754</v>
      </c>
      <c r="AN277" s="158" t="str">
        <f>IF(AND(Table1[[#This Row],[Completed Date]]&gt;="07/01/2019"+0,Table1[[#This Row],[Completed Date]]&lt;="6/30/2020"+0),"FY 19-20",IF(AND(Table1[[#This Row],[Completed Date]]&gt;="07/01/2018"+0,Table1[[#This Row],[Completed Date]]&lt;="6/30/2019"+0),"FY 18-19",""))</f>
        <v>FY 18-19</v>
      </c>
      <c r="AO277" s="157" t="str">
        <f>IFERROR(FIND("R",Table1[[#This Row],[FS_Priority]]),"")</f>
        <v/>
      </c>
      <c r="AX277"/>
      <c r="BA277" s="3"/>
    </row>
    <row r="278" spans="1:53" hidden="1" x14ac:dyDescent="0.25">
      <c r="A278" s="164" t="s">
        <v>425</v>
      </c>
      <c r="B278" s="164" t="s">
        <v>295</v>
      </c>
      <c r="C278" s="164" t="s">
        <v>425</v>
      </c>
      <c r="D278" s="168" t="b">
        <v>0</v>
      </c>
      <c r="E278" s="164" t="s">
        <v>151</v>
      </c>
      <c r="F278" s="164" t="s">
        <v>3506</v>
      </c>
      <c r="G278" s="164" t="s">
        <v>295</v>
      </c>
      <c r="H278" s="164" t="s">
        <v>556</v>
      </c>
      <c r="I278" s="164" t="s">
        <v>295</v>
      </c>
      <c r="J278" s="164" t="s">
        <v>2838</v>
      </c>
      <c r="K278" s="164" t="s">
        <v>4035</v>
      </c>
      <c r="L278" s="164" t="s">
        <v>153</v>
      </c>
      <c r="M278" s="164" t="s">
        <v>4094</v>
      </c>
      <c r="N278" s="164" t="s">
        <v>295</v>
      </c>
      <c r="O278" s="164" t="s">
        <v>263</v>
      </c>
      <c r="Q278" s="164" t="s">
        <v>426</v>
      </c>
      <c r="R278" s="164" t="s">
        <v>401</v>
      </c>
      <c r="S278" s="168" t="b">
        <v>0</v>
      </c>
      <c r="V278" s="170">
        <v>42986</v>
      </c>
      <c r="W278" s="164" t="s">
        <v>295</v>
      </c>
      <c r="X278"/>
      <c r="Z278" s="164" t="s">
        <v>295</v>
      </c>
      <c r="AC278" s="164" t="s">
        <v>3153</v>
      </c>
      <c r="AE278" s="164" t="s">
        <v>263</v>
      </c>
      <c r="AF278" s="164" t="s">
        <v>3113</v>
      </c>
      <c r="AG278" s="164" t="s">
        <v>2884</v>
      </c>
      <c r="AH278" s="172">
        <v>43574</v>
      </c>
      <c r="AI278" s="172"/>
      <c r="AJ278" s="151" t="str">
        <f t="shared" si="4"/>
        <v>FS</v>
      </c>
      <c r="AK278" s="151" t="b">
        <f>ISNUMBER(SEARCH("IRT",Table1[[#This Row],[Current_Status]]))</f>
        <v>0</v>
      </c>
      <c r="AL278" s="152">
        <f>YEAR(Table1[[#This Row],[Project_Initiated]])</f>
        <v>2017</v>
      </c>
      <c r="AM278" s="87">
        <v>43754</v>
      </c>
      <c r="AN278" s="158" t="str">
        <f>IF(AND(Table1[[#This Row],[Completed Date]]&gt;="07/01/2019"+0,Table1[[#This Row],[Completed Date]]&lt;="6/30/2020"+0),"FY 19-20",IF(AND(Table1[[#This Row],[Completed Date]]&gt;="07/01/2018"+0,Table1[[#This Row],[Completed Date]]&lt;="6/30/2019"+0),"FY 18-19",""))</f>
        <v>FY 18-19</v>
      </c>
      <c r="AO278" s="157" t="str">
        <f>IFERROR(FIND("R",Table1[[#This Row],[FS_Priority]]),"")</f>
        <v/>
      </c>
      <c r="AX278"/>
      <c r="BA278" s="3"/>
    </row>
    <row r="279" spans="1:53" hidden="1" x14ac:dyDescent="0.25">
      <c r="A279" s="164" t="s">
        <v>718</v>
      </c>
      <c r="B279" s="164" t="s">
        <v>295</v>
      </c>
      <c r="C279" s="164" t="s">
        <v>718</v>
      </c>
      <c r="D279" s="168" t="b">
        <v>0</v>
      </c>
      <c r="E279" s="164" t="s">
        <v>151</v>
      </c>
      <c r="F279" s="164" t="s">
        <v>3440</v>
      </c>
      <c r="G279" s="164" t="s">
        <v>295</v>
      </c>
      <c r="H279" s="164" t="s">
        <v>575</v>
      </c>
      <c r="I279" s="164" t="s">
        <v>4067</v>
      </c>
      <c r="J279" s="164" t="s">
        <v>2838</v>
      </c>
      <c r="K279" s="164" t="s">
        <v>4035</v>
      </c>
      <c r="L279" s="164" t="s">
        <v>153</v>
      </c>
      <c r="M279" s="164" t="s">
        <v>4059</v>
      </c>
      <c r="N279" s="164" t="s">
        <v>295</v>
      </c>
      <c r="O279" s="164" t="s">
        <v>263</v>
      </c>
      <c r="Q279" s="164" t="s">
        <v>295</v>
      </c>
      <c r="R279" s="164" t="s">
        <v>295</v>
      </c>
      <c r="S279" s="168" t="b">
        <v>0</v>
      </c>
      <c r="V279" s="170">
        <v>43090</v>
      </c>
      <c r="W279" s="164" t="s">
        <v>295</v>
      </c>
      <c r="X279"/>
      <c r="Z279" s="164" t="s">
        <v>295</v>
      </c>
      <c r="AC279" s="164" t="s">
        <v>719</v>
      </c>
      <c r="AD279" s="167"/>
      <c r="AE279" s="164" t="s">
        <v>263</v>
      </c>
      <c r="AF279" s="164" t="s">
        <v>720</v>
      </c>
      <c r="AG279" s="164" t="s">
        <v>2884</v>
      </c>
      <c r="AH279" s="172">
        <v>43353</v>
      </c>
      <c r="AI279" s="172"/>
      <c r="AJ279" s="151" t="str">
        <f t="shared" si="4"/>
        <v>FS</v>
      </c>
      <c r="AK279" s="151" t="b">
        <f>ISNUMBER(SEARCH("IRT",Table1[[#This Row],[Current_Status]]))</f>
        <v>0</v>
      </c>
      <c r="AL279" s="152">
        <f>YEAR(Table1[[#This Row],[Project_Initiated]])</f>
        <v>2017</v>
      </c>
      <c r="AM279" s="87">
        <v>43754</v>
      </c>
      <c r="AN279" s="158" t="str">
        <f>IF(AND(Table1[[#This Row],[Completed Date]]&gt;="07/01/2019"+0,Table1[[#This Row],[Completed Date]]&lt;="6/30/2020"+0),"FY 19-20",IF(AND(Table1[[#This Row],[Completed Date]]&gt;="07/01/2018"+0,Table1[[#This Row],[Completed Date]]&lt;="6/30/2019"+0),"FY 18-19",""))</f>
        <v>FY 18-19</v>
      </c>
      <c r="AO279" s="157" t="str">
        <f>IFERROR(FIND("R",Table1[[#This Row],[FS_Priority]]),"")</f>
        <v/>
      </c>
      <c r="AX279"/>
      <c r="BA279" s="3"/>
    </row>
    <row r="280" spans="1:53" hidden="1" x14ac:dyDescent="0.25">
      <c r="A280" s="164" t="s">
        <v>721</v>
      </c>
      <c r="B280" s="164" t="s">
        <v>295</v>
      </c>
      <c r="C280" s="164" t="s">
        <v>721</v>
      </c>
      <c r="D280" s="168" t="b">
        <v>0</v>
      </c>
      <c r="E280" s="164" t="s">
        <v>151</v>
      </c>
      <c r="F280" s="164" t="s">
        <v>3467</v>
      </c>
      <c r="G280" s="164" t="s">
        <v>295</v>
      </c>
      <c r="H280" s="164" t="s">
        <v>548</v>
      </c>
      <c r="I280" s="164" t="s">
        <v>4058</v>
      </c>
      <c r="J280" s="164" t="s">
        <v>2838</v>
      </c>
      <c r="K280" s="164" t="s">
        <v>4035</v>
      </c>
      <c r="L280" s="164" t="s">
        <v>153</v>
      </c>
      <c r="M280" s="164" t="s">
        <v>4059</v>
      </c>
      <c r="N280" s="164" t="s">
        <v>295</v>
      </c>
      <c r="O280" s="164" t="s">
        <v>263</v>
      </c>
      <c r="Q280" s="164" t="s">
        <v>295</v>
      </c>
      <c r="R280" s="164" t="s">
        <v>323</v>
      </c>
      <c r="S280" s="168" t="b">
        <v>0</v>
      </c>
      <c r="V280" s="170">
        <v>42998</v>
      </c>
      <c r="W280" s="164" t="s">
        <v>295</v>
      </c>
      <c r="X280"/>
      <c r="Z280" s="164" t="s">
        <v>295</v>
      </c>
      <c r="AC280" s="164" t="s">
        <v>722</v>
      </c>
      <c r="AE280" s="164" t="s">
        <v>263</v>
      </c>
      <c r="AF280" s="164" t="s">
        <v>723</v>
      </c>
      <c r="AG280" s="164" t="s">
        <v>2884</v>
      </c>
      <c r="AH280" s="170">
        <v>43306</v>
      </c>
      <c r="AI280" s="172"/>
      <c r="AJ280" s="151" t="str">
        <f t="shared" si="4"/>
        <v>FS</v>
      </c>
      <c r="AK280" s="151" t="b">
        <f>ISNUMBER(SEARCH("IRT",Table1[[#This Row],[Current_Status]]))</f>
        <v>0</v>
      </c>
      <c r="AL280" s="152">
        <f>YEAR(Table1[[#This Row],[Project_Initiated]])</f>
        <v>2017</v>
      </c>
      <c r="AM280" s="87">
        <v>43754</v>
      </c>
      <c r="AN280" s="158" t="str">
        <f>IF(AND(Table1[[#This Row],[Completed Date]]&gt;="07/01/2019"+0,Table1[[#This Row],[Completed Date]]&lt;="6/30/2020"+0),"FY 19-20",IF(AND(Table1[[#This Row],[Completed Date]]&gt;="07/01/2018"+0,Table1[[#This Row],[Completed Date]]&lt;="6/30/2019"+0),"FY 18-19",""))</f>
        <v>FY 18-19</v>
      </c>
      <c r="AO280" s="157" t="str">
        <f>IFERROR(FIND("R",Table1[[#This Row],[FS_Priority]]),"")</f>
        <v/>
      </c>
      <c r="AX280"/>
      <c r="BA280" s="3"/>
    </row>
    <row r="281" spans="1:53" hidden="1" x14ac:dyDescent="0.25">
      <c r="A281" s="164" t="s">
        <v>31</v>
      </c>
      <c r="B281" s="164" t="s">
        <v>295</v>
      </c>
      <c r="C281" s="164" t="s">
        <v>31</v>
      </c>
      <c r="D281" s="168" t="b">
        <v>0</v>
      </c>
      <c r="E281" s="164" t="s">
        <v>151</v>
      </c>
      <c r="F281" s="164" t="s">
        <v>3546</v>
      </c>
      <c r="G281" s="164" t="s">
        <v>295</v>
      </c>
      <c r="H281" s="164" t="s">
        <v>550</v>
      </c>
      <c r="I281" s="164" t="s">
        <v>4128</v>
      </c>
      <c r="J281" s="164" t="s">
        <v>2838</v>
      </c>
      <c r="K281" s="164" t="s">
        <v>4035</v>
      </c>
      <c r="L281" s="164" t="s">
        <v>153</v>
      </c>
      <c r="M281" s="164" t="s">
        <v>4053</v>
      </c>
      <c r="N281" s="164" t="s">
        <v>295</v>
      </c>
      <c r="O281" s="164" t="s">
        <v>263</v>
      </c>
      <c r="Q281" s="164" t="s">
        <v>152</v>
      </c>
      <c r="R281" s="164" t="s">
        <v>318</v>
      </c>
      <c r="S281" s="168" t="b">
        <v>0</v>
      </c>
      <c r="V281" s="170">
        <v>43080</v>
      </c>
      <c r="W281" s="164" t="s">
        <v>295</v>
      </c>
      <c r="X281"/>
      <c r="Z281" s="164" t="s">
        <v>295</v>
      </c>
      <c r="AC281" s="164" t="s">
        <v>2877</v>
      </c>
      <c r="AD281" s="136"/>
      <c r="AE281" s="164" t="s">
        <v>263</v>
      </c>
      <c r="AF281" s="164" t="s">
        <v>739</v>
      </c>
      <c r="AG281" s="164" t="s">
        <v>2884</v>
      </c>
      <c r="AH281" s="170">
        <v>43448</v>
      </c>
      <c r="AI281" s="172"/>
      <c r="AJ281" s="151" t="str">
        <f t="shared" si="4"/>
        <v>FS</v>
      </c>
      <c r="AK281" s="151" t="b">
        <f>ISNUMBER(SEARCH("IRT",Table1[[#This Row],[Current_Status]]))</f>
        <v>0</v>
      </c>
      <c r="AL281" s="152">
        <f>YEAR(Table1[[#This Row],[Project_Initiated]])</f>
        <v>2017</v>
      </c>
      <c r="AM281" s="87">
        <v>43754</v>
      </c>
      <c r="AN281" s="158" t="str">
        <f>IF(AND(Table1[[#This Row],[Completed Date]]&gt;="07/01/2019"+0,Table1[[#This Row],[Completed Date]]&lt;="6/30/2020"+0),"FY 19-20",IF(AND(Table1[[#This Row],[Completed Date]]&gt;="07/01/2018"+0,Table1[[#This Row],[Completed Date]]&lt;="6/30/2019"+0),"FY 18-19",""))</f>
        <v>FY 18-19</v>
      </c>
      <c r="AO281" s="157" t="str">
        <f>IFERROR(FIND("R",Table1[[#This Row],[FS_Priority]]),"")</f>
        <v/>
      </c>
      <c r="AX281"/>
      <c r="BA281" s="3"/>
    </row>
    <row r="282" spans="1:53" hidden="1" x14ac:dyDescent="0.25">
      <c r="A282" s="164" t="s">
        <v>411</v>
      </c>
      <c r="B282" s="164" t="s">
        <v>295</v>
      </c>
      <c r="C282" s="164" t="s">
        <v>411</v>
      </c>
      <c r="D282" s="168" t="b">
        <v>0</v>
      </c>
      <c r="E282" s="164" t="s">
        <v>151</v>
      </c>
      <c r="F282" s="164" t="s">
        <v>3484</v>
      </c>
      <c r="G282" s="164" t="s">
        <v>295</v>
      </c>
      <c r="H282" s="164" t="s">
        <v>477</v>
      </c>
      <c r="I282" s="164" t="s">
        <v>295</v>
      </c>
      <c r="J282" s="164" t="s">
        <v>2838</v>
      </c>
      <c r="K282" s="164" t="s">
        <v>4035</v>
      </c>
      <c r="L282" s="164" t="s">
        <v>153</v>
      </c>
      <c r="M282" s="164" t="s">
        <v>4053</v>
      </c>
      <c r="N282" s="164" t="s">
        <v>295</v>
      </c>
      <c r="O282" s="164" t="s">
        <v>263</v>
      </c>
      <c r="Q282" s="164" t="s">
        <v>307</v>
      </c>
      <c r="R282" s="164" t="s">
        <v>370</v>
      </c>
      <c r="S282" s="168" t="b">
        <v>0</v>
      </c>
      <c r="V282" s="170">
        <v>43080</v>
      </c>
      <c r="W282" s="164" t="s">
        <v>295</v>
      </c>
      <c r="X282"/>
      <c r="Z282" s="164" t="s">
        <v>295</v>
      </c>
      <c r="AC282" s="164" t="s">
        <v>2965</v>
      </c>
      <c r="AD282" s="136"/>
      <c r="AE282" s="164" t="s">
        <v>263</v>
      </c>
      <c r="AF282" s="164" t="s">
        <v>2966</v>
      </c>
      <c r="AG282" s="164" t="s">
        <v>2884</v>
      </c>
      <c r="AH282" s="170">
        <v>43497</v>
      </c>
      <c r="AI282" s="172"/>
      <c r="AJ282" s="151" t="str">
        <f t="shared" si="4"/>
        <v>FS</v>
      </c>
      <c r="AK282" s="151" t="b">
        <f>ISNUMBER(SEARCH("IRT",Table1[[#This Row],[Current_Status]]))</f>
        <v>0</v>
      </c>
      <c r="AL282" s="152">
        <f>YEAR(Table1[[#This Row],[Project_Initiated]])</f>
        <v>2017</v>
      </c>
      <c r="AM282" s="87">
        <v>43754</v>
      </c>
      <c r="AN282" s="158" t="str">
        <f>IF(AND(Table1[[#This Row],[Completed Date]]&gt;="07/01/2019"+0,Table1[[#This Row],[Completed Date]]&lt;="6/30/2020"+0),"FY 19-20",IF(AND(Table1[[#This Row],[Completed Date]]&gt;="07/01/2018"+0,Table1[[#This Row],[Completed Date]]&lt;="6/30/2019"+0),"FY 18-19",""))</f>
        <v>FY 18-19</v>
      </c>
      <c r="AO282" s="157" t="str">
        <f>IFERROR(FIND("R",Table1[[#This Row],[FS_Priority]]),"")</f>
        <v/>
      </c>
      <c r="AX282"/>
      <c r="BA282" s="3"/>
    </row>
    <row r="283" spans="1:53" hidden="1" x14ac:dyDescent="0.25">
      <c r="A283" s="164" t="s">
        <v>740</v>
      </c>
      <c r="B283" s="164" t="s">
        <v>295</v>
      </c>
      <c r="C283" s="164" t="s">
        <v>740</v>
      </c>
      <c r="D283" s="168" t="b">
        <v>0</v>
      </c>
      <c r="E283" s="164" t="s">
        <v>151</v>
      </c>
      <c r="F283" s="164" t="s">
        <v>3461</v>
      </c>
      <c r="G283" s="164" t="s">
        <v>295</v>
      </c>
      <c r="H283" s="164" t="s">
        <v>378</v>
      </c>
      <c r="I283" s="164" t="s">
        <v>4056</v>
      </c>
      <c r="J283" s="164" t="s">
        <v>2838</v>
      </c>
      <c r="K283" s="164" t="s">
        <v>4035</v>
      </c>
      <c r="L283" s="164" t="s">
        <v>153</v>
      </c>
      <c r="M283" s="164" t="s">
        <v>4053</v>
      </c>
      <c r="N283" s="164" t="s">
        <v>295</v>
      </c>
      <c r="O283" s="164" t="s">
        <v>263</v>
      </c>
      <c r="Q283" s="164" t="s">
        <v>295</v>
      </c>
      <c r="R283" s="164" t="s">
        <v>295</v>
      </c>
      <c r="S283" s="168" t="b">
        <v>1</v>
      </c>
      <c r="V283" s="170">
        <v>43081</v>
      </c>
      <c r="W283" s="164" t="s">
        <v>295</v>
      </c>
      <c r="X283"/>
      <c r="Z283" s="164" t="s">
        <v>295</v>
      </c>
      <c r="AC283" s="164" t="s">
        <v>2790</v>
      </c>
      <c r="AE283" s="164" t="s">
        <v>263</v>
      </c>
      <c r="AF283" s="164" t="s">
        <v>741</v>
      </c>
      <c r="AG283" s="164" t="s">
        <v>2884</v>
      </c>
      <c r="AH283" s="170">
        <v>43412</v>
      </c>
      <c r="AI283" s="172"/>
      <c r="AJ283" s="151" t="str">
        <f t="shared" si="4"/>
        <v>FS</v>
      </c>
      <c r="AK283" s="151" t="b">
        <f>ISNUMBER(SEARCH("IRT",Table1[[#This Row],[Current_Status]]))</f>
        <v>0</v>
      </c>
      <c r="AL283" s="152">
        <f>YEAR(Table1[[#This Row],[Project_Initiated]])</f>
        <v>2017</v>
      </c>
      <c r="AM283" s="87">
        <v>43754</v>
      </c>
      <c r="AN283" s="158" t="str">
        <f>IF(AND(Table1[[#This Row],[Completed Date]]&gt;="07/01/2019"+0,Table1[[#This Row],[Completed Date]]&lt;="6/30/2020"+0),"FY 19-20",IF(AND(Table1[[#This Row],[Completed Date]]&gt;="07/01/2018"+0,Table1[[#This Row],[Completed Date]]&lt;="6/30/2019"+0),"FY 18-19",""))</f>
        <v>FY 18-19</v>
      </c>
      <c r="AO283" s="157" t="str">
        <f>IFERROR(FIND("R",Table1[[#This Row],[FS_Priority]]),"")</f>
        <v/>
      </c>
      <c r="AX283"/>
      <c r="BA283" s="3"/>
    </row>
    <row r="284" spans="1:53" hidden="1" x14ac:dyDescent="0.25">
      <c r="A284" s="164" t="s">
        <v>742</v>
      </c>
      <c r="B284" s="164" t="s">
        <v>295</v>
      </c>
      <c r="C284" s="164" t="s">
        <v>742</v>
      </c>
      <c r="D284" s="168" t="b">
        <v>0</v>
      </c>
      <c r="E284" s="164" t="s">
        <v>151</v>
      </c>
      <c r="F284" s="164" t="s">
        <v>3470</v>
      </c>
      <c r="G284" s="164" t="s">
        <v>295</v>
      </c>
      <c r="H284" s="164" t="s">
        <v>525</v>
      </c>
      <c r="I284" s="164" t="s">
        <v>4034</v>
      </c>
      <c r="J284" s="164" t="s">
        <v>2838</v>
      </c>
      <c r="K284" s="164" t="s">
        <v>4035</v>
      </c>
      <c r="L284" s="164" t="s">
        <v>153</v>
      </c>
      <c r="M284" s="164" t="s">
        <v>4036</v>
      </c>
      <c r="N284" s="164" t="s">
        <v>295</v>
      </c>
      <c r="O284" s="164" t="s">
        <v>243</v>
      </c>
      <c r="Q284" s="164" t="s">
        <v>295</v>
      </c>
      <c r="R284" s="164" t="s">
        <v>315</v>
      </c>
      <c r="S284" s="168" t="b">
        <v>0</v>
      </c>
      <c r="V284" s="170">
        <v>43089</v>
      </c>
      <c r="W284" s="164" t="s">
        <v>295</v>
      </c>
      <c r="X284"/>
      <c r="Z284" s="164" t="s">
        <v>295</v>
      </c>
      <c r="AC284" s="164" t="s">
        <v>295</v>
      </c>
      <c r="AD284" s="167"/>
      <c r="AE284" s="164" t="s">
        <v>243</v>
      </c>
      <c r="AF284" s="164" t="s">
        <v>295</v>
      </c>
      <c r="AG284" s="164" t="s">
        <v>624</v>
      </c>
      <c r="AH284" s="170">
        <v>43295</v>
      </c>
      <c r="AI284" s="172"/>
      <c r="AJ284" s="151" t="str">
        <f t="shared" si="4"/>
        <v>FS</v>
      </c>
      <c r="AK284" s="151" t="b">
        <f>ISNUMBER(SEARCH("IRT",Table1[[#This Row],[Current_Status]]))</f>
        <v>0</v>
      </c>
      <c r="AL284" s="152">
        <f>YEAR(Table1[[#This Row],[Project_Initiated]])</f>
        <v>2017</v>
      </c>
      <c r="AM284" s="87">
        <v>43754</v>
      </c>
      <c r="AN284" s="158" t="str">
        <f>IF(AND(Table1[[#This Row],[Completed Date]]&gt;="07/01/2019"+0,Table1[[#This Row],[Completed Date]]&lt;="6/30/2020"+0),"FY 19-20",IF(AND(Table1[[#This Row],[Completed Date]]&gt;="07/01/2018"+0,Table1[[#This Row],[Completed Date]]&lt;="6/30/2019"+0),"FY 18-19",""))</f>
        <v>FY 18-19</v>
      </c>
      <c r="AO284" s="157" t="str">
        <f>IFERROR(FIND("R",Table1[[#This Row],[FS_Priority]]),"")</f>
        <v/>
      </c>
      <c r="AX284"/>
      <c r="BA284" s="3"/>
    </row>
    <row r="285" spans="1:53" hidden="1" x14ac:dyDescent="0.25">
      <c r="A285" s="164" t="s">
        <v>743</v>
      </c>
      <c r="B285" s="164" t="s">
        <v>295</v>
      </c>
      <c r="C285" s="164" t="s">
        <v>743</v>
      </c>
      <c r="D285" s="168" t="b">
        <v>0</v>
      </c>
      <c r="E285" s="164" t="s">
        <v>151</v>
      </c>
      <c r="F285" s="164" t="s">
        <v>3460</v>
      </c>
      <c r="G285" s="164" t="s">
        <v>295</v>
      </c>
      <c r="H285" s="164" t="s">
        <v>550</v>
      </c>
      <c r="I285" s="164" t="s">
        <v>4049</v>
      </c>
      <c r="J285" s="164" t="s">
        <v>2838</v>
      </c>
      <c r="K285" s="164" t="s">
        <v>4035</v>
      </c>
      <c r="L285" s="164" t="s">
        <v>153</v>
      </c>
      <c r="M285" s="164" t="s">
        <v>4050</v>
      </c>
      <c r="N285" s="164" t="s">
        <v>295</v>
      </c>
      <c r="O285" s="164" t="s">
        <v>263</v>
      </c>
      <c r="Q285" s="164" t="s">
        <v>295</v>
      </c>
      <c r="R285" s="164" t="s">
        <v>295</v>
      </c>
      <c r="S285" s="168" t="b">
        <v>0</v>
      </c>
      <c r="V285" s="170">
        <v>43091</v>
      </c>
      <c r="W285" s="164" t="s">
        <v>295</v>
      </c>
      <c r="X285"/>
      <c r="Z285" s="164" t="s">
        <v>295</v>
      </c>
      <c r="AC285" s="164" t="s">
        <v>744</v>
      </c>
      <c r="AE285" s="164" t="s">
        <v>263</v>
      </c>
      <c r="AF285" s="164" t="s">
        <v>745</v>
      </c>
      <c r="AG285" s="164" t="s">
        <v>2884</v>
      </c>
      <c r="AH285" s="170">
        <v>43364</v>
      </c>
      <c r="AI285" s="172"/>
      <c r="AJ285" s="151" t="str">
        <f t="shared" si="4"/>
        <v>FS</v>
      </c>
      <c r="AK285" s="151" t="b">
        <f>ISNUMBER(SEARCH("IRT",Table1[[#This Row],[Current_Status]]))</f>
        <v>0</v>
      </c>
      <c r="AL285" s="152">
        <f>YEAR(Table1[[#This Row],[Project_Initiated]])</f>
        <v>2017</v>
      </c>
      <c r="AM285" s="87">
        <v>43754</v>
      </c>
      <c r="AN285" s="158" t="str">
        <f>IF(AND(Table1[[#This Row],[Completed Date]]&gt;="07/01/2019"+0,Table1[[#This Row],[Completed Date]]&lt;="6/30/2020"+0),"FY 19-20",IF(AND(Table1[[#This Row],[Completed Date]]&gt;="07/01/2018"+0,Table1[[#This Row],[Completed Date]]&lt;="6/30/2019"+0),"FY 18-19",""))</f>
        <v>FY 18-19</v>
      </c>
      <c r="AO285" s="157" t="str">
        <f>IFERROR(FIND("R",Table1[[#This Row],[FS_Priority]]),"")</f>
        <v/>
      </c>
      <c r="AX285"/>
      <c r="BA285" s="3"/>
    </row>
    <row r="286" spans="1:53" hidden="1" x14ac:dyDescent="0.25">
      <c r="A286" s="164" t="s">
        <v>427</v>
      </c>
      <c r="B286" s="164" t="s">
        <v>295</v>
      </c>
      <c r="C286" s="164" t="s">
        <v>427</v>
      </c>
      <c r="D286" s="168" t="b">
        <v>0</v>
      </c>
      <c r="E286" s="164" t="s">
        <v>151</v>
      </c>
      <c r="F286" s="164" t="s">
        <v>3507</v>
      </c>
      <c r="G286" s="164" t="s">
        <v>295</v>
      </c>
      <c r="H286" s="164" t="s">
        <v>3873</v>
      </c>
      <c r="I286" s="164" t="s">
        <v>4095</v>
      </c>
      <c r="J286" s="164" t="s">
        <v>2838</v>
      </c>
      <c r="K286" s="164" t="s">
        <v>4035</v>
      </c>
      <c r="L286" s="164" t="s">
        <v>153</v>
      </c>
      <c r="M286" s="164" t="s">
        <v>4063</v>
      </c>
      <c r="N286" s="164" t="s">
        <v>295</v>
      </c>
      <c r="O286" s="164" t="s">
        <v>263</v>
      </c>
      <c r="Q286" s="164" t="s">
        <v>428</v>
      </c>
      <c r="R286" s="164" t="s">
        <v>428</v>
      </c>
      <c r="S286" s="168" t="b">
        <v>0</v>
      </c>
      <c r="V286" s="170">
        <v>43091</v>
      </c>
      <c r="W286" s="164" t="s">
        <v>295</v>
      </c>
      <c r="X286"/>
      <c r="Z286" s="164" t="s">
        <v>295</v>
      </c>
      <c r="AC286" s="164" t="s">
        <v>2967</v>
      </c>
      <c r="AE286" s="164" t="s">
        <v>257</v>
      </c>
      <c r="AF286" s="164" t="s">
        <v>746</v>
      </c>
      <c r="AG286" s="164" t="s">
        <v>2884</v>
      </c>
      <c r="AH286" s="170">
        <v>43497</v>
      </c>
      <c r="AI286" s="172"/>
      <c r="AJ286" s="151" t="str">
        <f t="shared" si="4"/>
        <v>FS</v>
      </c>
      <c r="AK286" s="151" t="b">
        <f>ISNUMBER(SEARCH("IRT",Table1[[#This Row],[Current_Status]]))</f>
        <v>0</v>
      </c>
      <c r="AL286" s="152">
        <f>YEAR(Table1[[#This Row],[Project_Initiated]])</f>
        <v>2017</v>
      </c>
      <c r="AM286" s="87">
        <v>43754</v>
      </c>
      <c r="AN286" s="158" t="str">
        <f>IF(AND(Table1[[#This Row],[Completed Date]]&gt;="07/01/2019"+0,Table1[[#This Row],[Completed Date]]&lt;="6/30/2020"+0),"FY 19-20",IF(AND(Table1[[#This Row],[Completed Date]]&gt;="07/01/2018"+0,Table1[[#This Row],[Completed Date]]&lt;="6/30/2019"+0),"FY 18-19",""))</f>
        <v>FY 18-19</v>
      </c>
      <c r="AO286" s="157" t="str">
        <f>IFERROR(FIND("R",Table1[[#This Row],[FS_Priority]]),"")</f>
        <v/>
      </c>
      <c r="AX286"/>
      <c r="BA286" s="3"/>
    </row>
    <row r="287" spans="1:53" hidden="1" x14ac:dyDescent="0.25">
      <c r="A287" s="164" t="s">
        <v>430</v>
      </c>
      <c r="B287" s="164" t="s">
        <v>295</v>
      </c>
      <c r="C287" s="164" t="s">
        <v>430</v>
      </c>
      <c r="D287" s="168" t="b">
        <v>0</v>
      </c>
      <c r="E287" s="164" t="s">
        <v>151</v>
      </c>
      <c r="F287" s="164" t="s">
        <v>3508</v>
      </c>
      <c r="G287" s="164" t="s">
        <v>295</v>
      </c>
      <c r="H287" s="164" t="s">
        <v>3873</v>
      </c>
      <c r="I287" s="164" t="s">
        <v>4096</v>
      </c>
      <c r="J287" s="164" t="s">
        <v>2838</v>
      </c>
      <c r="K287" s="164" t="s">
        <v>4035</v>
      </c>
      <c r="L287" s="164" t="s">
        <v>153</v>
      </c>
      <c r="M287" s="164" t="s">
        <v>4063</v>
      </c>
      <c r="N287" s="164" t="s">
        <v>295</v>
      </c>
      <c r="O287" s="164" t="s">
        <v>263</v>
      </c>
      <c r="Q287" s="164" t="s">
        <v>429</v>
      </c>
      <c r="R287" s="164" t="s">
        <v>2840</v>
      </c>
      <c r="S287" s="168" t="b">
        <v>0</v>
      </c>
      <c r="V287" s="170">
        <v>43091</v>
      </c>
      <c r="W287" s="164" t="s">
        <v>295</v>
      </c>
      <c r="X287"/>
      <c r="Z287" s="164" t="s">
        <v>295</v>
      </c>
      <c r="AC287" s="164" t="s">
        <v>2968</v>
      </c>
      <c r="AE287" s="164" t="s">
        <v>257</v>
      </c>
      <c r="AF287" s="164" t="s">
        <v>746</v>
      </c>
      <c r="AG287" s="164" t="s">
        <v>2884</v>
      </c>
      <c r="AH287" s="170">
        <v>43497</v>
      </c>
      <c r="AI287" s="172"/>
      <c r="AJ287" s="151" t="str">
        <f t="shared" si="4"/>
        <v>FS</v>
      </c>
      <c r="AK287" s="151" t="b">
        <f>ISNUMBER(SEARCH("IRT",Table1[[#This Row],[Current_Status]]))</f>
        <v>0</v>
      </c>
      <c r="AL287" s="152">
        <f>YEAR(Table1[[#This Row],[Project_Initiated]])</f>
        <v>2017</v>
      </c>
      <c r="AM287" s="87">
        <v>43754</v>
      </c>
      <c r="AN287" s="158" t="str">
        <f>IF(AND(Table1[[#This Row],[Completed Date]]&gt;="07/01/2019"+0,Table1[[#This Row],[Completed Date]]&lt;="6/30/2020"+0),"FY 19-20",IF(AND(Table1[[#This Row],[Completed Date]]&gt;="07/01/2018"+0,Table1[[#This Row],[Completed Date]]&lt;="6/30/2019"+0),"FY 18-19",""))</f>
        <v>FY 18-19</v>
      </c>
      <c r="AO287" s="157" t="str">
        <f>IFERROR(FIND("R",Table1[[#This Row],[FS_Priority]]),"")</f>
        <v/>
      </c>
      <c r="AX287"/>
      <c r="BA287" s="3"/>
    </row>
    <row r="288" spans="1:53" hidden="1" x14ac:dyDescent="0.25">
      <c r="A288" s="164" t="s">
        <v>761</v>
      </c>
      <c r="B288" s="164" t="s">
        <v>295</v>
      </c>
      <c r="C288" s="164" t="s">
        <v>761</v>
      </c>
      <c r="D288" s="168" t="b">
        <v>0</v>
      </c>
      <c r="E288" s="164" t="s">
        <v>151</v>
      </c>
      <c r="F288" s="164" t="s">
        <v>3509</v>
      </c>
      <c r="G288" s="164" t="s">
        <v>295</v>
      </c>
      <c r="H288" s="164" t="s">
        <v>3873</v>
      </c>
      <c r="I288" s="164" t="s">
        <v>4097</v>
      </c>
      <c r="J288" s="164" t="s">
        <v>2838</v>
      </c>
      <c r="K288" s="164" t="s">
        <v>4035</v>
      </c>
      <c r="L288" s="164" t="s">
        <v>153</v>
      </c>
      <c r="M288" s="164" t="s">
        <v>4063</v>
      </c>
      <c r="N288" s="164" t="s">
        <v>295</v>
      </c>
      <c r="O288" s="164" t="s">
        <v>243</v>
      </c>
      <c r="Q288" s="164" t="s">
        <v>429</v>
      </c>
      <c r="R288" s="164" t="s">
        <v>401</v>
      </c>
      <c r="S288" s="168" t="b">
        <v>0</v>
      </c>
      <c r="V288" s="170">
        <v>43131</v>
      </c>
      <c r="W288" s="164" t="s">
        <v>295</v>
      </c>
      <c r="X288"/>
      <c r="Z288" s="164" t="s">
        <v>295</v>
      </c>
      <c r="AC288" s="164" t="s">
        <v>762</v>
      </c>
      <c r="AE288" s="164" t="s">
        <v>263</v>
      </c>
      <c r="AF288" s="164" t="s">
        <v>762</v>
      </c>
      <c r="AG288" s="164" t="s">
        <v>2884</v>
      </c>
      <c r="AH288" s="170">
        <v>43364</v>
      </c>
      <c r="AI288" s="172"/>
      <c r="AJ288" s="151" t="str">
        <f t="shared" si="4"/>
        <v>FS</v>
      </c>
      <c r="AK288" s="151" t="b">
        <f>ISNUMBER(SEARCH("IRT",Table1[[#This Row],[Current_Status]]))</f>
        <v>0</v>
      </c>
      <c r="AL288" s="152">
        <f>YEAR(Table1[[#This Row],[Project_Initiated]])</f>
        <v>2018</v>
      </c>
      <c r="AM288" s="87">
        <v>43754</v>
      </c>
      <c r="AN288" s="158" t="str">
        <f>IF(AND(Table1[[#This Row],[Completed Date]]&gt;="07/01/2019"+0,Table1[[#This Row],[Completed Date]]&lt;="6/30/2020"+0),"FY 19-20",IF(AND(Table1[[#This Row],[Completed Date]]&gt;="07/01/2018"+0,Table1[[#This Row],[Completed Date]]&lt;="6/30/2019"+0),"FY 18-19",""))</f>
        <v>FY 18-19</v>
      </c>
      <c r="AO288" s="157" t="str">
        <f>IFERROR(FIND("R",Table1[[#This Row],[FS_Priority]]),"")</f>
        <v/>
      </c>
      <c r="AX288"/>
      <c r="BA288" s="3"/>
    </row>
    <row r="289" spans="1:53" hidden="1" x14ac:dyDescent="0.25">
      <c r="A289" s="164" t="s">
        <v>763</v>
      </c>
      <c r="B289" s="164" t="s">
        <v>295</v>
      </c>
      <c r="C289" s="164" t="s">
        <v>763</v>
      </c>
      <c r="D289" s="168" t="b">
        <v>0</v>
      </c>
      <c r="E289" s="164" t="s">
        <v>151</v>
      </c>
      <c r="F289" s="164" t="s">
        <v>3453</v>
      </c>
      <c r="G289" s="164" t="s">
        <v>295</v>
      </c>
      <c r="H289" s="164" t="s">
        <v>3873</v>
      </c>
      <c r="I289" s="164" t="s">
        <v>4065</v>
      </c>
      <c r="J289" s="164" t="s">
        <v>2838</v>
      </c>
      <c r="K289" s="164" t="s">
        <v>4035</v>
      </c>
      <c r="L289" s="164" t="s">
        <v>153</v>
      </c>
      <c r="M289" s="164" t="s">
        <v>4063</v>
      </c>
      <c r="N289" s="164" t="s">
        <v>295</v>
      </c>
      <c r="O289" s="164" t="s">
        <v>263</v>
      </c>
      <c r="Q289" s="164" t="s">
        <v>295</v>
      </c>
      <c r="R289" s="164" t="s">
        <v>925</v>
      </c>
      <c r="S289" s="168" t="b">
        <v>0</v>
      </c>
      <c r="V289" s="170">
        <v>43131</v>
      </c>
      <c r="W289" s="164" t="s">
        <v>295</v>
      </c>
      <c r="X289"/>
      <c r="Z289" s="164" t="s">
        <v>295</v>
      </c>
      <c r="AC289" s="164" t="s">
        <v>764</v>
      </c>
      <c r="AD289" s="136"/>
      <c r="AE289" s="164" t="s">
        <v>263</v>
      </c>
      <c r="AF289" s="164" t="s">
        <v>762</v>
      </c>
      <c r="AG289" s="164" t="s">
        <v>2884</v>
      </c>
      <c r="AH289" s="170">
        <v>43364</v>
      </c>
      <c r="AI289" s="172"/>
      <c r="AJ289" s="151" t="str">
        <f t="shared" si="4"/>
        <v>FS</v>
      </c>
      <c r="AK289" s="151" t="b">
        <f>ISNUMBER(SEARCH("IRT",Table1[[#This Row],[Current_Status]]))</f>
        <v>0</v>
      </c>
      <c r="AL289" s="152">
        <f>YEAR(Table1[[#This Row],[Project_Initiated]])</f>
        <v>2018</v>
      </c>
      <c r="AM289" s="87">
        <v>43754</v>
      </c>
      <c r="AN289" s="158" t="str">
        <f>IF(AND(Table1[[#This Row],[Completed Date]]&gt;="07/01/2019"+0,Table1[[#This Row],[Completed Date]]&lt;="6/30/2020"+0),"FY 19-20",IF(AND(Table1[[#This Row],[Completed Date]]&gt;="07/01/2018"+0,Table1[[#This Row],[Completed Date]]&lt;="6/30/2019"+0),"FY 18-19",""))</f>
        <v>FY 18-19</v>
      </c>
      <c r="AO289" s="157" t="str">
        <f>IFERROR(FIND("R",Table1[[#This Row],[FS_Priority]]),"")</f>
        <v/>
      </c>
      <c r="AX289"/>
      <c r="BA289" s="3"/>
    </row>
    <row r="290" spans="1:53" hidden="1" x14ac:dyDescent="0.25">
      <c r="A290" s="164" t="s">
        <v>765</v>
      </c>
      <c r="B290" s="164" t="s">
        <v>295</v>
      </c>
      <c r="C290" s="164" t="s">
        <v>765</v>
      </c>
      <c r="D290" s="168" t="b">
        <v>0</v>
      </c>
      <c r="E290" s="164" t="s">
        <v>151</v>
      </c>
      <c r="F290" s="164" t="s">
        <v>3452</v>
      </c>
      <c r="G290" s="164" t="s">
        <v>295</v>
      </c>
      <c r="H290" s="164" t="s">
        <v>3873</v>
      </c>
      <c r="I290" s="164" t="s">
        <v>4065</v>
      </c>
      <c r="J290" s="164" t="s">
        <v>2838</v>
      </c>
      <c r="K290" s="164" t="s">
        <v>4035</v>
      </c>
      <c r="L290" s="164" t="s">
        <v>153</v>
      </c>
      <c r="M290" s="164" t="s">
        <v>4063</v>
      </c>
      <c r="N290" s="164" t="s">
        <v>295</v>
      </c>
      <c r="O290" s="164" t="s">
        <v>243</v>
      </c>
      <c r="Q290" s="164" t="s">
        <v>295</v>
      </c>
      <c r="R290" s="164" t="s">
        <v>313</v>
      </c>
      <c r="S290" s="168" t="b">
        <v>1</v>
      </c>
      <c r="V290" s="170">
        <v>43131</v>
      </c>
      <c r="W290" s="164" t="s">
        <v>295</v>
      </c>
      <c r="X290"/>
      <c r="Z290" s="164" t="s">
        <v>295</v>
      </c>
      <c r="AC290" s="164" t="s">
        <v>295</v>
      </c>
      <c r="AD290" s="136"/>
      <c r="AE290" s="164" t="s">
        <v>263</v>
      </c>
      <c r="AF290" s="164" t="s">
        <v>762</v>
      </c>
      <c r="AG290" s="164" t="s">
        <v>2884</v>
      </c>
      <c r="AH290" s="170">
        <v>43336</v>
      </c>
      <c r="AI290" s="172"/>
      <c r="AJ290" s="151" t="str">
        <f t="shared" si="4"/>
        <v>FS</v>
      </c>
      <c r="AK290" s="151" t="b">
        <f>ISNUMBER(SEARCH("IRT",Table1[[#This Row],[Current_Status]]))</f>
        <v>0</v>
      </c>
      <c r="AL290" s="152">
        <f>YEAR(Table1[[#This Row],[Project_Initiated]])</f>
        <v>2018</v>
      </c>
      <c r="AM290" s="87">
        <v>43754</v>
      </c>
      <c r="AN290" s="158" t="str">
        <f>IF(AND(Table1[[#This Row],[Completed Date]]&gt;="07/01/2019"+0,Table1[[#This Row],[Completed Date]]&lt;="6/30/2020"+0),"FY 19-20",IF(AND(Table1[[#This Row],[Completed Date]]&gt;="07/01/2018"+0,Table1[[#This Row],[Completed Date]]&lt;="6/30/2019"+0),"FY 18-19",""))</f>
        <v>FY 18-19</v>
      </c>
      <c r="AO290" s="157" t="str">
        <f>IFERROR(FIND("R",Table1[[#This Row],[FS_Priority]]),"")</f>
        <v/>
      </c>
      <c r="AX290"/>
      <c r="BA290" s="3"/>
    </row>
    <row r="291" spans="1:53" hidden="1" x14ac:dyDescent="0.25">
      <c r="A291" s="164" t="s">
        <v>766</v>
      </c>
      <c r="B291" s="164" t="s">
        <v>295</v>
      </c>
      <c r="C291" s="164" t="s">
        <v>766</v>
      </c>
      <c r="D291" s="168" t="b">
        <v>0</v>
      </c>
      <c r="E291" s="164" t="s">
        <v>151</v>
      </c>
      <c r="F291" s="164" t="s">
        <v>3451</v>
      </c>
      <c r="G291" s="164" t="s">
        <v>295</v>
      </c>
      <c r="H291" s="164" t="s">
        <v>3873</v>
      </c>
      <c r="I291" s="164" t="s">
        <v>4064</v>
      </c>
      <c r="J291" s="164" t="s">
        <v>2838</v>
      </c>
      <c r="K291" s="164" t="s">
        <v>4035</v>
      </c>
      <c r="L291" s="164" t="s">
        <v>153</v>
      </c>
      <c r="M291" s="164" t="s">
        <v>4063</v>
      </c>
      <c r="N291" s="164" t="s">
        <v>295</v>
      </c>
      <c r="O291" s="164" t="s">
        <v>243</v>
      </c>
      <c r="Q291" s="164" t="s">
        <v>295</v>
      </c>
      <c r="R291" s="164" t="s">
        <v>302</v>
      </c>
      <c r="S291" s="168" t="b">
        <v>1</v>
      </c>
      <c r="V291" s="170">
        <v>43131</v>
      </c>
      <c r="W291" s="164" t="s">
        <v>295</v>
      </c>
      <c r="X291"/>
      <c r="Z291" s="164" t="s">
        <v>295</v>
      </c>
      <c r="AC291" s="164" t="s">
        <v>295</v>
      </c>
      <c r="AE291" s="164" t="s">
        <v>263</v>
      </c>
      <c r="AF291" s="164" t="s">
        <v>767</v>
      </c>
      <c r="AG291" s="164" t="s">
        <v>2884</v>
      </c>
      <c r="AH291" s="170">
        <v>43336</v>
      </c>
      <c r="AI291" s="172"/>
      <c r="AJ291" s="151" t="str">
        <f t="shared" si="4"/>
        <v>FS</v>
      </c>
      <c r="AK291" s="151" t="b">
        <f>ISNUMBER(SEARCH("IRT",Table1[[#This Row],[Current_Status]]))</f>
        <v>0</v>
      </c>
      <c r="AL291" s="152">
        <f>YEAR(Table1[[#This Row],[Project_Initiated]])</f>
        <v>2018</v>
      </c>
      <c r="AM291" s="87">
        <v>43754</v>
      </c>
      <c r="AN291" s="158" t="str">
        <f>IF(AND(Table1[[#This Row],[Completed Date]]&gt;="07/01/2019"+0,Table1[[#This Row],[Completed Date]]&lt;="6/30/2020"+0),"FY 19-20",IF(AND(Table1[[#This Row],[Completed Date]]&gt;="07/01/2018"+0,Table1[[#This Row],[Completed Date]]&lt;="6/30/2019"+0),"FY 18-19",""))</f>
        <v>FY 18-19</v>
      </c>
      <c r="AO291" s="157" t="str">
        <f>IFERROR(FIND("R",Table1[[#This Row],[FS_Priority]]),"")</f>
        <v/>
      </c>
      <c r="AX291"/>
      <c r="BA291" s="3"/>
    </row>
    <row r="292" spans="1:53" hidden="1" x14ac:dyDescent="0.25">
      <c r="A292" s="164" t="s">
        <v>768</v>
      </c>
      <c r="B292" s="164" t="s">
        <v>295</v>
      </c>
      <c r="C292" s="164" t="s">
        <v>768</v>
      </c>
      <c r="D292" s="168" t="b">
        <v>0</v>
      </c>
      <c r="E292" s="164" t="s">
        <v>151</v>
      </c>
      <c r="F292" s="164" t="s">
        <v>3459</v>
      </c>
      <c r="G292" s="164" t="s">
        <v>295</v>
      </c>
      <c r="H292" s="164" t="s">
        <v>3873</v>
      </c>
      <c r="I292" s="164" t="s">
        <v>4061</v>
      </c>
      <c r="J292" s="164" t="s">
        <v>2838</v>
      </c>
      <c r="K292" s="164" t="s">
        <v>4035</v>
      </c>
      <c r="L292" s="164" t="s">
        <v>153</v>
      </c>
      <c r="M292" s="164" t="s">
        <v>4063</v>
      </c>
      <c r="N292" s="164" t="s">
        <v>295</v>
      </c>
      <c r="O292" s="164" t="s">
        <v>243</v>
      </c>
      <c r="Q292" s="164" t="s">
        <v>295</v>
      </c>
      <c r="R292" s="164" t="s">
        <v>434</v>
      </c>
      <c r="S292" s="168" t="b">
        <v>0</v>
      </c>
      <c r="V292" s="170">
        <v>43131</v>
      </c>
      <c r="W292" s="164" t="s">
        <v>295</v>
      </c>
      <c r="X292"/>
      <c r="Z292" s="164" t="s">
        <v>295</v>
      </c>
      <c r="AC292" s="164" t="s">
        <v>762</v>
      </c>
      <c r="AD292" s="167"/>
      <c r="AE292" s="164" t="s">
        <v>263</v>
      </c>
      <c r="AF292" s="164" t="s">
        <v>762</v>
      </c>
      <c r="AG292" s="164" t="s">
        <v>2884</v>
      </c>
      <c r="AH292" s="170">
        <v>43336</v>
      </c>
      <c r="AI292" s="172"/>
      <c r="AJ292" s="151" t="str">
        <f t="shared" si="4"/>
        <v>FS</v>
      </c>
      <c r="AK292" s="151" t="b">
        <f>ISNUMBER(SEARCH("IRT",Table1[[#This Row],[Current_Status]]))</f>
        <v>0</v>
      </c>
      <c r="AL292" s="152">
        <f>YEAR(Table1[[#This Row],[Project_Initiated]])</f>
        <v>2018</v>
      </c>
      <c r="AM292" s="87">
        <v>43754</v>
      </c>
      <c r="AN292" s="158" t="str">
        <f>IF(AND(Table1[[#This Row],[Completed Date]]&gt;="07/01/2019"+0,Table1[[#This Row],[Completed Date]]&lt;="6/30/2020"+0),"FY 19-20",IF(AND(Table1[[#This Row],[Completed Date]]&gt;="07/01/2018"+0,Table1[[#This Row],[Completed Date]]&lt;="6/30/2019"+0),"FY 18-19",""))</f>
        <v>FY 18-19</v>
      </c>
      <c r="AO292" s="157" t="str">
        <f>IFERROR(FIND("R",Table1[[#This Row],[FS_Priority]]),"")</f>
        <v/>
      </c>
      <c r="AX292"/>
      <c r="BA292" s="3"/>
    </row>
    <row r="293" spans="1:53" hidden="1" x14ac:dyDescent="0.25">
      <c r="A293" s="164" t="s">
        <v>773</v>
      </c>
      <c r="B293" s="164" t="s">
        <v>295</v>
      </c>
      <c r="C293" s="164" t="s">
        <v>773</v>
      </c>
      <c r="D293" s="168" t="b">
        <v>0</v>
      </c>
      <c r="E293" s="164" t="s">
        <v>151</v>
      </c>
      <c r="F293" s="164" t="s">
        <v>3466</v>
      </c>
      <c r="G293" s="164" t="s">
        <v>295</v>
      </c>
      <c r="H293" s="164" t="s">
        <v>3873</v>
      </c>
      <c r="I293" s="164" t="s">
        <v>4062</v>
      </c>
      <c r="J293" s="164" t="s">
        <v>2838</v>
      </c>
      <c r="K293" s="164" t="s">
        <v>4035</v>
      </c>
      <c r="L293" s="164" t="s">
        <v>153</v>
      </c>
      <c r="M293" s="164" t="s">
        <v>4063</v>
      </c>
      <c r="N293" s="164" t="s">
        <v>295</v>
      </c>
      <c r="O293" s="164" t="s">
        <v>263</v>
      </c>
      <c r="Q293" s="164" t="s">
        <v>295</v>
      </c>
      <c r="R293" s="164" t="s">
        <v>432</v>
      </c>
      <c r="S293" s="168" t="b">
        <v>0</v>
      </c>
      <c r="V293" s="170">
        <v>43133</v>
      </c>
      <c r="W293" s="164" t="s">
        <v>295</v>
      </c>
      <c r="X293"/>
      <c r="Z293" s="164" t="s">
        <v>295</v>
      </c>
      <c r="AC293" s="164" t="s">
        <v>2964</v>
      </c>
      <c r="AD293" s="167"/>
      <c r="AE293" s="164" t="s">
        <v>263</v>
      </c>
      <c r="AF293" s="164" t="s">
        <v>762</v>
      </c>
      <c r="AG293" s="164" t="s">
        <v>2884</v>
      </c>
      <c r="AH293" s="170">
        <v>43466</v>
      </c>
      <c r="AI293" s="172"/>
      <c r="AJ293" s="151" t="str">
        <f t="shared" si="4"/>
        <v>FS</v>
      </c>
      <c r="AK293" s="151" t="b">
        <f>ISNUMBER(SEARCH("IRT",Table1[[#This Row],[Current_Status]]))</f>
        <v>0</v>
      </c>
      <c r="AL293" s="152">
        <f>YEAR(Table1[[#This Row],[Project_Initiated]])</f>
        <v>2018</v>
      </c>
      <c r="AM293" s="87">
        <v>43754</v>
      </c>
      <c r="AN293" s="158" t="str">
        <f>IF(AND(Table1[[#This Row],[Completed Date]]&gt;="07/01/2019"+0,Table1[[#This Row],[Completed Date]]&lt;="6/30/2020"+0),"FY 19-20",IF(AND(Table1[[#This Row],[Completed Date]]&gt;="07/01/2018"+0,Table1[[#This Row],[Completed Date]]&lt;="6/30/2019"+0),"FY 18-19",""))</f>
        <v>FY 18-19</v>
      </c>
      <c r="AO293" s="157" t="str">
        <f>IFERROR(FIND("R",Table1[[#This Row],[FS_Priority]]),"")</f>
        <v/>
      </c>
      <c r="AX293"/>
      <c r="BA293" s="3"/>
    </row>
    <row r="294" spans="1:53" hidden="1" x14ac:dyDescent="0.25">
      <c r="A294" s="164" t="s">
        <v>777</v>
      </c>
      <c r="B294" s="164" t="s">
        <v>295</v>
      </c>
      <c r="C294" s="164" t="s">
        <v>777</v>
      </c>
      <c r="D294" s="168" t="b">
        <v>0</v>
      </c>
      <c r="E294" s="164" t="s">
        <v>151</v>
      </c>
      <c r="F294" s="164" t="s">
        <v>3450</v>
      </c>
      <c r="G294" s="164" t="s">
        <v>295</v>
      </c>
      <c r="H294" s="164" t="s">
        <v>560</v>
      </c>
      <c r="I294" s="164" t="s">
        <v>3879</v>
      </c>
      <c r="J294" s="164" t="s">
        <v>2838</v>
      </c>
      <c r="K294" s="164" t="s">
        <v>4035</v>
      </c>
      <c r="L294" s="164" t="s">
        <v>153</v>
      </c>
      <c r="M294" s="164" t="s">
        <v>4048</v>
      </c>
      <c r="N294" s="164" t="s">
        <v>295</v>
      </c>
      <c r="O294" s="164" t="s">
        <v>263</v>
      </c>
      <c r="Q294" s="164" t="s">
        <v>295</v>
      </c>
      <c r="R294" s="164" t="s">
        <v>295</v>
      </c>
      <c r="S294" s="168" t="b">
        <v>0</v>
      </c>
      <c r="V294" s="170">
        <v>43143</v>
      </c>
      <c r="W294" s="164" t="s">
        <v>295</v>
      </c>
      <c r="X294"/>
      <c r="Z294" s="164" t="s">
        <v>295</v>
      </c>
      <c r="AC294" s="164" t="s">
        <v>778</v>
      </c>
      <c r="AD294" s="136"/>
      <c r="AE294" s="164" t="s">
        <v>263</v>
      </c>
      <c r="AF294" s="164" t="s">
        <v>779</v>
      </c>
      <c r="AG294" s="164" t="s">
        <v>2884</v>
      </c>
      <c r="AH294" s="172">
        <v>43395</v>
      </c>
      <c r="AI294" s="172"/>
      <c r="AJ294" s="151" t="str">
        <f t="shared" si="4"/>
        <v>FS</v>
      </c>
      <c r="AK294" s="151" t="b">
        <f>ISNUMBER(SEARCH("IRT",Table1[[#This Row],[Current_Status]]))</f>
        <v>0</v>
      </c>
      <c r="AL294" s="152">
        <f>YEAR(Table1[[#This Row],[Project_Initiated]])</f>
        <v>2018</v>
      </c>
      <c r="AM294" s="87">
        <v>43754</v>
      </c>
      <c r="AN294" s="158" t="str">
        <f>IF(AND(Table1[[#This Row],[Completed Date]]&gt;="07/01/2019"+0,Table1[[#This Row],[Completed Date]]&lt;="6/30/2020"+0),"FY 19-20",IF(AND(Table1[[#This Row],[Completed Date]]&gt;="07/01/2018"+0,Table1[[#This Row],[Completed Date]]&lt;="6/30/2019"+0),"FY 18-19",""))</f>
        <v>FY 18-19</v>
      </c>
      <c r="AO294" s="157" t="str">
        <f>IFERROR(FIND("R",Table1[[#This Row],[FS_Priority]]),"")</f>
        <v/>
      </c>
      <c r="AX294"/>
      <c r="BA294" s="3"/>
    </row>
    <row r="295" spans="1:53" hidden="1" x14ac:dyDescent="0.25">
      <c r="A295" s="164" t="s">
        <v>803</v>
      </c>
      <c r="B295" s="164" t="s">
        <v>295</v>
      </c>
      <c r="C295" s="164" t="s">
        <v>803</v>
      </c>
      <c r="D295" s="168" t="b">
        <v>0</v>
      </c>
      <c r="E295" s="164" t="s">
        <v>151</v>
      </c>
      <c r="F295" s="164" t="s">
        <v>3455</v>
      </c>
      <c r="G295" s="164" t="s">
        <v>295</v>
      </c>
      <c r="H295" s="164" t="s">
        <v>525</v>
      </c>
      <c r="I295" s="164" t="s">
        <v>4054</v>
      </c>
      <c r="J295" s="164" t="s">
        <v>2838</v>
      </c>
      <c r="K295" s="164" t="s">
        <v>4035</v>
      </c>
      <c r="L295" s="164" t="s">
        <v>153</v>
      </c>
      <c r="M295" s="164" t="s">
        <v>4036</v>
      </c>
      <c r="N295" s="164" t="s">
        <v>295</v>
      </c>
      <c r="O295" s="164" t="s">
        <v>263</v>
      </c>
      <c r="Q295" s="164" t="s">
        <v>295</v>
      </c>
      <c r="R295" s="164" t="s">
        <v>295</v>
      </c>
      <c r="S295" s="168" t="b">
        <v>0</v>
      </c>
      <c r="V295" s="170">
        <v>43173</v>
      </c>
      <c r="W295" s="164" t="s">
        <v>295</v>
      </c>
      <c r="X295"/>
      <c r="Z295" s="164" t="s">
        <v>295</v>
      </c>
      <c r="AC295" s="164" t="s">
        <v>2874</v>
      </c>
      <c r="AD295" s="136"/>
      <c r="AE295" s="164" t="s">
        <v>263</v>
      </c>
      <c r="AF295" s="164" t="s">
        <v>804</v>
      </c>
      <c r="AG295" s="164" t="s">
        <v>2884</v>
      </c>
      <c r="AH295" s="170">
        <v>43448</v>
      </c>
      <c r="AI295" s="172"/>
      <c r="AJ295" s="151" t="str">
        <f t="shared" si="4"/>
        <v>FS</v>
      </c>
      <c r="AK295" s="151" t="b">
        <f>ISNUMBER(SEARCH("IRT",Table1[[#This Row],[Current_Status]]))</f>
        <v>0</v>
      </c>
      <c r="AL295" s="152">
        <f>YEAR(Table1[[#This Row],[Project_Initiated]])</f>
        <v>2018</v>
      </c>
      <c r="AM295" s="87">
        <v>43754</v>
      </c>
      <c r="AN295" s="158" t="str">
        <f>IF(AND(Table1[[#This Row],[Completed Date]]&gt;="07/01/2019"+0,Table1[[#This Row],[Completed Date]]&lt;="6/30/2020"+0),"FY 19-20",IF(AND(Table1[[#This Row],[Completed Date]]&gt;="07/01/2018"+0,Table1[[#This Row],[Completed Date]]&lt;="6/30/2019"+0),"FY 18-19",""))</f>
        <v>FY 18-19</v>
      </c>
      <c r="AO295" s="157" t="str">
        <f>IFERROR(FIND("R",Table1[[#This Row],[FS_Priority]]),"")</f>
        <v/>
      </c>
      <c r="AX295"/>
      <c r="BA295" s="3"/>
    </row>
    <row r="296" spans="1:53" hidden="1" x14ac:dyDescent="0.25">
      <c r="A296" s="164" t="s">
        <v>431</v>
      </c>
      <c r="B296" s="164" t="s">
        <v>295</v>
      </c>
      <c r="C296" s="164" t="s">
        <v>431</v>
      </c>
      <c r="D296" s="168" t="b">
        <v>0</v>
      </c>
      <c r="E296" s="164" t="s">
        <v>151</v>
      </c>
      <c r="F296" s="164" t="s">
        <v>3513</v>
      </c>
      <c r="G296" s="164" t="s">
        <v>295</v>
      </c>
      <c r="H296" s="164" t="s">
        <v>556</v>
      </c>
      <c r="I296" s="164" t="s">
        <v>372</v>
      </c>
      <c r="J296" s="164" t="s">
        <v>2838</v>
      </c>
      <c r="K296" s="164" t="s">
        <v>4035</v>
      </c>
      <c r="L296" s="164" t="s">
        <v>153</v>
      </c>
      <c r="M296" s="164" t="s">
        <v>4041</v>
      </c>
      <c r="N296" s="164" t="s">
        <v>295</v>
      </c>
      <c r="O296" s="164" t="s">
        <v>263</v>
      </c>
      <c r="Q296" s="164" t="s">
        <v>432</v>
      </c>
      <c r="R296" s="164" t="s">
        <v>2841</v>
      </c>
      <c r="S296" s="168" t="b">
        <v>0</v>
      </c>
      <c r="V296" s="170">
        <v>43177</v>
      </c>
      <c r="W296" s="164" t="s">
        <v>295</v>
      </c>
      <c r="X296"/>
      <c r="Z296" s="164" t="s">
        <v>295</v>
      </c>
      <c r="AC296" s="164" t="s">
        <v>3114</v>
      </c>
      <c r="AD296" s="167"/>
      <c r="AE296" s="164" t="s">
        <v>257</v>
      </c>
      <c r="AF296" s="164" t="s">
        <v>808</v>
      </c>
      <c r="AG296" s="164" t="s">
        <v>2884</v>
      </c>
      <c r="AH296" s="170">
        <v>43570</v>
      </c>
      <c r="AI296" s="172"/>
      <c r="AJ296" s="151" t="str">
        <f t="shared" si="4"/>
        <v>FS</v>
      </c>
      <c r="AK296" s="151" t="b">
        <f>ISNUMBER(SEARCH("IRT",Table1[[#This Row],[Current_Status]]))</f>
        <v>0</v>
      </c>
      <c r="AL296" s="152">
        <f>YEAR(Table1[[#This Row],[Project_Initiated]])</f>
        <v>2018</v>
      </c>
      <c r="AM296" s="87">
        <v>43754</v>
      </c>
      <c r="AN296" s="158" t="str">
        <f>IF(AND(Table1[[#This Row],[Completed Date]]&gt;="07/01/2019"+0,Table1[[#This Row],[Completed Date]]&lt;="6/30/2020"+0),"FY 19-20",IF(AND(Table1[[#This Row],[Completed Date]]&gt;="07/01/2018"+0,Table1[[#This Row],[Completed Date]]&lt;="6/30/2019"+0),"FY 18-19",""))</f>
        <v>FY 18-19</v>
      </c>
      <c r="AO296" s="157" t="str">
        <f>IFERROR(FIND("R",Table1[[#This Row],[FS_Priority]]),"")</f>
        <v/>
      </c>
      <c r="AX296"/>
      <c r="BA296" s="3"/>
    </row>
    <row r="297" spans="1:53" hidden="1" x14ac:dyDescent="0.25">
      <c r="A297" s="164" t="s">
        <v>819</v>
      </c>
      <c r="B297" s="164" t="s">
        <v>295</v>
      </c>
      <c r="C297" s="164" t="s">
        <v>819</v>
      </c>
      <c r="D297" s="168" t="b">
        <v>0</v>
      </c>
      <c r="E297" s="164" t="s">
        <v>151</v>
      </c>
      <c r="F297" s="164" t="s">
        <v>3456</v>
      </c>
      <c r="G297" s="164" t="s">
        <v>295</v>
      </c>
      <c r="H297" s="164" t="s">
        <v>544</v>
      </c>
      <c r="I297" s="164" t="s">
        <v>4061</v>
      </c>
      <c r="J297" s="164" t="s">
        <v>2838</v>
      </c>
      <c r="K297" s="164" t="s">
        <v>4035</v>
      </c>
      <c r="L297" s="164" t="s">
        <v>153</v>
      </c>
      <c r="M297" s="164" t="s">
        <v>4040</v>
      </c>
      <c r="N297" s="164" t="s">
        <v>295</v>
      </c>
      <c r="O297" s="164" t="s">
        <v>243</v>
      </c>
      <c r="Q297" s="164" t="s">
        <v>295</v>
      </c>
      <c r="R297" s="164" t="s">
        <v>305</v>
      </c>
      <c r="S297" s="168" t="b">
        <v>1</v>
      </c>
      <c r="V297" s="170">
        <v>43179</v>
      </c>
      <c r="W297" s="164" t="s">
        <v>295</v>
      </c>
      <c r="X297"/>
      <c r="Z297" s="164" t="s">
        <v>295</v>
      </c>
      <c r="AC297" s="164" t="s">
        <v>295</v>
      </c>
      <c r="AE297" s="164" t="s">
        <v>243</v>
      </c>
      <c r="AF297" s="164" t="s">
        <v>295</v>
      </c>
      <c r="AG297" s="164" t="s">
        <v>624</v>
      </c>
      <c r="AH297" s="170">
        <v>43336</v>
      </c>
      <c r="AI297" s="172"/>
      <c r="AJ297" s="151" t="str">
        <f t="shared" si="4"/>
        <v>FS</v>
      </c>
      <c r="AK297" s="151" t="b">
        <f>ISNUMBER(SEARCH("IRT",Table1[[#This Row],[Current_Status]]))</f>
        <v>0</v>
      </c>
      <c r="AL297" s="152">
        <f>YEAR(Table1[[#This Row],[Project_Initiated]])</f>
        <v>2018</v>
      </c>
      <c r="AM297" s="87">
        <v>43754</v>
      </c>
      <c r="AN297" s="158" t="str">
        <f>IF(AND(Table1[[#This Row],[Completed Date]]&gt;="07/01/2019"+0,Table1[[#This Row],[Completed Date]]&lt;="6/30/2020"+0),"FY 19-20",IF(AND(Table1[[#This Row],[Completed Date]]&gt;="07/01/2018"+0,Table1[[#This Row],[Completed Date]]&lt;="6/30/2019"+0),"FY 18-19",""))</f>
        <v>FY 18-19</v>
      </c>
      <c r="AO297" s="157" t="str">
        <f>IFERROR(FIND("R",Table1[[#This Row],[FS_Priority]]),"")</f>
        <v/>
      </c>
      <c r="AX297"/>
      <c r="BA297" s="3"/>
    </row>
    <row r="298" spans="1:53" hidden="1" x14ac:dyDescent="0.25">
      <c r="A298" s="164" t="s">
        <v>419</v>
      </c>
      <c r="B298" s="164" t="s">
        <v>295</v>
      </c>
      <c r="C298" s="164" t="s">
        <v>419</v>
      </c>
      <c r="D298" s="168" t="b">
        <v>0</v>
      </c>
      <c r="E298" s="164" t="s">
        <v>151</v>
      </c>
      <c r="F298" s="164" t="s">
        <v>3502</v>
      </c>
      <c r="G298" s="164" t="s">
        <v>2798</v>
      </c>
      <c r="H298" s="164" t="s">
        <v>558</v>
      </c>
      <c r="I298" s="164" t="s">
        <v>4091</v>
      </c>
      <c r="J298" s="164" t="s">
        <v>2838</v>
      </c>
      <c r="K298" s="164" t="s">
        <v>4035</v>
      </c>
      <c r="L298" s="164" t="s">
        <v>153</v>
      </c>
      <c r="M298" s="164" t="s">
        <v>3906</v>
      </c>
      <c r="N298" s="164" t="s">
        <v>295</v>
      </c>
      <c r="O298" s="164" t="s">
        <v>263</v>
      </c>
      <c r="Q298" s="164" t="s">
        <v>399</v>
      </c>
      <c r="R298" s="164" t="s">
        <v>399</v>
      </c>
      <c r="S298" s="168" t="b">
        <v>0</v>
      </c>
      <c r="V298" s="170">
        <v>43200</v>
      </c>
      <c r="W298" s="164" t="s">
        <v>295</v>
      </c>
      <c r="X298"/>
      <c r="Z298" s="164" t="s">
        <v>295</v>
      </c>
      <c r="AC298" s="164" t="s">
        <v>4493</v>
      </c>
      <c r="AD298" s="167"/>
      <c r="AE298" s="164" t="s">
        <v>257</v>
      </c>
      <c r="AF298" s="164" t="s">
        <v>831</v>
      </c>
      <c r="AG298" s="164" t="s">
        <v>2884</v>
      </c>
      <c r="AH298" s="172">
        <v>43691</v>
      </c>
      <c r="AI298" s="171"/>
      <c r="AJ298" s="151" t="str">
        <f t="shared" si="4"/>
        <v>FS</v>
      </c>
      <c r="AK298" s="151" t="b">
        <f>ISNUMBER(SEARCH("IRT",Table1[[#This Row],[Current_Status]]))</f>
        <v>0</v>
      </c>
      <c r="AL298" s="152">
        <f>YEAR(Table1[[#This Row],[Project_Initiated]])</f>
        <v>2018</v>
      </c>
      <c r="AM298" s="87">
        <v>43754</v>
      </c>
      <c r="AN298" s="158" t="str">
        <f>IF(AND(Table1[[#This Row],[Completed Date]]&gt;="07/01/2019"+0,Table1[[#This Row],[Completed Date]]&lt;="6/30/2020"+0),"FY 19-20",IF(AND(Table1[[#This Row],[Completed Date]]&gt;="07/01/2018"+0,Table1[[#This Row],[Completed Date]]&lt;="6/30/2019"+0),"FY 18-19",""))</f>
        <v>FY 19-20</v>
      </c>
      <c r="AO298" s="157" t="str">
        <f>IFERROR(FIND("R",Table1[[#This Row],[FS_Priority]]),"")</f>
        <v/>
      </c>
      <c r="AX298"/>
      <c r="BA298" s="3"/>
    </row>
    <row r="299" spans="1:53" hidden="1" x14ac:dyDescent="0.25">
      <c r="A299" s="164" t="s">
        <v>836</v>
      </c>
      <c r="B299" s="164" t="s">
        <v>295</v>
      </c>
      <c r="C299" s="164" t="s">
        <v>836</v>
      </c>
      <c r="D299" s="168" t="b">
        <v>0</v>
      </c>
      <c r="E299" s="164" t="s">
        <v>151</v>
      </c>
      <c r="F299" s="164" t="s">
        <v>3469</v>
      </c>
      <c r="G299" s="164" t="s">
        <v>295</v>
      </c>
      <c r="H299" s="164" t="s">
        <v>378</v>
      </c>
      <c r="I299" s="164" t="s">
        <v>372</v>
      </c>
      <c r="J299" s="164" t="s">
        <v>2838</v>
      </c>
      <c r="K299" s="164" t="s">
        <v>4035</v>
      </c>
      <c r="L299" s="164" t="s">
        <v>153</v>
      </c>
      <c r="M299" s="164" t="s">
        <v>4060</v>
      </c>
      <c r="N299" s="164" t="s">
        <v>295</v>
      </c>
      <c r="O299" s="164" t="s">
        <v>243</v>
      </c>
      <c r="Q299" s="164" t="s">
        <v>295</v>
      </c>
      <c r="R299" s="164" t="s">
        <v>328</v>
      </c>
      <c r="S299" s="168" t="b">
        <v>1</v>
      </c>
      <c r="V299" s="170">
        <v>43202</v>
      </c>
      <c r="W299" s="164" t="s">
        <v>295</v>
      </c>
      <c r="X299"/>
      <c r="Z299" s="164" t="s">
        <v>295</v>
      </c>
      <c r="AC299" s="164" t="s">
        <v>295</v>
      </c>
      <c r="AD299" s="136"/>
      <c r="AE299" s="164" t="s">
        <v>243</v>
      </c>
      <c r="AF299" s="164" t="s">
        <v>295</v>
      </c>
      <c r="AG299" s="164" t="s">
        <v>624</v>
      </c>
      <c r="AH299" s="170">
        <v>43336</v>
      </c>
      <c r="AI299" s="171"/>
      <c r="AJ299" s="151" t="str">
        <f t="shared" si="4"/>
        <v>FS</v>
      </c>
      <c r="AK299" s="151" t="b">
        <f>ISNUMBER(SEARCH("IRT",Table1[[#This Row],[Current_Status]]))</f>
        <v>0</v>
      </c>
      <c r="AL299" s="152">
        <f>YEAR(Table1[[#This Row],[Project_Initiated]])</f>
        <v>2018</v>
      </c>
      <c r="AM299" s="87">
        <v>43754</v>
      </c>
      <c r="AN299" s="158" t="str">
        <f>IF(AND(Table1[[#This Row],[Completed Date]]&gt;="07/01/2019"+0,Table1[[#This Row],[Completed Date]]&lt;="6/30/2020"+0),"FY 19-20",IF(AND(Table1[[#This Row],[Completed Date]]&gt;="07/01/2018"+0,Table1[[#This Row],[Completed Date]]&lt;="6/30/2019"+0),"FY 18-19",""))</f>
        <v>FY 18-19</v>
      </c>
      <c r="AO299" s="157" t="str">
        <f>IFERROR(FIND("R",Table1[[#This Row],[FS_Priority]]),"")</f>
        <v/>
      </c>
      <c r="AX299"/>
      <c r="BA299" s="3"/>
    </row>
    <row r="300" spans="1:53" hidden="1" x14ac:dyDescent="0.25">
      <c r="A300" s="164" t="s">
        <v>863</v>
      </c>
      <c r="B300" s="164" t="s">
        <v>295</v>
      </c>
      <c r="C300" s="164" t="s">
        <v>863</v>
      </c>
      <c r="D300" s="168" t="b">
        <v>0</v>
      </c>
      <c r="E300" s="164" t="s">
        <v>151</v>
      </c>
      <c r="F300" s="164" t="s">
        <v>3465</v>
      </c>
      <c r="G300" s="164" t="s">
        <v>295</v>
      </c>
      <c r="H300" s="164" t="s">
        <v>550</v>
      </c>
      <c r="I300" s="164" t="s">
        <v>4051</v>
      </c>
      <c r="J300" s="164" t="s">
        <v>2838</v>
      </c>
      <c r="K300" s="164" t="s">
        <v>4035</v>
      </c>
      <c r="L300" s="164" t="s">
        <v>153</v>
      </c>
      <c r="M300" s="164" t="s">
        <v>4050</v>
      </c>
      <c r="N300" s="164" t="s">
        <v>295</v>
      </c>
      <c r="O300" s="164" t="s">
        <v>243</v>
      </c>
      <c r="Q300" s="164" t="s">
        <v>295</v>
      </c>
      <c r="R300" s="164" t="s">
        <v>264</v>
      </c>
      <c r="S300" s="168" t="b">
        <v>1</v>
      </c>
      <c r="V300" s="170">
        <v>43229</v>
      </c>
      <c r="W300" s="164" t="s">
        <v>295</v>
      </c>
      <c r="X300"/>
      <c r="Z300" s="164" t="s">
        <v>295</v>
      </c>
      <c r="AC300" s="164" t="s">
        <v>295</v>
      </c>
      <c r="AD300" s="136"/>
      <c r="AE300" s="164" t="s">
        <v>243</v>
      </c>
      <c r="AF300" s="164" t="s">
        <v>295</v>
      </c>
      <c r="AG300" s="164" t="s">
        <v>624</v>
      </c>
      <c r="AH300" s="172">
        <v>43336</v>
      </c>
      <c r="AI300" s="171"/>
      <c r="AJ300" s="151" t="str">
        <f t="shared" si="4"/>
        <v>FS</v>
      </c>
      <c r="AK300" s="151" t="b">
        <f>ISNUMBER(SEARCH("IRT",Table1[[#This Row],[Current_Status]]))</f>
        <v>0</v>
      </c>
      <c r="AL300" s="152">
        <f>YEAR(Table1[[#This Row],[Project_Initiated]])</f>
        <v>2018</v>
      </c>
      <c r="AM300" s="87">
        <v>43754</v>
      </c>
      <c r="AN300" s="158" t="str">
        <f>IF(AND(Table1[[#This Row],[Completed Date]]&gt;="07/01/2019"+0,Table1[[#This Row],[Completed Date]]&lt;="6/30/2020"+0),"FY 19-20",IF(AND(Table1[[#This Row],[Completed Date]]&gt;="07/01/2018"+0,Table1[[#This Row],[Completed Date]]&lt;="6/30/2019"+0),"FY 18-19",""))</f>
        <v>FY 18-19</v>
      </c>
      <c r="AO300" s="157" t="str">
        <f>IFERROR(FIND("R",Table1[[#This Row],[FS_Priority]]),"")</f>
        <v/>
      </c>
      <c r="AX300"/>
      <c r="BA300" s="3"/>
    </row>
    <row r="301" spans="1:53" hidden="1" x14ac:dyDescent="0.25">
      <c r="A301" s="164" t="s">
        <v>439</v>
      </c>
      <c r="B301" s="164" t="s">
        <v>295</v>
      </c>
      <c r="C301" s="164" t="s">
        <v>439</v>
      </c>
      <c r="D301" s="168" t="b">
        <v>0</v>
      </c>
      <c r="E301" s="164" t="s">
        <v>151</v>
      </c>
      <c r="F301" s="164" t="s">
        <v>3517</v>
      </c>
      <c r="G301" s="164" t="s">
        <v>295</v>
      </c>
      <c r="H301" s="164" t="s">
        <v>559</v>
      </c>
      <c r="I301" s="164" t="s">
        <v>4103</v>
      </c>
      <c r="J301" s="164" t="s">
        <v>2838</v>
      </c>
      <c r="K301" s="164" t="s">
        <v>4035</v>
      </c>
      <c r="L301" s="164" t="s">
        <v>153</v>
      </c>
      <c r="M301" s="164" t="s">
        <v>4048</v>
      </c>
      <c r="N301" s="164" t="s">
        <v>295</v>
      </c>
      <c r="O301" s="164" t="s">
        <v>243</v>
      </c>
      <c r="Q301" s="164" t="s">
        <v>440</v>
      </c>
      <c r="R301" s="164" t="s">
        <v>2833</v>
      </c>
      <c r="S301" s="168" t="b">
        <v>0</v>
      </c>
      <c r="V301" s="170">
        <v>43230</v>
      </c>
      <c r="W301" s="164" t="s">
        <v>295</v>
      </c>
      <c r="X301"/>
      <c r="Z301" s="164" t="s">
        <v>295</v>
      </c>
      <c r="AC301" s="164" t="s">
        <v>2890</v>
      </c>
      <c r="AD301" s="136"/>
      <c r="AE301" s="164" t="s">
        <v>243</v>
      </c>
      <c r="AF301" s="164" t="s">
        <v>295</v>
      </c>
      <c r="AG301" s="164" t="s">
        <v>624</v>
      </c>
      <c r="AH301" s="170">
        <v>43476</v>
      </c>
      <c r="AI301" s="172"/>
      <c r="AJ301" s="151" t="str">
        <f t="shared" si="4"/>
        <v>FS</v>
      </c>
      <c r="AK301" s="151" t="b">
        <f>ISNUMBER(SEARCH("IRT",Table1[[#This Row],[Current_Status]]))</f>
        <v>0</v>
      </c>
      <c r="AL301" s="152">
        <f>YEAR(Table1[[#This Row],[Project_Initiated]])</f>
        <v>2018</v>
      </c>
      <c r="AM301" s="87">
        <v>43754</v>
      </c>
      <c r="AN301" s="158" t="str">
        <f>IF(AND(Table1[[#This Row],[Completed Date]]&gt;="07/01/2019"+0,Table1[[#This Row],[Completed Date]]&lt;="6/30/2020"+0),"FY 19-20",IF(AND(Table1[[#This Row],[Completed Date]]&gt;="07/01/2018"+0,Table1[[#This Row],[Completed Date]]&lt;="6/30/2019"+0),"FY 18-19",""))</f>
        <v>FY 18-19</v>
      </c>
      <c r="AO301" s="157" t="str">
        <f>IFERROR(FIND("R",Table1[[#This Row],[FS_Priority]]),"")</f>
        <v/>
      </c>
      <c r="AX301"/>
      <c r="BA301" s="3"/>
    </row>
    <row r="302" spans="1:53" hidden="1" x14ac:dyDescent="0.25">
      <c r="A302" s="164" t="s">
        <v>437</v>
      </c>
      <c r="B302" s="164" t="s">
        <v>295</v>
      </c>
      <c r="C302" s="164" t="s">
        <v>437</v>
      </c>
      <c r="D302" s="168" t="b">
        <v>0</v>
      </c>
      <c r="E302" s="164" t="s">
        <v>151</v>
      </c>
      <c r="F302" s="164" t="s">
        <v>3516</v>
      </c>
      <c r="G302" s="164" t="s">
        <v>295</v>
      </c>
      <c r="H302" s="164" t="s">
        <v>560</v>
      </c>
      <c r="I302" s="164" t="s">
        <v>3879</v>
      </c>
      <c r="J302" s="164" t="s">
        <v>2838</v>
      </c>
      <c r="K302" s="164" t="s">
        <v>4035</v>
      </c>
      <c r="L302" s="164" t="s">
        <v>153</v>
      </c>
      <c r="M302" s="164" t="s">
        <v>4048</v>
      </c>
      <c r="N302" s="164" t="s">
        <v>295</v>
      </c>
      <c r="O302" s="164" t="s">
        <v>243</v>
      </c>
      <c r="Q302" s="164" t="s">
        <v>438</v>
      </c>
      <c r="R302" s="164" t="s">
        <v>295</v>
      </c>
      <c r="S302" s="168" t="b">
        <v>0</v>
      </c>
      <c r="V302" s="170">
        <v>43328</v>
      </c>
      <c r="W302" s="164" t="s">
        <v>295</v>
      </c>
      <c r="X302"/>
      <c r="Z302" s="164" t="s">
        <v>295</v>
      </c>
      <c r="AC302" s="164" t="s">
        <v>2890</v>
      </c>
      <c r="AE302" s="164" t="s">
        <v>243</v>
      </c>
      <c r="AF302" s="164" t="s">
        <v>624</v>
      </c>
      <c r="AG302" s="164" t="s">
        <v>624</v>
      </c>
      <c r="AH302" s="172">
        <v>43476</v>
      </c>
      <c r="AI302" s="172"/>
      <c r="AJ302" s="151" t="str">
        <f t="shared" si="4"/>
        <v>FS</v>
      </c>
      <c r="AK302" s="151" t="b">
        <f>ISNUMBER(SEARCH("IRT",Table1[[#This Row],[Current_Status]]))</f>
        <v>0</v>
      </c>
      <c r="AL302" s="152">
        <f>YEAR(Table1[[#This Row],[Project_Initiated]])</f>
        <v>2018</v>
      </c>
      <c r="AM302" s="87">
        <v>43754</v>
      </c>
      <c r="AN302" s="158" t="str">
        <f>IF(AND(Table1[[#This Row],[Completed Date]]&gt;="07/01/2019"+0,Table1[[#This Row],[Completed Date]]&lt;="6/30/2020"+0),"FY 19-20",IF(AND(Table1[[#This Row],[Completed Date]]&gt;="07/01/2018"+0,Table1[[#This Row],[Completed Date]]&lt;="6/30/2019"+0),"FY 18-19",""))</f>
        <v>FY 18-19</v>
      </c>
      <c r="AO302" s="157" t="str">
        <f>IFERROR(FIND("R",Table1[[#This Row],[FS_Priority]]),"")</f>
        <v/>
      </c>
      <c r="AX302"/>
      <c r="BA302" s="3"/>
    </row>
    <row r="303" spans="1:53" hidden="1" x14ac:dyDescent="0.25">
      <c r="A303" s="164" t="s">
        <v>4569</v>
      </c>
      <c r="B303" s="164" t="s">
        <v>295</v>
      </c>
      <c r="C303" s="164" t="s">
        <v>4569</v>
      </c>
      <c r="D303" s="168" t="b">
        <v>0</v>
      </c>
      <c r="E303" s="164" t="s">
        <v>151</v>
      </c>
      <c r="F303" s="164" t="s">
        <v>4596</v>
      </c>
      <c r="G303" s="164" t="s">
        <v>295</v>
      </c>
      <c r="H303" s="164" t="s">
        <v>556</v>
      </c>
      <c r="I303" s="164" t="s">
        <v>4597</v>
      </c>
      <c r="J303" s="164" t="s">
        <v>2838</v>
      </c>
      <c r="K303" s="164" t="s">
        <v>4035</v>
      </c>
      <c r="L303" s="164" t="s">
        <v>153</v>
      </c>
      <c r="M303" s="164" t="s">
        <v>4048</v>
      </c>
      <c r="N303" s="164" t="s">
        <v>295</v>
      </c>
      <c r="O303" s="164" t="s">
        <v>243</v>
      </c>
      <c r="Q303" s="164" t="s">
        <v>4598</v>
      </c>
      <c r="R303" s="164" t="s">
        <v>295</v>
      </c>
      <c r="S303" s="168" t="b">
        <v>0</v>
      </c>
      <c r="V303" s="170">
        <v>43257</v>
      </c>
      <c r="W303" s="164" t="s">
        <v>295</v>
      </c>
      <c r="X303"/>
      <c r="Z303" s="164" t="s">
        <v>295</v>
      </c>
      <c r="AC303" s="164" t="s">
        <v>295</v>
      </c>
      <c r="AD303" s="136"/>
      <c r="AE303" s="164" t="s">
        <v>243</v>
      </c>
      <c r="AF303" s="164" t="s">
        <v>295</v>
      </c>
      <c r="AG303" s="164" t="s">
        <v>295</v>
      </c>
      <c r="AH303" s="170">
        <v>43724</v>
      </c>
      <c r="AI303" s="172"/>
      <c r="AJ303" s="151" t="str">
        <f t="shared" si="4"/>
        <v>FS</v>
      </c>
      <c r="AK303" s="151" t="b">
        <f>ISNUMBER(SEARCH("IRT",Table1[[#This Row],[Current_Status]]))</f>
        <v>0</v>
      </c>
      <c r="AL303" s="152">
        <f>YEAR(Table1[[#This Row],[Project_Initiated]])</f>
        <v>2018</v>
      </c>
      <c r="AM303" s="87">
        <v>43754</v>
      </c>
      <c r="AN303" s="158" t="str">
        <f>IF(AND(Table1[[#This Row],[Completed Date]]&gt;="07/01/2019"+0,Table1[[#This Row],[Completed Date]]&lt;="6/30/2020"+0),"FY 19-20",IF(AND(Table1[[#This Row],[Completed Date]]&gt;="07/01/2018"+0,Table1[[#This Row],[Completed Date]]&lt;="6/30/2019"+0),"FY 18-19",""))</f>
        <v>FY 19-20</v>
      </c>
      <c r="AO303" s="157" t="str">
        <f>IFERROR(FIND("R",Table1[[#This Row],[FS_Priority]]),"")</f>
        <v/>
      </c>
      <c r="AX303"/>
      <c r="BA303" s="3"/>
    </row>
    <row r="304" spans="1:53" hidden="1" x14ac:dyDescent="0.25">
      <c r="A304" s="164" t="s">
        <v>885</v>
      </c>
      <c r="B304" s="164" t="s">
        <v>295</v>
      </c>
      <c r="C304" s="164" t="s">
        <v>885</v>
      </c>
      <c r="D304" s="168" t="b">
        <v>0</v>
      </c>
      <c r="E304" s="164" t="s">
        <v>151</v>
      </c>
      <c r="F304" s="164" t="s">
        <v>3478</v>
      </c>
      <c r="G304" s="164" t="s">
        <v>295</v>
      </c>
      <c r="H304" s="164" t="s">
        <v>116</v>
      </c>
      <c r="I304" s="164" t="s">
        <v>4073</v>
      </c>
      <c r="J304" s="164" t="s">
        <v>2838</v>
      </c>
      <c r="K304" s="164" t="s">
        <v>4035</v>
      </c>
      <c r="L304" s="164" t="s">
        <v>153</v>
      </c>
      <c r="M304" s="164" t="s">
        <v>4043</v>
      </c>
      <c r="N304" s="164" t="s">
        <v>295</v>
      </c>
      <c r="O304" s="164" t="s">
        <v>243</v>
      </c>
      <c r="Q304" s="164" t="s">
        <v>302</v>
      </c>
      <c r="R304" s="164" t="s">
        <v>324</v>
      </c>
      <c r="S304" s="168" t="b">
        <v>1</v>
      </c>
      <c r="V304" s="170">
        <v>43263</v>
      </c>
      <c r="W304" s="164" t="s">
        <v>295</v>
      </c>
      <c r="X304"/>
      <c r="Z304" s="164" t="s">
        <v>295</v>
      </c>
      <c r="AC304" s="164" t="s">
        <v>295</v>
      </c>
      <c r="AD304" s="167"/>
      <c r="AE304" s="164" t="s">
        <v>243</v>
      </c>
      <c r="AF304" s="164" t="s">
        <v>295</v>
      </c>
      <c r="AG304" s="164" t="s">
        <v>624</v>
      </c>
      <c r="AH304" s="170">
        <v>43369</v>
      </c>
      <c r="AI304" s="172"/>
      <c r="AJ304" s="151" t="str">
        <f t="shared" si="4"/>
        <v>FS</v>
      </c>
      <c r="AK304" s="151" t="b">
        <f>ISNUMBER(SEARCH("IRT",Table1[[#This Row],[Current_Status]]))</f>
        <v>0</v>
      </c>
      <c r="AL304" s="152">
        <f>YEAR(Table1[[#This Row],[Project_Initiated]])</f>
        <v>2018</v>
      </c>
      <c r="AM304" s="87">
        <v>43754</v>
      </c>
      <c r="AN304" s="158" t="str">
        <f>IF(AND(Table1[[#This Row],[Completed Date]]&gt;="07/01/2019"+0,Table1[[#This Row],[Completed Date]]&lt;="6/30/2020"+0),"FY 19-20",IF(AND(Table1[[#This Row],[Completed Date]]&gt;="07/01/2018"+0,Table1[[#This Row],[Completed Date]]&lt;="6/30/2019"+0),"FY 18-19",""))</f>
        <v>FY 18-19</v>
      </c>
      <c r="AO304" s="157" t="str">
        <f>IFERROR(FIND("R",Table1[[#This Row],[FS_Priority]]),"")</f>
        <v/>
      </c>
      <c r="AX304"/>
      <c r="BA304" s="3"/>
    </row>
    <row r="305" spans="1:53" hidden="1" x14ac:dyDescent="0.25">
      <c r="A305" s="164" t="s">
        <v>421</v>
      </c>
      <c r="B305" s="164" t="s">
        <v>295</v>
      </c>
      <c r="C305" s="164" t="s">
        <v>421</v>
      </c>
      <c r="D305" s="168" t="b">
        <v>0</v>
      </c>
      <c r="E305" s="164" t="s">
        <v>151</v>
      </c>
      <c r="F305" s="164" t="s">
        <v>3504</v>
      </c>
      <c r="G305" s="164" t="s">
        <v>403</v>
      </c>
      <c r="H305" s="164" t="s">
        <v>525</v>
      </c>
      <c r="I305" s="164" t="s">
        <v>4092</v>
      </c>
      <c r="J305" s="164" t="s">
        <v>2838</v>
      </c>
      <c r="K305" s="164" t="s">
        <v>4035</v>
      </c>
      <c r="L305" s="164" t="s">
        <v>153</v>
      </c>
      <c r="M305" s="164" t="s">
        <v>4036</v>
      </c>
      <c r="N305" s="164" t="s">
        <v>295</v>
      </c>
      <c r="O305" s="164" t="s">
        <v>263</v>
      </c>
      <c r="Q305" s="164" t="s">
        <v>422</v>
      </c>
      <c r="R305" s="164" t="s">
        <v>295</v>
      </c>
      <c r="S305" s="168" t="b">
        <v>0</v>
      </c>
      <c r="V305" s="170">
        <v>43279</v>
      </c>
      <c r="W305" s="164" t="s">
        <v>295</v>
      </c>
      <c r="X305"/>
      <c r="Z305" s="164" t="s">
        <v>295</v>
      </c>
      <c r="AC305" s="164" t="s">
        <v>4452</v>
      </c>
      <c r="AD305" s="136"/>
      <c r="AE305" s="164" t="s">
        <v>263</v>
      </c>
      <c r="AF305" s="164" t="s">
        <v>2800</v>
      </c>
      <c r="AG305" s="164" t="s">
        <v>2884</v>
      </c>
      <c r="AH305" s="170">
        <v>43678</v>
      </c>
      <c r="AI305" s="172"/>
      <c r="AJ305" s="151" t="str">
        <f t="shared" si="4"/>
        <v>FS</v>
      </c>
      <c r="AK305" s="151" t="b">
        <f>ISNUMBER(SEARCH("IRT",Table1[[#This Row],[Current_Status]]))</f>
        <v>0</v>
      </c>
      <c r="AL305" s="152">
        <f>YEAR(Table1[[#This Row],[Project_Initiated]])</f>
        <v>2018</v>
      </c>
      <c r="AM305" s="87">
        <v>43754</v>
      </c>
      <c r="AN305" s="158" t="str">
        <f>IF(AND(Table1[[#This Row],[Completed Date]]&gt;="07/01/2019"+0,Table1[[#This Row],[Completed Date]]&lt;="6/30/2020"+0),"FY 19-20",IF(AND(Table1[[#This Row],[Completed Date]]&gt;="07/01/2018"+0,Table1[[#This Row],[Completed Date]]&lt;="6/30/2019"+0),"FY 18-19",""))</f>
        <v>FY 19-20</v>
      </c>
      <c r="AO305" s="157" t="str">
        <f>IFERROR(FIND("R",Table1[[#This Row],[FS_Priority]]),"")</f>
        <v/>
      </c>
      <c r="AX305"/>
      <c r="BA305" s="3"/>
    </row>
    <row r="306" spans="1:53" hidden="1" x14ac:dyDescent="0.25">
      <c r="A306" s="164" t="s">
        <v>903</v>
      </c>
      <c r="B306" s="164" t="s">
        <v>295</v>
      </c>
      <c r="C306" s="164" t="s">
        <v>903</v>
      </c>
      <c r="D306" s="168" t="b">
        <v>0</v>
      </c>
      <c r="E306" s="164" t="s">
        <v>151</v>
      </c>
      <c r="F306" s="164" t="s">
        <v>3439</v>
      </c>
      <c r="G306" s="164" t="s">
        <v>295</v>
      </c>
      <c r="H306" s="164" t="s">
        <v>480</v>
      </c>
      <c r="I306" s="164" t="s">
        <v>309</v>
      </c>
      <c r="J306" s="164" t="s">
        <v>2838</v>
      </c>
      <c r="K306" s="164" t="s">
        <v>4035</v>
      </c>
      <c r="L306" s="164" t="s">
        <v>153</v>
      </c>
      <c r="M306" s="164" t="s">
        <v>4040</v>
      </c>
      <c r="N306" s="164" t="s">
        <v>295</v>
      </c>
      <c r="O306" s="164" t="s">
        <v>263</v>
      </c>
      <c r="P306" s="136"/>
      <c r="Q306" s="164" t="s">
        <v>295</v>
      </c>
      <c r="R306" s="164" t="s">
        <v>442</v>
      </c>
      <c r="S306" s="168" t="b">
        <v>0</v>
      </c>
      <c r="T306" s="136"/>
      <c r="V306" s="170">
        <v>42927</v>
      </c>
      <c r="W306" s="164" t="s">
        <v>295</v>
      </c>
      <c r="X306" s="136"/>
      <c r="Y306" s="136"/>
      <c r="Z306" s="164" t="s">
        <v>295</v>
      </c>
      <c r="AC306" s="164" t="s">
        <v>904</v>
      </c>
      <c r="AE306" s="164" t="s">
        <v>583</v>
      </c>
      <c r="AF306" s="164" t="s">
        <v>295</v>
      </c>
      <c r="AG306" s="164" t="s">
        <v>2884</v>
      </c>
      <c r="AH306" s="170">
        <v>43292</v>
      </c>
      <c r="AI306" s="172"/>
      <c r="AJ306" s="151" t="str">
        <f t="shared" si="4"/>
        <v>FS</v>
      </c>
      <c r="AK306" s="151" t="b">
        <f>ISNUMBER(SEARCH("IRT",Table1[[#This Row],[Current_Status]]))</f>
        <v>0</v>
      </c>
      <c r="AL306" s="152">
        <f>YEAR(Table1[[#This Row],[Project_Initiated]])</f>
        <v>2017</v>
      </c>
      <c r="AM306" s="87">
        <v>43754</v>
      </c>
      <c r="AN306" s="158" t="str">
        <f>IF(AND(Table1[[#This Row],[Completed Date]]&gt;="07/01/2019"+0,Table1[[#This Row],[Completed Date]]&lt;="6/30/2020"+0),"FY 19-20",IF(AND(Table1[[#This Row],[Completed Date]]&gt;="07/01/2018"+0,Table1[[#This Row],[Completed Date]]&lt;="6/30/2019"+0),"FY 18-19",""))</f>
        <v>FY 18-19</v>
      </c>
      <c r="AO306" s="157" t="str">
        <f>IFERROR(FIND("R",Table1[[#This Row],[FS_Priority]]),"")</f>
        <v/>
      </c>
      <c r="AX306"/>
      <c r="BA306" s="3"/>
    </row>
    <row r="307" spans="1:53" hidden="1" x14ac:dyDescent="0.25">
      <c r="A307" s="164" t="s">
        <v>912</v>
      </c>
      <c r="B307" s="164" t="s">
        <v>295</v>
      </c>
      <c r="C307" s="164" t="s">
        <v>912</v>
      </c>
      <c r="D307" s="168" t="b">
        <v>0</v>
      </c>
      <c r="E307" s="164" t="s">
        <v>151</v>
      </c>
      <c r="F307" s="164" t="s">
        <v>3442</v>
      </c>
      <c r="G307" s="164" t="s">
        <v>295</v>
      </c>
      <c r="H307" s="164" t="s">
        <v>557</v>
      </c>
      <c r="I307" s="164" t="s">
        <v>4055</v>
      </c>
      <c r="J307" s="164" t="s">
        <v>2838</v>
      </c>
      <c r="K307" s="164" t="s">
        <v>4035</v>
      </c>
      <c r="L307" s="164" t="s">
        <v>153</v>
      </c>
      <c r="M307" s="164" t="s">
        <v>3913</v>
      </c>
      <c r="N307" s="164" t="s">
        <v>295</v>
      </c>
      <c r="O307" s="164" t="s">
        <v>263</v>
      </c>
      <c r="P307" s="136"/>
      <c r="Q307" s="164" t="s">
        <v>295</v>
      </c>
      <c r="R307" s="164" t="s">
        <v>295</v>
      </c>
      <c r="S307" s="168" t="b">
        <v>0</v>
      </c>
      <c r="T307" s="136"/>
      <c r="V307" s="170">
        <v>43154</v>
      </c>
      <c r="W307" s="164" t="s">
        <v>295</v>
      </c>
      <c r="X307"/>
      <c r="Z307" s="164" t="s">
        <v>295</v>
      </c>
      <c r="AC307" s="164" t="s">
        <v>913</v>
      </c>
      <c r="AE307" s="164" t="s">
        <v>263</v>
      </c>
      <c r="AF307" s="164" t="s">
        <v>914</v>
      </c>
      <c r="AG307" s="164" t="s">
        <v>2884</v>
      </c>
      <c r="AH307" s="170">
        <v>43292</v>
      </c>
      <c r="AI307" s="172"/>
      <c r="AJ307" s="151" t="str">
        <f t="shared" si="4"/>
        <v>FS</v>
      </c>
      <c r="AK307" s="151" t="b">
        <f>ISNUMBER(SEARCH("IRT",Table1[[#This Row],[Current_Status]]))</f>
        <v>0</v>
      </c>
      <c r="AL307" s="152">
        <f>YEAR(Table1[[#This Row],[Project_Initiated]])</f>
        <v>2018</v>
      </c>
      <c r="AM307" s="87">
        <v>43754</v>
      </c>
      <c r="AN307" s="158" t="str">
        <f>IF(AND(Table1[[#This Row],[Completed Date]]&gt;="07/01/2019"+0,Table1[[#This Row],[Completed Date]]&lt;="6/30/2020"+0),"FY 19-20",IF(AND(Table1[[#This Row],[Completed Date]]&gt;="07/01/2018"+0,Table1[[#This Row],[Completed Date]]&lt;="6/30/2019"+0),"FY 18-19",""))</f>
        <v>FY 18-19</v>
      </c>
      <c r="AO307" s="157" t="str">
        <f>IFERROR(FIND("R",Table1[[#This Row],[FS_Priority]]),"")</f>
        <v/>
      </c>
      <c r="AX307"/>
      <c r="BA307" s="3"/>
    </row>
    <row r="308" spans="1:53" hidden="1" x14ac:dyDescent="0.25">
      <c r="A308" s="164" t="s">
        <v>915</v>
      </c>
      <c r="B308" s="164" t="s">
        <v>295</v>
      </c>
      <c r="C308" s="164" t="s">
        <v>915</v>
      </c>
      <c r="D308" s="168" t="b">
        <v>0</v>
      </c>
      <c r="E308" s="164" t="s">
        <v>151</v>
      </c>
      <c r="F308" s="164" t="s">
        <v>3443</v>
      </c>
      <c r="G308" s="164" t="s">
        <v>295</v>
      </c>
      <c r="H308" s="164" t="s">
        <v>544</v>
      </c>
      <c r="I308" s="164" t="s">
        <v>4046</v>
      </c>
      <c r="J308" s="164" t="s">
        <v>2838</v>
      </c>
      <c r="K308" s="164" t="s">
        <v>4035</v>
      </c>
      <c r="L308" s="164" t="s">
        <v>153</v>
      </c>
      <c r="M308" s="164" t="s">
        <v>4040</v>
      </c>
      <c r="N308" s="164" t="s">
        <v>295</v>
      </c>
      <c r="O308" s="164" t="s">
        <v>243</v>
      </c>
      <c r="P308" s="136"/>
      <c r="Q308" s="164" t="s">
        <v>295</v>
      </c>
      <c r="R308" s="164" t="s">
        <v>152</v>
      </c>
      <c r="S308" s="168" t="b">
        <v>1</v>
      </c>
      <c r="V308" s="170">
        <v>43167</v>
      </c>
      <c r="W308" s="164" t="s">
        <v>295</v>
      </c>
      <c r="X308" s="136"/>
      <c r="Y308" s="136"/>
      <c r="Z308" s="164" t="s">
        <v>295</v>
      </c>
      <c r="AC308" s="164" t="s">
        <v>916</v>
      </c>
      <c r="AD308" s="167"/>
      <c r="AE308" s="164" t="s">
        <v>243</v>
      </c>
      <c r="AF308" s="164" t="s">
        <v>295</v>
      </c>
      <c r="AG308" s="164" t="s">
        <v>624</v>
      </c>
      <c r="AH308" s="170">
        <v>43306</v>
      </c>
      <c r="AI308" s="172"/>
      <c r="AJ308" s="151" t="str">
        <f t="shared" si="4"/>
        <v>FS</v>
      </c>
      <c r="AK308" s="151" t="b">
        <f>ISNUMBER(SEARCH("IRT",Table1[[#This Row],[Current_Status]]))</f>
        <v>0</v>
      </c>
      <c r="AL308" s="152">
        <f>YEAR(Table1[[#This Row],[Project_Initiated]])</f>
        <v>2018</v>
      </c>
      <c r="AM308" s="87">
        <v>43754</v>
      </c>
      <c r="AN308" s="158" t="str">
        <f>IF(AND(Table1[[#This Row],[Completed Date]]&gt;="07/01/2019"+0,Table1[[#This Row],[Completed Date]]&lt;="6/30/2020"+0),"FY 19-20",IF(AND(Table1[[#This Row],[Completed Date]]&gt;="07/01/2018"+0,Table1[[#This Row],[Completed Date]]&lt;="6/30/2019"+0),"FY 18-19",""))</f>
        <v>FY 18-19</v>
      </c>
      <c r="AO308" s="157" t="str">
        <f>IFERROR(FIND("R",Table1[[#This Row],[FS_Priority]]),"")</f>
        <v/>
      </c>
      <c r="AX308"/>
      <c r="BA308" s="3"/>
    </row>
    <row r="309" spans="1:53" hidden="1" x14ac:dyDescent="0.25">
      <c r="A309" s="164" t="s">
        <v>917</v>
      </c>
      <c r="B309" s="164" t="s">
        <v>295</v>
      </c>
      <c r="C309" s="164" t="s">
        <v>917</v>
      </c>
      <c r="D309" s="168" t="b">
        <v>0</v>
      </c>
      <c r="E309" s="164" t="s">
        <v>151</v>
      </c>
      <c r="F309" s="164" t="s">
        <v>3444</v>
      </c>
      <c r="G309" s="164" t="s">
        <v>295</v>
      </c>
      <c r="H309" s="164" t="s">
        <v>918</v>
      </c>
      <c r="I309" s="164" t="s">
        <v>4044</v>
      </c>
      <c r="J309" s="164" t="s">
        <v>2838</v>
      </c>
      <c r="K309" s="164" t="s">
        <v>4035</v>
      </c>
      <c r="L309" s="164" t="s">
        <v>153</v>
      </c>
      <c r="M309" s="164" t="s">
        <v>4040</v>
      </c>
      <c r="N309" s="164" t="s">
        <v>295</v>
      </c>
      <c r="O309" s="164" t="s">
        <v>243</v>
      </c>
      <c r="P309" s="136"/>
      <c r="Q309" s="164" t="s">
        <v>295</v>
      </c>
      <c r="R309" s="164" t="s">
        <v>309</v>
      </c>
      <c r="S309" s="168" t="b">
        <v>1</v>
      </c>
      <c r="T309" s="136"/>
      <c r="V309" s="170">
        <v>43167</v>
      </c>
      <c r="W309" s="164" t="s">
        <v>295</v>
      </c>
      <c r="X309"/>
      <c r="Z309" s="164" t="s">
        <v>295</v>
      </c>
      <c r="AC309" s="164" t="s">
        <v>295</v>
      </c>
      <c r="AD309" s="136"/>
      <c r="AE309" s="164" t="s">
        <v>243</v>
      </c>
      <c r="AF309" s="164" t="s">
        <v>295</v>
      </c>
      <c r="AG309" s="164" t="s">
        <v>624</v>
      </c>
      <c r="AH309" s="170">
        <v>43336</v>
      </c>
      <c r="AI309" s="172"/>
      <c r="AJ309" s="151" t="str">
        <f t="shared" si="4"/>
        <v>FS</v>
      </c>
      <c r="AK309" s="151" t="b">
        <f>ISNUMBER(SEARCH("IRT",Table1[[#This Row],[Current_Status]]))</f>
        <v>0</v>
      </c>
      <c r="AL309" s="152">
        <f>YEAR(Table1[[#This Row],[Project_Initiated]])</f>
        <v>2018</v>
      </c>
      <c r="AM309" s="87">
        <v>43754</v>
      </c>
      <c r="AN309" s="158" t="str">
        <f>IF(AND(Table1[[#This Row],[Completed Date]]&gt;="07/01/2019"+0,Table1[[#This Row],[Completed Date]]&lt;="6/30/2020"+0),"FY 19-20",IF(AND(Table1[[#This Row],[Completed Date]]&gt;="07/01/2018"+0,Table1[[#This Row],[Completed Date]]&lt;="6/30/2019"+0),"FY 18-19",""))</f>
        <v>FY 18-19</v>
      </c>
      <c r="AO309" s="157" t="str">
        <f>IFERROR(FIND("R",Table1[[#This Row],[FS_Priority]]),"")</f>
        <v/>
      </c>
      <c r="AX309"/>
      <c r="BA309" s="3"/>
    </row>
    <row r="310" spans="1:53" hidden="1" x14ac:dyDescent="0.25">
      <c r="A310" s="164" t="s">
        <v>923</v>
      </c>
      <c r="B310" s="164" t="s">
        <v>295</v>
      </c>
      <c r="C310" s="164" t="s">
        <v>923</v>
      </c>
      <c r="D310" s="168" t="b">
        <v>0</v>
      </c>
      <c r="E310" s="164" t="s">
        <v>151</v>
      </c>
      <c r="F310" s="164" t="s">
        <v>924</v>
      </c>
      <c r="G310" s="164" t="s">
        <v>295</v>
      </c>
      <c r="H310" s="164" t="s">
        <v>556</v>
      </c>
      <c r="I310" s="164" t="s">
        <v>4102</v>
      </c>
      <c r="J310" s="164" t="s">
        <v>2838</v>
      </c>
      <c r="K310" s="164" t="s">
        <v>4035</v>
      </c>
      <c r="L310" s="164" t="s">
        <v>153</v>
      </c>
      <c r="M310" s="164" t="s">
        <v>3913</v>
      </c>
      <c r="N310" s="164" t="s">
        <v>295</v>
      </c>
      <c r="O310" s="164" t="s">
        <v>243</v>
      </c>
      <c r="P310" s="136"/>
      <c r="Q310" s="164" t="s">
        <v>925</v>
      </c>
      <c r="R310" s="164" t="s">
        <v>429</v>
      </c>
      <c r="S310" s="168" t="b">
        <v>0</v>
      </c>
      <c r="V310" s="170">
        <v>43196</v>
      </c>
      <c r="W310" s="164" t="s">
        <v>295</v>
      </c>
      <c r="X310"/>
      <c r="Z310" s="164" t="s">
        <v>295</v>
      </c>
      <c r="AC310" s="164" t="s">
        <v>295</v>
      </c>
      <c r="AD310" s="136"/>
      <c r="AE310" s="164" t="s">
        <v>243</v>
      </c>
      <c r="AF310" s="164" t="s">
        <v>295</v>
      </c>
      <c r="AG310" s="164" t="s">
        <v>624</v>
      </c>
      <c r="AH310" s="170">
        <v>43395</v>
      </c>
      <c r="AI310" s="172"/>
      <c r="AJ310" s="156" t="str">
        <f t="shared" si="4"/>
        <v>FS</v>
      </c>
      <c r="AK310" s="156" t="b">
        <f>ISNUMBER(SEARCH("IRT",Table1[[#This Row],[Current_Status]]))</f>
        <v>0</v>
      </c>
      <c r="AL310" s="157">
        <f>YEAR(Table1[[#This Row],[Project_Initiated]])</f>
        <v>2018</v>
      </c>
      <c r="AM310" s="87">
        <v>43754</v>
      </c>
      <c r="AN310" s="158" t="str">
        <f>IF(AND(Table1[[#This Row],[Completed Date]]&gt;="07/01/2019"+0,Table1[[#This Row],[Completed Date]]&lt;="6/30/2020"+0),"FY 19-20",IF(AND(Table1[[#This Row],[Completed Date]]&gt;="07/01/2018"+0,Table1[[#This Row],[Completed Date]]&lt;="6/30/2019"+0),"FY 18-19",""))</f>
        <v>FY 18-19</v>
      </c>
      <c r="AO310" s="157" t="str">
        <f>IFERROR(FIND("R",Table1[[#This Row],[FS_Priority]]),"")</f>
        <v/>
      </c>
      <c r="AX310"/>
      <c r="BA310" s="3"/>
    </row>
    <row r="311" spans="1:53" hidden="1" x14ac:dyDescent="0.25">
      <c r="A311" s="164" t="s">
        <v>261</v>
      </c>
      <c r="B311" s="164" t="s">
        <v>295</v>
      </c>
      <c r="C311" s="164" t="s">
        <v>261</v>
      </c>
      <c r="D311" s="168" t="b">
        <v>0</v>
      </c>
      <c r="E311" s="164" t="s">
        <v>151</v>
      </c>
      <c r="F311" s="164" t="s">
        <v>3511</v>
      </c>
      <c r="G311" s="164" t="s">
        <v>295</v>
      </c>
      <c r="H311" s="164" t="s">
        <v>262</v>
      </c>
      <c r="I311" s="164" t="s">
        <v>4099</v>
      </c>
      <c r="J311" s="164" t="s">
        <v>2838</v>
      </c>
      <c r="K311" s="164" t="s">
        <v>4035</v>
      </c>
      <c r="L311" s="164" t="s">
        <v>153</v>
      </c>
      <c r="M311" s="164" t="s">
        <v>4036</v>
      </c>
      <c r="N311" s="164" t="s">
        <v>295</v>
      </c>
      <c r="O311" s="164" t="s">
        <v>263</v>
      </c>
      <c r="P311" s="136"/>
      <c r="Q311" s="164" t="s">
        <v>264</v>
      </c>
      <c r="R311" s="164" t="s">
        <v>295</v>
      </c>
      <c r="S311" s="168" t="b">
        <v>1</v>
      </c>
      <c r="T311" s="136"/>
      <c r="V311" s="170">
        <v>43283</v>
      </c>
      <c r="W311" s="164" t="s">
        <v>295</v>
      </c>
      <c r="X311" s="136"/>
      <c r="Y311" s="136"/>
      <c r="Z311" s="164" t="s">
        <v>295</v>
      </c>
      <c r="AC311" s="164" t="s">
        <v>3048</v>
      </c>
      <c r="AD311" s="172">
        <v>43371</v>
      </c>
      <c r="AE311" s="164" t="s">
        <v>583</v>
      </c>
      <c r="AF311" s="164" t="s">
        <v>2969</v>
      </c>
      <c r="AG311" s="164" t="s">
        <v>2884</v>
      </c>
      <c r="AH311" s="170">
        <v>43542</v>
      </c>
      <c r="AI311" s="172"/>
      <c r="AJ311" s="151" t="str">
        <f t="shared" si="4"/>
        <v>FS</v>
      </c>
      <c r="AK311" s="151" t="b">
        <f>ISNUMBER(SEARCH("IRT",Table1[[#This Row],[Current_Status]]))</f>
        <v>0</v>
      </c>
      <c r="AL311" s="152">
        <f>YEAR(Table1[[#This Row],[Project_Initiated]])</f>
        <v>2018</v>
      </c>
      <c r="AM311" s="87">
        <v>43754</v>
      </c>
      <c r="AN311" s="158" t="str">
        <f>IF(AND(Table1[[#This Row],[Completed Date]]&gt;="07/01/2019"+0,Table1[[#This Row],[Completed Date]]&lt;="6/30/2020"+0),"FY 19-20",IF(AND(Table1[[#This Row],[Completed Date]]&gt;="07/01/2018"+0,Table1[[#This Row],[Completed Date]]&lt;="6/30/2019"+0),"FY 18-19",""))</f>
        <v>FY 18-19</v>
      </c>
      <c r="AO311" s="157" t="str">
        <f>IFERROR(FIND("R",Table1[[#This Row],[FS_Priority]]),"")</f>
        <v/>
      </c>
      <c r="AX311"/>
      <c r="BA311" s="3"/>
    </row>
    <row r="312" spans="1:53" hidden="1" x14ac:dyDescent="0.25">
      <c r="A312" s="164" t="s">
        <v>448</v>
      </c>
      <c r="B312" s="164" t="s">
        <v>295</v>
      </c>
      <c r="C312" s="164" t="s">
        <v>448</v>
      </c>
      <c r="D312" s="168" t="b">
        <v>0</v>
      </c>
      <c r="E312" s="164" t="s">
        <v>151</v>
      </c>
      <c r="F312" s="164" t="s">
        <v>3523</v>
      </c>
      <c r="G312" s="164" t="s">
        <v>295</v>
      </c>
      <c r="H312" s="164" t="s">
        <v>561</v>
      </c>
      <c r="I312" s="164" t="s">
        <v>4066</v>
      </c>
      <c r="J312" s="164" t="s">
        <v>2838</v>
      </c>
      <c r="K312" s="164" t="s">
        <v>4035</v>
      </c>
      <c r="L312" s="164" t="s">
        <v>153</v>
      </c>
      <c r="M312" s="164" t="s">
        <v>3906</v>
      </c>
      <c r="N312" s="164" t="s">
        <v>295</v>
      </c>
      <c r="O312" s="164" t="s">
        <v>263</v>
      </c>
      <c r="Q312" s="164" t="s">
        <v>449</v>
      </c>
      <c r="R312" s="164" t="s">
        <v>295</v>
      </c>
      <c r="S312" s="168" t="b">
        <v>0</v>
      </c>
      <c r="V312" s="170">
        <v>43297</v>
      </c>
      <c r="W312" s="164" t="s">
        <v>295</v>
      </c>
      <c r="X312"/>
      <c r="Z312" s="164" t="s">
        <v>295</v>
      </c>
      <c r="AC312" s="164" t="s">
        <v>3164</v>
      </c>
      <c r="AE312" s="164" t="s">
        <v>257</v>
      </c>
      <c r="AF312" s="164" t="s">
        <v>2803</v>
      </c>
      <c r="AG312" s="164" t="s">
        <v>2884</v>
      </c>
      <c r="AH312" s="170">
        <v>43631</v>
      </c>
      <c r="AI312" s="171"/>
      <c r="AJ312" s="151" t="str">
        <f t="shared" si="4"/>
        <v>FS</v>
      </c>
      <c r="AK312" s="151" t="b">
        <f>ISNUMBER(SEARCH("IRT",Table1[[#This Row],[Current_Status]]))</f>
        <v>0</v>
      </c>
      <c r="AL312" s="152">
        <f>YEAR(Table1[[#This Row],[Project_Initiated]])</f>
        <v>2018</v>
      </c>
      <c r="AM312" s="87">
        <v>43754</v>
      </c>
      <c r="AN312" s="158" t="str">
        <f>IF(AND(Table1[[#This Row],[Completed Date]]&gt;="07/01/2019"+0,Table1[[#This Row],[Completed Date]]&lt;="6/30/2020"+0),"FY 19-20",IF(AND(Table1[[#This Row],[Completed Date]]&gt;="07/01/2018"+0,Table1[[#This Row],[Completed Date]]&lt;="6/30/2019"+0),"FY 18-19",""))</f>
        <v>FY 18-19</v>
      </c>
      <c r="AO312" s="157" t="str">
        <f>IFERROR(FIND("R",Table1[[#This Row],[FS_Priority]]),"")</f>
        <v/>
      </c>
      <c r="AX312"/>
      <c r="BA312" s="3"/>
    </row>
    <row r="313" spans="1:53" hidden="1" x14ac:dyDescent="0.25">
      <c r="A313" s="164" t="s">
        <v>443</v>
      </c>
      <c r="B313" s="164" t="s">
        <v>295</v>
      </c>
      <c r="C313" s="164" t="s">
        <v>443</v>
      </c>
      <c r="D313" s="168" t="b">
        <v>0</v>
      </c>
      <c r="E313" s="164" t="s">
        <v>151</v>
      </c>
      <c r="F313" s="164" t="s">
        <v>3519</v>
      </c>
      <c r="G313" s="164" t="s">
        <v>295</v>
      </c>
      <c r="H313" s="164" t="s">
        <v>559</v>
      </c>
      <c r="I313" s="164" t="s">
        <v>4106</v>
      </c>
      <c r="J313" s="164" t="s">
        <v>2838</v>
      </c>
      <c r="K313" s="164" t="s">
        <v>4035</v>
      </c>
      <c r="L313" s="164" t="s">
        <v>153</v>
      </c>
      <c r="M313" s="164" t="s">
        <v>4101</v>
      </c>
      <c r="N313" s="164" t="s">
        <v>295</v>
      </c>
      <c r="O313" s="164" t="s">
        <v>243</v>
      </c>
      <c r="Q313" s="164" t="s">
        <v>444</v>
      </c>
      <c r="R313" s="164" t="s">
        <v>295</v>
      </c>
      <c r="S313" s="168" t="b">
        <v>0</v>
      </c>
      <c r="V313" s="170">
        <v>43301</v>
      </c>
      <c r="W313" s="164" t="s">
        <v>295</v>
      </c>
      <c r="X313"/>
      <c r="Z313" s="164" t="s">
        <v>295</v>
      </c>
      <c r="AC313" s="164" t="s">
        <v>2890</v>
      </c>
      <c r="AE313" s="164" t="s">
        <v>243</v>
      </c>
      <c r="AF313" s="164" t="s">
        <v>624</v>
      </c>
      <c r="AG313" s="164" t="s">
        <v>624</v>
      </c>
      <c r="AH313" s="170">
        <v>43476</v>
      </c>
      <c r="AI313" s="172"/>
      <c r="AJ313" s="151" t="str">
        <f t="shared" si="4"/>
        <v>FS</v>
      </c>
      <c r="AK313" s="151" t="b">
        <f>ISNUMBER(SEARCH("IRT",Table1[[#This Row],[Current_Status]]))</f>
        <v>0</v>
      </c>
      <c r="AL313" s="152">
        <f>YEAR(Table1[[#This Row],[Project_Initiated]])</f>
        <v>2018</v>
      </c>
      <c r="AM313" s="87">
        <v>43754</v>
      </c>
      <c r="AN313" s="158" t="str">
        <f>IF(AND(Table1[[#This Row],[Completed Date]]&gt;="07/01/2019"+0,Table1[[#This Row],[Completed Date]]&lt;="6/30/2020"+0),"FY 19-20",IF(AND(Table1[[#This Row],[Completed Date]]&gt;="07/01/2018"+0,Table1[[#This Row],[Completed Date]]&lt;="6/30/2019"+0),"FY 18-19",""))</f>
        <v>FY 18-19</v>
      </c>
      <c r="AO313" s="157" t="str">
        <f>IFERROR(FIND("R",Table1[[#This Row],[FS_Priority]]),"")</f>
        <v/>
      </c>
      <c r="AX313"/>
      <c r="BA313" s="3"/>
    </row>
    <row r="314" spans="1:53" hidden="1" x14ac:dyDescent="0.25">
      <c r="A314" s="164" t="s">
        <v>413</v>
      </c>
      <c r="B314" s="164" t="s">
        <v>295</v>
      </c>
      <c r="C314" s="164" t="s">
        <v>413</v>
      </c>
      <c r="D314" s="168" t="b">
        <v>0</v>
      </c>
      <c r="E314" s="164" t="s">
        <v>151</v>
      </c>
      <c r="F314" s="164" t="s">
        <v>3491</v>
      </c>
      <c r="G314" s="164" t="s">
        <v>295</v>
      </c>
      <c r="H314" s="164" t="s">
        <v>550</v>
      </c>
      <c r="I314" s="164" t="s">
        <v>4085</v>
      </c>
      <c r="J314" s="164" t="s">
        <v>2838</v>
      </c>
      <c r="K314" s="164" t="s">
        <v>4035</v>
      </c>
      <c r="L314" s="164" t="s">
        <v>153</v>
      </c>
      <c r="M314" s="164" t="s">
        <v>4060</v>
      </c>
      <c r="N314" s="164" t="s">
        <v>295</v>
      </c>
      <c r="O314" s="164" t="s">
        <v>263</v>
      </c>
      <c r="Q314" s="164" t="s">
        <v>313</v>
      </c>
      <c r="R314" s="164" t="s">
        <v>295</v>
      </c>
      <c r="S314" s="168" t="b">
        <v>0</v>
      </c>
      <c r="V314" s="170">
        <v>43304</v>
      </c>
      <c r="W314" s="164" t="s">
        <v>295</v>
      </c>
      <c r="X314"/>
      <c r="Z314" s="164" t="s">
        <v>295</v>
      </c>
      <c r="AC314" s="164" t="s">
        <v>295</v>
      </c>
      <c r="AE314" s="164" t="s">
        <v>583</v>
      </c>
      <c r="AF314" s="164" t="s">
        <v>2797</v>
      </c>
      <c r="AG314" s="164" t="s">
        <v>2884</v>
      </c>
      <c r="AH314" s="172">
        <v>43412</v>
      </c>
      <c r="AI314" s="172"/>
      <c r="AJ314" s="151" t="str">
        <f t="shared" si="4"/>
        <v>FS</v>
      </c>
      <c r="AK314" s="151" t="b">
        <f>ISNUMBER(SEARCH("IRT",Table1[[#This Row],[Current_Status]]))</f>
        <v>0</v>
      </c>
      <c r="AL314" s="152">
        <f>YEAR(Table1[[#This Row],[Project_Initiated]])</f>
        <v>2018</v>
      </c>
      <c r="AM314" s="87">
        <v>43754</v>
      </c>
      <c r="AN314" s="158" t="str">
        <f>IF(AND(Table1[[#This Row],[Completed Date]]&gt;="07/01/2019"+0,Table1[[#This Row],[Completed Date]]&lt;="6/30/2020"+0),"FY 19-20",IF(AND(Table1[[#This Row],[Completed Date]]&gt;="07/01/2018"+0,Table1[[#This Row],[Completed Date]]&lt;="6/30/2019"+0),"FY 18-19",""))</f>
        <v>FY 18-19</v>
      </c>
      <c r="AO314" s="157" t="str">
        <f>IFERROR(FIND("R",Table1[[#This Row],[FS_Priority]]),"")</f>
        <v/>
      </c>
      <c r="AX314"/>
      <c r="BA314" s="3"/>
    </row>
    <row r="315" spans="1:53" hidden="1" x14ac:dyDescent="0.25">
      <c r="A315" s="164" t="s">
        <v>445</v>
      </c>
      <c r="B315" s="164" t="s">
        <v>295</v>
      </c>
      <c r="C315" s="164" t="s">
        <v>445</v>
      </c>
      <c r="D315" s="168" t="b">
        <v>0</v>
      </c>
      <c r="E315" s="164" t="s">
        <v>151</v>
      </c>
      <c r="F315" s="164" t="s">
        <v>3520</v>
      </c>
      <c r="G315" s="164" t="s">
        <v>295</v>
      </c>
      <c r="H315" s="164" t="s">
        <v>525</v>
      </c>
      <c r="I315" s="164" t="s">
        <v>4037</v>
      </c>
      <c r="J315" s="164" t="s">
        <v>2838</v>
      </c>
      <c r="K315" s="164" t="s">
        <v>4035</v>
      </c>
      <c r="L315" s="164" t="s">
        <v>153</v>
      </c>
      <c r="M315" s="164" t="s">
        <v>3907</v>
      </c>
      <c r="N315" s="164" t="s">
        <v>295</v>
      </c>
      <c r="O315" s="164" t="s">
        <v>243</v>
      </c>
      <c r="Q315" s="164" t="s">
        <v>446</v>
      </c>
      <c r="R315" s="164" t="s">
        <v>295</v>
      </c>
      <c r="S315" s="168" t="b">
        <v>0</v>
      </c>
      <c r="V315" s="170">
        <v>43306</v>
      </c>
      <c r="W315" s="164" t="s">
        <v>295</v>
      </c>
      <c r="X315"/>
      <c r="Z315" s="164" t="s">
        <v>295</v>
      </c>
      <c r="AC315" s="164" t="s">
        <v>2890</v>
      </c>
      <c r="AD315" s="136"/>
      <c r="AE315" s="164" t="s">
        <v>243</v>
      </c>
      <c r="AF315" s="164" t="s">
        <v>624</v>
      </c>
      <c r="AG315" s="164" t="s">
        <v>624</v>
      </c>
      <c r="AH315" s="170">
        <v>43476</v>
      </c>
      <c r="AI315" s="171"/>
      <c r="AJ315" s="151" t="str">
        <f t="shared" si="4"/>
        <v>FS</v>
      </c>
      <c r="AK315" s="151" t="b">
        <f>ISNUMBER(SEARCH("IRT",Table1[[#This Row],[Current_Status]]))</f>
        <v>0</v>
      </c>
      <c r="AL315" s="152">
        <f>YEAR(Table1[[#This Row],[Project_Initiated]])</f>
        <v>2018</v>
      </c>
      <c r="AM315" s="87">
        <v>43754</v>
      </c>
      <c r="AN315" s="158" t="str">
        <f>IF(AND(Table1[[#This Row],[Completed Date]]&gt;="07/01/2019"+0,Table1[[#This Row],[Completed Date]]&lt;="6/30/2020"+0),"FY 19-20",IF(AND(Table1[[#This Row],[Completed Date]]&gt;="07/01/2018"+0,Table1[[#This Row],[Completed Date]]&lt;="6/30/2019"+0),"FY 18-19",""))</f>
        <v>FY 18-19</v>
      </c>
      <c r="AO315" s="157" t="str">
        <f>IFERROR(FIND("R",Table1[[#This Row],[FS_Priority]]),"")</f>
        <v/>
      </c>
      <c r="AX315"/>
      <c r="BA315" s="3"/>
    </row>
    <row r="316" spans="1:53" hidden="1" x14ac:dyDescent="0.25">
      <c r="A316" s="164" t="s">
        <v>433</v>
      </c>
      <c r="B316" s="164" t="s">
        <v>295</v>
      </c>
      <c r="C316" s="164" t="s">
        <v>433</v>
      </c>
      <c r="D316" s="168" t="b">
        <v>0</v>
      </c>
      <c r="E316" s="164" t="s">
        <v>151</v>
      </c>
      <c r="F316" s="164" t="s">
        <v>3514</v>
      </c>
      <c r="G316" s="164" t="s">
        <v>295</v>
      </c>
      <c r="H316" s="164" t="s">
        <v>559</v>
      </c>
      <c r="I316" s="164" t="s">
        <v>4100</v>
      </c>
      <c r="J316" s="164" t="s">
        <v>2838</v>
      </c>
      <c r="K316" s="164" t="s">
        <v>4035</v>
      </c>
      <c r="L316" s="164" t="s">
        <v>153</v>
      </c>
      <c r="M316" s="164" t="s">
        <v>4101</v>
      </c>
      <c r="N316" s="164" t="s">
        <v>295</v>
      </c>
      <c r="O316" s="164" t="s">
        <v>263</v>
      </c>
      <c r="Q316" s="164" t="s">
        <v>434</v>
      </c>
      <c r="R316" s="164" t="s">
        <v>422</v>
      </c>
      <c r="S316" s="168" t="b">
        <v>0</v>
      </c>
      <c r="V316" s="170">
        <v>43238</v>
      </c>
      <c r="W316" s="164" t="s">
        <v>295</v>
      </c>
      <c r="X316"/>
      <c r="Z316" s="164" t="s">
        <v>295</v>
      </c>
      <c r="AC316" s="164" t="s">
        <v>3115</v>
      </c>
      <c r="AD316" s="170">
        <v>43433</v>
      </c>
      <c r="AE316" s="164" t="s">
        <v>583</v>
      </c>
      <c r="AF316" s="164" t="s">
        <v>3055</v>
      </c>
      <c r="AG316" s="164" t="s">
        <v>2884</v>
      </c>
      <c r="AH316" s="172">
        <v>43570</v>
      </c>
      <c r="AI316" s="172"/>
      <c r="AJ316" s="151" t="str">
        <f t="shared" si="4"/>
        <v>FS</v>
      </c>
      <c r="AK316" s="151" t="b">
        <f>ISNUMBER(SEARCH("IRT",Table1[[#This Row],[Current_Status]]))</f>
        <v>0</v>
      </c>
      <c r="AL316" s="152">
        <f>YEAR(Table1[[#This Row],[Project_Initiated]])</f>
        <v>2018</v>
      </c>
      <c r="AM316" s="87">
        <v>43754</v>
      </c>
      <c r="AN316" s="158" t="str">
        <f>IF(AND(Table1[[#This Row],[Completed Date]]&gt;="07/01/2019"+0,Table1[[#This Row],[Completed Date]]&lt;="6/30/2020"+0),"FY 19-20",IF(AND(Table1[[#This Row],[Completed Date]]&gt;="07/01/2018"+0,Table1[[#This Row],[Completed Date]]&lt;="6/30/2019"+0),"FY 18-19",""))</f>
        <v>FY 18-19</v>
      </c>
      <c r="AO316" s="157" t="str">
        <f>IFERROR(FIND("R",Table1[[#This Row],[FS_Priority]]),"")</f>
        <v/>
      </c>
      <c r="AX316"/>
      <c r="BA316" s="3"/>
    </row>
    <row r="317" spans="1:53" hidden="1" x14ac:dyDescent="0.25">
      <c r="A317" s="164" t="s">
        <v>965</v>
      </c>
      <c r="B317" s="164" t="s">
        <v>295</v>
      </c>
      <c r="C317" s="164" t="s">
        <v>965</v>
      </c>
      <c r="D317" s="168" t="b">
        <v>0</v>
      </c>
      <c r="E317" s="164" t="s">
        <v>151</v>
      </c>
      <c r="F317" s="164" t="s">
        <v>3464</v>
      </c>
      <c r="G317" s="164" t="s">
        <v>295</v>
      </c>
      <c r="H317" s="164" t="s">
        <v>4052</v>
      </c>
      <c r="I317" s="164" t="s">
        <v>392</v>
      </c>
      <c r="J317" s="164" t="s">
        <v>2838</v>
      </c>
      <c r="K317" s="164" t="s">
        <v>4035</v>
      </c>
      <c r="L317" s="164" t="s">
        <v>153</v>
      </c>
      <c r="M317" s="164" t="s">
        <v>4053</v>
      </c>
      <c r="N317" s="164" t="s">
        <v>295</v>
      </c>
      <c r="O317" s="164" t="s">
        <v>263</v>
      </c>
      <c r="Q317" s="164" t="s">
        <v>295</v>
      </c>
      <c r="R317" s="164" t="s">
        <v>295</v>
      </c>
      <c r="S317" s="168" t="b">
        <v>0</v>
      </c>
      <c r="V317" s="170">
        <v>43187</v>
      </c>
      <c r="W317" s="164" t="s">
        <v>295</v>
      </c>
      <c r="X317"/>
      <c r="Z317" s="164" t="s">
        <v>295</v>
      </c>
      <c r="AC317" s="164" t="s">
        <v>966</v>
      </c>
      <c r="AD317" s="167"/>
      <c r="AE317" s="164" t="s">
        <v>295</v>
      </c>
      <c r="AF317" s="164" t="s">
        <v>967</v>
      </c>
      <c r="AG317" s="164" t="s">
        <v>2884</v>
      </c>
      <c r="AH317" s="170">
        <v>43336</v>
      </c>
      <c r="AI317" s="171"/>
      <c r="AJ317" s="151" t="str">
        <f t="shared" si="4"/>
        <v>FS</v>
      </c>
      <c r="AK317" s="151" t="b">
        <f>ISNUMBER(SEARCH("IRT",Table1[[#This Row],[Current_Status]]))</f>
        <v>0</v>
      </c>
      <c r="AL317" s="152">
        <f>YEAR(Table1[[#This Row],[Project_Initiated]])</f>
        <v>2018</v>
      </c>
      <c r="AM317" s="87">
        <v>43754</v>
      </c>
      <c r="AN317" s="158" t="str">
        <f>IF(AND(Table1[[#This Row],[Completed Date]]&gt;="07/01/2019"+0,Table1[[#This Row],[Completed Date]]&lt;="6/30/2020"+0),"FY 19-20",IF(AND(Table1[[#This Row],[Completed Date]]&gt;="07/01/2018"+0,Table1[[#This Row],[Completed Date]]&lt;="6/30/2019"+0),"FY 18-19",""))</f>
        <v>FY 18-19</v>
      </c>
      <c r="AO317" s="157" t="str">
        <f>IFERROR(FIND("R",Table1[[#This Row],[FS_Priority]]),"")</f>
        <v/>
      </c>
      <c r="AX317"/>
      <c r="BA317" s="3"/>
    </row>
    <row r="318" spans="1:53" hidden="1" x14ac:dyDescent="0.25">
      <c r="A318" s="164" t="s">
        <v>468</v>
      </c>
      <c r="B318" s="164" t="s">
        <v>295</v>
      </c>
      <c r="C318" s="164" t="s">
        <v>468</v>
      </c>
      <c r="D318" s="168" t="b">
        <v>0</v>
      </c>
      <c r="E318" s="164" t="s">
        <v>151</v>
      </c>
      <c r="F318" s="164" t="s">
        <v>3535</v>
      </c>
      <c r="G318" s="164" t="s">
        <v>295</v>
      </c>
      <c r="H318" s="164" t="s">
        <v>262</v>
      </c>
      <c r="I318" s="164" t="s">
        <v>4119</v>
      </c>
      <c r="J318" s="164" t="s">
        <v>2838</v>
      </c>
      <c r="K318" s="164" t="s">
        <v>4035</v>
      </c>
      <c r="L318" s="164" t="s">
        <v>153</v>
      </c>
      <c r="M318" s="164" t="s">
        <v>4036</v>
      </c>
      <c r="N318" s="164" t="s">
        <v>295</v>
      </c>
      <c r="O318" s="164" t="s">
        <v>263</v>
      </c>
      <c r="Q318" s="164" t="s">
        <v>324</v>
      </c>
      <c r="R318" s="164" t="s">
        <v>394</v>
      </c>
      <c r="S318" s="168" t="b">
        <v>1</v>
      </c>
      <c r="V318" s="170">
        <v>43311</v>
      </c>
      <c r="W318" s="164" t="s">
        <v>295</v>
      </c>
      <c r="X318"/>
      <c r="Z318" s="164" t="s">
        <v>295</v>
      </c>
      <c r="AC318" s="164" t="s">
        <v>2970</v>
      </c>
      <c r="AD318" s="171">
        <v>43334</v>
      </c>
      <c r="AE318" s="164" t="s">
        <v>583</v>
      </c>
      <c r="AF318" s="164" t="s">
        <v>2971</v>
      </c>
      <c r="AG318" s="164" t="s">
        <v>2884</v>
      </c>
      <c r="AH318" s="172">
        <v>43497</v>
      </c>
      <c r="AI318" s="172"/>
      <c r="AJ318" s="151" t="str">
        <f t="shared" si="4"/>
        <v>FS</v>
      </c>
      <c r="AK318" s="151" t="b">
        <f>ISNUMBER(SEARCH("IRT",Table1[[#This Row],[Current_Status]]))</f>
        <v>0</v>
      </c>
      <c r="AL318" s="152">
        <f>YEAR(Table1[[#This Row],[Project_Initiated]])</f>
        <v>2018</v>
      </c>
      <c r="AM318" s="87">
        <v>43754</v>
      </c>
      <c r="AN318" s="158" t="str">
        <f>IF(AND(Table1[[#This Row],[Completed Date]]&gt;="07/01/2019"+0,Table1[[#This Row],[Completed Date]]&lt;="6/30/2020"+0),"FY 19-20",IF(AND(Table1[[#This Row],[Completed Date]]&gt;="07/01/2018"+0,Table1[[#This Row],[Completed Date]]&lt;="6/30/2019"+0),"FY 18-19",""))</f>
        <v>FY 18-19</v>
      </c>
      <c r="AO318" s="157" t="str">
        <f>IFERROR(FIND("R",Table1[[#This Row],[FS_Priority]]),"")</f>
        <v/>
      </c>
      <c r="AX318"/>
      <c r="BA318" s="3"/>
    </row>
    <row r="319" spans="1:53" hidden="1" x14ac:dyDescent="0.25">
      <c r="A319" s="164" t="s">
        <v>452</v>
      </c>
      <c r="B319" s="164" t="s">
        <v>295</v>
      </c>
      <c r="C319" s="164" t="s">
        <v>452</v>
      </c>
      <c r="D319" s="168" t="b">
        <v>0</v>
      </c>
      <c r="E319" s="164" t="s">
        <v>151</v>
      </c>
      <c r="F319" s="164" t="s">
        <v>3525</v>
      </c>
      <c r="G319" s="164" t="s">
        <v>295</v>
      </c>
      <c r="H319" s="164" t="s">
        <v>562</v>
      </c>
      <c r="I319" s="164" t="s">
        <v>4111</v>
      </c>
      <c r="J319" s="164" t="s">
        <v>2838</v>
      </c>
      <c r="K319" s="164" t="s">
        <v>4035</v>
      </c>
      <c r="L319" s="164" t="s">
        <v>153</v>
      </c>
      <c r="M319" s="164" t="s">
        <v>3906</v>
      </c>
      <c r="N319" s="164" t="s">
        <v>295</v>
      </c>
      <c r="O319" s="164" t="s">
        <v>243</v>
      </c>
      <c r="Q319" s="164" t="s">
        <v>453</v>
      </c>
      <c r="R319" s="164" t="s">
        <v>295</v>
      </c>
      <c r="S319" s="168" t="b">
        <v>0</v>
      </c>
      <c r="V319" s="170">
        <v>43313</v>
      </c>
      <c r="W319" s="164" t="s">
        <v>295</v>
      </c>
      <c r="X319"/>
      <c r="Z319" s="164" t="s">
        <v>295</v>
      </c>
      <c r="AC319" s="164" t="s">
        <v>2890</v>
      </c>
      <c r="AD319" s="136"/>
      <c r="AE319" s="164" t="s">
        <v>243</v>
      </c>
      <c r="AF319" s="164" t="s">
        <v>624</v>
      </c>
      <c r="AG319" s="164" t="s">
        <v>624</v>
      </c>
      <c r="AH319" s="172">
        <v>43476</v>
      </c>
      <c r="AI319" s="171"/>
      <c r="AJ319" s="151" t="str">
        <f t="shared" si="4"/>
        <v>FS</v>
      </c>
      <c r="AK319" s="151" t="b">
        <f>ISNUMBER(SEARCH("IRT",Table1[[#This Row],[Current_Status]]))</f>
        <v>0</v>
      </c>
      <c r="AL319" s="152">
        <f>YEAR(Table1[[#This Row],[Project_Initiated]])</f>
        <v>2018</v>
      </c>
      <c r="AM319" s="87">
        <v>43754</v>
      </c>
      <c r="AN319" s="158" t="str">
        <f>IF(AND(Table1[[#This Row],[Completed Date]]&gt;="07/01/2019"+0,Table1[[#This Row],[Completed Date]]&lt;="6/30/2020"+0),"FY 19-20",IF(AND(Table1[[#This Row],[Completed Date]]&gt;="07/01/2018"+0,Table1[[#This Row],[Completed Date]]&lt;="6/30/2019"+0),"FY 18-19",""))</f>
        <v>FY 18-19</v>
      </c>
      <c r="AO319" s="157" t="str">
        <f>IFERROR(FIND("R",Table1[[#This Row],[FS_Priority]]),"")</f>
        <v/>
      </c>
      <c r="AX319"/>
      <c r="BA319" s="3"/>
    </row>
    <row r="320" spans="1:53" hidden="1" x14ac:dyDescent="0.25">
      <c r="A320" s="164" t="s">
        <v>414</v>
      </c>
      <c r="B320" s="164" t="s">
        <v>295</v>
      </c>
      <c r="C320" s="164" t="s">
        <v>414</v>
      </c>
      <c r="D320" s="168" t="b">
        <v>0</v>
      </c>
      <c r="E320" s="164" t="s">
        <v>151</v>
      </c>
      <c r="F320" s="164" t="s">
        <v>3492</v>
      </c>
      <c r="G320" s="164" t="s">
        <v>295</v>
      </c>
      <c r="H320" s="164" t="s">
        <v>525</v>
      </c>
      <c r="I320" s="164" t="s">
        <v>4086</v>
      </c>
      <c r="J320" s="164" t="s">
        <v>2838</v>
      </c>
      <c r="K320" s="164" t="s">
        <v>4035</v>
      </c>
      <c r="L320" s="164" t="s">
        <v>153</v>
      </c>
      <c r="M320" s="164" t="s">
        <v>4036</v>
      </c>
      <c r="N320" s="164" t="s">
        <v>295</v>
      </c>
      <c r="O320" s="164" t="s">
        <v>263</v>
      </c>
      <c r="Q320" s="164" t="s">
        <v>315</v>
      </c>
      <c r="R320" s="164" t="s">
        <v>295</v>
      </c>
      <c r="S320" s="168" t="b">
        <v>0</v>
      </c>
      <c r="V320" s="170">
        <v>43313</v>
      </c>
      <c r="W320" s="164" t="s">
        <v>295</v>
      </c>
      <c r="X320"/>
      <c r="Z320" s="164" t="s">
        <v>295</v>
      </c>
      <c r="AC320" s="164" t="s">
        <v>3165</v>
      </c>
      <c r="AD320" s="171">
        <v>43411</v>
      </c>
      <c r="AE320" s="164" t="s">
        <v>583</v>
      </c>
      <c r="AF320" s="164" t="s">
        <v>3110</v>
      </c>
      <c r="AG320" s="164" t="s">
        <v>2884</v>
      </c>
      <c r="AH320" s="170">
        <v>43631</v>
      </c>
      <c r="AI320" s="172"/>
      <c r="AJ320" s="151" t="str">
        <f t="shared" si="4"/>
        <v>FS</v>
      </c>
      <c r="AK320" s="151" t="b">
        <f>ISNUMBER(SEARCH("IRT",Table1[[#This Row],[Current_Status]]))</f>
        <v>0</v>
      </c>
      <c r="AL320" s="152">
        <f>YEAR(Table1[[#This Row],[Project_Initiated]])</f>
        <v>2018</v>
      </c>
      <c r="AM320" s="87">
        <v>43754</v>
      </c>
      <c r="AN320" s="158" t="str">
        <f>IF(AND(Table1[[#This Row],[Completed Date]]&gt;="07/01/2019"+0,Table1[[#This Row],[Completed Date]]&lt;="6/30/2020"+0),"FY 19-20",IF(AND(Table1[[#This Row],[Completed Date]]&gt;="07/01/2018"+0,Table1[[#This Row],[Completed Date]]&lt;="6/30/2019"+0),"FY 18-19",""))</f>
        <v>FY 18-19</v>
      </c>
      <c r="AO320" s="157" t="str">
        <f>IFERROR(FIND("R",Table1[[#This Row],[FS_Priority]]),"")</f>
        <v/>
      </c>
      <c r="AX320"/>
      <c r="BA320" s="3"/>
    </row>
    <row r="321" spans="1:53" hidden="1" x14ac:dyDescent="0.25">
      <c r="A321" s="164" t="s">
        <v>473</v>
      </c>
      <c r="B321" s="164" t="s">
        <v>295</v>
      </c>
      <c r="C321" s="164" t="s">
        <v>473</v>
      </c>
      <c r="D321" s="168" t="b">
        <v>0</v>
      </c>
      <c r="E321" s="164" t="s">
        <v>151</v>
      </c>
      <c r="F321" s="164" t="s">
        <v>3538</v>
      </c>
      <c r="G321" s="164" t="s">
        <v>295</v>
      </c>
      <c r="H321" s="164" t="s">
        <v>546</v>
      </c>
      <c r="I321" s="164" t="s">
        <v>4122</v>
      </c>
      <c r="J321" s="164" t="s">
        <v>2838</v>
      </c>
      <c r="K321" s="164" t="s">
        <v>4035</v>
      </c>
      <c r="L321" s="164" t="s">
        <v>153</v>
      </c>
      <c r="M321" s="164" t="s">
        <v>4123</v>
      </c>
      <c r="N321" s="164" t="s">
        <v>295</v>
      </c>
      <c r="O321" s="164" t="s">
        <v>263</v>
      </c>
      <c r="Q321" s="164" t="s">
        <v>326</v>
      </c>
      <c r="R321" s="164" t="s">
        <v>295</v>
      </c>
      <c r="S321" s="168" t="b">
        <v>1</v>
      </c>
      <c r="V321" s="170">
        <v>43315</v>
      </c>
      <c r="W321" s="164" t="s">
        <v>295</v>
      </c>
      <c r="X321"/>
      <c r="Z321" s="164" t="s">
        <v>295</v>
      </c>
      <c r="AC321" s="164" t="s">
        <v>2876</v>
      </c>
      <c r="AD321" s="167"/>
      <c r="AE321" s="164" t="s">
        <v>583</v>
      </c>
      <c r="AF321" s="164" t="s">
        <v>2804</v>
      </c>
      <c r="AG321" s="164" t="s">
        <v>2884</v>
      </c>
      <c r="AH321" s="170">
        <v>43448</v>
      </c>
      <c r="AI321" s="172"/>
      <c r="AJ321" s="151" t="str">
        <f t="shared" si="4"/>
        <v>FS</v>
      </c>
      <c r="AK321" s="151" t="b">
        <f>ISNUMBER(SEARCH("IRT",Table1[[#This Row],[Current_Status]]))</f>
        <v>0</v>
      </c>
      <c r="AL321" s="152">
        <f>YEAR(Table1[[#This Row],[Project_Initiated]])</f>
        <v>2018</v>
      </c>
      <c r="AM321" s="87">
        <v>43754</v>
      </c>
      <c r="AN321" s="158" t="str">
        <f>IF(AND(Table1[[#This Row],[Completed Date]]&gt;="07/01/2019"+0,Table1[[#This Row],[Completed Date]]&lt;="6/30/2020"+0),"FY 19-20",IF(AND(Table1[[#This Row],[Completed Date]]&gt;="07/01/2018"+0,Table1[[#This Row],[Completed Date]]&lt;="6/30/2019"+0),"FY 18-19",""))</f>
        <v>FY 18-19</v>
      </c>
      <c r="AO321" s="157" t="str">
        <f>IFERROR(FIND("R",Table1[[#This Row],[FS_Priority]]),"")</f>
        <v/>
      </c>
      <c r="AX321"/>
      <c r="BA321" s="3"/>
    </row>
    <row r="322" spans="1:53" hidden="1" x14ac:dyDescent="0.25">
      <c r="A322" s="164" t="s">
        <v>454</v>
      </c>
      <c r="B322" s="164" t="s">
        <v>295</v>
      </c>
      <c r="C322" s="164" t="s">
        <v>454</v>
      </c>
      <c r="D322" s="168" t="b">
        <v>0</v>
      </c>
      <c r="E322" s="164" t="s">
        <v>151</v>
      </c>
      <c r="F322" s="164" t="s">
        <v>3526</v>
      </c>
      <c r="G322" s="164" t="s">
        <v>295</v>
      </c>
      <c r="H322" s="164" t="s">
        <v>378</v>
      </c>
      <c r="I322" s="164" t="s">
        <v>4112</v>
      </c>
      <c r="J322" s="164" t="s">
        <v>2838</v>
      </c>
      <c r="K322" s="164" t="s">
        <v>4035</v>
      </c>
      <c r="L322" s="164" t="s">
        <v>153</v>
      </c>
      <c r="M322" s="164" t="s">
        <v>4060</v>
      </c>
      <c r="N322" s="164" t="s">
        <v>295</v>
      </c>
      <c r="O322" s="164" t="s">
        <v>243</v>
      </c>
      <c r="Q322" s="164" t="s">
        <v>455</v>
      </c>
      <c r="R322" s="164" t="s">
        <v>295</v>
      </c>
      <c r="S322" s="168" t="b">
        <v>0</v>
      </c>
      <c r="V322" s="170">
        <v>43319</v>
      </c>
      <c r="W322" s="164" t="s">
        <v>295</v>
      </c>
      <c r="X322"/>
      <c r="Z322" s="164" t="s">
        <v>295</v>
      </c>
      <c r="AC322" s="164" t="s">
        <v>3163</v>
      </c>
      <c r="AE322" s="164" t="s">
        <v>243</v>
      </c>
      <c r="AF322" s="164" t="s">
        <v>624</v>
      </c>
      <c r="AG322" s="164" t="s">
        <v>624</v>
      </c>
      <c r="AH322" s="170">
        <v>43592</v>
      </c>
      <c r="AI322" s="172"/>
      <c r="AJ322" s="151" t="str">
        <f t="shared" ref="AJ322:AJ385" si="5">IF(LEN(A322)&gt;6,"FS","PD&amp;C")</f>
        <v>FS</v>
      </c>
      <c r="AK322" s="151" t="b">
        <f>ISNUMBER(SEARCH("IRT",Table1[[#This Row],[Current_Status]]))</f>
        <v>0</v>
      </c>
      <c r="AL322" s="152">
        <f>YEAR(Table1[[#This Row],[Project_Initiated]])</f>
        <v>2018</v>
      </c>
      <c r="AM322" s="87">
        <v>43754</v>
      </c>
      <c r="AN322" s="158" t="str">
        <f>IF(AND(Table1[[#This Row],[Completed Date]]&gt;="07/01/2019"+0,Table1[[#This Row],[Completed Date]]&lt;="6/30/2020"+0),"FY 19-20",IF(AND(Table1[[#This Row],[Completed Date]]&gt;="07/01/2018"+0,Table1[[#This Row],[Completed Date]]&lt;="6/30/2019"+0),"FY 18-19",""))</f>
        <v>FY 18-19</v>
      </c>
      <c r="AO322" s="157" t="str">
        <f>IFERROR(FIND("R",Table1[[#This Row],[FS_Priority]]),"")</f>
        <v/>
      </c>
      <c r="AX322"/>
      <c r="BA322" s="3"/>
    </row>
    <row r="323" spans="1:53" hidden="1" x14ac:dyDescent="0.25">
      <c r="A323" s="164" t="s">
        <v>2938</v>
      </c>
      <c r="B323" s="164" t="s">
        <v>295</v>
      </c>
      <c r="C323" s="164" t="s">
        <v>2938</v>
      </c>
      <c r="D323" s="168" t="b">
        <v>0</v>
      </c>
      <c r="E323" s="164" t="s">
        <v>151</v>
      </c>
      <c r="F323" s="164" t="s">
        <v>3488</v>
      </c>
      <c r="G323" s="164" t="s">
        <v>295</v>
      </c>
      <c r="H323" s="164" t="s">
        <v>562</v>
      </c>
      <c r="I323" s="164" t="s">
        <v>3905</v>
      </c>
      <c r="J323" s="164" t="s">
        <v>2838</v>
      </c>
      <c r="K323" s="164" t="s">
        <v>4035</v>
      </c>
      <c r="L323" s="164" t="s">
        <v>153</v>
      </c>
      <c r="M323" s="164" t="s">
        <v>3906</v>
      </c>
      <c r="N323" s="164" t="s">
        <v>295</v>
      </c>
      <c r="O323" s="164" t="s">
        <v>243</v>
      </c>
      <c r="Q323" s="164" t="s">
        <v>309</v>
      </c>
      <c r="R323" s="164" t="s">
        <v>295</v>
      </c>
      <c r="S323" s="168" t="b">
        <v>0</v>
      </c>
      <c r="V323" s="170">
        <v>43320</v>
      </c>
      <c r="W323" s="164" t="s">
        <v>295</v>
      </c>
      <c r="X323"/>
      <c r="Z323" s="164" t="s">
        <v>295</v>
      </c>
      <c r="AC323" s="164" t="s">
        <v>3040</v>
      </c>
      <c r="AE323" s="164" t="s">
        <v>295</v>
      </c>
      <c r="AF323" s="164" t="s">
        <v>295</v>
      </c>
      <c r="AG323" s="164" t="s">
        <v>295</v>
      </c>
      <c r="AH323" s="170">
        <v>43528</v>
      </c>
      <c r="AI323" s="172"/>
      <c r="AJ323" s="151" t="str">
        <f t="shared" si="5"/>
        <v>FS</v>
      </c>
      <c r="AK323" s="151" t="b">
        <f>ISNUMBER(SEARCH("IRT",Table1[[#This Row],[Current_Status]]))</f>
        <v>0</v>
      </c>
      <c r="AL323" s="152">
        <f>YEAR(Table1[[#This Row],[Project_Initiated]])</f>
        <v>2018</v>
      </c>
      <c r="AM323" s="87">
        <v>43754</v>
      </c>
      <c r="AN323" s="158" t="str">
        <f>IF(AND(Table1[[#This Row],[Completed Date]]&gt;="07/01/2019"+0,Table1[[#This Row],[Completed Date]]&lt;="6/30/2020"+0),"FY 19-20",IF(AND(Table1[[#This Row],[Completed Date]]&gt;="07/01/2018"+0,Table1[[#This Row],[Completed Date]]&lt;="6/30/2019"+0),"FY 18-19",""))</f>
        <v>FY 18-19</v>
      </c>
      <c r="AO323" s="157" t="str">
        <f>IFERROR(FIND("R",Table1[[#This Row],[FS_Priority]]),"")</f>
        <v/>
      </c>
      <c r="AX323"/>
      <c r="BA323" s="3"/>
    </row>
    <row r="324" spans="1:53" hidden="1" x14ac:dyDescent="0.25">
      <c r="A324" s="164" t="s">
        <v>475</v>
      </c>
      <c r="B324" s="164" t="s">
        <v>295</v>
      </c>
      <c r="C324" s="164" t="s">
        <v>475</v>
      </c>
      <c r="D324" s="168" t="b">
        <v>0</v>
      </c>
      <c r="E324" s="164" t="s">
        <v>151</v>
      </c>
      <c r="F324" s="164" t="s">
        <v>3493</v>
      </c>
      <c r="G324" s="164" t="s">
        <v>295</v>
      </c>
      <c r="H324" s="164" t="s">
        <v>262</v>
      </c>
      <c r="I324" s="164" t="s">
        <v>472</v>
      </c>
      <c r="J324" s="164" t="s">
        <v>2838</v>
      </c>
      <c r="K324" s="164" t="s">
        <v>4035</v>
      </c>
      <c r="L324" s="164" t="s">
        <v>153</v>
      </c>
      <c r="M324" s="164" t="s">
        <v>4087</v>
      </c>
      <c r="N324" s="164" t="s">
        <v>295</v>
      </c>
      <c r="O324" s="164" t="s">
        <v>263</v>
      </c>
      <c r="Q324" s="164" t="s">
        <v>318</v>
      </c>
      <c r="R324" s="164" t="s">
        <v>295</v>
      </c>
      <c r="S324" s="168" t="b">
        <v>0</v>
      </c>
      <c r="V324" s="170">
        <v>43320</v>
      </c>
      <c r="W324" s="164" t="s">
        <v>295</v>
      </c>
      <c r="X324"/>
      <c r="Z324" s="164" t="s">
        <v>295</v>
      </c>
      <c r="AC324" s="164" t="s">
        <v>3008</v>
      </c>
      <c r="AD324" s="172">
        <v>43362</v>
      </c>
      <c r="AE324" s="164" t="s">
        <v>583</v>
      </c>
      <c r="AF324" s="164" t="s">
        <v>2972</v>
      </c>
      <c r="AG324" s="164" t="s">
        <v>2884</v>
      </c>
      <c r="AH324" s="170">
        <v>43510</v>
      </c>
      <c r="AI324" s="172"/>
      <c r="AJ324" s="151" t="str">
        <f t="shared" si="5"/>
        <v>FS</v>
      </c>
      <c r="AK324" s="151" t="b">
        <f>ISNUMBER(SEARCH("IRT",Table1[[#This Row],[Current_Status]]))</f>
        <v>0</v>
      </c>
      <c r="AL324" s="152">
        <f>YEAR(Table1[[#This Row],[Project_Initiated]])</f>
        <v>2018</v>
      </c>
      <c r="AM324" s="87">
        <v>43754</v>
      </c>
      <c r="AN324" s="158" t="str">
        <f>IF(AND(Table1[[#This Row],[Completed Date]]&gt;="07/01/2019"+0,Table1[[#This Row],[Completed Date]]&lt;="6/30/2020"+0),"FY 19-20",IF(AND(Table1[[#This Row],[Completed Date]]&gt;="07/01/2018"+0,Table1[[#This Row],[Completed Date]]&lt;="6/30/2019"+0),"FY 18-19",""))</f>
        <v>FY 18-19</v>
      </c>
      <c r="AO324" s="157" t="str">
        <f>IFERROR(FIND("R",Table1[[#This Row],[FS_Priority]]),"")</f>
        <v/>
      </c>
      <c r="AX324"/>
      <c r="BA324" s="3"/>
    </row>
    <row r="325" spans="1:53" hidden="1" x14ac:dyDescent="0.25">
      <c r="A325" s="164" t="s">
        <v>441</v>
      </c>
      <c r="B325" s="164" t="s">
        <v>295</v>
      </c>
      <c r="C325" s="164" t="s">
        <v>441</v>
      </c>
      <c r="D325" s="168" t="b">
        <v>0</v>
      </c>
      <c r="E325" s="164" t="s">
        <v>151</v>
      </c>
      <c r="F325" s="164" t="s">
        <v>3518</v>
      </c>
      <c r="G325" s="164" t="s">
        <v>295</v>
      </c>
      <c r="H325" s="164" t="s">
        <v>378</v>
      </c>
      <c r="I325" s="164" t="s">
        <v>4104</v>
      </c>
      <c r="J325" s="164" t="s">
        <v>2838</v>
      </c>
      <c r="K325" s="164" t="s">
        <v>4035</v>
      </c>
      <c r="L325" s="164" t="s">
        <v>153</v>
      </c>
      <c r="M325" s="164" t="s">
        <v>4105</v>
      </c>
      <c r="N325" s="164" t="s">
        <v>295</v>
      </c>
      <c r="O325" s="164" t="s">
        <v>263</v>
      </c>
      <c r="Q325" s="164" t="s">
        <v>442</v>
      </c>
      <c r="R325" s="164" t="s">
        <v>295</v>
      </c>
      <c r="S325" s="168" t="b">
        <v>0</v>
      </c>
      <c r="V325" s="170">
        <v>43305</v>
      </c>
      <c r="W325" s="164" t="s">
        <v>295</v>
      </c>
      <c r="X325"/>
      <c r="Z325" s="164" t="s">
        <v>295</v>
      </c>
      <c r="AC325" s="164" t="s">
        <v>3154</v>
      </c>
      <c r="AD325" s="171">
        <v>43362</v>
      </c>
      <c r="AE325" s="164" t="s">
        <v>583</v>
      </c>
      <c r="AF325" s="164" t="s">
        <v>2802</v>
      </c>
      <c r="AG325" s="164" t="s">
        <v>2884</v>
      </c>
      <c r="AH325" s="170">
        <v>43586</v>
      </c>
      <c r="AI325" s="172"/>
      <c r="AJ325" s="151" t="str">
        <f t="shared" si="5"/>
        <v>FS</v>
      </c>
      <c r="AK325" s="151" t="b">
        <f>ISNUMBER(SEARCH("IRT",Table1[[#This Row],[Current_Status]]))</f>
        <v>0</v>
      </c>
      <c r="AL325" s="152">
        <f>YEAR(Table1[[#This Row],[Project_Initiated]])</f>
        <v>2018</v>
      </c>
      <c r="AM325" s="87">
        <v>43754</v>
      </c>
      <c r="AN325" s="158" t="str">
        <f>IF(AND(Table1[[#This Row],[Completed Date]]&gt;="07/01/2019"+0,Table1[[#This Row],[Completed Date]]&lt;="6/30/2020"+0),"FY 19-20",IF(AND(Table1[[#This Row],[Completed Date]]&gt;="07/01/2018"+0,Table1[[#This Row],[Completed Date]]&lt;="6/30/2019"+0),"FY 18-19",""))</f>
        <v>FY 18-19</v>
      </c>
      <c r="AO325" s="157" t="str">
        <f>IFERROR(FIND("R",Table1[[#This Row],[FS_Priority]]),"")</f>
        <v/>
      </c>
      <c r="AX325"/>
      <c r="BA325" s="3"/>
    </row>
    <row r="326" spans="1:53" hidden="1" x14ac:dyDescent="0.25">
      <c r="A326" s="164" t="s">
        <v>469</v>
      </c>
      <c r="B326" s="164" t="s">
        <v>295</v>
      </c>
      <c r="C326" s="164" t="s">
        <v>469</v>
      </c>
      <c r="D326" s="168" t="b">
        <v>0</v>
      </c>
      <c r="E326" s="164" t="s">
        <v>151</v>
      </c>
      <c r="F326" s="164" t="s">
        <v>3536</v>
      </c>
      <c r="G326" s="164" t="s">
        <v>295</v>
      </c>
      <c r="H326" s="164" t="s">
        <v>525</v>
      </c>
      <c r="I326" s="164" t="s">
        <v>4121</v>
      </c>
      <c r="J326" s="164" t="s">
        <v>2838</v>
      </c>
      <c r="K326" s="164" t="s">
        <v>4035</v>
      </c>
      <c r="L326" s="164" t="s">
        <v>153</v>
      </c>
      <c r="M326" s="164" t="s">
        <v>4036</v>
      </c>
      <c r="N326" s="164" t="s">
        <v>295</v>
      </c>
      <c r="O326" s="164" t="s">
        <v>243</v>
      </c>
      <c r="Q326" s="164" t="s">
        <v>470</v>
      </c>
      <c r="R326" s="164" t="s">
        <v>295</v>
      </c>
      <c r="S326" s="168" t="b">
        <v>0</v>
      </c>
      <c r="V326" s="170">
        <v>43322</v>
      </c>
      <c r="W326" s="164" t="s">
        <v>295</v>
      </c>
      <c r="X326"/>
      <c r="Z326" s="164" t="s">
        <v>295</v>
      </c>
      <c r="AC326" s="164" t="s">
        <v>624</v>
      </c>
      <c r="AD326" s="167"/>
      <c r="AE326" s="164" t="s">
        <v>243</v>
      </c>
      <c r="AF326" s="164" t="s">
        <v>2960</v>
      </c>
      <c r="AG326" s="164" t="s">
        <v>624</v>
      </c>
      <c r="AH326" s="170">
        <v>43480</v>
      </c>
      <c r="AI326" s="172"/>
      <c r="AJ326" s="151" t="str">
        <f t="shared" si="5"/>
        <v>FS</v>
      </c>
      <c r="AK326" s="151" t="b">
        <f>ISNUMBER(SEARCH("IRT",Table1[[#This Row],[Current_Status]]))</f>
        <v>0</v>
      </c>
      <c r="AL326" s="152">
        <f>YEAR(Table1[[#This Row],[Project_Initiated]])</f>
        <v>2018</v>
      </c>
      <c r="AM326" s="87">
        <v>43754</v>
      </c>
      <c r="AN326" s="158" t="str">
        <f>IF(AND(Table1[[#This Row],[Completed Date]]&gt;="07/01/2019"+0,Table1[[#This Row],[Completed Date]]&lt;="6/30/2020"+0),"FY 19-20",IF(AND(Table1[[#This Row],[Completed Date]]&gt;="07/01/2018"+0,Table1[[#This Row],[Completed Date]]&lt;="6/30/2019"+0),"FY 18-19",""))</f>
        <v>FY 18-19</v>
      </c>
      <c r="AO326" s="157" t="str">
        <f>IFERROR(FIND("R",Table1[[#This Row],[FS_Priority]]),"")</f>
        <v/>
      </c>
      <c r="AX326"/>
      <c r="BA326" s="3"/>
    </row>
    <row r="327" spans="1:53" hidden="1" x14ac:dyDescent="0.25">
      <c r="A327" s="164" t="s">
        <v>458</v>
      </c>
      <c r="B327" s="164" t="s">
        <v>295</v>
      </c>
      <c r="C327" s="164" t="s">
        <v>458</v>
      </c>
      <c r="D327" s="168" t="b">
        <v>0</v>
      </c>
      <c r="E327" s="164" t="s">
        <v>151</v>
      </c>
      <c r="F327" s="164" t="s">
        <v>3528</v>
      </c>
      <c r="G327" s="164" t="s">
        <v>295</v>
      </c>
      <c r="H327" s="164" t="s">
        <v>556</v>
      </c>
      <c r="I327" s="164" t="s">
        <v>4114</v>
      </c>
      <c r="J327" s="164" t="s">
        <v>2838</v>
      </c>
      <c r="K327" s="164" t="s">
        <v>4035</v>
      </c>
      <c r="L327" s="164" t="s">
        <v>153</v>
      </c>
      <c r="M327" s="164" t="s">
        <v>4094</v>
      </c>
      <c r="N327" s="164" t="s">
        <v>295</v>
      </c>
      <c r="O327" s="164" t="s">
        <v>263</v>
      </c>
      <c r="Q327" s="164" t="s">
        <v>459</v>
      </c>
      <c r="R327" s="164" t="s">
        <v>295</v>
      </c>
      <c r="S327" s="168" t="b">
        <v>0</v>
      </c>
      <c r="V327" s="170">
        <v>43326</v>
      </c>
      <c r="W327" s="164" t="s">
        <v>295</v>
      </c>
      <c r="X327"/>
      <c r="Z327" s="164" t="s">
        <v>295</v>
      </c>
      <c r="AC327" s="164" t="s">
        <v>3117</v>
      </c>
      <c r="AE327" s="164" t="s">
        <v>257</v>
      </c>
      <c r="AF327" s="164" t="s">
        <v>3118</v>
      </c>
      <c r="AG327" s="164" t="s">
        <v>2884</v>
      </c>
      <c r="AH327" s="170">
        <v>43570</v>
      </c>
      <c r="AI327" s="172"/>
      <c r="AJ327" s="151" t="str">
        <f t="shared" si="5"/>
        <v>FS</v>
      </c>
      <c r="AK327" s="151" t="b">
        <f>ISNUMBER(SEARCH("IRT",Table1[[#This Row],[Current_Status]]))</f>
        <v>0</v>
      </c>
      <c r="AL327" s="152">
        <f>YEAR(Table1[[#This Row],[Project_Initiated]])</f>
        <v>2018</v>
      </c>
      <c r="AM327" s="87">
        <v>43754</v>
      </c>
      <c r="AN327" s="158" t="str">
        <f>IF(AND(Table1[[#This Row],[Completed Date]]&gt;="07/01/2019"+0,Table1[[#This Row],[Completed Date]]&lt;="6/30/2020"+0),"FY 19-20",IF(AND(Table1[[#This Row],[Completed Date]]&gt;="07/01/2018"+0,Table1[[#This Row],[Completed Date]]&lt;="6/30/2019"+0),"FY 18-19",""))</f>
        <v>FY 18-19</v>
      </c>
      <c r="AO327" s="157" t="str">
        <f>IFERROR(FIND("R",Table1[[#This Row],[FS_Priority]]),"")</f>
        <v/>
      </c>
      <c r="AX327"/>
      <c r="BA327" s="3"/>
    </row>
    <row r="328" spans="1:53" hidden="1" x14ac:dyDescent="0.25">
      <c r="A328" s="164" t="s">
        <v>982</v>
      </c>
      <c r="B328" s="164" t="s">
        <v>295</v>
      </c>
      <c r="C328" s="164" t="s">
        <v>982</v>
      </c>
      <c r="D328" s="168" t="b">
        <v>0</v>
      </c>
      <c r="E328" s="164" t="s">
        <v>151</v>
      </c>
      <c r="F328" s="164" t="s">
        <v>3468</v>
      </c>
      <c r="G328" s="164" t="s">
        <v>295</v>
      </c>
      <c r="H328" s="164" t="s">
        <v>116</v>
      </c>
      <c r="I328" s="164" t="s">
        <v>4045</v>
      </c>
      <c r="J328" s="164" t="s">
        <v>2838</v>
      </c>
      <c r="K328" s="164" t="s">
        <v>4035</v>
      </c>
      <c r="L328" s="164" t="s">
        <v>153</v>
      </c>
      <c r="M328" s="164" t="s">
        <v>4043</v>
      </c>
      <c r="N328" s="164" t="s">
        <v>295</v>
      </c>
      <c r="O328" s="164" t="s">
        <v>263</v>
      </c>
      <c r="Q328" s="164" t="s">
        <v>295</v>
      </c>
      <c r="R328" s="164" t="s">
        <v>326</v>
      </c>
      <c r="S328" s="168" t="b">
        <v>1</v>
      </c>
      <c r="V328" s="170">
        <v>43269</v>
      </c>
      <c r="W328" s="164" t="s">
        <v>295</v>
      </c>
      <c r="X328"/>
      <c r="Z328" s="164" t="s">
        <v>295</v>
      </c>
      <c r="AC328" s="164" t="s">
        <v>2873</v>
      </c>
      <c r="AE328" s="164" t="s">
        <v>583</v>
      </c>
      <c r="AF328" s="164" t="s">
        <v>4507</v>
      </c>
      <c r="AG328" s="164" t="s">
        <v>2884</v>
      </c>
      <c r="AH328" s="170">
        <v>43448</v>
      </c>
      <c r="AI328" s="172"/>
      <c r="AJ328" s="151" t="str">
        <f t="shared" si="5"/>
        <v>FS</v>
      </c>
      <c r="AK328" s="151" t="b">
        <f>ISNUMBER(SEARCH("IRT",Table1[[#This Row],[Current_Status]]))</f>
        <v>0</v>
      </c>
      <c r="AL328" s="152">
        <f>YEAR(Table1[[#This Row],[Project_Initiated]])</f>
        <v>2018</v>
      </c>
      <c r="AM328" s="87">
        <v>43754</v>
      </c>
      <c r="AN328" s="158" t="str">
        <f>IF(AND(Table1[[#This Row],[Completed Date]]&gt;="07/01/2019"+0,Table1[[#This Row],[Completed Date]]&lt;="6/30/2020"+0),"FY 19-20",IF(AND(Table1[[#This Row],[Completed Date]]&gt;="07/01/2018"+0,Table1[[#This Row],[Completed Date]]&lt;="6/30/2019"+0),"FY 18-19",""))</f>
        <v>FY 18-19</v>
      </c>
      <c r="AO328" s="157" t="str">
        <f>IFERROR(FIND("R",Table1[[#This Row],[FS_Priority]]),"")</f>
        <v/>
      </c>
      <c r="AX328"/>
      <c r="BA328" s="3"/>
    </row>
    <row r="329" spans="1:53" hidden="1" x14ac:dyDescent="0.25">
      <c r="A329" s="164" t="s">
        <v>983</v>
      </c>
      <c r="B329" s="164" t="s">
        <v>295</v>
      </c>
      <c r="C329" s="164" t="s">
        <v>983</v>
      </c>
      <c r="D329" s="168" t="b">
        <v>0</v>
      </c>
      <c r="E329" s="164" t="s">
        <v>151</v>
      </c>
      <c r="F329" s="164" t="s">
        <v>3457</v>
      </c>
      <c r="G329" s="164" t="s">
        <v>295</v>
      </c>
      <c r="H329" s="164" t="s">
        <v>116</v>
      </c>
      <c r="I329" s="164" t="s">
        <v>3884</v>
      </c>
      <c r="J329" s="164" t="s">
        <v>2838</v>
      </c>
      <c r="K329" s="164" t="s">
        <v>4035</v>
      </c>
      <c r="L329" s="164" t="s">
        <v>153</v>
      </c>
      <c r="M329" s="164" t="s">
        <v>4043</v>
      </c>
      <c r="N329" s="164" t="s">
        <v>295</v>
      </c>
      <c r="O329" s="164" t="s">
        <v>263</v>
      </c>
      <c r="Q329" s="164" t="s">
        <v>295</v>
      </c>
      <c r="R329" s="164" t="s">
        <v>327</v>
      </c>
      <c r="S329" s="168" t="b">
        <v>1</v>
      </c>
      <c r="V329" s="170">
        <v>43269</v>
      </c>
      <c r="W329" s="164" t="s">
        <v>295</v>
      </c>
      <c r="X329"/>
      <c r="Z329" s="164" t="s">
        <v>295</v>
      </c>
      <c r="AC329" s="164" t="s">
        <v>2795</v>
      </c>
      <c r="AE329" s="164" t="s">
        <v>583</v>
      </c>
      <c r="AF329" s="164" t="s">
        <v>2796</v>
      </c>
      <c r="AG329" s="164" t="s">
        <v>2884</v>
      </c>
      <c r="AH329" s="170">
        <v>43412</v>
      </c>
      <c r="AI329" s="172"/>
      <c r="AJ329" s="151" t="str">
        <f t="shared" si="5"/>
        <v>FS</v>
      </c>
      <c r="AK329" s="151" t="b">
        <f>ISNUMBER(SEARCH("IRT",Table1[[#This Row],[Current_Status]]))</f>
        <v>0</v>
      </c>
      <c r="AL329" s="152">
        <f>YEAR(Table1[[#This Row],[Project_Initiated]])</f>
        <v>2018</v>
      </c>
      <c r="AM329" s="87">
        <v>43754</v>
      </c>
      <c r="AN329" s="158" t="str">
        <f>IF(AND(Table1[[#This Row],[Completed Date]]&gt;="07/01/2019"+0,Table1[[#This Row],[Completed Date]]&lt;="6/30/2020"+0),"FY 19-20",IF(AND(Table1[[#This Row],[Completed Date]]&gt;="07/01/2018"+0,Table1[[#This Row],[Completed Date]]&lt;="6/30/2019"+0),"FY 18-19",""))</f>
        <v>FY 18-19</v>
      </c>
      <c r="AO329" s="157" t="str">
        <f>IFERROR(FIND("R",Table1[[#This Row],[FS_Priority]]),"")</f>
        <v/>
      </c>
      <c r="AX329"/>
      <c r="BA329" s="3"/>
    </row>
    <row r="330" spans="1:53" hidden="1" x14ac:dyDescent="0.25">
      <c r="A330" s="164" t="s">
        <v>435</v>
      </c>
      <c r="B330" s="164" t="s">
        <v>295</v>
      </c>
      <c r="C330" s="164" t="s">
        <v>435</v>
      </c>
      <c r="D330" s="168" t="b">
        <v>0</v>
      </c>
      <c r="E330" s="164" t="s">
        <v>151</v>
      </c>
      <c r="F330" s="164" t="s">
        <v>3515</v>
      </c>
      <c r="G330" s="164" t="s">
        <v>295</v>
      </c>
      <c r="H330" s="164" t="s">
        <v>75</v>
      </c>
      <c r="I330" s="164" t="s">
        <v>295</v>
      </c>
      <c r="J330" s="164" t="s">
        <v>2838</v>
      </c>
      <c r="K330" s="164" t="s">
        <v>4035</v>
      </c>
      <c r="L330" s="164" t="s">
        <v>153</v>
      </c>
      <c r="M330" s="164" t="s">
        <v>4048</v>
      </c>
      <c r="N330" s="164" t="s">
        <v>295</v>
      </c>
      <c r="O330" s="164" t="s">
        <v>243</v>
      </c>
      <c r="Q330" s="164" t="s">
        <v>436</v>
      </c>
      <c r="R330" s="164" t="s">
        <v>295</v>
      </c>
      <c r="S330" s="168" t="b">
        <v>0</v>
      </c>
      <c r="V330" s="170">
        <v>43332</v>
      </c>
      <c r="W330" s="164" t="s">
        <v>295</v>
      </c>
      <c r="X330"/>
      <c r="Z330" s="164" t="s">
        <v>295</v>
      </c>
      <c r="AC330" s="164" t="s">
        <v>624</v>
      </c>
      <c r="AD330" s="167"/>
      <c r="AE330" s="164" t="s">
        <v>243</v>
      </c>
      <c r="AF330" s="164" t="s">
        <v>624</v>
      </c>
      <c r="AG330" s="164" t="s">
        <v>624</v>
      </c>
      <c r="AH330" s="172">
        <v>43412</v>
      </c>
      <c r="AI330" s="172"/>
      <c r="AJ330" s="151" t="str">
        <f t="shared" si="5"/>
        <v>FS</v>
      </c>
      <c r="AK330" s="151" t="b">
        <f>ISNUMBER(SEARCH("IRT",Table1[[#This Row],[Current_Status]]))</f>
        <v>0</v>
      </c>
      <c r="AL330" s="152">
        <f>YEAR(Table1[[#This Row],[Project_Initiated]])</f>
        <v>2018</v>
      </c>
      <c r="AM330" s="87">
        <v>43754</v>
      </c>
      <c r="AN330" s="158" t="str">
        <f>IF(AND(Table1[[#This Row],[Completed Date]]&gt;="07/01/2019"+0,Table1[[#This Row],[Completed Date]]&lt;="6/30/2020"+0),"FY 19-20",IF(AND(Table1[[#This Row],[Completed Date]]&gt;="07/01/2018"+0,Table1[[#This Row],[Completed Date]]&lt;="6/30/2019"+0),"FY 18-19",""))</f>
        <v>FY 18-19</v>
      </c>
      <c r="AO330" s="157" t="str">
        <f>IFERROR(FIND("R",Table1[[#This Row],[FS_Priority]]),"")</f>
        <v/>
      </c>
      <c r="AX330"/>
      <c r="BA330" s="3"/>
    </row>
    <row r="331" spans="1:53" hidden="1" x14ac:dyDescent="0.25">
      <c r="A331" s="164" t="s">
        <v>423</v>
      </c>
      <c r="B331" s="164" t="s">
        <v>295</v>
      </c>
      <c r="C331" s="164" t="s">
        <v>423</v>
      </c>
      <c r="D331" s="168" t="b">
        <v>0</v>
      </c>
      <c r="E331" s="164" t="s">
        <v>151</v>
      </c>
      <c r="F331" s="164" t="s">
        <v>3505</v>
      </c>
      <c r="G331" s="164" t="s">
        <v>295</v>
      </c>
      <c r="H331" s="164" t="s">
        <v>546</v>
      </c>
      <c r="I331" s="164" t="s">
        <v>4093</v>
      </c>
      <c r="J331" s="164" t="s">
        <v>2838</v>
      </c>
      <c r="K331" s="164" t="s">
        <v>4035</v>
      </c>
      <c r="L331" s="164" t="s">
        <v>153</v>
      </c>
      <c r="M331" s="164" t="s">
        <v>4043</v>
      </c>
      <c r="N331" s="164" t="s">
        <v>295</v>
      </c>
      <c r="O331" s="164" t="s">
        <v>263</v>
      </c>
      <c r="Q331" s="164" t="s">
        <v>424</v>
      </c>
      <c r="R331" s="164" t="s">
        <v>295</v>
      </c>
      <c r="S331" s="168" t="b">
        <v>0</v>
      </c>
      <c r="V331" s="170">
        <v>43336</v>
      </c>
      <c r="W331" s="164" t="s">
        <v>295</v>
      </c>
      <c r="X331"/>
      <c r="Z331" s="164" t="s">
        <v>295</v>
      </c>
      <c r="AC331" s="164" t="s">
        <v>3710</v>
      </c>
      <c r="AD331" s="171">
        <v>43362</v>
      </c>
      <c r="AE331" s="164" t="s">
        <v>583</v>
      </c>
      <c r="AF331" s="164" t="s">
        <v>3112</v>
      </c>
      <c r="AG331" s="164" t="s">
        <v>2884</v>
      </c>
      <c r="AH331" s="172">
        <v>43647</v>
      </c>
      <c r="AI331" s="171"/>
      <c r="AJ331" s="151" t="str">
        <f t="shared" si="5"/>
        <v>FS</v>
      </c>
      <c r="AK331" s="151" t="b">
        <f>ISNUMBER(SEARCH("IRT",Table1[[#This Row],[Current_Status]]))</f>
        <v>0</v>
      </c>
      <c r="AL331" s="152">
        <f>YEAR(Table1[[#This Row],[Project_Initiated]])</f>
        <v>2018</v>
      </c>
      <c r="AM331" s="87">
        <v>43754</v>
      </c>
      <c r="AN331" s="158" t="str">
        <f>IF(AND(Table1[[#This Row],[Completed Date]]&gt;="07/01/2019"+0,Table1[[#This Row],[Completed Date]]&lt;="6/30/2020"+0),"FY 19-20",IF(AND(Table1[[#This Row],[Completed Date]]&gt;="07/01/2018"+0,Table1[[#This Row],[Completed Date]]&lt;="6/30/2019"+0),"FY 18-19",""))</f>
        <v>FY 19-20</v>
      </c>
      <c r="AO331" s="157" t="str">
        <f>IFERROR(FIND("R",Table1[[#This Row],[FS_Priority]]),"")</f>
        <v/>
      </c>
      <c r="AX331"/>
      <c r="BA331" s="3"/>
    </row>
    <row r="332" spans="1:53" hidden="1" x14ac:dyDescent="0.25">
      <c r="A332" s="164" t="s">
        <v>995</v>
      </c>
      <c r="B332" s="164" t="s">
        <v>295</v>
      </c>
      <c r="C332" s="164" t="s">
        <v>995</v>
      </c>
      <c r="D332" s="168" t="b">
        <v>0</v>
      </c>
      <c r="E332" s="164" t="s">
        <v>151</v>
      </c>
      <c r="F332" s="164" t="s">
        <v>3497</v>
      </c>
      <c r="G332" s="164" t="s">
        <v>295</v>
      </c>
      <c r="H332" s="164" t="s">
        <v>525</v>
      </c>
      <c r="I332" s="164" t="s">
        <v>128</v>
      </c>
      <c r="J332" s="164" t="s">
        <v>2838</v>
      </c>
      <c r="K332" s="164" t="s">
        <v>4035</v>
      </c>
      <c r="L332" s="164" t="s">
        <v>153</v>
      </c>
      <c r="M332" s="164" t="s">
        <v>4036</v>
      </c>
      <c r="N332" s="164" t="s">
        <v>295</v>
      </c>
      <c r="O332" s="164" t="s">
        <v>243</v>
      </c>
      <c r="Q332" s="164" t="s">
        <v>320</v>
      </c>
      <c r="R332" s="164" t="s">
        <v>295</v>
      </c>
      <c r="S332" s="168" t="b">
        <v>1</v>
      </c>
      <c r="V332" s="170">
        <v>43336</v>
      </c>
      <c r="W332" s="164" t="s">
        <v>295</v>
      </c>
      <c r="X332"/>
      <c r="Z332" s="164" t="s">
        <v>295</v>
      </c>
      <c r="AC332" s="164" t="s">
        <v>624</v>
      </c>
      <c r="AD332" s="167"/>
      <c r="AE332" s="164" t="s">
        <v>243</v>
      </c>
      <c r="AF332" s="164" t="s">
        <v>624</v>
      </c>
      <c r="AG332" s="164" t="s">
        <v>624</v>
      </c>
      <c r="AH332" s="172">
        <v>43383</v>
      </c>
      <c r="AI332" s="172"/>
      <c r="AJ332" s="151" t="str">
        <f t="shared" si="5"/>
        <v>FS</v>
      </c>
      <c r="AK332" s="151" t="b">
        <f>ISNUMBER(SEARCH("IRT",Table1[[#This Row],[Current_Status]]))</f>
        <v>0</v>
      </c>
      <c r="AL332" s="152">
        <f>YEAR(Table1[[#This Row],[Project_Initiated]])</f>
        <v>2018</v>
      </c>
      <c r="AM332" s="87">
        <v>43754</v>
      </c>
      <c r="AN332" s="158" t="str">
        <f>IF(AND(Table1[[#This Row],[Completed Date]]&gt;="07/01/2019"+0,Table1[[#This Row],[Completed Date]]&lt;="6/30/2020"+0),"FY 19-20",IF(AND(Table1[[#This Row],[Completed Date]]&gt;="07/01/2018"+0,Table1[[#This Row],[Completed Date]]&lt;="6/30/2019"+0),"FY 18-19",""))</f>
        <v>FY 18-19</v>
      </c>
      <c r="AO332" s="157" t="str">
        <f>IFERROR(FIND("R",Table1[[#This Row],[FS_Priority]]),"")</f>
        <v/>
      </c>
      <c r="AX332"/>
      <c r="BA332" s="3"/>
    </row>
    <row r="333" spans="1:53" hidden="1" x14ac:dyDescent="0.25">
      <c r="A333" s="164" t="s">
        <v>1002</v>
      </c>
      <c r="B333" s="164" t="s">
        <v>295</v>
      </c>
      <c r="C333" s="164" t="s">
        <v>1002</v>
      </c>
      <c r="D333" s="168" t="b">
        <v>0</v>
      </c>
      <c r="E333" s="164" t="s">
        <v>151</v>
      </c>
      <c r="F333" s="164" t="s">
        <v>3540</v>
      </c>
      <c r="G333" s="164" t="s">
        <v>295</v>
      </c>
      <c r="H333" s="164" t="s">
        <v>556</v>
      </c>
      <c r="I333" s="164" t="s">
        <v>4125</v>
      </c>
      <c r="J333" s="164" t="s">
        <v>2838</v>
      </c>
      <c r="K333" s="164" t="s">
        <v>4035</v>
      </c>
      <c r="L333" s="164" t="s">
        <v>153</v>
      </c>
      <c r="M333" s="164" t="s">
        <v>4108</v>
      </c>
      <c r="N333" s="164" t="s">
        <v>295</v>
      </c>
      <c r="O333" s="164" t="s">
        <v>243</v>
      </c>
      <c r="Q333" s="164" t="s">
        <v>327</v>
      </c>
      <c r="R333" s="164" t="s">
        <v>295</v>
      </c>
      <c r="S333" s="168" t="b">
        <v>1</v>
      </c>
      <c r="V333" s="170">
        <v>43342</v>
      </c>
      <c r="W333" s="164" t="s">
        <v>295</v>
      </c>
      <c r="X333"/>
      <c r="Z333" s="164" t="s">
        <v>295</v>
      </c>
      <c r="AC333" s="164" t="s">
        <v>1003</v>
      </c>
      <c r="AD333" s="136"/>
      <c r="AE333" s="164" t="s">
        <v>243</v>
      </c>
      <c r="AF333" s="164" t="s">
        <v>1003</v>
      </c>
      <c r="AG333" s="164" t="s">
        <v>624</v>
      </c>
      <c r="AH333" s="170">
        <v>43383</v>
      </c>
      <c r="AI333" s="172"/>
      <c r="AJ333" s="151" t="str">
        <f t="shared" si="5"/>
        <v>FS</v>
      </c>
      <c r="AK333" s="151" t="b">
        <f>ISNUMBER(SEARCH("IRT",Table1[[#This Row],[Current_Status]]))</f>
        <v>0</v>
      </c>
      <c r="AL333" s="152">
        <f>YEAR(Table1[[#This Row],[Project_Initiated]])</f>
        <v>2018</v>
      </c>
      <c r="AM333" s="87">
        <v>43754</v>
      </c>
      <c r="AN333" s="158" t="str">
        <f>IF(AND(Table1[[#This Row],[Completed Date]]&gt;="07/01/2019"+0,Table1[[#This Row],[Completed Date]]&lt;="6/30/2020"+0),"FY 19-20",IF(AND(Table1[[#This Row],[Completed Date]]&gt;="07/01/2018"+0,Table1[[#This Row],[Completed Date]]&lt;="6/30/2019"+0),"FY 18-19",""))</f>
        <v>FY 18-19</v>
      </c>
      <c r="AO333" s="157" t="str">
        <f>IFERROR(FIND("R",Table1[[#This Row],[FS_Priority]]),"")</f>
        <v/>
      </c>
      <c r="AX333"/>
      <c r="BA333" s="3"/>
    </row>
    <row r="334" spans="1:53" hidden="1" x14ac:dyDescent="0.25">
      <c r="A334" s="164" t="s">
        <v>464</v>
      </c>
      <c r="B334" s="164" t="s">
        <v>295</v>
      </c>
      <c r="C334" s="164" t="s">
        <v>464</v>
      </c>
      <c r="D334" s="168" t="b">
        <v>0</v>
      </c>
      <c r="E334" s="164" t="s">
        <v>151</v>
      </c>
      <c r="F334" s="164" t="s">
        <v>3531</v>
      </c>
      <c r="G334" s="164" t="s">
        <v>295</v>
      </c>
      <c r="H334" s="164" t="s">
        <v>548</v>
      </c>
      <c r="I334" s="164" t="s">
        <v>4116</v>
      </c>
      <c r="J334" s="164" t="s">
        <v>2838</v>
      </c>
      <c r="K334" s="164" t="s">
        <v>4035</v>
      </c>
      <c r="L334" s="164" t="s">
        <v>153</v>
      </c>
      <c r="M334" s="164" t="s">
        <v>4117</v>
      </c>
      <c r="N334" s="164" t="s">
        <v>295</v>
      </c>
      <c r="O334" s="164" t="s">
        <v>243</v>
      </c>
      <c r="Q334" s="164" t="s">
        <v>465</v>
      </c>
      <c r="R334" s="164" t="s">
        <v>295</v>
      </c>
      <c r="S334" s="168" t="b">
        <v>0</v>
      </c>
      <c r="V334" s="170">
        <v>43342</v>
      </c>
      <c r="W334" s="164" t="s">
        <v>295</v>
      </c>
      <c r="X334"/>
      <c r="Z334" s="164" t="s">
        <v>295</v>
      </c>
      <c r="AC334" s="164" t="s">
        <v>2890</v>
      </c>
      <c r="AE334" s="164" t="s">
        <v>243</v>
      </c>
      <c r="AF334" s="164" t="s">
        <v>1003</v>
      </c>
      <c r="AG334" s="164" t="s">
        <v>624</v>
      </c>
      <c r="AH334" s="170">
        <v>43476</v>
      </c>
      <c r="AI334" s="172"/>
      <c r="AJ334" s="151" t="str">
        <f t="shared" si="5"/>
        <v>FS</v>
      </c>
      <c r="AK334" s="151" t="b">
        <f>ISNUMBER(SEARCH("IRT",Table1[[#This Row],[Current_Status]]))</f>
        <v>0</v>
      </c>
      <c r="AL334" s="152">
        <f>YEAR(Table1[[#This Row],[Project_Initiated]])</f>
        <v>2018</v>
      </c>
      <c r="AM334" s="87">
        <v>43754</v>
      </c>
      <c r="AN334" s="158" t="str">
        <f>IF(AND(Table1[[#This Row],[Completed Date]]&gt;="07/01/2019"+0,Table1[[#This Row],[Completed Date]]&lt;="6/30/2020"+0),"FY 19-20",IF(AND(Table1[[#This Row],[Completed Date]]&gt;="07/01/2018"+0,Table1[[#This Row],[Completed Date]]&lt;="6/30/2019"+0),"FY 18-19",""))</f>
        <v>FY 18-19</v>
      </c>
      <c r="AO334" s="157" t="str">
        <f>IFERROR(FIND("R",Table1[[#This Row],[FS_Priority]]),"")</f>
        <v/>
      </c>
      <c r="AX334"/>
      <c r="BA334" s="3"/>
    </row>
    <row r="335" spans="1:53" hidden="1" x14ac:dyDescent="0.25">
      <c r="A335" s="164" t="s">
        <v>462</v>
      </c>
      <c r="B335" s="164" t="s">
        <v>295</v>
      </c>
      <c r="C335" s="164" t="s">
        <v>462</v>
      </c>
      <c r="D335" s="168" t="b">
        <v>0</v>
      </c>
      <c r="E335" s="164" t="s">
        <v>151</v>
      </c>
      <c r="F335" s="164" t="s">
        <v>3530</v>
      </c>
      <c r="G335" s="164" t="s">
        <v>295</v>
      </c>
      <c r="H335" s="164" t="s">
        <v>560</v>
      </c>
      <c r="I335" s="164" t="s">
        <v>4103</v>
      </c>
      <c r="J335" s="164" t="s">
        <v>2838</v>
      </c>
      <c r="K335" s="164" t="s">
        <v>4035</v>
      </c>
      <c r="L335" s="164" t="s">
        <v>153</v>
      </c>
      <c r="M335" s="164" t="s">
        <v>4048</v>
      </c>
      <c r="N335" s="164" t="s">
        <v>295</v>
      </c>
      <c r="O335" s="164" t="s">
        <v>243</v>
      </c>
      <c r="Q335" s="164" t="s">
        <v>463</v>
      </c>
      <c r="R335" s="164" t="s">
        <v>295</v>
      </c>
      <c r="S335" s="168" t="b">
        <v>0</v>
      </c>
      <c r="V335" s="170">
        <v>43349</v>
      </c>
      <c r="W335" s="164" t="s">
        <v>295</v>
      </c>
      <c r="X335"/>
      <c r="Z335" s="164" t="s">
        <v>295</v>
      </c>
      <c r="AC335" s="164" t="s">
        <v>2890</v>
      </c>
      <c r="AE335" s="164" t="s">
        <v>243</v>
      </c>
      <c r="AF335" s="164" t="s">
        <v>1003</v>
      </c>
      <c r="AG335" s="164" t="s">
        <v>624</v>
      </c>
      <c r="AH335" s="170">
        <v>43476</v>
      </c>
      <c r="AI335" s="172"/>
      <c r="AJ335" s="151" t="str">
        <f t="shared" si="5"/>
        <v>FS</v>
      </c>
      <c r="AK335" s="151" t="b">
        <f>ISNUMBER(SEARCH("IRT",Table1[[#This Row],[Current_Status]]))</f>
        <v>0</v>
      </c>
      <c r="AL335" s="152">
        <f>YEAR(Table1[[#This Row],[Project_Initiated]])</f>
        <v>2018</v>
      </c>
      <c r="AM335" s="87">
        <v>43754</v>
      </c>
      <c r="AN335" s="158" t="str">
        <f>IF(AND(Table1[[#This Row],[Completed Date]]&gt;="07/01/2019"+0,Table1[[#This Row],[Completed Date]]&lt;="6/30/2020"+0),"FY 19-20",IF(AND(Table1[[#This Row],[Completed Date]]&gt;="07/01/2018"+0,Table1[[#This Row],[Completed Date]]&lt;="6/30/2019"+0),"FY 18-19",""))</f>
        <v>FY 18-19</v>
      </c>
      <c r="AO335" s="157" t="str">
        <f>IFERROR(FIND("R",Table1[[#This Row],[FS_Priority]]),"")</f>
        <v/>
      </c>
      <c r="AX335"/>
      <c r="BA335" s="3"/>
    </row>
    <row r="336" spans="1:53" hidden="1" x14ac:dyDescent="0.25">
      <c r="A336" s="164" t="s">
        <v>466</v>
      </c>
      <c r="B336" s="164" t="s">
        <v>295</v>
      </c>
      <c r="C336" s="164" t="s">
        <v>466</v>
      </c>
      <c r="D336" s="168" t="b">
        <v>0</v>
      </c>
      <c r="E336" s="164" t="s">
        <v>151</v>
      </c>
      <c r="F336" s="164" t="s">
        <v>3532</v>
      </c>
      <c r="G336" s="164" t="s">
        <v>295</v>
      </c>
      <c r="H336" s="164" t="s">
        <v>519</v>
      </c>
      <c r="I336" s="164" t="s">
        <v>4118</v>
      </c>
      <c r="J336" s="164" t="s">
        <v>2838</v>
      </c>
      <c r="K336" s="164" t="s">
        <v>4035</v>
      </c>
      <c r="L336" s="164" t="s">
        <v>153</v>
      </c>
      <c r="M336" s="164" t="s">
        <v>4110</v>
      </c>
      <c r="N336" s="164" t="s">
        <v>295</v>
      </c>
      <c r="O336" s="164" t="s">
        <v>243</v>
      </c>
      <c r="Q336" s="164" t="s">
        <v>467</v>
      </c>
      <c r="R336" s="164" t="s">
        <v>295</v>
      </c>
      <c r="S336" s="168" t="b">
        <v>0</v>
      </c>
      <c r="V336" s="170">
        <v>43349</v>
      </c>
      <c r="W336" s="164" t="s">
        <v>295</v>
      </c>
      <c r="X336"/>
      <c r="Z336" s="164" t="s">
        <v>295</v>
      </c>
      <c r="AC336" s="164" t="s">
        <v>3163</v>
      </c>
      <c r="AD336" s="167"/>
      <c r="AE336" s="164" t="s">
        <v>243</v>
      </c>
      <c r="AF336" s="164" t="s">
        <v>1003</v>
      </c>
      <c r="AG336" s="164" t="s">
        <v>624</v>
      </c>
      <c r="AH336" s="172">
        <v>43592</v>
      </c>
      <c r="AI336" s="172"/>
      <c r="AJ336" s="151" t="str">
        <f t="shared" si="5"/>
        <v>FS</v>
      </c>
      <c r="AK336" s="151" t="b">
        <f>ISNUMBER(SEARCH("IRT",Table1[[#This Row],[Current_Status]]))</f>
        <v>0</v>
      </c>
      <c r="AL336" s="152">
        <f>YEAR(Table1[[#This Row],[Project_Initiated]])</f>
        <v>2018</v>
      </c>
      <c r="AM336" s="87">
        <v>43754</v>
      </c>
      <c r="AN336" s="158" t="str">
        <f>IF(AND(Table1[[#This Row],[Completed Date]]&gt;="07/01/2019"+0,Table1[[#This Row],[Completed Date]]&lt;="6/30/2020"+0),"FY 19-20",IF(AND(Table1[[#This Row],[Completed Date]]&gt;="07/01/2018"+0,Table1[[#This Row],[Completed Date]]&lt;="6/30/2019"+0),"FY 18-19",""))</f>
        <v>FY 18-19</v>
      </c>
      <c r="AO336" s="157" t="str">
        <f>IFERROR(FIND("R",Table1[[#This Row],[FS_Priority]]),"")</f>
        <v/>
      </c>
      <c r="AX336"/>
      <c r="BA336" s="3"/>
    </row>
    <row r="337" spans="1:53" hidden="1" x14ac:dyDescent="0.25">
      <c r="A337" s="164" t="s">
        <v>1006</v>
      </c>
      <c r="B337" s="164" t="s">
        <v>295</v>
      </c>
      <c r="C337" s="164" t="s">
        <v>1006</v>
      </c>
      <c r="D337" s="168" t="b">
        <v>0</v>
      </c>
      <c r="E337" s="164" t="s">
        <v>151</v>
      </c>
      <c r="F337" s="164" t="s">
        <v>3479</v>
      </c>
      <c r="G337" s="164" t="s">
        <v>295</v>
      </c>
      <c r="H337" s="164" t="s">
        <v>556</v>
      </c>
      <c r="I337" s="164" t="s">
        <v>4075</v>
      </c>
      <c r="J337" s="164" t="s">
        <v>2838</v>
      </c>
      <c r="K337" s="164" t="s">
        <v>4035</v>
      </c>
      <c r="L337" s="164" t="s">
        <v>153</v>
      </c>
      <c r="M337" s="164" t="s">
        <v>4041</v>
      </c>
      <c r="N337" s="164" t="s">
        <v>295</v>
      </c>
      <c r="O337" s="164" t="s">
        <v>243</v>
      </c>
      <c r="Q337" s="164" t="s">
        <v>305</v>
      </c>
      <c r="R337" s="164" t="s">
        <v>295</v>
      </c>
      <c r="S337" s="168" t="b">
        <v>1</v>
      </c>
      <c r="V337" s="170">
        <v>43349</v>
      </c>
      <c r="W337" s="164" t="s">
        <v>295</v>
      </c>
      <c r="X337"/>
      <c r="Z337" s="164" t="s">
        <v>295</v>
      </c>
      <c r="AC337" s="164" t="s">
        <v>624</v>
      </c>
      <c r="AD337" s="136"/>
      <c r="AE337" s="164" t="s">
        <v>243</v>
      </c>
      <c r="AF337" s="164" t="s">
        <v>624</v>
      </c>
      <c r="AG337" s="164" t="s">
        <v>624</v>
      </c>
      <c r="AH337" s="170">
        <v>43395</v>
      </c>
      <c r="AI337" s="172"/>
      <c r="AJ337" s="151" t="str">
        <f t="shared" si="5"/>
        <v>FS</v>
      </c>
      <c r="AK337" s="151" t="b">
        <f>ISNUMBER(SEARCH("IRT",Table1[[#This Row],[Current_Status]]))</f>
        <v>0</v>
      </c>
      <c r="AL337" s="152">
        <f>YEAR(Table1[[#This Row],[Project_Initiated]])</f>
        <v>2018</v>
      </c>
      <c r="AM337" s="87">
        <v>43754</v>
      </c>
      <c r="AN337" s="158" t="str">
        <f>IF(AND(Table1[[#This Row],[Completed Date]]&gt;="07/01/2019"+0,Table1[[#This Row],[Completed Date]]&lt;="6/30/2020"+0),"FY 19-20",IF(AND(Table1[[#This Row],[Completed Date]]&gt;="07/01/2018"+0,Table1[[#This Row],[Completed Date]]&lt;="6/30/2019"+0),"FY 18-19",""))</f>
        <v>FY 18-19</v>
      </c>
      <c r="AO337" s="157" t="str">
        <f>IFERROR(FIND("R",Table1[[#This Row],[FS_Priority]]),"")</f>
        <v/>
      </c>
      <c r="AX337"/>
      <c r="BA337" s="3"/>
    </row>
    <row r="338" spans="1:53" hidden="1" x14ac:dyDescent="0.25">
      <c r="A338" s="164" t="s">
        <v>1007</v>
      </c>
      <c r="B338" s="164" t="s">
        <v>295</v>
      </c>
      <c r="C338" s="164" t="s">
        <v>1007</v>
      </c>
      <c r="D338" s="168" t="b">
        <v>0</v>
      </c>
      <c r="E338" s="164" t="s">
        <v>151</v>
      </c>
      <c r="F338" s="164" t="s">
        <v>3529</v>
      </c>
      <c r="G338" s="164" t="s">
        <v>295</v>
      </c>
      <c r="H338" s="164" t="s">
        <v>525</v>
      </c>
      <c r="I338" s="164" t="s">
        <v>4115</v>
      </c>
      <c r="J338" s="164" t="s">
        <v>2838</v>
      </c>
      <c r="K338" s="164" t="s">
        <v>4035</v>
      </c>
      <c r="L338" s="164" t="s">
        <v>153</v>
      </c>
      <c r="M338" s="164" t="s">
        <v>4036</v>
      </c>
      <c r="N338" s="164" t="s">
        <v>295</v>
      </c>
      <c r="O338" s="164" t="s">
        <v>243</v>
      </c>
      <c r="Q338" s="164" t="s">
        <v>461</v>
      </c>
      <c r="R338" s="164" t="s">
        <v>295</v>
      </c>
      <c r="S338" s="168" t="b">
        <v>0</v>
      </c>
      <c r="V338" s="170">
        <v>43350</v>
      </c>
      <c r="W338" s="164" t="s">
        <v>295</v>
      </c>
      <c r="X338"/>
      <c r="Z338" s="164" t="s">
        <v>295</v>
      </c>
      <c r="AC338" s="164" t="s">
        <v>1003</v>
      </c>
      <c r="AE338" s="164" t="s">
        <v>243</v>
      </c>
      <c r="AF338" s="164" t="s">
        <v>1008</v>
      </c>
      <c r="AG338" s="164" t="s">
        <v>624</v>
      </c>
      <c r="AH338" s="170">
        <v>43383</v>
      </c>
      <c r="AI338" s="172"/>
      <c r="AJ338" s="151" t="str">
        <f t="shared" si="5"/>
        <v>FS</v>
      </c>
      <c r="AK338" s="151" t="b">
        <f>ISNUMBER(SEARCH("IRT",Table1[[#This Row],[Current_Status]]))</f>
        <v>0</v>
      </c>
      <c r="AL338" s="152">
        <f>YEAR(Table1[[#This Row],[Project_Initiated]])</f>
        <v>2018</v>
      </c>
      <c r="AM338" s="87">
        <v>43754</v>
      </c>
      <c r="AN338" s="158" t="str">
        <f>IF(AND(Table1[[#This Row],[Completed Date]]&gt;="07/01/2019"+0,Table1[[#This Row],[Completed Date]]&lt;="6/30/2020"+0),"FY 19-20",IF(AND(Table1[[#This Row],[Completed Date]]&gt;="07/01/2018"+0,Table1[[#This Row],[Completed Date]]&lt;="6/30/2019"+0),"FY 18-19",""))</f>
        <v>FY 18-19</v>
      </c>
      <c r="AO338" s="157" t="str">
        <f>IFERROR(FIND("R",Table1[[#This Row],[FS_Priority]]),"")</f>
        <v/>
      </c>
      <c r="AX338"/>
      <c r="BA338" s="3"/>
    </row>
    <row r="339" spans="1:53" hidden="1" x14ac:dyDescent="0.25">
      <c r="A339" s="164" t="s">
        <v>1011</v>
      </c>
      <c r="B339" s="164" t="s">
        <v>295</v>
      </c>
      <c r="C339" s="164" t="s">
        <v>1011</v>
      </c>
      <c r="D339" s="168" t="b">
        <v>0</v>
      </c>
      <c r="E339" s="164" t="s">
        <v>151</v>
      </c>
      <c r="F339" s="164" t="s">
        <v>3543</v>
      </c>
      <c r="G339" s="164" t="s">
        <v>295</v>
      </c>
      <c r="H339" s="164" t="s">
        <v>546</v>
      </c>
      <c r="I339" s="164" t="s">
        <v>4126</v>
      </c>
      <c r="J339" s="164" t="s">
        <v>2838</v>
      </c>
      <c r="K339" s="164" t="s">
        <v>4035</v>
      </c>
      <c r="L339" s="164" t="s">
        <v>153</v>
      </c>
      <c r="M339" s="164" t="s">
        <v>4123</v>
      </c>
      <c r="N339" s="164" t="s">
        <v>295</v>
      </c>
      <c r="O339" s="164" t="s">
        <v>243</v>
      </c>
      <c r="Q339" s="164" t="s">
        <v>328</v>
      </c>
      <c r="R339" s="164" t="s">
        <v>295</v>
      </c>
      <c r="S339" s="168" t="b">
        <v>1</v>
      </c>
      <c r="V339" s="170">
        <v>43353</v>
      </c>
      <c r="W339" s="164" t="s">
        <v>295</v>
      </c>
      <c r="X339"/>
      <c r="Z339" s="164" t="s">
        <v>295</v>
      </c>
      <c r="AC339" s="164" t="s">
        <v>295</v>
      </c>
      <c r="AD339" s="136"/>
      <c r="AE339" s="164" t="s">
        <v>243</v>
      </c>
      <c r="AF339" s="164" t="s">
        <v>295</v>
      </c>
      <c r="AG339" s="164" t="s">
        <v>295</v>
      </c>
      <c r="AH339" s="170">
        <v>43383</v>
      </c>
      <c r="AI339" s="172"/>
      <c r="AJ339" s="151" t="str">
        <f t="shared" si="5"/>
        <v>FS</v>
      </c>
      <c r="AK339" s="151" t="b">
        <f>ISNUMBER(SEARCH("IRT",Table1[[#This Row],[Current_Status]]))</f>
        <v>0</v>
      </c>
      <c r="AL339" s="152">
        <f>YEAR(Table1[[#This Row],[Project_Initiated]])</f>
        <v>2018</v>
      </c>
      <c r="AM339" s="87">
        <v>43754</v>
      </c>
      <c r="AN339" s="158" t="str">
        <f>IF(AND(Table1[[#This Row],[Completed Date]]&gt;="07/01/2019"+0,Table1[[#This Row],[Completed Date]]&lt;="6/30/2020"+0),"FY 19-20",IF(AND(Table1[[#This Row],[Completed Date]]&gt;="07/01/2018"+0,Table1[[#This Row],[Completed Date]]&lt;="6/30/2019"+0),"FY 18-19",""))</f>
        <v>FY 18-19</v>
      </c>
      <c r="AO339" s="157" t="str">
        <f>IFERROR(FIND("R",Table1[[#This Row],[FS_Priority]]),"")</f>
        <v/>
      </c>
      <c r="AX339"/>
      <c r="BA339" s="3"/>
    </row>
    <row r="340" spans="1:53" hidden="1" x14ac:dyDescent="0.25">
      <c r="A340" s="164" t="s">
        <v>418</v>
      </c>
      <c r="B340" s="164" t="s">
        <v>295</v>
      </c>
      <c r="C340" s="164" t="s">
        <v>418</v>
      </c>
      <c r="D340" s="168" t="b">
        <v>0</v>
      </c>
      <c r="E340" s="164" t="s">
        <v>151</v>
      </c>
      <c r="F340" s="164" t="s">
        <v>3501</v>
      </c>
      <c r="G340" s="164" t="s">
        <v>403</v>
      </c>
      <c r="H340" s="164" t="s">
        <v>1092</v>
      </c>
      <c r="I340" s="164" t="s">
        <v>4090</v>
      </c>
      <c r="J340" s="164" t="s">
        <v>2838</v>
      </c>
      <c r="K340" s="164" t="s">
        <v>4035</v>
      </c>
      <c r="L340" s="164" t="s">
        <v>153</v>
      </c>
      <c r="M340" s="164" t="s">
        <v>4087</v>
      </c>
      <c r="N340" s="164" t="s">
        <v>295</v>
      </c>
      <c r="O340" s="164" t="s">
        <v>263</v>
      </c>
      <c r="Q340" s="164" t="s">
        <v>396</v>
      </c>
      <c r="R340" s="164" t="s">
        <v>295</v>
      </c>
      <c r="S340" s="168" t="b">
        <v>0</v>
      </c>
      <c r="V340" s="170">
        <v>43348</v>
      </c>
      <c r="W340" s="164" t="s">
        <v>295</v>
      </c>
      <c r="X340"/>
      <c r="Z340" s="164" t="s">
        <v>295</v>
      </c>
      <c r="AC340" s="164" t="s">
        <v>4454</v>
      </c>
      <c r="AD340" s="172">
        <v>43362</v>
      </c>
      <c r="AE340" s="164" t="s">
        <v>583</v>
      </c>
      <c r="AF340" s="164" t="s">
        <v>3111</v>
      </c>
      <c r="AG340" s="164" t="s">
        <v>2884</v>
      </c>
      <c r="AH340" s="170">
        <v>43678</v>
      </c>
      <c r="AI340" s="172"/>
      <c r="AJ340" s="151" t="str">
        <f t="shared" si="5"/>
        <v>FS</v>
      </c>
      <c r="AK340" s="151" t="b">
        <f>ISNUMBER(SEARCH("IRT",Table1[[#This Row],[Current_Status]]))</f>
        <v>0</v>
      </c>
      <c r="AL340" s="152">
        <f>YEAR(Table1[[#This Row],[Project_Initiated]])</f>
        <v>2018</v>
      </c>
      <c r="AM340" s="87">
        <v>43754</v>
      </c>
      <c r="AN340" s="158" t="str">
        <f>IF(AND(Table1[[#This Row],[Completed Date]]&gt;="07/01/2019"+0,Table1[[#This Row],[Completed Date]]&lt;="6/30/2020"+0),"FY 19-20",IF(AND(Table1[[#This Row],[Completed Date]]&gt;="07/01/2018"+0,Table1[[#This Row],[Completed Date]]&lt;="6/30/2019"+0),"FY 18-19",""))</f>
        <v>FY 19-20</v>
      </c>
      <c r="AO340" s="157" t="str">
        <f>IFERROR(FIND("R",Table1[[#This Row],[FS_Priority]]),"")</f>
        <v/>
      </c>
      <c r="AX340"/>
      <c r="BA340" s="3"/>
    </row>
    <row r="341" spans="1:53" hidden="1" x14ac:dyDescent="0.25">
      <c r="A341" s="164" t="s">
        <v>1024</v>
      </c>
      <c r="B341" s="164" t="s">
        <v>295</v>
      </c>
      <c r="C341" s="164" t="s">
        <v>1024</v>
      </c>
      <c r="D341" s="168" t="b">
        <v>0</v>
      </c>
      <c r="E341" s="164" t="s">
        <v>151</v>
      </c>
      <c r="F341" s="164" t="s">
        <v>3534</v>
      </c>
      <c r="G341" s="164" t="s">
        <v>295</v>
      </c>
      <c r="H341" s="164" t="s">
        <v>544</v>
      </c>
      <c r="I341" s="164" t="s">
        <v>4120</v>
      </c>
      <c r="J341" s="164" t="s">
        <v>2838</v>
      </c>
      <c r="K341" s="164" t="s">
        <v>4035</v>
      </c>
      <c r="L341" s="164" t="s">
        <v>153</v>
      </c>
      <c r="M341" s="164" t="s">
        <v>4040</v>
      </c>
      <c r="N341" s="164" t="s">
        <v>295</v>
      </c>
      <c r="O341" s="164" t="s">
        <v>243</v>
      </c>
      <c r="Q341" s="164" t="s">
        <v>324</v>
      </c>
      <c r="R341" s="164" t="s">
        <v>295</v>
      </c>
      <c r="S341" s="168" t="b">
        <v>0</v>
      </c>
      <c r="V341" s="170">
        <v>43360</v>
      </c>
      <c r="W341" s="164" t="s">
        <v>295</v>
      </c>
      <c r="X341"/>
      <c r="Z341" s="164" t="s">
        <v>295</v>
      </c>
      <c r="AC341" s="164" t="s">
        <v>3163</v>
      </c>
      <c r="AD341" s="136"/>
      <c r="AE341" s="164" t="s">
        <v>243</v>
      </c>
      <c r="AF341" s="164" t="s">
        <v>624</v>
      </c>
      <c r="AG341" s="164" t="s">
        <v>624</v>
      </c>
      <c r="AH341" s="170">
        <v>43592</v>
      </c>
      <c r="AI341" s="171"/>
      <c r="AJ341" s="151" t="str">
        <f t="shared" si="5"/>
        <v>FS</v>
      </c>
      <c r="AK341" s="151" t="b">
        <f>ISNUMBER(SEARCH("IRT",Table1[[#This Row],[Current_Status]]))</f>
        <v>0</v>
      </c>
      <c r="AL341" s="152">
        <f>YEAR(Table1[[#This Row],[Project_Initiated]])</f>
        <v>2018</v>
      </c>
      <c r="AM341" s="87">
        <v>43754</v>
      </c>
      <c r="AN341" s="158" t="str">
        <f>IF(AND(Table1[[#This Row],[Completed Date]]&gt;="07/01/2019"+0,Table1[[#This Row],[Completed Date]]&lt;="6/30/2020"+0),"FY 19-20",IF(AND(Table1[[#This Row],[Completed Date]]&gt;="07/01/2018"+0,Table1[[#This Row],[Completed Date]]&lt;="6/30/2019"+0),"FY 18-19",""))</f>
        <v>FY 18-19</v>
      </c>
      <c r="AO341" s="157" t="str">
        <f>IFERROR(FIND("R",Table1[[#This Row],[FS_Priority]]),"")</f>
        <v/>
      </c>
      <c r="AX341"/>
      <c r="BA341" s="3"/>
    </row>
    <row r="342" spans="1:53" hidden="1" x14ac:dyDescent="0.25">
      <c r="A342" s="164" t="s">
        <v>1026</v>
      </c>
      <c r="B342" s="164" t="s">
        <v>295</v>
      </c>
      <c r="C342" s="164" t="s">
        <v>1026</v>
      </c>
      <c r="D342" s="168" t="b">
        <v>0</v>
      </c>
      <c r="E342" s="164" t="s">
        <v>151</v>
      </c>
      <c r="F342" s="164" t="s">
        <v>3441</v>
      </c>
      <c r="G342" s="164" t="s">
        <v>295</v>
      </c>
      <c r="H342" s="164" t="s">
        <v>262</v>
      </c>
      <c r="I342" s="164" t="s">
        <v>4038</v>
      </c>
      <c r="J342" s="164" t="s">
        <v>2838</v>
      </c>
      <c r="K342" s="164" t="s">
        <v>4035</v>
      </c>
      <c r="L342" s="164" t="s">
        <v>153</v>
      </c>
      <c r="M342" s="164" t="s">
        <v>4039</v>
      </c>
      <c r="N342" s="164" t="s">
        <v>295</v>
      </c>
      <c r="O342" s="164" t="s">
        <v>243</v>
      </c>
      <c r="Q342" s="164" t="s">
        <v>295</v>
      </c>
      <c r="R342" s="164" t="s">
        <v>295</v>
      </c>
      <c r="S342" s="168" t="b">
        <v>0</v>
      </c>
      <c r="V342" s="170">
        <v>43362</v>
      </c>
      <c r="W342" s="164" t="s">
        <v>295</v>
      </c>
      <c r="X342"/>
      <c r="Z342" s="164" t="s">
        <v>295</v>
      </c>
      <c r="AC342" s="164" t="s">
        <v>295</v>
      </c>
      <c r="AE342" s="164" t="s">
        <v>243</v>
      </c>
      <c r="AF342" s="164" t="s">
        <v>295</v>
      </c>
      <c r="AG342" s="164" t="s">
        <v>295</v>
      </c>
      <c r="AH342" s="170">
        <v>43395</v>
      </c>
      <c r="AI342" s="171"/>
      <c r="AJ342" s="151" t="str">
        <f t="shared" si="5"/>
        <v>FS</v>
      </c>
      <c r="AK342" s="151" t="b">
        <f>ISNUMBER(SEARCH("IRT",Table1[[#This Row],[Current_Status]]))</f>
        <v>0</v>
      </c>
      <c r="AL342" s="152">
        <f>YEAR(Table1[[#This Row],[Project_Initiated]])</f>
        <v>2018</v>
      </c>
      <c r="AM342" s="87">
        <v>43754</v>
      </c>
      <c r="AN342" s="158" t="str">
        <f>IF(AND(Table1[[#This Row],[Completed Date]]&gt;="07/01/2019"+0,Table1[[#This Row],[Completed Date]]&lt;="6/30/2020"+0),"FY 19-20",IF(AND(Table1[[#This Row],[Completed Date]]&gt;="07/01/2018"+0,Table1[[#This Row],[Completed Date]]&lt;="6/30/2019"+0),"FY 18-19",""))</f>
        <v>FY 18-19</v>
      </c>
      <c r="AO342" s="157" t="str">
        <f>IFERROR(FIND("R",Table1[[#This Row],[FS_Priority]]),"")</f>
        <v/>
      </c>
      <c r="AX342"/>
      <c r="BA342" s="3"/>
    </row>
    <row r="343" spans="1:53" hidden="1" x14ac:dyDescent="0.25">
      <c r="A343" s="164" t="s">
        <v>1027</v>
      </c>
      <c r="B343" s="164" t="s">
        <v>295</v>
      </c>
      <c r="C343" s="164" t="s">
        <v>1027</v>
      </c>
      <c r="D343" s="168" t="b">
        <v>0</v>
      </c>
      <c r="E343" s="164" t="s">
        <v>151</v>
      </c>
      <c r="F343" s="164" t="s">
        <v>3548</v>
      </c>
      <c r="G343" s="164" t="s">
        <v>295</v>
      </c>
      <c r="H343" s="164" t="s">
        <v>560</v>
      </c>
      <c r="I343" s="164" t="s">
        <v>4073</v>
      </c>
      <c r="J343" s="164" t="s">
        <v>2838</v>
      </c>
      <c r="K343" s="164" t="s">
        <v>4035</v>
      </c>
      <c r="L343" s="164" t="s">
        <v>153</v>
      </c>
      <c r="M343" s="164" t="s">
        <v>4048</v>
      </c>
      <c r="N343" s="164" t="s">
        <v>295</v>
      </c>
      <c r="O343" s="164" t="s">
        <v>243</v>
      </c>
      <c r="Q343" s="164" t="s">
        <v>152</v>
      </c>
      <c r="R343" s="164" t="s">
        <v>295</v>
      </c>
      <c r="S343" s="168" t="b">
        <v>0</v>
      </c>
      <c r="V343" s="170">
        <v>43362</v>
      </c>
      <c r="W343" s="164" t="s">
        <v>295</v>
      </c>
      <c r="X343"/>
      <c r="Z343" s="164" t="s">
        <v>295</v>
      </c>
      <c r="AC343" s="164" t="s">
        <v>3168</v>
      </c>
      <c r="AD343" s="136"/>
      <c r="AE343" s="164" t="s">
        <v>243</v>
      </c>
      <c r="AF343" s="164" t="s">
        <v>624</v>
      </c>
      <c r="AG343" s="164" t="s">
        <v>624</v>
      </c>
      <c r="AH343" s="170">
        <v>43528</v>
      </c>
      <c r="AI343" s="171"/>
      <c r="AJ343" s="151" t="str">
        <f t="shared" si="5"/>
        <v>FS</v>
      </c>
      <c r="AK343" s="151" t="b">
        <f>ISNUMBER(SEARCH("IRT",Table1[[#This Row],[Current_Status]]))</f>
        <v>0</v>
      </c>
      <c r="AL343" s="152">
        <f>YEAR(Table1[[#This Row],[Project_Initiated]])</f>
        <v>2018</v>
      </c>
      <c r="AM343" s="87">
        <v>43754</v>
      </c>
      <c r="AN343" s="158" t="str">
        <f>IF(AND(Table1[[#This Row],[Completed Date]]&gt;="07/01/2019"+0,Table1[[#This Row],[Completed Date]]&lt;="6/30/2020"+0),"FY 19-20",IF(AND(Table1[[#This Row],[Completed Date]]&gt;="07/01/2018"+0,Table1[[#This Row],[Completed Date]]&lt;="6/30/2019"+0),"FY 18-19",""))</f>
        <v>FY 18-19</v>
      </c>
      <c r="AO343" s="157" t="str">
        <f>IFERROR(FIND("R",Table1[[#This Row],[FS_Priority]]),"")</f>
        <v/>
      </c>
      <c r="AX343"/>
      <c r="BA343" s="3"/>
    </row>
    <row r="344" spans="1:53" hidden="1" x14ac:dyDescent="0.25">
      <c r="A344" s="164" t="s">
        <v>474</v>
      </c>
      <c r="B344" s="164" t="s">
        <v>295</v>
      </c>
      <c r="C344" s="164" t="s">
        <v>474</v>
      </c>
      <c r="D344" s="168" t="b">
        <v>0</v>
      </c>
      <c r="E344" s="164" t="s">
        <v>151</v>
      </c>
      <c r="F344" s="164" t="s">
        <v>3549</v>
      </c>
      <c r="G344" s="164" t="s">
        <v>295</v>
      </c>
      <c r="H344" s="164" t="s">
        <v>262</v>
      </c>
      <c r="I344" s="164" t="s">
        <v>3881</v>
      </c>
      <c r="J344" s="164" t="s">
        <v>2838</v>
      </c>
      <c r="K344" s="164" t="s">
        <v>4035</v>
      </c>
      <c r="L344" s="164" t="s">
        <v>153</v>
      </c>
      <c r="M344" s="164" t="s">
        <v>4036</v>
      </c>
      <c r="N344" s="164" t="s">
        <v>295</v>
      </c>
      <c r="O344" s="164" t="s">
        <v>263</v>
      </c>
      <c r="Q344" s="164" t="s">
        <v>152</v>
      </c>
      <c r="R344" s="164" t="s">
        <v>259</v>
      </c>
      <c r="S344" s="168" t="b">
        <v>0</v>
      </c>
      <c r="V344" s="170">
        <v>42940</v>
      </c>
      <c r="W344" s="164" t="s">
        <v>295</v>
      </c>
      <c r="X344"/>
      <c r="Z344" s="164" t="s">
        <v>295</v>
      </c>
      <c r="AC344" s="164" t="s">
        <v>2878</v>
      </c>
      <c r="AE344" s="164" t="s">
        <v>583</v>
      </c>
      <c r="AF344" s="164" t="s">
        <v>1028</v>
      </c>
      <c r="AG344" s="164" t="s">
        <v>2884</v>
      </c>
      <c r="AH344" s="170">
        <v>43448</v>
      </c>
      <c r="AI344" s="172"/>
      <c r="AJ344" s="151" t="str">
        <f t="shared" si="5"/>
        <v>FS</v>
      </c>
      <c r="AK344" s="151" t="b">
        <f>ISNUMBER(SEARCH("IRT",Table1[[#This Row],[Current_Status]]))</f>
        <v>0</v>
      </c>
      <c r="AL344" s="152">
        <f>YEAR(Table1[[#This Row],[Project_Initiated]])</f>
        <v>2017</v>
      </c>
      <c r="AM344" s="87">
        <v>43754</v>
      </c>
      <c r="AN344" s="158" t="str">
        <f>IF(AND(Table1[[#This Row],[Completed Date]]&gt;="07/01/2019"+0,Table1[[#This Row],[Completed Date]]&lt;="6/30/2020"+0),"FY 19-20",IF(AND(Table1[[#This Row],[Completed Date]]&gt;="07/01/2018"+0,Table1[[#This Row],[Completed Date]]&lt;="6/30/2019"+0),"FY 18-19",""))</f>
        <v>FY 18-19</v>
      </c>
      <c r="AO344" s="157" t="str">
        <f>IFERROR(FIND("R",Table1[[#This Row],[FS_Priority]]),"")</f>
        <v/>
      </c>
      <c r="AX344"/>
      <c r="BA344" s="3"/>
    </row>
    <row r="345" spans="1:53" hidden="1" x14ac:dyDescent="0.25">
      <c r="A345" s="164" t="s">
        <v>416</v>
      </c>
      <c r="B345" s="164" t="s">
        <v>295</v>
      </c>
      <c r="C345" s="164" t="s">
        <v>416</v>
      </c>
      <c r="D345" s="168" t="b">
        <v>0</v>
      </c>
      <c r="E345" s="164" t="s">
        <v>151</v>
      </c>
      <c r="F345" s="164" t="s">
        <v>3495</v>
      </c>
      <c r="G345" s="164" t="s">
        <v>295</v>
      </c>
      <c r="H345" s="164" t="s">
        <v>556</v>
      </c>
      <c r="I345" s="164" t="s">
        <v>295</v>
      </c>
      <c r="J345" s="164" t="s">
        <v>2838</v>
      </c>
      <c r="K345" s="164" t="s">
        <v>4035</v>
      </c>
      <c r="L345" s="164" t="s">
        <v>153</v>
      </c>
      <c r="M345" s="164" t="s">
        <v>4041</v>
      </c>
      <c r="N345" s="164" t="s">
        <v>295</v>
      </c>
      <c r="O345" s="164" t="s">
        <v>263</v>
      </c>
      <c r="Q345" s="164" t="s">
        <v>392</v>
      </c>
      <c r="R345" s="164" t="s">
        <v>295</v>
      </c>
      <c r="S345" s="168" t="b">
        <v>0</v>
      </c>
      <c r="V345" s="170">
        <v>43322</v>
      </c>
      <c r="W345" s="164" t="s">
        <v>295</v>
      </c>
      <c r="X345"/>
      <c r="Z345" s="164" t="s">
        <v>295</v>
      </c>
      <c r="AC345" s="164" t="s">
        <v>3082</v>
      </c>
      <c r="AD345" s="136"/>
      <c r="AE345" s="164" t="s">
        <v>583</v>
      </c>
      <c r="AF345" s="164" t="s">
        <v>2875</v>
      </c>
      <c r="AG345" s="164" t="s">
        <v>2884</v>
      </c>
      <c r="AH345" s="172">
        <v>43552</v>
      </c>
      <c r="AI345" s="172"/>
      <c r="AJ345" s="151" t="str">
        <f t="shared" si="5"/>
        <v>FS</v>
      </c>
      <c r="AK345" s="151" t="b">
        <f>ISNUMBER(SEARCH("IRT",Table1[[#This Row],[Current_Status]]))</f>
        <v>0</v>
      </c>
      <c r="AL345" s="152">
        <f>YEAR(Table1[[#This Row],[Project_Initiated]])</f>
        <v>2018</v>
      </c>
      <c r="AM345" s="87">
        <v>43754</v>
      </c>
      <c r="AN345" s="158" t="str">
        <f>IF(AND(Table1[[#This Row],[Completed Date]]&gt;="07/01/2019"+0,Table1[[#This Row],[Completed Date]]&lt;="6/30/2020"+0),"FY 19-20",IF(AND(Table1[[#This Row],[Completed Date]]&gt;="07/01/2018"+0,Table1[[#This Row],[Completed Date]]&lt;="6/30/2019"+0),"FY 18-19",""))</f>
        <v>FY 18-19</v>
      </c>
      <c r="AO345" s="157" t="str">
        <f>IFERROR(FIND("R",Table1[[#This Row],[FS_Priority]]),"")</f>
        <v/>
      </c>
      <c r="AX345"/>
      <c r="BA345" s="3"/>
    </row>
    <row r="346" spans="1:53" hidden="1" x14ac:dyDescent="0.25">
      <c r="A346" s="164" t="s">
        <v>1031</v>
      </c>
      <c r="B346" s="164" t="s">
        <v>295</v>
      </c>
      <c r="C346" s="164" t="s">
        <v>1031</v>
      </c>
      <c r="D346" s="168" t="b">
        <v>0</v>
      </c>
      <c r="E346" s="164" t="s">
        <v>151</v>
      </c>
      <c r="F346" s="164" t="s">
        <v>3473</v>
      </c>
      <c r="G346" s="164" t="s">
        <v>295</v>
      </c>
      <c r="H346" s="164" t="s">
        <v>558</v>
      </c>
      <c r="I346" s="164" t="s">
        <v>4072</v>
      </c>
      <c r="J346" s="164" t="s">
        <v>2838</v>
      </c>
      <c r="K346" s="164" t="s">
        <v>4035</v>
      </c>
      <c r="L346" s="164" t="s">
        <v>153</v>
      </c>
      <c r="M346" s="164" t="s">
        <v>3906</v>
      </c>
      <c r="N346" s="164" t="s">
        <v>295</v>
      </c>
      <c r="O346" s="164" t="s">
        <v>263</v>
      </c>
      <c r="Q346" s="164" t="s">
        <v>372</v>
      </c>
      <c r="R346" s="164" t="s">
        <v>295</v>
      </c>
      <c r="S346" s="168" t="b">
        <v>0</v>
      </c>
      <c r="V346" s="170">
        <v>43369</v>
      </c>
      <c r="W346" s="164" t="s">
        <v>295</v>
      </c>
      <c r="X346"/>
      <c r="Z346" s="164" t="s">
        <v>295</v>
      </c>
      <c r="AC346" s="164" t="s">
        <v>3169</v>
      </c>
      <c r="AE346" s="164" t="s">
        <v>583</v>
      </c>
      <c r="AF346" s="164" t="s">
        <v>3152</v>
      </c>
      <c r="AG346" s="164" t="s">
        <v>624</v>
      </c>
      <c r="AH346" s="170">
        <v>43600</v>
      </c>
      <c r="AI346" s="172"/>
      <c r="AJ346" s="151" t="str">
        <f t="shared" si="5"/>
        <v>FS</v>
      </c>
      <c r="AK346" s="151" t="b">
        <f>ISNUMBER(SEARCH("IRT",Table1[[#This Row],[Current_Status]]))</f>
        <v>0</v>
      </c>
      <c r="AL346" s="152">
        <f>YEAR(Table1[[#This Row],[Project_Initiated]])</f>
        <v>2018</v>
      </c>
      <c r="AM346" s="87">
        <v>43754</v>
      </c>
      <c r="AN346" s="158" t="str">
        <f>IF(AND(Table1[[#This Row],[Completed Date]]&gt;="07/01/2019"+0,Table1[[#This Row],[Completed Date]]&lt;="6/30/2020"+0),"FY 19-20",IF(AND(Table1[[#This Row],[Completed Date]]&gt;="07/01/2018"+0,Table1[[#This Row],[Completed Date]]&lt;="6/30/2019"+0),"FY 18-19",""))</f>
        <v>FY 18-19</v>
      </c>
      <c r="AO346" s="157" t="str">
        <f>IFERROR(FIND("R",Table1[[#This Row],[FS_Priority]]),"")</f>
        <v/>
      </c>
      <c r="AX346"/>
      <c r="BA346" s="3"/>
    </row>
    <row r="347" spans="1:53" hidden="1" x14ac:dyDescent="0.25">
      <c r="A347" s="164" t="s">
        <v>1032</v>
      </c>
      <c r="B347" s="164" t="s">
        <v>295</v>
      </c>
      <c r="C347" s="164" t="s">
        <v>1032</v>
      </c>
      <c r="D347" s="168" t="b">
        <v>0</v>
      </c>
      <c r="E347" s="164" t="s">
        <v>151</v>
      </c>
      <c r="F347" s="164" t="s">
        <v>3477</v>
      </c>
      <c r="G347" s="164" t="s">
        <v>295</v>
      </c>
      <c r="H347" s="164" t="s">
        <v>558</v>
      </c>
      <c r="I347" s="164" t="s">
        <v>4074</v>
      </c>
      <c r="J347" s="164" t="s">
        <v>2838</v>
      </c>
      <c r="K347" s="164" t="s">
        <v>4035</v>
      </c>
      <c r="L347" s="164" t="s">
        <v>153</v>
      </c>
      <c r="M347" s="164" t="s">
        <v>3906</v>
      </c>
      <c r="N347" s="164" t="s">
        <v>295</v>
      </c>
      <c r="O347" s="164" t="s">
        <v>243</v>
      </c>
      <c r="Q347" s="164" t="s">
        <v>302</v>
      </c>
      <c r="R347" s="164" t="s">
        <v>295</v>
      </c>
      <c r="S347" s="168" t="b">
        <v>0</v>
      </c>
      <c r="V347" s="170">
        <v>43369</v>
      </c>
      <c r="W347" s="164" t="s">
        <v>295</v>
      </c>
      <c r="X347"/>
      <c r="Z347" s="164" t="s">
        <v>295</v>
      </c>
      <c r="AC347" s="164" t="s">
        <v>3003</v>
      </c>
      <c r="AD347" s="136"/>
      <c r="AE347" s="164" t="s">
        <v>243</v>
      </c>
      <c r="AF347" s="164" t="s">
        <v>624</v>
      </c>
      <c r="AG347" s="164" t="s">
        <v>624</v>
      </c>
      <c r="AH347" s="172">
        <v>43504</v>
      </c>
      <c r="AI347" s="171"/>
      <c r="AJ347" s="151" t="str">
        <f t="shared" si="5"/>
        <v>FS</v>
      </c>
      <c r="AK347" s="151" t="b">
        <f>ISNUMBER(SEARCH("IRT",Table1[[#This Row],[Current_Status]]))</f>
        <v>0</v>
      </c>
      <c r="AL347" s="152">
        <f>YEAR(Table1[[#This Row],[Project_Initiated]])</f>
        <v>2018</v>
      </c>
      <c r="AM347" s="87">
        <v>43754</v>
      </c>
      <c r="AN347" s="158" t="str">
        <f>IF(AND(Table1[[#This Row],[Completed Date]]&gt;="07/01/2019"+0,Table1[[#This Row],[Completed Date]]&lt;="6/30/2020"+0),"FY 19-20",IF(AND(Table1[[#This Row],[Completed Date]]&gt;="07/01/2018"+0,Table1[[#This Row],[Completed Date]]&lt;="6/30/2019"+0),"FY 18-19",""))</f>
        <v>FY 18-19</v>
      </c>
      <c r="AO347" s="157" t="str">
        <f>IFERROR(FIND("R",Table1[[#This Row],[FS_Priority]]),"")</f>
        <v/>
      </c>
      <c r="AX347"/>
      <c r="BA347" s="3"/>
    </row>
    <row r="348" spans="1:53" hidden="1" x14ac:dyDescent="0.25">
      <c r="A348" s="164" t="s">
        <v>1034</v>
      </c>
      <c r="B348" s="164" t="s">
        <v>295</v>
      </c>
      <c r="C348" s="164" t="s">
        <v>1034</v>
      </c>
      <c r="D348" s="168" t="b">
        <v>0</v>
      </c>
      <c r="E348" s="164" t="s">
        <v>151</v>
      </c>
      <c r="F348" s="164" t="s">
        <v>3510</v>
      </c>
      <c r="G348" s="164" t="s">
        <v>295</v>
      </c>
      <c r="H348" s="164" t="s">
        <v>557</v>
      </c>
      <c r="I348" s="164" t="s">
        <v>4098</v>
      </c>
      <c r="J348" s="164" t="s">
        <v>2838</v>
      </c>
      <c r="K348" s="164" t="s">
        <v>4035</v>
      </c>
      <c r="L348" s="164" t="s">
        <v>153</v>
      </c>
      <c r="M348" s="164" t="s">
        <v>4041</v>
      </c>
      <c r="N348" s="164" t="s">
        <v>295</v>
      </c>
      <c r="O348" s="164" t="s">
        <v>243</v>
      </c>
      <c r="Q348" s="164" t="s">
        <v>264</v>
      </c>
      <c r="R348" s="164" t="s">
        <v>295</v>
      </c>
      <c r="S348" s="168" t="b">
        <v>0</v>
      </c>
      <c r="V348" s="170">
        <v>43370</v>
      </c>
      <c r="W348" s="164" t="s">
        <v>295</v>
      </c>
      <c r="X348"/>
      <c r="Z348" s="164" t="s">
        <v>295</v>
      </c>
      <c r="AC348" s="164" t="s">
        <v>3003</v>
      </c>
      <c r="AD348" s="167"/>
      <c r="AE348" s="164" t="s">
        <v>243</v>
      </c>
      <c r="AF348" s="164" t="s">
        <v>624</v>
      </c>
      <c r="AG348" s="164" t="s">
        <v>624</v>
      </c>
      <c r="AH348" s="170">
        <v>43504</v>
      </c>
      <c r="AI348" s="172"/>
      <c r="AJ348" s="151" t="str">
        <f t="shared" si="5"/>
        <v>FS</v>
      </c>
      <c r="AK348" s="151" t="b">
        <f>ISNUMBER(SEARCH("IRT",Table1[[#This Row],[Current_Status]]))</f>
        <v>0</v>
      </c>
      <c r="AL348" s="152">
        <f>YEAR(Table1[[#This Row],[Project_Initiated]])</f>
        <v>2018</v>
      </c>
      <c r="AM348" s="87">
        <v>43754</v>
      </c>
      <c r="AN348" s="158" t="str">
        <f>IF(AND(Table1[[#This Row],[Completed Date]]&gt;="07/01/2019"+0,Table1[[#This Row],[Completed Date]]&lt;="6/30/2020"+0),"FY 19-20",IF(AND(Table1[[#This Row],[Completed Date]]&gt;="07/01/2018"+0,Table1[[#This Row],[Completed Date]]&lt;="6/30/2019"+0),"FY 18-19",""))</f>
        <v>FY 18-19</v>
      </c>
      <c r="AO348" s="157" t="str">
        <f>IFERROR(FIND("R",Table1[[#This Row],[FS_Priority]]),"")</f>
        <v/>
      </c>
      <c r="AX348"/>
      <c r="BA348" s="3"/>
    </row>
    <row r="349" spans="1:53" hidden="1" x14ac:dyDescent="0.25">
      <c r="A349" s="164" t="s">
        <v>1045</v>
      </c>
      <c r="B349" s="164" t="s">
        <v>295</v>
      </c>
      <c r="C349" s="164" t="s">
        <v>1045</v>
      </c>
      <c r="D349" s="168" t="b">
        <v>0</v>
      </c>
      <c r="E349" s="164" t="s">
        <v>151</v>
      </c>
      <c r="F349" s="164" t="s">
        <v>3521</v>
      </c>
      <c r="G349" s="164" t="s">
        <v>295</v>
      </c>
      <c r="H349" s="164" t="s">
        <v>556</v>
      </c>
      <c r="I349" s="164" t="s">
        <v>4107</v>
      </c>
      <c r="J349" s="164" t="s">
        <v>2838</v>
      </c>
      <c r="K349" s="164" t="s">
        <v>4035</v>
      </c>
      <c r="L349" s="164" t="s">
        <v>153</v>
      </c>
      <c r="M349" s="164" t="s">
        <v>4108</v>
      </c>
      <c r="N349" s="164" t="s">
        <v>295</v>
      </c>
      <c r="O349" s="164" t="s">
        <v>243</v>
      </c>
      <c r="Q349" s="164" t="s">
        <v>323</v>
      </c>
      <c r="R349" s="164" t="s">
        <v>295</v>
      </c>
      <c r="S349" s="168" t="b">
        <v>0</v>
      </c>
      <c r="V349" s="170">
        <v>43377</v>
      </c>
      <c r="W349" s="164" t="s">
        <v>295</v>
      </c>
      <c r="X349"/>
      <c r="Z349" s="164" t="s">
        <v>295</v>
      </c>
      <c r="AC349" s="164" t="s">
        <v>3003</v>
      </c>
      <c r="AD349" s="136"/>
      <c r="AE349" s="164" t="s">
        <v>243</v>
      </c>
      <c r="AF349" s="164" t="s">
        <v>624</v>
      </c>
      <c r="AG349" s="164" t="s">
        <v>624</v>
      </c>
      <c r="AH349" s="172">
        <v>43504</v>
      </c>
      <c r="AI349" s="172"/>
      <c r="AJ349" s="151" t="str">
        <f t="shared" si="5"/>
        <v>FS</v>
      </c>
      <c r="AK349" s="151" t="b">
        <f>ISNUMBER(SEARCH("IRT",Table1[[#This Row],[Current_Status]]))</f>
        <v>0</v>
      </c>
      <c r="AL349" s="152">
        <f>YEAR(Table1[[#This Row],[Project_Initiated]])</f>
        <v>2018</v>
      </c>
      <c r="AM349" s="87">
        <v>43754</v>
      </c>
      <c r="AN349" s="158" t="str">
        <f>IF(AND(Table1[[#This Row],[Completed Date]]&gt;="07/01/2019"+0,Table1[[#This Row],[Completed Date]]&lt;="6/30/2020"+0),"FY 19-20",IF(AND(Table1[[#This Row],[Completed Date]]&gt;="07/01/2018"+0,Table1[[#This Row],[Completed Date]]&lt;="6/30/2019"+0),"FY 18-19",""))</f>
        <v>FY 18-19</v>
      </c>
      <c r="AO349" s="157" t="str">
        <f>IFERROR(FIND("R",Table1[[#This Row],[FS_Priority]]),"")</f>
        <v/>
      </c>
      <c r="AX349"/>
      <c r="BA349" s="3"/>
    </row>
    <row r="350" spans="1:53" hidden="1" x14ac:dyDescent="0.25">
      <c r="A350" s="164" t="s">
        <v>1051</v>
      </c>
      <c r="B350" s="164" t="s">
        <v>295</v>
      </c>
      <c r="C350" s="164" t="s">
        <v>1051</v>
      </c>
      <c r="D350" s="168" t="b">
        <v>0</v>
      </c>
      <c r="E350" s="164" t="s">
        <v>151</v>
      </c>
      <c r="F350" s="164" t="s">
        <v>3498</v>
      </c>
      <c r="G350" s="164" t="s">
        <v>295</v>
      </c>
      <c r="H350" s="164" t="s">
        <v>3873</v>
      </c>
      <c r="I350" s="164" t="s">
        <v>3943</v>
      </c>
      <c r="J350" s="164" t="s">
        <v>2838</v>
      </c>
      <c r="K350" s="164" t="s">
        <v>4035</v>
      </c>
      <c r="L350" s="164" t="s">
        <v>153</v>
      </c>
      <c r="M350" s="164" t="s">
        <v>4089</v>
      </c>
      <c r="N350" s="164" t="s">
        <v>295</v>
      </c>
      <c r="O350" s="164" t="s">
        <v>243</v>
      </c>
      <c r="Q350" s="164" t="s">
        <v>320</v>
      </c>
      <c r="R350" s="164" t="s">
        <v>295</v>
      </c>
      <c r="S350" s="168" t="b">
        <v>0</v>
      </c>
      <c r="V350" s="170">
        <v>43385</v>
      </c>
      <c r="W350" s="164" t="s">
        <v>295</v>
      </c>
      <c r="X350"/>
      <c r="Z350" s="164" t="s">
        <v>295</v>
      </c>
      <c r="AC350" s="164" t="s">
        <v>3003</v>
      </c>
      <c r="AD350" s="136"/>
      <c r="AE350" s="164" t="s">
        <v>243</v>
      </c>
      <c r="AF350" s="164" t="s">
        <v>624</v>
      </c>
      <c r="AG350" s="164" t="s">
        <v>624</v>
      </c>
      <c r="AH350" s="170">
        <v>43504</v>
      </c>
      <c r="AI350" s="172"/>
      <c r="AJ350" s="151" t="str">
        <f t="shared" si="5"/>
        <v>FS</v>
      </c>
      <c r="AK350" s="151" t="b">
        <f>ISNUMBER(SEARCH("IRT",Table1[[#This Row],[Current_Status]]))</f>
        <v>0</v>
      </c>
      <c r="AL350" s="152">
        <f>YEAR(Table1[[#This Row],[Project_Initiated]])</f>
        <v>2018</v>
      </c>
      <c r="AM350" s="87">
        <v>43754</v>
      </c>
      <c r="AN350" s="158" t="str">
        <f>IF(AND(Table1[[#This Row],[Completed Date]]&gt;="07/01/2019"+0,Table1[[#This Row],[Completed Date]]&lt;="6/30/2020"+0),"FY 19-20",IF(AND(Table1[[#This Row],[Completed Date]]&gt;="07/01/2018"+0,Table1[[#This Row],[Completed Date]]&lt;="6/30/2019"+0),"FY 18-19",""))</f>
        <v>FY 18-19</v>
      </c>
      <c r="AO350" s="157" t="str">
        <f>IFERROR(FIND("R",Table1[[#This Row],[FS_Priority]]),"")</f>
        <v/>
      </c>
      <c r="AX350"/>
      <c r="BA350" s="3"/>
    </row>
    <row r="351" spans="1:53" hidden="1" x14ac:dyDescent="0.25">
      <c r="A351" s="164" t="s">
        <v>1052</v>
      </c>
      <c r="B351" s="164" t="s">
        <v>295</v>
      </c>
      <c r="C351" s="164" t="s">
        <v>1052</v>
      </c>
      <c r="D351" s="168" t="b">
        <v>0</v>
      </c>
      <c r="E351" s="164" t="s">
        <v>151</v>
      </c>
      <c r="F351" s="164" t="s">
        <v>3500</v>
      </c>
      <c r="G351" s="164" t="s">
        <v>295</v>
      </c>
      <c r="H351" s="164" t="s">
        <v>116</v>
      </c>
      <c r="I351" s="164" t="s">
        <v>295</v>
      </c>
      <c r="J351" s="164" t="s">
        <v>2838</v>
      </c>
      <c r="K351" s="164" t="s">
        <v>4035</v>
      </c>
      <c r="L351" s="164" t="s">
        <v>153</v>
      </c>
      <c r="M351" s="164" t="s">
        <v>4043</v>
      </c>
      <c r="N351" s="164" t="s">
        <v>295</v>
      </c>
      <c r="O351" s="164" t="s">
        <v>243</v>
      </c>
      <c r="Q351" s="164" t="s">
        <v>320</v>
      </c>
      <c r="R351" s="164" t="s">
        <v>295</v>
      </c>
      <c r="S351" s="168" t="b">
        <v>0</v>
      </c>
      <c r="V351" s="170">
        <v>43385</v>
      </c>
      <c r="W351" s="164" t="s">
        <v>295</v>
      </c>
      <c r="X351"/>
      <c r="Z351" s="164" t="s">
        <v>295</v>
      </c>
      <c r="AC351" s="164" t="s">
        <v>3003</v>
      </c>
      <c r="AE351" s="164" t="s">
        <v>243</v>
      </c>
      <c r="AF351" s="164" t="s">
        <v>624</v>
      </c>
      <c r="AG351" s="164" t="s">
        <v>624</v>
      </c>
      <c r="AH351" s="170">
        <v>43504</v>
      </c>
      <c r="AI351" s="172"/>
      <c r="AJ351" s="151" t="str">
        <f t="shared" si="5"/>
        <v>FS</v>
      </c>
      <c r="AK351" s="151" t="b">
        <f>ISNUMBER(SEARCH("IRT",Table1[[#This Row],[Current_Status]]))</f>
        <v>0</v>
      </c>
      <c r="AL351" s="152">
        <f>YEAR(Table1[[#This Row],[Project_Initiated]])</f>
        <v>2018</v>
      </c>
      <c r="AM351" s="87">
        <v>43754</v>
      </c>
      <c r="AN351" s="158" t="str">
        <f>IF(AND(Table1[[#This Row],[Completed Date]]&gt;="07/01/2019"+0,Table1[[#This Row],[Completed Date]]&lt;="6/30/2020"+0),"FY 19-20",IF(AND(Table1[[#This Row],[Completed Date]]&gt;="07/01/2018"+0,Table1[[#This Row],[Completed Date]]&lt;="6/30/2019"+0),"FY 18-19",""))</f>
        <v>FY 18-19</v>
      </c>
      <c r="AO351" s="157" t="str">
        <f>IFERROR(FIND("R",Table1[[#This Row],[FS_Priority]]),"")</f>
        <v/>
      </c>
      <c r="AX351"/>
      <c r="BA351" s="3"/>
    </row>
    <row r="352" spans="1:53" hidden="1" x14ac:dyDescent="0.25">
      <c r="A352" s="164" t="s">
        <v>1053</v>
      </c>
      <c r="B352" s="164" t="s">
        <v>295</v>
      </c>
      <c r="C352" s="164" t="s">
        <v>1053</v>
      </c>
      <c r="D352" s="168" t="b">
        <v>0</v>
      </c>
      <c r="E352" s="164" t="s">
        <v>151</v>
      </c>
      <c r="F352" s="164" t="s">
        <v>3447</v>
      </c>
      <c r="G352" s="164" t="s">
        <v>295</v>
      </c>
      <c r="H352" s="164" t="s">
        <v>1054</v>
      </c>
      <c r="I352" s="164" t="s">
        <v>295</v>
      </c>
      <c r="J352" s="164" t="s">
        <v>2838</v>
      </c>
      <c r="K352" s="164" t="s">
        <v>4035</v>
      </c>
      <c r="L352" s="164" t="s">
        <v>153</v>
      </c>
      <c r="M352" s="164" t="s">
        <v>4047</v>
      </c>
      <c r="N352" s="164" t="s">
        <v>295</v>
      </c>
      <c r="O352" s="164" t="s">
        <v>243</v>
      </c>
      <c r="P352" s="136"/>
      <c r="Q352" s="164" t="s">
        <v>295</v>
      </c>
      <c r="R352" s="164" t="s">
        <v>295</v>
      </c>
      <c r="S352" s="168" t="b">
        <v>0</v>
      </c>
      <c r="T352" s="136"/>
      <c r="V352" s="170">
        <v>43389</v>
      </c>
      <c r="W352" s="164" t="s">
        <v>295</v>
      </c>
      <c r="X352" s="136"/>
      <c r="Y352" s="136"/>
      <c r="Z352" s="164" t="s">
        <v>295</v>
      </c>
      <c r="AC352" s="164" t="s">
        <v>624</v>
      </c>
      <c r="AE352" s="164" t="s">
        <v>243</v>
      </c>
      <c r="AF352" s="164" t="s">
        <v>624</v>
      </c>
      <c r="AG352" s="164" t="s">
        <v>624</v>
      </c>
      <c r="AH352" s="172">
        <v>43474</v>
      </c>
      <c r="AI352" s="172"/>
      <c r="AJ352" s="151" t="str">
        <f t="shared" si="5"/>
        <v>FS</v>
      </c>
      <c r="AK352" s="151" t="b">
        <f>ISNUMBER(SEARCH("IRT",Table1[[#This Row],[Current_Status]]))</f>
        <v>0</v>
      </c>
      <c r="AL352" s="152">
        <f>YEAR(Table1[[#This Row],[Project_Initiated]])</f>
        <v>2018</v>
      </c>
      <c r="AM352" s="87">
        <v>43754</v>
      </c>
      <c r="AN352" s="158" t="str">
        <f>IF(AND(Table1[[#This Row],[Completed Date]]&gt;="07/01/2019"+0,Table1[[#This Row],[Completed Date]]&lt;="6/30/2020"+0),"FY 19-20",IF(AND(Table1[[#This Row],[Completed Date]]&gt;="07/01/2018"+0,Table1[[#This Row],[Completed Date]]&lt;="6/30/2019"+0),"FY 18-19",""))</f>
        <v>FY 18-19</v>
      </c>
      <c r="AO352" s="157" t="str">
        <f>IFERROR(FIND("R",Table1[[#This Row],[FS_Priority]]),"")</f>
        <v/>
      </c>
      <c r="AX352"/>
      <c r="BA352" s="3"/>
    </row>
    <row r="353" spans="1:53" hidden="1" x14ac:dyDescent="0.25">
      <c r="A353" s="164" t="s">
        <v>1055</v>
      </c>
      <c r="B353" s="164" t="s">
        <v>295</v>
      </c>
      <c r="C353" s="164" t="s">
        <v>1055</v>
      </c>
      <c r="D353" s="168" t="b">
        <v>0</v>
      </c>
      <c r="E353" s="164" t="s">
        <v>151</v>
      </c>
      <c r="F353" s="164" t="s">
        <v>3480</v>
      </c>
      <c r="G353" s="164" t="s">
        <v>295</v>
      </c>
      <c r="H353" s="164" t="s">
        <v>558</v>
      </c>
      <c r="I353" s="164" t="s">
        <v>4076</v>
      </c>
      <c r="J353" s="164" t="s">
        <v>2838</v>
      </c>
      <c r="K353" s="164" t="s">
        <v>4035</v>
      </c>
      <c r="L353" s="164" t="s">
        <v>153</v>
      </c>
      <c r="M353" s="164" t="s">
        <v>3906</v>
      </c>
      <c r="N353" s="164" t="s">
        <v>295</v>
      </c>
      <c r="O353" s="164" t="s">
        <v>243</v>
      </c>
      <c r="P353" s="136"/>
      <c r="Q353" s="164" t="s">
        <v>305</v>
      </c>
      <c r="R353" s="164" t="s">
        <v>295</v>
      </c>
      <c r="S353" s="168" t="b">
        <v>0</v>
      </c>
      <c r="T353" s="136"/>
      <c r="V353" s="170">
        <v>43389</v>
      </c>
      <c r="W353" s="164" t="s">
        <v>295</v>
      </c>
      <c r="X353" s="136"/>
      <c r="Y353" s="136"/>
      <c r="Z353" s="164" t="s">
        <v>295</v>
      </c>
      <c r="AC353" s="164" t="s">
        <v>3040</v>
      </c>
      <c r="AE353" s="164" t="s">
        <v>243</v>
      </c>
      <c r="AF353" s="164" t="s">
        <v>624</v>
      </c>
      <c r="AG353" s="164" t="s">
        <v>624</v>
      </c>
      <c r="AH353" s="170">
        <v>43528</v>
      </c>
      <c r="AI353" s="172"/>
      <c r="AJ353" s="151" t="str">
        <f t="shared" si="5"/>
        <v>FS</v>
      </c>
      <c r="AK353" s="151" t="b">
        <f>ISNUMBER(SEARCH("IRT",Table1[[#This Row],[Current_Status]]))</f>
        <v>0</v>
      </c>
      <c r="AL353" s="152">
        <f>YEAR(Table1[[#This Row],[Project_Initiated]])</f>
        <v>2018</v>
      </c>
      <c r="AM353" s="87">
        <v>43754</v>
      </c>
      <c r="AN353" s="158" t="str">
        <f>IF(AND(Table1[[#This Row],[Completed Date]]&gt;="07/01/2019"+0,Table1[[#This Row],[Completed Date]]&lt;="6/30/2020"+0),"FY 19-20",IF(AND(Table1[[#This Row],[Completed Date]]&gt;="07/01/2018"+0,Table1[[#This Row],[Completed Date]]&lt;="6/30/2019"+0),"FY 18-19",""))</f>
        <v>FY 18-19</v>
      </c>
      <c r="AO353" s="157" t="str">
        <f>IFERROR(FIND("R",Table1[[#This Row],[FS_Priority]]),"")</f>
        <v/>
      </c>
      <c r="AX353"/>
      <c r="BA353" s="3"/>
    </row>
    <row r="354" spans="1:53" hidden="1" x14ac:dyDescent="0.25">
      <c r="A354" s="164" t="s">
        <v>2792</v>
      </c>
      <c r="B354" s="164" t="s">
        <v>295</v>
      </c>
      <c r="C354" s="164" t="s">
        <v>2792</v>
      </c>
      <c r="D354" s="168" t="b">
        <v>0</v>
      </c>
      <c r="E354" s="164" t="s">
        <v>151</v>
      </c>
      <c r="F354" s="164" t="s">
        <v>3471</v>
      </c>
      <c r="G354" s="164" t="s">
        <v>295</v>
      </c>
      <c r="H354" s="164" t="s">
        <v>556</v>
      </c>
      <c r="I354" s="164" t="s">
        <v>295</v>
      </c>
      <c r="J354" s="164" t="s">
        <v>2838</v>
      </c>
      <c r="K354" s="164" t="s">
        <v>4035</v>
      </c>
      <c r="L354" s="164" t="s">
        <v>153</v>
      </c>
      <c r="M354" s="164" t="s">
        <v>4048</v>
      </c>
      <c r="N354" s="164" t="s">
        <v>295</v>
      </c>
      <c r="O354" s="164" t="s">
        <v>263</v>
      </c>
      <c r="P354" s="136"/>
      <c r="Q354" s="164" t="s">
        <v>372</v>
      </c>
      <c r="R354" s="164" t="s">
        <v>295</v>
      </c>
      <c r="S354" s="168" t="b">
        <v>0</v>
      </c>
      <c r="T354" s="136"/>
      <c r="V354" s="170">
        <v>43399</v>
      </c>
      <c r="W354" s="164" t="s">
        <v>295</v>
      </c>
      <c r="X354" s="136"/>
      <c r="Y354" s="136"/>
      <c r="Z354" s="164" t="s">
        <v>295</v>
      </c>
      <c r="AC354" s="164" t="s">
        <v>3105</v>
      </c>
      <c r="AD354" s="171">
        <v>43503</v>
      </c>
      <c r="AE354" s="164" t="s">
        <v>583</v>
      </c>
      <c r="AF354" s="164" t="s">
        <v>3106</v>
      </c>
      <c r="AG354" s="164" t="s">
        <v>2884</v>
      </c>
      <c r="AH354" s="170">
        <v>43570</v>
      </c>
      <c r="AI354" s="171"/>
      <c r="AJ354" s="151" t="str">
        <f t="shared" si="5"/>
        <v>FS</v>
      </c>
      <c r="AK354" s="151" t="b">
        <f>ISNUMBER(SEARCH("IRT",Table1[[#This Row],[Current_Status]]))</f>
        <v>0</v>
      </c>
      <c r="AL354" s="152">
        <f>YEAR(Table1[[#This Row],[Project_Initiated]])</f>
        <v>2018</v>
      </c>
      <c r="AM354" s="87">
        <v>43754</v>
      </c>
      <c r="AN354" s="158" t="str">
        <f>IF(AND(Table1[[#This Row],[Completed Date]]&gt;="07/01/2019"+0,Table1[[#This Row],[Completed Date]]&lt;="6/30/2020"+0),"FY 19-20",IF(AND(Table1[[#This Row],[Completed Date]]&gt;="07/01/2018"+0,Table1[[#This Row],[Completed Date]]&lt;="6/30/2019"+0),"FY 18-19",""))</f>
        <v>FY 18-19</v>
      </c>
      <c r="AO354" s="157" t="str">
        <f>IFERROR(FIND("R",Table1[[#This Row],[FS_Priority]]),"")</f>
        <v/>
      </c>
      <c r="AX354"/>
      <c r="BA354" s="3"/>
    </row>
    <row r="355" spans="1:53" hidden="1" x14ac:dyDescent="0.25">
      <c r="A355" s="164" t="s">
        <v>2793</v>
      </c>
      <c r="B355" s="164" t="s">
        <v>295</v>
      </c>
      <c r="C355" s="164" t="s">
        <v>2793</v>
      </c>
      <c r="D355" s="168" t="b">
        <v>0</v>
      </c>
      <c r="E355" s="164" t="s">
        <v>151</v>
      </c>
      <c r="F355" s="164" t="s">
        <v>3542</v>
      </c>
      <c r="G355" s="164" t="s">
        <v>295</v>
      </c>
      <c r="H355" s="164" t="s">
        <v>556</v>
      </c>
      <c r="I355" s="164" t="s">
        <v>4124</v>
      </c>
      <c r="J355" s="164" t="s">
        <v>2838</v>
      </c>
      <c r="K355" s="164" t="s">
        <v>4035</v>
      </c>
      <c r="L355" s="164" t="s">
        <v>153</v>
      </c>
      <c r="M355" s="164" t="s">
        <v>4108</v>
      </c>
      <c r="N355" s="164" t="s">
        <v>295</v>
      </c>
      <c r="O355" s="164" t="s">
        <v>243</v>
      </c>
      <c r="P355" s="136"/>
      <c r="Q355" s="164" t="s">
        <v>327</v>
      </c>
      <c r="R355" s="164" t="s">
        <v>295</v>
      </c>
      <c r="S355" s="168" t="b">
        <v>0</v>
      </c>
      <c r="T355" s="136"/>
      <c r="V355" s="170">
        <v>43402</v>
      </c>
      <c r="W355" s="164" t="s">
        <v>295</v>
      </c>
      <c r="X355" s="136"/>
      <c r="Y355" s="136"/>
      <c r="Z355" s="164" t="s">
        <v>295</v>
      </c>
      <c r="AC355" s="164" t="s">
        <v>3040</v>
      </c>
      <c r="AE355" s="164" t="s">
        <v>243</v>
      </c>
      <c r="AF355" s="164" t="s">
        <v>624</v>
      </c>
      <c r="AG355" s="164" t="s">
        <v>624</v>
      </c>
      <c r="AH355" s="170">
        <v>43528</v>
      </c>
      <c r="AI355" s="172"/>
      <c r="AJ355" s="151" t="str">
        <f t="shared" si="5"/>
        <v>FS</v>
      </c>
      <c r="AK355" s="151" t="b">
        <f>ISNUMBER(SEARCH("IRT",Table1[[#This Row],[Current_Status]]))</f>
        <v>0</v>
      </c>
      <c r="AL355" s="152">
        <f>YEAR(Table1[[#This Row],[Project_Initiated]])</f>
        <v>2018</v>
      </c>
      <c r="AM355" s="87">
        <v>43754</v>
      </c>
      <c r="AN355" s="158" t="str">
        <f>IF(AND(Table1[[#This Row],[Completed Date]]&gt;="07/01/2019"+0,Table1[[#This Row],[Completed Date]]&lt;="6/30/2020"+0),"FY 19-20",IF(AND(Table1[[#This Row],[Completed Date]]&gt;="07/01/2018"+0,Table1[[#This Row],[Completed Date]]&lt;="6/30/2019"+0),"FY 18-19",""))</f>
        <v>FY 18-19</v>
      </c>
      <c r="AO355" s="157" t="str">
        <f>IFERROR(FIND("R",Table1[[#This Row],[FS_Priority]]),"")</f>
        <v/>
      </c>
      <c r="AX355"/>
      <c r="BA355" s="3"/>
    </row>
    <row r="356" spans="1:53" hidden="1" x14ac:dyDescent="0.25">
      <c r="A356" s="164" t="s">
        <v>2788</v>
      </c>
      <c r="B356" s="164" t="s">
        <v>295</v>
      </c>
      <c r="C356" s="164" t="s">
        <v>2788</v>
      </c>
      <c r="D356" s="168" t="b">
        <v>0</v>
      </c>
      <c r="E356" s="164" t="s">
        <v>151</v>
      </c>
      <c r="F356" s="164" t="s">
        <v>3485</v>
      </c>
      <c r="G356" s="164" t="s">
        <v>295</v>
      </c>
      <c r="H356" s="164" t="s">
        <v>557</v>
      </c>
      <c r="I356" s="164" t="s">
        <v>4044</v>
      </c>
      <c r="J356" s="164" t="s">
        <v>2838</v>
      </c>
      <c r="K356" s="164" t="s">
        <v>4035</v>
      </c>
      <c r="L356" s="164" t="s">
        <v>153</v>
      </c>
      <c r="M356" s="164" t="s">
        <v>3913</v>
      </c>
      <c r="N356" s="164" t="s">
        <v>295</v>
      </c>
      <c r="O356" s="164" t="s">
        <v>243</v>
      </c>
      <c r="P356" s="136"/>
      <c r="Q356" s="164" t="s">
        <v>307</v>
      </c>
      <c r="R356" s="164" t="s">
        <v>295</v>
      </c>
      <c r="S356" s="168" t="b">
        <v>0</v>
      </c>
      <c r="V356" s="170">
        <v>43404</v>
      </c>
      <c r="W356" s="164" t="s">
        <v>295</v>
      </c>
      <c r="X356"/>
      <c r="Z356" s="164" t="s">
        <v>295</v>
      </c>
      <c r="AC356" s="164" t="s">
        <v>3040</v>
      </c>
      <c r="AD356" s="136"/>
      <c r="AE356" s="164" t="s">
        <v>243</v>
      </c>
      <c r="AF356" s="164" t="s">
        <v>624</v>
      </c>
      <c r="AG356" s="164" t="s">
        <v>624</v>
      </c>
      <c r="AH356" s="170">
        <v>43528</v>
      </c>
      <c r="AI356" s="171"/>
      <c r="AJ356" s="151" t="str">
        <f t="shared" si="5"/>
        <v>FS</v>
      </c>
      <c r="AK356" s="151" t="b">
        <f>ISNUMBER(SEARCH("IRT",Table1[[#This Row],[Current_Status]]))</f>
        <v>0</v>
      </c>
      <c r="AL356" s="152">
        <f>YEAR(Table1[[#This Row],[Project_Initiated]])</f>
        <v>2018</v>
      </c>
      <c r="AM356" s="87">
        <v>43754</v>
      </c>
      <c r="AN356" s="158" t="str">
        <f>IF(AND(Table1[[#This Row],[Completed Date]]&gt;="07/01/2019"+0,Table1[[#This Row],[Completed Date]]&lt;="6/30/2020"+0),"FY 19-20",IF(AND(Table1[[#This Row],[Completed Date]]&gt;="07/01/2018"+0,Table1[[#This Row],[Completed Date]]&lt;="6/30/2019"+0),"FY 18-19",""))</f>
        <v>FY 18-19</v>
      </c>
      <c r="AO356" s="157" t="str">
        <f>IFERROR(FIND("R",Table1[[#This Row],[FS_Priority]]),"")</f>
        <v/>
      </c>
      <c r="AX356"/>
      <c r="BA356" s="3"/>
    </row>
    <row r="357" spans="1:53" hidden="1" x14ac:dyDescent="0.25">
      <c r="A357" s="164" t="s">
        <v>2787</v>
      </c>
      <c r="B357" s="164" t="s">
        <v>295</v>
      </c>
      <c r="C357" s="164" t="s">
        <v>2787</v>
      </c>
      <c r="D357" s="168" t="b">
        <v>0</v>
      </c>
      <c r="E357" s="164" t="s">
        <v>151</v>
      </c>
      <c r="F357" s="164" t="s">
        <v>3544</v>
      </c>
      <c r="G357" s="164" t="s">
        <v>295</v>
      </c>
      <c r="H357" s="164" t="s">
        <v>116</v>
      </c>
      <c r="I357" s="164" t="s">
        <v>4127</v>
      </c>
      <c r="J357" s="164" t="s">
        <v>2838</v>
      </c>
      <c r="K357" s="164" t="s">
        <v>4035</v>
      </c>
      <c r="L357" s="164" t="s">
        <v>153</v>
      </c>
      <c r="M357" s="164" t="s">
        <v>4060</v>
      </c>
      <c r="N357" s="164" t="s">
        <v>295</v>
      </c>
      <c r="O357" s="164" t="s">
        <v>243</v>
      </c>
      <c r="P357" s="136"/>
      <c r="Q357" s="164" t="s">
        <v>328</v>
      </c>
      <c r="R357" s="164" t="s">
        <v>295</v>
      </c>
      <c r="S357" s="168" t="b">
        <v>0</v>
      </c>
      <c r="V357" s="170">
        <v>43405</v>
      </c>
      <c r="W357" s="164" t="s">
        <v>295</v>
      </c>
      <c r="X357"/>
      <c r="Z357" s="164" t="s">
        <v>295</v>
      </c>
      <c r="AC357" s="164" t="s">
        <v>3163</v>
      </c>
      <c r="AD357" s="136"/>
      <c r="AE357" s="164" t="s">
        <v>295</v>
      </c>
      <c r="AF357" s="164" t="s">
        <v>295</v>
      </c>
      <c r="AG357" s="164" t="s">
        <v>295</v>
      </c>
      <c r="AH357" s="170">
        <v>43592</v>
      </c>
      <c r="AI357" s="172"/>
      <c r="AJ357" s="151" t="str">
        <f t="shared" si="5"/>
        <v>FS</v>
      </c>
      <c r="AK357" s="151" t="b">
        <f>ISNUMBER(SEARCH("IRT",Table1[[#This Row],[Current_Status]]))</f>
        <v>0</v>
      </c>
      <c r="AL357" s="152">
        <f>YEAR(Table1[[#This Row],[Project_Initiated]])</f>
        <v>2018</v>
      </c>
      <c r="AM357" s="87">
        <v>43754</v>
      </c>
      <c r="AN357" s="158" t="str">
        <f>IF(AND(Table1[[#This Row],[Completed Date]]&gt;="07/01/2019"+0,Table1[[#This Row],[Completed Date]]&lt;="6/30/2020"+0),"FY 19-20",IF(AND(Table1[[#This Row],[Completed Date]]&gt;="07/01/2018"+0,Table1[[#This Row],[Completed Date]]&lt;="6/30/2019"+0),"FY 18-19",""))</f>
        <v>FY 18-19</v>
      </c>
      <c r="AO357" s="157" t="str">
        <f>IFERROR(FIND("R",Table1[[#This Row],[FS_Priority]]),"")</f>
        <v/>
      </c>
      <c r="AX357"/>
      <c r="BA357" s="3"/>
    </row>
    <row r="358" spans="1:53" hidden="1" x14ac:dyDescent="0.25">
      <c r="A358" s="164" t="s">
        <v>2937</v>
      </c>
      <c r="B358" s="164" t="s">
        <v>295</v>
      </c>
      <c r="C358" s="164" t="s">
        <v>2937</v>
      </c>
      <c r="D358" s="168" t="b">
        <v>0</v>
      </c>
      <c r="E358" s="164" t="s">
        <v>151</v>
      </c>
      <c r="F358" s="164" t="s">
        <v>3476</v>
      </c>
      <c r="G358" s="164" t="s">
        <v>295</v>
      </c>
      <c r="H358" s="164" t="s">
        <v>550</v>
      </c>
      <c r="I358" s="164" t="s">
        <v>4068</v>
      </c>
      <c r="J358" s="164" t="s">
        <v>2838</v>
      </c>
      <c r="K358" s="164" t="s">
        <v>4035</v>
      </c>
      <c r="L358" s="164" t="s">
        <v>153</v>
      </c>
      <c r="M358" s="164" t="s">
        <v>4053</v>
      </c>
      <c r="N358" s="164" t="s">
        <v>295</v>
      </c>
      <c r="O358" s="164" t="s">
        <v>263</v>
      </c>
      <c r="P358" s="136"/>
      <c r="Q358" s="164" t="s">
        <v>372</v>
      </c>
      <c r="R358" s="164" t="s">
        <v>295</v>
      </c>
      <c r="S358" s="168" t="b">
        <v>1</v>
      </c>
      <c r="T358" s="136"/>
      <c r="V358" s="170">
        <v>43433</v>
      </c>
      <c r="W358" s="164" t="s">
        <v>295</v>
      </c>
      <c r="X358"/>
      <c r="Z358" s="164" t="s">
        <v>295</v>
      </c>
      <c r="AC358" s="164" t="s">
        <v>3709</v>
      </c>
      <c r="AD358" s="171">
        <v>43503</v>
      </c>
      <c r="AE358" s="164" t="s">
        <v>583</v>
      </c>
      <c r="AF358" s="164" t="s">
        <v>3107</v>
      </c>
      <c r="AG358" s="164" t="s">
        <v>2884</v>
      </c>
      <c r="AH358" s="170">
        <v>43647</v>
      </c>
      <c r="AI358" s="172"/>
      <c r="AJ358" s="151" t="str">
        <f t="shared" si="5"/>
        <v>FS</v>
      </c>
      <c r="AK358" s="151" t="b">
        <f>ISNUMBER(SEARCH("IRT",Table1[[#This Row],[Current_Status]]))</f>
        <v>0</v>
      </c>
      <c r="AL358" s="152">
        <f>YEAR(Table1[[#This Row],[Project_Initiated]])</f>
        <v>2018</v>
      </c>
      <c r="AM358" s="87">
        <v>43754</v>
      </c>
      <c r="AN358" s="158" t="str">
        <f>IF(AND(Table1[[#This Row],[Completed Date]]&gt;="07/01/2019"+0,Table1[[#This Row],[Completed Date]]&lt;="6/30/2020"+0),"FY 19-20",IF(AND(Table1[[#This Row],[Completed Date]]&gt;="07/01/2018"+0,Table1[[#This Row],[Completed Date]]&lt;="6/30/2019"+0),"FY 18-19",""))</f>
        <v>FY 19-20</v>
      </c>
      <c r="AO358" s="157" t="str">
        <f>IFERROR(FIND("R",Table1[[#This Row],[FS_Priority]]),"")</f>
        <v/>
      </c>
      <c r="AX358"/>
      <c r="BA358" s="3"/>
    </row>
    <row r="359" spans="1:53" hidden="1" x14ac:dyDescent="0.25">
      <c r="A359" s="164" t="s">
        <v>3026</v>
      </c>
      <c r="B359" s="164" t="s">
        <v>295</v>
      </c>
      <c r="C359" s="164" t="s">
        <v>3026</v>
      </c>
      <c r="D359" s="168" t="b">
        <v>0</v>
      </c>
      <c r="E359" s="164" t="s">
        <v>151</v>
      </c>
      <c r="F359" s="164" t="s">
        <v>3475</v>
      </c>
      <c r="G359" s="164" t="s">
        <v>295</v>
      </c>
      <c r="H359" s="164" t="s">
        <v>1217</v>
      </c>
      <c r="I359" s="164" t="s">
        <v>295</v>
      </c>
      <c r="J359" s="164" t="s">
        <v>2838</v>
      </c>
      <c r="K359" s="164" t="s">
        <v>4035</v>
      </c>
      <c r="L359" s="164" t="s">
        <v>153</v>
      </c>
      <c r="M359" s="164" t="s">
        <v>4053</v>
      </c>
      <c r="N359" s="164" t="s">
        <v>4071</v>
      </c>
      <c r="O359" s="164" t="s">
        <v>263</v>
      </c>
      <c r="P359" s="136"/>
      <c r="Q359" s="164" t="s">
        <v>372</v>
      </c>
      <c r="R359" s="164" t="s">
        <v>295</v>
      </c>
      <c r="S359" s="168" t="b">
        <v>0</v>
      </c>
      <c r="T359" s="136"/>
      <c r="V359" s="170">
        <v>43473</v>
      </c>
      <c r="W359" s="164" t="s">
        <v>295</v>
      </c>
      <c r="X359"/>
      <c r="Z359" s="164" t="s">
        <v>295</v>
      </c>
      <c r="AC359" s="164" t="s">
        <v>3191</v>
      </c>
      <c r="AE359" s="164" t="s">
        <v>263</v>
      </c>
      <c r="AF359" s="164" t="s">
        <v>295</v>
      </c>
      <c r="AG359" s="164" t="s">
        <v>295</v>
      </c>
      <c r="AH359" s="170">
        <v>43616</v>
      </c>
      <c r="AI359" s="172"/>
      <c r="AJ359" s="151" t="str">
        <f t="shared" si="5"/>
        <v>FS</v>
      </c>
      <c r="AK359" s="151" t="b">
        <f>ISNUMBER(SEARCH("IRT",Table1[[#This Row],[Current_Status]]))</f>
        <v>0</v>
      </c>
      <c r="AL359" s="152">
        <f>YEAR(Table1[[#This Row],[Project_Initiated]])</f>
        <v>2019</v>
      </c>
      <c r="AM359" s="87">
        <v>43754</v>
      </c>
      <c r="AN359" s="158" t="str">
        <f>IF(AND(Table1[[#This Row],[Completed Date]]&gt;="07/01/2019"+0,Table1[[#This Row],[Completed Date]]&lt;="6/30/2020"+0),"FY 19-20",IF(AND(Table1[[#This Row],[Completed Date]]&gt;="07/01/2018"+0,Table1[[#This Row],[Completed Date]]&lt;="6/30/2019"+0),"FY 18-19",""))</f>
        <v>FY 18-19</v>
      </c>
      <c r="AO359" s="157" t="str">
        <f>IFERROR(FIND("R",Table1[[#This Row],[FS_Priority]]),"")</f>
        <v/>
      </c>
      <c r="AX359"/>
      <c r="BA359" s="3"/>
    </row>
    <row r="360" spans="1:53" hidden="1" x14ac:dyDescent="0.25">
      <c r="A360" s="164" t="s">
        <v>3028</v>
      </c>
      <c r="B360" s="164" t="s">
        <v>295</v>
      </c>
      <c r="C360" s="164" t="s">
        <v>3028</v>
      </c>
      <c r="D360" s="168" t="b">
        <v>0</v>
      </c>
      <c r="E360" s="164" t="s">
        <v>151</v>
      </c>
      <c r="F360" s="164" t="s">
        <v>3472</v>
      </c>
      <c r="G360" s="164" t="s">
        <v>295</v>
      </c>
      <c r="H360" s="164" t="s">
        <v>477</v>
      </c>
      <c r="I360" s="164" t="s">
        <v>4069</v>
      </c>
      <c r="J360" s="164" t="s">
        <v>2838</v>
      </c>
      <c r="K360" s="164" t="s">
        <v>4035</v>
      </c>
      <c r="L360" s="164" t="s">
        <v>153</v>
      </c>
      <c r="M360" s="164" t="s">
        <v>4050</v>
      </c>
      <c r="N360" s="164" t="s">
        <v>295</v>
      </c>
      <c r="O360" s="164" t="s">
        <v>243</v>
      </c>
      <c r="P360" s="136"/>
      <c r="Q360" s="164" t="s">
        <v>372</v>
      </c>
      <c r="R360" s="164" t="s">
        <v>295</v>
      </c>
      <c r="S360" s="168" t="b">
        <v>0</v>
      </c>
      <c r="V360" s="170">
        <v>43479</v>
      </c>
      <c r="W360" s="164" t="s">
        <v>295</v>
      </c>
      <c r="X360" s="136"/>
      <c r="Y360" s="136"/>
      <c r="Z360" s="164" t="s">
        <v>295</v>
      </c>
      <c r="AC360" s="164" t="s">
        <v>3104</v>
      </c>
      <c r="AD360" s="136"/>
      <c r="AE360" s="164" t="s">
        <v>295</v>
      </c>
      <c r="AF360" s="164" t="s">
        <v>295</v>
      </c>
      <c r="AG360" s="164" t="s">
        <v>295</v>
      </c>
      <c r="AH360" s="170">
        <v>43560</v>
      </c>
      <c r="AI360" s="172"/>
      <c r="AJ360" s="151" t="str">
        <f t="shared" si="5"/>
        <v>FS</v>
      </c>
      <c r="AK360" s="151" t="b">
        <f>ISNUMBER(SEARCH("IRT",Table1[[#This Row],[Current_Status]]))</f>
        <v>0</v>
      </c>
      <c r="AL360" s="152">
        <f>YEAR(Table1[[#This Row],[Project_Initiated]])</f>
        <v>2019</v>
      </c>
      <c r="AM360" s="87">
        <v>43754</v>
      </c>
      <c r="AN360" s="158" t="str">
        <f>IF(AND(Table1[[#This Row],[Completed Date]]&gt;="07/01/2019"+0,Table1[[#This Row],[Completed Date]]&lt;="6/30/2020"+0),"FY 19-20",IF(AND(Table1[[#This Row],[Completed Date]]&gt;="07/01/2018"+0,Table1[[#This Row],[Completed Date]]&lt;="6/30/2019"+0),"FY 18-19",""))</f>
        <v>FY 18-19</v>
      </c>
      <c r="AO360" s="157" t="str">
        <f>IFERROR(FIND("R",Table1[[#This Row],[FS_Priority]]),"")</f>
        <v/>
      </c>
      <c r="AX360"/>
      <c r="BA360" s="3"/>
    </row>
    <row r="361" spans="1:53" hidden="1" x14ac:dyDescent="0.25">
      <c r="A361" s="164" t="s">
        <v>3232</v>
      </c>
      <c r="B361" s="164" t="s">
        <v>295</v>
      </c>
      <c r="C361" s="164" t="s">
        <v>3232</v>
      </c>
      <c r="D361" s="168" t="b">
        <v>0</v>
      </c>
      <c r="E361" s="164" t="s">
        <v>151</v>
      </c>
      <c r="F361" s="164" t="s">
        <v>3545</v>
      </c>
      <c r="G361" s="164" t="s">
        <v>295</v>
      </c>
      <c r="H361" s="164" t="s">
        <v>116</v>
      </c>
      <c r="I361" s="164" t="s">
        <v>4339</v>
      </c>
      <c r="J361" s="164" t="s">
        <v>2838</v>
      </c>
      <c r="K361" s="164" t="s">
        <v>4035</v>
      </c>
      <c r="L361" s="164" t="s">
        <v>153</v>
      </c>
      <c r="M361" s="164" t="s">
        <v>4340</v>
      </c>
      <c r="N361" s="164" t="s">
        <v>295</v>
      </c>
      <c r="O361" s="164" t="s">
        <v>243</v>
      </c>
      <c r="P361" s="136"/>
      <c r="Q361" s="164" t="s">
        <v>328</v>
      </c>
      <c r="R361" s="164" t="s">
        <v>295</v>
      </c>
      <c r="S361" s="168" t="b">
        <v>0</v>
      </c>
      <c r="T361" s="136"/>
      <c r="V361" s="170">
        <v>43497</v>
      </c>
      <c r="W361" s="164" t="s">
        <v>295</v>
      </c>
      <c r="X361" s="136"/>
      <c r="Y361" s="136"/>
      <c r="Z361" s="164" t="s">
        <v>295</v>
      </c>
      <c r="AC361" s="164" t="s">
        <v>3696</v>
      </c>
      <c r="AE361" s="164" t="s">
        <v>295</v>
      </c>
      <c r="AF361" s="164" t="s">
        <v>295</v>
      </c>
      <c r="AG361" s="164" t="s">
        <v>295</v>
      </c>
      <c r="AH361" s="170">
        <v>43644</v>
      </c>
      <c r="AI361" s="172"/>
      <c r="AJ361" s="151" t="str">
        <f t="shared" si="5"/>
        <v>FS</v>
      </c>
      <c r="AK361" s="151" t="b">
        <f>ISNUMBER(SEARCH("IRT",Table1[[#This Row],[Current_Status]]))</f>
        <v>0</v>
      </c>
      <c r="AL361" s="152">
        <f>YEAR(Table1[[#This Row],[Project_Initiated]])</f>
        <v>2019</v>
      </c>
      <c r="AM361" s="87">
        <v>43754</v>
      </c>
      <c r="AN361" s="158" t="str">
        <f>IF(AND(Table1[[#This Row],[Completed Date]]&gt;="07/01/2019"+0,Table1[[#This Row],[Completed Date]]&lt;="6/30/2020"+0),"FY 19-20",IF(AND(Table1[[#This Row],[Completed Date]]&gt;="07/01/2018"+0,Table1[[#This Row],[Completed Date]]&lt;="6/30/2019"+0),"FY 18-19",""))</f>
        <v>FY 18-19</v>
      </c>
      <c r="AO361" s="157" t="str">
        <f>IFERROR(FIND("R",Table1[[#This Row],[FS_Priority]]),"")</f>
        <v/>
      </c>
      <c r="AX361"/>
      <c r="BA361" s="3"/>
    </row>
    <row r="362" spans="1:53" hidden="1" x14ac:dyDescent="0.25">
      <c r="A362" s="164" t="s">
        <v>3030</v>
      </c>
      <c r="B362" s="164" t="s">
        <v>295</v>
      </c>
      <c r="C362" s="164" t="s">
        <v>3030</v>
      </c>
      <c r="D362" s="168" t="b">
        <v>0</v>
      </c>
      <c r="E362" s="164" t="s">
        <v>151</v>
      </c>
      <c r="F362" s="164" t="s">
        <v>3474</v>
      </c>
      <c r="G362" s="164" t="s">
        <v>295</v>
      </c>
      <c r="H362" s="164" t="s">
        <v>480</v>
      </c>
      <c r="I362" s="164" t="s">
        <v>4070</v>
      </c>
      <c r="J362" s="164" t="s">
        <v>2838</v>
      </c>
      <c r="K362" s="164" t="s">
        <v>4035</v>
      </c>
      <c r="L362" s="164" t="s">
        <v>153</v>
      </c>
      <c r="M362" s="164" t="s">
        <v>4040</v>
      </c>
      <c r="N362" s="164" t="s">
        <v>295</v>
      </c>
      <c r="O362" s="164" t="s">
        <v>243</v>
      </c>
      <c r="P362" s="136"/>
      <c r="Q362" s="164" t="s">
        <v>372</v>
      </c>
      <c r="R362" s="164" t="s">
        <v>295</v>
      </c>
      <c r="S362" s="168" t="b">
        <v>0</v>
      </c>
      <c r="T362" s="136"/>
      <c r="V362" s="170">
        <v>43521</v>
      </c>
      <c r="W362" s="164" t="s">
        <v>295</v>
      </c>
      <c r="X362" s="136"/>
      <c r="Y362" s="136"/>
      <c r="Z362" s="164" t="s">
        <v>295</v>
      </c>
      <c r="AC362" s="164" t="s">
        <v>3182</v>
      </c>
      <c r="AD362" s="136"/>
      <c r="AE362" s="164" t="s">
        <v>295</v>
      </c>
      <c r="AF362" s="164" t="s">
        <v>295</v>
      </c>
      <c r="AG362" s="164" t="s">
        <v>295</v>
      </c>
      <c r="AH362" s="170">
        <v>43595</v>
      </c>
      <c r="AI362" s="172"/>
      <c r="AJ362" s="151" t="str">
        <f t="shared" si="5"/>
        <v>FS</v>
      </c>
      <c r="AK362" s="151" t="b">
        <f>ISNUMBER(SEARCH("IRT",Table1[[#This Row],[Current_Status]]))</f>
        <v>0</v>
      </c>
      <c r="AL362" s="152">
        <f>YEAR(Table1[[#This Row],[Project_Initiated]])</f>
        <v>2019</v>
      </c>
      <c r="AM362" s="87">
        <v>43754</v>
      </c>
      <c r="AN362" s="158" t="str">
        <f>IF(AND(Table1[[#This Row],[Completed Date]]&gt;="07/01/2019"+0,Table1[[#This Row],[Completed Date]]&lt;="6/30/2020"+0),"FY 19-20",IF(AND(Table1[[#This Row],[Completed Date]]&gt;="07/01/2018"+0,Table1[[#This Row],[Completed Date]]&lt;="6/30/2019"+0),"FY 18-19",""))</f>
        <v>FY 18-19</v>
      </c>
      <c r="AO362" s="157" t="str">
        <f>IFERROR(FIND("R",Table1[[#This Row],[FS_Priority]]),"")</f>
        <v/>
      </c>
      <c r="AX362"/>
      <c r="BA362" s="3"/>
    </row>
    <row r="363" spans="1:53" hidden="1" x14ac:dyDescent="0.25">
      <c r="A363" s="164" t="s">
        <v>3225</v>
      </c>
      <c r="B363" s="164" t="s">
        <v>295</v>
      </c>
      <c r="C363" s="164" t="s">
        <v>3225</v>
      </c>
      <c r="D363" s="168" t="b">
        <v>0</v>
      </c>
      <c r="E363" s="164" t="s">
        <v>151</v>
      </c>
      <c r="F363" s="164" t="s">
        <v>3481</v>
      </c>
      <c r="G363" s="164" t="s">
        <v>295</v>
      </c>
      <c r="H363" s="164" t="s">
        <v>557</v>
      </c>
      <c r="I363" s="164" t="s">
        <v>4332</v>
      </c>
      <c r="J363" s="164" t="s">
        <v>2838</v>
      </c>
      <c r="K363" s="164" t="s">
        <v>4035</v>
      </c>
      <c r="L363" s="164" t="s">
        <v>153</v>
      </c>
      <c r="M363" s="164" t="s">
        <v>3913</v>
      </c>
      <c r="N363" s="164" t="s">
        <v>295</v>
      </c>
      <c r="O363" s="164" t="s">
        <v>243</v>
      </c>
      <c r="Q363" s="164" t="s">
        <v>305</v>
      </c>
      <c r="R363" s="164" t="s">
        <v>295</v>
      </c>
      <c r="S363" s="168" t="b">
        <v>0</v>
      </c>
      <c r="V363" s="170">
        <v>43565</v>
      </c>
      <c r="W363" s="164" t="s">
        <v>295</v>
      </c>
      <c r="X363"/>
      <c r="Z363" s="164" t="s">
        <v>295</v>
      </c>
      <c r="AC363" s="164" t="s">
        <v>4475</v>
      </c>
      <c r="AE363" s="164" t="s">
        <v>295</v>
      </c>
      <c r="AF363" s="164" t="s">
        <v>295</v>
      </c>
      <c r="AG363" s="164" t="s">
        <v>295</v>
      </c>
      <c r="AH363" s="170">
        <v>43676</v>
      </c>
      <c r="AI363" s="172"/>
      <c r="AJ363" s="151" t="str">
        <f t="shared" si="5"/>
        <v>FS</v>
      </c>
      <c r="AK363" s="151" t="b">
        <f>ISNUMBER(SEARCH("IRT",Table1[[#This Row],[Current_Status]]))</f>
        <v>0</v>
      </c>
      <c r="AL363" s="152">
        <f>YEAR(Table1[[#This Row],[Project_Initiated]])</f>
        <v>2019</v>
      </c>
      <c r="AM363" s="87">
        <v>43754</v>
      </c>
      <c r="AN363" s="158" t="str">
        <f>IF(AND(Table1[[#This Row],[Completed Date]]&gt;="07/01/2019"+0,Table1[[#This Row],[Completed Date]]&lt;="6/30/2020"+0),"FY 19-20",IF(AND(Table1[[#This Row],[Completed Date]]&gt;="07/01/2018"+0,Table1[[#This Row],[Completed Date]]&lt;="6/30/2019"+0),"FY 18-19",""))</f>
        <v>FY 19-20</v>
      </c>
      <c r="AO363" s="157" t="str">
        <f>IFERROR(FIND("R",Table1[[#This Row],[FS_Priority]]),"")</f>
        <v/>
      </c>
      <c r="AX363"/>
      <c r="BA363" s="3"/>
    </row>
    <row r="364" spans="1:53" hidden="1" x14ac:dyDescent="0.25">
      <c r="A364" s="164" t="s">
        <v>3016</v>
      </c>
      <c r="B364" s="164" t="s">
        <v>3016</v>
      </c>
      <c r="C364" s="164" t="s">
        <v>295</v>
      </c>
      <c r="D364" s="168" t="b">
        <v>0</v>
      </c>
      <c r="E364" s="164" t="s">
        <v>267</v>
      </c>
      <c r="F364" s="164" t="s">
        <v>4738</v>
      </c>
      <c r="G364" s="164" t="s">
        <v>3017</v>
      </c>
      <c r="H364" s="164" t="s">
        <v>295</v>
      </c>
      <c r="I364" s="164" t="s">
        <v>295</v>
      </c>
      <c r="J364" s="164" t="s">
        <v>3835</v>
      </c>
      <c r="K364" s="164" t="s">
        <v>37</v>
      </c>
      <c r="L364" s="164" t="s">
        <v>478</v>
      </c>
      <c r="M364" s="164" t="s">
        <v>4148</v>
      </c>
      <c r="N364" s="164" t="s">
        <v>295</v>
      </c>
      <c r="O364" s="164" t="s">
        <v>3790</v>
      </c>
      <c r="P364" s="169">
        <v>2</v>
      </c>
      <c r="Q364" s="164" t="s">
        <v>295</v>
      </c>
      <c r="R364" s="164" t="s">
        <v>295</v>
      </c>
      <c r="S364" s="168" t="b">
        <v>0</v>
      </c>
      <c r="T364" s="169">
        <v>220200</v>
      </c>
      <c r="V364" s="170">
        <v>43521</v>
      </c>
      <c r="W364" s="164" t="s">
        <v>38</v>
      </c>
      <c r="X364" s="171">
        <v>43678</v>
      </c>
      <c r="Y364" s="171">
        <v>43709</v>
      </c>
      <c r="Z364" s="164" t="s">
        <v>295</v>
      </c>
      <c r="AC364" s="164" t="s">
        <v>295</v>
      </c>
      <c r="AE364" s="164" t="s">
        <v>295</v>
      </c>
      <c r="AF364" s="164" t="s">
        <v>295</v>
      </c>
      <c r="AG364" s="164" t="s">
        <v>295</v>
      </c>
      <c r="AH364" s="167"/>
      <c r="AJ364" s="151" t="str">
        <f t="shared" si="5"/>
        <v>PD&amp;C</v>
      </c>
      <c r="AK364" s="151" t="b">
        <f>ISNUMBER(SEARCH("IRT",Table1[[#This Row],[Current_Status]]))</f>
        <v>0</v>
      </c>
      <c r="AL364" s="152">
        <f>YEAR(Table1[[#This Row],[Project_Initiated]])</f>
        <v>2019</v>
      </c>
      <c r="AM364" s="87">
        <v>43754</v>
      </c>
      <c r="AN364" s="158" t="str">
        <f>IF(AND(Table1[[#This Row],[Completed Date]]&gt;="07/01/2019"+0,Table1[[#This Row],[Completed Date]]&lt;="6/30/2020"+0),"FY 19-20",IF(AND(Table1[[#This Row],[Completed Date]]&gt;="07/01/2018"+0,Table1[[#This Row],[Completed Date]]&lt;="6/30/2019"+0),"FY 18-19",""))</f>
        <v/>
      </c>
      <c r="AO364" s="157" t="str">
        <f>IFERROR(FIND("R",Table1[[#This Row],[FS_Priority]]),"")</f>
        <v/>
      </c>
      <c r="AX364"/>
      <c r="BA364" s="3"/>
    </row>
    <row r="365" spans="1:53" hidden="1" x14ac:dyDescent="0.25">
      <c r="A365" s="164" t="s">
        <v>3161</v>
      </c>
      <c r="B365" s="164" t="s">
        <v>3161</v>
      </c>
      <c r="C365" s="164" t="s">
        <v>295</v>
      </c>
      <c r="D365" s="168" t="b">
        <v>0</v>
      </c>
      <c r="E365" s="164" t="s">
        <v>267</v>
      </c>
      <c r="F365" s="164" t="s">
        <v>4741</v>
      </c>
      <c r="G365" s="164" t="s">
        <v>4742</v>
      </c>
      <c r="H365" s="164" t="s">
        <v>295</v>
      </c>
      <c r="I365" s="164" t="s">
        <v>295</v>
      </c>
      <c r="J365" s="164" t="s">
        <v>3835</v>
      </c>
      <c r="K365" s="164" t="s">
        <v>37</v>
      </c>
      <c r="L365" s="164" t="s">
        <v>478</v>
      </c>
      <c r="M365" s="164" t="s">
        <v>4147</v>
      </c>
      <c r="N365" s="164" t="s">
        <v>295</v>
      </c>
      <c r="O365" s="164" t="s">
        <v>177</v>
      </c>
      <c r="P365" s="169">
        <v>4</v>
      </c>
      <c r="Q365" s="164" t="s">
        <v>295</v>
      </c>
      <c r="R365" s="164" t="s">
        <v>295</v>
      </c>
      <c r="S365" s="168" t="b">
        <v>0</v>
      </c>
      <c r="V365" s="170">
        <v>43593</v>
      </c>
      <c r="W365" s="164" t="s">
        <v>4528</v>
      </c>
      <c r="X365" s="171">
        <v>43647</v>
      </c>
      <c r="Y365" s="171">
        <v>43891</v>
      </c>
      <c r="Z365" s="164" t="s">
        <v>295</v>
      </c>
      <c r="AC365" s="164" t="s">
        <v>295</v>
      </c>
      <c r="AE365" s="164" t="s">
        <v>295</v>
      </c>
      <c r="AF365" s="164" t="s">
        <v>295</v>
      </c>
      <c r="AG365" s="164" t="s">
        <v>295</v>
      </c>
      <c r="AH365" s="167"/>
      <c r="AI365" s="136"/>
      <c r="AJ365" s="151" t="str">
        <f t="shared" si="5"/>
        <v>PD&amp;C</v>
      </c>
      <c r="AK365" s="151" t="b">
        <f>ISNUMBER(SEARCH("IRT",Table1[[#This Row],[Current_Status]]))</f>
        <v>0</v>
      </c>
      <c r="AL365" s="152">
        <f>YEAR(Table1[[#This Row],[Project_Initiated]])</f>
        <v>2019</v>
      </c>
      <c r="AM365" s="87">
        <v>43754</v>
      </c>
      <c r="AN365" s="158" t="str">
        <f>IF(AND(Table1[[#This Row],[Completed Date]]&gt;="07/01/2019"+0,Table1[[#This Row],[Completed Date]]&lt;="6/30/2020"+0),"FY 19-20",IF(AND(Table1[[#This Row],[Completed Date]]&gt;="07/01/2018"+0,Table1[[#This Row],[Completed Date]]&lt;="6/30/2019"+0),"FY 18-19",""))</f>
        <v/>
      </c>
      <c r="AO365" s="157" t="str">
        <f>IFERROR(FIND("R",Table1[[#This Row],[FS_Priority]]),"")</f>
        <v/>
      </c>
      <c r="AX365"/>
      <c r="BA365" s="3"/>
    </row>
    <row r="366" spans="1:53" hidden="1" x14ac:dyDescent="0.25">
      <c r="A366" s="164" t="s">
        <v>3160</v>
      </c>
      <c r="B366" s="164" t="s">
        <v>3160</v>
      </c>
      <c r="C366" s="164" t="s">
        <v>295</v>
      </c>
      <c r="D366" s="168" t="b">
        <v>0</v>
      </c>
      <c r="E366" s="164" t="s">
        <v>267</v>
      </c>
      <c r="F366" s="164" t="s">
        <v>4743</v>
      </c>
      <c r="G366" s="164" t="s">
        <v>4391</v>
      </c>
      <c r="H366" s="164" t="s">
        <v>295</v>
      </c>
      <c r="I366" s="164" t="s">
        <v>295</v>
      </c>
      <c r="J366" s="164" t="s">
        <v>3835</v>
      </c>
      <c r="K366" s="164" t="s">
        <v>37</v>
      </c>
      <c r="L366" s="164" t="s">
        <v>478</v>
      </c>
      <c r="M366" s="164" t="s">
        <v>4147</v>
      </c>
      <c r="N366" s="164" t="s">
        <v>295</v>
      </c>
      <c r="O366" s="164" t="s">
        <v>177</v>
      </c>
      <c r="P366" s="169">
        <v>5</v>
      </c>
      <c r="Q366" s="164" t="s">
        <v>295</v>
      </c>
      <c r="R366" s="164" t="s">
        <v>295</v>
      </c>
      <c r="S366" s="168" t="b">
        <v>0</v>
      </c>
      <c r="V366" s="170">
        <v>43599</v>
      </c>
      <c r="W366" s="164" t="s">
        <v>4528</v>
      </c>
      <c r="X366" s="171">
        <v>43647</v>
      </c>
      <c r="Y366" s="171">
        <v>43800</v>
      </c>
      <c r="Z366" s="164" t="s">
        <v>295</v>
      </c>
      <c r="AC366" s="164" t="s">
        <v>295</v>
      </c>
      <c r="AE366" s="164" t="s">
        <v>295</v>
      </c>
      <c r="AF366" s="164" t="s">
        <v>295</v>
      </c>
      <c r="AG366" s="164" t="s">
        <v>295</v>
      </c>
      <c r="AH366" s="167"/>
      <c r="AI366" s="136"/>
      <c r="AJ366" s="151" t="str">
        <f t="shared" si="5"/>
        <v>PD&amp;C</v>
      </c>
      <c r="AK366" s="151" t="b">
        <f>ISNUMBER(SEARCH("IRT",Table1[[#This Row],[Current_Status]]))</f>
        <v>0</v>
      </c>
      <c r="AL366" s="152">
        <f>YEAR(Table1[[#This Row],[Project_Initiated]])</f>
        <v>2019</v>
      </c>
      <c r="AM366" s="87">
        <v>43754</v>
      </c>
      <c r="AN366" s="158" t="str">
        <f>IF(AND(Table1[[#This Row],[Completed Date]]&gt;="07/01/2019"+0,Table1[[#This Row],[Completed Date]]&lt;="6/30/2020"+0),"FY 19-20",IF(AND(Table1[[#This Row],[Completed Date]]&gt;="07/01/2018"+0,Table1[[#This Row],[Completed Date]]&lt;="6/30/2019"+0),"FY 18-19",""))</f>
        <v/>
      </c>
      <c r="AO366" s="157" t="str">
        <f>IFERROR(FIND("R",Table1[[#This Row],[FS_Priority]]),"")</f>
        <v/>
      </c>
      <c r="AX366"/>
      <c r="BA366" s="3"/>
    </row>
    <row r="367" spans="1:53" hidden="1" x14ac:dyDescent="0.25">
      <c r="A367" s="164" t="s">
        <v>3183</v>
      </c>
      <c r="B367" s="164" t="s">
        <v>3183</v>
      </c>
      <c r="C367" s="164" t="s">
        <v>295</v>
      </c>
      <c r="D367" s="168" t="b">
        <v>0</v>
      </c>
      <c r="E367" s="164" t="s">
        <v>267</v>
      </c>
      <c r="F367" s="164" t="s">
        <v>4744</v>
      </c>
      <c r="G367" s="164" t="s">
        <v>3184</v>
      </c>
      <c r="H367" s="164" t="s">
        <v>295</v>
      </c>
      <c r="I367" s="164" t="s">
        <v>295</v>
      </c>
      <c r="J367" s="164" t="s">
        <v>3835</v>
      </c>
      <c r="K367" s="164" t="s">
        <v>37</v>
      </c>
      <c r="L367" s="164" t="s">
        <v>478</v>
      </c>
      <c r="M367" s="164" t="s">
        <v>177</v>
      </c>
      <c r="N367" s="164" t="s">
        <v>295</v>
      </c>
      <c r="O367" s="164" t="s">
        <v>177</v>
      </c>
      <c r="P367" s="169">
        <v>7</v>
      </c>
      <c r="Q367" s="164" t="s">
        <v>295</v>
      </c>
      <c r="R367" s="164" t="s">
        <v>295</v>
      </c>
      <c r="S367" s="168" t="b">
        <v>0</v>
      </c>
      <c r="V367" s="170">
        <v>43600</v>
      </c>
      <c r="W367" s="164" t="s">
        <v>38</v>
      </c>
      <c r="X367" s="171">
        <v>43647</v>
      </c>
      <c r="Y367" s="171">
        <v>43709</v>
      </c>
      <c r="Z367" s="164" t="s">
        <v>295</v>
      </c>
      <c r="AC367" s="164" t="s">
        <v>295</v>
      </c>
      <c r="AD367" s="167"/>
      <c r="AE367" s="164" t="s">
        <v>295</v>
      </c>
      <c r="AF367" s="164" t="s">
        <v>295</v>
      </c>
      <c r="AG367" s="164" t="s">
        <v>295</v>
      </c>
      <c r="AH367" s="167"/>
      <c r="AI367" s="136"/>
      <c r="AJ367" s="151" t="str">
        <f t="shared" si="5"/>
        <v>PD&amp;C</v>
      </c>
      <c r="AK367" s="151" t="b">
        <f>ISNUMBER(SEARCH("IRT",Table1[[#This Row],[Current_Status]]))</f>
        <v>0</v>
      </c>
      <c r="AL367" s="152">
        <f>YEAR(Table1[[#This Row],[Project_Initiated]])</f>
        <v>2019</v>
      </c>
      <c r="AM367" s="87">
        <v>43754</v>
      </c>
      <c r="AN367" s="158" t="str">
        <f>IF(AND(Table1[[#This Row],[Completed Date]]&gt;="07/01/2019"+0,Table1[[#This Row],[Completed Date]]&lt;="6/30/2020"+0),"FY 19-20",IF(AND(Table1[[#This Row],[Completed Date]]&gt;="07/01/2018"+0,Table1[[#This Row],[Completed Date]]&lt;="6/30/2019"+0),"FY 18-19",""))</f>
        <v/>
      </c>
      <c r="AO367" s="157" t="str">
        <f>IFERROR(FIND("R",Table1[[#This Row],[FS_Priority]]),"")</f>
        <v/>
      </c>
      <c r="AX367"/>
      <c r="BA367" s="3"/>
    </row>
    <row r="368" spans="1:53" hidden="1" x14ac:dyDescent="0.25">
      <c r="A368" s="164" t="s">
        <v>3010</v>
      </c>
      <c r="B368" s="164" t="s">
        <v>3010</v>
      </c>
      <c r="C368" s="164" t="s">
        <v>295</v>
      </c>
      <c r="D368" s="168" t="b">
        <v>0</v>
      </c>
      <c r="E368" s="164" t="s">
        <v>267</v>
      </c>
      <c r="F368" s="164" t="s">
        <v>3011</v>
      </c>
      <c r="G368" s="164" t="s">
        <v>4194</v>
      </c>
      <c r="H368" s="164" t="s">
        <v>295</v>
      </c>
      <c r="I368" s="164" t="s">
        <v>295</v>
      </c>
      <c r="J368" s="164" t="s">
        <v>3186</v>
      </c>
      <c r="K368" s="164" t="s">
        <v>37</v>
      </c>
      <c r="L368" s="164" t="s">
        <v>478</v>
      </c>
      <c r="M368" s="164" t="s">
        <v>503</v>
      </c>
      <c r="N368" s="164" t="s">
        <v>295</v>
      </c>
      <c r="O368" s="164" t="s">
        <v>503</v>
      </c>
      <c r="P368" s="186">
        <v>7</v>
      </c>
      <c r="Q368" s="164" t="s">
        <v>295</v>
      </c>
      <c r="R368" s="164" t="s">
        <v>295</v>
      </c>
      <c r="S368" s="168" t="b">
        <v>0</v>
      </c>
      <c r="T368" s="136"/>
      <c r="V368" s="170">
        <v>43510</v>
      </c>
      <c r="W368" s="164" t="s">
        <v>3186</v>
      </c>
      <c r="X368" s="136"/>
      <c r="Y368" s="136"/>
      <c r="Z368" s="164" t="s">
        <v>295</v>
      </c>
      <c r="AC368" s="164" t="s">
        <v>295</v>
      </c>
      <c r="AE368" s="164" t="s">
        <v>295</v>
      </c>
      <c r="AF368" s="164" t="s">
        <v>295</v>
      </c>
      <c r="AG368" s="164" t="s">
        <v>295</v>
      </c>
      <c r="AH368" s="167"/>
      <c r="AJ368" s="151" t="str">
        <f t="shared" si="5"/>
        <v>PD&amp;C</v>
      </c>
      <c r="AK368" s="151" t="b">
        <f>ISNUMBER(SEARCH("IRT",Table1[[#This Row],[Current_Status]]))</f>
        <v>0</v>
      </c>
      <c r="AL368" s="152">
        <f>YEAR(Table1[[#This Row],[Project_Initiated]])</f>
        <v>2019</v>
      </c>
      <c r="AM368" s="87">
        <v>43754</v>
      </c>
      <c r="AN368" s="158" t="str">
        <f>IF(AND(Table1[[#This Row],[Completed Date]]&gt;="07/01/2019"+0,Table1[[#This Row],[Completed Date]]&lt;="6/30/2020"+0),"FY 19-20",IF(AND(Table1[[#This Row],[Completed Date]]&gt;="07/01/2018"+0,Table1[[#This Row],[Completed Date]]&lt;="6/30/2019"+0),"FY 18-19",""))</f>
        <v/>
      </c>
      <c r="AO368" s="157" t="str">
        <f>IFERROR(FIND("R",Table1[[#This Row],[FS_Priority]]),"")</f>
        <v/>
      </c>
      <c r="AX368"/>
      <c r="BA368" s="3"/>
    </row>
    <row r="369" spans="1:53" hidden="1" x14ac:dyDescent="0.25">
      <c r="A369" s="164" t="s">
        <v>570</v>
      </c>
      <c r="B369" s="164" t="s">
        <v>570</v>
      </c>
      <c r="C369" s="164" t="s">
        <v>295</v>
      </c>
      <c r="D369" s="168" t="b">
        <v>0</v>
      </c>
      <c r="E369" s="164" t="s">
        <v>267</v>
      </c>
      <c r="F369" s="164" t="s">
        <v>3196</v>
      </c>
      <c r="G369" s="164" t="s">
        <v>571</v>
      </c>
      <c r="H369" s="164" t="s">
        <v>369</v>
      </c>
      <c r="I369" s="164" t="s">
        <v>295</v>
      </c>
      <c r="J369" s="164" t="s">
        <v>3831</v>
      </c>
      <c r="K369" s="164" t="s">
        <v>37</v>
      </c>
      <c r="L369" s="164" t="s">
        <v>478</v>
      </c>
      <c r="M369" s="164" t="s">
        <v>4149</v>
      </c>
      <c r="N369" s="164" t="s">
        <v>295</v>
      </c>
      <c r="O369" s="164" t="s">
        <v>169</v>
      </c>
      <c r="P369" s="186">
        <v>9</v>
      </c>
      <c r="Q369" s="164" t="s">
        <v>295</v>
      </c>
      <c r="R369" s="164" t="s">
        <v>295</v>
      </c>
      <c r="S369" s="168" t="b">
        <v>0</v>
      </c>
      <c r="T369" s="169">
        <v>600000</v>
      </c>
      <c r="V369" s="170">
        <v>43634</v>
      </c>
      <c r="W369" s="164" t="s">
        <v>4517</v>
      </c>
      <c r="X369" s="172">
        <v>43801</v>
      </c>
      <c r="Y369" s="172">
        <v>43980</v>
      </c>
      <c r="Z369" s="164" t="s">
        <v>295</v>
      </c>
      <c r="AC369" s="164" t="s">
        <v>295</v>
      </c>
      <c r="AE369" s="164" t="s">
        <v>295</v>
      </c>
      <c r="AF369" s="164" t="s">
        <v>295</v>
      </c>
      <c r="AG369" s="164" t="s">
        <v>295</v>
      </c>
      <c r="AH369"/>
      <c r="AJ369" s="151" t="str">
        <f t="shared" si="5"/>
        <v>PD&amp;C</v>
      </c>
      <c r="AK369" s="151" t="b">
        <f>ISNUMBER(SEARCH("IRT",Table1[[#This Row],[Current_Status]]))</f>
        <v>0</v>
      </c>
      <c r="AL369" s="152">
        <f>YEAR(Table1[[#This Row],[Project_Initiated]])</f>
        <v>2019</v>
      </c>
      <c r="AM369" s="87">
        <v>43754</v>
      </c>
      <c r="AN369" s="158" t="str">
        <f>IF(AND(Table1[[#This Row],[Completed Date]]&gt;="07/01/2019"+0,Table1[[#This Row],[Completed Date]]&lt;="6/30/2020"+0),"FY 19-20",IF(AND(Table1[[#This Row],[Completed Date]]&gt;="07/01/2018"+0,Table1[[#This Row],[Completed Date]]&lt;="6/30/2019"+0),"FY 18-19",""))</f>
        <v/>
      </c>
      <c r="AO369" s="157" t="str">
        <f>IFERROR(FIND("R",Table1[[#This Row],[FS_Priority]]),"")</f>
        <v/>
      </c>
      <c r="AX369"/>
      <c r="BA369" s="3"/>
    </row>
    <row r="370" spans="1:53" hidden="1" x14ac:dyDescent="0.25">
      <c r="A370" s="164" t="s">
        <v>4573</v>
      </c>
      <c r="B370" s="164" t="s">
        <v>4573</v>
      </c>
      <c r="C370" s="164" t="s">
        <v>295</v>
      </c>
      <c r="D370" s="168" t="b">
        <v>0</v>
      </c>
      <c r="E370" s="164" t="s">
        <v>267</v>
      </c>
      <c r="F370" s="164" t="s">
        <v>4752</v>
      </c>
      <c r="G370" s="164" t="s">
        <v>4753</v>
      </c>
      <c r="H370" s="164" t="s">
        <v>295</v>
      </c>
      <c r="I370" s="164" t="s">
        <v>295</v>
      </c>
      <c r="J370" s="164" t="s">
        <v>23</v>
      </c>
      <c r="K370" s="164" t="s">
        <v>37</v>
      </c>
      <c r="L370" s="164" t="s">
        <v>478</v>
      </c>
      <c r="M370" s="164" t="s">
        <v>177</v>
      </c>
      <c r="N370" s="164" t="s">
        <v>295</v>
      </c>
      <c r="O370" s="164" t="s">
        <v>177</v>
      </c>
      <c r="P370" s="186">
        <v>10</v>
      </c>
      <c r="Q370" s="164" t="s">
        <v>295</v>
      </c>
      <c r="R370" s="164" t="s">
        <v>295</v>
      </c>
      <c r="S370" s="168" t="b">
        <v>0</v>
      </c>
      <c r="T370" s="169">
        <v>1177000</v>
      </c>
      <c r="V370" s="170">
        <v>43713</v>
      </c>
      <c r="W370" s="164" t="s">
        <v>23</v>
      </c>
      <c r="X370" s="136"/>
      <c r="Y370" s="136"/>
      <c r="Z370" s="164" t="s">
        <v>295</v>
      </c>
      <c r="AC370" s="164" t="s">
        <v>295</v>
      </c>
      <c r="AD370" s="167"/>
      <c r="AE370" s="164" t="s">
        <v>295</v>
      </c>
      <c r="AF370" s="164" t="s">
        <v>295</v>
      </c>
      <c r="AG370" s="164" t="s">
        <v>295</v>
      </c>
      <c r="AH370"/>
      <c r="AJ370" s="151" t="str">
        <f t="shared" si="5"/>
        <v>PD&amp;C</v>
      </c>
      <c r="AK370" s="151" t="b">
        <f>ISNUMBER(SEARCH("IRT",Table1[[#This Row],[Current_Status]]))</f>
        <v>0</v>
      </c>
      <c r="AL370" s="152">
        <f>YEAR(Table1[[#This Row],[Project_Initiated]])</f>
        <v>2019</v>
      </c>
      <c r="AM370" s="87">
        <v>43754</v>
      </c>
      <c r="AN370" s="158" t="str">
        <f>IF(AND(Table1[[#This Row],[Completed Date]]&gt;="07/01/2019"+0,Table1[[#This Row],[Completed Date]]&lt;="6/30/2020"+0),"FY 19-20",IF(AND(Table1[[#This Row],[Completed Date]]&gt;="07/01/2018"+0,Table1[[#This Row],[Completed Date]]&lt;="6/30/2019"+0),"FY 18-19",""))</f>
        <v/>
      </c>
      <c r="AO370" s="157" t="str">
        <f>IFERROR(FIND("R",Table1[[#This Row],[FS_Priority]]),"")</f>
        <v/>
      </c>
      <c r="AX370"/>
      <c r="BA370" s="3"/>
    </row>
    <row r="371" spans="1:53" hidden="1" x14ac:dyDescent="0.25">
      <c r="A371" s="164" t="s">
        <v>170</v>
      </c>
      <c r="B371" s="164" t="s">
        <v>170</v>
      </c>
      <c r="C371" s="164" t="s">
        <v>295</v>
      </c>
      <c r="D371" s="168" t="b">
        <v>0</v>
      </c>
      <c r="E371" s="164" t="s">
        <v>267</v>
      </c>
      <c r="F371" s="164" t="s">
        <v>4729</v>
      </c>
      <c r="G371" s="164" t="s">
        <v>4150</v>
      </c>
      <c r="H371" s="164" t="s">
        <v>295</v>
      </c>
      <c r="I371" s="164" t="s">
        <v>295</v>
      </c>
      <c r="J371" s="164" t="s">
        <v>4031</v>
      </c>
      <c r="K371" s="164" t="s">
        <v>37</v>
      </c>
      <c r="L371" s="164" t="s">
        <v>478</v>
      </c>
      <c r="M371" s="164" t="s">
        <v>110</v>
      </c>
      <c r="N371" s="164" t="s">
        <v>295</v>
      </c>
      <c r="O371" s="164" t="s">
        <v>177</v>
      </c>
      <c r="P371" s="186">
        <v>10</v>
      </c>
      <c r="Q371" s="164" t="s">
        <v>295</v>
      </c>
      <c r="R371" s="164" t="s">
        <v>295</v>
      </c>
      <c r="S371" s="168" t="b">
        <v>0</v>
      </c>
      <c r="T371" s="169">
        <v>432510</v>
      </c>
      <c r="V371" s="170">
        <v>42425</v>
      </c>
      <c r="W371" s="164" t="s">
        <v>74</v>
      </c>
      <c r="X371" s="172">
        <v>43800</v>
      </c>
      <c r="Y371" s="172">
        <v>43831</v>
      </c>
      <c r="Z371" s="164" t="s">
        <v>295</v>
      </c>
      <c r="AC371" s="164" t="s">
        <v>295</v>
      </c>
      <c r="AE371" s="164" t="s">
        <v>295</v>
      </c>
      <c r="AF371" s="164" t="s">
        <v>295</v>
      </c>
      <c r="AG371" s="164" t="s">
        <v>295</v>
      </c>
      <c r="AH371"/>
      <c r="AJ371" s="151" t="str">
        <f t="shared" si="5"/>
        <v>PD&amp;C</v>
      </c>
      <c r="AK371" s="151" t="b">
        <f>ISNUMBER(SEARCH("IRT",Table1[[#This Row],[Current_Status]]))</f>
        <v>0</v>
      </c>
      <c r="AL371" s="152">
        <f>YEAR(Table1[[#This Row],[Project_Initiated]])</f>
        <v>2016</v>
      </c>
      <c r="AM371" s="87">
        <v>43754</v>
      </c>
      <c r="AN371" s="158" t="str">
        <f>IF(AND(Table1[[#This Row],[Completed Date]]&gt;="07/01/2019"+0,Table1[[#This Row],[Completed Date]]&lt;="6/30/2020"+0),"FY 19-20",IF(AND(Table1[[#This Row],[Completed Date]]&gt;="07/01/2018"+0,Table1[[#This Row],[Completed Date]]&lt;="6/30/2019"+0),"FY 18-19",""))</f>
        <v/>
      </c>
      <c r="AO371" s="157" t="str">
        <f>IFERROR(FIND("R",Table1[[#This Row],[FS_Priority]]),"")</f>
        <v/>
      </c>
      <c r="AX371"/>
      <c r="BA371" s="3"/>
    </row>
    <row r="372" spans="1:53" hidden="1" x14ac:dyDescent="0.25">
      <c r="A372" s="164" t="s">
        <v>4575</v>
      </c>
      <c r="B372" s="164" t="s">
        <v>4575</v>
      </c>
      <c r="C372" s="164" t="s">
        <v>295</v>
      </c>
      <c r="D372" s="168" t="b">
        <v>0</v>
      </c>
      <c r="E372" s="164" t="s">
        <v>267</v>
      </c>
      <c r="F372" s="164" t="s">
        <v>4750</v>
      </c>
      <c r="G372" s="164" t="s">
        <v>4751</v>
      </c>
      <c r="H372" s="164" t="s">
        <v>295</v>
      </c>
      <c r="I372" s="164" t="s">
        <v>295</v>
      </c>
      <c r="J372" s="164" t="s">
        <v>23</v>
      </c>
      <c r="K372" s="164" t="s">
        <v>37</v>
      </c>
      <c r="L372" s="164" t="s">
        <v>478</v>
      </c>
      <c r="M372" s="164" t="s">
        <v>177</v>
      </c>
      <c r="N372" s="164" t="s">
        <v>295</v>
      </c>
      <c r="O372" s="164" t="s">
        <v>99</v>
      </c>
      <c r="P372" s="186">
        <v>11</v>
      </c>
      <c r="Q372" s="164" t="s">
        <v>295</v>
      </c>
      <c r="R372" s="164" t="s">
        <v>295</v>
      </c>
      <c r="S372" s="168" t="b">
        <v>0</v>
      </c>
      <c r="T372" s="169">
        <v>600000</v>
      </c>
      <c r="V372" s="170">
        <v>43713</v>
      </c>
      <c r="W372" s="164" t="s">
        <v>23</v>
      </c>
      <c r="X372"/>
      <c r="Z372" s="164" t="s">
        <v>295</v>
      </c>
      <c r="AC372" s="164" t="s">
        <v>295</v>
      </c>
      <c r="AD372" s="167"/>
      <c r="AE372" s="164" t="s">
        <v>295</v>
      </c>
      <c r="AF372" s="164" t="s">
        <v>295</v>
      </c>
      <c r="AG372" s="164" t="s">
        <v>295</v>
      </c>
      <c r="AH372" s="167"/>
      <c r="AJ372" s="151" t="str">
        <f t="shared" si="5"/>
        <v>PD&amp;C</v>
      </c>
      <c r="AK372" s="151" t="b">
        <f>ISNUMBER(SEARCH("IRT",Table1[[#This Row],[Current_Status]]))</f>
        <v>0</v>
      </c>
      <c r="AL372" s="152">
        <f>YEAR(Table1[[#This Row],[Project_Initiated]])</f>
        <v>2019</v>
      </c>
      <c r="AM372" s="87">
        <v>43754</v>
      </c>
      <c r="AN372" s="158" t="str">
        <f>IF(AND(Table1[[#This Row],[Completed Date]]&gt;="07/01/2019"+0,Table1[[#This Row],[Completed Date]]&lt;="6/30/2020"+0),"FY 19-20",IF(AND(Table1[[#This Row],[Completed Date]]&gt;="07/01/2018"+0,Table1[[#This Row],[Completed Date]]&lt;="6/30/2019"+0),"FY 18-19",""))</f>
        <v/>
      </c>
      <c r="AO372" s="157" t="str">
        <f>IFERROR(FIND("R",Table1[[#This Row],[FS_Priority]]),"")</f>
        <v/>
      </c>
      <c r="AX372"/>
      <c r="BA372" s="3"/>
    </row>
    <row r="373" spans="1:53" hidden="1" x14ac:dyDescent="0.25">
      <c r="A373" s="164" t="s">
        <v>172</v>
      </c>
      <c r="B373" s="164" t="s">
        <v>172</v>
      </c>
      <c r="C373" s="164" t="s">
        <v>295</v>
      </c>
      <c r="D373" s="168" t="b">
        <v>0</v>
      </c>
      <c r="E373" s="164" t="s">
        <v>267</v>
      </c>
      <c r="F373" s="164" t="s">
        <v>4732</v>
      </c>
      <c r="G373" s="164" t="s">
        <v>173</v>
      </c>
      <c r="H373" s="164" t="s">
        <v>480</v>
      </c>
      <c r="I373" s="164" t="s">
        <v>295</v>
      </c>
      <c r="J373" s="164" t="s">
        <v>3854</v>
      </c>
      <c r="K373" s="164" t="s">
        <v>37</v>
      </c>
      <c r="L373" s="164" t="s">
        <v>478</v>
      </c>
      <c r="M373" s="164" t="s">
        <v>169</v>
      </c>
      <c r="N373" s="164" t="s">
        <v>295</v>
      </c>
      <c r="O373" s="164" t="s">
        <v>177</v>
      </c>
      <c r="P373" s="186">
        <v>11</v>
      </c>
      <c r="Q373" s="164" t="s">
        <v>295</v>
      </c>
      <c r="R373" s="164" t="s">
        <v>295</v>
      </c>
      <c r="S373" s="168" t="b">
        <v>0</v>
      </c>
      <c r="T373" s="186">
        <v>595819</v>
      </c>
      <c r="V373" s="170">
        <v>42801</v>
      </c>
      <c r="W373" s="164" t="s">
        <v>34</v>
      </c>
      <c r="X373" s="136"/>
      <c r="Y373" s="136"/>
      <c r="Z373" s="164" t="s">
        <v>295</v>
      </c>
      <c r="AC373" s="164" t="s">
        <v>295</v>
      </c>
      <c r="AE373" s="164" t="s">
        <v>295</v>
      </c>
      <c r="AF373" s="164" t="s">
        <v>295</v>
      </c>
      <c r="AG373" s="164" t="s">
        <v>295</v>
      </c>
      <c r="AH373"/>
      <c r="AJ373" s="151" t="str">
        <f t="shared" si="5"/>
        <v>PD&amp;C</v>
      </c>
      <c r="AK373" s="151" t="b">
        <f>ISNUMBER(SEARCH("IRT",Table1[[#This Row],[Current_Status]]))</f>
        <v>0</v>
      </c>
      <c r="AL373" s="152">
        <f>YEAR(Table1[[#This Row],[Project_Initiated]])</f>
        <v>2017</v>
      </c>
      <c r="AM373" s="87">
        <v>43754</v>
      </c>
      <c r="AN373" s="158" t="str">
        <f>IF(AND(Table1[[#This Row],[Completed Date]]&gt;="07/01/2019"+0,Table1[[#This Row],[Completed Date]]&lt;="6/30/2020"+0),"FY 19-20",IF(AND(Table1[[#This Row],[Completed Date]]&gt;="07/01/2018"+0,Table1[[#This Row],[Completed Date]]&lt;="6/30/2019"+0),"FY 18-19",""))</f>
        <v/>
      </c>
      <c r="AO373" s="157" t="str">
        <f>IFERROR(FIND("R",Table1[[#This Row],[FS_Priority]]),"")</f>
        <v/>
      </c>
      <c r="AX373"/>
      <c r="BA373" s="3"/>
    </row>
    <row r="374" spans="1:53" hidden="1" x14ac:dyDescent="0.25">
      <c r="A374" s="164" t="s">
        <v>175</v>
      </c>
      <c r="B374" s="164" t="s">
        <v>175</v>
      </c>
      <c r="C374" s="164" t="s">
        <v>295</v>
      </c>
      <c r="D374" s="168" t="b">
        <v>0</v>
      </c>
      <c r="E374" s="164" t="s">
        <v>267</v>
      </c>
      <c r="F374" s="164" t="s">
        <v>4733</v>
      </c>
      <c r="G374" s="164" t="s">
        <v>176</v>
      </c>
      <c r="H374" s="164" t="s">
        <v>295</v>
      </c>
      <c r="I374" s="164" t="s">
        <v>295</v>
      </c>
      <c r="J374" s="164" t="s">
        <v>74</v>
      </c>
      <c r="K374" s="164" t="s">
        <v>37</v>
      </c>
      <c r="L374" s="164" t="s">
        <v>478</v>
      </c>
      <c r="M374" s="164" t="s">
        <v>177</v>
      </c>
      <c r="N374" s="164" t="s">
        <v>295</v>
      </c>
      <c r="O374" s="164" t="s">
        <v>169</v>
      </c>
      <c r="P374" s="186">
        <v>11</v>
      </c>
      <c r="Q374" s="164" t="s">
        <v>295</v>
      </c>
      <c r="R374" s="164" t="s">
        <v>295</v>
      </c>
      <c r="S374" s="168" t="b">
        <v>0</v>
      </c>
      <c r="T374" s="186">
        <v>345000</v>
      </c>
      <c r="V374" s="170">
        <v>42801</v>
      </c>
      <c r="W374" s="164" t="s">
        <v>32</v>
      </c>
      <c r="X374" s="171">
        <v>43759</v>
      </c>
      <c r="Y374" s="171">
        <v>44071</v>
      </c>
      <c r="Z374" s="164" t="s">
        <v>295</v>
      </c>
      <c r="AC374" s="164" t="s">
        <v>295</v>
      </c>
      <c r="AE374" s="164" t="s">
        <v>295</v>
      </c>
      <c r="AF374" s="164" t="s">
        <v>295</v>
      </c>
      <c r="AG374" s="164" t="s">
        <v>295</v>
      </c>
      <c r="AH374"/>
      <c r="AJ374" s="151" t="str">
        <f t="shared" si="5"/>
        <v>PD&amp;C</v>
      </c>
      <c r="AK374" s="151" t="b">
        <f>ISNUMBER(SEARCH("IRT",Table1[[#This Row],[Current_Status]]))</f>
        <v>0</v>
      </c>
      <c r="AL374" s="152">
        <f>YEAR(Table1[[#This Row],[Project_Initiated]])</f>
        <v>2017</v>
      </c>
      <c r="AM374" s="87">
        <v>43754</v>
      </c>
      <c r="AN374" s="158" t="str">
        <f>IF(AND(Table1[[#This Row],[Completed Date]]&gt;="07/01/2019"+0,Table1[[#This Row],[Completed Date]]&lt;="6/30/2020"+0),"FY 19-20",IF(AND(Table1[[#This Row],[Completed Date]]&gt;="07/01/2018"+0,Table1[[#This Row],[Completed Date]]&lt;="6/30/2019"+0),"FY 18-19",""))</f>
        <v/>
      </c>
      <c r="AO374" s="157" t="str">
        <f>IFERROR(FIND("R",Table1[[#This Row],[FS_Priority]]),"")</f>
        <v/>
      </c>
      <c r="AX374"/>
      <c r="BA374" s="3"/>
    </row>
    <row r="375" spans="1:53" hidden="1" x14ac:dyDescent="0.25">
      <c r="A375" s="164" t="s">
        <v>4574</v>
      </c>
      <c r="B375" s="164" t="s">
        <v>4574</v>
      </c>
      <c r="C375" s="164" t="s">
        <v>295</v>
      </c>
      <c r="D375" s="168" t="b">
        <v>0</v>
      </c>
      <c r="E375" s="164" t="s">
        <v>267</v>
      </c>
      <c r="F375" s="164" t="s">
        <v>4748</v>
      </c>
      <c r="G375" s="164" t="s">
        <v>4749</v>
      </c>
      <c r="H375" s="164" t="s">
        <v>295</v>
      </c>
      <c r="I375" s="164" t="s">
        <v>295</v>
      </c>
      <c r="J375" s="164" t="s">
        <v>23</v>
      </c>
      <c r="K375" s="164" t="s">
        <v>37</v>
      </c>
      <c r="L375" s="164" t="s">
        <v>478</v>
      </c>
      <c r="M375" s="164" t="s">
        <v>177</v>
      </c>
      <c r="N375" s="164" t="s">
        <v>295</v>
      </c>
      <c r="O375" s="164" t="s">
        <v>99</v>
      </c>
      <c r="P375" s="186">
        <v>12</v>
      </c>
      <c r="Q375" s="164" t="s">
        <v>295</v>
      </c>
      <c r="R375" s="164" t="s">
        <v>295</v>
      </c>
      <c r="S375" s="168" t="b">
        <v>0</v>
      </c>
      <c r="T375" s="186">
        <v>500000</v>
      </c>
      <c r="V375" s="170">
        <v>43713</v>
      </c>
      <c r="W375" s="164" t="s">
        <v>23</v>
      </c>
      <c r="X375" s="136"/>
      <c r="Y375" s="136"/>
      <c r="Z375" s="164" t="s">
        <v>295</v>
      </c>
      <c r="AC375" s="164" t="s">
        <v>295</v>
      </c>
      <c r="AD375" s="167"/>
      <c r="AE375" s="164" t="s">
        <v>295</v>
      </c>
      <c r="AF375" s="164" t="s">
        <v>295</v>
      </c>
      <c r="AG375" s="164" t="s">
        <v>295</v>
      </c>
      <c r="AH375"/>
      <c r="AJ375" s="151" t="str">
        <f t="shared" si="5"/>
        <v>PD&amp;C</v>
      </c>
      <c r="AK375" s="151" t="b">
        <f>ISNUMBER(SEARCH("IRT",Table1[[#This Row],[Current_Status]]))</f>
        <v>0</v>
      </c>
      <c r="AL375" s="152">
        <f>YEAR(Table1[[#This Row],[Project_Initiated]])</f>
        <v>2019</v>
      </c>
      <c r="AM375" s="87">
        <v>43754</v>
      </c>
      <c r="AN375" s="158" t="str">
        <f>IF(AND(Table1[[#This Row],[Completed Date]]&gt;="07/01/2019"+0,Table1[[#This Row],[Completed Date]]&lt;="6/30/2020"+0),"FY 19-20",IF(AND(Table1[[#This Row],[Completed Date]]&gt;="07/01/2018"+0,Table1[[#This Row],[Completed Date]]&lt;="6/30/2019"+0),"FY 18-19",""))</f>
        <v/>
      </c>
      <c r="AO375" s="157" t="str">
        <f>IFERROR(FIND("R",Table1[[#This Row],[FS_Priority]]),"")</f>
        <v/>
      </c>
      <c r="AX375"/>
      <c r="BA375" s="3"/>
    </row>
    <row r="376" spans="1:53" hidden="1" x14ac:dyDescent="0.25">
      <c r="A376" s="164" t="s">
        <v>178</v>
      </c>
      <c r="B376" s="164" t="s">
        <v>178</v>
      </c>
      <c r="C376" s="164" t="s">
        <v>295</v>
      </c>
      <c r="D376" s="168" t="b">
        <v>0</v>
      </c>
      <c r="E376" s="164" t="s">
        <v>267</v>
      </c>
      <c r="F376" s="164" t="s">
        <v>4734</v>
      </c>
      <c r="G376" s="164" t="s">
        <v>179</v>
      </c>
      <c r="H376" s="164" t="s">
        <v>407</v>
      </c>
      <c r="I376" s="164" t="s">
        <v>295</v>
      </c>
      <c r="J376" s="164" t="s">
        <v>74</v>
      </c>
      <c r="K376" s="164" t="s">
        <v>37</v>
      </c>
      <c r="L376" s="164" t="s">
        <v>478</v>
      </c>
      <c r="M376" s="164" t="s">
        <v>177</v>
      </c>
      <c r="N376" s="164" t="s">
        <v>295</v>
      </c>
      <c r="O376" s="164" t="s">
        <v>169</v>
      </c>
      <c r="P376" s="186">
        <v>12</v>
      </c>
      <c r="Q376" s="164" t="s">
        <v>295</v>
      </c>
      <c r="R376" s="164" t="s">
        <v>295</v>
      </c>
      <c r="S376" s="168" t="b">
        <v>0</v>
      </c>
      <c r="T376" s="186">
        <v>220000</v>
      </c>
      <c r="V376" s="170">
        <v>42801</v>
      </c>
      <c r="W376" s="164" t="s">
        <v>32</v>
      </c>
      <c r="X376" s="171">
        <v>43759</v>
      </c>
      <c r="Y376" s="171">
        <v>44071</v>
      </c>
      <c r="Z376" s="164" t="s">
        <v>295</v>
      </c>
      <c r="AC376" s="164" t="s">
        <v>295</v>
      </c>
      <c r="AD376" s="167"/>
      <c r="AE376" s="164" t="s">
        <v>295</v>
      </c>
      <c r="AF376" s="164" t="s">
        <v>295</v>
      </c>
      <c r="AG376" s="164" t="s">
        <v>295</v>
      </c>
      <c r="AH376"/>
      <c r="AJ376" s="151" t="str">
        <f t="shared" si="5"/>
        <v>PD&amp;C</v>
      </c>
      <c r="AK376" s="151" t="b">
        <f>ISNUMBER(SEARCH("IRT",Table1[[#This Row],[Current_Status]]))</f>
        <v>0</v>
      </c>
      <c r="AL376" s="152">
        <f>YEAR(Table1[[#This Row],[Project_Initiated]])</f>
        <v>2017</v>
      </c>
      <c r="AM376" s="87">
        <v>43754</v>
      </c>
      <c r="AN376" s="158" t="str">
        <f>IF(AND(Table1[[#This Row],[Completed Date]]&gt;="07/01/2019"+0,Table1[[#This Row],[Completed Date]]&lt;="6/30/2020"+0),"FY 19-20",IF(AND(Table1[[#This Row],[Completed Date]]&gt;="07/01/2018"+0,Table1[[#This Row],[Completed Date]]&lt;="6/30/2019"+0),"FY 18-19",""))</f>
        <v/>
      </c>
      <c r="AO376" s="157" t="str">
        <f>IFERROR(FIND("R",Table1[[#This Row],[FS_Priority]]),"")</f>
        <v/>
      </c>
      <c r="AX376"/>
      <c r="BA376" s="3"/>
    </row>
    <row r="377" spans="1:53" hidden="1" x14ac:dyDescent="0.25">
      <c r="A377" s="164" t="s">
        <v>3012</v>
      </c>
      <c r="B377" s="164" t="s">
        <v>3012</v>
      </c>
      <c r="C377" s="164" t="s">
        <v>295</v>
      </c>
      <c r="D377" s="168" t="b">
        <v>0</v>
      </c>
      <c r="E377" s="164" t="s">
        <v>267</v>
      </c>
      <c r="F377" s="164" t="s">
        <v>3013</v>
      </c>
      <c r="G377" s="164" t="s">
        <v>4198</v>
      </c>
      <c r="H377" s="164" t="s">
        <v>295</v>
      </c>
      <c r="I377" s="164" t="s">
        <v>295</v>
      </c>
      <c r="J377" s="164" t="s">
        <v>3831</v>
      </c>
      <c r="K377" s="164" t="s">
        <v>37</v>
      </c>
      <c r="L377" s="164" t="s">
        <v>478</v>
      </c>
      <c r="M377" s="164" t="s">
        <v>88</v>
      </c>
      <c r="N377" s="164" t="s">
        <v>295</v>
      </c>
      <c r="O377" s="164" t="s">
        <v>3790</v>
      </c>
      <c r="P377" s="186">
        <v>13</v>
      </c>
      <c r="Q377" s="164" t="s">
        <v>295</v>
      </c>
      <c r="R377" s="164" t="s">
        <v>295</v>
      </c>
      <c r="S377" s="168" t="b">
        <v>0</v>
      </c>
      <c r="T377" s="136"/>
      <c r="V377" s="170">
        <v>43510</v>
      </c>
      <c r="W377" s="164" t="s">
        <v>3701</v>
      </c>
      <c r="X377"/>
      <c r="Z377" s="164" t="s">
        <v>295</v>
      </c>
      <c r="AC377" s="164" t="s">
        <v>295</v>
      </c>
      <c r="AD377" s="167"/>
      <c r="AE377" s="164" t="s">
        <v>295</v>
      </c>
      <c r="AF377" s="164" t="s">
        <v>295</v>
      </c>
      <c r="AG377" s="164" t="s">
        <v>295</v>
      </c>
      <c r="AH377"/>
      <c r="AJ377" s="151" t="str">
        <f t="shared" si="5"/>
        <v>PD&amp;C</v>
      </c>
      <c r="AK377" s="151" t="b">
        <f>ISNUMBER(SEARCH("IRT",Table1[[#This Row],[Current_Status]]))</f>
        <v>0</v>
      </c>
      <c r="AL377" s="152">
        <f>YEAR(Table1[[#This Row],[Project_Initiated]])</f>
        <v>2019</v>
      </c>
      <c r="AM377" s="87">
        <v>43754</v>
      </c>
      <c r="AN377" s="158" t="str">
        <f>IF(AND(Table1[[#This Row],[Completed Date]]&gt;="07/01/2019"+0,Table1[[#This Row],[Completed Date]]&lt;="6/30/2020"+0),"FY 19-20",IF(AND(Table1[[#This Row],[Completed Date]]&gt;="07/01/2018"+0,Table1[[#This Row],[Completed Date]]&lt;="6/30/2019"+0),"FY 18-19",""))</f>
        <v/>
      </c>
      <c r="AO377" s="157" t="str">
        <f>IFERROR(FIND("R",Table1[[#This Row],[FS_Priority]]),"")</f>
        <v/>
      </c>
      <c r="AX377"/>
      <c r="BA377" s="3"/>
    </row>
    <row r="378" spans="1:53" hidden="1" x14ac:dyDescent="0.25">
      <c r="A378" s="164" t="s">
        <v>266</v>
      </c>
      <c r="B378" s="164" t="s">
        <v>266</v>
      </c>
      <c r="C378" s="164" t="s">
        <v>295</v>
      </c>
      <c r="D378" s="168" t="b">
        <v>0</v>
      </c>
      <c r="E378" s="164" t="s">
        <v>267</v>
      </c>
      <c r="F378" s="164" t="s">
        <v>4737</v>
      </c>
      <c r="G378" s="164" t="s">
        <v>268</v>
      </c>
      <c r="H378" s="164" t="s">
        <v>295</v>
      </c>
      <c r="I378" s="164" t="s">
        <v>295</v>
      </c>
      <c r="J378" s="164" t="s">
        <v>3847</v>
      </c>
      <c r="K378" s="164" t="s">
        <v>37</v>
      </c>
      <c r="L378" s="164" t="s">
        <v>478</v>
      </c>
      <c r="M378" s="164" t="s">
        <v>269</v>
      </c>
      <c r="N378" s="164" t="s">
        <v>295</v>
      </c>
      <c r="O378" s="164" t="s">
        <v>269</v>
      </c>
      <c r="P378" s="186">
        <v>13</v>
      </c>
      <c r="Q378" s="164" t="s">
        <v>295</v>
      </c>
      <c r="R378" s="164" t="s">
        <v>295</v>
      </c>
      <c r="S378" s="168" t="b">
        <v>0</v>
      </c>
      <c r="T378" s="186">
        <v>1250000</v>
      </c>
      <c r="U378" s="169">
        <v>0</v>
      </c>
      <c r="V378" s="170">
        <v>43390</v>
      </c>
      <c r="W378" s="164" t="s">
        <v>3176</v>
      </c>
      <c r="X378" s="136"/>
      <c r="Y378" s="136"/>
      <c r="Z378" s="164" t="s">
        <v>295</v>
      </c>
      <c r="AC378" s="164" t="s">
        <v>295</v>
      </c>
      <c r="AE378" s="164" t="s">
        <v>295</v>
      </c>
      <c r="AF378" s="164" t="s">
        <v>295</v>
      </c>
      <c r="AG378" s="164" t="s">
        <v>295</v>
      </c>
      <c r="AH378" s="167"/>
      <c r="AJ378" s="151" t="str">
        <f t="shared" si="5"/>
        <v>PD&amp;C</v>
      </c>
      <c r="AK378" s="151" t="b">
        <f>ISNUMBER(SEARCH("IRT",Table1[[#This Row],[Current_Status]]))</f>
        <v>0</v>
      </c>
      <c r="AL378" s="152">
        <f>YEAR(Table1[[#This Row],[Project_Initiated]])</f>
        <v>2018</v>
      </c>
      <c r="AM378" s="87">
        <v>43754</v>
      </c>
      <c r="AN378" s="158" t="str">
        <f>IF(AND(Table1[[#This Row],[Completed Date]]&gt;="07/01/2019"+0,Table1[[#This Row],[Completed Date]]&lt;="6/30/2020"+0),"FY 19-20",IF(AND(Table1[[#This Row],[Completed Date]]&gt;="07/01/2018"+0,Table1[[#This Row],[Completed Date]]&lt;="6/30/2019"+0),"FY 18-19",""))</f>
        <v/>
      </c>
      <c r="AO378" s="157" t="str">
        <f>IFERROR(FIND("R",Table1[[#This Row],[FS_Priority]]),"")</f>
        <v/>
      </c>
      <c r="AX378"/>
      <c r="BA378" s="3"/>
    </row>
    <row r="379" spans="1:53" hidden="1" x14ac:dyDescent="0.25">
      <c r="A379" s="164" t="s">
        <v>3018</v>
      </c>
      <c r="B379" s="164" t="s">
        <v>3018</v>
      </c>
      <c r="C379" s="164" t="s">
        <v>295</v>
      </c>
      <c r="D379" s="168" t="b">
        <v>0</v>
      </c>
      <c r="E379" s="164" t="s">
        <v>267</v>
      </c>
      <c r="F379" s="164" t="s">
        <v>3019</v>
      </c>
      <c r="G379" s="164" t="s">
        <v>4199</v>
      </c>
      <c r="H379" s="164" t="s">
        <v>295</v>
      </c>
      <c r="I379" s="164" t="s">
        <v>295</v>
      </c>
      <c r="J379" s="164" t="s">
        <v>3186</v>
      </c>
      <c r="K379" s="164" t="s">
        <v>37</v>
      </c>
      <c r="L379" s="164" t="s">
        <v>478</v>
      </c>
      <c r="M379" s="164" t="s">
        <v>503</v>
      </c>
      <c r="N379" s="164" t="s">
        <v>295</v>
      </c>
      <c r="O379" s="164" t="s">
        <v>503</v>
      </c>
      <c r="P379" s="168">
        <v>14</v>
      </c>
      <c r="Q379" s="164" t="s">
        <v>295</v>
      </c>
      <c r="R379" s="164" t="s">
        <v>295</v>
      </c>
      <c r="S379" s="168" t="b">
        <v>0</v>
      </c>
      <c r="T379" s="167"/>
      <c r="V379" s="170">
        <v>43515</v>
      </c>
      <c r="W379" s="164" t="s">
        <v>3186</v>
      </c>
      <c r="X379" s="167"/>
      <c r="Y379" s="167"/>
      <c r="Z379" s="164" t="s">
        <v>295</v>
      </c>
      <c r="AC379" s="164" t="s">
        <v>295</v>
      </c>
      <c r="AE379" s="164" t="s">
        <v>295</v>
      </c>
      <c r="AF379" s="164" t="s">
        <v>295</v>
      </c>
      <c r="AG379" s="164" t="s">
        <v>295</v>
      </c>
      <c r="AH379"/>
      <c r="AJ379" s="151" t="str">
        <f t="shared" si="5"/>
        <v>PD&amp;C</v>
      </c>
      <c r="AK379" s="151" t="b">
        <f>ISNUMBER(SEARCH("IRT",Table1[[#This Row],[Current_Status]]))</f>
        <v>0</v>
      </c>
      <c r="AL379" s="152">
        <f>YEAR(Table1[[#This Row],[Project_Initiated]])</f>
        <v>2019</v>
      </c>
      <c r="AM379" s="87">
        <v>43754</v>
      </c>
      <c r="AN379" s="158" t="str">
        <f>IF(AND(Table1[[#This Row],[Completed Date]]&gt;="07/01/2019"+0,Table1[[#This Row],[Completed Date]]&lt;="6/30/2020"+0),"FY 19-20",IF(AND(Table1[[#This Row],[Completed Date]]&gt;="07/01/2018"+0,Table1[[#This Row],[Completed Date]]&lt;="6/30/2019"+0),"FY 18-19",""))</f>
        <v/>
      </c>
      <c r="AO379" s="157" t="str">
        <f>IFERROR(FIND("R",Table1[[#This Row],[FS_Priority]]),"")</f>
        <v/>
      </c>
      <c r="AX379"/>
      <c r="BA379" s="3"/>
    </row>
    <row r="380" spans="1:53" hidden="1" x14ac:dyDescent="0.25">
      <c r="A380" s="164" t="s">
        <v>167</v>
      </c>
      <c r="B380" s="164" t="s">
        <v>167</v>
      </c>
      <c r="C380" s="164" t="s">
        <v>295</v>
      </c>
      <c r="D380" s="168" t="b">
        <v>0</v>
      </c>
      <c r="E380" s="164" t="s">
        <v>267</v>
      </c>
      <c r="F380" s="164" t="s">
        <v>4735</v>
      </c>
      <c r="G380" s="164" t="s">
        <v>168</v>
      </c>
      <c r="H380" s="164" t="s">
        <v>295</v>
      </c>
      <c r="I380" s="164" t="s">
        <v>295</v>
      </c>
      <c r="J380" s="164" t="s">
        <v>74</v>
      </c>
      <c r="K380" s="164" t="s">
        <v>37</v>
      </c>
      <c r="L380" s="164" t="s">
        <v>478</v>
      </c>
      <c r="M380" s="164" t="s">
        <v>4149</v>
      </c>
      <c r="N380" s="164" t="s">
        <v>295</v>
      </c>
      <c r="O380" s="164" t="s">
        <v>3829</v>
      </c>
      <c r="P380" s="168">
        <v>15</v>
      </c>
      <c r="Q380" s="164" t="s">
        <v>295</v>
      </c>
      <c r="R380" s="164" t="s">
        <v>295</v>
      </c>
      <c r="S380" s="168" t="b">
        <v>0</v>
      </c>
      <c r="T380" s="168">
        <v>643750</v>
      </c>
      <c r="V380" s="170">
        <v>42837</v>
      </c>
      <c r="W380" s="164" t="s">
        <v>32</v>
      </c>
      <c r="X380" s="170">
        <v>43770</v>
      </c>
      <c r="Y380" s="170">
        <v>43922</v>
      </c>
      <c r="Z380" s="164" t="s">
        <v>295</v>
      </c>
      <c r="AC380" s="164" t="s">
        <v>295</v>
      </c>
      <c r="AE380" s="164" t="s">
        <v>295</v>
      </c>
      <c r="AF380" s="164" t="s">
        <v>295</v>
      </c>
      <c r="AG380" s="164" t="s">
        <v>295</v>
      </c>
      <c r="AH380"/>
      <c r="AJ380" s="151" t="str">
        <f t="shared" si="5"/>
        <v>PD&amp;C</v>
      </c>
      <c r="AK380" s="151" t="b">
        <f>ISNUMBER(SEARCH("IRT",Table1[[#This Row],[Current_Status]]))</f>
        <v>0</v>
      </c>
      <c r="AL380" s="152">
        <f>YEAR(Table1[[#This Row],[Project_Initiated]])</f>
        <v>2017</v>
      </c>
      <c r="AM380" s="87">
        <v>43754</v>
      </c>
      <c r="AN380" s="158" t="str">
        <f>IF(AND(Table1[[#This Row],[Completed Date]]&gt;="07/01/2019"+0,Table1[[#This Row],[Completed Date]]&lt;="6/30/2020"+0),"FY 19-20",IF(AND(Table1[[#This Row],[Completed Date]]&gt;="07/01/2018"+0,Table1[[#This Row],[Completed Date]]&lt;="6/30/2019"+0),"FY 18-19",""))</f>
        <v/>
      </c>
      <c r="AO380" s="157" t="str">
        <f>IFERROR(FIND("R",Table1[[#This Row],[FS_Priority]]),"")</f>
        <v/>
      </c>
      <c r="AX380"/>
      <c r="BA380" s="3"/>
    </row>
    <row r="381" spans="1:53" hidden="1" x14ac:dyDescent="0.25">
      <c r="A381" s="164" t="s">
        <v>184</v>
      </c>
      <c r="B381" s="164" t="s">
        <v>184</v>
      </c>
      <c r="C381" s="164" t="s">
        <v>295</v>
      </c>
      <c r="D381" s="168" t="b">
        <v>0</v>
      </c>
      <c r="E381" s="164" t="s">
        <v>267</v>
      </c>
      <c r="F381" s="164" t="s">
        <v>4736</v>
      </c>
      <c r="G381" s="164" t="s">
        <v>185</v>
      </c>
      <c r="H381" s="164" t="s">
        <v>295</v>
      </c>
      <c r="I381" s="164" t="s">
        <v>295</v>
      </c>
      <c r="J381" s="164" t="s">
        <v>3835</v>
      </c>
      <c r="K381" s="164" t="s">
        <v>37</v>
      </c>
      <c r="L381" s="164" t="s">
        <v>478</v>
      </c>
      <c r="M381" s="164" t="s">
        <v>4148</v>
      </c>
      <c r="N381" s="164" t="s">
        <v>295</v>
      </c>
      <c r="O381" s="164" t="s">
        <v>169</v>
      </c>
      <c r="P381" s="168">
        <v>17</v>
      </c>
      <c r="Q381" s="164" t="s">
        <v>295</v>
      </c>
      <c r="R381" s="164" t="s">
        <v>295</v>
      </c>
      <c r="S381" s="168" t="b">
        <v>0</v>
      </c>
      <c r="T381" s="168">
        <v>300000</v>
      </c>
      <c r="V381" s="170">
        <v>43381</v>
      </c>
      <c r="W381" s="164" t="s">
        <v>38</v>
      </c>
      <c r="X381" s="170">
        <v>43647</v>
      </c>
      <c r="Y381" s="170">
        <v>43826</v>
      </c>
      <c r="Z381" s="164" t="s">
        <v>295</v>
      </c>
      <c r="AC381" s="164" t="s">
        <v>295</v>
      </c>
      <c r="AE381" s="164" t="s">
        <v>295</v>
      </c>
      <c r="AF381" s="164" t="s">
        <v>295</v>
      </c>
      <c r="AG381" s="164" t="s">
        <v>295</v>
      </c>
      <c r="AH381"/>
      <c r="AJ381" s="151" t="str">
        <f t="shared" si="5"/>
        <v>PD&amp;C</v>
      </c>
      <c r="AK381" s="151" t="b">
        <f>ISNUMBER(SEARCH("IRT",Table1[[#This Row],[Current_Status]]))</f>
        <v>0</v>
      </c>
      <c r="AL381" s="152">
        <f>YEAR(Table1[[#This Row],[Project_Initiated]])</f>
        <v>2018</v>
      </c>
      <c r="AM381" s="87">
        <v>43754</v>
      </c>
      <c r="AN381" s="158" t="str">
        <f>IF(AND(Table1[[#This Row],[Completed Date]]&gt;="07/01/2019"+0,Table1[[#This Row],[Completed Date]]&lt;="6/30/2020"+0),"FY 19-20",IF(AND(Table1[[#This Row],[Completed Date]]&gt;="07/01/2018"+0,Table1[[#This Row],[Completed Date]]&lt;="6/30/2019"+0),"FY 18-19",""))</f>
        <v/>
      </c>
      <c r="AO381" s="157" t="str">
        <f>IFERROR(FIND("R",Table1[[#This Row],[FS_Priority]]),"")</f>
        <v/>
      </c>
      <c r="AX381"/>
      <c r="BA381" s="3"/>
    </row>
    <row r="382" spans="1:53" hidden="1" x14ac:dyDescent="0.25">
      <c r="A382" s="164" t="s">
        <v>121</v>
      </c>
      <c r="B382" s="164" t="s">
        <v>121</v>
      </c>
      <c r="C382" s="164" t="s">
        <v>295</v>
      </c>
      <c r="D382" s="168" t="b">
        <v>0</v>
      </c>
      <c r="E382" s="164" t="s">
        <v>267</v>
      </c>
      <c r="F382" s="164" t="s">
        <v>122</v>
      </c>
      <c r="G382" s="164" t="s">
        <v>4201</v>
      </c>
      <c r="H382" s="164" t="s">
        <v>295</v>
      </c>
      <c r="I382" s="164" t="s">
        <v>295</v>
      </c>
      <c r="J382" s="164" t="s">
        <v>3785</v>
      </c>
      <c r="K382" s="164" t="s">
        <v>37</v>
      </c>
      <c r="L382" s="164" t="s">
        <v>478</v>
      </c>
      <c r="M382" s="164" t="s">
        <v>4202</v>
      </c>
      <c r="N382" s="164" t="s">
        <v>295</v>
      </c>
      <c r="O382" s="164" t="s">
        <v>3790</v>
      </c>
      <c r="P382" s="168">
        <v>22</v>
      </c>
      <c r="Q382" s="164" t="s">
        <v>295</v>
      </c>
      <c r="R382" s="164" t="s">
        <v>295</v>
      </c>
      <c r="S382" s="168" t="b">
        <v>0</v>
      </c>
      <c r="T382" s="168">
        <v>2600000</v>
      </c>
      <c r="U382" s="136"/>
      <c r="V382" s="170">
        <v>42509</v>
      </c>
      <c r="W382" s="164" t="s">
        <v>72</v>
      </c>
      <c r="X382" s="167"/>
      <c r="Y382" s="167"/>
      <c r="Z382" s="164" t="s">
        <v>295</v>
      </c>
      <c r="AC382" s="164" t="s">
        <v>295</v>
      </c>
      <c r="AE382" s="164" t="s">
        <v>295</v>
      </c>
      <c r="AF382" s="164" t="s">
        <v>295</v>
      </c>
      <c r="AG382" s="164" t="s">
        <v>295</v>
      </c>
      <c r="AH382"/>
      <c r="AJ382" s="151" t="str">
        <f t="shared" si="5"/>
        <v>PD&amp;C</v>
      </c>
      <c r="AK382" s="151" t="b">
        <f>ISNUMBER(SEARCH("IRT",Table1[[#This Row],[Current_Status]]))</f>
        <v>0</v>
      </c>
      <c r="AL382" s="152">
        <f>YEAR(Table1[[#This Row],[Project_Initiated]])</f>
        <v>2016</v>
      </c>
      <c r="AM382" s="87">
        <v>43754</v>
      </c>
      <c r="AN382" s="158" t="str">
        <f>IF(AND(Table1[[#This Row],[Completed Date]]&gt;="07/01/2019"+0,Table1[[#This Row],[Completed Date]]&lt;="6/30/2020"+0),"FY 19-20",IF(AND(Table1[[#This Row],[Completed Date]]&gt;="07/01/2018"+0,Table1[[#This Row],[Completed Date]]&lt;="6/30/2019"+0),"FY 18-19",""))</f>
        <v/>
      </c>
      <c r="AO382" s="157" t="str">
        <f>IFERROR(FIND("R",Table1[[#This Row],[FS_Priority]]),"")</f>
        <v/>
      </c>
      <c r="AX382"/>
      <c r="BA382" s="3"/>
    </row>
    <row r="383" spans="1:53" hidden="1" x14ac:dyDescent="0.25">
      <c r="A383" s="164" t="s">
        <v>180</v>
      </c>
      <c r="B383" s="164" t="s">
        <v>180</v>
      </c>
      <c r="C383" s="164" t="s">
        <v>295</v>
      </c>
      <c r="D383" s="168" t="b">
        <v>0</v>
      </c>
      <c r="E383" s="164" t="s">
        <v>267</v>
      </c>
      <c r="F383" s="164" t="s">
        <v>4730</v>
      </c>
      <c r="G383" s="164" t="s">
        <v>4151</v>
      </c>
      <c r="H383" s="164" t="s">
        <v>481</v>
      </c>
      <c r="I383" s="164" t="s">
        <v>295</v>
      </c>
      <c r="J383" s="164" t="s">
        <v>44</v>
      </c>
      <c r="K383" s="164" t="s">
        <v>37</v>
      </c>
      <c r="L383" s="164" t="s">
        <v>478</v>
      </c>
      <c r="M383" s="164" t="s">
        <v>4152</v>
      </c>
      <c r="N383" s="164" t="s">
        <v>295</v>
      </c>
      <c r="O383" s="164" t="s">
        <v>177</v>
      </c>
      <c r="P383" s="168">
        <v>38</v>
      </c>
      <c r="Q383" s="164" t="s">
        <v>295</v>
      </c>
      <c r="R383" s="164" t="s">
        <v>295</v>
      </c>
      <c r="S383" s="168" t="b">
        <v>0</v>
      </c>
      <c r="T383" s="169">
        <v>110000</v>
      </c>
      <c r="V383" s="170">
        <v>42480</v>
      </c>
      <c r="W383" s="164" t="s">
        <v>68</v>
      </c>
      <c r="X383"/>
      <c r="Z383" s="164" t="s">
        <v>295</v>
      </c>
      <c r="AC383" s="164" t="s">
        <v>295</v>
      </c>
      <c r="AE383" s="164" t="s">
        <v>295</v>
      </c>
      <c r="AF383" s="164" t="s">
        <v>295</v>
      </c>
      <c r="AG383" s="164" t="s">
        <v>295</v>
      </c>
      <c r="AH383"/>
      <c r="AJ383" s="151" t="str">
        <f t="shared" si="5"/>
        <v>PD&amp;C</v>
      </c>
      <c r="AK383" s="151" t="b">
        <f>ISNUMBER(SEARCH("IRT",Table1[[#This Row],[Current_Status]]))</f>
        <v>0</v>
      </c>
      <c r="AL383" s="152">
        <f>YEAR(Table1[[#This Row],[Project_Initiated]])</f>
        <v>2016</v>
      </c>
      <c r="AM383" s="87">
        <v>43754</v>
      </c>
      <c r="AN383" s="158" t="str">
        <f>IF(AND(Table1[[#This Row],[Completed Date]]&gt;="07/01/2019"+0,Table1[[#This Row],[Completed Date]]&lt;="6/30/2020"+0),"FY 19-20",IF(AND(Table1[[#This Row],[Completed Date]]&gt;="07/01/2018"+0,Table1[[#This Row],[Completed Date]]&lt;="6/30/2019"+0),"FY 18-19",""))</f>
        <v/>
      </c>
      <c r="AO383" s="157" t="str">
        <f>IFERROR(FIND("R",Table1[[#This Row],[FS_Priority]]),"")</f>
        <v/>
      </c>
      <c r="AX383"/>
      <c r="BA383" s="3"/>
    </row>
    <row r="384" spans="1:53" hidden="1" x14ac:dyDescent="0.25">
      <c r="A384" s="164" t="s">
        <v>139</v>
      </c>
      <c r="B384" s="164" t="s">
        <v>139</v>
      </c>
      <c r="C384" s="164" t="s">
        <v>295</v>
      </c>
      <c r="D384" s="168" t="b">
        <v>0</v>
      </c>
      <c r="E384" s="164" t="s">
        <v>267</v>
      </c>
      <c r="F384" s="164" t="s">
        <v>4529</v>
      </c>
      <c r="G384" s="164" t="s">
        <v>140</v>
      </c>
      <c r="H384" s="164" t="s">
        <v>295</v>
      </c>
      <c r="I384" s="164" t="s">
        <v>295</v>
      </c>
      <c r="J384" s="164" t="s">
        <v>3835</v>
      </c>
      <c r="K384" s="164" t="s">
        <v>37</v>
      </c>
      <c r="L384" s="164" t="s">
        <v>478</v>
      </c>
      <c r="M384" s="164" t="s">
        <v>4203</v>
      </c>
      <c r="N384" s="164" t="s">
        <v>295</v>
      </c>
      <c r="O384" s="164" t="s">
        <v>358</v>
      </c>
      <c r="P384" s="168">
        <v>99</v>
      </c>
      <c r="Q384" s="164" t="s">
        <v>295</v>
      </c>
      <c r="R384" s="164" t="s">
        <v>295</v>
      </c>
      <c r="S384" s="168" t="b">
        <v>0</v>
      </c>
      <c r="T384" s="186">
        <v>4146146.55</v>
      </c>
      <c r="V384" s="170">
        <v>42669</v>
      </c>
      <c r="W384" s="164" t="s">
        <v>38</v>
      </c>
      <c r="X384" s="172">
        <v>43647</v>
      </c>
      <c r="Y384" s="172">
        <v>44409</v>
      </c>
      <c r="Z384" s="164" t="s">
        <v>295</v>
      </c>
      <c r="AC384" s="164" t="s">
        <v>295</v>
      </c>
      <c r="AE384" s="164" t="s">
        <v>295</v>
      </c>
      <c r="AF384" s="164" t="s">
        <v>295</v>
      </c>
      <c r="AG384" s="164" t="s">
        <v>295</v>
      </c>
      <c r="AH384"/>
      <c r="AJ384" s="151" t="str">
        <f t="shared" si="5"/>
        <v>PD&amp;C</v>
      </c>
      <c r="AK384" s="151" t="b">
        <f>ISNUMBER(SEARCH("IRT",Table1[[#This Row],[Current_Status]]))</f>
        <v>0</v>
      </c>
      <c r="AL384" s="152">
        <f>YEAR(Table1[[#This Row],[Project_Initiated]])</f>
        <v>2016</v>
      </c>
      <c r="AM384" s="87">
        <v>43754</v>
      </c>
      <c r="AN384" s="158" t="str">
        <f>IF(AND(Table1[[#This Row],[Completed Date]]&gt;="07/01/2019"+0,Table1[[#This Row],[Completed Date]]&lt;="6/30/2020"+0),"FY 19-20",IF(AND(Table1[[#This Row],[Completed Date]]&gt;="07/01/2018"+0,Table1[[#This Row],[Completed Date]]&lt;="6/30/2019"+0),"FY 18-19",""))</f>
        <v/>
      </c>
      <c r="AO384" s="157" t="str">
        <f>IFERROR(FIND("R",Table1[[#This Row],[FS_Priority]]),"")</f>
        <v/>
      </c>
      <c r="AX384"/>
      <c r="BA384" s="3"/>
    </row>
    <row r="385" spans="1:53" hidden="1" x14ac:dyDescent="0.25">
      <c r="A385" s="164" t="s">
        <v>181</v>
      </c>
      <c r="B385" s="164" t="s">
        <v>181</v>
      </c>
      <c r="C385" s="164" t="s">
        <v>295</v>
      </c>
      <c r="D385" s="168" t="b">
        <v>0</v>
      </c>
      <c r="E385" s="164" t="s">
        <v>267</v>
      </c>
      <c r="F385" s="164" t="s">
        <v>3762</v>
      </c>
      <c r="G385" s="164" t="s">
        <v>4154</v>
      </c>
      <c r="H385" s="164" t="s">
        <v>295</v>
      </c>
      <c r="I385" s="164" t="s">
        <v>295</v>
      </c>
      <c r="J385" s="164" t="s">
        <v>74</v>
      </c>
      <c r="K385" s="164" t="s">
        <v>37</v>
      </c>
      <c r="L385" s="164" t="s">
        <v>478</v>
      </c>
      <c r="M385" s="164" t="s">
        <v>177</v>
      </c>
      <c r="N385" s="164" t="s">
        <v>295</v>
      </c>
      <c r="O385" s="164" t="s">
        <v>169</v>
      </c>
      <c r="P385" s="168">
        <v>99</v>
      </c>
      <c r="Q385" s="164" t="s">
        <v>295</v>
      </c>
      <c r="R385" s="164" t="s">
        <v>295</v>
      </c>
      <c r="S385" s="168" t="b">
        <v>0</v>
      </c>
      <c r="T385" s="168">
        <v>596011</v>
      </c>
      <c r="V385" s="170">
        <v>42374</v>
      </c>
      <c r="W385" s="164" t="s">
        <v>32</v>
      </c>
      <c r="X385" s="172">
        <v>43759</v>
      </c>
      <c r="Y385" s="172">
        <v>44071</v>
      </c>
      <c r="Z385" s="164" t="s">
        <v>295</v>
      </c>
      <c r="AC385" s="164" t="s">
        <v>295</v>
      </c>
      <c r="AE385" s="164" t="s">
        <v>295</v>
      </c>
      <c r="AF385" s="164" t="s">
        <v>295</v>
      </c>
      <c r="AG385" s="164" t="s">
        <v>295</v>
      </c>
      <c r="AH385"/>
      <c r="AJ385" s="151" t="str">
        <f t="shared" si="5"/>
        <v>PD&amp;C</v>
      </c>
      <c r="AK385" s="151" t="b">
        <f>ISNUMBER(SEARCH("IRT",Table1[[#This Row],[Current_Status]]))</f>
        <v>0</v>
      </c>
      <c r="AL385" s="152">
        <f>YEAR(Table1[[#This Row],[Project_Initiated]])</f>
        <v>2016</v>
      </c>
      <c r="AM385" s="87">
        <v>43754</v>
      </c>
      <c r="AN385" s="158" t="str">
        <f>IF(AND(Table1[[#This Row],[Completed Date]]&gt;="07/01/2019"+0,Table1[[#This Row],[Completed Date]]&lt;="6/30/2020"+0),"FY 19-20",IF(AND(Table1[[#This Row],[Completed Date]]&gt;="07/01/2018"+0,Table1[[#This Row],[Completed Date]]&lt;="6/30/2019"+0),"FY 18-19",""))</f>
        <v/>
      </c>
      <c r="AO385" s="157" t="str">
        <f>IFERROR(FIND("R",Table1[[#This Row],[FS_Priority]]),"")</f>
        <v/>
      </c>
      <c r="AX385"/>
      <c r="BA385" s="3"/>
    </row>
    <row r="386" spans="1:53" hidden="1" x14ac:dyDescent="0.25">
      <c r="A386" s="164" t="s">
        <v>564</v>
      </c>
      <c r="B386" s="164" t="s">
        <v>564</v>
      </c>
      <c r="C386" s="164" t="s">
        <v>295</v>
      </c>
      <c r="D386" s="168" t="b">
        <v>0</v>
      </c>
      <c r="E386" s="164" t="s">
        <v>267</v>
      </c>
      <c r="F386" s="164" t="s">
        <v>565</v>
      </c>
      <c r="G386" s="164" t="s">
        <v>566</v>
      </c>
      <c r="H386" s="164" t="s">
        <v>295</v>
      </c>
      <c r="I386" s="164" t="s">
        <v>295</v>
      </c>
      <c r="J386" s="164" t="s">
        <v>4204</v>
      </c>
      <c r="K386" s="164" t="s">
        <v>37</v>
      </c>
      <c r="L386" s="164" t="s">
        <v>478</v>
      </c>
      <c r="M386" s="164" t="s">
        <v>567</v>
      </c>
      <c r="N386" s="164" t="s">
        <v>295</v>
      </c>
      <c r="O386" s="164" t="s">
        <v>568</v>
      </c>
      <c r="P386" s="168">
        <v>99</v>
      </c>
      <c r="Q386" s="164" t="s">
        <v>295</v>
      </c>
      <c r="R386" s="164" t="s">
        <v>295</v>
      </c>
      <c r="S386" s="168" t="b">
        <v>0</v>
      </c>
      <c r="T386" s="168">
        <v>0</v>
      </c>
      <c r="V386" s="167"/>
      <c r="W386" s="164" t="s">
        <v>569</v>
      </c>
      <c r="X386" s="171">
        <v>43709</v>
      </c>
      <c r="Y386" s="171">
        <v>44013</v>
      </c>
      <c r="Z386" s="164" t="s">
        <v>295</v>
      </c>
      <c r="AC386" s="164" t="s">
        <v>295</v>
      </c>
      <c r="AE386" s="164" t="s">
        <v>295</v>
      </c>
      <c r="AF386" s="164" t="s">
        <v>295</v>
      </c>
      <c r="AG386" s="164" t="s">
        <v>295</v>
      </c>
      <c r="AH386"/>
      <c r="AJ386" s="151" t="str">
        <f t="shared" ref="AJ386:AJ449" si="6">IF(LEN(A386)&gt;6,"FS","PD&amp;C")</f>
        <v>PD&amp;C</v>
      </c>
      <c r="AK386" s="151" t="b">
        <f>ISNUMBER(SEARCH("IRT",Table1[[#This Row],[Current_Status]]))</f>
        <v>0</v>
      </c>
      <c r="AL386" s="152">
        <f>YEAR(Table1[[#This Row],[Project_Initiated]])</f>
        <v>1900</v>
      </c>
      <c r="AM386" s="87">
        <v>43754</v>
      </c>
      <c r="AN386" s="158" t="str">
        <f>IF(AND(Table1[[#This Row],[Completed Date]]&gt;="07/01/2019"+0,Table1[[#This Row],[Completed Date]]&lt;="6/30/2020"+0),"FY 19-20",IF(AND(Table1[[#This Row],[Completed Date]]&gt;="07/01/2018"+0,Table1[[#This Row],[Completed Date]]&lt;="6/30/2019"+0),"FY 18-19",""))</f>
        <v/>
      </c>
      <c r="AO386" s="157" t="str">
        <f>IFERROR(FIND("R",Table1[[#This Row],[FS_Priority]]),"")</f>
        <v/>
      </c>
      <c r="AX386"/>
      <c r="BA386" s="3"/>
    </row>
    <row r="387" spans="1:53" hidden="1" x14ac:dyDescent="0.25">
      <c r="A387" s="164" t="s">
        <v>3763</v>
      </c>
      <c r="B387" s="164" t="s">
        <v>3763</v>
      </c>
      <c r="C387" s="164" t="s">
        <v>295</v>
      </c>
      <c r="D387" s="168" t="b">
        <v>0</v>
      </c>
      <c r="E387" s="164" t="s">
        <v>267</v>
      </c>
      <c r="F387" s="164" t="s">
        <v>3764</v>
      </c>
      <c r="G387" s="164" t="s">
        <v>3765</v>
      </c>
      <c r="H387" s="164" t="s">
        <v>295</v>
      </c>
      <c r="I387" s="164" t="s">
        <v>295</v>
      </c>
      <c r="J387" s="164" t="s">
        <v>149</v>
      </c>
      <c r="K387" s="164" t="s">
        <v>37</v>
      </c>
      <c r="L387" s="164" t="s">
        <v>478</v>
      </c>
      <c r="M387" s="164" t="s">
        <v>4392</v>
      </c>
      <c r="N387" s="164" t="s">
        <v>295</v>
      </c>
      <c r="O387" s="164" t="s">
        <v>177</v>
      </c>
      <c r="P387" s="168">
        <v>99</v>
      </c>
      <c r="Q387" s="164" t="s">
        <v>295</v>
      </c>
      <c r="R387" s="164" t="s">
        <v>295</v>
      </c>
      <c r="S387" s="168" t="b">
        <v>0</v>
      </c>
      <c r="T387" s="186">
        <v>250000</v>
      </c>
      <c r="V387" s="167"/>
      <c r="W387" s="164" t="s">
        <v>3701</v>
      </c>
      <c r="X387" s="167"/>
      <c r="Y387" s="167"/>
      <c r="Z387" s="164" t="s">
        <v>295</v>
      </c>
      <c r="AC387" s="164" t="s">
        <v>295</v>
      </c>
      <c r="AE387" s="164" t="s">
        <v>295</v>
      </c>
      <c r="AF387" s="164" t="s">
        <v>295</v>
      </c>
      <c r="AG387" s="164" t="s">
        <v>295</v>
      </c>
      <c r="AH387"/>
      <c r="AJ387" s="151" t="str">
        <f t="shared" si="6"/>
        <v>PD&amp;C</v>
      </c>
      <c r="AK387" s="151" t="b">
        <f>ISNUMBER(SEARCH("IRT",Table1[[#This Row],[Current_Status]]))</f>
        <v>0</v>
      </c>
      <c r="AL387" s="152">
        <f>YEAR(Table1[[#This Row],[Project_Initiated]])</f>
        <v>1900</v>
      </c>
      <c r="AM387" s="87">
        <v>43754</v>
      </c>
      <c r="AN387" s="158" t="str">
        <f>IF(AND(Table1[[#This Row],[Completed Date]]&gt;="07/01/2019"+0,Table1[[#This Row],[Completed Date]]&lt;="6/30/2020"+0),"FY 19-20",IF(AND(Table1[[#This Row],[Completed Date]]&gt;="07/01/2018"+0,Table1[[#This Row],[Completed Date]]&lt;="6/30/2019"+0),"FY 18-19",""))</f>
        <v/>
      </c>
      <c r="AO387" s="157" t="str">
        <f>IFERROR(FIND("R",Table1[[#This Row],[FS_Priority]]),"")</f>
        <v/>
      </c>
      <c r="AX387"/>
      <c r="BA387" s="3"/>
    </row>
    <row r="388" spans="1:53" hidden="1" x14ac:dyDescent="0.25">
      <c r="A388" s="164" t="s">
        <v>182</v>
      </c>
      <c r="B388" s="164" t="s">
        <v>182</v>
      </c>
      <c r="C388" s="164" t="s">
        <v>295</v>
      </c>
      <c r="D388" s="168" t="b">
        <v>0</v>
      </c>
      <c r="E388" s="164" t="s">
        <v>267</v>
      </c>
      <c r="F388" s="164" t="s">
        <v>4418</v>
      </c>
      <c r="G388" s="164" t="s">
        <v>183</v>
      </c>
      <c r="H388" s="164" t="s">
        <v>295</v>
      </c>
      <c r="I388" s="164" t="s">
        <v>295</v>
      </c>
      <c r="J388" s="164" t="s">
        <v>4153</v>
      </c>
      <c r="K388" s="164" t="s">
        <v>37</v>
      </c>
      <c r="L388" s="164" t="s">
        <v>478</v>
      </c>
      <c r="M388" s="164" t="s">
        <v>37</v>
      </c>
      <c r="N388" s="164" t="s">
        <v>295</v>
      </c>
      <c r="O388" s="164" t="s">
        <v>3839</v>
      </c>
      <c r="P388" s="168">
        <v>99</v>
      </c>
      <c r="Q388" s="164" t="s">
        <v>295</v>
      </c>
      <c r="R388" s="164" t="s">
        <v>295</v>
      </c>
      <c r="S388" s="168" t="b">
        <v>0</v>
      </c>
      <c r="T388" s="168">
        <v>240000</v>
      </c>
      <c r="V388" s="170">
        <v>42496</v>
      </c>
      <c r="W388" s="164" t="s">
        <v>68</v>
      </c>
      <c r="X388" s="167"/>
      <c r="Y388" s="167"/>
      <c r="Z388" s="164" t="s">
        <v>295</v>
      </c>
      <c r="AC388" s="164" t="s">
        <v>295</v>
      </c>
      <c r="AE388" s="164" t="s">
        <v>295</v>
      </c>
      <c r="AF388" s="164" t="s">
        <v>295</v>
      </c>
      <c r="AG388" s="164" t="s">
        <v>295</v>
      </c>
      <c r="AH388"/>
      <c r="AJ388" s="151" t="str">
        <f t="shared" si="6"/>
        <v>PD&amp;C</v>
      </c>
      <c r="AK388" s="151" t="b">
        <f>ISNUMBER(SEARCH("IRT",Table1[[#This Row],[Current_Status]]))</f>
        <v>0</v>
      </c>
      <c r="AL388" s="152">
        <f>YEAR(Table1[[#This Row],[Project_Initiated]])</f>
        <v>2016</v>
      </c>
      <c r="AM388" s="87">
        <v>43754</v>
      </c>
      <c r="AN388" s="158" t="str">
        <f>IF(AND(Table1[[#This Row],[Completed Date]]&gt;="07/01/2019"+0,Table1[[#This Row],[Completed Date]]&lt;="6/30/2020"+0),"FY 19-20",IF(AND(Table1[[#This Row],[Completed Date]]&gt;="07/01/2018"+0,Table1[[#This Row],[Completed Date]]&lt;="6/30/2019"+0),"FY 18-19",""))</f>
        <v/>
      </c>
      <c r="AO388" s="157" t="str">
        <f>IFERROR(FIND("R",Table1[[#This Row],[FS_Priority]]),"")</f>
        <v/>
      </c>
      <c r="AX388"/>
      <c r="BA388" s="3"/>
    </row>
    <row r="389" spans="1:53" hidden="1" x14ac:dyDescent="0.25">
      <c r="A389" s="164" t="s">
        <v>4825</v>
      </c>
      <c r="B389" s="164" t="s">
        <v>4825</v>
      </c>
      <c r="C389" s="164" t="s">
        <v>295</v>
      </c>
      <c r="D389" s="168" t="b">
        <v>0</v>
      </c>
      <c r="E389" s="164" t="s">
        <v>4922</v>
      </c>
      <c r="F389" s="164" t="s">
        <v>4923</v>
      </c>
      <c r="G389" s="164" t="s">
        <v>4924</v>
      </c>
      <c r="H389" s="164" t="s">
        <v>295</v>
      </c>
      <c r="I389" s="164" t="s">
        <v>295</v>
      </c>
      <c r="J389" s="164" t="s">
        <v>72</v>
      </c>
      <c r="K389" s="164" t="s">
        <v>3793</v>
      </c>
      <c r="L389" s="164" t="s">
        <v>33</v>
      </c>
      <c r="M389" s="164" t="s">
        <v>3790</v>
      </c>
      <c r="N389" s="164" t="s">
        <v>295</v>
      </c>
      <c r="O389" s="164" t="s">
        <v>3790</v>
      </c>
      <c r="P389" s="168">
        <v>2</v>
      </c>
      <c r="Q389" s="164" t="s">
        <v>295</v>
      </c>
      <c r="R389" s="164" t="s">
        <v>295</v>
      </c>
      <c r="S389" s="168" t="b">
        <v>0</v>
      </c>
      <c r="T389" s="168">
        <v>50000</v>
      </c>
      <c r="V389" s="170">
        <v>43676</v>
      </c>
      <c r="W389" s="164" t="s">
        <v>23</v>
      </c>
      <c r="X389" s="167"/>
      <c r="Y389" s="167"/>
      <c r="Z389" s="164" t="s">
        <v>295</v>
      </c>
      <c r="AC389" s="164" t="s">
        <v>295</v>
      </c>
      <c r="AE389" s="164" t="s">
        <v>295</v>
      </c>
      <c r="AF389" s="164" t="s">
        <v>295</v>
      </c>
      <c r="AG389" s="164" t="s">
        <v>295</v>
      </c>
      <c r="AH389" s="136"/>
      <c r="AI389" s="136"/>
      <c r="AJ389" s="151" t="str">
        <f t="shared" si="6"/>
        <v>PD&amp;C</v>
      </c>
      <c r="AK389" s="151" t="b">
        <f>ISNUMBER(SEARCH("IRT",Table1[[#This Row],[Current_Status]]))</f>
        <v>0</v>
      </c>
      <c r="AL389" s="152">
        <f>YEAR(Table1[[#This Row],[Project_Initiated]])</f>
        <v>2019</v>
      </c>
      <c r="AM389" s="87">
        <v>43754</v>
      </c>
      <c r="AN389" s="158" t="str">
        <f>IF(AND(Table1[[#This Row],[Completed Date]]&gt;="07/01/2019"+0,Table1[[#This Row],[Completed Date]]&lt;="6/30/2020"+0),"FY 19-20",IF(AND(Table1[[#This Row],[Completed Date]]&gt;="07/01/2018"+0,Table1[[#This Row],[Completed Date]]&lt;="6/30/2019"+0),"FY 18-19",""))</f>
        <v/>
      </c>
      <c r="AO389" s="157" t="str">
        <f>IFERROR(FIND("R",Table1[[#This Row],[FS_Priority]]),"")</f>
        <v/>
      </c>
      <c r="AX389"/>
      <c r="BA389" s="3"/>
    </row>
    <row r="390" spans="1:53" hidden="1" x14ac:dyDescent="0.25">
      <c r="A390" s="164" t="s">
        <v>190</v>
      </c>
      <c r="B390" s="164" t="s">
        <v>190</v>
      </c>
      <c r="C390" s="164" t="s">
        <v>295</v>
      </c>
      <c r="D390" s="168" t="b">
        <v>0</v>
      </c>
      <c r="E390" s="164" t="s">
        <v>189</v>
      </c>
      <c r="F390" s="164" t="s">
        <v>191</v>
      </c>
      <c r="G390" s="164" t="s">
        <v>4175</v>
      </c>
      <c r="H390" s="164" t="s">
        <v>543</v>
      </c>
      <c r="I390" s="164" t="s">
        <v>295</v>
      </c>
      <c r="J390" s="164" t="s">
        <v>3785</v>
      </c>
      <c r="K390" s="164" t="s">
        <v>4164</v>
      </c>
      <c r="L390" s="164" t="s">
        <v>487</v>
      </c>
      <c r="M390" s="164" t="s">
        <v>4176</v>
      </c>
      <c r="N390" s="164" t="s">
        <v>295</v>
      </c>
      <c r="O390" s="164" t="s">
        <v>169</v>
      </c>
      <c r="P390" s="169">
        <v>99</v>
      </c>
      <c r="Q390" s="164" t="s">
        <v>295</v>
      </c>
      <c r="R390" s="164" t="s">
        <v>295</v>
      </c>
      <c r="S390" s="168" t="b">
        <v>0</v>
      </c>
      <c r="T390" s="169">
        <v>0</v>
      </c>
      <c r="V390" s="170">
        <v>43055</v>
      </c>
      <c r="W390" s="164" t="s">
        <v>2975</v>
      </c>
      <c r="X390"/>
      <c r="Z390" s="164" t="s">
        <v>295</v>
      </c>
      <c r="AC390" s="164" t="s">
        <v>295</v>
      </c>
      <c r="AE390" s="164" t="s">
        <v>295</v>
      </c>
      <c r="AF390" s="164" t="s">
        <v>295</v>
      </c>
      <c r="AG390" s="164" t="s">
        <v>295</v>
      </c>
      <c r="AH390" s="167"/>
      <c r="AI390" s="136"/>
      <c r="AJ390" s="151" t="str">
        <f t="shared" si="6"/>
        <v>PD&amp;C</v>
      </c>
      <c r="AK390" s="151" t="b">
        <f>ISNUMBER(SEARCH("IRT",Table1[[#This Row],[Current_Status]]))</f>
        <v>0</v>
      </c>
      <c r="AL390" s="152">
        <f>YEAR(Table1[[#This Row],[Project_Initiated]])</f>
        <v>2017</v>
      </c>
      <c r="AM390" s="87">
        <v>43754</v>
      </c>
      <c r="AN390" s="158" t="str">
        <f>IF(AND(Table1[[#This Row],[Completed Date]]&gt;="07/01/2019"+0,Table1[[#This Row],[Completed Date]]&lt;="6/30/2020"+0),"FY 19-20",IF(AND(Table1[[#This Row],[Completed Date]]&gt;="07/01/2018"+0,Table1[[#This Row],[Completed Date]]&lt;="6/30/2019"+0),"FY 18-19",""))</f>
        <v/>
      </c>
      <c r="AO390" s="157" t="str">
        <f>IFERROR(FIND("R",Table1[[#This Row],[FS_Priority]]),"")</f>
        <v/>
      </c>
      <c r="AX390"/>
      <c r="BA390" s="3"/>
    </row>
    <row r="391" spans="1:53" hidden="1" x14ac:dyDescent="0.25">
      <c r="A391" s="164" t="s">
        <v>2842</v>
      </c>
      <c r="B391" s="164" t="s">
        <v>2842</v>
      </c>
      <c r="C391" s="164" t="s">
        <v>295</v>
      </c>
      <c r="D391" s="168" t="b">
        <v>0</v>
      </c>
      <c r="E391" s="164" t="s">
        <v>192</v>
      </c>
      <c r="F391" s="164" t="s">
        <v>2843</v>
      </c>
      <c r="G391" s="164" t="s">
        <v>2844</v>
      </c>
      <c r="H391" s="164" t="s">
        <v>295</v>
      </c>
      <c r="I391" s="164" t="s">
        <v>295</v>
      </c>
      <c r="J391" s="164" t="s">
        <v>2886</v>
      </c>
      <c r="K391" s="164" t="s">
        <v>4177</v>
      </c>
      <c r="L391" s="164" t="s">
        <v>2976</v>
      </c>
      <c r="M391" s="164" t="s">
        <v>4179</v>
      </c>
      <c r="N391" s="164" t="s">
        <v>295</v>
      </c>
      <c r="O391" s="164" t="s">
        <v>352</v>
      </c>
      <c r="P391" s="186">
        <v>1</v>
      </c>
      <c r="Q391" s="164" t="s">
        <v>295</v>
      </c>
      <c r="R391" s="164" t="s">
        <v>295</v>
      </c>
      <c r="S391" s="168" t="b">
        <v>0</v>
      </c>
      <c r="V391" s="170">
        <v>43431</v>
      </c>
      <c r="W391" s="164" t="s">
        <v>2886</v>
      </c>
      <c r="X391"/>
      <c r="Z391" s="164" t="s">
        <v>295</v>
      </c>
      <c r="AC391" s="164" t="s">
        <v>295</v>
      </c>
      <c r="AE391" s="164" t="s">
        <v>295</v>
      </c>
      <c r="AF391" s="164" t="s">
        <v>295</v>
      </c>
      <c r="AG391" s="164" t="s">
        <v>295</v>
      </c>
      <c r="AH391" s="167"/>
      <c r="AJ391" s="151" t="str">
        <f t="shared" si="6"/>
        <v>PD&amp;C</v>
      </c>
      <c r="AK391" s="151" t="b">
        <f>ISNUMBER(SEARCH("IRT",Table1[[#This Row],[Current_Status]]))</f>
        <v>0</v>
      </c>
      <c r="AL391" s="152">
        <f>YEAR(Table1[[#This Row],[Project_Initiated]])</f>
        <v>2018</v>
      </c>
      <c r="AM391" s="87">
        <v>43754</v>
      </c>
      <c r="AN391" s="158" t="str">
        <f>IF(AND(Table1[[#This Row],[Completed Date]]&gt;="07/01/2019"+0,Table1[[#This Row],[Completed Date]]&lt;="6/30/2020"+0),"FY 19-20",IF(AND(Table1[[#This Row],[Completed Date]]&gt;="07/01/2018"+0,Table1[[#This Row],[Completed Date]]&lt;="6/30/2019"+0),"FY 18-19",""))</f>
        <v/>
      </c>
      <c r="AO391" s="157" t="str">
        <f>IFERROR(FIND("R",Table1[[#This Row],[FS_Priority]]),"")</f>
        <v/>
      </c>
      <c r="AX391"/>
      <c r="BA391" s="3"/>
    </row>
    <row r="392" spans="1:53" hidden="1" x14ac:dyDescent="0.25">
      <c r="A392" s="164" t="s">
        <v>193</v>
      </c>
      <c r="B392" s="164" t="s">
        <v>193</v>
      </c>
      <c r="C392" s="164" t="s">
        <v>295</v>
      </c>
      <c r="D392" s="168" t="b">
        <v>0</v>
      </c>
      <c r="E392" s="164" t="s">
        <v>192</v>
      </c>
      <c r="F392" s="164" t="s">
        <v>194</v>
      </c>
      <c r="G392" s="164" t="s">
        <v>195</v>
      </c>
      <c r="H392" s="164" t="s">
        <v>357</v>
      </c>
      <c r="I392" s="164" t="s">
        <v>295</v>
      </c>
      <c r="J392" s="164" t="s">
        <v>149</v>
      </c>
      <c r="K392" s="164" t="s">
        <v>4177</v>
      </c>
      <c r="L392" s="164" t="s">
        <v>2976</v>
      </c>
      <c r="M392" s="164" t="s">
        <v>4179</v>
      </c>
      <c r="N392" s="164" t="s">
        <v>295</v>
      </c>
      <c r="O392" s="164" t="s">
        <v>88</v>
      </c>
      <c r="P392" s="186">
        <v>3</v>
      </c>
      <c r="Q392" s="164" t="s">
        <v>295</v>
      </c>
      <c r="R392" s="164" t="s">
        <v>295</v>
      </c>
      <c r="S392" s="168" t="b">
        <v>0</v>
      </c>
      <c r="T392" s="186">
        <v>0</v>
      </c>
      <c r="V392" s="170">
        <v>43185</v>
      </c>
      <c r="W392" s="164" t="s">
        <v>4518</v>
      </c>
      <c r="X392"/>
      <c r="Z392" s="164" t="s">
        <v>295</v>
      </c>
      <c r="AC392" s="164" t="s">
        <v>295</v>
      </c>
      <c r="AE392" s="164" t="s">
        <v>295</v>
      </c>
      <c r="AF392" s="164" t="s">
        <v>295</v>
      </c>
      <c r="AG392" s="164" t="s">
        <v>295</v>
      </c>
      <c r="AH392" s="167"/>
      <c r="AJ392" s="151" t="str">
        <f t="shared" si="6"/>
        <v>PD&amp;C</v>
      </c>
      <c r="AK392" s="151" t="b">
        <f>ISNUMBER(SEARCH("IRT",Table1[[#This Row],[Current_Status]]))</f>
        <v>0</v>
      </c>
      <c r="AL392" s="152">
        <f>YEAR(Table1[[#This Row],[Project_Initiated]])</f>
        <v>2018</v>
      </c>
      <c r="AM392" s="87">
        <v>43754</v>
      </c>
      <c r="AN392" s="158" t="str">
        <f>IF(AND(Table1[[#This Row],[Completed Date]]&gt;="07/01/2019"+0,Table1[[#This Row],[Completed Date]]&lt;="6/30/2020"+0),"FY 19-20",IF(AND(Table1[[#This Row],[Completed Date]]&gt;="07/01/2018"+0,Table1[[#This Row],[Completed Date]]&lt;="6/30/2019"+0),"FY 18-19",""))</f>
        <v/>
      </c>
      <c r="AO392" s="157" t="str">
        <f>IFERROR(FIND("R",Table1[[#This Row],[FS_Priority]]),"")</f>
        <v/>
      </c>
      <c r="AX392"/>
      <c r="BA392" s="3"/>
    </row>
    <row r="393" spans="1:53" hidden="1" x14ac:dyDescent="0.25">
      <c r="A393" s="164" t="s">
        <v>200</v>
      </c>
      <c r="B393" s="164" t="s">
        <v>200</v>
      </c>
      <c r="C393" s="164" t="s">
        <v>295</v>
      </c>
      <c r="D393" s="168" t="b">
        <v>0</v>
      </c>
      <c r="E393" s="164" t="s">
        <v>527</v>
      </c>
      <c r="F393" s="164" t="s">
        <v>3768</v>
      </c>
      <c r="G393" s="164" t="s">
        <v>4181</v>
      </c>
      <c r="H393" s="164" t="s">
        <v>494</v>
      </c>
      <c r="I393" s="164" t="s">
        <v>295</v>
      </c>
      <c r="J393" s="164" t="s">
        <v>3785</v>
      </c>
      <c r="K393" s="164" t="s">
        <v>2993</v>
      </c>
      <c r="L393" s="164" t="s">
        <v>4180</v>
      </c>
      <c r="M393" s="164" t="s">
        <v>2993</v>
      </c>
      <c r="N393" s="164" t="s">
        <v>295</v>
      </c>
      <c r="O393" s="164" t="s">
        <v>177</v>
      </c>
      <c r="P393" s="186">
        <v>1</v>
      </c>
      <c r="Q393" s="164" t="s">
        <v>295</v>
      </c>
      <c r="R393" s="164" t="s">
        <v>295</v>
      </c>
      <c r="S393" s="168" t="b">
        <v>0</v>
      </c>
      <c r="T393" s="186">
        <v>23880</v>
      </c>
      <c r="V393" s="170">
        <v>41869</v>
      </c>
      <c r="W393" s="164" t="s">
        <v>72</v>
      </c>
      <c r="X393"/>
      <c r="Z393" s="164" t="s">
        <v>295</v>
      </c>
      <c r="AC393" s="164" t="s">
        <v>295</v>
      </c>
      <c r="AD393" s="167"/>
      <c r="AE393" s="164" t="s">
        <v>295</v>
      </c>
      <c r="AF393" s="164" t="s">
        <v>295</v>
      </c>
      <c r="AG393" s="164" t="s">
        <v>295</v>
      </c>
      <c r="AH393"/>
      <c r="AJ393" s="151" t="str">
        <f t="shared" si="6"/>
        <v>PD&amp;C</v>
      </c>
      <c r="AK393" s="151" t="b">
        <f>ISNUMBER(SEARCH("IRT",Table1[[#This Row],[Current_Status]]))</f>
        <v>0</v>
      </c>
      <c r="AL393" s="152">
        <f>YEAR(Table1[[#This Row],[Project_Initiated]])</f>
        <v>2014</v>
      </c>
      <c r="AM393" s="87">
        <v>43754</v>
      </c>
      <c r="AN393" s="158" t="str">
        <f>IF(AND(Table1[[#This Row],[Completed Date]]&gt;="07/01/2019"+0,Table1[[#This Row],[Completed Date]]&lt;="6/30/2020"+0),"FY 19-20",IF(AND(Table1[[#This Row],[Completed Date]]&gt;="07/01/2018"+0,Table1[[#This Row],[Completed Date]]&lt;="6/30/2019"+0),"FY 18-19",""))</f>
        <v/>
      </c>
      <c r="AO393" s="157" t="str">
        <f>IFERROR(FIND("R",Table1[[#This Row],[FS_Priority]]),"")</f>
        <v/>
      </c>
      <c r="AX393"/>
      <c r="BA393" s="3"/>
    </row>
    <row r="394" spans="1:53" hidden="1" x14ac:dyDescent="0.25">
      <c r="A394" s="164" t="s">
        <v>197</v>
      </c>
      <c r="B394" s="164" t="s">
        <v>197</v>
      </c>
      <c r="C394" s="164" t="s">
        <v>295</v>
      </c>
      <c r="D394" s="168" t="b">
        <v>0</v>
      </c>
      <c r="E394" s="164" t="s">
        <v>527</v>
      </c>
      <c r="F394" s="164" t="s">
        <v>198</v>
      </c>
      <c r="G394" s="164" t="s">
        <v>199</v>
      </c>
      <c r="H394" s="164" t="s">
        <v>493</v>
      </c>
      <c r="I394" s="164" t="s">
        <v>295</v>
      </c>
      <c r="J394" s="164" t="s">
        <v>3785</v>
      </c>
      <c r="K394" s="164" t="s">
        <v>2993</v>
      </c>
      <c r="L394" s="164" t="s">
        <v>4180</v>
      </c>
      <c r="M394" s="164" t="s">
        <v>4180</v>
      </c>
      <c r="N394" s="164" t="s">
        <v>295</v>
      </c>
      <c r="O394" s="164" t="s">
        <v>177</v>
      </c>
      <c r="P394" s="169">
        <v>2</v>
      </c>
      <c r="Q394" s="164" t="s">
        <v>295</v>
      </c>
      <c r="R394" s="164" t="s">
        <v>295</v>
      </c>
      <c r="S394" s="168" t="b">
        <v>0</v>
      </c>
      <c r="T394" s="186">
        <v>22000</v>
      </c>
      <c r="V394" s="170">
        <v>42502</v>
      </c>
      <c r="W394" s="164" t="s">
        <v>68</v>
      </c>
      <c r="X394"/>
      <c r="Z394" s="164" t="s">
        <v>295</v>
      </c>
      <c r="AC394" s="164" t="s">
        <v>295</v>
      </c>
      <c r="AE394" s="164" t="s">
        <v>295</v>
      </c>
      <c r="AF394" s="164" t="s">
        <v>295</v>
      </c>
      <c r="AG394" s="164" t="s">
        <v>295</v>
      </c>
      <c r="AH394"/>
      <c r="AJ394" s="151" t="str">
        <f t="shared" si="6"/>
        <v>PD&amp;C</v>
      </c>
      <c r="AK394" s="151" t="b">
        <f>ISNUMBER(SEARCH("IRT",Table1[[#This Row],[Current_Status]]))</f>
        <v>0</v>
      </c>
      <c r="AL394" s="152">
        <f>YEAR(Table1[[#This Row],[Project_Initiated]])</f>
        <v>2016</v>
      </c>
      <c r="AM394" s="87">
        <v>43754</v>
      </c>
      <c r="AN394" s="158" t="str">
        <f>IF(AND(Table1[[#This Row],[Completed Date]]&gt;="07/01/2019"+0,Table1[[#This Row],[Completed Date]]&lt;="6/30/2020"+0),"FY 19-20",IF(AND(Table1[[#This Row],[Completed Date]]&gt;="07/01/2018"+0,Table1[[#This Row],[Completed Date]]&lt;="6/30/2019"+0),"FY 18-19",""))</f>
        <v/>
      </c>
      <c r="AO394" s="157" t="str">
        <f>IFERROR(FIND("R",Table1[[#This Row],[FS_Priority]]),"")</f>
        <v/>
      </c>
      <c r="AX394"/>
      <c r="BA394" s="3"/>
    </row>
    <row r="395" spans="1:53" hidden="1" x14ac:dyDescent="0.25">
      <c r="A395" s="164" t="s">
        <v>56</v>
      </c>
      <c r="B395" s="164" t="s">
        <v>56</v>
      </c>
      <c r="C395" s="164" t="s">
        <v>295</v>
      </c>
      <c r="D395" s="168" t="b">
        <v>0</v>
      </c>
      <c r="E395" s="164" t="s">
        <v>4804</v>
      </c>
      <c r="F395" s="164" t="s">
        <v>2830</v>
      </c>
      <c r="G395" s="164" t="s">
        <v>3841</v>
      </c>
      <c r="H395" s="164" t="s">
        <v>295</v>
      </c>
      <c r="I395" s="164" t="s">
        <v>295</v>
      </c>
      <c r="J395" s="164" t="s">
        <v>3842</v>
      </c>
      <c r="K395" s="164" t="s">
        <v>3793</v>
      </c>
      <c r="L395" s="164" t="s">
        <v>332</v>
      </c>
      <c r="M395" s="164" t="s">
        <v>3799</v>
      </c>
      <c r="N395" s="164" t="s">
        <v>295</v>
      </c>
      <c r="O395" s="164" t="s">
        <v>3839</v>
      </c>
      <c r="Q395" s="164" t="s">
        <v>295</v>
      </c>
      <c r="R395" s="164" t="s">
        <v>295</v>
      </c>
      <c r="S395" s="168" t="b">
        <v>0</v>
      </c>
      <c r="T395" s="169">
        <v>0</v>
      </c>
      <c r="V395" s="170">
        <v>43298</v>
      </c>
      <c r="W395" s="164" t="s">
        <v>3690</v>
      </c>
      <c r="X395"/>
      <c r="Z395" s="164" t="s">
        <v>295</v>
      </c>
      <c r="AC395" s="164" t="s">
        <v>295</v>
      </c>
      <c r="AE395" s="164" t="s">
        <v>295</v>
      </c>
      <c r="AF395" s="164" t="s">
        <v>295</v>
      </c>
      <c r="AG395" s="164" t="s">
        <v>295</v>
      </c>
      <c r="AH395" s="136"/>
      <c r="AI395" s="136"/>
      <c r="AJ395" s="151" t="str">
        <f t="shared" si="6"/>
        <v>PD&amp;C</v>
      </c>
      <c r="AK395" s="151" t="b">
        <f>ISNUMBER(SEARCH("IRT",Table1[[#This Row],[Current_Status]]))</f>
        <v>0</v>
      </c>
      <c r="AL395" s="152">
        <f>YEAR(Table1[[#This Row],[Project_Initiated]])</f>
        <v>2018</v>
      </c>
      <c r="AM395" s="87">
        <v>43754</v>
      </c>
      <c r="AN395" s="158" t="str">
        <f>IF(AND(Table1[[#This Row],[Completed Date]]&gt;="07/01/2019"+0,Table1[[#This Row],[Completed Date]]&lt;="6/30/2020"+0),"FY 19-20",IF(AND(Table1[[#This Row],[Completed Date]]&gt;="07/01/2018"+0,Table1[[#This Row],[Completed Date]]&lt;="6/30/2019"+0),"FY 18-19",""))</f>
        <v/>
      </c>
      <c r="AO395" s="157" t="str">
        <f>IFERROR(FIND("R",Table1[[#This Row],[FS_Priority]]),"")</f>
        <v/>
      </c>
      <c r="AX395"/>
      <c r="BA395" s="3"/>
    </row>
    <row r="396" spans="1:53" hidden="1" x14ac:dyDescent="0.25">
      <c r="A396" s="164" t="s">
        <v>54</v>
      </c>
      <c r="B396" s="164" t="s">
        <v>54</v>
      </c>
      <c r="C396" s="164" t="s">
        <v>295</v>
      </c>
      <c r="D396" s="168" t="b">
        <v>0</v>
      </c>
      <c r="E396" s="164" t="s">
        <v>4804</v>
      </c>
      <c r="F396" s="164" t="s">
        <v>55</v>
      </c>
      <c r="G396" s="164" t="s">
        <v>3840</v>
      </c>
      <c r="H396" s="164" t="s">
        <v>348</v>
      </c>
      <c r="I396" s="164" t="s">
        <v>295</v>
      </c>
      <c r="J396" s="164" t="s">
        <v>4897</v>
      </c>
      <c r="K396" s="164" t="s">
        <v>3793</v>
      </c>
      <c r="L396" s="164" t="s">
        <v>332</v>
      </c>
      <c r="M396" s="164" t="s">
        <v>3799</v>
      </c>
      <c r="N396" s="164" t="s">
        <v>295</v>
      </c>
      <c r="O396" s="164" t="s">
        <v>3839</v>
      </c>
      <c r="Q396" s="164" t="s">
        <v>295</v>
      </c>
      <c r="R396" s="164" t="s">
        <v>295</v>
      </c>
      <c r="S396" s="168" t="b">
        <v>0</v>
      </c>
      <c r="T396" s="169">
        <v>545000</v>
      </c>
      <c r="V396" s="170">
        <v>43298</v>
      </c>
      <c r="W396" s="164" t="s">
        <v>4497</v>
      </c>
      <c r="X396"/>
      <c r="Z396" s="164" t="s">
        <v>295</v>
      </c>
      <c r="AC396" s="164" t="s">
        <v>295</v>
      </c>
      <c r="AE396" s="164" t="s">
        <v>295</v>
      </c>
      <c r="AF396" s="164" t="s">
        <v>295</v>
      </c>
      <c r="AG396" s="164" t="s">
        <v>295</v>
      </c>
      <c r="AH396" s="167"/>
      <c r="AI396" s="136"/>
      <c r="AJ396" s="151" t="str">
        <f t="shared" si="6"/>
        <v>PD&amp;C</v>
      </c>
      <c r="AK396" s="151" t="b">
        <f>ISNUMBER(SEARCH("IRT",Table1[[#This Row],[Current_Status]]))</f>
        <v>0</v>
      </c>
      <c r="AL396" s="152">
        <f>YEAR(Table1[[#This Row],[Project_Initiated]])</f>
        <v>2018</v>
      </c>
      <c r="AM396" s="87">
        <v>43754</v>
      </c>
      <c r="AN396" s="158" t="str">
        <f>IF(AND(Table1[[#This Row],[Completed Date]]&gt;="07/01/2019"+0,Table1[[#This Row],[Completed Date]]&lt;="6/30/2020"+0),"FY 19-20",IF(AND(Table1[[#This Row],[Completed Date]]&gt;="07/01/2018"+0,Table1[[#This Row],[Completed Date]]&lt;="6/30/2019"+0),"FY 18-19",""))</f>
        <v/>
      </c>
      <c r="AO396" s="157" t="str">
        <f>IFERROR(FIND("R",Table1[[#This Row],[FS_Priority]]),"")</f>
        <v/>
      </c>
      <c r="AX396"/>
      <c r="BA396" s="3"/>
    </row>
    <row r="397" spans="1:53" hidden="1" x14ac:dyDescent="0.25">
      <c r="A397" s="164" t="s">
        <v>3038</v>
      </c>
      <c r="B397" s="164" t="s">
        <v>3038</v>
      </c>
      <c r="C397" s="164" t="s">
        <v>295</v>
      </c>
      <c r="D397" s="168" t="b">
        <v>0</v>
      </c>
      <c r="E397" s="164" t="s">
        <v>4804</v>
      </c>
      <c r="F397" s="164" t="s">
        <v>3052</v>
      </c>
      <c r="G397" s="164" t="s">
        <v>4193</v>
      </c>
      <c r="H397" s="164" t="s">
        <v>295</v>
      </c>
      <c r="I397" s="164" t="s">
        <v>295</v>
      </c>
      <c r="J397" s="164" t="s">
        <v>3785</v>
      </c>
      <c r="K397" s="164" t="s">
        <v>3793</v>
      </c>
      <c r="L397" s="164" t="s">
        <v>332</v>
      </c>
      <c r="M397" s="164" t="s">
        <v>3833</v>
      </c>
      <c r="N397" s="164" t="s">
        <v>295</v>
      </c>
      <c r="O397" s="164" t="s">
        <v>3790</v>
      </c>
      <c r="P397" s="169">
        <v>1</v>
      </c>
      <c r="Q397" s="164" t="s">
        <v>295</v>
      </c>
      <c r="R397" s="164" t="s">
        <v>295</v>
      </c>
      <c r="S397" s="168" t="b">
        <v>0</v>
      </c>
      <c r="T397" s="169">
        <v>33980000</v>
      </c>
      <c r="V397" s="170">
        <v>43528</v>
      </c>
      <c r="W397" s="164" t="s">
        <v>4519</v>
      </c>
      <c r="X397" s="171">
        <v>44200</v>
      </c>
      <c r="Y397" s="171">
        <v>44713</v>
      </c>
      <c r="Z397" s="164" t="s">
        <v>295</v>
      </c>
      <c r="AC397" s="164" t="s">
        <v>295</v>
      </c>
      <c r="AE397" s="164" t="s">
        <v>295</v>
      </c>
      <c r="AF397" s="164" t="s">
        <v>295</v>
      </c>
      <c r="AG397" s="164" t="s">
        <v>295</v>
      </c>
      <c r="AH397" s="167"/>
      <c r="AI397" s="136"/>
      <c r="AJ397" s="151" t="str">
        <f t="shared" si="6"/>
        <v>PD&amp;C</v>
      </c>
      <c r="AK397" s="151" t="b">
        <f>ISNUMBER(SEARCH("IRT",Table1[[#This Row],[Current_Status]]))</f>
        <v>0</v>
      </c>
      <c r="AL397" s="152">
        <f>YEAR(Table1[[#This Row],[Project_Initiated]])</f>
        <v>2019</v>
      </c>
      <c r="AM397" s="87">
        <v>43754</v>
      </c>
      <c r="AN397" s="158" t="str">
        <f>IF(AND(Table1[[#This Row],[Completed Date]]&gt;="07/01/2019"+0,Table1[[#This Row],[Completed Date]]&lt;="6/30/2020"+0),"FY 19-20",IF(AND(Table1[[#This Row],[Completed Date]]&gt;="07/01/2018"+0,Table1[[#This Row],[Completed Date]]&lt;="6/30/2019"+0),"FY 18-19",""))</f>
        <v/>
      </c>
      <c r="AO397" s="157" t="str">
        <f>IFERROR(FIND("R",Table1[[#This Row],[FS_Priority]]),"")</f>
        <v/>
      </c>
      <c r="AX397"/>
      <c r="BA397" s="3"/>
    </row>
    <row r="398" spans="1:53" hidden="1" x14ac:dyDescent="0.25">
      <c r="A398" s="164" t="s">
        <v>53</v>
      </c>
      <c r="B398" s="164" t="s">
        <v>53</v>
      </c>
      <c r="C398" s="164" t="s">
        <v>295</v>
      </c>
      <c r="D398" s="168" t="b">
        <v>0</v>
      </c>
      <c r="E398" s="164" t="s">
        <v>4804</v>
      </c>
      <c r="F398" s="164" t="s">
        <v>3141</v>
      </c>
      <c r="G398" s="164" t="s">
        <v>3838</v>
      </c>
      <c r="H398" s="164" t="s">
        <v>348</v>
      </c>
      <c r="I398" s="164" t="s">
        <v>295</v>
      </c>
      <c r="J398" s="164" t="s">
        <v>4361</v>
      </c>
      <c r="K398" s="164" t="s">
        <v>3793</v>
      </c>
      <c r="L398" s="164" t="s">
        <v>332</v>
      </c>
      <c r="M398" s="164" t="s">
        <v>3799</v>
      </c>
      <c r="N398" s="164" t="s">
        <v>295</v>
      </c>
      <c r="O398" s="164" t="s">
        <v>3839</v>
      </c>
      <c r="P398" s="169">
        <v>1</v>
      </c>
      <c r="Q398" s="164" t="s">
        <v>295</v>
      </c>
      <c r="R398" s="164" t="s">
        <v>295</v>
      </c>
      <c r="S398" s="168" t="b">
        <v>0</v>
      </c>
      <c r="T398" s="169">
        <v>160000</v>
      </c>
      <c r="V398" s="170">
        <v>43297</v>
      </c>
      <c r="W398" s="164" t="s">
        <v>174</v>
      </c>
      <c r="X398" s="171">
        <v>43952</v>
      </c>
      <c r="Y398" s="171">
        <v>44075</v>
      </c>
      <c r="Z398" s="164" t="s">
        <v>295</v>
      </c>
      <c r="AC398" s="164" t="s">
        <v>295</v>
      </c>
      <c r="AE398" s="164" t="s">
        <v>295</v>
      </c>
      <c r="AF398" s="164" t="s">
        <v>295</v>
      </c>
      <c r="AG398" s="164" t="s">
        <v>295</v>
      </c>
      <c r="AH398" s="167"/>
      <c r="AI398" s="136"/>
      <c r="AJ398" s="151" t="str">
        <f t="shared" si="6"/>
        <v>PD&amp;C</v>
      </c>
      <c r="AK398" s="151" t="b">
        <f>ISNUMBER(SEARCH("IRT",Table1[[#This Row],[Current_Status]]))</f>
        <v>0</v>
      </c>
      <c r="AL398" s="152">
        <f>YEAR(Table1[[#This Row],[Project_Initiated]])</f>
        <v>2018</v>
      </c>
      <c r="AM398" s="87">
        <v>43754</v>
      </c>
      <c r="AN398" s="158" t="str">
        <f>IF(AND(Table1[[#This Row],[Completed Date]]&gt;="07/01/2019"+0,Table1[[#This Row],[Completed Date]]&lt;="6/30/2020"+0),"FY 19-20",IF(AND(Table1[[#This Row],[Completed Date]]&gt;="07/01/2018"+0,Table1[[#This Row],[Completed Date]]&lt;="6/30/2019"+0),"FY 18-19",""))</f>
        <v/>
      </c>
      <c r="AO398" s="157" t="str">
        <f>IFERROR(FIND("R",Table1[[#This Row],[FS_Priority]]),"")</f>
        <v/>
      </c>
      <c r="AX398"/>
      <c r="BA398" s="3"/>
    </row>
    <row r="399" spans="1:53" hidden="1" x14ac:dyDescent="0.25">
      <c r="A399" s="164" t="s">
        <v>58</v>
      </c>
      <c r="B399" s="164" t="s">
        <v>58</v>
      </c>
      <c r="C399" s="164" t="s">
        <v>295</v>
      </c>
      <c r="D399" s="168" t="b">
        <v>0</v>
      </c>
      <c r="E399" s="164" t="s">
        <v>4804</v>
      </c>
      <c r="F399" s="164" t="s">
        <v>59</v>
      </c>
      <c r="G399" s="164" t="s">
        <v>3843</v>
      </c>
      <c r="H399" s="164" t="s">
        <v>348</v>
      </c>
      <c r="I399" s="164" t="s">
        <v>295</v>
      </c>
      <c r="J399" s="164" t="s">
        <v>4498</v>
      </c>
      <c r="K399" s="164" t="s">
        <v>3793</v>
      </c>
      <c r="L399" s="164" t="s">
        <v>332</v>
      </c>
      <c r="M399" s="164" t="s">
        <v>3799</v>
      </c>
      <c r="N399" s="164" t="s">
        <v>295</v>
      </c>
      <c r="O399" s="164" t="s">
        <v>3839</v>
      </c>
      <c r="P399" s="168">
        <v>2</v>
      </c>
      <c r="Q399" s="164" t="s">
        <v>295</v>
      </c>
      <c r="R399" s="164" t="s">
        <v>295</v>
      </c>
      <c r="S399" s="168" t="b">
        <v>0</v>
      </c>
      <c r="T399" s="168">
        <v>2782000</v>
      </c>
      <c r="V399" s="170">
        <v>43300</v>
      </c>
      <c r="W399" s="164" t="s">
        <v>4499</v>
      </c>
      <c r="X399" s="170">
        <v>43891</v>
      </c>
      <c r="Y399" s="170">
        <v>44075</v>
      </c>
      <c r="Z399" s="164" t="s">
        <v>295</v>
      </c>
      <c r="AC399" s="164" t="s">
        <v>295</v>
      </c>
      <c r="AE399" s="164" t="s">
        <v>295</v>
      </c>
      <c r="AF399" s="164" t="s">
        <v>295</v>
      </c>
      <c r="AG399" s="164" t="s">
        <v>295</v>
      </c>
      <c r="AH399" s="136"/>
      <c r="AI399" s="136"/>
      <c r="AJ399" s="151" t="str">
        <f t="shared" si="6"/>
        <v>PD&amp;C</v>
      </c>
      <c r="AK399" s="151" t="b">
        <f>ISNUMBER(SEARCH("IRT",Table1[[#This Row],[Current_Status]]))</f>
        <v>0</v>
      </c>
      <c r="AL399" s="152">
        <f>YEAR(Table1[[#This Row],[Project_Initiated]])</f>
        <v>2018</v>
      </c>
      <c r="AM399" s="87">
        <v>43754</v>
      </c>
      <c r="AN399" s="158" t="str">
        <f>IF(AND(Table1[[#This Row],[Completed Date]]&gt;="07/01/2019"+0,Table1[[#This Row],[Completed Date]]&lt;="6/30/2020"+0),"FY 19-20",IF(AND(Table1[[#This Row],[Completed Date]]&gt;="07/01/2018"+0,Table1[[#This Row],[Completed Date]]&lt;="6/30/2019"+0),"FY 18-19",""))</f>
        <v/>
      </c>
      <c r="AO399" s="157" t="str">
        <f>IFERROR(FIND("R",Table1[[#This Row],[FS_Priority]]),"")</f>
        <v/>
      </c>
      <c r="AX399"/>
      <c r="BA399" s="3"/>
    </row>
    <row r="400" spans="1:53" hidden="1" x14ac:dyDescent="0.25">
      <c r="A400" s="164" t="s">
        <v>260</v>
      </c>
      <c r="B400" s="164" t="s">
        <v>260</v>
      </c>
      <c r="C400" s="164" t="s">
        <v>295</v>
      </c>
      <c r="D400" s="168" t="b">
        <v>0</v>
      </c>
      <c r="E400" s="164" t="s">
        <v>4804</v>
      </c>
      <c r="F400" s="164" t="s">
        <v>134</v>
      </c>
      <c r="G400" s="164" t="s">
        <v>135</v>
      </c>
      <c r="H400" s="164" t="s">
        <v>295</v>
      </c>
      <c r="I400" s="164" t="s">
        <v>295</v>
      </c>
      <c r="J400" s="164" t="s">
        <v>38</v>
      </c>
      <c r="K400" s="164" t="s">
        <v>3793</v>
      </c>
      <c r="L400" s="164" t="s">
        <v>332</v>
      </c>
      <c r="M400" s="164" t="s">
        <v>88</v>
      </c>
      <c r="N400" s="164" t="s">
        <v>295</v>
      </c>
      <c r="O400" s="164" t="s">
        <v>177</v>
      </c>
      <c r="P400" s="168">
        <v>2</v>
      </c>
      <c r="Q400" s="164" t="s">
        <v>295</v>
      </c>
      <c r="R400" s="164" t="s">
        <v>295</v>
      </c>
      <c r="S400" s="168" t="b">
        <v>0</v>
      </c>
      <c r="T400" s="169">
        <v>2942000</v>
      </c>
      <c r="V400" s="170">
        <v>42026</v>
      </c>
      <c r="W400" s="164" t="s">
        <v>38</v>
      </c>
      <c r="X400" s="170">
        <v>43313</v>
      </c>
      <c r="Y400" s="170">
        <v>43709</v>
      </c>
      <c r="Z400" s="164" t="s">
        <v>295</v>
      </c>
      <c r="AC400" s="164" t="s">
        <v>295</v>
      </c>
      <c r="AE400" s="164" t="s">
        <v>295</v>
      </c>
      <c r="AF400" s="164" t="s">
        <v>295</v>
      </c>
      <c r="AG400" s="164" t="s">
        <v>295</v>
      </c>
      <c r="AH400" s="172">
        <v>42962</v>
      </c>
      <c r="AI400" s="172"/>
      <c r="AJ400" s="151" t="str">
        <f t="shared" si="6"/>
        <v>PD&amp;C</v>
      </c>
      <c r="AK400" s="151" t="b">
        <f>ISNUMBER(SEARCH("IRT",Table1[[#This Row],[Current_Status]]))</f>
        <v>0</v>
      </c>
      <c r="AL400" s="152">
        <f>YEAR(Table1[[#This Row],[Project_Initiated]])</f>
        <v>2015</v>
      </c>
      <c r="AM400" s="87">
        <v>43754</v>
      </c>
      <c r="AN400" s="158" t="str">
        <f>IF(AND(Table1[[#This Row],[Completed Date]]&gt;="07/01/2019"+0,Table1[[#This Row],[Completed Date]]&lt;="6/30/2020"+0),"FY 19-20",IF(AND(Table1[[#This Row],[Completed Date]]&gt;="07/01/2018"+0,Table1[[#This Row],[Completed Date]]&lt;="6/30/2019"+0),"FY 18-19",""))</f>
        <v/>
      </c>
      <c r="AO400" s="157" t="str">
        <f>IFERROR(FIND("R",Table1[[#This Row],[FS_Priority]]),"")</f>
        <v/>
      </c>
      <c r="AX400"/>
      <c r="BA400" s="3"/>
    </row>
    <row r="401" spans="1:53" hidden="1" x14ac:dyDescent="0.25">
      <c r="A401" s="164" t="s">
        <v>60</v>
      </c>
      <c r="B401" s="164" t="s">
        <v>60</v>
      </c>
      <c r="C401" s="164" t="s">
        <v>295</v>
      </c>
      <c r="D401" s="168" t="b">
        <v>0</v>
      </c>
      <c r="E401" s="164" t="s">
        <v>4804</v>
      </c>
      <c r="F401" s="164" t="s">
        <v>61</v>
      </c>
      <c r="G401" s="164" t="s">
        <v>3844</v>
      </c>
      <c r="H401" s="164" t="s">
        <v>359</v>
      </c>
      <c r="I401" s="164" t="s">
        <v>295</v>
      </c>
      <c r="J401" s="164" t="s">
        <v>4904</v>
      </c>
      <c r="K401" s="164" t="s">
        <v>3793</v>
      </c>
      <c r="L401" s="164" t="s">
        <v>332</v>
      </c>
      <c r="M401" s="164" t="s">
        <v>3799</v>
      </c>
      <c r="N401" s="164" t="s">
        <v>295</v>
      </c>
      <c r="O401" s="164" t="s">
        <v>3839</v>
      </c>
      <c r="P401" s="168">
        <v>3</v>
      </c>
      <c r="Q401" s="164" t="s">
        <v>295</v>
      </c>
      <c r="R401" s="164" t="s">
        <v>295</v>
      </c>
      <c r="S401" s="168" t="b">
        <v>0</v>
      </c>
      <c r="T401" s="169">
        <v>50000</v>
      </c>
      <c r="V401" s="170">
        <v>43312</v>
      </c>
      <c r="W401" s="164" t="s">
        <v>3175</v>
      </c>
      <c r="X401" s="167"/>
      <c r="Y401" s="167"/>
      <c r="Z401" s="164" t="s">
        <v>295</v>
      </c>
      <c r="AC401" s="164" t="s">
        <v>295</v>
      </c>
      <c r="AE401" s="164" t="s">
        <v>295</v>
      </c>
      <c r="AF401" s="164" t="s">
        <v>295</v>
      </c>
      <c r="AG401" s="164" t="s">
        <v>295</v>
      </c>
      <c r="AH401" s="136"/>
      <c r="AI401" s="136"/>
      <c r="AJ401" s="151" t="str">
        <f t="shared" si="6"/>
        <v>PD&amp;C</v>
      </c>
      <c r="AK401" s="151" t="b">
        <f>ISNUMBER(SEARCH("IRT",Table1[[#This Row],[Current_Status]]))</f>
        <v>0</v>
      </c>
      <c r="AL401" s="152">
        <f>YEAR(Table1[[#This Row],[Project_Initiated]])</f>
        <v>2018</v>
      </c>
      <c r="AM401" s="87">
        <v>43754</v>
      </c>
      <c r="AN401" s="158" t="str">
        <f>IF(AND(Table1[[#This Row],[Completed Date]]&gt;="07/01/2019"+0,Table1[[#This Row],[Completed Date]]&lt;="6/30/2020"+0),"FY 19-20",IF(AND(Table1[[#This Row],[Completed Date]]&gt;="07/01/2018"+0,Table1[[#This Row],[Completed Date]]&lt;="6/30/2019"+0),"FY 18-19",""))</f>
        <v/>
      </c>
      <c r="AO401" s="157" t="str">
        <f>IFERROR(FIND("R",Table1[[#This Row],[FS_Priority]]),"")</f>
        <v/>
      </c>
      <c r="AX401"/>
      <c r="BA401" s="3"/>
    </row>
    <row r="402" spans="1:53" hidden="1" x14ac:dyDescent="0.25">
      <c r="A402" s="164" t="s">
        <v>3088</v>
      </c>
      <c r="B402" s="164" t="s">
        <v>3088</v>
      </c>
      <c r="C402" s="164" t="s">
        <v>295</v>
      </c>
      <c r="D402" s="168" t="b">
        <v>0</v>
      </c>
      <c r="E402" s="164" t="s">
        <v>4804</v>
      </c>
      <c r="F402" s="164" t="s">
        <v>3128</v>
      </c>
      <c r="G402" s="164" t="s">
        <v>3129</v>
      </c>
      <c r="H402" s="164" t="s">
        <v>295</v>
      </c>
      <c r="I402" s="164" t="s">
        <v>295</v>
      </c>
      <c r="J402" s="164" t="s">
        <v>3700</v>
      </c>
      <c r="K402" s="164" t="s">
        <v>3793</v>
      </c>
      <c r="L402" s="164" t="s">
        <v>332</v>
      </c>
      <c r="M402" s="164" t="s">
        <v>3833</v>
      </c>
      <c r="N402" s="164" t="s">
        <v>295</v>
      </c>
      <c r="O402" s="164" t="s">
        <v>3839</v>
      </c>
      <c r="P402" s="168">
        <v>3</v>
      </c>
      <c r="Q402" s="164" t="s">
        <v>295</v>
      </c>
      <c r="R402" s="164" t="s">
        <v>295</v>
      </c>
      <c r="S402" s="168" t="b">
        <v>0</v>
      </c>
      <c r="V402" s="170">
        <v>43557</v>
      </c>
      <c r="W402" s="164" t="s">
        <v>3700</v>
      </c>
      <c r="X402" s="167"/>
      <c r="Y402" s="167"/>
      <c r="Z402" s="164" t="s">
        <v>295</v>
      </c>
      <c r="AC402" s="164" t="s">
        <v>295</v>
      </c>
      <c r="AE402" s="164" t="s">
        <v>295</v>
      </c>
      <c r="AF402" s="164" t="s">
        <v>295</v>
      </c>
      <c r="AG402" s="164" t="s">
        <v>295</v>
      </c>
      <c r="AH402" s="136"/>
      <c r="AI402" s="136"/>
      <c r="AJ402" s="151" t="str">
        <f t="shared" si="6"/>
        <v>PD&amp;C</v>
      </c>
      <c r="AK402" s="151" t="b">
        <f>ISNUMBER(SEARCH("IRT",Table1[[#This Row],[Current_Status]]))</f>
        <v>0</v>
      </c>
      <c r="AL402" s="152">
        <f>YEAR(Table1[[#This Row],[Project_Initiated]])</f>
        <v>2019</v>
      </c>
      <c r="AM402" s="87">
        <v>43754</v>
      </c>
      <c r="AN402" s="158" t="str">
        <f>IF(AND(Table1[[#This Row],[Completed Date]]&gt;="07/01/2019"+0,Table1[[#This Row],[Completed Date]]&lt;="6/30/2020"+0),"FY 19-20",IF(AND(Table1[[#This Row],[Completed Date]]&gt;="07/01/2018"+0,Table1[[#This Row],[Completed Date]]&lt;="6/30/2019"+0),"FY 18-19",""))</f>
        <v/>
      </c>
      <c r="AO402" s="157" t="str">
        <f>IFERROR(FIND("R",Table1[[#This Row],[FS_Priority]]),"")</f>
        <v/>
      </c>
      <c r="AX402"/>
      <c r="BA402" s="3"/>
    </row>
    <row r="403" spans="1:53" hidden="1" x14ac:dyDescent="0.25">
      <c r="A403" s="164" t="s">
        <v>3034</v>
      </c>
      <c r="B403" s="164" t="s">
        <v>3034</v>
      </c>
      <c r="C403" s="164" t="s">
        <v>295</v>
      </c>
      <c r="D403" s="168" t="b">
        <v>0</v>
      </c>
      <c r="E403" s="164" t="s">
        <v>4804</v>
      </c>
      <c r="F403" s="164" t="s">
        <v>3078</v>
      </c>
      <c r="G403" s="164" t="s">
        <v>4740</v>
      </c>
      <c r="H403" s="164" t="s">
        <v>295</v>
      </c>
      <c r="I403" s="164" t="s">
        <v>295</v>
      </c>
      <c r="J403" s="164" t="s">
        <v>3785</v>
      </c>
      <c r="K403" s="164" t="s">
        <v>3793</v>
      </c>
      <c r="L403" s="164" t="s">
        <v>332</v>
      </c>
      <c r="M403" s="164" t="s">
        <v>4148</v>
      </c>
      <c r="N403" s="164" t="s">
        <v>295</v>
      </c>
      <c r="O403" s="164" t="s">
        <v>4367</v>
      </c>
      <c r="P403" s="168">
        <v>3</v>
      </c>
      <c r="Q403" s="164" t="s">
        <v>295</v>
      </c>
      <c r="R403" s="164" t="s">
        <v>295</v>
      </c>
      <c r="S403" s="168" t="b">
        <v>0</v>
      </c>
      <c r="T403" s="169">
        <v>5610000</v>
      </c>
      <c r="V403" s="170">
        <v>43532</v>
      </c>
      <c r="W403" s="164" t="s">
        <v>3187</v>
      </c>
      <c r="X403"/>
      <c r="Z403" s="164" t="s">
        <v>295</v>
      </c>
      <c r="AC403" s="164" t="s">
        <v>295</v>
      </c>
      <c r="AE403" s="164" t="s">
        <v>295</v>
      </c>
      <c r="AF403" s="164" t="s">
        <v>295</v>
      </c>
      <c r="AG403" s="164" t="s">
        <v>295</v>
      </c>
      <c r="AH403" s="136"/>
      <c r="AI403" s="136"/>
      <c r="AJ403" s="151" t="str">
        <f t="shared" si="6"/>
        <v>PD&amp;C</v>
      </c>
      <c r="AK403" s="151" t="b">
        <f>ISNUMBER(SEARCH("IRT",Table1[[#This Row],[Current_Status]]))</f>
        <v>0</v>
      </c>
      <c r="AL403" s="152">
        <f>YEAR(Table1[[#This Row],[Project_Initiated]])</f>
        <v>2019</v>
      </c>
      <c r="AM403" s="87">
        <v>43754</v>
      </c>
      <c r="AN403" s="158" t="str">
        <f>IF(AND(Table1[[#This Row],[Completed Date]]&gt;="07/01/2019"+0,Table1[[#This Row],[Completed Date]]&lt;="6/30/2020"+0),"FY 19-20",IF(AND(Table1[[#This Row],[Completed Date]]&gt;="07/01/2018"+0,Table1[[#This Row],[Completed Date]]&lt;="6/30/2019"+0),"FY 18-19",""))</f>
        <v/>
      </c>
      <c r="AO403" s="157" t="str">
        <f>IFERROR(FIND("R",Table1[[#This Row],[FS_Priority]]),"")</f>
        <v/>
      </c>
      <c r="AX403"/>
      <c r="BA403" s="3"/>
    </row>
    <row r="404" spans="1:53" hidden="1" x14ac:dyDescent="0.25">
      <c r="A404" s="164" t="s">
        <v>3087</v>
      </c>
      <c r="B404" s="164" t="s">
        <v>3087</v>
      </c>
      <c r="C404" s="164" t="s">
        <v>295</v>
      </c>
      <c r="D404" s="168" t="b">
        <v>0</v>
      </c>
      <c r="E404" s="164" t="s">
        <v>4804</v>
      </c>
      <c r="F404" s="164" t="s">
        <v>3126</v>
      </c>
      <c r="G404" s="164" t="s">
        <v>3127</v>
      </c>
      <c r="H404" s="164" t="s">
        <v>295</v>
      </c>
      <c r="I404" s="164" t="s">
        <v>295</v>
      </c>
      <c r="J404" s="164" t="s">
        <v>3700</v>
      </c>
      <c r="K404" s="164" t="s">
        <v>3793</v>
      </c>
      <c r="L404" s="164" t="s">
        <v>332</v>
      </c>
      <c r="M404" s="164" t="s">
        <v>3833</v>
      </c>
      <c r="N404" s="164" t="s">
        <v>295</v>
      </c>
      <c r="O404" s="164" t="s">
        <v>3839</v>
      </c>
      <c r="P404" s="168">
        <v>4</v>
      </c>
      <c r="Q404" s="164" t="s">
        <v>295</v>
      </c>
      <c r="R404" s="164" t="s">
        <v>295</v>
      </c>
      <c r="S404" s="168" t="b">
        <v>0</v>
      </c>
      <c r="T404" s="167"/>
      <c r="V404" s="170">
        <v>43557</v>
      </c>
      <c r="W404" s="164" t="s">
        <v>3700</v>
      </c>
      <c r="X404" s="167"/>
      <c r="Y404" s="167"/>
      <c r="Z404" s="164" t="s">
        <v>295</v>
      </c>
      <c r="AC404" s="164" t="s">
        <v>295</v>
      </c>
      <c r="AE404" s="164" t="s">
        <v>295</v>
      </c>
      <c r="AF404" s="164" t="s">
        <v>295</v>
      </c>
      <c r="AG404" s="164" t="s">
        <v>295</v>
      </c>
      <c r="AH404" s="136"/>
      <c r="AI404" s="136"/>
      <c r="AJ404" s="151" t="str">
        <f t="shared" si="6"/>
        <v>PD&amp;C</v>
      </c>
      <c r="AK404" s="151" t="b">
        <f>ISNUMBER(SEARCH("IRT",Table1[[#This Row],[Current_Status]]))</f>
        <v>0</v>
      </c>
      <c r="AL404" s="152">
        <f>YEAR(Table1[[#This Row],[Project_Initiated]])</f>
        <v>2019</v>
      </c>
      <c r="AM404" s="87">
        <v>43754</v>
      </c>
      <c r="AN404" s="158" t="str">
        <f>IF(AND(Table1[[#This Row],[Completed Date]]&gt;="07/01/2019"+0,Table1[[#This Row],[Completed Date]]&lt;="6/30/2020"+0),"FY 19-20",IF(AND(Table1[[#This Row],[Completed Date]]&gt;="07/01/2018"+0,Table1[[#This Row],[Completed Date]]&lt;="6/30/2019"+0),"FY 18-19",""))</f>
        <v/>
      </c>
      <c r="AO404" s="157" t="str">
        <f>IFERROR(FIND("R",Table1[[#This Row],[FS_Priority]]),"")</f>
        <v/>
      </c>
      <c r="AX404"/>
      <c r="BA404" s="3"/>
    </row>
    <row r="405" spans="1:53" hidden="1" x14ac:dyDescent="0.25">
      <c r="A405" s="164" t="s">
        <v>62</v>
      </c>
      <c r="B405" s="164" t="s">
        <v>62</v>
      </c>
      <c r="C405" s="164" t="s">
        <v>295</v>
      </c>
      <c r="D405" s="168" t="b">
        <v>0</v>
      </c>
      <c r="E405" s="164" t="s">
        <v>4804</v>
      </c>
      <c r="F405" s="164" t="s">
        <v>2831</v>
      </c>
      <c r="G405" s="164" t="s">
        <v>3845</v>
      </c>
      <c r="H405" s="164" t="s">
        <v>353</v>
      </c>
      <c r="I405" s="164" t="s">
        <v>295</v>
      </c>
      <c r="J405" s="164" t="s">
        <v>4905</v>
      </c>
      <c r="K405" s="164" t="s">
        <v>3793</v>
      </c>
      <c r="L405" s="164" t="s">
        <v>332</v>
      </c>
      <c r="M405" s="164" t="s">
        <v>3799</v>
      </c>
      <c r="N405" s="164" t="s">
        <v>295</v>
      </c>
      <c r="O405" s="164" t="s">
        <v>3839</v>
      </c>
      <c r="P405" s="168">
        <v>4</v>
      </c>
      <c r="Q405" s="164" t="s">
        <v>295</v>
      </c>
      <c r="R405" s="164" t="s">
        <v>295</v>
      </c>
      <c r="S405" s="168" t="b">
        <v>0</v>
      </c>
      <c r="T405" s="168">
        <v>0</v>
      </c>
      <c r="V405" s="170">
        <v>43312</v>
      </c>
      <c r="W405" s="164" t="s">
        <v>4500</v>
      </c>
      <c r="X405"/>
      <c r="Z405" s="164" t="s">
        <v>295</v>
      </c>
      <c r="AC405" s="164" t="s">
        <v>295</v>
      </c>
      <c r="AE405" s="164" t="s">
        <v>295</v>
      </c>
      <c r="AF405" s="164" t="s">
        <v>295</v>
      </c>
      <c r="AG405" s="164" t="s">
        <v>295</v>
      </c>
      <c r="AH405" s="136"/>
      <c r="AI405" s="136"/>
      <c r="AJ405" s="151" t="str">
        <f t="shared" si="6"/>
        <v>PD&amp;C</v>
      </c>
      <c r="AK405" s="151" t="b">
        <f>ISNUMBER(SEARCH("IRT",Table1[[#This Row],[Current_Status]]))</f>
        <v>0</v>
      </c>
      <c r="AL405" s="152">
        <f>YEAR(Table1[[#This Row],[Project_Initiated]])</f>
        <v>2018</v>
      </c>
      <c r="AM405" s="87">
        <v>43754</v>
      </c>
      <c r="AN405" s="158" t="str">
        <f>IF(AND(Table1[[#This Row],[Completed Date]]&gt;="07/01/2019"+0,Table1[[#This Row],[Completed Date]]&lt;="6/30/2020"+0),"FY 19-20",IF(AND(Table1[[#This Row],[Completed Date]]&gt;="07/01/2018"+0,Table1[[#This Row],[Completed Date]]&lt;="6/30/2019"+0),"FY 18-19",""))</f>
        <v/>
      </c>
      <c r="AO405" s="157" t="str">
        <f>IFERROR(FIND("R",Table1[[#This Row],[FS_Priority]]),"")</f>
        <v/>
      </c>
      <c r="AX405"/>
      <c r="BA405" s="3"/>
    </row>
    <row r="406" spans="1:53" hidden="1" x14ac:dyDescent="0.25">
      <c r="A406" s="164" t="s">
        <v>63</v>
      </c>
      <c r="B406" s="164" t="s">
        <v>63</v>
      </c>
      <c r="C406" s="164" t="s">
        <v>295</v>
      </c>
      <c r="D406" s="168" t="b">
        <v>0</v>
      </c>
      <c r="E406" s="164" t="s">
        <v>4804</v>
      </c>
      <c r="F406" s="164" t="s">
        <v>64</v>
      </c>
      <c r="G406" s="164" t="s">
        <v>3846</v>
      </c>
      <c r="H406" s="164" t="s">
        <v>349</v>
      </c>
      <c r="I406" s="164" t="s">
        <v>295</v>
      </c>
      <c r="J406" s="164" t="s">
        <v>2955</v>
      </c>
      <c r="K406" s="164" t="s">
        <v>3793</v>
      </c>
      <c r="L406" s="164" t="s">
        <v>332</v>
      </c>
      <c r="M406" s="164" t="s">
        <v>3799</v>
      </c>
      <c r="N406" s="164" t="s">
        <v>295</v>
      </c>
      <c r="O406" s="164" t="s">
        <v>3822</v>
      </c>
      <c r="P406" s="168">
        <v>5</v>
      </c>
      <c r="Q406" s="164" t="s">
        <v>295</v>
      </c>
      <c r="R406" s="164" t="s">
        <v>295</v>
      </c>
      <c r="S406" s="168" t="b">
        <v>0</v>
      </c>
      <c r="T406" s="168">
        <v>0</v>
      </c>
      <c r="V406" s="170">
        <v>43007</v>
      </c>
      <c r="W406" s="164" t="s">
        <v>2955</v>
      </c>
      <c r="X406" s="167"/>
      <c r="Y406" s="167"/>
      <c r="Z406" s="164" t="s">
        <v>295</v>
      </c>
      <c r="AC406" s="164" t="s">
        <v>295</v>
      </c>
      <c r="AE406" s="164" t="s">
        <v>295</v>
      </c>
      <c r="AF406" s="164" t="s">
        <v>295</v>
      </c>
      <c r="AG406" s="164" t="s">
        <v>295</v>
      </c>
      <c r="AH406" s="136"/>
      <c r="AI406" s="136"/>
      <c r="AJ406" s="151" t="str">
        <f t="shared" si="6"/>
        <v>PD&amp;C</v>
      </c>
      <c r="AK406" s="151" t="b">
        <f>ISNUMBER(SEARCH("IRT",Table1[[#This Row],[Current_Status]]))</f>
        <v>0</v>
      </c>
      <c r="AL406" s="152">
        <f>YEAR(Table1[[#This Row],[Project_Initiated]])</f>
        <v>2017</v>
      </c>
      <c r="AM406" s="87">
        <v>43754</v>
      </c>
      <c r="AN406" s="158" t="str">
        <f>IF(AND(Table1[[#This Row],[Completed Date]]&gt;="07/01/2019"+0,Table1[[#This Row],[Completed Date]]&lt;="6/30/2020"+0),"FY 19-20",IF(AND(Table1[[#This Row],[Completed Date]]&gt;="07/01/2018"+0,Table1[[#This Row],[Completed Date]]&lt;="6/30/2019"+0),"FY 18-19",""))</f>
        <v/>
      </c>
      <c r="AO406" s="157" t="str">
        <f>IFERROR(FIND("R",Table1[[#This Row],[FS_Priority]]),"")</f>
        <v/>
      </c>
      <c r="AX406"/>
      <c r="BA406" s="3"/>
    </row>
    <row r="407" spans="1:53" hidden="1" x14ac:dyDescent="0.25">
      <c r="A407" s="164" t="s">
        <v>3138</v>
      </c>
      <c r="B407" s="164" t="s">
        <v>3138</v>
      </c>
      <c r="C407" s="164" t="s">
        <v>295</v>
      </c>
      <c r="D407" s="168" t="b">
        <v>0</v>
      </c>
      <c r="E407" s="164" t="s">
        <v>4804</v>
      </c>
      <c r="F407" s="164" t="s">
        <v>3155</v>
      </c>
      <c r="G407" s="164" t="s">
        <v>3156</v>
      </c>
      <c r="H407" s="164" t="s">
        <v>295</v>
      </c>
      <c r="I407" s="164" t="s">
        <v>295</v>
      </c>
      <c r="J407" s="164" t="s">
        <v>4368</v>
      </c>
      <c r="K407" s="164" t="s">
        <v>3793</v>
      </c>
      <c r="L407" s="164" t="s">
        <v>332</v>
      </c>
      <c r="M407" s="164" t="s">
        <v>3848</v>
      </c>
      <c r="N407" s="164" t="s">
        <v>295</v>
      </c>
      <c r="O407" s="164" t="s">
        <v>177</v>
      </c>
      <c r="P407" s="168">
        <v>5</v>
      </c>
      <c r="Q407" s="164" t="s">
        <v>295</v>
      </c>
      <c r="R407" s="164" t="s">
        <v>295</v>
      </c>
      <c r="S407" s="168" t="b">
        <v>0</v>
      </c>
      <c r="T407" s="167"/>
      <c r="V407" s="170">
        <v>43577</v>
      </c>
      <c r="W407" s="164" t="s">
        <v>3185</v>
      </c>
      <c r="X407" s="171">
        <v>43617</v>
      </c>
      <c r="Y407" s="171">
        <v>43739</v>
      </c>
      <c r="Z407" s="164" t="s">
        <v>295</v>
      </c>
      <c r="AC407" s="164" t="s">
        <v>295</v>
      </c>
      <c r="AE407" s="164" t="s">
        <v>295</v>
      </c>
      <c r="AF407" s="164" t="s">
        <v>295</v>
      </c>
      <c r="AG407" s="164" t="s">
        <v>295</v>
      </c>
      <c r="AH407"/>
      <c r="AJ407" s="151" t="str">
        <f t="shared" si="6"/>
        <v>PD&amp;C</v>
      </c>
      <c r="AK407" s="151" t="b">
        <f>ISNUMBER(SEARCH("IRT",Table1[[#This Row],[Current_Status]]))</f>
        <v>0</v>
      </c>
      <c r="AL407" s="152">
        <f>YEAR(Table1[[#This Row],[Project_Initiated]])</f>
        <v>2019</v>
      </c>
      <c r="AM407" s="87">
        <v>43754</v>
      </c>
      <c r="AN407" s="158" t="str">
        <f>IF(AND(Table1[[#This Row],[Completed Date]]&gt;="07/01/2019"+0,Table1[[#This Row],[Completed Date]]&lt;="6/30/2020"+0),"FY 19-20",IF(AND(Table1[[#This Row],[Completed Date]]&gt;="07/01/2018"+0,Table1[[#This Row],[Completed Date]]&lt;="6/30/2019"+0),"FY 18-19",""))</f>
        <v/>
      </c>
      <c r="AO407" s="157" t="str">
        <f>IFERROR(FIND("R",Table1[[#This Row],[FS_Priority]]),"")</f>
        <v/>
      </c>
      <c r="AX407"/>
      <c r="BA407" s="3"/>
    </row>
    <row r="408" spans="1:53" hidden="1" x14ac:dyDescent="0.25">
      <c r="A408" s="164" t="s">
        <v>3036</v>
      </c>
      <c r="B408" s="164" t="s">
        <v>3036</v>
      </c>
      <c r="C408" s="164" t="s">
        <v>295</v>
      </c>
      <c r="D408" s="168" t="b">
        <v>0</v>
      </c>
      <c r="E408" s="164" t="s">
        <v>4804</v>
      </c>
      <c r="F408" s="164" t="s">
        <v>3051</v>
      </c>
      <c r="G408" s="164" t="s">
        <v>4195</v>
      </c>
      <c r="H408" s="164" t="s">
        <v>295</v>
      </c>
      <c r="I408" s="164" t="s">
        <v>295</v>
      </c>
      <c r="J408" s="164" t="s">
        <v>57</v>
      </c>
      <c r="K408" s="164" t="s">
        <v>3793</v>
      </c>
      <c r="L408" s="164" t="s">
        <v>332</v>
      </c>
      <c r="M408" s="164" t="s">
        <v>3829</v>
      </c>
      <c r="N408" s="164" t="s">
        <v>295</v>
      </c>
      <c r="O408" s="164" t="s">
        <v>3829</v>
      </c>
      <c r="P408" s="168">
        <v>6</v>
      </c>
      <c r="Q408" s="164" t="s">
        <v>295</v>
      </c>
      <c r="R408" s="164" t="s">
        <v>295</v>
      </c>
      <c r="S408" s="168" t="b">
        <v>0</v>
      </c>
      <c r="T408" s="168">
        <v>55000</v>
      </c>
      <c r="V408" s="170">
        <v>43528</v>
      </c>
      <c r="W408" s="164" t="s">
        <v>3185</v>
      </c>
      <c r="X408"/>
      <c r="Z408" s="164" t="s">
        <v>295</v>
      </c>
      <c r="AC408" s="164" t="s">
        <v>295</v>
      </c>
      <c r="AE408" s="164" t="s">
        <v>295</v>
      </c>
      <c r="AF408" s="164" t="s">
        <v>295</v>
      </c>
      <c r="AG408" s="164" t="s">
        <v>295</v>
      </c>
      <c r="AH408" s="136"/>
      <c r="AI408" s="136"/>
      <c r="AJ408" s="151" t="str">
        <f t="shared" si="6"/>
        <v>PD&amp;C</v>
      </c>
      <c r="AK408" s="151" t="b">
        <f>ISNUMBER(SEARCH("IRT",Table1[[#This Row],[Current_Status]]))</f>
        <v>0</v>
      </c>
      <c r="AL408" s="152">
        <f>YEAR(Table1[[#This Row],[Project_Initiated]])</f>
        <v>2019</v>
      </c>
      <c r="AM408" s="87">
        <v>43754</v>
      </c>
      <c r="AN408" s="158" t="str">
        <f>IF(AND(Table1[[#This Row],[Completed Date]]&gt;="07/01/2019"+0,Table1[[#This Row],[Completed Date]]&lt;="6/30/2020"+0),"FY 19-20",IF(AND(Table1[[#This Row],[Completed Date]]&gt;="07/01/2018"+0,Table1[[#This Row],[Completed Date]]&lt;="6/30/2019"+0),"FY 18-19",""))</f>
        <v/>
      </c>
      <c r="AO408" s="157" t="str">
        <f>IFERROR(FIND("R",Table1[[#This Row],[FS_Priority]]),"")</f>
        <v/>
      </c>
      <c r="AX408"/>
      <c r="BA408" s="3"/>
    </row>
    <row r="409" spans="1:53" hidden="1" x14ac:dyDescent="0.25">
      <c r="A409" s="164" t="s">
        <v>2774</v>
      </c>
      <c r="B409" s="164" t="s">
        <v>2774</v>
      </c>
      <c r="C409" s="164" t="s">
        <v>295</v>
      </c>
      <c r="D409" s="168" t="b">
        <v>0</v>
      </c>
      <c r="E409" s="164" t="s">
        <v>4804</v>
      </c>
      <c r="F409" s="164" t="s">
        <v>2775</v>
      </c>
      <c r="G409" s="164" t="s">
        <v>295</v>
      </c>
      <c r="H409" s="164" t="s">
        <v>295</v>
      </c>
      <c r="I409" s="164" t="s">
        <v>295</v>
      </c>
      <c r="J409" s="164" t="s">
        <v>3854</v>
      </c>
      <c r="K409" s="164" t="s">
        <v>3793</v>
      </c>
      <c r="L409" s="164" t="s">
        <v>332</v>
      </c>
      <c r="M409" s="164" t="s">
        <v>3799</v>
      </c>
      <c r="N409" s="164" t="s">
        <v>295</v>
      </c>
      <c r="O409" s="164" t="s">
        <v>352</v>
      </c>
      <c r="P409" s="168">
        <v>6</v>
      </c>
      <c r="Q409" s="164" t="s">
        <v>295</v>
      </c>
      <c r="R409" s="164" t="s">
        <v>295</v>
      </c>
      <c r="S409" s="168" t="b">
        <v>0</v>
      </c>
      <c r="T409" s="168">
        <v>371000</v>
      </c>
      <c r="V409" s="170">
        <v>42102</v>
      </c>
      <c r="W409" s="164" t="s">
        <v>34</v>
      </c>
      <c r="X409" s="170">
        <v>43617</v>
      </c>
      <c r="Y409" s="170">
        <v>43678</v>
      </c>
      <c r="Z409" s="164" t="s">
        <v>295</v>
      </c>
      <c r="AC409" s="164" t="s">
        <v>295</v>
      </c>
      <c r="AE409" s="164" t="s">
        <v>295</v>
      </c>
      <c r="AF409" s="164" t="s">
        <v>295</v>
      </c>
      <c r="AG409" s="164" t="s">
        <v>295</v>
      </c>
      <c r="AH409" s="136"/>
      <c r="AI409" s="136"/>
      <c r="AJ409" s="151" t="str">
        <f t="shared" si="6"/>
        <v>PD&amp;C</v>
      </c>
      <c r="AK409" s="151" t="b">
        <f>ISNUMBER(SEARCH("IRT",Table1[[#This Row],[Current_Status]]))</f>
        <v>0</v>
      </c>
      <c r="AL409" s="152">
        <f>YEAR(Table1[[#This Row],[Project_Initiated]])</f>
        <v>2015</v>
      </c>
      <c r="AM409" s="87">
        <v>43754</v>
      </c>
      <c r="AN409" s="158" t="str">
        <f>IF(AND(Table1[[#This Row],[Completed Date]]&gt;="07/01/2019"+0,Table1[[#This Row],[Completed Date]]&lt;="6/30/2020"+0),"FY 19-20",IF(AND(Table1[[#This Row],[Completed Date]]&gt;="07/01/2018"+0,Table1[[#This Row],[Completed Date]]&lt;="6/30/2019"+0),"FY 18-19",""))</f>
        <v/>
      </c>
      <c r="AO409" s="157" t="str">
        <f>IFERROR(FIND("R",Table1[[#This Row],[FS_Priority]]),"")</f>
        <v/>
      </c>
      <c r="AX409"/>
      <c r="BA409" s="3"/>
    </row>
    <row r="410" spans="1:53" hidden="1" x14ac:dyDescent="0.25">
      <c r="A410" s="164" t="s">
        <v>3033</v>
      </c>
      <c r="B410" s="164" t="s">
        <v>3033</v>
      </c>
      <c r="C410" s="164" t="s">
        <v>295</v>
      </c>
      <c r="D410" s="168" t="b">
        <v>0</v>
      </c>
      <c r="E410" s="164" t="s">
        <v>4804</v>
      </c>
      <c r="F410" s="164" t="s">
        <v>3077</v>
      </c>
      <c r="G410" s="164" t="s">
        <v>3049</v>
      </c>
      <c r="H410" s="164" t="s">
        <v>295</v>
      </c>
      <c r="I410" s="164" t="s">
        <v>295</v>
      </c>
      <c r="J410" s="164" t="s">
        <v>3826</v>
      </c>
      <c r="K410" s="164" t="s">
        <v>3793</v>
      </c>
      <c r="L410" s="164" t="s">
        <v>332</v>
      </c>
      <c r="M410" s="164" t="s">
        <v>177</v>
      </c>
      <c r="N410" s="164" t="s">
        <v>295</v>
      </c>
      <c r="O410" s="164" t="s">
        <v>99</v>
      </c>
      <c r="P410" s="168">
        <v>7</v>
      </c>
      <c r="Q410" s="164" t="s">
        <v>295</v>
      </c>
      <c r="R410" s="164" t="s">
        <v>295</v>
      </c>
      <c r="S410" s="168" t="b">
        <v>0</v>
      </c>
      <c r="T410" s="168">
        <v>638000</v>
      </c>
      <c r="V410" s="170">
        <v>43528</v>
      </c>
      <c r="W410" s="164" t="s">
        <v>32</v>
      </c>
      <c r="X410"/>
      <c r="Z410" s="164" t="s">
        <v>295</v>
      </c>
      <c r="AC410" s="164" t="s">
        <v>295</v>
      </c>
      <c r="AE410" s="164" t="s">
        <v>295</v>
      </c>
      <c r="AF410" s="164" t="s">
        <v>295</v>
      </c>
      <c r="AG410" s="164" t="s">
        <v>295</v>
      </c>
      <c r="AH410" s="136"/>
      <c r="AI410" s="136"/>
      <c r="AJ410" s="151" t="str">
        <f t="shared" si="6"/>
        <v>PD&amp;C</v>
      </c>
      <c r="AK410" s="151" t="b">
        <f>ISNUMBER(SEARCH("IRT",Table1[[#This Row],[Current_Status]]))</f>
        <v>0</v>
      </c>
      <c r="AL410" s="152">
        <f>YEAR(Table1[[#This Row],[Project_Initiated]])</f>
        <v>2019</v>
      </c>
      <c r="AM410" s="87">
        <v>43754</v>
      </c>
      <c r="AN410" s="158" t="str">
        <f>IF(AND(Table1[[#This Row],[Completed Date]]&gt;="07/01/2019"+0,Table1[[#This Row],[Completed Date]]&lt;="6/30/2020"+0),"FY 19-20",IF(AND(Table1[[#This Row],[Completed Date]]&gt;="07/01/2018"+0,Table1[[#This Row],[Completed Date]]&lt;="6/30/2019"+0),"FY 18-19",""))</f>
        <v/>
      </c>
      <c r="AO410" s="157" t="str">
        <f>IFERROR(FIND("R",Table1[[#This Row],[FS_Priority]]),"")</f>
        <v/>
      </c>
      <c r="AX410"/>
      <c r="BA410" s="3"/>
    </row>
    <row r="411" spans="1:53" hidden="1" x14ac:dyDescent="0.25">
      <c r="A411" s="164" t="s">
        <v>65</v>
      </c>
      <c r="B411" s="164" t="s">
        <v>65</v>
      </c>
      <c r="C411" s="164" t="s">
        <v>295</v>
      </c>
      <c r="D411" s="168" t="b">
        <v>0</v>
      </c>
      <c r="E411" s="164" t="s">
        <v>4804</v>
      </c>
      <c r="F411" s="164" t="s">
        <v>66</v>
      </c>
      <c r="G411" s="164" t="s">
        <v>67</v>
      </c>
      <c r="H411" s="164" t="s">
        <v>295</v>
      </c>
      <c r="I411" s="164" t="s">
        <v>295</v>
      </c>
      <c r="J411" s="164" t="s">
        <v>3847</v>
      </c>
      <c r="K411" s="164" t="s">
        <v>3793</v>
      </c>
      <c r="L411" s="164" t="s">
        <v>332</v>
      </c>
      <c r="M411" s="164" t="s">
        <v>3832</v>
      </c>
      <c r="N411" s="164" t="s">
        <v>295</v>
      </c>
      <c r="O411" s="164" t="s">
        <v>3848</v>
      </c>
      <c r="P411" s="168">
        <v>7</v>
      </c>
      <c r="Q411" s="164" t="s">
        <v>295</v>
      </c>
      <c r="R411" s="164" t="s">
        <v>295</v>
      </c>
      <c r="S411" s="168" t="b">
        <v>0</v>
      </c>
      <c r="T411" s="168">
        <v>115000</v>
      </c>
      <c r="V411" s="170">
        <v>43052</v>
      </c>
      <c r="W411" s="164" t="s">
        <v>68</v>
      </c>
      <c r="X411" s="167"/>
      <c r="Y411" s="167"/>
      <c r="Z411" s="164" t="s">
        <v>295</v>
      </c>
      <c r="AC411" s="164" t="s">
        <v>295</v>
      </c>
      <c r="AE411" s="164" t="s">
        <v>295</v>
      </c>
      <c r="AF411" s="164" t="s">
        <v>295</v>
      </c>
      <c r="AG411" s="164" t="s">
        <v>295</v>
      </c>
      <c r="AH411" s="136"/>
      <c r="AI411" s="136"/>
      <c r="AJ411" s="151" t="str">
        <f t="shared" si="6"/>
        <v>PD&amp;C</v>
      </c>
      <c r="AK411" s="151" t="b">
        <f>ISNUMBER(SEARCH("IRT",Table1[[#This Row],[Current_Status]]))</f>
        <v>0</v>
      </c>
      <c r="AL411" s="152">
        <f>YEAR(Table1[[#This Row],[Project_Initiated]])</f>
        <v>2017</v>
      </c>
      <c r="AM411" s="87">
        <v>43754</v>
      </c>
      <c r="AN411" s="158" t="str">
        <f>IF(AND(Table1[[#This Row],[Completed Date]]&gt;="07/01/2019"+0,Table1[[#This Row],[Completed Date]]&lt;="6/30/2020"+0),"FY 19-20",IF(AND(Table1[[#This Row],[Completed Date]]&gt;="07/01/2018"+0,Table1[[#This Row],[Completed Date]]&lt;="6/30/2019"+0),"FY 18-19",""))</f>
        <v/>
      </c>
      <c r="AO411" s="157" t="str">
        <f>IFERROR(FIND("R",Table1[[#This Row],[FS_Priority]]),"")</f>
        <v/>
      </c>
      <c r="AX411"/>
      <c r="BA411" s="3"/>
    </row>
    <row r="412" spans="1:53" hidden="1" x14ac:dyDescent="0.25">
      <c r="A412" s="164" t="s">
        <v>3037</v>
      </c>
      <c r="B412" s="164" t="s">
        <v>3037</v>
      </c>
      <c r="C412" s="164" t="s">
        <v>295</v>
      </c>
      <c r="D412" s="168" t="b">
        <v>0</v>
      </c>
      <c r="E412" s="164" t="s">
        <v>4804</v>
      </c>
      <c r="F412" s="164" t="s">
        <v>3050</v>
      </c>
      <c r="G412" s="164" t="s">
        <v>4196</v>
      </c>
      <c r="H412" s="164" t="s">
        <v>295</v>
      </c>
      <c r="I412" s="164" t="s">
        <v>295</v>
      </c>
      <c r="J412" s="164" t="s">
        <v>57</v>
      </c>
      <c r="K412" s="164" t="s">
        <v>3793</v>
      </c>
      <c r="L412" s="164" t="s">
        <v>332</v>
      </c>
      <c r="M412" s="164" t="s">
        <v>3848</v>
      </c>
      <c r="N412" s="164" t="s">
        <v>295</v>
      </c>
      <c r="O412" s="164" t="s">
        <v>269</v>
      </c>
      <c r="P412" s="168">
        <v>8</v>
      </c>
      <c r="Q412" s="164" t="s">
        <v>295</v>
      </c>
      <c r="R412" s="164" t="s">
        <v>295</v>
      </c>
      <c r="S412" s="168" t="b">
        <v>0</v>
      </c>
      <c r="V412" s="170">
        <v>43528</v>
      </c>
      <c r="W412" s="164" t="s">
        <v>74</v>
      </c>
      <c r="X412" s="171">
        <v>44256</v>
      </c>
      <c r="Y412" s="171">
        <v>44958</v>
      </c>
      <c r="Z412" s="164" t="s">
        <v>295</v>
      </c>
      <c r="AC412" s="164" t="s">
        <v>295</v>
      </c>
      <c r="AE412" s="164" t="s">
        <v>295</v>
      </c>
      <c r="AF412" s="164" t="s">
        <v>295</v>
      </c>
      <c r="AG412" s="164" t="s">
        <v>295</v>
      </c>
      <c r="AH412" s="136"/>
      <c r="AI412" s="136"/>
      <c r="AJ412" s="151" t="str">
        <f t="shared" si="6"/>
        <v>PD&amp;C</v>
      </c>
      <c r="AK412" s="151" t="b">
        <f>ISNUMBER(SEARCH("IRT",Table1[[#This Row],[Current_Status]]))</f>
        <v>0</v>
      </c>
      <c r="AL412" s="152">
        <f>YEAR(Table1[[#This Row],[Project_Initiated]])</f>
        <v>2019</v>
      </c>
      <c r="AM412" s="87">
        <v>43754</v>
      </c>
      <c r="AN412" s="158" t="str">
        <f>IF(AND(Table1[[#This Row],[Completed Date]]&gt;="07/01/2019"+0,Table1[[#This Row],[Completed Date]]&lt;="6/30/2020"+0),"FY 19-20",IF(AND(Table1[[#This Row],[Completed Date]]&gt;="07/01/2018"+0,Table1[[#This Row],[Completed Date]]&lt;="6/30/2019"+0),"FY 18-19",""))</f>
        <v/>
      </c>
      <c r="AO412" s="157" t="str">
        <f>IFERROR(FIND("R",Table1[[#This Row],[FS_Priority]]),"")</f>
        <v/>
      </c>
      <c r="AX412"/>
      <c r="BA412" s="3"/>
    </row>
    <row r="413" spans="1:53" hidden="1" x14ac:dyDescent="0.25">
      <c r="A413" s="164" t="s">
        <v>69</v>
      </c>
      <c r="B413" s="164" t="s">
        <v>69</v>
      </c>
      <c r="C413" s="164" t="s">
        <v>295</v>
      </c>
      <c r="D413" s="168" t="b">
        <v>0</v>
      </c>
      <c r="E413" s="164" t="s">
        <v>4804</v>
      </c>
      <c r="F413" s="164" t="s">
        <v>3096</v>
      </c>
      <c r="G413" s="164" t="s">
        <v>3849</v>
      </c>
      <c r="H413" s="164" t="s">
        <v>295</v>
      </c>
      <c r="I413" s="164" t="s">
        <v>295</v>
      </c>
      <c r="J413" s="164" t="s">
        <v>3831</v>
      </c>
      <c r="K413" s="164" t="s">
        <v>3793</v>
      </c>
      <c r="L413" s="164" t="s">
        <v>332</v>
      </c>
      <c r="M413" s="164" t="s">
        <v>3799</v>
      </c>
      <c r="N413" s="164" t="s">
        <v>295</v>
      </c>
      <c r="O413" s="164" t="s">
        <v>352</v>
      </c>
      <c r="P413" s="168">
        <v>8</v>
      </c>
      <c r="Q413" s="164" t="s">
        <v>295</v>
      </c>
      <c r="R413" s="164" t="s">
        <v>295</v>
      </c>
      <c r="S413" s="168" t="b">
        <v>0</v>
      </c>
      <c r="T413" s="168">
        <v>0</v>
      </c>
      <c r="U413" s="167"/>
      <c r="V413" s="170">
        <v>43327</v>
      </c>
      <c r="W413" s="164" t="s">
        <v>32</v>
      </c>
      <c r="X413" s="171">
        <v>43709</v>
      </c>
      <c r="Y413" s="171">
        <v>43739</v>
      </c>
      <c r="Z413" s="164" t="s">
        <v>295</v>
      </c>
      <c r="AC413" s="164" t="s">
        <v>295</v>
      </c>
      <c r="AE413" s="164" t="s">
        <v>295</v>
      </c>
      <c r="AF413" s="164" t="s">
        <v>295</v>
      </c>
      <c r="AG413" s="164" t="s">
        <v>295</v>
      </c>
      <c r="AH413"/>
      <c r="AJ413" s="151" t="str">
        <f t="shared" si="6"/>
        <v>PD&amp;C</v>
      </c>
      <c r="AK413" s="151" t="b">
        <f>ISNUMBER(SEARCH("IRT",Table1[[#This Row],[Current_Status]]))</f>
        <v>0</v>
      </c>
      <c r="AL413" s="152">
        <f>YEAR(Table1[[#This Row],[Project_Initiated]])</f>
        <v>2018</v>
      </c>
      <c r="AM413" s="87">
        <v>43754</v>
      </c>
      <c r="AN413" s="158" t="str">
        <f>IF(AND(Table1[[#This Row],[Completed Date]]&gt;="07/01/2019"+0,Table1[[#This Row],[Completed Date]]&lt;="6/30/2020"+0),"FY 19-20",IF(AND(Table1[[#This Row],[Completed Date]]&gt;="07/01/2018"+0,Table1[[#This Row],[Completed Date]]&lt;="6/30/2019"+0),"FY 18-19",""))</f>
        <v/>
      </c>
      <c r="AO413" s="157" t="str">
        <f>IFERROR(FIND("R",Table1[[#This Row],[FS_Priority]]),"")</f>
        <v/>
      </c>
      <c r="AX413"/>
      <c r="BA413" s="3"/>
    </row>
    <row r="414" spans="1:53" hidden="1" x14ac:dyDescent="0.25">
      <c r="A414" s="164" t="s">
        <v>70</v>
      </c>
      <c r="B414" s="164" t="s">
        <v>70</v>
      </c>
      <c r="C414" s="164" t="s">
        <v>295</v>
      </c>
      <c r="D414" s="168" t="b">
        <v>0</v>
      </c>
      <c r="E414" s="164" t="s">
        <v>4804</v>
      </c>
      <c r="F414" s="164" t="s">
        <v>71</v>
      </c>
      <c r="G414" s="164" t="s">
        <v>3850</v>
      </c>
      <c r="H414" s="164" t="s">
        <v>348</v>
      </c>
      <c r="I414" s="164" t="s">
        <v>295</v>
      </c>
      <c r="J414" s="164" t="s">
        <v>3835</v>
      </c>
      <c r="K414" s="164" t="s">
        <v>3793</v>
      </c>
      <c r="L414" s="164" t="s">
        <v>332</v>
      </c>
      <c r="M414" s="164" t="s">
        <v>3799</v>
      </c>
      <c r="N414" s="164" t="s">
        <v>295</v>
      </c>
      <c r="O414" s="164" t="s">
        <v>4443</v>
      </c>
      <c r="P414" s="168">
        <v>9</v>
      </c>
      <c r="Q414" s="164" t="s">
        <v>295</v>
      </c>
      <c r="R414" s="164" t="s">
        <v>295</v>
      </c>
      <c r="S414" s="168" t="b">
        <v>0</v>
      </c>
      <c r="T414" s="169">
        <v>1120000</v>
      </c>
      <c r="V414" s="170">
        <v>43060</v>
      </c>
      <c r="W414" s="164" t="s">
        <v>38</v>
      </c>
      <c r="X414" s="171">
        <v>43466</v>
      </c>
      <c r="Y414" s="171">
        <v>44044</v>
      </c>
      <c r="Z414" s="164" t="s">
        <v>295</v>
      </c>
      <c r="AC414" s="164" t="s">
        <v>295</v>
      </c>
      <c r="AE414" s="164" t="s">
        <v>295</v>
      </c>
      <c r="AF414" s="164" t="s">
        <v>295</v>
      </c>
      <c r="AG414" s="164" t="s">
        <v>295</v>
      </c>
      <c r="AH414" s="136"/>
      <c r="AI414" s="136"/>
      <c r="AJ414" s="151" t="str">
        <f t="shared" si="6"/>
        <v>PD&amp;C</v>
      </c>
      <c r="AK414" s="151" t="b">
        <f>ISNUMBER(SEARCH("IRT",Table1[[#This Row],[Current_Status]]))</f>
        <v>0</v>
      </c>
      <c r="AL414" s="152">
        <f>YEAR(Table1[[#This Row],[Project_Initiated]])</f>
        <v>2017</v>
      </c>
      <c r="AM414" s="87">
        <v>43754</v>
      </c>
      <c r="AN414" s="158" t="str">
        <f>IF(AND(Table1[[#This Row],[Completed Date]]&gt;="07/01/2019"+0,Table1[[#This Row],[Completed Date]]&lt;="6/30/2020"+0),"FY 19-20",IF(AND(Table1[[#This Row],[Completed Date]]&gt;="07/01/2018"+0,Table1[[#This Row],[Completed Date]]&lt;="6/30/2019"+0),"FY 18-19",""))</f>
        <v/>
      </c>
      <c r="AO414" s="157" t="str">
        <f>IFERROR(FIND("R",Table1[[#This Row],[FS_Priority]]),"")</f>
        <v/>
      </c>
      <c r="AX414"/>
      <c r="BA414" s="3"/>
    </row>
    <row r="415" spans="1:53" hidden="1" x14ac:dyDescent="0.25">
      <c r="A415" s="164" t="s">
        <v>3035</v>
      </c>
      <c r="B415" s="164" t="s">
        <v>3035</v>
      </c>
      <c r="C415" s="164" t="s">
        <v>295</v>
      </c>
      <c r="D415" s="168" t="b">
        <v>0</v>
      </c>
      <c r="E415" s="164" t="s">
        <v>4804</v>
      </c>
      <c r="F415" s="164" t="s">
        <v>4446</v>
      </c>
      <c r="G415" s="164" t="s">
        <v>4739</v>
      </c>
      <c r="H415" s="164" t="s">
        <v>295</v>
      </c>
      <c r="I415" s="164" t="s">
        <v>295</v>
      </c>
      <c r="J415" s="164" t="s">
        <v>4197</v>
      </c>
      <c r="K415" s="164" t="s">
        <v>3793</v>
      </c>
      <c r="L415" s="164" t="s">
        <v>332</v>
      </c>
      <c r="M415" s="164" t="s">
        <v>3833</v>
      </c>
      <c r="N415" s="164" t="s">
        <v>295</v>
      </c>
      <c r="O415" s="164" t="s">
        <v>88</v>
      </c>
      <c r="P415" s="168">
        <v>9</v>
      </c>
      <c r="Q415" s="164" t="s">
        <v>295</v>
      </c>
      <c r="R415" s="164" t="s">
        <v>295</v>
      </c>
      <c r="S415" s="168" t="b">
        <v>0</v>
      </c>
      <c r="T415" s="167"/>
      <c r="V415" s="170">
        <v>43528</v>
      </c>
      <c r="W415" s="164" t="s">
        <v>57</v>
      </c>
      <c r="X415" s="170">
        <v>44256</v>
      </c>
      <c r="Y415" s="170">
        <v>44927</v>
      </c>
      <c r="Z415" s="164" t="s">
        <v>295</v>
      </c>
      <c r="AC415" s="164" t="s">
        <v>295</v>
      </c>
      <c r="AE415" s="164" t="s">
        <v>295</v>
      </c>
      <c r="AF415" s="164" t="s">
        <v>295</v>
      </c>
      <c r="AG415" s="164" t="s">
        <v>295</v>
      </c>
      <c r="AH415"/>
      <c r="AJ415" s="151" t="str">
        <f t="shared" si="6"/>
        <v>PD&amp;C</v>
      </c>
      <c r="AK415" s="151" t="b">
        <f>ISNUMBER(SEARCH("IRT",Table1[[#This Row],[Current_Status]]))</f>
        <v>0</v>
      </c>
      <c r="AL415" s="152">
        <f>YEAR(Table1[[#This Row],[Project_Initiated]])</f>
        <v>2019</v>
      </c>
      <c r="AM415" s="87">
        <v>43754</v>
      </c>
      <c r="AN415" s="158" t="str">
        <f>IF(AND(Table1[[#This Row],[Completed Date]]&gt;="07/01/2019"+0,Table1[[#This Row],[Completed Date]]&lt;="6/30/2020"+0),"FY 19-20",IF(AND(Table1[[#This Row],[Completed Date]]&gt;="07/01/2018"+0,Table1[[#This Row],[Completed Date]]&lt;="6/30/2019"+0),"FY 18-19",""))</f>
        <v/>
      </c>
      <c r="AO415" s="157" t="str">
        <f>IFERROR(FIND("R",Table1[[#This Row],[FS_Priority]]),"")</f>
        <v/>
      </c>
      <c r="AX415"/>
      <c r="BA415" s="3"/>
    </row>
    <row r="416" spans="1:53" hidden="1" x14ac:dyDescent="0.25">
      <c r="A416" s="164" t="s">
        <v>3032</v>
      </c>
      <c r="B416" s="164" t="s">
        <v>3032</v>
      </c>
      <c r="C416" s="164" t="s">
        <v>295</v>
      </c>
      <c r="D416" s="168" t="b">
        <v>0</v>
      </c>
      <c r="E416" s="164" t="s">
        <v>4804</v>
      </c>
      <c r="F416" s="164" t="s">
        <v>3046</v>
      </c>
      <c r="G416" s="164" t="s">
        <v>3047</v>
      </c>
      <c r="H416" s="164" t="s">
        <v>295</v>
      </c>
      <c r="I416" s="164" t="s">
        <v>295</v>
      </c>
      <c r="J416" s="164" t="s">
        <v>4369</v>
      </c>
      <c r="K416" s="164" t="s">
        <v>3793</v>
      </c>
      <c r="L416" s="164" t="s">
        <v>332</v>
      </c>
      <c r="M416" s="164" t="s">
        <v>177</v>
      </c>
      <c r="N416" s="164" t="s">
        <v>295</v>
      </c>
      <c r="O416" s="164" t="s">
        <v>177</v>
      </c>
      <c r="P416" s="168">
        <v>10</v>
      </c>
      <c r="Q416" s="164" t="s">
        <v>295</v>
      </c>
      <c r="R416" s="164" t="s">
        <v>295</v>
      </c>
      <c r="S416" s="168" t="b">
        <v>0</v>
      </c>
      <c r="T416" s="168">
        <v>65000</v>
      </c>
      <c r="V416" s="170">
        <v>43528</v>
      </c>
      <c r="W416" s="164" t="s">
        <v>3185</v>
      </c>
      <c r="X416" s="167"/>
      <c r="Y416" s="167"/>
      <c r="Z416" s="164" t="s">
        <v>295</v>
      </c>
      <c r="AC416" s="164" t="s">
        <v>295</v>
      </c>
      <c r="AE416" s="164" t="s">
        <v>295</v>
      </c>
      <c r="AF416" s="164" t="s">
        <v>295</v>
      </c>
      <c r="AG416" s="164" t="s">
        <v>295</v>
      </c>
      <c r="AH416"/>
      <c r="AJ416" s="151" t="str">
        <f t="shared" si="6"/>
        <v>PD&amp;C</v>
      </c>
      <c r="AK416" s="151" t="b">
        <f>ISNUMBER(SEARCH("IRT",Table1[[#This Row],[Current_Status]]))</f>
        <v>0</v>
      </c>
      <c r="AL416" s="152">
        <f>YEAR(Table1[[#This Row],[Project_Initiated]])</f>
        <v>2019</v>
      </c>
      <c r="AM416" s="87">
        <v>43754</v>
      </c>
      <c r="AN416" s="158" t="str">
        <f>IF(AND(Table1[[#This Row],[Completed Date]]&gt;="07/01/2019"+0,Table1[[#This Row],[Completed Date]]&lt;="6/30/2020"+0),"FY 19-20",IF(AND(Table1[[#This Row],[Completed Date]]&gt;="07/01/2018"+0,Table1[[#This Row],[Completed Date]]&lt;="6/30/2019"+0),"FY 18-19",""))</f>
        <v/>
      </c>
      <c r="AO416" s="157" t="str">
        <f>IFERROR(FIND("R",Table1[[#This Row],[FS_Priority]]),"")</f>
        <v/>
      </c>
      <c r="AX416"/>
      <c r="BA416" s="3"/>
    </row>
    <row r="417" spans="1:53" hidden="1" x14ac:dyDescent="0.25">
      <c r="A417" s="164" t="s">
        <v>3137</v>
      </c>
      <c r="B417" s="164" t="s">
        <v>3137</v>
      </c>
      <c r="C417" s="164" t="s">
        <v>295</v>
      </c>
      <c r="D417" s="168" t="b">
        <v>0</v>
      </c>
      <c r="E417" s="164" t="s">
        <v>4804</v>
      </c>
      <c r="F417" s="164" t="s">
        <v>3142</v>
      </c>
      <c r="G417" s="164" t="s">
        <v>3851</v>
      </c>
      <c r="H417" s="164" t="s">
        <v>295</v>
      </c>
      <c r="I417" s="164" t="s">
        <v>295</v>
      </c>
      <c r="J417" s="164" t="s">
        <v>4906</v>
      </c>
      <c r="K417" s="164" t="s">
        <v>3793</v>
      </c>
      <c r="L417" s="164" t="s">
        <v>332</v>
      </c>
      <c r="M417" s="164" t="s">
        <v>3799</v>
      </c>
      <c r="N417" s="164" t="s">
        <v>295</v>
      </c>
      <c r="O417" s="164" t="s">
        <v>3839</v>
      </c>
      <c r="P417" s="168">
        <v>10</v>
      </c>
      <c r="Q417" s="164" t="s">
        <v>295</v>
      </c>
      <c r="R417" s="164" t="s">
        <v>295</v>
      </c>
      <c r="S417" s="168" t="b">
        <v>0</v>
      </c>
      <c r="T417" s="167"/>
      <c r="V417" s="170">
        <v>42653</v>
      </c>
      <c r="W417" s="164" t="s">
        <v>3691</v>
      </c>
      <c r="X417"/>
      <c r="Z417" s="164" t="s">
        <v>295</v>
      </c>
      <c r="AC417" s="164" t="s">
        <v>295</v>
      </c>
      <c r="AE417" s="164" t="s">
        <v>295</v>
      </c>
      <c r="AF417" s="164" t="s">
        <v>295</v>
      </c>
      <c r="AG417" s="164" t="s">
        <v>295</v>
      </c>
      <c r="AH417" s="136"/>
      <c r="AI417" s="136"/>
      <c r="AJ417" s="151" t="str">
        <f t="shared" si="6"/>
        <v>PD&amp;C</v>
      </c>
      <c r="AK417" s="151" t="b">
        <f>ISNUMBER(SEARCH("IRT",Table1[[#This Row],[Current_Status]]))</f>
        <v>0</v>
      </c>
      <c r="AL417" s="152">
        <f>YEAR(Table1[[#This Row],[Project_Initiated]])</f>
        <v>2016</v>
      </c>
      <c r="AM417" s="87">
        <v>43754</v>
      </c>
      <c r="AN417" s="158" t="str">
        <f>IF(AND(Table1[[#This Row],[Completed Date]]&gt;="07/01/2019"+0,Table1[[#This Row],[Completed Date]]&lt;="6/30/2020"+0),"FY 19-20",IF(AND(Table1[[#This Row],[Completed Date]]&gt;="07/01/2018"+0,Table1[[#This Row],[Completed Date]]&lt;="6/30/2019"+0),"FY 18-19",""))</f>
        <v/>
      </c>
      <c r="AO417" s="157" t="str">
        <f>IFERROR(FIND("R",Table1[[#This Row],[FS_Priority]]),"")</f>
        <v/>
      </c>
      <c r="AX417"/>
      <c r="BA417" s="3"/>
    </row>
    <row r="418" spans="1:53" hidden="1" x14ac:dyDescent="0.25">
      <c r="A418" s="164" t="s">
        <v>2857</v>
      </c>
      <c r="B418" s="164" t="s">
        <v>2857</v>
      </c>
      <c r="C418" s="164" t="s">
        <v>295</v>
      </c>
      <c r="D418" s="168" t="b">
        <v>0</v>
      </c>
      <c r="E418" s="164" t="s">
        <v>4804</v>
      </c>
      <c r="F418" s="164" t="s">
        <v>3143</v>
      </c>
      <c r="G418" s="164" t="s">
        <v>3852</v>
      </c>
      <c r="H418" s="164" t="s">
        <v>295</v>
      </c>
      <c r="I418" s="164" t="s">
        <v>295</v>
      </c>
      <c r="J418" s="164" t="s">
        <v>3831</v>
      </c>
      <c r="K418" s="164" t="s">
        <v>3793</v>
      </c>
      <c r="L418" s="164" t="s">
        <v>332</v>
      </c>
      <c r="M418" s="164" t="s">
        <v>3832</v>
      </c>
      <c r="N418" s="164" t="s">
        <v>295</v>
      </c>
      <c r="O418" s="164" t="s">
        <v>3829</v>
      </c>
      <c r="P418" s="168">
        <v>12</v>
      </c>
      <c r="Q418" s="164" t="s">
        <v>295</v>
      </c>
      <c r="R418" s="164" t="s">
        <v>295</v>
      </c>
      <c r="S418" s="168" t="b">
        <v>0</v>
      </c>
      <c r="T418" s="168">
        <v>1696000</v>
      </c>
      <c r="V418" s="170">
        <v>43440</v>
      </c>
      <c r="W418" s="164" t="s">
        <v>3144</v>
      </c>
      <c r="X418" s="171">
        <v>43800</v>
      </c>
      <c r="Y418" s="171">
        <v>44228</v>
      </c>
      <c r="Z418" s="164" t="s">
        <v>295</v>
      </c>
      <c r="AC418" s="164" t="s">
        <v>295</v>
      </c>
      <c r="AD418" s="136"/>
      <c r="AE418" s="164" t="s">
        <v>295</v>
      </c>
      <c r="AF418" s="164" t="s">
        <v>295</v>
      </c>
      <c r="AG418" s="164" t="s">
        <v>295</v>
      </c>
      <c r="AH418" s="136"/>
      <c r="AI418" s="136"/>
      <c r="AJ418" s="151" t="str">
        <f t="shared" si="6"/>
        <v>PD&amp;C</v>
      </c>
      <c r="AK418" s="151" t="b">
        <f>ISNUMBER(SEARCH("IRT",Table1[[#This Row],[Current_Status]]))</f>
        <v>0</v>
      </c>
      <c r="AL418" s="152">
        <f>YEAR(Table1[[#This Row],[Project_Initiated]])</f>
        <v>2018</v>
      </c>
      <c r="AM418" s="87">
        <v>43754</v>
      </c>
      <c r="AN418" s="158" t="str">
        <f>IF(AND(Table1[[#This Row],[Completed Date]]&gt;="07/01/2019"+0,Table1[[#This Row],[Completed Date]]&lt;="6/30/2020"+0),"FY 19-20",IF(AND(Table1[[#This Row],[Completed Date]]&gt;="07/01/2018"+0,Table1[[#This Row],[Completed Date]]&lt;="6/30/2019"+0),"FY 18-19",""))</f>
        <v/>
      </c>
      <c r="AO418" s="157" t="str">
        <f>IFERROR(FIND("R",Table1[[#This Row],[FS_Priority]]),"")</f>
        <v/>
      </c>
      <c r="AX418"/>
      <c r="BA418" s="3"/>
    </row>
    <row r="419" spans="1:53" hidden="1" x14ac:dyDescent="0.25">
      <c r="A419" s="164" t="s">
        <v>2812</v>
      </c>
      <c r="B419" s="164" t="s">
        <v>2812</v>
      </c>
      <c r="C419" s="164" t="s">
        <v>295</v>
      </c>
      <c r="D419" s="168" t="b">
        <v>0</v>
      </c>
      <c r="E419" s="164" t="s">
        <v>4804</v>
      </c>
      <c r="F419" s="164" t="s">
        <v>2813</v>
      </c>
      <c r="G419" s="164" t="s">
        <v>295</v>
      </c>
      <c r="H419" s="164" t="s">
        <v>295</v>
      </c>
      <c r="I419" s="164" t="s">
        <v>295</v>
      </c>
      <c r="J419" s="164" t="s">
        <v>4200</v>
      </c>
      <c r="K419" s="164" t="s">
        <v>3793</v>
      </c>
      <c r="L419" s="164" t="s">
        <v>332</v>
      </c>
      <c r="M419" s="164" t="s">
        <v>4149</v>
      </c>
      <c r="N419" s="164" t="s">
        <v>295</v>
      </c>
      <c r="O419" s="164" t="s">
        <v>4443</v>
      </c>
      <c r="P419" s="168">
        <v>13</v>
      </c>
      <c r="Q419" s="164" t="s">
        <v>295</v>
      </c>
      <c r="R419" s="164" t="s">
        <v>295</v>
      </c>
      <c r="S419" s="168" t="b">
        <v>0</v>
      </c>
      <c r="T419" s="168">
        <v>0</v>
      </c>
      <c r="V419" s="170">
        <v>43404</v>
      </c>
      <c r="W419" s="164" t="s">
        <v>2845</v>
      </c>
      <c r="X419" s="170">
        <v>44013</v>
      </c>
      <c r="Y419" s="170">
        <v>44713</v>
      </c>
      <c r="Z419" s="164" t="s">
        <v>295</v>
      </c>
      <c r="AC419" s="164" t="s">
        <v>295</v>
      </c>
      <c r="AE419" s="164" t="s">
        <v>295</v>
      </c>
      <c r="AF419" s="164" t="s">
        <v>295</v>
      </c>
      <c r="AG419" s="164" t="s">
        <v>295</v>
      </c>
      <c r="AH419" s="136"/>
      <c r="AI419" s="136"/>
      <c r="AJ419" s="151" t="str">
        <f t="shared" si="6"/>
        <v>PD&amp;C</v>
      </c>
      <c r="AK419" s="151" t="b">
        <f>ISNUMBER(SEARCH("IRT",Table1[[#This Row],[Current_Status]]))</f>
        <v>0</v>
      </c>
      <c r="AL419" s="152">
        <f>YEAR(Table1[[#This Row],[Project_Initiated]])</f>
        <v>2018</v>
      </c>
      <c r="AM419" s="87">
        <v>43754</v>
      </c>
      <c r="AN419" s="158" t="str">
        <f>IF(AND(Table1[[#This Row],[Completed Date]]&gt;="07/01/2019"+0,Table1[[#This Row],[Completed Date]]&lt;="6/30/2020"+0),"FY 19-20",IF(AND(Table1[[#This Row],[Completed Date]]&gt;="07/01/2018"+0,Table1[[#This Row],[Completed Date]]&lt;="6/30/2019"+0),"FY 18-19",""))</f>
        <v/>
      </c>
      <c r="AO419" s="157" t="str">
        <f>IFERROR(FIND("R",Table1[[#This Row],[FS_Priority]]),"")</f>
        <v/>
      </c>
      <c r="AX419"/>
      <c r="BA419" s="3"/>
    </row>
    <row r="420" spans="1:53" hidden="1" x14ac:dyDescent="0.25">
      <c r="A420" s="164" t="s">
        <v>3001</v>
      </c>
      <c r="B420" s="164" t="s">
        <v>3001</v>
      </c>
      <c r="C420" s="164" t="s">
        <v>295</v>
      </c>
      <c r="D420" s="168" t="b">
        <v>0</v>
      </c>
      <c r="E420" s="164" t="s">
        <v>4804</v>
      </c>
      <c r="F420" s="164" t="s">
        <v>3002</v>
      </c>
      <c r="G420" s="164" t="s">
        <v>3853</v>
      </c>
      <c r="H420" s="164" t="s">
        <v>295</v>
      </c>
      <c r="I420" s="164" t="s">
        <v>295</v>
      </c>
      <c r="J420" s="164" t="s">
        <v>3854</v>
      </c>
      <c r="K420" s="164" t="s">
        <v>3793</v>
      </c>
      <c r="L420" s="164" t="s">
        <v>332</v>
      </c>
      <c r="M420" s="164" t="s">
        <v>3799</v>
      </c>
      <c r="N420" s="164" t="s">
        <v>295</v>
      </c>
      <c r="O420" s="164" t="s">
        <v>352</v>
      </c>
      <c r="P420" s="168">
        <v>13</v>
      </c>
      <c r="Q420" s="164" t="s">
        <v>295</v>
      </c>
      <c r="R420" s="164" t="s">
        <v>295</v>
      </c>
      <c r="S420" s="168" t="b">
        <v>0</v>
      </c>
      <c r="T420" s="168">
        <v>171000</v>
      </c>
      <c r="V420" s="170">
        <v>43497</v>
      </c>
      <c r="W420" s="164" t="s">
        <v>34</v>
      </c>
      <c r="X420" s="170">
        <v>43617</v>
      </c>
      <c r="Y420" s="170">
        <v>43678</v>
      </c>
      <c r="Z420" s="164" t="s">
        <v>295</v>
      </c>
      <c r="AC420" s="164" t="s">
        <v>295</v>
      </c>
      <c r="AD420" s="136"/>
      <c r="AE420" s="164" t="s">
        <v>295</v>
      </c>
      <c r="AF420" s="164" t="s">
        <v>295</v>
      </c>
      <c r="AG420" s="164" t="s">
        <v>295</v>
      </c>
      <c r="AH420" s="136"/>
      <c r="AI420" s="136"/>
      <c r="AJ420" s="151" t="str">
        <f t="shared" si="6"/>
        <v>PD&amp;C</v>
      </c>
      <c r="AK420" s="151" t="b">
        <f>ISNUMBER(SEARCH("IRT",Table1[[#This Row],[Current_Status]]))</f>
        <v>0</v>
      </c>
      <c r="AL420" s="152">
        <f>YEAR(Table1[[#This Row],[Project_Initiated]])</f>
        <v>2019</v>
      </c>
      <c r="AM420" s="87">
        <v>43754</v>
      </c>
      <c r="AN420" s="158" t="str">
        <f>IF(AND(Table1[[#This Row],[Completed Date]]&gt;="07/01/2019"+0,Table1[[#This Row],[Completed Date]]&lt;="6/30/2020"+0),"FY 19-20",IF(AND(Table1[[#This Row],[Completed Date]]&gt;="07/01/2018"+0,Table1[[#This Row],[Completed Date]]&lt;="6/30/2019"+0),"FY 18-19",""))</f>
        <v/>
      </c>
      <c r="AO420" s="157" t="str">
        <f>IFERROR(FIND("R",Table1[[#This Row],[FS_Priority]]),"")</f>
        <v/>
      </c>
      <c r="AX420"/>
      <c r="BA420" s="3"/>
    </row>
    <row r="421" spans="1:53" hidden="1" x14ac:dyDescent="0.25">
      <c r="A421" s="164" t="s">
        <v>123</v>
      </c>
      <c r="B421" s="164" t="s">
        <v>123</v>
      </c>
      <c r="C421" s="164" t="s">
        <v>295</v>
      </c>
      <c r="D421" s="168" t="b">
        <v>0</v>
      </c>
      <c r="E421" s="164" t="s">
        <v>4804</v>
      </c>
      <c r="F421" s="164" t="s">
        <v>124</v>
      </c>
      <c r="G421" s="164" t="s">
        <v>4380</v>
      </c>
      <c r="H421" s="164" t="s">
        <v>378</v>
      </c>
      <c r="I421" s="164" t="s">
        <v>295</v>
      </c>
      <c r="J421" s="164" t="s">
        <v>3831</v>
      </c>
      <c r="K421" s="164" t="s">
        <v>3793</v>
      </c>
      <c r="L421" s="164" t="s">
        <v>332</v>
      </c>
      <c r="M421" s="164" t="s">
        <v>33</v>
      </c>
      <c r="N421" s="164" t="s">
        <v>295</v>
      </c>
      <c r="O421" s="164" t="s">
        <v>377</v>
      </c>
      <c r="P421" s="168">
        <v>14</v>
      </c>
      <c r="Q421" s="164" t="s">
        <v>295</v>
      </c>
      <c r="R421" s="164" t="s">
        <v>295</v>
      </c>
      <c r="S421" s="168" t="b">
        <v>0</v>
      </c>
      <c r="T421" s="168">
        <v>18179000</v>
      </c>
      <c r="V421" s="172">
        <v>42353</v>
      </c>
      <c r="W421" s="164" t="s">
        <v>3188</v>
      </c>
      <c r="X421" s="170">
        <v>43831</v>
      </c>
      <c r="Y421" s="170">
        <v>44501</v>
      </c>
      <c r="Z421" s="164" t="s">
        <v>295</v>
      </c>
      <c r="AC421" s="164" t="s">
        <v>295</v>
      </c>
      <c r="AE421" s="164" t="s">
        <v>295</v>
      </c>
      <c r="AF421" s="164" t="s">
        <v>295</v>
      </c>
      <c r="AG421" s="164" t="s">
        <v>295</v>
      </c>
      <c r="AH421" s="136"/>
      <c r="AI421" s="136"/>
      <c r="AJ421" s="151" t="str">
        <f t="shared" si="6"/>
        <v>PD&amp;C</v>
      </c>
      <c r="AK421" s="151" t="b">
        <f>ISNUMBER(SEARCH("IRT",Table1[[#This Row],[Current_Status]]))</f>
        <v>0</v>
      </c>
      <c r="AL421" s="152">
        <f>YEAR(Table1[[#This Row],[Project_Initiated]])</f>
        <v>2015</v>
      </c>
      <c r="AM421" s="87">
        <v>43754</v>
      </c>
      <c r="AN421" s="158" t="str">
        <f>IF(AND(Table1[[#This Row],[Completed Date]]&gt;="07/01/2019"+0,Table1[[#This Row],[Completed Date]]&lt;="6/30/2020"+0),"FY 19-20",IF(AND(Table1[[#This Row],[Completed Date]]&gt;="07/01/2018"+0,Table1[[#This Row],[Completed Date]]&lt;="6/30/2019"+0),"FY 18-19",""))</f>
        <v/>
      </c>
      <c r="AO421" s="157" t="str">
        <f>IFERROR(FIND("R",Table1[[#This Row],[FS_Priority]]),"")</f>
        <v/>
      </c>
      <c r="AX421"/>
      <c r="BA421" s="3"/>
    </row>
    <row r="422" spans="1:53" hidden="1" x14ac:dyDescent="0.25">
      <c r="A422" s="164" t="s">
        <v>119</v>
      </c>
      <c r="B422" s="164" t="s">
        <v>119</v>
      </c>
      <c r="C422" s="164" t="s">
        <v>295</v>
      </c>
      <c r="D422" s="168" t="b">
        <v>0</v>
      </c>
      <c r="E422" s="164" t="s">
        <v>4804</v>
      </c>
      <c r="F422" s="164" t="s">
        <v>2887</v>
      </c>
      <c r="G422" s="164" t="s">
        <v>120</v>
      </c>
      <c r="H422" s="164" t="s">
        <v>295</v>
      </c>
      <c r="I422" s="164" t="s">
        <v>295</v>
      </c>
      <c r="J422" s="164" t="s">
        <v>4370</v>
      </c>
      <c r="K422" s="164" t="s">
        <v>3793</v>
      </c>
      <c r="L422" s="164" t="s">
        <v>332</v>
      </c>
      <c r="M422" s="164" t="s">
        <v>3927</v>
      </c>
      <c r="N422" s="164" t="s">
        <v>295</v>
      </c>
      <c r="O422" s="164" t="s">
        <v>269</v>
      </c>
      <c r="P422" s="168">
        <v>15</v>
      </c>
      <c r="Q422" s="164" t="s">
        <v>295</v>
      </c>
      <c r="R422" s="164" t="s">
        <v>295</v>
      </c>
      <c r="S422" s="168" t="b">
        <v>0</v>
      </c>
      <c r="T422" s="168">
        <v>156405000</v>
      </c>
      <c r="V422" s="172">
        <v>42095</v>
      </c>
      <c r="W422" s="164" t="s">
        <v>3702</v>
      </c>
      <c r="X422" s="171">
        <v>42552</v>
      </c>
      <c r="Y422" s="171">
        <v>43371</v>
      </c>
      <c r="Z422" s="164" t="s">
        <v>295</v>
      </c>
      <c r="AC422" s="164" t="s">
        <v>295</v>
      </c>
      <c r="AE422" s="164" t="s">
        <v>295</v>
      </c>
      <c r="AF422" s="164" t="s">
        <v>295</v>
      </c>
      <c r="AG422" s="164" t="s">
        <v>295</v>
      </c>
      <c r="AH422" s="136"/>
      <c r="AI422" s="136"/>
      <c r="AJ422" s="151" t="str">
        <f t="shared" si="6"/>
        <v>PD&amp;C</v>
      </c>
      <c r="AK422" s="151" t="b">
        <f>ISNUMBER(SEARCH("IRT",Table1[[#This Row],[Current_Status]]))</f>
        <v>0</v>
      </c>
      <c r="AL422" s="152">
        <f>YEAR(Table1[[#This Row],[Project_Initiated]])</f>
        <v>2015</v>
      </c>
      <c r="AM422" s="87">
        <v>43754</v>
      </c>
      <c r="AN422" s="158" t="str">
        <f>IF(AND(Table1[[#This Row],[Completed Date]]&gt;="07/01/2019"+0,Table1[[#This Row],[Completed Date]]&lt;="6/30/2020"+0),"FY 19-20",IF(AND(Table1[[#This Row],[Completed Date]]&gt;="07/01/2018"+0,Table1[[#This Row],[Completed Date]]&lt;="6/30/2019"+0),"FY 18-19",""))</f>
        <v/>
      </c>
      <c r="AO422" s="157" t="str">
        <f>IFERROR(FIND("R",Table1[[#This Row],[FS_Priority]]),"")</f>
        <v/>
      </c>
      <c r="AX422"/>
      <c r="BA422" s="3"/>
    </row>
    <row r="423" spans="1:53" hidden="1" x14ac:dyDescent="0.25">
      <c r="A423" s="164" t="s">
        <v>35</v>
      </c>
      <c r="B423" s="164" t="s">
        <v>35</v>
      </c>
      <c r="C423" s="164" t="s">
        <v>295</v>
      </c>
      <c r="D423" s="168" t="b">
        <v>0</v>
      </c>
      <c r="E423" s="164" t="s">
        <v>4804</v>
      </c>
      <c r="F423" s="164" t="s">
        <v>36</v>
      </c>
      <c r="G423" s="164" t="s">
        <v>3820</v>
      </c>
      <c r="H423" s="164" t="s">
        <v>295</v>
      </c>
      <c r="I423" s="164" t="s">
        <v>295</v>
      </c>
      <c r="J423" s="164" t="s">
        <v>3821</v>
      </c>
      <c r="K423" s="164" t="s">
        <v>3793</v>
      </c>
      <c r="L423" s="164" t="s">
        <v>332</v>
      </c>
      <c r="M423" s="164" t="s">
        <v>37</v>
      </c>
      <c r="N423" s="164" t="s">
        <v>295</v>
      </c>
      <c r="O423" s="164" t="s">
        <v>3822</v>
      </c>
      <c r="P423" s="168">
        <v>17</v>
      </c>
      <c r="Q423" s="164" t="s">
        <v>295</v>
      </c>
      <c r="R423" s="164" t="s">
        <v>295</v>
      </c>
      <c r="S423" s="168" t="b">
        <v>0</v>
      </c>
      <c r="T423" s="168">
        <v>28929771.280000001</v>
      </c>
      <c r="V423" s="170">
        <v>41460</v>
      </c>
      <c r="W423" s="164" t="s">
        <v>38</v>
      </c>
      <c r="X423" s="171">
        <v>43252</v>
      </c>
      <c r="Y423" s="171">
        <v>43800</v>
      </c>
      <c r="Z423" s="164" t="s">
        <v>295</v>
      </c>
      <c r="AC423" s="164" t="s">
        <v>295</v>
      </c>
      <c r="AE423" s="164" t="s">
        <v>295</v>
      </c>
      <c r="AF423" s="164" t="s">
        <v>295</v>
      </c>
      <c r="AG423" s="164" t="s">
        <v>295</v>
      </c>
      <c r="AH423" s="136"/>
      <c r="AI423" s="136"/>
      <c r="AJ423" s="151" t="str">
        <f t="shared" si="6"/>
        <v>PD&amp;C</v>
      </c>
      <c r="AK423" s="151" t="b">
        <f>ISNUMBER(SEARCH("IRT",Table1[[#This Row],[Current_Status]]))</f>
        <v>0</v>
      </c>
      <c r="AL423" s="152">
        <f>YEAR(Table1[[#This Row],[Project_Initiated]])</f>
        <v>2013</v>
      </c>
      <c r="AM423" s="87">
        <v>43754</v>
      </c>
      <c r="AN423" s="158" t="str">
        <f>IF(AND(Table1[[#This Row],[Completed Date]]&gt;="07/01/2019"+0,Table1[[#This Row],[Completed Date]]&lt;="6/30/2020"+0),"FY 19-20",IF(AND(Table1[[#This Row],[Completed Date]]&gt;="07/01/2018"+0,Table1[[#This Row],[Completed Date]]&lt;="6/30/2019"+0),"FY 18-19",""))</f>
        <v/>
      </c>
      <c r="AO423" s="157" t="str">
        <f>IFERROR(FIND("R",Table1[[#This Row],[FS_Priority]]),"")</f>
        <v/>
      </c>
      <c r="AX423"/>
      <c r="BA423" s="3"/>
    </row>
    <row r="424" spans="1:53" hidden="1" x14ac:dyDescent="0.25">
      <c r="A424" s="164" t="s">
        <v>113</v>
      </c>
      <c r="B424" s="164" t="s">
        <v>113</v>
      </c>
      <c r="C424" s="164" t="s">
        <v>295</v>
      </c>
      <c r="D424" s="168" t="b">
        <v>0</v>
      </c>
      <c r="E424" s="164" t="s">
        <v>4804</v>
      </c>
      <c r="F424" s="164" t="s">
        <v>114</v>
      </c>
      <c r="G424" s="164" t="s">
        <v>115</v>
      </c>
      <c r="H424" s="164" t="s">
        <v>116</v>
      </c>
      <c r="I424" s="164" t="s">
        <v>295</v>
      </c>
      <c r="J424" s="164" t="s">
        <v>3835</v>
      </c>
      <c r="K424" s="164" t="s">
        <v>3793</v>
      </c>
      <c r="L424" s="164" t="s">
        <v>332</v>
      </c>
      <c r="M424" s="164" t="s">
        <v>3927</v>
      </c>
      <c r="N424" s="164" t="s">
        <v>295</v>
      </c>
      <c r="O424" s="164" t="s">
        <v>3790</v>
      </c>
      <c r="P424" s="169">
        <v>17</v>
      </c>
      <c r="Q424" s="164" t="s">
        <v>295</v>
      </c>
      <c r="R424" s="164" t="s">
        <v>295</v>
      </c>
      <c r="S424" s="168" t="b">
        <v>0</v>
      </c>
      <c r="T424" s="169">
        <v>38560000</v>
      </c>
      <c r="V424" s="170">
        <v>42222</v>
      </c>
      <c r="W424" s="164" t="s">
        <v>4520</v>
      </c>
      <c r="X424" s="171">
        <v>43466</v>
      </c>
      <c r="Y424" s="171">
        <v>43862</v>
      </c>
      <c r="Z424" s="164" t="s">
        <v>295</v>
      </c>
      <c r="AC424" s="164" t="s">
        <v>295</v>
      </c>
      <c r="AD424" s="167"/>
      <c r="AE424" s="164" t="s">
        <v>295</v>
      </c>
      <c r="AF424" s="164" t="s">
        <v>295</v>
      </c>
      <c r="AG424" s="164" t="s">
        <v>295</v>
      </c>
      <c r="AH424" s="136"/>
      <c r="AI424" s="136"/>
      <c r="AJ424" s="151" t="str">
        <f t="shared" si="6"/>
        <v>PD&amp;C</v>
      </c>
      <c r="AK424" s="151" t="b">
        <f>ISNUMBER(SEARCH("IRT",Table1[[#This Row],[Current_Status]]))</f>
        <v>0</v>
      </c>
      <c r="AL424" s="152">
        <f>YEAR(Table1[[#This Row],[Project_Initiated]])</f>
        <v>2015</v>
      </c>
      <c r="AM424" s="87">
        <v>43754</v>
      </c>
      <c r="AN424" s="158" t="str">
        <f>IF(AND(Table1[[#This Row],[Completed Date]]&gt;="07/01/2019"+0,Table1[[#This Row],[Completed Date]]&lt;="6/30/2020"+0),"FY 19-20",IF(AND(Table1[[#This Row],[Completed Date]]&gt;="07/01/2018"+0,Table1[[#This Row],[Completed Date]]&lt;="6/30/2019"+0),"FY 18-19",""))</f>
        <v/>
      </c>
      <c r="AO424" s="157" t="str">
        <f>IFERROR(FIND("R",Table1[[#This Row],[FS_Priority]]),"")</f>
        <v/>
      </c>
      <c r="AX424"/>
      <c r="BA424" s="3"/>
    </row>
    <row r="425" spans="1:53" hidden="1" x14ac:dyDescent="0.25">
      <c r="A425" s="164" t="s">
        <v>2814</v>
      </c>
      <c r="B425" s="164" t="s">
        <v>2814</v>
      </c>
      <c r="C425" s="164" t="s">
        <v>295</v>
      </c>
      <c r="D425" s="168" t="b">
        <v>0</v>
      </c>
      <c r="E425" s="164" t="s">
        <v>4804</v>
      </c>
      <c r="F425" s="164" t="s">
        <v>2815</v>
      </c>
      <c r="G425" s="164" t="s">
        <v>2816</v>
      </c>
      <c r="H425" s="164" t="s">
        <v>295</v>
      </c>
      <c r="I425" s="164" t="s">
        <v>295</v>
      </c>
      <c r="J425" s="164" t="s">
        <v>4182</v>
      </c>
      <c r="K425" s="164" t="s">
        <v>3793</v>
      </c>
      <c r="L425" s="164" t="s">
        <v>332</v>
      </c>
      <c r="M425" s="164" t="s">
        <v>358</v>
      </c>
      <c r="N425" s="164" t="s">
        <v>295</v>
      </c>
      <c r="O425" s="164" t="s">
        <v>358</v>
      </c>
      <c r="P425" s="169">
        <v>18</v>
      </c>
      <c r="Q425" s="164" t="s">
        <v>295</v>
      </c>
      <c r="R425" s="164" t="s">
        <v>295</v>
      </c>
      <c r="S425" s="168" t="b">
        <v>0</v>
      </c>
      <c r="V425" s="170">
        <v>43410</v>
      </c>
      <c r="W425" s="164" t="s">
        <v>2846</v>
      </c>
      <c r="X425"/>
      <c r="Z425" s="164" t="s">
        <v>295</v>
      </c>
      <c r="AC425" s="164" t="s">
        <v>295</v>
      </c>
      <c r="AE425" s="164" t="s">
        <v>295</v>
      </c>
      <c r="AF425" s="164" t="s">
        <v>295</v>
      </c>
      <c r="AG425" s="164" t="s">
        <v>295</v>
      </c>
      <c r="AH425" s="167"/>
      <c r="AJ425" s="151" t="str">
        <f t="shared" si="6"/>
        <v>PD&amp;C</v>
      </c>
      <c r="AK425" s="151" t="b">
        <f>ISNUMBER(SEARCH("IRT",Table1[[#This Row],[Current_Status]]))</f>
        <v>0</v>
      </c>
      <c r="AL425" s="152">
        <f>YEAR(Table1[[#This Row],[Project_Initiated]])</f>
        <v>2018</v>
      </c>
      <c r="AM425" s="87">
        <v>43754</v>
      </c>
      <c r="AN425" s="158" t="str">
        <f>IF(AND(Table1[[#This Row],[Completed Date]]&gt;="07/01/2019"+0,Table1[[#This Row],[Completed Date]]&lt;="6/30/2020"+0),"FY 19-20",IF(AND(Table1[[#This Row],[Completed Date]]&gt;="07/01/2018"+0,Table1[[#This Row],[Completed Date]]&lt;="6/30/2019"+0),"FY 18-19",""))</f>
        <v/>
      </c>
      <c r="AO425" s="157" t="str">
        <f>IFERROR(FIND("R",Table1[[#This Row],[FS_Priority]]),"")</f>
        <v/>
      </c>
      <c r="AX425"/>
      <c r="BA425" s="3"/>
    </row>
    <row r="426" spans="1:53" hidden="1" x14ac:dyDescent="0.25">
      <c r="A426" s="164" t="s">
        <v>3173</v>
      </c>
      <c r="B426" s="164" t="s">
        <v>3173</v>
      </c>
      <c r="C426" s="164" t="s">
        <v>295</v>
      </c>
      <c r="D426" s="168" t="b">
        <v>0</v>
      </c>
      <c r="E426" s="164" t="s">
        <v>4804</v>
      </c>
      <c r="F426" s="164" t="s">
        <v>3174</v>
      </c>
      <c r="G426" s="164" t="s">
        <v>3798</v>
      </c>
      <c r="H426" s="164" t="s">
        <v>295</v>
      </c>
      <c r="I426" s="164" t="s">
        <v>295</v>
      </c>
      <c r="J426" s="164" t="s">
        <v>3854</v>
      </c>
      <c r="K426" s="164" t="s">
        <v>3793</v>
      </c>
      <c r="L426" s="164" t="s">
        <v>332</v>
      </c>
      <c r="M426" s="164" t="s">
        <v>3799</v>
      </c>
      <c r="N426" s="164" t="s">
        <v>295</v>
      </c>
      <c r="O426" s="164" t="s">
        <v>352</v>
      </c>
      <c r="P426" s="169">
        <v>18</v>
      </c>
      <c r="Q426" s="164" t="s">
        <v>295</v>
      </c>
      <c r="R426" s="164" t="s">
        <v>295</v>
      </c>
      <c r="S426" s="168" t="b">
        <v>0</v>
      </c>
      <c r="V426" s="170">
        <v>43559</v>
      </c>
      <c r="W426" s="164" t="s">
        <v>34</v>
      </c>
      <c r="X426"/>
      <c r="Z426" s="164" t="s">
        <v>295</v>
      </c>
      <c r="AC426" s="164" t="s">
        <v>295</v>
      </c>
      <c r="AE426" s="164" t="s">
        <v>295</v>
      </c>
      <c r="AF426" s="164" t="s">
        <v>295</v>
      </c>
      <c r="AG426" s="164" t="s">
        <v>295</v>
      </c>
      <c r="AH426" s="167"/>
      <c r="AI426" s="136"/>
      <c r="AJ426" s="151" t="str">
        <f t="shared" si="6"/>
        <v>PD&amp;C</v>
      </c>
      <c r="AK426" s="151" t="b">
        <f>ISNUMBER(SEARCH("IRT",Table1[[#This Row],[Current_Status]]))</f>
        <v>0</v>
      </c>
      <c r="AL426" s="152">
        <f>YEAR(Table1[[#This Row],[Project_Initiated]])</f>
        <v>2019</v>
      </c>
      <c r="AM426" s="87">
        <v>43754</v>
      </c>
      <c r="AN426" s="158" t="str">
        <f>IF(AND(Table1[[#This Row],[Completed Date]]&gt;="07/01/2019"+0,Table1[[#This Row],[Completed Date]]&lt;="6/30/2020"+0),"FY 19-20",IF(AND(Table1[[#This Row],[Completed Date]]&gt;="07/01/2018"+0,Table1[[#This Row],[Completed Date]]&lt;="6/30/2019"+0),"FY 18-19",""))</f>
        <v/>
      </c>
      <c r="AO426" s="157" t="str">
        <f>IFERROR(FIND("R",Table1[[#This Row],[FS_Priority]]),"")</f>
        <v/>
      </c>
      <c r="AX426"/>
      <c r="BA426" s="3"/>
    </row>
    <row r="427" spans="1:53" hidden="1" x14ac:dyDescent="0.25">
      <c r="A427" s="164" t="s">
        <v>39</v>
      </c>
      <c r="B427" s="164" t="s">
        <v>39</v>
      </c>
      <c r="C427" s="164" t="s">
        <v>295</v>
      </c>
      <c r="D427" s="168" t="b">
        <v>0</v>
      </c>
      <c r="E427" s="164" t="s">
        <v>4804</v>
      </c>
      <c r="F427" s="164" t="s">
        <v>40</v>
      </c>
      <c r="G427" s="164" t="s">
        <v>3823</v>
      </c>
      <c r="H427" s="164" t="s">
        <v>348</v>
      </c>
      <c r="I427" s="164" t="s">
        <v>295</v>
      </c>
      <c r="J427" s="164" t="s">
        <v>3824</v>
      </c>
      <c r="K427" s="164" t="s">
        <v>3793</v>
      </c>
      <c r="L427" s="164" t="s">
        <v>332</v>
      </c>
      <c r="M427" s="164" t="s">
        <v>3799</v>
      </c>
      <c r="N427" s="164" t="s">
        <v>295</v>
      </c>
      <c r="O427" s="164" t="s">
        <v>352</v>
      </c>
      <c r="P427" s="169">
        <v>19</v>
      </c>
      <c r="Q427" s="164" t="s">
        <v>295</v>
      </c>
      <c r="R427" s="164" t="s">
        <v>295</v>
      </c>
      <c r="S427" s="168" t="b">
        <v>0</v>
      </c>
      <c r="T427" s="169">
        <v>0</v>
      </c>
      <c r="V427" s="170">
        <v>43178</v>
      </c>
      <c r="W427" s="164" t="s">
        <v>696</v>
      </c>
      <c r="X427"/>
      <c r="Z427" s="164" t="s">
        <v>295</v>
      </c>
      <c r="AC427" s="164" t="s">
        <v>295</v>
      </c>
      <c r="AE427" s="164" t="s">
        <v>295</v>
      </c>
      <c r="AF427" s="164" t="s">
        <v>295</v>
      </c>
      <c r="AG427" s="164" t="s">
        <v>295</v>
      </c>
      <c r="AH427" s="136"/>
      <c r="AI427" s="136"/>
      <c r="AJ427" s="151" t="str">
        <f t="shared" si="6"/>
        <v>PD&amp;C</v>
      </c>
      <c r="AK427" s="151" t="b">
        <f>ISNUMBER(SEARCH("IRT",Table1[[#This Row],[Current_Status]]))</f>
        <v>0</v>
      </c>
      <c r="AL427" s="152">
        <f>YEAR(Table1[[#This Row],[Project_Initiated]])</f>
        <v>2018</v>
      </c>
      <c r="AM427" s="87">
        <v>43754</v>
      </c>
      <c r="AN427" s="158" t="str">
        <f>IF(AND(Table1[[#This Row],[Completed Date]]&gt;="07/01/2019"+0,Table1[[#This Row],[Completed Date]]&lt;="6/30/2020"+0),"FY 19-20",IF(AND(Table1[[#This Row],[Completed Date]]&gt;="07/01/2018"+0,Table1[[#This Row],[Completed Date]]&lt;="6/30/2019"+0),"FY 18-19",""))</f>
        <v/>
      </c>
      <c r="AO427" s="157" t="str">
        <f>IFERROR(FIND("R",Table1[[#This Row],[FS_Priority]]),"")</f>
        <v/>
      </c>
      <c r="AX427"/>
      <c r="BA427" s="3"/>
    </row>
    <row r="428" spans="1:53" hidden="1" x14ac:dyDescent="0.25">
      <c r="A428" s="164" t="s">
        <v>41</v>
      </c>
      <c r="B428" s="164" t="s">
        <v>41</v>
      </c>
      <c r="C428" s="164" t="s">
        <v>295</v>
      </c>
      <c r="D428" s="168" t="b">
        <v>0</v>
      </c>
      <c r="E428" s="164" t="s">
        <v>4804</v>
      </c>
      <c r="F428" s="164" t="s">
        <v>42</v>
      </c>
      <c r="G428" s="164" t="s">
        <v>3825</v>
      </c>
      <c r="H428" s="164" t="s">
        <v>349</v>
      </c>
      <c r="I428" s="164" t="s">
        <v>295</v>
      </c>
      <c r="J428" s="164" t="s">
        <v>44</v>
      </c>
      <c r="K428" s="164" t="s">
        <v>3793</v>
      </c>
      <c r="L428" s="164" t="s">
        <v>332</v>
      </c>
      <c r="M428" s="164" t="s">
        <v>3799</v>
      </c>
      <c r="N428" s="164" t="s">
        <v>295</v>
      </c>
      <c r="O428" s="164" t="s">
        <v>352</v>
      </c>
      <c r="P428" s="169">
        <v>20</v>
      </c>
      <c r="Q428" s="164" t="s">
        <v>295</v>
      </c>
      <c r="R428" s="164" t="s">
        <v>295</v>
      </c>
      <c r="S428" s="168" t="b">
        <v>0</v>
      </c>
      <c r="T428" s="169">
        <v>0</v>
      </c>
      <c r="V428" s="170">
        <v>43178</v>
      </c>
      <c r="W428" s="164" t="s">
        <v>44</v>
      </c>
      <c r="X428"/>
      <c r="Z428" s="164" t="s">
        <v>295</v>
      </c>
      <c r="AC428" s="164" t="s">
        <v>295</v>
      </c>
      <c r="AE428" s="164" t="s">
        <v>295</v>
      </c>
      <c r="AF428" s="164" t="s">
        <v>295</v>
      </c>
      <c r="AG428" s="164" t="s">
        <v>295</v>
      </c>
      <c r="AH428" s="167"/>
      <c r="AI428" s="136"/>
      <c r="AJ428" s="151" t="str">
        <f t="shared" si="6"/>
        <v>PD&amp;C</v>
      </c>
      <c r="AK428" s="151" t="b">
        <f>ISNUMBER(SEARCH("IRT",Table1[[#This Row],[Current_Status]]))</f>
        <v>0</v>
      </c>
      <c r="AL428" s="152">
        <f>YEAR(Table1[[#This Row],[Project_Initiated]])</f>
        <v>2018</v>
      </c>
      <c r="AM428" s="87">
        <v>43754</v>
      </c>
      <c r="AN428" s="158" t="str">
        <f>IF(AND(Table1[[#This Row],[Completed Date]]&gt;="07/01/2019"+0,Table1[[#This Row],[Completed Date]]&lt;="6/30/2020"+0),"FY 19-20",IF(AND(Table1[[#This Row],[Completed Date]]&gt;="07/01/2018"+0,Table1[[#This Row],[Completed Date]]&lt;="6/30/2019"+0),"FY 18-19",""))</f>
        <v/>
      </c>
      <c r="AO428" s="157" t="str">
        <f>IFERROR(FIND("R",Table1[[#This Row],[FS_Priority]]),"")</f>
        <v/>
      </c>
      <c r="AX428"/>
      <c r="BA428" s="3"/>
    </row>
    <row r="429" spans="1:53" hidden="1" x14ac:dyDescent="0.25">
      <c r="A429" s="164" t="s">
        <v>3192</v>
      </c>
      <c r="B429" s="164" t="s">
        <v>3192</v>
      </c>
      <c r="C429" s="164" t="s">
        <v>295</v>
      </c>
      <c r="D429" s="168" t="b">
        <v>0</v>
      </c>
      <c r="E429" s="164" t="s">
        <v>4804</v>
      </c>
      <c r="F429" s="164" t="s">
        <v>3194</v>
      </c>
      <c r="G429" s="164" t="s">
        <v>4296</v>
      </c>
      <c r="H429" s="164" t="s">
        <v>295</v>
      </c>
      <c r="I429" s="164" t="s">
        <v>295</v>
      </c>
      <c r="J429" s="164" t="s">
        <v>57</v>
      </c>
      <c r="K429" s="164" t="s">
        <v>3793</v>
      </c>
      <c r="L429" s="164" t="s">
        <v>332</v>
      </c>
      <c r="M429" s="164" t="s">
        <v>3799</v>
      </c>
      <c r="N429" s="164" t="s">
        <v>295</v>
      </c>
      <c r="O429" s="164" t="s">
        <v>352</v>
      </c>
      <c r="P429" s="169">
        <v>23</v>
      </c>
      <c r="Q429" s="164" t="s">
        <v>295</v>
      </c>
      <c r="R429" s="164" t="s">
        <v>295</v>
      </c>
      <c r="S429" s="168" t="b">
        <v>0</v>
      </c>
      <c r="V429" s="170">
        <v>43619</v>
      </c>
      <c r="W429" s="164" t="s">
        <v>72</v>
      </c>
      <c r="X429"/>
      <c r="Z429" s="164" t="s">
        <v>295</v>
      </c>
      <c r="AC429" s="164" t="s">
        <v>295</v>
      </c>
      <c r="AD429" s="136"/>
      <c r="AE429" s="164" t="s">
        <v>295</v>
      </c>
      <c r="AF429" s="164" t="s">
        <v>295</v>
      </c>
      <c r="AG429" s="164" t="s">
        <v>295</v>
      </c>
      <c r="AH429" s="167"/>
      <c r="AI429" s="136"/>
      <c r="AJ429" s="151" t="str">
        <f t="shared" si="6"/>
        <v>PD&amp;C</v>
      </c>
      <c r="AK429" s="151" t="b">
        <f>ISNUMBER(SEARCH("IRT",Table1[[#This Row],[Current_Status]]))</f>
        <v>0</v>
      </c>
      <c r="AL429" s="152">
        <f>YEAR(Table1[[#This Row],[Project_Initiated]])</f>
        <v>2019</v>
      </c>
      <c r="AM429" s="87">
        <v>43754</v>
      </c>
      <c r="AN429" s="158" t="str">
        <f>IF(AND(Table1[[#This Row],[Completed Date]]&gt;="07/01/2019"+0,Table1[[#This Row],[Completed Date]]&lt;="6/30/2020"+0),"FY 19-20",IF(AND(Table1[[#This Row],[Completed Date]]&gt;="07/01/2018"+0,Table1[[#This Row],[Completed Date]]&lt;="6/30/2019"+0),"FY 18-19",""))</f>
        <v/>
      </c>
      <c r="AO429" s="157" t="str">
        <f>IFERROR(FIND("R",Table1[[#This Row],[FS_Priority]]),"")</f>
        <v/>
      </c>
      <c r="AX429"/>
      <c r="BA429" s="3"/>
    </row>
    <row r="430" spans="1:53" hidden="1" x14ac:dyDescent="0.25">
      <c r="A430" s="164" t="s">
        <v>186</v>
      </c>
      <c r="B430" s="164" t="s">
        <v>186</v>
      </c>
      <c r="C430" s="164" t="s">
        <v>295</v>
      </c>
      <c r="D430" s="168" t="b">
        <v>0</v>
      </c>
      <c r="E430" s="164" t="s">
        <v>4804</v>
      </c>
      <c r="F430" s="164" t="s">
        <v>187</v>
      </c>
      <c r="G430" s="164" t="s">
        <v>188</v>
      </c>
      <c r="H430" s="164" t="s">
        <v>350</v>
      </c>
      <c r="I430" s="164" t="s">
        <v>295</v>
      </c>
      <c r="J430" s="164" t="s">
        <v>4839</v>
      </c>
      <c r="K430" s="164" t="s">
        <v>3793</v>
      </c>
      <c r="L430" s="164" t="s">
        <v>332</v>
      </c>
      <c r="M430" s="164" t="s">
        <v>3799</v>
      </c>
      <c r="N430" s="164" t="s">
        <v>295</v>
      </c>
      <c r="O430" s="164" t="s">
        <v>3827</v>
      </c>
      <c r="P430" s="169">
        <v>24</v>
      </c>
      <c r="Q430" s="164" t="s">
        <v>295</v>
      </c>
      <c r="R430" s="164" t="s">
        <v>295</v>
      </c>
      <c r="S430" s="168" t="b">
        <v>0</v>
      </c>
      <c r="T430" s="169">
        <v>2985000</v>
      </c>
      <c r="V430" s="170">
        <v>42823</v>
      </c>
      <c r="W430" s="164" t="s">
        <v>38</v>
      </c>
      <c r="X430" s="171">
        <v>43678</v>
      </c>
      <c r="Y430" s="171">
        <v>43770</v>
      </c>
      <c r="Z430" s="164" t="s">
        <v>295</v>
      </c>
      <c r="AC430" s="164" t="s">
        <v>295</v>
      </c>
      <c r="AE430" s="164" t="s">
        <v>295</v>
      </c>
      <c r="AF430" s="164" t="s">
        <v>295</v>
      </c>
      <c r="AG430" s="164" t="s">
        <v>295</v>
      </c>
      <c r="AH430" s="136"/>
      <c r="AI430" s="136"/>
      <c r="AJ430" s="151" t="str">
        <f t="shared" si="6"/>
        <v>PD&amp;C</v>
      </c>
      <c r="AK430" s="151" t="b">
        <f>ISNUMBER(SEARCH("IRT",Table1[[#This Row],[Current_Status]]))</f>
        <v>0</v>
      </c>
      <c r="AL430" s="152">
        <f>YEAR(Table1[[#This Row],[Project_Initiated]])</f>
        <v>2017</v>
      </c>
      <c r="AM430" s="87">
        <v>43754</v>
      </c>
      <c r="AN430" s="158" t="str">
        <f>IF(AND(Table1[[#This Row],[Completed Date]]&gt;="07/01/2019"+0,Table1[[#This Row],[Completed Date]]&lt;="6/30/2020"+0),"FY 19-20",IF(AND(Table1[[#This Row],[Completed Date]]&gt;="07/01/2018"+0,Table1[[#This Row],[Completed Date]]&lt;="6/30/2019"+0),"FY 18-19",""))</f>
        <v/>
      </c>
      <c r="AO430" s="157" t="str">
        <f>IFERROR(FIND("R",Table1[[#This Row],[FS_Priority]]),"")</f>
        <v/>
      </c>
      <c r="AX430"/>
      <c r="BA430" s="3"/>
    </row>
    <row r="431" spans="1:53" hidden="1" x14ac:dyDescent="0.25">
      <c r="A431" s="164" t="s">
        <v>45</v>
      </c>
      <c r="B431" s="164" t="s">
        <v>45</v>
      </c>
      <c r="C431" s="164" t="s">
        <v>295</v>
      </c>
      <c r="D431" s="168" t="b">
        <v>0</v>
      </c>
      <c r="E431" s="164" t="s">
        <v>4804</v>
      </c>
      <c r="F431" s="164" t="s">
        <v>46</v>
      </c>
      <c r="G431" s="164" t="s">
        <v>3830</v>
      </c>
      <c r="H431" s="164" t="s">
        <v>295</v>
      </c>
      <c r="I431" s="164" t="s">
        <v>295</v>
      </c>
      <c r="J431" s="164" t="s">
        <v>3831</v>
      </c>
      <c r="K431" s="164" t="s">
        <v>3793</v>
      </c>
      <c r="L431" s="164" t="s">
        <v>332</v>
      </c>
      <c r="M431" s="164" t="s">
        <v>3828</v>
      </c>
      <c r="N431" s="164" t="s">
        <v>295</v>
      </c>
      <c r="O431" s="164" t="s">
        <v>352</v>
      </c>
      <c r="P431" s="169">
        <v>28</v>
      </c>
      <c r="Q431" s="164" t="s">
        <v>295</v>
      </c>
      <c r="R431" s="164" t="s">
        <v>295</v>
      </c>
      <c r="S431" s="168" t="b">
        <v>0</v>
      </c>
      <c r="T431" s="169">
        <v>50000</v>
      </c>
      <c r="V431" s="170">
        <v>42962</v>
      </c>
      <c r="W431" s="164" t="s">
        <v>74</v>
      </c>
      <c r="X431" s="171">
        <v>43709</v>
      </c>
      <c r="Y431" s="171">
        <v>43770</v>
      </c>
      <c r="Z431" s="164" t="s">
        <v>295</v>
      </c>
      <c r="AC431" s="164" t="s">
        <v>295</v>
      </c>
      <c r="AD431" s="136"/>
      <c r="AE431" s="164" t="s">
        <v>295</v>
      </c>
      <c r="AF431" s="164" t="s">
        <v>295</v>
      </c>
      <c r="AG431" s="164" t="s">
        <v>295</v>
      </c>
      <c r="AH431" s="167"/>
      <c r="AI431" s="136"/>
      <c r="AJ431" s="151" t="str">
        <f t="shared" si="6"/>
        <v>PD&amp;C</v>
      </c>
      <c r="AK431" s="151" t="b">
        <f>ISNUMBER(SEARCH("IRT",Table1[[#This Row],[Current_Status]]))</f>
        <v>0</v>
      </c>
      <c r="AL431" s="152">
        <f>YEAR(Table1[[#This Row],[Project_Initiated]])</f>
        <v>2017</v>
      </c>
      <c r="AM431" s="87">
        <v>43754</v>
      </c>
      <c r="AN431" s="158" t="str">
        <f>IF(AND(Table1[[#This Row],[Completed Date]]&gt;="07/01/2019"+0,Table1[[#This Row],[Completed Date]]&lt;="6/30/2020"+0),"FY 19-20",IF(AND(Table1[[#This Row],[Completed Date]]&gt;="07/01/2018"+0,Table1[[#This Row],[Completed Date]]&lt;="6/30/2019"+0),"FY 18-19",""))</f>
        <v/>
      </c>
      <c r="AO431" s="157" t="str">
        <f>IFERROR(FIND("R",Table1[[#This Row],[FS_Priority]]),"")</f>
        <v/>
      </c>
      <c r="AX431"/>
      <c r="BA431" s="3"/>
    </row>
    <row r="432" spans="1:53" hidden="1" x14ac:dyDescent="0.25">
      <c r="A432" s="164" t="s">
        <v>47</v>
      </c>
      <c r="B432" s="164" t="s">
        <v>47</v>
      </c>
      <c r="C432" s="164" t="s">
        <v>295</v>
      </c>
      <c r="D432" s="168" t="b">
        <v>0</v>
      </c>
      <c r="E432" s="164" t="s">
        <v>4804</v>
      </c>
      <c r="F432" s="164" t="s">
        <v>48</v>
      </c>
      <c r="G432" s="164" t="s">
        <v>3834</v>
      </c>
      <c r="H432" s="164" t="s">
        <v>349</v>
      </c>
      <c r="I432" s="164" t="s">
        <v>295</v>
      </c>
      <c r="J432" s="164" t="s">
        <v>3854</v>
      </c>
      <c r="K432" s="164" t="s">
        <v>3793</v>
      </c>
      <c r="L432" s="164" t="s">
        <v>332</v>
      </c>
      <c r="M432" s="164" t="s">
        <v>3799</v>
      </c>
      <c r="N432" s="164" t="s">
        <v>295</v>
      </c>
      <c r="O432" s="164" t="s">
        <v>352</v>
      </c>
      <c r="P432" s="169">
        <v>29</v>
      </c>
      <c r="Q432" s="164" t="s">
        <v>295</v>
      </c>
      <c r="R432" s="164" t="s">
        <v>295</v>
      </c>
      <c r="S432" s="168" t="b">
        <v>0</v>
      </c>
      <c r="T432" s="169">
        <v>0</v>
      </c>
      <c r="V432" s="170">
        <v>43006</v>
      </c>
      <c r="W432" s="164" t="s">
        <v>34</v>
      </c>
      <c r="X432" s="171">
        <v>43617</v>
      </c>
      <c r="Y432" s="171">
        <v>43678</v>
      </c>
      <c r="Z432" s="164" t="s">
        <v>295</v>
      </c>
      <c r="AC432" s="164" t="s">
        <v>295</v>
      </c>
      <c r="AE432" s="164" t="s">
        <v>295</v>
      </c>
      <c r="AF432" s="164" t="s">
        <v>295</v>
      </c>
      <c r="AG432" s="164" t="s">
        <v>295</v>
      </c>
      <c r="AH432" s="136"/>
      <c r="AI432" s="136"/>
      <c r="AJ432" s="151" t="str">
        <f t="shared" si="6"/>
        <v>PD&amp;C</v>
      </c>
      <c r="AK432" s="151" t="b">
        <f>ISNUMBER(SEARCH("IRT",Table1[[#This Row],[Current_Status]]))</f>
        <v>0</v>
      </c>
      <c r="AL432" s="152">
        <f>YEAR(Table1[[#This Row],[Project_Initiated]])</f>
        <v>2017</v>
      </c>
      <c r="AM432" s="87">
        <v>43754</v>
      </c>
      <c r="AN432" s="158" t="str">
        <f>IF(AND(Table1[[#This Row],[Completed Date]]&gt;="07/01/2019"+0,Table1[[#This Row],[Completed Date]]&lt;="6/30/2020"+0),"FY 19-20",IF(AND(Table1[[#This Row],[Completed Date]]&gt;="07/01/2018"+0,Table1[[#This Row],[Completed Date]]&lt;="6/30/2019"+0),"FY 18-19",""))</f>
        <v/>
      </c>
      <c r="AO432" s="157" t="str">
        <f>IFERROR(FIND("R",Table1[[#This Row],[FS_Priority]]),"")</f>
        <v/>
      </c>
      <c r="AX432"/>
      <c r="BA432" s="3"/>
    </row>
    <row r="433" spans="1:53" hidden="1" x14ac:dyDescent="0.25">
      <c r="A433" s="164" t="s">
        <v>49</v>
      </c>
      <c r="B433" s="164" t="s">
        <v>49</v>
      </c>
      <c r="C433" s="164" t="s">
        <v>295</v>
      </c>
      <c r="D433" s="168" t="b">
        <v>0</v>
      </c>
      <c r="E433" s="164" t="s">
        <v>4804</v>
      </c>
      <c r="F433" s="164" t="s">
        <v>2954</v>
      </c>
      <c r="G433" s="164" t="s">
        <v>3836</v>
      </c>
      <c r="H433" s="164" t="s">
        <v>349</v>
      </c>
      <c r="I433" s="164" t="s">
        <v>295</v>
      </c>
      <c r="J433" s="164" t="s">
        <v>3854</v>
      </c>
      <c r="K433" s="164" t="s">
        <v>3793</v>
      </c>
      <c r="L433" s="164" t="s">
        <v>332</v>
      </c>
      <c r="M433" s="164" t="s">
        <v>3799</v>
      </c>
      <c r="N433" s="164" t="s">
        <v>295</v>
      </c>
      <c r="O433" s="164" t="s">
        <v>352</v>
      </c>
      <c r="P433" s="169">
        <v>30</v>
      </c>
      <c r="Q433" s="164" t="s">
        <v>295</v>
      </c>
      <c r="R433" s="164" t="s">
        <v>295</v>
      </c>
      <c r="S433" s="168" t="b">
        <v>0</v>
      </c>
      <c r="T433" s="169">
        <v>883000</v>
      </c>
      <c r="V433" s="170">
        <v>43011</v>
      </c>
      <c r="W433" s="164" t="s">
        <v>34</v>
      </c>
      <c r="X433" s="171">
        <v>43617</v>
      </c>
      <c r="Y433" s="171">
        <v>43678</v>
      </c>
      <c r="Z433" s="164" t="s">
        <v>295</v>
      </c>
      <c r="AC433" s="164" t="s">
        <v>295</v>
      </c>
      <c r="AE433" s="164" t="s">
        <v>295</v>
      </c>
      <c r="AF433" s="164" t="s">
        <v>295</v>
      </c>
      <c r="AG433" s="164" t="s">
        <v>295</v>
      </c>
      <c r="AH433" s="136"/>
      <c r="AI433" s="136"/>
      <c r="AJ433" s="151" t="str">
        <f t="shared" si="6"/>
        <v>PD&amp;C</v>
      </c>
      <c r="AK433" s="151" t="b">
        <f>ISNUMBER(SEARCH("IRT",Table1[[#This Row],[Current_Status]]))</f>
        <v>0</v>
      </c>
      <c r="AL433" s="152">
        <f>YEAR(Table1[[#This Row],[Project_Initiated]])</f>
        <v>2017</v>
      </c>
      <c r="AM433" s="87">
        <v>43754</v>
      </c>
      <c r="AN433" s="158" t="str">
        <f>IF(AND(Table1[[#This Row],[Completed Date]]&gt;="07/01/2019"+0,Table1[[#This Row],[Completed Date]]&lt;="6/30/2020"+0),"FY 19-20",IF(AND(Table1[[#This Row],[Completed Date]]&gt;="07/01/2018"+0,Table1[[#This Row],[Completed Date]]&lt;="6/30/2019"+0),"FY 18-19",""))</f>
        <v/>
      </c>
      <c r="AO433" s="157" t="str">
        <f>IFERROR(FIND("R",Table1[[#This Row],[FS_Priority]]),"")</f>
        <v/>
      </c>
      <c r="AX433"/>
      <c r="BA433" s="3"/>
    </row>
    <row r="434" spans="1:53" hidden="1" x14ac:dyDescent="0.25">
      <c r="A434" s="164" t="s">
        <v>51</v>
      </c>
      <c r="B434" s="164" t="s">
        <v>51</v>
      </c>
      <c r="C434" s="164" t="s">
        <v>295</v>
      </c>
      <c r="D434" s="168" t="b">
        <v>0</v>
      </c>
      <c r="E434" s="164" t="s">
        <v>4804</v>
      </c>
      <c r="F434" s="164" t="s">
        <v>52</v>
      </c>
      <c r="G434" s="164" t="s">
        <v>3837</v>
      </c>
      <c r="H434" s="164" t="s">
        <v>295</v>
      </c>
      <c r="I434" s="164" t="s">
        <v>295</v>
      </c>
      <c r="J434" s="164" t="s">
        <v>50</v>
      </c>
      <c r="K434" s="164" t="s">
        <v>3793</v>
      </c>
      <c r="L434" s="164" t="s">
        <v>332</v>
      </c>
      <c r="M434" s="164" t="s">
        <v>3799</v>
      </c>
      <c r="N434" s="164" t="s">
        <v>295</v>
      </c>
      <c r="O434" s="164" t="s">
        <v>352</v>
      </c>
      <c r="P434" s="169">
        <v>32</v>
      </c>
      <c r="Q434" s="164" t="s">
        <v>295</v>
      </c>
      <c r="R434" s="164" t="s">
        <v>295</v>
      </c>
      <c r="S434" s="168" t="b">
        <v>0</v>
      </c>
      <c r="T434" s="169">
        <v>0</v>
      </c>
      <c r="V434" s="170">
        <v>43284</v>
      </c>
      <c r="W434" s="164" t="s">
        <v>50</v>
      </c>
      <c r="X434"/>
      <c r="Z434" s="164" t="s">
        <v>295</v>
      </c>
      <c r="AC434" s="164" t="s">
        <v>295</v>
      </c>
      <c r="AE434" s="164" t="s">
        <v>295</v>
      </c>
      <c r="AF434" s="164" t="s">
        <v>295</v>
      </c>
      <c r="AG434" s="164" t="s">
        <v>295</v>
      </c>
      <c r="AH434" s="136"/>
      <c r="AI434" s="136"/>
      <c r="AJ434" s="151" t="str">
        <f t="shared" si="6"/>
        <v>PD&amp;C</v>
      </c>
      <c r="AK434" s="151" t="b">
        <f>ISNUMBER(SEARCH("IRT",Table1[[#This Row],[Current_Status]]))</f>
        <v>0</v>
      </c>
      <c r="AL434" s="152">
        <f>YEAR(Table1[[#This Row],[Project_Initiated]])</f>
        <v>2018</v>
      </c>
      <c r="AM434" s="87">
        <v>43754</v>
      </c>
      <c r="AN434" s="158" t="str">
        <f>IF(AND(Table1[[#This Row],[Completed Date]]&gt;="07/01/2019"+0,Table1[[#This Row],[Completed Date]]&lt;="6/30/2020"+0),"FY 19-20",IF(AND(Table1[[#This Row],[Completed Date]]&gt;="07/01/2018"+0,Table1[[#This Row],[Completed Date]]&lt;="6/30/2019"+0),"FY 18-19",""))</f>
        <v/>
      </c>
      <c r="AO434" s="157" t="str">
        <f>IFERROR(FIND("R",Table1[[#This Row],[FS_Priority]]),"")</f>
        <v/>
      </c>
      <c r="AX434"/>
      <c r="BA434" s="3"/>
    </row>
    <row r="435" spans="1:53" hidden="1" x14ac:dyDescent="0.25">
      <c r="A435" s="164" t="s">
        <v>204</v>
      </c>
      <c r="B435" s="164" t="s">
        <v>204</v>
      </c>
      <c r="C435" s="164" t="s">
        <v>295</v>
      </c>
      <c r="D435" s="168" t="b">
        <v>0</v>
      </c>
      <c r="E435" s="164" t="s">
        <v>526</v>
      </c>
      <c r="F435" s="164" t="s">
        <v>500</v>
      </c>
      <c r="G435" s="164" t="s">
        <v>205</v>
      </c>
      <c r="H435" s="164" t="s">
        <v>295</v>
      </c>
      <c r="I435" s="164" t="s">
        <v>295</v>
      </c>
      <c r="J435" s="164" t="s">
        <v>4521</v>
      </c>
      <c r="K435" s="164" t="s">
        <v>4208</v>
      </c>
      <c r="L435" s="164" t="s">
        <v>203</v>
      </c>
      <c r="M435" s="164" t="s">
        <v>4216</v>
      </c>
      <c r="N435" s="164" t="s">
        <v>295</v>
      </c>
      <c r="O435" s="164" t="s">
        <v>3839</v>
      </c>
      <c r="P435" s="169">
        <v>1</v>
      </c>
      <c r="Q435" s="164" t="s">
        <v>295</v>
      </c>
      <c r="R435" s="164" t="s">
        <v>295</v>
      </c>
      <c r="S435" s="168" t="b">
        <v>0</v>
      </c>
      <c r="T435" s="169">
        <v>350000</v>
      </c>
      <c r="V435" s="170">
        <v>42719</v>
      </c>
      <c r="W435" s="164" t="s">
        <v>4841</v>
      </c>
      <c r="X435"/>
      <c r="Z435" s="164" t="s">
        <v>295</v>
      </c>
      <c r="AC435" s="164" t="s">
        <v>295</v>
      </c>
      <c r="AD435" s="167"/>
      <c r="AE435" s="164" t="s">
        <v>295</v>
      </c>
      <c r="AF435" s="164" t="s">
        <v>295</v>
      </c>
      <c r="AG435" s="164" t="s">
        <v>295</v>
      </c>
      <c r="AH435" s="167"/>
      <c r="AI435" s="136"/>
      <c r="AJ435" s="151" t="str">
        <f t="shared" si="6"/>
        <v>PD&amp;C</v>
      </c>
      <c r="AK435" s="151" t="b">
        <f>ISNUMBER(SEARCH("IRT",Table1[[#This Row],[Current_Status]]))</f>
        <v>0</v>
      </c>
      <c r="AL435" s="152">
        <f>YEAR(Table1[[#This Row],[Project_Initiated]])</f>
        <v>2016</v>
      </c>
      <c r="AM435" s="87">
        <v>43754</v>
      </c>
      <c r="AN435" s="158" t="str">
        <f>IF(AND(Table1[[#This Row],[Completed Date]]&gt;="07/01/2019"+0,Table1[[#This Row],[Completed Date]]&lt;="6/30/2020"+0),"FY 19-20",IF(AND(Table1[[#This Row],[Completed Date]]&gt;="07/01/2018"+0,Table1[[#This Row],[Completed Date]]&lt;="6/30/2019"+0),"FY 18-19",""))</f>
        <v/>
      </c>
      <c r="AO435" s="157" t="str">
        <f>IFERROR(FIND("R",Table1[[#This Row],[FS_Priority]]),"")</f>
        <v/>
      </c>
      <c r="AX435"/>
      <c r="BA435" s="3"/>
    </row>
    <row r="436" spans="1:53" hidden="1" x14ac:dyDescent="0.25">
      <c r="A436" s="164" t="s">
        <v>209</v>
      </c>
      <c r="B436" s="164" t="s">
        <v>209</v>
      </c>
      <c r="C436" s="164" t="s">
        <v>295</v>
      </c>
      <c r="D436" s="168" t="b">
        <v>0</v>
      </c>
      <c r="E436" s="164" t="s">
        <v>526</v>
      </c>
      <c r="F436" s="164" t="s">
        <v>210</v>
      </c>
      <c r="G436" s="164" t="s">
        <v>4218</v>
      </c>
      <c r="H436" s="164" t="s">
        <v>4212</v>
      </c>
      <c r="I436" s="164" t="s">
        <v>295</v>
      </c>
      <c r="J436" s="164" t="s">
        <v>4031</v>
      </c>
      <c r="K436" s="164" t="s">
        <v>4208</v>
      </c>
      <c r="L436" s="164" t="s">
        <v>203</v>
      </c>
      <c r="M436" s="164" t="s">
        <v>203</v>
      </c>
      <c r="N436" s="164" t="s">
        <v>295</v>
      </c>
      <c r="O436" s="164" t="s">
        <v>177</v>
      </c>
      <c r="P436" s="169">
        <v>3</v>
      </c>
      <c r="Q436" s="164" t="s">
        <v>295</v>
      </c>
      <c r="R436" s="164" t="s">
        <v>295</v>
      </c>
      <c r="S436" s="168" t="b">
        <v>0</v>
      </c>
      <c r="T436" s="169">
        <v>150000</v>
      </c>
      <c r="V436" s="170">
        <v>42723</v>
      </c>
      <c r="W436" s="164" t="s">
        <v>171</v>
      </c>
      <c r="X436" s="171">
        <v>43831</v>
      </c>
      <c r="Y436" s="171">
        <v>43831</v>
      </c>
      <c r="Z436" s="164" t="s">
        <v>295</v>
      </c>
      <c r="AC436" s="164" t="s">
        <v>295</v>
      </c>
      <c r="AD436" s="167"/>
      <c r="AE436" s="164" t="s">
        <v>295</v>
      </c>
      <c r="AF436" s="164" t="s">
        <v>295</v>
      </c>
      <c r="AG436" s="164" t="s">
        <v>295</v>
      </c>
      <c r="AH436" s="167"/>
      <c r="AI436" s="136"/>
      <c r="AJ436" s="151" t="str">
        <f t="shared" si="6"/>
        <v>PD&amp;C</v>
      </c>
      <c r="AK436" s="151" t="b">
        <f>ISNUMBER(SEARCH("IRT",Table1[[#This Row],[Current_Status]]))</f>
        <v>0</v>
      </c>
      <c r="AL436" s="152">
        <f>YEAR(Table1[[#This Row],[Project_Initiated]])</f>
        <v>2016</v>
      </c>
      <c r="AM436" s="87">
        <v>43754</v>
      </c>
      <c r="AN436" s="158" t="str">
        <f>IF(AND(Table1[[#This Row],[Completed Date]]&gt;="07/01/2019"+0,Table1[[#This Row],[Completed Date]]&lt;="6/30/2020"+0),"FY 19-20",IF(AND(Table1[[#This Row],[Completed Date]]&gt;="07/01/2018"+0,Table1[[#This Row],[Completed Date]]&lt;="6/30/2019"+0),"FY 18-19",""))</f>
        <v/>
      </c>
      <c r="AO436" s="157" t="str">
        <f>IFERROR(FIND("R",Table1[[#This Row],[FS_Priority]]),"")</f>
        <v/>
      </c>
      <c r="AX436"/>
      <c r="BA436" s="3"/>
    </row>
    <row r="437" spans="1:53" hidden="1" x14ac:dyDescent="0.25">
      <c r="A437" s="164" t="s">
        <v>201</v>
      </c>
      <c r="B437" s="164" t="s">
        <v>201</v>
      </c>
      <c r="C437" s="164" t="s">
        <v>295</v>
      </c>
      <c r="D437" s="168" t="b">
        <v>0</v>
      </c>
      <c r="E437" s="164" t="s">
        <v>526</v>
      </c>
      <c r="F437" s="164" t="s">
        <v>202</v>
      </c>
      <c r="G437" s="164" t="s">
        <v>4219</v>
      </c>
      <c r="H437" s="164" t="s">
        <v>295</v>
      </c>
      <c r="I437" s="164" t="s">
        <v>295</v>
      </c>
      <c r="J437" s="164" t="s">
        <v>4220</v>
      </c>
      <c r="K437" s="164" t="s">
        <v>4208</v>
      </c>
      <c r="L437" s="164" t="s">
        <v>203</v>
      </c>
      <c r="M437" s="164" t="s">
        <v>203</v>
      </c>
      <c r="N437" s="164" t="s">
        <v>295</v>
      </c>
      <c r="O437" s="164" t="s">
        <v>177</v>
      </c>
      <c r="P437" s="169">
        <v>4</v>
      </c>
      <c r="Q437" s="164" t="s">
        <v>295</v>
      </c>
      <c r="R437" s="164" t="s">
        <v>295</v>
      </c>
      <c r="S437" s="168" t="b">
        <v>0</v>
      </c>
      <c r="T437" s="169">
        <v>0</v>
      </c>
      <c r="V437" s="170">
        <v>42934</v>
      </c>
      <c r="W437" s="164" t="s">
        <v>2979</v>
      </c>
      <c r="X437"/>
      <c r="Z437" s="164" t="s">
        <v>295</v>
      </c>
      <c r="AC437" s="164" t="s">
        <v>295</v>
      </c>
      <c r="AE437" s="164" t="s">
        <v>295</v>
      </c>
      <c r="AF437" s="164" t="s">
        <v>295</v>
      </c>
      <c r="AG437" s="164" t="s">
        <v>295</v>
      </c>
      <c r="AH437" s="167"/>
      <c r="AI437" s="136"/>
      <c r="AJ437" s="151" t="str">
        <f t="shared" si="6"/>
        <v>PD&amp;C</v>
      </c>
      <c r="AK437" s="151" t="b">
        <f>ISNUMBER(SEARCH("IRT",Table1[[#This Row],[Current_Status]]))</f>
        <v>0</v>
      </c>
      <c r="AL437" s="152">
        <f>YEAR(Table1[[#This Row],[Project_Initiated]])</f>
        <v>2017</v>
      </c>
      <c r="AM437" s="87">
        <v>43754</v>
      </c>
      <c r="AN437" s="158" t="str">
        <f>IF(AND(Table1[[#This Row],[Completed Date]]&gt;="07/01/2019"+0,Table1[[#This Row],[Completed Date]]&lt;="6/30/2020"+0),"FY 19-20",IF(AND(Table1[[#This Row],[Completed Date]]&gt;="07/01/2018"+0,Table1[[#This Row],[Completed Date]]&lt;="6/30/2019"+0),"FY 18-19",""))</f>
        <v/>
      </c>
      <c r="AO437" s="157" t="str">
        <f>IFERROR(FIND("R",Table1[[#This Row],[FS_Priority]]),"")</f>
        <v/>
      </c>
      <c r="AX437"/>
      <c r="BA437" s="3"/>
    </row>
    <row r="438" spans="1:53" hidden="1" x14ac:dyDescent="0.25">
      <c r="A438" s="164" t="s">
        <v>3745</v>
      </c>
      <c r="B438" s="164" t="s">
        <v>295</v>
      </c>
      <c r="C438" s="164" t="s">
        <v>3745</v>
      </c>
      <c r="D438" s="168" t="b">
        <v>0</v>
      </c>
      <c r="E438" s="164" t="s">
        <v>151</v>
      </c>
      <c r="F438" s="164" t="s">
        <v>3746</v>
      </c>
      <c r="G438" s="164" t="s">
        <v>4461</v>
      </c>
      <c r="H438" s="164" t="s">
        <v>1202</v>
      </c>
      <c r="I438" s="164" t="s">
        <v>4171</v>
      </c>
      <c r="J438" s="164" t="s">
        <v>4755</v>
      </c>
      <c r="K438" s="164" t="s">
        <v>4035</v>
      </c>
      <c r="L438" s="164" t="s">
        <v>153</v>
      </c>
      <c r="M438" s="164" t="s">
        <v>4384</v>
      </c>
      <c r="N438" s="164" t="s">
        <v>295</v>
      </c>
      <c r="O438" s="164" t="s">
        <v>4379</v>
      </c>
      <c r="P438" s="167"/>
      <c r="Q438" s="164" t="s">
        <v>3747</v>
      </c>
      <c r="R438" s="164" t="s">
        <v>295</v>
      </c>
      <c r="S438" s="168" t="b">
        <v>0</v>
      </c>
      <c r="T438" s="167"/>
      <c r="V438" s="170">
        <v>43494</v>
      </c>
      <c r="W438" s="164" t="s">
        <v>295</v>
      </c>
      <c r="X438"/>
      <c r="Z438" s="164" t="s">
        <v>295</v>
      </c>
      <c r="AC438" s="164" t="s">
        <v>295</v>
      </c>
      <c r="AE438" s="164" t="s">
        <v>583</v>
      </c>
      <c r="AF438" s="164" t="s">
        <v>4836</v>
      </c>
      <c r="AG438" s="164" t="s">
        <v>2884</v>
      </c>
      <c r="AH438" s="136"/>
      <c r="AI438" s="136"/>
      <c r="AJ438" s="151" t="str">
        <f t="shared" si="6"/>
        <v>FS</v>
      </c>
      <c r="AK438" s="151" t="b">
        <f>ISNUMBER(SEARCH("IRT",Table1[[#This Row],[Current_Status]]))</f>
        <v>0</v>
      </c>
      <c r="AL438" s="152">
        <f>YEAR(Table1[[#This Row],[Project_Initiated]])</f>
        <v>2019</v>
      </c>
      <c r="AM438" s="87">
        <v>43754</v>
      </c>
      <c r="AN438" s="158" t="str">
        <f>IF(AND(Table1[[#This Row],[Completed Date]]&gt;="07/01/2019"+0,Table1[[#This Row],[Completed Date]]&lt;="6/30/2020"+0),"FY 19-20",IF(AND(Table1[[#This Row],[Completed Date]]&gt;="07/01/2018"+0,Table1[[#This Row],[Completed Date]]&lt;="6/30/2019"+0),"FY 18-19",""))</f>
        <v/>
      </c>
      <c r="AO438" s="157">
        <f>IFERROR(FIND("R",Table1[[#This Row],[FS_Priority]]),"")</f>
        <v>1</v>
      </c>
      <c r="AX438"/>
      <c r="BA438" s="3"/>
    </row>
    <row r="439" spans="1:53" hidden="1" x14ac:dyDescent="0.25">
      <c r="A439" s="164" t="s">
        <v>3748</v>
      </c>
      <c r="B439" s="164" t="s">
        <v>295</v>
      </c>
      <c r="C439" s="164" t="s">
        <v>3748</v>
      </c>
      <c r="D439" s="168" t="b">
        <v>0</v>
      </c>
      <c r="E439" s="164" t="s">
        <v>151</v>
      </c>
      <c r="F439" s="164" t="s">
        <v>3749</v>
      </c>
      <c r="G439" s="164" t="s">
        <v>4891</v>
      </c>
      <c r="H439" s="164" t="s">
        <v>558</v>
      </c>
      <c r="I439" s="164" t="s">
        <v>4385</v>
      </c>
      <c r="J439" s="164" t="s">
        <v>4755</v>
      </c>
      <c r="K439" s="164" t="s">
        <v>4035</v>
      </c>
      <c r="L439" s="164" t="s">
        <v>153</v>
      </c>
      <c r="M439" s="164" t="s">
        <v>3906</v>
      </c>
      <c r="N439" s="164" t="s">
        <v>295</v>
      </c>
      <c r="O439" s="164" t="s">
        <v>4379</v>
      </c>
      <c r="Q439" s="164" t="s">
        <v>3750</v>
      </c>
      <c r="R439" s="164" t="s">
        <v>295</v>
      </c>
      <c r="S439" s="168" t="b">
        <v>0</v>
      </c>
      <c r="V439" s="170">
        <v>43516</v>
      </c>
      <c r="W439" s="164" t="s">
        <v>295</v>
      </c>
      <c r="X439"/>
      <c r="Z439" s="164" t="s">
        <v>295</v>
      </c>
      <c r="AC439" s="164" t="s">
        <v>295</v>
      </c>
      <c r="AD439" s="172">
        <v>43725</v>
      </c>
      <c r="AE439" s="164" t="s">
        <v>583</v>
      </c>
      <c r="AF439" s="164" t="s">
        <v>4892</v>
      </c>
      <c r="AG439" s="164" t="s">
        <v>2884</v>
      </c>
      <c r="AH439" s="167"/>
      <c r="AI439" s="136"/>
      <c r="AJ439" s="151" t="str">
        <f t="shared" si="6"/>
        <v>FS</v>
      </c>
      <c r="AK439" s="151" t="b">
        <f>ISNUMBER(SEARCH("IRT",Table1[[#This Row],[Current_Status]]))</f>
        <v>0</v>
      </c>
      <c r="AL439" s="152">
        <f>YEAR(Table1[[#This Row],[Project_Initiated]])</f>
        <v>2019</v>
      </c>
      <c r="AM439" s="87">
        <v>43754</v>
      </c>
      <c r="AN439" s="158" t="str">
        <f>IF(AND(Table1[[#This Row],[Completed Date]]&gt;="07/01/2019"+0,Table1[[#This Row],[Completed Date]]&lt;="6/30/2020"+0),"FY 19-20",IF(AND(Table1[[#This Row],[Completed Date]]&gt;="07/01/2018"+0,Table1[[#This Row],[Completed Date]]&lt;="6/30/2019"+0),"FY 18-19",""))</f>
        <v/>
      </c>
      <c r="AO439" s="157">
        <f>IFERROR(FIND("R",Table1[[#This Row],[FS_Priority]]),"")</f>
        <v>1</v>
      </c>
      <c r="AX439"/>
      <c r="BA439" s="3"/>
    </row>
    <row r="440" spans="1:53" hidden="1" x14ac:dyDescent="0.25">
      <c r="A440" s="164" t="s">
        <v>3754</v>
      </c>
      <c r="B440" s="164" t="s">
        <v>295</v>
      </c>
      <c r="C440" s="164" t="s">
        <v>3754</v>
      </c>
      <c r="D440" s="168" t="b">
        <v>0</v>
      </c>
      <c r="E440" s="164" t="s">
        <v>151</v>
      </c>
      <c r="F440" s="164" t="s">
        <v>3755</v>
      </c>
      <c r="G440" s="164" t="s">
        <v>4469</v>
      </c>
      <c r="H440" s="164" t="s">
        <v>546</v>
      </c>
      <c r="I440" s="164" t="s">
        <v>4387</v>
      </c>
      <c r="J440" s="164" t="s">
        <v>4755</v>
      </c>
      <c r="K440" s="164" t="s">
        <v>4035</v>
      </c>
      <c r="L440" s="164" t="s">
        <v>153</v>
      </c>
      <c r="M440" s="164" t="s">
        <v>4388</v>
      </c>
      <c r="N440" s="164" t="s">
        <v>295</v>
      </c>
      <c r="O440" s="164" t="s">
        <v>4379</v>
      </c>
      <c r="Q440" s="164" t="s">
        <v>3756</v>
      </c>
      <c r="R440" s="164" t="s">
        <v>295</v>
      </c>
      <c r="S440" s="168" t="b">
        <v>0</v>
      </c>
      <c r="V440" s="170">
        <v>43545</v>
      </c>
      <c r="W440" s="164" t="s">
        <v>295</v>
      </c>
      <c r="X440"/>
      <c r="Z440" s="164" t="s">
        <v>295</v>
      </c>
      <c r="AC440" s="164" t="s">
        <v>295</v>
      </c>
      <c r="AD440" s="172">
        <v>43739</v>
      </c>
      <c r="AE440" s="164" t="s">
        <v>583</v>
      </c>
      <c r="AF440" s="164" t="s">
        <v>4893</v>
      </c>
      <c r="AG440" s="164" t="s">
        <v>2884</v>
      </c>
      <c r="AH440" s="167"/>
      <c r="AI440" s="136"/>
      <c r="AJ440" s="151" t="str">
        <f t="shared" si="6"/>
        <v>FS</v>
      </c>
      <c r="AK440" s="151" t="b">
        <f>ISNUMBER(SEARCH("IRT",Table1[[#This Row],[Current_Status]]))</f>
        <v>0</v>
      </c>
      <c r="AL440" s="152">
        <f>YEAR(Table1[[#This Row],[Project_Initiated]])</f>
        <v>2019</v>
      </c>
      <c r="AM440" s="87">
        <v>43754</v>
      </c>
      <c r="AN440" s="158" t="str">
        <f>IF(AND(Table1[[#This Row],[Completed Date]]&gt;="07/01/2019"+0,Table1[[#This Row],[Completed Date]]&lt;="6/30/2020"+0),"FY 19-20",IF(AND(Table1[[#This Row],[Completed Date]]&gt;="07/01/2018"+0,Table1[[#This Row],[Completed Date]]&lt;="6/30/2019"+0),"FY 18-19",""))</f>
        <v/>
      </c>
      <c r="AO440" s="157">
        <f>IFERROR(FIND("R",Table1[[#This Row],[FS_Priority]]),"")</f>
        <v>1</v>
      </c>
      <c r="AX440"/>
      <c r="BA440" s="3"/>
    </row>
    <row r="441" spans="1:53" hidden="1" x14ac:dyDescent="0.25">
      <c r="A441" s="164" t="s">
        <v>212</v>
      </c>
      <c r="B441" s="164" t="s">
        <v>212</v>
      </c>
      <c r="C441" s="164" t="s">
        <v>295</v>
      </c>
      <c r="D441" s="168" t="b">
        <v>0</v>
      </c>
      <c r="E441" s="164" t="s">
        <v>211</v>
      </c>
      <c r="F441" s="164" t="s">
        <v>213</v>
      </c>
      <c r="G441" s="164" t="s">
        <v>4241</v>
      </c>
      <c r="H441" s="164" t="s">
        <v>295</v>
      </c>
      <c r="I441" s="164" t="s">
        <v>295</v>
      </c>
      <c r="J441" s="164" t="s">
        <v>4242</v>
      </c>
      <c r="K441" s="164" t="s">
        <v>4222</v>
      </c>
      <c r="L441" s="164" t="s">
        <v>4866</v>
      </c>
      <c r="M441" s="164" t="s">
        <v>33</v>
      </c>
      <c r="N441" s="164" t="s">
        <v>295</v>
      </c>
      <c r="O441" s="164" t="s">
        <v>99</v>
      </c>
      <c r="P441" s="169">
        <v>99</v>
      </c>
      <c r="Q441" s="164" t="s">
        <v>295</v>
      </c>
      <c r="R441" s="164" t="s">
        <v>295</v>
      </c>
      <c r="S441" s="168" t="b">
        <v>0</v>
      </c>
      <c r="T441" s="169">
        <v>2250000</v>
      </c>
      <c r="V441" s="170">
        <v>42436</v>
      </c>
      <c r="W441" s="164" t="s">
        <v>3015</v>
      </c>
      <c r="X441" s="171">
        <v>42948</v>
      </c>
      <c r="Y441" s="171">
        <v>43132</v>
      </c>
      <c r="Z441" s="164" t="s">
        <v>295</v>
      </c>
      <c r="AC441" s="164" t="s">
        <v>295</v>
      </c>
      <c r="AE441" s="164" t="s">
        <v>295</v>
      </c>
      <c r="AF441" s="164" t="s">
        <v>295</v>
      </c>
      <c r="AG441" s="164" t="s">
        <v>295</v>
      </c>
      <c r="AH441" s="167"/>
      <c r="AI441" s="136"/>
      <c r="AJ441" s="151" t="str">
        <f t="shared" si="6"/>
        <v>PD&amp;C</v>
      </c>
      <c r="AK441" s="151" t="b">
        <f>ISNUMBER(SEARCH("IRT",Table1[[#This Row],[Current_Status]]))</f>
        <v>0</v>
      </c>
      <c r="AL441" s="152">
        <f>YEAR(Table1[[#This Row],[Project_Initiated]])</f>
        <v>2016</v>
      </c>
      <c r="AM441" s="87">
        <v>43754</v>
      </c>
      <c r="AN441" s="158" t="str">
        <f>IF(AND(Table1[[#This Row],[Completed Date]]&gt;="07/01/2019"+0,Table1[[#This Row],[Completed Date]]&lt;="6/30/2020"+0),"FY 19-20",IF(AND(Table1[[#This Row],[Completed Date]]&gt;="07/01/2018"+0,Table1[[#This Row],[Completed Date]]&lt;="6/30/2019"+0),"FY 18-19",""))</f>
        <v/>
      </c>
      <c r="AO441" s="157" t="str">
        <f>IFERROR(FIND("R",Table1[[#This Row],[FS_Priority]]),"")</f>
        <v/>
      </c>
      <c r="AX441"/>
      <c r="BA441" s="3"/>
    </row>
    <row r="442" spans="1:53" hidden="1" x14ac:dyDescent="0.25">
      <c r="A442" s="164" t="s">
        <v>2789</v>
      </c>
      <c r="B442" s="164" t="s">
        <v>295</v>
      </c>
      <c r="C442" s="164" t="s">
        <v>2789</v>
      </c>
      <c r="D442" s="168" t="b">
        <v>0</v>
      </c>
      <c r="E442" s="164" t="s">
        <v>151</v>
      </c>
      <c r="F442" s="164" t="s">
        <v>3486</v>
      </c>
      <c r="G442" s="164" t="s">
        <v>4080</v>
      </c>
      <c r="H442" s="164" t="s">
        <v>4081</v>
      </c>
      <c r="I442" s="164" t="s">
        <v>295</v>
      </c>
      <c r="J442" s="164" t="s">
        <v>2852</v>
      </c>
      <c r="K442" s="164" t="s">
        <v>4035</v>
      </c>
      <c r="L442" s="164" t="s">
        <v>153</v>
      </c>
      <c r="M442" s="164" t="s">
        <v>4041</v>
      </c>
      <c r="N442" s="164" t="s">
        <v>295</v>
      </c>
      <c r="O442" s="164" t="s">
        <v>263</v>
      </c>
      <c r="Q442" s="164" t="s">
        <v>3588</v>
      </c>
      <c r="R442" s="164" t="s">
        <v>3071</v>
      </c>
      <c r="S442" s="168" t="b">
        <v>0</v>
      </c>
      <c r="V442" s="170">
        <v>43412</v>
      </c>
      <c r="W442" s="164" t="s">
        <v>295</v>
      </c>
      <c r="X442"/>
      <c r="Z442" s="164" t="s">
        <v>295</v>
      </c>
      <c r="AC442" s="164" t="s">
        <v>295</v>
      </c>
      <c r="AD442" s="171">
        <v>43560</v>
      </c>
      <c r="AE442" s="164" t="s">
        <v>583</v>
      </c>
      <c r="AF442" s="164" t="s">
        <v>4865</v>
      </c>
      <c r="AG442" s="164" t="s">
        <v>2884</v>
      </c>
      <c r="AH442" s="167"/>
      <c r="AI442" s="136"/>
      <c r="AJ442" s="151" t="str">
        <f t="shared" si="6"/>
        <v>FS</v>
      </c>
      <c r="AK442" s="151" t="b">
        <f>ISNUMBER(SEARCH("IRT",Table1[[#This Row],[Current_Status]]))</f>
        <v>0</v>
      </c>
      <c r="AL442" s="152">
        <f>YEAR(Table1[[#This Row],[Project_Initiated]])</f>
        <v>2018</v>
      </c>
      <c r="AM442" s="87">
        <v>43754</v>
      </c>
      <c r="AN442" s="158" t="str">
        <f>IF(AND(Table1[[#This Row],[Completed Date]]&gt;="07/01/2019"+0,Table1[[#This Row],[Completed Date]]&lt;="6/30/2020"+0),"FY 19-20",IF(AND(Table1[[#This Row],[Completed Date]]&gt;="07/01/2018"+0,Table1[[#This Row],[Completed Date]]&lt;="6/30/2019"+0),"FY 18-19",""))</f>
        <v/>
      </c>
      <c r="AO442" s="157">
        <f>IFERROR(FIND("R",Table1[[#This Row],[FS_Priority]]),"")</f>
        <v>1</v>
      </c>
      <c r="AX442"/>
      <c r="BA442" s="3"/>
    </row>
    <row r="443" spans="1:53" hidden="1" x14ac:dyDescent="0.25">
      <c r="A443" s="164" t="s">
        <v>3743</v>
      </c>
      <c r="B443" s="164" t="s">
        <v>295</v>
      </c>
      <c r="C443" s="164" t="s">
        <v>3743</v>
      </c>
      <c r="D443" s="168" t="b">
        <v>0</v>
      </c>
      <c r="E443" s="164" t="s">
        <v>151</v>
      </c>
      <c r="F443" s="164" t="s">
        <v>4417</v>
      </c>
      <c r="G443" s="164" t="s">
        <v>4472</v>
      </c>
      <c r="H443" s="164" t="s">
        <v>1402</v>
      </c>
      <c r="I443" s="164" t="s">
        <v>372</v>
      </c>
      <c r="J443" s="164" t="s">
        <v>2852</v>
      </c>
      <c r="K443" s="164" t="s">
        <v>4035</v>
      </c>
      <c r="L443" s="164" t="s">
        <v>153</v>
      </c>
      <c r="M443" s="164" t="s">
        <v>4041</v>
      </c>
      <c r="N443" s="164" t="s">
        <v>295</v>
      </c>
      <c r="O443" s="164" t="s">
        <v>4379</v>
      </c>
      <c r="Q443" s="164" t="s">
        <v>3744</v>
      </c>
      <c r="R443" s="164" t="s">
        <v>295</v>
      </c>
      <c r="S443" s="168" t="b">
        <v>0</v>
      </c>
      <c r="V443" s="170">
        <v>43558</v>
      </c>
      <c r="W443" s="164" t="s">
        <v>295</v>
      </c>
      <c r="X443"/>
      <c r="Z443" s="164" t="s">
        <v>295</v>
      </c>
      <c r="AC443" s="164" t="s">
        <v>4890</v>
      </c>
      <c r="AE443" s="164" t="s">
        <v>583</v>
      </c>
      <c r="AF443" s="164" t="s">
        <v>4473</v>
      </c>
      <c r="AG443" s="164" t="s">
        <v>295</v>
      </c>
      <c r="AH443" s="167"/>
      <c r="AI443" s="136"/>
      <c r="AJ443" s="151" t="str">
        <f t="shared" si="6"/>
        <v>FS</v>
      </c>
      <c r="AK443" s="151" t="b">
        <f>ISNUMBER(SEARCH("IRT",Table1[[#This Row],[Current_Status]]))</f>
        <v>0</v>
      </c>
      <c r="AL443" s="152">
        <f>YEAR(Table1[[#This Row],[Project_Initiated]])</f>
        <v>2019</v>
      </c>
      <c r="AM443" s="87">
        <v>43754</v>
      </c>
      <c r="AN443" s="158" t="str">
        <f>IF(AND(Table1[[#This Row],[Completed Date]]&gt;="07/01/2019"+0,Table1[[#This Row],[Completed Date]]&lt;="6/30/2020"+0),"FY 19-20",IF(AND(Table1[[#This Row],[Completed Date]]&gt;="07/01/2018"+0,Table1[[#This Row],[Completed Date]]&lt;="6/30/2019"+0),"FY 18-19",""))</f>
        <v/>
      </c>
      <c r="AO443" s="157">
        <f>IFERROR(FIND("R",Table1[[#This Row],[FS_Priority]]),"")</f>
        <v>1</v>
      </c>
      <c r="AX443"/>
      <c r="BA443" s="3"/>
    </row>
    <row r="444" spans="1:53" hidden="1" x14ac:dyDescent="0.25">
      <c r="A444" s="164" t="s">
        <v>4563</v>
      </c>
      <c r="B444" s="164" t="s">
        <v>295</v>
      </c>
      <c r="C444" s="164" t="s">
        <v>4563</v>
      </c>
      <c r="D444" s="168" t="b">
        <v>0</v>
      </c>
      <c r="E444" s="164" t="s">
        <v>151</v>
      </c>
      <c r="F444" s="164" t="s">
        <v>4665</v>
      </c>
      <c r="G444" s="164" t="s">
        <v>295</v>
      </c>
      <c r="H444" s="164" t="s">
        <v>544</v>
      </c>
      <c r="I444" s="164" t="s">
        <v>4666</v>
      </c>
      <c r="J444" s="164" t="s">
        <v>2852</v>
      </c>
      <c r="K444" s="164" t="s">
        <v>4035</v>
      </c>
      <c r="L444" s="164" t="s">
        <v>153</v>
      </c>
      <c r="M444" s="164" t="s">
        <v>4040</v>
      </c>
      <c r="N444" s="164" t="s">
        <v>295</v>
      </c>
      <c r="O444" s="164" t="s">
        <v>243</v>
      </c>
      <c r="P444" s="136"/>
      <c r="Q444" s="164" t="s">
        <v>264</v>
      </c>
      <c r="R444" s="164" t="s">
        <v>295</v>
      </c>
      <c r="S444" s="168" t="b">
        <v>0</v>
      </c>
      <c r="V444" s="170">
        <v>43669</v>
      </c>
      <c r="W444" s="164" t="s">
        <v>295</v>
      </c>
      <c r="X444"/>
      <c r="Z444" s="164" t="s">
        <v>295</v>
      </c>
      <c r="AC444" s="164" t="s">
        <v>4791</v>
      </c>
      <c r="AE444" s="164" t="s">
        <v>243</v>
      </c>
      <c r="AF444" s="164" t="s">
        <v>295</v>
      </c>
      <c r="AG444" s="164" t="s">
        <v>295</v>
      </c>
      <c r="AH444" s="167"/>
      <c r="AI444" s="136"/>
      <c r="AJ444" s="151" t="str">
        <f t="shared" si="6"/>
        <v>FS</v>
      </c>
      <c r="AK444" s="151" t="b">
        <f>ISNUMBER(SEARCH("IRT",Table1[[#This Row],[Current_Status]]))</f>
        <v>0</v>
      </c>
      <c r="AL444" s="152">
        <f>YEAR(Table1[[#This Row],[Project_Initiated]])</f>
        <v>2019</v>
      </c>
      <c r="AM444" s="87">
        <v>43754</v>
      </c>
      <c r="AN444" s="158" t="str">
        <f>IF(AND(Table1[[#This Row],[Completed Date]]&gt;="07/01/2019"+0,Table1[[#This Row],[Completed Date]]&lt;="6/30/2020"+0),"FY 19-20",IF(AND(Table1[[#This Row],[Completed Date]]&gt;="07/01/2018"+0,Table1[[#This Row],[Completed Date]]&lt;="6/30/2019"+0),"FY 18-19",""))</f>
        <v/>
      </c>
      <c r="AO444" s="157" t="str">
        <f>IFERROR(FIND("R",Table1[[#This Row],[FS_Priority]]),"")</f>
        <v/>
      </c>
      <c r="AX444"/>
      <c r="BA444" s="3"/>
    </row>
    <row r="445" spans="1:53" hidden="1" x14ac:dyDescent="0.25">
      <c r="A445" s="164" t="s">
        <v>415</v>
      </c>
      <c r="B445" s="164" t="s">
        <v>295</v>
      </c>
      <c r="C445" s="164" t="s">
        <v>415</v>
      </c>
      <c r="D445" s="168" t="b">
        <v>0</v>
      </c>
      <c r="E445" s="164" t="s">
        <v>151</v>
      </c>
      <c r="F445" s="164" t="s">
        <v>3494</v>
      </c>
      <c r="G445" s="164" t="s">
        <v>403</v>
      </c>
      <c r="H445" s="164" t="s">
        <v>555</v>
      </c>
      <c r="I445" s="164" t="s">
        <v>295</v>
      </c>
      <c r="J445" s="164" t="s">
        <v>2832</v>
      </c>
      <c r="K445" s="164" t="s">
        <v>4035</v>
      </c>
      <c r="L445" s="164" t="s">
        <v>153</v>
      </c>
      <c r="M445" s="164" t="s">
        <v>4060</v>
      </c>
      <c r="N445" s="164" t="s">
        <v>295</v>
      </c>
      <c r="O445" s="164" t="s">
        <v>263</v>
      </c>
      <c r="Q445" s="164" t="s">
        <v>390</v>
      </c>
      <c r="R445" s="164" t="s">
        <v>396</v>
      </c>
      <c r="S445" s="168" t="b">
        <v>0</v>
      </c>
      <c r="V445" s="170">
        <v>43245</v>
      </c>
      <c r="W445" s="164" t="s">
        <v>295</v>
      </c>
      <c r="X445"/>
      <c r="Z445" s="164" t="s">
        <v>295</v>
      </c>
      <c r="AC445" s="164" t="s">
        <v>4864</v>
      </c>
      <c r="AD445" s="167"/>
      <c r="AE445" s="164" t="s">
        <v>263</v>
      </c>
      <c r="AF445" s="164" t="s">
        <v>4451</v>
      </c>
      <c r="AG445" s="164" t="s">
        <v>2884</v>
      </c>
      <c r="AH445" s="167"/>
      <c r="AI445" s="136"/>
      <c r="AJ445" s="151" t="str">
        <f t="shared" si="6"/>
        <v>FS</v>
      </c>
      <c r="AK445" s="151" t="b">
        <f>ISNUMBER(SEARCH("IRT",Table1[[#This Row],[Current_Status]]))</f>
        <v>0</v>
      </c>
      <c r="AL445" s="152">
        <f>YEAR(Table1[[#This Row],[Project_Initiated]])</f>
        <v>2018</v>
      </c>
      <c r="AM445" s="87">
        <v>43754</v>
      </c>
      <c r="AN445" s="158" t="str">
        <f>IF(AND(Table1[[#This Row],[Completed Date]]&gt;="07/01/2019"+0,Table1[[#This Row],[Completed Date]]&lt;="6/30/2020"+0),"FY 19-20",IF(AND(Table1[[#This Row],[Completed Date]]&gt;="07/01/2018"+0,Table1[[#This Row],[Completed Date]]&lt;="6/30/2019"+0),"FY 18-19",""))</f>
        <v/>
      </c>
      <c r="AO445" s="157" t="str">
        <f>IFERROR(FIND("R",Table1[[#This Row],[FS_Priority]]),"")</f>
        <v/>
      </c>
      <c r="AX445"/>
      <c r="BA445" s="3"/>
    </row>
    <row r="446" spans="1:53" hidden="1" x14ac:dyDescent="0.25">
      <c r="A446" s="164" t="s">
        <v>3677</v>
      </c>
      <c r="B446" s="164" t="s">
        <v>295</v>
      </c>
      <c r="C446" s="164" t="s">
        <v>3677</v>
      </c>
      <c r="D446" s="168" t="b">
        <v>0</v>
      </c>
      <c r="E446" s="164" t="s">
        <v>151</v>
      </c>
      <c r="F446" s="164" t="s">
        <v>3678</v>
      </c>
      <c r="G446" s="164" t="s">
        <v>4463</v>
      </c>
      <c r="H446" s="164" t="s">
        <v>550</v>
      </c>
      <c r="I446" s="164" t="s">
        <v>4336</v>
      </c>
      <c r="J446" s="164" t="s">
        <v>2820</v>
      </c>
      <c r="K446" s="164" t="s">
        <v>4035</v>
      </c>
      <c r="L446" s="164" t="s">
        <v>153</v>
      </c>
      <c r="M446" s="164" t="s">
        <v>4050</v>
      </c>
      <c r="N446" s="164" t="s">
        <v>295</v>
      </c>
      <c r="O446" s="164" t="s">
        <v>263</v>
      </c>
      <c r="Q446" s="164" t="s">
        <v>323</v>
      </c>
      <c r="R446" s="164" t="s">
        <v>295</v>
      </c>
      <c r="S446" s="168" t="b">
        <v>0</v>
      </c>
      <c r="V446" s="170">
        <v>43517</v>
      </c>
      <c r="W446" s="164" t="s">
        <v>295</v>
      </c>
      <c r="X446"/>
      <c r="Z446" s="164" t="s">
        <v>295</v>
      </c>
      <c r="AC446" s="164" t="s">
        <v>4887</v>
      </c>
      <c r="AD446" s="170">
        <v>43738</v>
      </c>
      <c r="AE446" s="164" t="s">
        <v>583</v>
      </c>
      <c r="AF446" s="164" t="s">
        <v>4832</v>
      </c>
      <c r="AG446" s="164" t="s">
        <v>2884</v>
      </c>
      <c r="AH446" s="167"/>
      <c r="AI446" s="136"/>
      <c r="AJ446" s="151" t="str">
        <f t="shared" si="6"/>
        <v>FS</v>
      </c>
      <c r="AK446" s="151" t="b">
        <f>ISNUMBER(SEARCH("IRT",Table1[[#This Row],[Current_Status]]))</f>
        <v>0</v>
      </c>
      <c r="AL446" s="152">
        <f>YEAR(Table1[[#This Row],[Project_Initiated]])</f>
        <v>2019</v>
      </c>
      <c r="AM446" s="87">
        <v>43754</v>
      </c>
      <c r="AN446" s="158" t="str">
        <f>IF(AND(Table1[[#This Row],[Completed Date]]&gt;="07/01/2019"+0,Table1[[#This Row],[Completed Date]]&lt;="6/30/2020"+0),"FY 19-20",IF(AND(Table1[[#This Row],[Completed Date]]&gt;="07/01/2018"+0,Table1[[#This Row],[Completed Date]]&lt;="6/30/2019"+0),"FY 18-19",""))</f>
        <v/>
      </c>
      <c r="AO446" s="157" t="str">
        <f>IFERROR(FIND("R",Table1[[#This Row],[FS_Priority]]),"")</f>
        <v/>
      </c>
      <c r="AX446"/>
      <c r="BA446" s="3"/>
    </row>
    <row r="447" spans="1:53" hidden="1" x14ac:dyDescent="0.25">
      <c r="A447" s="164" t="s">
        <v>3673</v>
      </c>
      <c r="B447" s="164" t="s">
        <v>295</v>
      </c>
      <c r="C447" s="164" t="s">
        <v>3673</v>
      </c>
      <c r="D447" s="168" t="b">
        <v>0</v>
      </c>
      <c r="E447" s="164" t="s">
        <v>151</v>
      </c>
      <c r="F447" s="164" t="s">
        <v>3674</v>
      </c>
      <c r="G447" s="164" t="s">
        <v>4481</v>
      </c>
      <c r="H447" s="164" t="s">
        <v>477</v>
      </c>
      <c r="I447" s="164" t="s">
        <v>4334</v>
      </c>
      <c r="J447" s="164" t="s">
        <v>2820</v>
      </c>
      <c r="K447" s="164" t="s">
        <v>4035</v>
      </c>
      <c r="L447" s="164" t="s">
        <v>153</v>
      </c>
      <c r="M447" s="164" t="s">
        <v>4335</v>
      </c>
      <c r="N447" s="164" t="s">
        <v>295</v>
      </c>
      <c r="O447" s="164" t="s">
        <v>263</v>
      </c>
      <c r="Q447" s="164" t="s">
        <v>320</v>
      </c>
      <c r="R447" s="164" t="s">
        <v>295</v>
      </c>
      <c r="S447" s="168" t="b">
        <v>0</v>
      </c>
      <c r="V447" s="170">
        <v>43600</v>
      </c>
      <c r="W447" s="164" t="s">
        <v>295</v>
      </c>
      <c r="X447"/>
      <c r="Z447" s="164" t="s">
        <v>295</v>
      </c>
      <c r="AC447" s="164" t="s">
        <v>4881</v>
      </c>
      <c r="AD447" s="170">
        <v>43661</v>
      </c>
      <c r="AE447" s="164" t="s">
        <v>583</v>
      </c>
      <c r="AF447" s="164" t="s">
        <v>4482</v>
      </c>
      <c r="AG447" s="164" t="s">
        <v>2884</v>
      </c>
      <c r="AH447" s="167"/>
      <c r="AI447" s="136"/>
      <c r="AJ447" s="151" t="str">
        <f t="shared" si="6"/>
        <v>FS</v>
      </c>
      <c r="AK447" s="151" t="b">
        <f>ISNUMBER(SEARCH("IRT",Table1[[#This Row],[Current_Status]]))</f>
        <v>0</v>
      </c>
      <c r="AL447" s="152">
        <f>YEAR(Table1[[#This Row],[Project_Initiated]])</f>
        <v>2019</v>
      </c>
      <c r="AM447" s="87">
        <v>43754</v>
      </c>
      <c r="AN447" s="158" t="str">
        <f>IF(AND(Table1[[#This Row],[Completed Date]]&gt;="07/01/2019"+0,Table1[[#This Row],[Completed Date]]&lt;="6/30/2020"+0),"FY 19-20",IF(AND(Table1[[#This Row],[Completed Date]]&gt;="07/01/2018"+0,Table1[[#This Row],[Completed Date]]&lt;="6/30/2019"+0),"FY 18-19",""))</f>
        <v/>
      </c>
      <c r="AO447" s="157" t="str">
        <f>IFERROR(FIND("R",Table1[[#This Row],[FS_Priority]]),"")</f>
        <v/>
      </c>
      <c r="AX447"/>
      <c r="BA447" s="3"/>
    </row>
    <row r="448" spans="1:53" hidden="1" x14ac:dyDescent="0.25">
      <c r="A448" s="164" t="s">
        <v>4562</v>
      </c>
      <c r="B448" s="164" t="s">
        <v>295</v>
      </c>
      <c r="C448" s="164" t="s">
        <v>4562</v>
      </c>
      <c r="D448" s="168" t="b">
        <v>0</v>
      </c>
      <c r="E448" s="164" t="s">
        <v>151</v>
      </c>
      <c r="F448" s="164" t="s">
        <v>4700</v>
      </c>
      <c r="G448" s="164" t="s">
        <v>295</v>
      </c>
      <c r="H448" s="164" t="s">
        <v>546</v>
      </c>
      <c r="I448" s="164" t="s">
        <v>4701</v>
      </c>
      <c r="J448" s="164" t="s">
        <v>2820</v>
      </c>
      <c r="K448" s="164" t="s">
        <v>4035</v>
      </c>
      <c r="L448" s="164" t="s">
        <v>153</v>
      </c>
      <c r="M448" s="164" t="s">
        <v>4702</v>
      </c>
      <c r="N448" s="164" t="s">
        <v>295</v>
      </c>
      <c r="O448" s="164" t="s">
        <v>263</v>
      </c>
      <c r="P448" s="136"/>
      <c r="Q448" s="164" t="s">
        <v>320</v>
      </c>
      <c r="R448" s="164" t="s">
        <v>295</v>
      </c>
      <c r="S448" s="168" t="b">
        <v>0</v>
      </c>
      <c r="T448" s="136"/>
      <c r="V448" s="170">
        <v>43692</v>
      </c>
      <c r="W448" s="164" t="s">
        <v>295</v>
      </c>
      <c r="X448" s="136"/>
      <c r="Y448" s="136"/>
      <c r="Z448" s="164" t="s">
        <v>295</v>
      </c>
      <c r="AC448" s="164" t="s">
        <v>4882</v>
      </c>
      <c r="AE448" s="164" t="s">
        <v>583</v>
      </c>
      <c r="AF448" s="164" t="s">
        <v>4883</v>
      </c>
      <c r="AG448" s="164" t="s">
        <v>295</v>
      </c>
      <c r="AH448" s="167"/>
      <c r="AI448" s="136"/>
      <c r="AJ448" s="151" t="str">
        <f t="shared" si="6"/>
        <v>FS</v>
      </c>
      <c r="AK448" s="151" t="b">
        <f>ISNUMBER(SEARCH("IRT",Table1[[#This Row],[Current_Status]]))</f>
        <v>0</v>
      </c>
      <c r="AL448" s="152">
        <f>YEAR(Table1[[#This Row],[Project_Initiated]])</f>
        <v>2019</v>
      </c>
      <c r="AM448" s="87">
        <v>43754</v>
      </c>
      <c r="AN448" s="158" t="str">
        <f>IF(AND(Table1[[#This Row],[Completed Date]]&gt;="07/01/2019"+0,Table1[[#This Row],[Completed Date]]&lt;="6/30/2020"+0),"FY 19-20",IF(AND(Table1[[#This Row],[Completed Date]]&gt;="07/01/2018"+0,Table1[[#This Row],[Completed Date]]&lt;="6/30/2019"+0),"FY 18-19",""))</f>
        <v/>
      </c>
      <c r="AO448" s="157" t="str">
        <f>IFERROR(FIND("R",Table1[[#This Row],[FS_Priority]]),"")</f>
        <v/>
      </c>
      <c r="AX448"/>
      <c r="BA448" s="3"/>
    </row>
    <row r="449" spans="1:53" hidden="1" x14ac:dyDescent="0.25">
      <c r="A449" s="164" t="s">
        <v>450</v>
      </c>
      <c r="B449" s="164" t="s">
        <v>295</v>
      </c>
      <c r="C449" s="164" t="s">
        <v>450</v>
      </c>
      <c r="D449" s="168" t="b">
        <v>0</v>
      </c>
      <c r="E449" s="164" t="s">
        <v>151</v>
      </c>
      <c r="F449" s="164" t="s">
        <v>3524</v>
      </c>
      <c r="G449" s="164" t="s">
        <v>3073</v>
      </c>
      <c r="H449" s="164" t="s">
        <v>519</v>
      </c>
      <c r="I449" s="164" t="s">
        <v>4109</v>
      </c>
      <c r="J449" s="164" t="s">
        <v>2865</v>
      </c>
      <c r="K449" s="164" t="s">
        <v>4035</v>
      </c>
      <c r="L449" s="164" t="s">
        <v>153</v>
      </c>
      <c r="M449" s="164" t="s">
        <v>4110</v>
      </c>
      <c r="N449" s="164" t="s">
        <v>295</v>
      </c>
      <c r="O449" s="164" t="s">
        <v>263</v>
      </c>
      <c r="P449" s="136"/>
      <c r="Q449" s="164" t="s">
        <v>451</v>
      </c>
      <c r="R449" s="164" t="s">
        <v>295</v>
      </c>
      <c r="S449" s="168" t="b">
        <v>0</v>
      </c>
      <c r="T449" s="136"/>
      <c r="V449" s="170">
        <v>43332</v>
      </c>
      <c r="W449" s="164" t="s">
        <v>295</v>
      </c>
      <c r="X449" s="136"/>
      <c r="Y449" s="136"/>
      <c r="Z449" s="164" t="s">
        <v>295</v>
      </c>
      <c r="AC449" s="164" t="s">
        <v>4888</v>
      </c>
      <c r="AD449" s="172">
        <v>43381</v>
      </c>
      <c r="AE449" s="164" t="s">
        <v>583</v>
      </c>
      <c r="AF449" s="164" t="s">
        <v>3116</v>
      </c>
      <c r="AG449" s="164" t="s">
        <v>2884</v>
      </c>
      <c r="AH449" s="167"/>
      <c r="AI449" s="136"/>
      <c r="AJ449" s="151" t="str">
        <f t="shared" si="6"/>
        <v>FS</v>
      </c>
      <c r="AK449" s="151" t="b">
        <f>ISNUMBER(SEARCH("IRT",Table1[[#This Row],[Current_Status]]))</f>
        <v>0</v>
      </c>
      <c r="AL449" s="152">
        <f>YEAR(Table1[[#This Row],[Project_Initiated]])</f>
        <v>2018</v>
      </c>
      <c r="AM449" s="87">
        <v>43754</v>
      </c>
      <c r="AN449" s="158" t="str">
        <f>IF(AND(Table1[[#This Row],[Completed Date]]&gt;="07/01/2019"+0,Table1[[#This Row],[Completed Date]]&lt;="6/30/2020"+0),"FY 19-20",IF(AND(Table1[[#This Row],[Completed Date]]&gt;="07/01/2018"+0,Table1[[#This Row],[Completed Date]]&lt;="6/30/2019"+0),"FY 18-19",""))</f>
        <v/>
      </c>
      <c r="AO449" s="157" t="str">
        <f>IFERROR(FIND("R",Table1[[#This Row],[FS_Priority]]),"")</f>
        <v/>
      </c>
      <c r="AX449"/>
      <c r="BA449" s="3"/>
    </row>
    <row r="450" spans="1:53" hidden="1" x14ac:dyDescent="0.25">
      <c r="A450" s="164" t="s">
        <v>3740</v>
      </c>
      <c r="B450" s="164" t="s">
        <v>295</v>
      </c>
      <c r="C450" s="164" t="s">
        <v>3740</v>
      </c>
      <c r="D450" s="168" t="b">
        <v>0</v>
      </c>
      <c r="E450" s="164" t="s">
        <v>151</v>
      </c>
      <c r="F450" s="164" t="s">
        <v>3741</v>
      </c>
      <c r="G450" s="164" t="s">
        <v>4470</v>
      </c>
      <c r="H450" s="164" t="s">
        <v>558</v>
      </c>
      <c r="I450" s="164" t="s">
        <v>4072</v>
      </c>
      <c r="J450" s="164" t="s">
        <v>2865</v>
      </c>
      <c r="K450" s="164" t="s">
        <v>4035</v>
      </c>
      <c r="L450" s="164" t="s">
        <v>153</v>
      </c>
      <c r="M450" s="164" t="s">
        <v>3906</v>
      </c>
      <c r="N450" s="164" t="s">
        <v>295</v>
      </c>
      <c r="O450" s="164" t="s">
        <v>4379</v>
      </c>
      <c r="Q450" s="164" t="s">
        <v>3742</v>
      </c>
      <c r="R450" s="164" t="s">
        <v>295</v>
      </c>
      <c r="S450" s="168" t="b">
        <v>1</v>
      </c>
      <c r="V450" s="170">
        <v>43550</v>
      </c>
      <c r="W450" s="164" t="s">
        <v>295</v>
      </c>
      <c r="X450"/>
      <c r="Z450" s="164" t="s">
        <v>295</v>
      </c>
      <c r="AC450" s="164" t="s">
        <v>4889</v>
      </c>
      <c r="AE450" s="164" t="s">
        <v>583</v>
      </c>
      <c r="AF450" s="164" t="s">
        <v>4852</v>
      </c>
      <c r="AG450" s="164" t="s">
        <v>2884</v>
      </c>
      <c r="AH450" s="136"/>
      <c r="AI450" s="136"/>
      <c r="AJ450" s="151" t="str">
        <f t="shared" ref="AJ450:AJ513" si="7">IF(LEN(A450)&gt;6,"FS","PD&amp;C")</f>
        <v>FS</v>
      </c>
      <c r="AK450" s="151" t="b">
        <f>ISNUMBER(SEARCH("IRT",Table1[[#This Row],[Current_Status]]))</f>
        <v>0</v>
      </c>
      <c r="AL450" s="152">
        <f>YEAR(Table1[[#This Row],[Project_Initiated]])</f>
        <v>2019</v>
      </c>
      <c r="AM450" s="87">
        <v>43754</v>
      </c>
      <c r="AN450" s="158" t="str">
        <f>IF(AND(Table1[[#This Row],[Completed Date]]&gt;="07/01/2019"+0,Table1[[#This Row],[Completed Date]]&lt;="6/30/2020"+0),"FY 19-20",IF(AND(Table1[[#This Row],[Completed Date]]&gt;="07/01/2018"+0,Table1[[#This Row],[Completed Date]]&lt;="6/30/2019"+0),"FY 18-19",""))</f>
        <v/>
      </c>
      <c r="AO450" s="157">
        <f>IFERROR(FIND("R",Table1[[#This Row],[FS_Priority]]),"")</f>
        <v>1</v>
      </c>
      <c r="AX450"/>
      <c r="BA450" s="3"/>
    </row>
    <row r="451" spans="1:53" hidden="1" x14ac:dyDescent="0.25">
      <c r="A451" s="164" t="s">
        <v>3671</v>
      </c>
      <c r="B451" s="164" t="s">
        <v>295</v>
      </c>
      <c r="C451" s="164" t="s">
        <v>3671</v>
      </c>
      <c r="D451" s="168" t="b">
        <v>0</v>
      </c>
      <c r="E451" s="164" t="s">
        <v>151</v>
      </c>
      <c r="F451" s="164" t="s">
        <v>3672</v>
      </c>
      <c r="G451" s="164" t="s">
        <v>4485</v>
      </c>
      <c r="H451" s="164" t="s">
        <v>546</v>
      </c>
      <c r="I451" s="164" t="s">
        <v>4331</v>
      </c>
      <c r="J451" s="164" t="s">
        <v>2865</v>
      </c>
      <c r="K451" s="164" t="s">
        <v>4035</v>
      </c>
      <c r="L451" s="164" t="s">
        <v>153</v>
      </c>
      <c r="M451" s="164" t="s">
        <v>4043</v>
      </c>
      <c r="N451" s="164" t="s">
        <v>295</v>
      </c>
      <c r="O451" s="164" t="s">
        <v>263</v>
      </c>
      <c r="P451" s="167"/>
      <c r="Q451" s="164" t="s">
        <v>302</v>
      </c>
      <c r="R451" s="164" t="s">
        <v>295</v>
      </c>
      <c r="S451" s="168" t="b">
        <v>0</v>
      </c>
      <c r="T451" s="167"/>
      <c r="V451" s="170">
        <v>43602</v>
      </c>
      <c r="W451" s="164" t="s">
        <v>295</v>
      </c>
      <c r="X451"/>
      <c r="Z451" s="164" t="s">
        <v>295</v>
      </c>
      <c r="AC451" s="164" t="s">
        <v>4880</v>
      </c>
      <c r="AD451" s="172">
        <v>43665</v>
      </c>
      <c r="AE451" s="164" t="s">
        <v>583</v>
      </c>
      <c r="AF451" s="164" t="s">
        <v>4863</v>
      </c>
      <c r="AG451" s="164" t="s">
        <v>2884</v>
      </c>
      <c r="AH451" s="136"/>
      <c r="AI451" s="136"/>
      <c r="AJ451" s="151" t="str">
        <f t="shared" si="7"/>
        <v>FS</v>
      </c>
      <c r="AK451" s="151" t="b">
        <f>ISNUMBER(SEARCH("IRT",Table1[[#This Row],[Current_Status]]))</f>
        <v>0</v>
      </c>
      <c r="AL451" s="152">
        <f>YEAR(Table1[[#This Row],[Project_Initiated]])</f>
        <v>2019</v>
      </c>
      <c r="AM451" s="87">
        <v>43754</v>
      </c>
      <c r="AN451" s="158" t="str">
        <f>IF(AND(Table1[[#This Row],[Completed Date]]&gt;="07/01/2019"+0,Table1[[#This Row],[Completed Date]]&lt;="6/30/2020"+0),"FY 19-20",IF(AND(Table1[[#This Row],[Completed Date]]&gt;="07/01/2018"+0,Table1[[#This Row],[Completed Date]]&lt;="6/30/2019"+0),"FY 18-19",""))</f>
        <v/>
      </c>
      <c r="AO451" s="157" t="str">
        <f>IFERROR(FIND("R",Table1[[#This Row],[FS_Priority]]),"")</f>
        <v/>
      </c>
      <c r="AX451"/>
      <c r="BA451" s="3"/>
    </row>
    <row r="452" spans="1:53" hidden="1" x14ac:dyDescent="0.25">
      <c r="A452" s="164" t="s">
        <v>216</v>
      </c>
      <c r="B452" s="164" t="s">
        <v>216</v>
      </c>
      <c r="C452" s="164" t="s">
        <v>295</v>
      </c>
      <c r="D452" s="168" t="b">
        <v>0</v>
      </c>
      <c r="E452" s="164" t="s">
        <v>215</v>
      </c>
      <c r="F452" s="164" t="s">
        <v>217</v>
      </c>
      <c r="G452" s="164" t="s">
        <v>4265</v>
      </c>
      <c r="H452" s="164" t="s">
        <v>519</v>
      </c>
      <c r="I452" s="164" t="s">
        <v>295</v>
      </c>
      <c r="J452" s="164" t="s">
        <v>4498</v>
      </c>
      <c r="K452" s="164" t="s">
        <v>4842</v>
      </c>
      <c r="L452" s="164" t="s">
        <v>518</v>
      </c>
      <c r="M452" s="164" t="s">
        <v>4266</v>
      </c>
      <c r="N452" s="164" t="s">
        <v>295</v>
      </c>
      <c r="O452" s="164" t="s">
        <v>3829</v>
      </c>
      <c r="P452" s="169">
        <v>1</v>
      </c>
      <c r="Q452" s="164" t="s">
        <v>295</v>
      </c>
      <c r="R452" s="164" t="s">
        <v>295</v>
      </c>
      <c r="S452" s="168" t="b">
        <v>0</v>
      </c>
      <c r="T452" s="169">
        <v>45000</v>
      </c>
      <c r="V452" s="170">
        <v>42899</v>
      </c>
      <c r="W452" s="164" t="s">
        <v>2835</v>
      </c>
      <c r="X452"/>
      <c r="Z452" s="164" t="s">
        <v>295</v>
      </c>
      <c r="AC452" s="164" t="s">
        <v>295</v>
      </c>
      <c r="AE452" s="164" t="s">
        <v>295</v>
      </c>
      <c r="AF452" s="164" t="s">
        <v>295</v>
      </c>
      <c r="AG452" s="164" t="s">
        <v>295</v>
      </c>
      <c r="AH452" s="167"/>
      <c r="AI452" s="136"/>
      <c r="AJ452" s="151" t="str">
        <f t="shared" si="7"/>
        <v>PD&amp;C</v>
      </c>
      <c r="AK452" s="151" t="b">
        <f>ISNUMBER(SEARCH("IRT",Table1[[#This Row],[Current_Status]]))</f>
        <v>0</v>
      </c>
      <c r="AL452" s="152">
        <f>YEAR(Table1[[#This Row],[Project_Initiated]])</f>
        <v>2017</v>
      </c>
      <c r="AM452" s="87">
        <v>43754</v>
      </c>
      <c r="AN452" s="158" t="str">
        <f>IF(AND(Table1[[#This Row],[Completed Date]]&gt;="07/01/2019"+0,Table1[[#This Row],[Completed Date]]&lt;="6/30/2020"+0),"FY 19-20",IF(AND(Table1[[#This Row],[Completed Date]]&gt;="07/01/2018"+0,Table1[[#This Row],[Completed Date]]&lt;="6/30/2019"+0),"FY 18-19",""))</f>
        <v/>
      </c>
      <c r="AO452" s="157" t="str">
        <f>IFERROR(FIND("R",Table1[[#This Row],[FS_Priority]]),"")</f>
        <v/>
      </c>
      <c r="AX452"/>
      <c r="BA452" s="3"/>
    </row>
    <row r="453" spans="1:53" hidden="1" x14ac:dyDescent="0.25">
      <c r="A453" s="164" t="s">
        <v>3675</v>
      </c>
      <c r="B453" s="164" t="s">
        <v>295</v>
      </c>
      <c r="C453" s="164" t="s">
        <v>3675</v>
      </c>
      <c r="D453" s="168" t="b">
        <v>0</v>
      </c>
      <c r="E453" s="164" t="s">
        <v>151</v>
      </c>
      <c r="F453" s="164" t="s">
        <v>3676</v>
      </c>
      <c r="G453" s="164" t="s">
        <v>4468</v>
      </c>
      <c r="H453" s="164" t="s">
        <v>525</v>
      </c>
      <c r="I453" s="164" t="s">
        <v>4054</v>
      </c>
      <c r="J453" s="164" t="s">
        <v>2827</v>
      </c>
      <c r="K453" s="164" t="s">
        <v>4035</v>
      </c>
      <c r="L453" s="164" t="s">
        <v>153</v>
      </c>
      <c r="M453" s="164" t="s">
        <v>4036</v>
      </c>
      <c r="N453" s="164" t="s">
        <v>295</v>
      </c>
      <c r="O453" s="164" t="s">
        <v>263</v>
      </c>
      <c r="P453" s="167"/>
      <c r="Q453" s="164" t="s">
        <v>264</v>
      </c>
      <c r="R453" s="164" t="s">
        <v>295</v>
      </c>
      <c r="S453" s="168" t="b">
        <v>0</v>
      </c>
      <c r="V453" s="170">
        <v>43543</v>
      </c>
      <c r="W453" s="164" t="s">
        <v>295</v>
      </c>
      <c r="X453"/>
      <c r="Z453" s="164" t="s">
        <v>295</v>
      </c>
      <c r="AC453" s="164" t="s">
        <v>295</v>
      </c>
      <c r="AD453" s="136"/>
      <c r="AE453" s="164" t="s">
        <v>583</v>
      </c>
      <c r="AF453" s="164" t="s">
        <v>4831</v>
      </c>
      <c r="AG453" s="164" t="s">
        <v>2883</v>
      </c>
      <c r="AH453" s="136"/>
      <c r="AI453" s="136"/>
      <c r="AJ453" s="151" t="str">
        <f t="shared" si="7"/>
        <v>FS</v>
      </c>
      <c r="AK453" s="151" t="b">
        <f>ISNUMBER(SEARCH("IRT",Table1[[#This Row],[Current_Status]]))</f>
        <v>0</v>
      </c>
      <c r="AL453" s="152">
        <f>YEAR(Table1[[#This Row],[Project_Initiated]])</f>
        <v>2019</v>
      </c>
      <c r="AM453" s="87">
        <v>43754</v>
      </c>
      <c r="AN453" s="158" t="str">
        <f>IF(AND(Table1[[#This Row],[Completed Date]]&gt;="07/01/2019"+0,Table1[[#This Row],[Completed Date]]&lt;="6/30/2020"+0),"FY 19-20",IF(AND(Table1[[#This Row],[Completed Date]]&gt;="07/01/2018"+0,Table1[[#This Row],[Completed Date]]&lt;="6/30/2019"+0),"FY 18-19",""))</f>
        <v/>
      </c>
      <c r="AO453" s="157" t="str">
        <f>IFERROR(FIND("R",Table1[[#This Row],[FS_Priority]]),"")</f>
        <v/>
      </c>
      <c r="AX453"/>
      <c r="BA453" s="3"/>
    </row>
    <row r="454" spans="1:53" hidden="1" x14ac:dyDescent="0.25">
      <c r="A454" s="164" t="s">
        <v>4567</v>
      </c>
      <c r="B454" s="164" t="s">
        <v>295</v>
      </c>
      <c r="C454" s="164" t="s">
        <v>4567</v>
      </c>
      <c r="D454" s="168" t="b">
        <v>0</v>
      </c>
      <c r="E454" s="164" t="s">
        <v>151</v>
      </c>
      <c r="F454" s="164" t="s">
        <v>4652</v>
      </c>
      <c r="G454" s="164" t="s">
        <v>295</v>
      </c>
      <c r="H454" s="164" t="s">
        <v>525</v>
      </c>
      <c r="I454" s="164" t="s">
        <v>4653</v>
      </c>
      <c r="J454" s="164" t="s">
        <v>2827</v>
      </c>
      <c r="K454" s="164" t="s">
        <v>4035</v>
      </c>
      <c r="L454" s="164" t="s">
        <v>153</v>
      </c>
      <c r="M454" s="164" t="s">
        <v>4642</v>
      </c>
      <c r="N454" s="164" t="s">
        <v>295</v>
      </c>
      <c r="O454" s="164" t="s">
        <v>263</v>
      </c>
      <c r="P454" s="167"/>
      <c r="Q454" s="164" t="s">
        <v>324</v>
      </c>
      <c r="R454" s="164" t="s">
        <v>295</v>
      </c>
      <c r="S454" s="168" t="b">
        <v>0</v>
      </c>
      <c r="T454" s="167"/>
      <c r="V454" s="170">
        <v>43662</v>
      </c>
      <c r="W454" s="164" t="s">
        <v>295</v>
      </c>
      <c r="X454" s="136"/>
      <c r="Y454" s="136"/>
      <c r="Z454" s="164" t="s">
        <v>295</v>
      </c>
      <c r="AC454" s="164" t="s">
        <v>295</v>
      </c>
      <c r="AE454" s="164" t="s">
        <v>583</v>
      </c>
      <c r="AF454" s="164" t="s">
        <v>295</v>
      </c>
      <c r="AG454" s="164" t="s">
        <v>2883</v>
      </c>
      <c r="AH454" s="136"/>
      <c r="AI454" s="136"/>
      <c r="AJ454" s="151" t="str">
        <f t="shared" si="7"/>
        <v>FS</v>
      </c>
      <c r="AK454" s="151" t="b">
        <f>ISNUMBER(SEARCH("IRT",Table1[[#This Row],[Current_Status]]))</f>
        <v>0</v>
      </c>
      <c r="AL454" s="152">
        <f>YEAR(Table1[[#This Row],[Project_Initiated]])</f>
        <v>2019</v>
      </c>
      <c r="AM454" s="87">
        <v>43754</v>
      </c>
      <c r="AN454" s="158" t="str">
        <f>IF(AND(Table1[[#This Row],[Completed Date]]&gt;="07/01/2019"+0,Table1[[#This Row],[Completed Date]]&lt;="6/30/2020"+0),"FY 19-20",IF(AND(Table1[[#This Row],[Completed Date]]&gt;="07/01/2018"+0,Table1[[#This Row],[Completed Date]]&lt;="6/30/2019"+0),"FY 18-19",""))</f>
        <v/>
      </c>
      <c r="AO454" s="157" t="str">
        <f>IFERROR(FIND("R",Table1[[#This Row],[FS_Priority]]),"")</f>
        <v/>
      </c>
      <c r="AX454"/>
      <c r="BA454" s="3"/>
    </row>
    <row r="455" spans="1:53" hidden="1" x14ac:dyDescent="0.25">
      <c r="A455" s="164" t="s">
        <v>4571</v>
      </c>
      <c r="B455" s="164" t="s">
        <v>295</v>
      </c>
      <c r="C455" s="164" t="s">
        <v>4571</v>
      </c>
      <c r="D455" s="168" t="b">
        <v>0</v>
      </c>
      <c r="E455" s="164" t="s">
        <v>151</v>
      </c>
      <c r="F455" s="164" t="s">
        <v>4676</v>
      </c>
      <c r="G455" s="164" t="s">
        <v>295</v>
      </c>
      <c r="H455" s="164" t="s">
        <v>480</v>
      </c>
      <c r="I455" s="164" t="s">
        <v>4677</v>
      </c>
      <c r="J455" s="164" t="s">
        <v>2827</v>
      </c>
      <c r="K455" s="164" t="s">
        <v>4035</v>
      </c>
      <c r="L455" s="164" t="s">
        <v>153</v>
      </c>
      <c r="M455" s="164" t="s">
        <v>4678</v>
      </c>
      <c r="N455" s="164" t="s">
        <v>295</v>
      </c>
      <c r="O455" s="164" t="s">
        <v>263</v>
      </c>
      <c r="P455" s="167"/>
      <c r="Q455" s="164" t="s">
        <v>3588</v>
      </c>
      <c r="R455" s="164" t="s">
        <v>295</v>
      </c>
      <c r="S455" s="168" t="b">
        <v>0</v>
      </c>
      <c r="T455" s="167"/>
      <c r="V455" s="170">
        <v>43677</v>
      </c>
      <c r="W455" s="164" t="s">
        <v>295</v>
      </c>
      <c r="X455"/>
      <c r="Z455" s="164" t="s">
        <v>295</v>
      </c>
      <c r="AC455" s="164" t="s">
        <v>295</v>
      </c>
      <c r="AE455" s="164" t="s">
        <v>583</v>
      </c>
      <c r="AF455" s="164" t="s">
        <v>4854</v>
      </c>
      <c r="AG455" s="164" t="s">
        <v>2884</v>
      </c>
      <c r="AH455" s="136"/>
      <c r="AI455" s="136"/>
      <c r="AJ455" s="151" t="str">
        <f t="shared" si="7"/>
        <v>FS</v>
      </c>
      <c r="AK455" s="151" t="b">
        <f>ISNUMBER(SEARCH("IRT",Table1[[#This Row],[Current_Status]]))</f>
        <v>0</v>
      </c>
      <c r="AL455" s="152">
        <f>YEAR(Table1[[#This Row],[Project_Initiated]])</f>
        <v>2019</v>
      </c>
      <c r="AM455" s="87">
        <v>43754</v>
      </c>
      <c r="AN455" s="158" t="str">
        <f>IF(AND(Table1[[#This Row],[Completed Date]]&gt;="07/01/2019"+0,Table1[[#This Row],[Completed Date]]&lt;="6/30/2020"+0),"FY 19-20",IF(AND(Table1[[#This Row],[Completed Date]]&gt;="07/01/2018"+0,Table1[[#This Row],[Completed Date]]&lt;="6/30/2019"+0),"FY 18-19",""))</f>
        <v/>
      </c>
      <c r="AO455" s="157">
        <f>IFERROR(FIND("R",Table1[[#This Row],[FS_Priority]]),"")</f>
        <v>1</v>
      </c>
      <c r="AX455"/>
      <c r="BA455" s="3"/>
    </row>
    <row r="456" spans="1:53" hidden="1" x14ac:dyDescent="0.25">
      <c r="A456" s="164" t="s">
        <v>3751</v>
      </c>
      <c r="B456" s="164" t="s">
        <v>295</v>
      </c>
      <c r="C456" s="164" t="s">
        <v>3751</v>
      </c>
      <c r="D456" s="168" t="b">
        <v>0</v>
      </c>
      <c r="E456" s="164" t="s">
        <v>151</v>
      </c>
      <c r="F456" s="164" t="s">
        <v>3752</v>
      </c>
      <c r="G456" s="164" t="s">
        <v>4464</v>
      </c>
      <c r="H456" s="164" t="s">
        <v>3873</v>
      </c>
      <c r="I456" s="164" t="s">
        <v>4386</v>
      </c>
      <c r="J456" s="164" t="s">
        <v>2839</v>
      </c>
      <c r="K456" s="164" t="s">
        <v>4035</v>
      </c>
      <c r="L456" s="164" t="s">
        <v>153</v>
      </c>
      <c r="M456" s="164" t="s">
        <v>4063</v>
      </c>
      <c r="N456" s="164" t="s">
        <v>295</v>
      </c>
      <c r="O456" s="164" t="s">
        <v>4379</v>
      </c>
      <c r="P456" s="167"/>
      <c r="Q456" s="164" t="s">
        <v>3753</v>
      </c>
      <c r="R456" s="164" t="s">
        <v>295</v>
      </c>
      <c r="S456" s="168" t="b">
        <v>0</v>
      </c>
      <c r="T456" s="167"/>
      <c r="V456" s="170">
        <v>43523</v>
      </c>
      <c r="W456" s="164" t="s">
        <v>295</v>
      </c>
      <c r="X456"/>
      <c r="Z456" s="164" t="s">
        <v>295</v>
      </c>
      <c r="AC456" s="164" t="s">
        <v>4837</v>
      </c>
      <c r="AD456" s="171">
        <v>43392</v>
      </c>
      <c r="AE456" s="164" t="s">
        <v>257</v>
      </c>
      <c r="AF456" s="164" t="s">
        <v>4465</v>
      </c>
      <c r="AG456" s="164" t="s">
        <v>2884</v>
      </c>
      <c r="AH456" s="136"/>
      <c r="AI456" s="136"/>
      <c r="AJ456" s="151" t="str">
        <f t="shared" si="7"/>
        <v>FS</v>
      </c>
      <c r="AK456" s="151" t="b">
        <f>ISNUMBER(SEARCH("IRT",Table1[[#This Row],[Current_Status]]))</f>
        <v>0</v>
      </c>
      <c r="AL456" s="152">
        <f>YEAR(Table1[[#This Row],[Project_Initiated]])</f>
        <v>2019</v>
      </c>
      <c r="AM456" s="87">
        <v>43754</v>
      </c>
      <c r="AN456" s="158" t="str">
        <f>IF(AND(Table1[[#This Row],[Completed Date]]&gt;="07/01/2019"+0,Table1[[#This Row],[Completed Date]]&lt;="6/30/2020"+0),"FY 19-20",IF(AND(Table1[[#This Row],[Completed Date]]&gt;="07/01/2018"+0,Table1[[#This Row],[Completed Date]]&lt;="6/30/2019"+0),"FY 18-19",""))</f>
        <v/>
      </c>
      <c r="AO456" s="157">
        <f>IFERROR(FIND("R",Table1[[#This Row],[FS_Priority]]),"")</f>
        <v>1</v>
      </c>
      <c r="AX456"/>
      <c r="BA456" s="3"/>
    </row>
    <row r="457" spans="1:53" hidden="1" x14ac:dyDescent="0.25">
      <c r="A457" s="164" t="s">
        <v>3139</v>
      </c>
      <c r="B457" s="164" t="s">
        <v>3139</v>
      </c>
      <c r="C457" s="164" t="s">
        <v>295</v>
      </c>
      <c r="D457" s="168" t="b">
        <v>0</v>
      </c>
      <c r="E457" s="164" t="s">
        <v>4818</v>
      </c>
      <c r="F457" s="164" t="s">
        <v>3189</v>
      </c>
      <c r="G457" s="164" t="s">
        <v>4271</v>
      </c>
      <c r="H457" s="164" t="s">
        <v>295</v>
      </c>
      <c r="I457" s="164" t="s">
        <v>295</v>
      </c>
      <c r="J457" s="164" t="s">
        <v>57</v>
      </c>
      <c r="K457" s="164" t="s">
        <v>4268</v>
      </c>
      <c r="L457" s="164" t="s">
        <v>521</v>
      </c>
      <c r="M457" s="164" t="s">
        <v>4272</v>
      </c>
      <c r="N457" s="164" t="s">
        <v>295</v>
      </c>
      <c r="O457" s="164" t="s">
        <v>3829</v>
      </c>
      <c r="P457" s="169">
        <v>1</v>
      </c>
      <c r="Q457" s="164" t="s">
        <v>295</v>
      </c>
      <c r="R457" s="164" t="s">
        <v>295</v>
      </c>
      <c r="S457" s="168" t="b">
        <v>0</v>
      </c>
      <c r="T457" s="167"/>
      <c r="V457" s="170">
        <v>43571</v>
      </c>
      <c r="W457" s="164" t="s">
        <v>72</v>
      </c>
      <c r="X457"/>
      <c r="Z457" s="164" t="s">
        <v>295</v>
      </c>
      <c r="AC457" s="164" t="s">
        <v>295</v>
      </c>
      <c r="AE457" s="164" t="s">
        <v>295</v>
      </c>
      <c r="AF457" s="164" t="s">
        <v>295</v>
      </c>
      <c r="AG457" s="164" t="s">
        <v>295</v>
      </c>
      <c r="AH457" s="136"/>
      <c r="AI457" s="136"/>
      <c r="AJ457" s="151" t="str">
        <f t="shared" si="7"/>
        <v>PD&amp;C</v>
      </c>
      <c r="AK457" s="151" t="b">
        <f>ISNUMBER(SEARCH("IRT",Table1[[#This Row],[Current_Status]]))</f>
        <v>0</v>
      </c>
      <c r="AL457" s="152">
        <f>YEAR(Table1[[#This Row],[Project_Initiated]])</f>
        <v>2019</v>
      </c>
      <c r="AM457" s="87">
        <v>43754</v>
      </c>
      <c r="AN457" s="158" t="str">
        <f>IF(AND(Table1[[#This Row],[Completed Date]]&gt;="07/01/2019"+0,Table1[[#This Row],[Completed Date]]&lt;="6/30/2020"+0),"FY 19-20",IF(AND(Table1[[#This Row],[Completed Date]]&gt;="07/01/2018"+0,Table1[[#This Row],[Completed Date]]&lt;="6/30/2019"+0),"FY 18-19",""))</f>
        <v/>
      </c>
      <c r="AO457" s="157" t="str">
        <f>IFERROR(FIND("R",Table1[[#This Row],[FS_Priority]]),"")</f>
        <v/>
      </c>
      <c r="AX457"/>
      <c r="BA457" s="3"/>
    </row>
    <row r="458" spans="1:53" hidden="1" x14ac:dyDescent="0.25">
      <c r="A458" s="164" t="s">
        <v>223</v>
      </c>
      <c r="B458" s="164" t="s">
        <v>223</v>
      </c>
      <c r="C458" s="164" t="s">
        <v>295</v>
      </c>
      <c r="D458" s="168" t="b">
        <v>0</v>
      </c>
      <c r="E458" s="164" t="s">
        <v>4818</v>
      </c>
      <c r="F458" s="164" t="s">
        <v>3044</v>
      </c>
      <c r="G458" s="164" t="s">
        <v>4287</v>
      </c>
      <c r="H458" s="164" t="s">
        <v>351</v>
      </c>
      <c r="I458" s="164" t="s">
        <v>295</v>
      </c>
      <c r="J458" s="164" t="s">
        <v>4917</v>
      </c>
      <c r="K458" s="164" t="s">
        <v>4268</v>
      </c>
      <c r="L458" s="164" t="s">
        <v>521</v>
      </c>
      <c r="M458" s="164" t="s">
        <v>4288</v>
      </c>
      <c r="N458" s="164" t="s">
        <v>295</v>
      </c>
      <c r="O458" s="164" t="s">
        <v>4522</v>
      </c>
      <c r="P458" s="169">
        <v>2</v>
      </c>
      <c r="Q458" s="164" t="s">
        <v>295</v>
      </c>
      <c r="R458" s="164" t="s">
        <v>295</v>
      </c>
      <c r="S458" s="168" t="b">
        <v>0</v>
      </c>
      <c r="T458" s="169">
        <v>50000</v>
      </c>
      <c r="V458" s="170">
        <v>43332</v>
      </c>
      <c r="W458" s="164" t="s">
        <v>72</v>
      </c>
      <c r="X458" s="171">
        <v>43800</v>
      </c>
      <c r="Y458" s="171">
        <v>43891</v>
      </c>
      <c r="Z458" s="164" t="s">
        <v>295</v>
      </c>
      <c r="AC458" s="164" t="s">
        <v>295</v>
      </c>
      <c r="AE458" s="164" t="s">
        <v>295</v>
      </c>
      <c r="AF458" s="164" t="s">
        <v>295</v>
      </c>
      <c r="AG458" s="164" t="s">
        <v>295</v>
      </c>
      <c r="AH458" s="167"/>
      <c r="AI458" s="136"/>
      <c r="AJ458" s="151" t="str">
        <f t="shared" si="7"/>
        <v>PD&amp;C</v>
      </c>
      <c r="AK458" s="151" t="b">
        <f>ISNUMBER(SEARCH("IRT",Table1[[#This Row],[Current_Status]]))</f>
        <v>0</v>
      </c>
      <c r="AL458" s="152">
        <f>YEAR(Table1[[#This Row],[Project_Initiated]])</f>
        <v>2018</v>
      </c>
      <c r="AM458" s="87">
        <v>43754</v>
      </c>
      <c r="AN458" s="158" t="str">
        <f>IF(AND(Table1[[#This Row],[Completed Date]]&gt;="07/01/2019"+0,Table1[[#This Row],[Completed Date]]&lt;="6/30/2020"+0),"FY 19-20",IF(AND(Table1[[#This Row],[Completed Date]]&gt;="07/01/2018"+0,Table1[[#This Row],[Completed Date]]&lt;="6/30/2019"+0),"FY 18-19",""))</f>
        <v/>
      </c>
      <c r="AO458" s="157" t="str">
        <f>IFERROR(FIND("R",Table1[[#This Row],[FS_Priority]]),"")</f>
        <v/>
      </c>
      <c r="AX458"/>
      <c r="BA458" s="3"/>
    </row>
    <row r="459" spans="1:53" hidden="1" x14ac:dyDescent="0.25">
      <c r="A459" s="164" t="s">
        <v>2847</v>
      </c>
      <c r="B459" s="164" t="s">
        <v>2847</v>
      </c>
      <c r="C459" s="164" t="s">
        <v>295</v>
      </c>
      <c r="D459" s="168" t="b">
        <v>0</v>
      </c>
      <c r="E459" s="164" t="s">
        <v>4818</v>
      </c>
      <c r="F459" s="164" t="s">
        <v>2848</v>
      </c>
      <c r="G459" s="164" t="s">
        <v>2849</v>
      </c>
      <c r="H459" s="164" t="s">
        <v>351</v>
      </c>
      <c r="I459" s="164" t="s">
        <v>295</v>
      </c>
      <c r="J459" s="164" t="s">
        <v>4498</v>
      </c>
      <c r="K459" s="164" t="s">
        <v>4268</v>
      </c>
      <c r="L459" s="164" t="s">
        <v>521</v>
      </c>
      <c r="M459" s="164" t="s">
        <v>4288</v>
      </c>
      <c r="N459" s="164" t="s">
        <v>295</v>
      </c>
      <c r="O459" s="164" t="s">
        <v>3829</v>
      </c>
      <c r="P459" s="169">
        <v>3</v>
      </c>
      <c r="Q459" s="164" t="s">
        <v>295</v>
      </c>
      <c r="R459" s="164" t="s">
        <v>295</v>
      </c>
      <c r="S459" s="168" t="b">
        <v>0</v>
      </c>
      <c r="T459" s="169">
        <v>0</v>
      </c>
      <c r="V459" s="170">
        <v>43430</v>
      </c>
      <c r="W459" s="164" t="s">
        <v>4523</v>
      </c>
      <c r="X459"/>
      <c r="Z459" s="164" t="s">
        <v>295</v>
      </c>
      <c r="AC459" s="164" t="s">
        <v>295</v>
      </c>
      <c r="AE459" s="164" t="s">
        <v>295</v>
      </c>
      <c r="AF459" s="164" t="s">
        <v>295</v>
      </c>
      <c r="AG459" s="164" t="s">
        <v>295</v>
      </c>
      <c r="AH459" s="167"/>
      <c r="AJ459" s="151" t="str">
        <f t="shared" si="7"/>
        <v>PD&amp;C</v>
      </c>
      <c r="AK459" s="151" t="b">
        <f>ISNUMBER(SEARCH("IRT",Table1[[#This Row],[Current_Status]]))</f>
        <v>0</v>
      </c>
      <c r="AL459" s="152">
        <f>YEAR(Table1[[#This Row],[Project_Initiated]])</f>
        <v>2018</v>
      </c>
      <c r="AM459" s="87">
        <v>43754</v>
      </c>
      <c r="AN459" s="158" t="str">
        <f>IF(AND(Table1[[#This Row],[Completed Date]]&gt;="07/01/2019"+0,Table1[[#This Row],[Completed Date]]&lt;="6/30/2020"+0),"FY 19-20",IF(AND(Table1[[#This Row],[Completed Date]]&gt;="07/01/2018"+0,Table1[[#This Row],[Completed Date]]&lt;="6/30/2019"+0),"FY 18-19",""))</f>
        <v/>
      </c>
      <c r="AO459" s="157" t="str">
        <f>IFERROR(FIND("R",Table1[[#This Row],[FS_Priority]]),"")</f>
        <v/>
      </c>
      <c r="AX459"/>
      <c r="BA459" s="3"/>
    </row>
    <row r="460" spans="1:53" hidden="1" x14ac:dyDescent="0.25">
      <c r="A460" s="164" t="s">
        <v>219</v>
      </c>
      <c r="B460" s="164" t="s">
        <v>219</v>
      </c>
      <c r="C460" s="164" t="s">
        <v>295</v>
      </c>
      <c r="D460" s="168" t="b">
        <v>0</v>
      </c>
      <c r="E460" s="164" t="s">
        <v>4818</v>
      </c>
      <c r="F460" s="164" t="s">
        <v>220</v>
      </c>
      <c r="G460" s="164" t="s">
        <v>4282</v>
      </c>
      <c r="H460" s="164" t="s">
        <v>520</v>
      </c>
      <c r="I460" s="164" t="s">
        <v>295</v>
      </c>
      <c r="J460" s="164" t="s">
        <v>3835</v>
      </c>
      <c r="K460" s="164" t="s">
        <v>4268</v>
      </c>
      <c r="L460" s="164" t="s">
        <v>521</v>
      </c>
      <c r="M460" s="164" t="s">
        <v>4283</v>
      </c>
      <c r="N460" s="164" t="s">
        <v>295</v>
      </c>
      <c r="O460" s="164" t="s">
        <v>169</v>
      </c>
      <c r="P460" s="169">
        <v>4</v>
      </c>
      <c r="Q460" s="164" t="s">
        <v>295</v>
      </c>
      <c r="R460" s="164" t="s">
        <v>295</v>
      </c>
      <c r="S460" s="168" t="b">
        <v>0</v>
      </c>
      <c r="T460" s="169">
        <v>396000</v>
      </c>
      <c r="V460" s="170">
        <v>43039</v>
      </c>
      <c r="W460" s="164" t="s">
        <v>38</v>
      </c>
      <c r="X460" s="171">
        <v>43640</v>
      </c>
      <c r="Y460" s="171">
        <v>43707</v>
      </c>
      <c r="Z460" s="164" t="s">
        <v>295</v>
      </c>
      <c r="AC460" s="164" t="s">
        <v>295</v>
      </c>
      <c r="AE460" s="164" t="s">
        <v>295</v>
      </c>
      <c r="AF460" s="164" t="s">
        <v>295</v>
      </c>
      <c r="AG460" s="164" t="s">
        <v>295</v>
      </c>
      <c r="AH460" s="167"/>
      <c r="AI460" s="136"/>
      <c r="AJ460" s="151" t="str">
        <f t="shared" si="7"/>
        <v>PD&amp;C</v>
      </c>
      <c r="AK460" s="151" t="b">
        <f>ISNUMBER(SEARCH("IRT",Table1[[#This Row],[Current_Status]]))</f>
        <v>0</v>
      </c>
      <c r="AL460" s="152">
        <f>YEAR(Table1[[#This Row],[Project_Initiated]])</f>
        <v>2017</v>
      </c>
      <c r="AM460" s="87">
        <v>43754</v>
      </c>
      <c r="AN460" s="158" t="str">
        <f>IF(AND(Table1[[#This Row],[Completed Date]]&gt;="07/01/2019"+0,Table1[[#This Row],[Completed Date]]&lt;="6/30/2020"+0),"FY 19-20",IF(AND(Table1[[#This Row],[Completed Date]]&gt;="07/01/2018"+0,Table1[[#This Row],[Completed Date]]&lt;="6/30/2019"+0),"FY 18-19",""))</f>
        <v/>
      </c>
      <c r="AO460" s="157" t="str">
        <f>IFERROR(FIND("R",Table1[[#This Row],[FS_Priority]]),"")</f>
        <v/>
      </c>
      <c r="AX460"/>
      <c r="BA460" s="3"/>
    </row>
    <row r="461" spans="1:53" hidden="1" x14ac:dyDescent="0.25">
      <c r="A461" s="164" t="s">
        <v>3062</v>
      </c>
      <c r="B461" s="164" t="s">
        <v>3062</v>
      </c>
      <c r="C461" s="164" t="s">
        <v>295</v>
      </c>
      <c r="D461" s="168" t="b">
        <v>0</v>
      </c>
      <c r="E461" s="164" t="s">
        <v>4818</v>
      </c>
      <c r="F461" s="164" t="s">
        <v>3075</v>
      </c>
      <c r="G461" s="164" t="s">
        <v>3076</v>
      </c>
      <c r="H461" s="164" t="s">
        <v>295</v>
      </c>
      <c r="I461" s="164" t="s">
        <v>4284</v>
      </c>
      <c r="J461" s="164" t="s">
        <v>57</v>
      </c>
      <c r="K461" s="164" t="s">
        <v>4268</v>
      </c>
      <c r="L461" s="164" t="s">
        <v>521</v>
      </c>
      <c r="M461" s="164" t="s">
        <v>4285</v>
      </c>
      <c r="N461" s="164" t="s">
        <v>295</v>
      </c>
      <c r="O461" s="164" t="s">
        <v>3829</v>
      </c>
      <c r="P461" s="169">
        <v>5</v>
      </c>
      <c r="Q461" s="164" t="s">
        <v>295</v>
      </c>
      <c r="R461" s="164" t="s">
        <v>295</v>
      </c>
      <c r="S461" s="168" t="b">
        <v>0</v>
      </c>
      <c r="T461" s="169">
        <v>130000</v>
      </c>
      <c r="V461" s="170">
        <v>43543</v>
      </c>
      <c r="W461" s="164" t="s">
        <v>72</v>
      </c>
      <c r="X461" s="171">
        <v>44013</v>
      </c>
      <c r="Y461" s="171">
        <v>44105</v>
      </c>
      <c r="Z461" s="164" t="s">
        <v>295</v>
      </c>
      <c r="AC461" s="164" t="s">
        <v>295</v>
      </c>
      <c r="AE461" s="164" t="s">
        <v>295</v>
      </c>
      <c r="AF461" s="164" t="s">
        <v>295</v>
      </c>
      <c r="AG461" s="164" t="s">
        <v>295</v>
      </c>
      <c r="AH461" s="167"/>
      <c r="AI461" s="136"/>
      <c r="AJ461" s="151" t="str">
        <f t="shared" si="7"/>
        <v>PD&amp;C</v>
      </c>
      <c r="AK461" s="151" t="b">
        <f>ISNUMBER(SEARCH("IRT",Table1[[#This Row],[Current_Status]]))</f>
        <v>0</v>
      </c>
      <c r="AL461" s="152">
        <f>YEAR(Table1[[#This Row],[Project_Initiated]])</f>
        <v>2019</v>
      </c>
      <c r="AM461" s="87">
        <v>43754</v>
      </c>
      <c r="AN461" s="158" t="str">
        <f>IF(AND(Table1[[#This Row],[Completed Date]]&gt;="07/01/2019"+0,Table1[[#This Row],[Completed Date]]&lt;="6/30/2020"+0),"FY 19-20",IF(AND(Table1[[#This Row],[Completed Date]]&gt;="07/01/2018"+0,Table1[[#This Row],[Completed Date]]&lt;="6/30/2019"+0),"FY 18-19",""))</f>
        <v/>
      </c>
      <c r="AO461" s="157" t="str">
        <f>IFERROR(FIND("R",Table1[[#This Row],[FS_Priority]]),"")</f>
        <v/>
      </c>
      <c r="AX461"/>
      <c r="BA461" s="3"/>
    </row>
    <row r="462" spans="1:53" hidden="1" x14ac:dyDescent="0.25">
      <c r="A462" s="164" t="s">
        <v>221</v>
      </c>
      <c r="B462" s="164" t="s">
        <v>221</v>
      </c>
      <c r="C462" s="164" t="s">
        <v>295</v>
      </c>
      <c r="D462" s="168" t="b">
        <v>0</v>
      </c>
      <c r="E462" s="164" t="s">
        <v>4818</v>
      </c>
      <c r="F462" s="164" t="s">
        <v>222</v>
      </c>
      <c r="G462" s="164" t="s">
        <v>4286</v>
      </c>
      <c r="H462" s="164" t="s">
        <v>522</v>
      </c>
      <c r="I462" s="164" t="s">
        <v>295</v>
      </c>
      <c r="J462" s="164" t="s">
        <v>2889</v>
      </c>
      <c r="K462" s="164" t="s">
        <v>4268</v>
      </c>
      <c r="L462" s="164" t="s">
        <v>521</v>
      </c>
      <c r="M462" s="164" t="s">
        <v>4283</v>
      </c>
      <c r="N462" s="164" t="s">
        <v>295</v>
      </c>
      <c r="O462" s="164" t="s">
        <v>269</v>
      </c>
      <c r="P462" s="169">
        <v>6</v>
      </c>
      <c r="Q462" s="164" t="s">
        <v>295</v>
      </c>
      <c r="R462" s="164" t="s">
        <v>295</v>
      </c>
      <c r="S462" s="168" t="b">
        <v>0</v>
      </c>
      <c r="T462" s="169">
        <v>0</v>
      </c>
      <c r="V462" s="170">
        <v>42027</v>
      </c>
      <c r="W462" s="164" t="s">
        <v>2889</v>
      </c>
      <c r="X462"/>
      <c r="Z462" s="164" t="s">
        <v>295</v>
      </c>
      <c r="AC462" s="164" t="s">
        <v>295</v>
      </c>
      <c r="AE462" s="164" t="s">
        <v>295</v>
      </c>
      <c r="AF462" s="164" t="s">
        <v>295</v>
      </c>
      <c r="AG462" s="164" t="s">
        <v>295</v>
      </c>
      <c r="AH462" s="167"/>
      <c r="AJ462" s="151" t="str">
        <f t="shared" si="7"/>
        <v>PD&amp;C</v>
      </c>
      <c r="AK462" s="151" t="b">
        <f>ISNUMBER(SEARCH("IRT",Table1[[#This Row],[Current_Status]]))</f>
        <v>0</v>
      </c>
      <c r="AL462" s="152">
        <f>YEAR(Table1[[#This Row],[Project_Initiated]])</f>
        <v>2015</v>
      </c>
      <c r="AM462" s="87">
        <v>43754</v>
      </c>
      <c r="AN462" s="158" t="str">
        <f>IF(AND(Table1[[#This Row],[Completed Date]]&gt;="07/01/2019"+0,Table1[[#This Row],[Completed Date]]&lt;="6/30/2020"+0),"FY 19-20",IF(AND(Table1[[#This Row],[Completed Date]]&gt;="07/01/2018"+0,Table1[[#This Row],[Completed Date]]&lt;="6/30/2019"+0),"FY 18-19",""))</f>
        <v/>
      </c>
      <c r="AO462" s="157" t="str">
        <f>IFERROR(FIND("R",Table1[[#This Row],[FS_Priority]]),"")</f>
        <v/>
      </c>
      <c r="AX462"/>
      <c r="BA462" s="3"/>
    </row>
    <row r="463" spans="1:53" hidden="1" x14ac:dyDescent="0.25">
      <c r="A463" s="164" t="s">
        <v>3193</v>
      </c>
      <c r="B463" s="164" t="s">
        <v>3193</v>
      </c>
      <c r="C463" s="164" t="s">
        <v>295</v>
      </c>
      <c r="D463" s="168" t="b">
        <v>0</v>
      </c>
      <c r="E463" s="164" t="s">
        <v>4818</v>
      </c>
      <c r="F463" s="164" t="s">
        <v>4447</v>
      </c>
      <c r="G463" s="164" t="s">
        <v>3198</v>
      </c>
      <c r="H463" s="164" t="s">
        <v>295</v>
      </c>
      <c r="I463" s="164" t="s">
        <v>295</v>
      </c>
      <c r="J463" s="164" t="s">
        <v>4524</v>
      </c>
      <c r="K463" s="164" t="s">
        <v>4268</v>
      </c>
      <c r="L463" s="164" t="s">
        <v>521</v>
      </c>
      <c r="M463" s="164" t="s">
        <v>4354</v>
      </c>
      <c r="N463" s="164" t="s">
        <v>295</v>
      </c>
      <c r="O463" s="164" t="s">
        <v>352</v>
      </c>
      <c r="P463" s="169">
        <v>8</v>
      </c>
      <c r="Q463" s="164" t="s">
        <v>295</v>
      </c>
      <c r="R463" s="164" t="s">
        <v>295</v>
      </c>
      <c r="S463" s="168" t="b">
        <v>0</v>
      </c>
      <c r="T463" s="169">
        <v>680000</v>
      </c>
      <c r="V463" s="170">
        <v>43622</v>
      </c>
      <c r="W463" s="164" t="s">
        <v>2835</v>
      </c>
      <c r="X463" s="171">
        <v>43800</v>
      </c>
      <c r="Y463" s="171">
        <v>43831</v>
      </c>
      <c r="Z463" s="164" t="s">
        <v>295</v>
      </c>
      <c r="AC463" s="164" t="s">
        <v>295</v>
      </c>
      <c r="AE463" s="164" t="s">
        <v>295</v>
      </c>
      <c r="AF463" s="164" t="s">
        <v>295</v>
      </c>
      <c r="AG463" s="164" t="s">
        <v>295</v>
      </c>
      <c r="AH463" s="167"/>
      <c r="AI463" s="136"/>
      <c r="AJ463" s="151" t="str">
        <f t="shared" si="7"/>
        <v>PD&amp;C</v>
      </c>
      <c r="AK463" s="151" t="b">
        <f>ISNUMBER(SEARCH("IRT",Table1[[#This Row],[Current_Status]]))</f>
        <v>0</v>
      </c>
      <c r="AL463" s="152">
        <f>YEAR(Table1[[#This Row],[Project_Initiated]])</f>
        <v>2019</v>
      </c>
      <c r="AM463" s="87">
        <v>43754</v>
      </c>
      <c r="AN463" s="158" t="str">
        <f>IF(AND(Table1[[#This Row],[Completed Date]]&gt;="07/01/2019"+0,Table1[[#This Row],[Completed Date]]&lt;="6/30/2020"+0),"FY 19-20",IF(AND(Table1[[#This Row],[Completed Date]]&gt;="07/01/2018"+0,Table1[[#This Row],[Completed Date]]&lt;="6/30/2019"+0),"FY 18-19",""))</f>
        <v/>
      </c>
      <c r="AO463" s="157" t="str">
        <f>IFERROR(FIND("R",Table1[[#This Row],[FS_Priority]]),"")</f>
        <v/>
      </c>
      <c r="AX463"/>
      <c r="BA463" s="3"/>
    </row>
    <row r="464" spans="1:53" hidden="1" x14ac:dyDescent="0.25">
      <c r="A464" s="164" t="s">
        <v>3233</v>
      </c>
      <c r="B464" s="164" t="s">
        <v>295</v>
      </c>
      <c r="C464" s="164" t="s">
        <v>3233</v>
      </c>
      <c r="D464" s="168" t="b">
        <v>0</v>
      </c>
      <c r="E464" s="164" t="s">
        <v>151</v>
      </c>
      <c r="F464" s="164" t="s">
        <v>3547</v>
      </c>
      <c r="G464" s="164" t="s">
        <v>4604</v>
      </c>
      <c r="H464" s="164" t="s">
        <v>558</v>
      </c>
      <c r="I464" s="164" t="s">
        <v>94</v>
      </c>
      <c r="J464" s="164" t="s">
        <v>2839</v>
      </c>
      <c r="K464" s="164" t="s">
        <v>4035</v>
      </c>
      <c r="L464" s="164" t="s">
        <v>153</v>
      </c>
      <c r="M464" s="164" t="s">
        <v>3906</v>
      </c>
      <c r="N464" s="164" t="s">
        <v>295</v>
      </c>
      <c r="O464" s="164" t="s">
        <v>243</v>
      </c>
      <c r="Q464" s="164" t="s">
        <v>324</v>
      </c>
      <c r="R464" s="164" t="s">
        <v>152</v>
      </c>
      <c r="S464" s="168" t="b">
        <v>0</v>
      </c>
      <c r="V464" s="170">
        <v>43536</v>
      </c>
      <c r="W464" s="164" t="s">
        <v>295</v>
      </c>
      <c r="X464"/>
      <c r="Z464" s="164" t="s">
        <v>295</v>
      </c>
      <c r="AC464" s="164" t="s">
        <v>295</v>
      </c>
      <c r="AE464" s="164" t="s">
        <v>243</v>
      </c>
      <c r="AF464" s="164" t="s">
        <v>4605</v>
      </c>
      <c r="AG464" s="164" t="s">
        <v>295</v>
      </c>
      <c r="AH464" s="167"/>
      <c r="AI464" s="136"/>
      <c r="AJ464" s="151" t="str">
        <f t="shared" si="7"/>
        <v>FS</v>
      </c>
      <c r="AK464" s="151" t="b">
        <f>ISNUMBER(SEARCH("IRT",Table1[[#This Row],[Current_Status]]))</f>
        <v>0</v>
      </c>
      <c r="AL464" s="152">
        <f>YEAR(Table1[[#This Row],[Project_Initiated]])</f>
        <v>2019</v>
      </c>
      <c r="AM464" s="87">
        <v>43754</v>
      </c>
      <c r="AN464" s="158" t="str">
        <f>IF(AND(Table1[[#This Row],[Completed Date]]&gt;="07/01/2019"+0,Table1[[#This Row],[Completed Date]]&lt;="6/30/2020"+0),"FY 19-20",IF(AND(Table1[[#This Row],[Completed Date]]&gt;="07/01/2018"+0,Table1[[#This Row],[Completed Date]]&lt;="6/30/2019"+0),"FY 18-19",""))</f>
        <v/>
      </c>
      <c r="AO464" s="157" t="str">
        <f>IFERROR(FIND("R",Table1[[#This Row],[FS_Priority]]),"")</f>
        <v/>
      </c>
      <c r="AX464"/>
      <c r="BA464" s="3"/>
    </row>
    <row r="465" spans="1:53" hidden="1" x14ac:dyDescent="0.25">
      <c r="A465" s="164" t="s">
        <v>3227</v>
      </c>
      <c r="B465" s="164" t="s">
        <v>295</v>
      </c>
      <c r="C465" s="164" t="s">
        <v>3227</v>
      </c>
      <c r="D465" s="168" t="b">
        <v>0</v>
      </c>
      <c r="E465" s="164" t="s">
        <v>151</v>
      </c>
      <c r="F465" s="164" t="s">
        <v>3512</v>
      </c>
      <c r="G465" s="164" t="s">
        <v>295</v>
      </c>
      <c r="H465" s="164" t="s">
        <v>560</v>
      </c>
      <c r="I465" s="164" t="s">
        <v>4113</v>
      </c>
      <c r="J465" s="164" t="s">
        <v>2839</v>
      </c>
      <c r="K465" s="164" t="s">
        <v>4035</v>
      </c>
      <c r="L465" s="164" t="s">
        <v>153</v>
      </c>
      <c r="M465" s="164" t="s">
        <v>4048</v>
      </c>
      <c r="N465" s="164" t="s">
        <v>295</v>
      </c>
      <c r="O465" s="164" t="s">
        <v>243</v>
      </c>
      <c r="Q465" s="164" t="s">
        <v>264</v>
      </c>
      <c r="R465" s="164" t="s">
        <v>295</v>
      </c>
      <c r="S465" s="168" t="b">
        <v>0</v>
      </c>
      <c r="V465" s="170">
        <v>43599</v>
      </c>
      <c r="W465" s="164" t="s">
        <v>295</v>
      </c>
      <c r="X465"/>
      <c r="Z465" s="164" t="s">
        <v>295</v>
      </c>
      <c r="AC465" s="164" t="s">
        <v>295</v>
      </c>
      <c r="AE465" s="164" t="s">
        <v>295</v>
      </c>
      <c r="AF465" s="164" t="s">
        <v>295</v>
      </c>
      <c r="AG465" s="164" t="s">
        <v>295</v>
      </c>
      <c r="AH465" s="167"/>
      <c r="AI465" s="136"/>
      <c r="AJ465" s="151" t="str">
        <f t="shared" si="7"/>
        <v>FS</v>
      </c>
      <c r="AK465" s="151" t="b">
        <f>ISNUMBER(SEARCH("IRT",Table1[[#This Row],[Current_Status]]))</f>
        <v>0</v>
      </c>
      <c r="AL465" s="152">
        <f>YEAR(Table1[[#This Row],[Project_Initiated]])</f>
        <v>2019</v>
      </c>
      <c r="AM465" s="87">
        <v>43754</v>
      </c>
      <c r="AN465" s="158" t="str">
        <f>IF(AND(Table1[[#This Row],[Completed Date]]&gt;="07/01/2019"+0,Table1[[#This Row],[Completed Date]]&lt;="6/30/2020"+0),"FY 19-20",IF(AND(Table1[[#This Row],[Completed Date]]&gt;="07/01/2018"+0,Table1[[#This Row],[Completed Date]]&lt;="6/30/2019"+0),"FY 18-19",""))</f>
        <v/>
      </c>
      <c r="AO465" s="157" t="str">
        <f>IFERROR(FIND("R",Table1[[#This Row],[FS_Priority]]),"")</f>
        <v/>
      </c>
      <c r="AX465"/>
      <c r="BA465" s="3"/>
    </row>
    <row r="466" spans="1:53" hidden="1" x14ac:dyDescent="0.25">
      <c r="A466" s="164" t="s">
        <v>3229</v>
      </c>
      <c r="B466" s="164" t="s">
        <v>295</v>
      </c>
      <c r="C466" s="164" t="s">
        <v>3229</v>
      </c>
      <c r="D466" s="168" t="b">
        <v>0</v>
      </c>
      <c r="E466" s="164" t="s">
        <v>151</v>
      </c>
      <c r="F466" s="164" t="s">
        <v>3533</v>
      </c>
      <c r="G466" s="164" t="s">
        <v>295</v>
      </c>
      <c r="H466" s="164" t="s">
        <v>560</v>
      </c>
      <c r="I466" s="164" t="s">
        <v>4338</v>
      </c>
      <c r="J466" s="164" t="s">
        <v>2839</v>
      </c>
      <c r="K466" s="164" t="s">
        <v>4035</v>
      </c>
      <c r="L466" s="164" t="s">
        <v>153</v>
      </c>
      <c r="M466" s="164" t="s">
        <v>4048</v>
      </c>
      <c r="N466" s="164" t="s">
        <v>295</v>
      </c>
      <c r="O466" s="164" t="s">
        <v>243</v>
      </c>
      <c r="Q466" s="164" t="s">
        <v>324</v>
      </c>
      <c r="R466" s="164" t="s">
        <v>295</v>
      </c>
      <c r="S466" s="168" t="b">
        <v>0</v>
      </c>
      <c r="V466" s="170">
        <v>43599</v>
      </c>
      <c r="W466" s="164" t="s">
        <v>295</v>
      </c>
      <c r="X466"/>
      <c r="Z466" s="164" t="s">
        <v>295</v>
      </c>
      <c r="AC466" s="164" t="s">
        <v>295</v>
      </c>
      <c r="AD466" s="136"/>
      <c r="AE466" s="164" t="s">
        <v>295</v>
      </c>
      <c r="AF466" s="164" t="s">
        <v>295</v>
      </c>
      <c r="AG466" s="164" t="s">
        <v>295</v>
      </c>
      <c r="AH466" s="167"/>
      <c r="AI466" s="136"/>
      <c r="AJ466" s="151" t="str">
        <f t="shared" si="7"/>
        <v>FS</v>
      </c>
      <c r="AK466" s="151" t="b">
        <f>ISNUMBER(SEARCH("IRT",Table1[[#This Row],[Current_Status]]))</f>
        <v>0</v>
      </c>
      <c r="AL466" s="152">
        <f>YEAR(Table1[[#This Row],[Project_Initiated]])</f>
        <v>2019</v>
      </c>
      <c r="AM466" s="87">
        <v>43754</v>
      </c>
      <c r="AN466" s="158" t="str">
        <f>IF(AND(Table1[[#This Row],[Completed Date]]&gt;="07/01/2019"+0,Table1[[#This Row],[Completed Date]]&lt;="6/30/2020"+0),"FY 19-20",IF(AND(Table1[[#This Row],[Completed Date]]&gt;="07/01/2018"+0,Table1[[#This Row],[Completed Date]]&lt;="6/30/2019"+0),"FY 18-19",""))</f>
        <v/>
      </c>
      <c r="AO466" s="157" t="str">
        <f>IFERROR(FIND("R",Table1[[#This Row],[FS_Priority]]),"")</f>
        <v/>
      </c>
      <c r="AX466"/>
      <c r="BA466" s="3"/>
    </row>
    <row r="467" spans="1:53" hidden="1" x14ac:dyDescent="0.25">
      <c r="A467" s="164" t="s">
        <v>4566</v>
      </c>
      <c r="B467" s="164" t="s">
        <v>295</v>
      </c>
      <c r="C467" s="164" t="s">
        <v>4566</v>
      </c>
      <c r="D467" s="168" t="b">
        <v>0</v>
      </c>
      <c r="E467" s="164" t="s">
        <v>151</v>
      </c>
      <c r="F467" s="164" t="s">
        <v>4641</v>
      </c>
      <c r="G467" s="164" t="s">
        <v>4886</v>
      </c>
      <c r="H467" s="164" t="s">
        <v>525</v>
      </c>
      <c r="I467" s="164" t="s">
        <v>4350</v>
      </c>
      <c r="J467" s="164" t="s">
        <v>2839</v>
      </c>
      <c r="K467" s="164" t="s">
        <v>4035</v>
      </c>
      <c r="L467" s="164" t="s">
        <v>153</v>
      </c>
      <c r="M467" s="164" t="s">
        <v>4642</v>
      </c>
      <c r="N467" s="164" t="s">
        <v>295</v>
      </c>
      <c r="O467" s="164" t="s">
        <v>263</v>
      </c>
      <c r="Q467" s="164" t="s">
        <v>323</v>
      </c>
      <c r="R467" s="164" t="s">
        <v>295</v>
      </c>
      <c r="S467" s="168" t="b">
        <v>0</v>
      </c>
      <c r="V467" s="170">
        <v>43644</v>
      </c>
      <c r="W467" s="164" t="s">
        <v>295</v>
      </c>
      <c r="X467"/>
      <c r="Z467" s="164" t="s">
        <v>295</v>
      </c>
      <c r="AC467" s="164" t="s">
        <v>295</v>
      </c>
      <c r="AD467" s="172">
        <v>43754</v>
      </c>
      <c r="AE467" s="164" t="s">
        <v>583</v>
      </c>
      <c r="AF467" s="164" t="s">
        <v>4921</v>
      </c>
      <c r="AG467" s="164" t="s">
        <v>2884</v>
      </c>
      <c r="AH467" s="167"/>
      <c r="AI467" s="136"/>
      <c r="AJ467" s="151" t="str">
        <f t="shared" si="7"/>
        <v>FS</v>
      </c>
      <c r="AK467" s="151" t="b">
        <f>ISNUMBER(SEARCH("IRT",Table1[[#This Row],[Current_Status]]))</f>
        <v>0</v>
      </c>
      <c r="AL467" s="152">
        <f>YEAR(Table1[[#This Row],[Project_Initiated]])</f>
        <v>2019</v>
      </c>
      <c r="AM467" s="87">
        <v>43754</v>
      </c>
      <c r="AN467" s="158" t="str">
        <f>IF(AND(Table1[[#This Row],[Completed Date]]&gt;="07/01/2019"+0,Table1[[#This Row],[Completed Date]]&lt;="6/30/2020"+0),"FY 19-20",IF(AND(Table1[[#This Row],[Completed Date]]&gt;="07/01/2018"+0,Table1[[#This Row],[Completed Date]]&lt;="6/30/2019"+0),"FY 18-19",""))</f>
        <v/>
      </c>
      <c r="AO467" s="157" t="str">
        <f>IFERROR(FIND("R",Table1[[#This Row],[FS_Priority]]),"")</f>
        <v/>
      </c>
      <c r="AX467"/>
      <c r="BA467" s="3"/>
    </row>
    <row r="468" spans="1:53" hidden="1" x14ac:dyDescent="0.25">
      <c r="A468" s="164" t="s">
        <v>4565</v>
      </c>
      <c r="B468" s="164" t="s">
        <v>295</v>
      </c>
      <c r="C468" s="164" t="s">
        <v>4565</v>
      </c>
      <c r="D468" s="168" t="b">
        <v>0</v>
      </c>
      <c r="E468" s="164" t="s">
        <v>151</v>
      </c>
      <c r="F468" s="164" t="s">
        <v>4650</v>
      </c>
      <c r="G468" s="164" t="s">
        <v>295</v>
      </c>
      <c r="H468" s="164" t="s">
        <v>560</v>
      </c>
      <c r="I468" s="164" t="s">
        <v>4651</v>
      </c>
      <c r="J468" s="164" t="s">
        <v>2839</v>
      </c>
      <c r="K468" s="164" t="s">
        <v>4035</v>
      </c>
      <c r="L468" s="164" t="s">
        <v>153</v>
      </c>
      <c r="M468" s="164" t="s">
        <v>4048</v>
      </c>
      <c r="N468" s="164" t="s">
        <v>295</v>
      </c>
      <c r="O468" s="164" t="s">
        <v>243</v>
      </c>
      <c r="P468" s="136"/>
      <c r="Q468" s="164" t="s">
        <v>323</v>
      </c>
      <c r="R468" s="164" t="s">
        <v>295</v>
      </c>
      <c r="S468" s="168" t="b">
        <v>0</v>
      </c>
      <c r="T468" s="136"/>
      <c r="V468" s="170">
        <v>43661</v>
      </c>
      <c r="W468" s="164" t="s">
        <v>295</v>
      </c>
      <c r="X468" s="136"/>
      <c r="Y468" s="136"/>
      <c r="Z468" s="164" t="s">
        <v>295</v>
      </c>
      <c r="AC468" s="164" t="s">
        <v>295</v>
      </c>
      <c r="AD468" s="136"/>
      <c r="AE468" s="164" t="s">
        <v>243</v>
      </c>
      <c r="AF468" s="164" t="s">
        <v>295</v>
      </c>
      <c r="AG468" s="164" t="s">
        <v>295</v>
      </c>
      <c r="AH468" s="167"/>
      <c r="AI468" s="136"/>
      <c r="AJ468" s="151" t="str">
        <f t="shared" si="7"/>
        <v>FS</v>
      </c>
      <c r="AK468" s="151" t="b">
        <f>ISNUMBER(SEARCH("IRT",Table1[[#This Row],[Current_Status]]))</f>
        <v>0</v>
      </c>
      <c r="AL468" s="152">
        <f>YEAR(Table1[[#This Row],[Project_Initiated]])</f>
        <v>2019</v>
      </c>
      <c r="AM468" s="87">
        <v>43754</v>
      </c>
      <c r="AN468" s="158" t="str">
        <f>IF(AND(Table1[[#This Row],[Completed Date]]&gt;="07/01/2019"+0,Table1[[#This Row],[Completed Date]]&lt;="6/30/2020"+0),"FY 19-20",IF(AND(Table1[[#This Row],[Completed Date]]&gt;="07/01/2018"+0,Table1[[#This Row],[Completed Date]]&lt;="6/30/2019"+0),"FY 18-19",""))</f>
        <v/>
      </c>
      <c r="AO468" s="157" t="str">
        <f>IFERROR(FIND("R",Table1[[#This Row],[FS_Priority]]),"")</f>
        <v/>
      </c>
      <c r="AX468"/>
      <c r="BA468" s="3"/>
    </row>
    <row r="469" spans="1:53" hidden="1" x14ac:dyDescent="0.25">
      <c r="A469" s="164" t="s">
        <v>4568</v>
      </c>
      <c r="B469" s="164" t="s">
        <v>295</v>
      </c>
      <c r="C469" s="164" t="s">
        <v>4568</v>
      </c>
      <c r="D469" s="168" t="b">
        <v>0</v>
      </c>
      <c r="E469" s="164" t="s">
        <v>151</v>
      </c>
      <c r="F469" s="164" t="s">
        <v>4654</v>
      </c>
      <c r="G469" s="164" t="s">
        <v>295</v>
      </c>
      <c r="H469" s="164" t="s">
        <v>116</v>
      </c>
      <c r="I469" s="164" t="s">
        <v>4655</v>
      </c>
      <c r="J469" s="164" t="s">
        <v>2839</v>
      </c>
      <c r="K469" s="164" t="s">
        <v>4035</v>
      </c>
      <c r="L469" s="164" t="s">
        <v>153</v>
      </c>
      <c r="M469" s="164" t="s">
        <v>4656</v>
      </c>
      <c r="N469" s="164" t="s">
        <v>295</v>
      </c>
      <c r="O469" s="164" t="s">
        <v>243</v>
      </c>
      <c r="P469" s="136"/>
      <c r="Q469" s="164" t="s">
        <v>326</v>
      </c>
      <c r="R469" s="164" t="s">
        <v>295</v>
      </c>
      <c r="S469" s="168" t="b">
        <v>0</v>
      </c>
      <c r="T469" s="136"/>
      <c r="V469" s="170">
        <v>43664</v>
      </c>
      <c r="W469" s="164" t="s">
        <v>295</v>
      </c>
      <c r="X469" s="136"/>
      <c r="Y469" s="136"/>
      <c r="Z469" s="164" t="s">
        <v>295</v>
      </c>
      <c r="AC469" s="164" t="s">
        <v>295</v>
      </c>
      <c r="AE469" s="164" t="s">
        <v>243</v>
      </c>
      <c r="AF469" s="164" t="s">
        <v>295</v>
      </c>
      <c r="AG469" s="164" t="s">
        <v>295</v>
      </c>
      <c r="AH469" s="167"/>
      <c r="AI469" s="136"/>
      <c r="AJ469" s="151" t="str">
        <f t="shared" si="7"/>
        <v>FS</v>
      </c>
      <c r="AK469" s="151" t="b">
        <f>ISNUMBER(SEARCH("IRT",Table1[[#This Row],[Current_Status]]))</f>
        <v>0</v>
      </c>
      <c r="AL469" s="152">
        <f>YEAR(Table1[[#This Row],[Project_Initiated]])</f>
        <v>2019</v>
      </c>
      <c r="AM469" s="87">
        <v>43754</v>
      </c>
      <c r="AN469" s="158" t="str">
        <f>IF(AND(Table1[[#This Row],[Completed Date]]&gt;="07/01/2019"+0,Table1[[#This Row],[Completed Date]]&lt;="6/30/2020"+0),"FY 19-20",IF(AND(Table1[[#This Row],[Completed Date]]&gt;="07/01/2018"+0,Table1[[#This Row],[Completed Date]]&lt;="6/30/2019"+0),"FY 18-19",""))</f>
        <v/>
      </c>
      <c r="AO469" s="157" t="str">
        <f>IFERROR(FIND("R",Table1[[#This Row],[FS_Priority]]),"")</f>
        <v/>
      </c>
      <c r="AX469"/>
      <c r="BA469" s="3"/>
    </row>
    <row r="470" spans="1:53" hidden="1" x14ac:dyDescent="0.25">
      <c r="A470" s="164" t="s">
        <v>4564</v>
      </c>
      <c r="B470" s="164" t="s">
        <v>295</v>
      </c>
      <c r="C470" s="164" t="s">
        <v>4564</v>
      </c>
      <c r="D470" s="168" t="b">
        <v>0</v>
      </c>
      <c r="E470" s="164" t="s">
        <v>151</v>
      </c>
      <c r="F470" s="164" t="s">
        <v>4657</v>
      </c>
      <c r="G470" s="164" t="s">
        <v>4884</v>
      </c>
      <c r="H470" s="164" t="s">
        <v>525</v>
      </c>
      <c r="I470" s="164" t="s">
        <v>4658</v>
      </c>
      <c r="J470" s="164" t="s">
        <v>2839</v>
      </c>
      <c r="K470" s="164" t="s">
        <v>4035</v>
      </c>
      <c r="L470" s="164" t="s">
        <v>153</v>
      </c>
      <c r="M470" s="164" t="s">
        <v>4642</v>
      </c>
      <c r="N470" s="164" t="s">
        <v>295</v>
      </c>
      <c r="O470" s="164" t="s">
        <v>263</v>
      </c>
      <c r="P470" s="136"/>
      <c r="Q470" s="164" t="s">
        <v>264</v>
      </c>
      <c r="R470" s="164" t="s">
        <v>295</v>
      </c>
      <c r="S470" s="168" t="b">
        <v>0</v>
      </c>
      <c r="T470" s="167"/>
      <c r="V470" s="170">
        <v>43664</v>
      </c>
      <c r="W470" s="164" t="s">
        <v>295</v>
      </c>
      <c r="X470" s="136"/>
      <c r="Y470" s="136"/>
      <c r="Z470" s="164" t="s">
        <v>295</v>
      </c>
      <c r="AC470" s="164" t="s">
        <v>295</v>
      </c>
      <c r="AD470" s="172">
        <v>43754</v>
      </c>
      <c r="AE470" s="164" t="s">
        <v>583</v>
      </c>
      <c r="AF470" s="164" t="s">
        <v>4885</v>
      </c>
      <c r="AG470" s="164" t="s">
        <v>2884</v>
      </c>
      <c r="AH470" s="136"/>
      <c r="AI470" s="136"/>
      <c r="AJ470" s="151" t="str">
        <f t="shared" si="7"/>
        <v>FS</v>
      </c>
      <c r="AK470" s="151" t="b">
        <f>ISNUMBER(SEARCH("IRT",Table1[[#This Row],[Current_Status]]))</f>
        <v>0</v>
      </c>
      <c r="AL470" s="152">
        <f>YEAR(Table1[[#This Row],[Project_Initiated]])</f>
        <v>2019</v>
      </c>
      <c r="AM470" s="87">
        <v>43754</v>
      </c>
      <c r="AN470" s="158" t="str">
        <f>IF(AND(Table1[[#This Row],[Completed Date]]&gt;="07/01/2019"+0,Table1[[#This Row],[Completed Date]]&lt;="6/30/2020"+0),"FY 19-20",IF(AND(Table1[[#This Row],[Completed Date]]&gt;="07/01/2018"+0,Table1[[#This Row],[Completed Date]]&lt;="6/30/2019"+0),"FY 18-19",""))</f>
        <v/>
      </c>
      <c r="AO470" s="157" t="str">
        <f>IFERROR(FIND("R",Table1[[#This Row],[FS_Priority]]),"")</f>
        <v/>
      </c>
      <c r="AX470"/>
      <c r="BA470" s="3"/>
    </row>
    <row r="471" spans="1:53" hidden="1" x14ac:dyDescent="0.25">
      <c r="A471" s="164" t="s">
        <v>4561</v>
      </c>
      <c r="B471" s="164" t="s">
        <v>295</v>
      </c>
      <c r="C471" s="164" t="s">
        <v>4561</v>
      </c>
      <c r="D471" s="168" t="b">
        <v>0</v>
      </c>
      <c r="E471" s="164" t="s">
        <v>151</v>
      </c>
      <c r="F471" s="164" t="s">
        <v>4663</v>
      </c>
      <c r="G471" s="164" t="s">
        <v>295</v>
      </c>
      <c r="H471" s="164" t="s">
        <v>546</v>
      </c>
      <c r="I471" s="164" t="s">
        <v>4664</v>
      </c>
      <c r="J471" s="164" t="s">
        <v>2839</v>
      </c>
      <c r="K471" s="164" t="s">
        <v>4035</v>
      </c>
      <c r="L471" s="164" t="s">
        <v>153</v>
      </c>
      <c r="M471" s="164" t="s">
        <v>4123</v>
      </c>
      <c r="N471" s="164" t="s">
        <v>295</v>
      </c>
      <c r="O471" s="164" t="s">
        <v>243</v>
      </c>
      <c r="P471" s="136"/>
      <c r="Q471" s="164" t="s">
        <v>320</v>
      </c>
      <c r="R471" s="164" t="s">
        <v>295</v>
      </c>
      <c r="S471" s="168" t="b">
        <v>0</v>
      </c>
      <c r="V471" s="170">
        <v>43668</v>
      </c>
      <c r="W471" s="164" t="s">
        <v>295</v>
      </c>
      <c r="X471"/>
      <c r="Z471" s="164" t="s">
        <v>295</v>
      </c>
      <c r="AC471" s="164" t="s">
        <v>295</v>
      </c>
      <c r="AD471" s="136"/>
      <c r="AE471" s="164" t="s">
        <v>243</v>
      </c>
      <c r="AF471" s="164" t="s">
        <v>295</v>
      </c>
      <c r="AG471" s="164" t="s">
        <v>295</v>
      </c>
      <c r="AH471" s="167"/>
      <c r="AI471" s="136"/>
      <c r="AJ471" s="151" t="str">
        <f t="shared" si="7"/>
        <v>FS</v>
      </c>
      <c r="AK471" s="151" t="b">
        <f>ISNUMBER(SEARCH("IRT",Table1[[#This Row],[Current_Status]]))</f>
        <v>0</v>
      </c>
      <c r="AL471" s="152">
        <f>YEAR(Table1[[#This Row],[Project_Initiated]])</f>
        <v>2019</v>
      </c>
      <c r="AM471" s="87">
        <v>43754</v>
      </c>
      <c r="AN471" s="158" t="str">
        <f>IF(AND(Table1[[#This Row],[Completed Date]]&gt;="07/01/2019"+0,Table1[[#This Row],[Completed Date]]&lt;="6/30/2020"+0),"FY 19-20",IF(AND(Table1[[#This Row],[Completed Date]]&gt;="07/01/2018"+0,Table1[[#This Row],[Completed Date]]&lt;="6/30/2019"+0),"FY 18-19",""))</f>
        <v/>
      </c>
      <c r="AO471" s="157" t="str">
        <f>IFERROR(FIND("R",Table1[[#This Row],[FS_Priority]]),"")</f>
        <v/>
      </c>
      <c r="AX471"/>
      <c r="BA471" s="3"/>
    </row>
    <row r="472" spans="1:53" hidden="1" x14ac:dyDescent="0.25">
      <c r="A472" s="164" t="s">
        <v>4560</v>
      </c>
      <c r="B472" s="164" t="s">
        <v>295</v>
      </c>
      <c r="C472" s="164" t="s">
        <v>4560</v>
      </c>
      <c r="D472" s="168" t="b">
        <v>0</v>
      </c>
      <c r="E472" s="164" t="s">
        <v>151</v>
      </c>
      <c r="F472" s="164" t="s">
        <v>4687</v>
      </c>
      <c r="G472" s="164" t="s">
        <v>4759</v>
      </c>
      <c r="H472" s="164" t="s">
        <v>525</v>
      </c>
      <c r="I472" s="164" t="s">
        <v>4688</v>
      </c>
      <c r="J472" s="164" t="s">
        <v>2839</v>
      </c>
      <c r="K472" s="164" t="s">
        <v>4035</v>
      </c>
      <c r="L472" s="164" t="s">
        <v>153</v>
      </c>
      <c r="M472" s="164" t="s">
        <v>4689</v>
      </c>
      <c r="N472" s="164" t="s">
        <v>295</v>
      </c>
      <c r="O472" s="164" t="s">
        <v>263</v>
      </c>
      <c r="P472" s="136"/>
      <c r="Q472" s="164" t="s">
        <v>302</v>
      </c>
      <c r="R472" s="164" t="s">
        <v>295</v>
      </c>
      <c r="S472" s="168" t="b">
        <v>0</v>
      </c>
      <c r="V472" s="170">
        <v>43683</v>
      </c>
      <c r="W472" s="164" t="s">
        <v>295</v>
      </c>
      <c r="X472" s="136"/>
      <c r="Y472" s="136"/>
      <c r="Z472" s="164" t="s">
        <v>295</v>
      </c>
      <c r="AC472" s="164" t="s">
        <v>295</v>
      </c>
      <c r="AD472" s="171">
        <v>43754</v>
      </c>
      <c r="AE472" s="164" t="s">
        <v>583</v>
      </c>
      <c r="AF472" s="164" t="s">
        <v>4879</v>
      </c>
      <c r="AG472" s="164" t="s">
        <v>2884</v>
      </c>
      <c r="AH472" s="167"/>
      <c r="AI472" s="136"/>
      <c r="AJ472" s="156" t="str">
        <f t="shared" si="7"/>
        <v>FS</v>
      </c>
      <c r="AK472" s="156" t="b">
        <f>ISNUMBER(SEARCH("IRT",Table1[[#This Row],[Current_Status]]))</f>
        <v>0</v>
      </c>
      <c r="AL472" s="157">
        <f>YEAR(Table1[[#This Row],[Project_Initiated]])</f>
        <v>2019</v>
      </c>
      <c r="AM472" s="87">
        <v>43754</v>
      </c>
      <c r="AN472" s="158" t="str">
        <f>IF(AND(Table1[[#This Row],[Completed Date]]&gt;="07/01/2019"+0,Table1[[#This Row],[Completed Date]]&lt;="6/30/2020"+0),"FY 19-20",IF(AND(Table1[[#This Row],[Completed Date]]&gt;="07/01/2018"+0,Table1[[#This Row],[Completed Date]]&lt;="6/30/2019"+0),"FY 18-19",""))</f>
        <v/>
      </c>
      <c r="AO472" s="157" t="str">
        <f>IFERROR(FIND("R",Table1[[#This Row],[FS_Priority]]),"")</f>
        <v/>
      </c>
      <c r="AX472"/>
      <c r="BA472" s="3"/>
    </row>
    <row r="473" spans="1:53" hidden="1" x14ac:dyDescent="0.25">
      <c r="A473" s="164" t="s">
        <v>4559</v>
      </c>
      <c r="B473" s="164" t="s">
        <v>295</v>
      </c>
      <c r="C473" s="164" t="s">
        <v>4559</v>
      </c>
      <c r="D473" s="168" t="b">
        <v>0</v>
      </c>
      <c r="E473" s="164" t="s">
        <v>151</v>
      </c>
      <c r="F473" s="164" t="s">
        <v>4698</v>
      </c>
      <c r="G473" s="164" t="s">
        <v>295</v>
      </c>
      <c r="H473" s="164" t="s">
        <v>558</v>
      </c>
      <c r="I473" s="164" t="s">
        <v>4699</v>
      </c>
      <c r="J473" s="164" t="s">
        <v>2839</v>
      </c>
      <c r="K473" s="164" t="s">
        <v>4035</v>
      </c>
      <c r="L473" s="164" t="s">
        <v>153</v>
      </c>
      <c r="M473" s="164" t="s">
        <v>4087</v>
      </c>
      <c r="N473" s="164" t="s">
        <v>295</v>
      </c>
      <c r="O473" s="164" t="s">
        <v>243</v>
      </c>
      <c r="P473" s="136"/>
      <c r="Q473" s="164" t="s">
        <v>302</v>
      </c>
      <c r="R473" s="164" t="s">
        <v>295</v>
      </c>
      <c r="S473" s="168" t="b">
        <v>0</v>
      </c>
      <c r="T473" s="136"/>
      <c r="V473" s="170">
        <v>43690</v>
      </c>
      <c r="W473" s="164" t="s">
        <v>295</v>
      </c>
      <c r="X473" s="136"/>
      <c r="Y473" s="136"/>
      <c r="Z473" s="164" t="s">
        <v>295</v>
      </c>
      <c r="AC473" s="164" t="s">
        <v>295</v>
      </c>
      <c r="AE473" s="164" t="s">
        <v>243</v>
      </c>
      <c r="AF473" s="164" t="s">
        <v>295</v>
      </c>
      <c r="AG473" s="164" t="s">
        <v>295</v>
      </c>
      <c r="AH473" s="167"/>
      <c r="AI473" s="136"/>
      <c r="AJ473" s="151" t="str">
        <f t="shared" si="7"/>
        <v>FS</v>
      </c>
      <c r="AK473" s="151" t="b">
        <f>ISNUMBER(SEARCH("IRT",Table1[[#This Row],[Current_Status]]))</f>
        <v>0</v>
      </c>
      <c r="AL473" s="152">
        <f>YEAR(Table1[[#This Row],[Project_Initiated]])</f>
        <v>2019</v>
      </c>
      <c r="AM473" s="87">
        <v>43754</v>
      </c>
      <c r="AN473" s="158" t="str">
        <f>IF(AND(Table1[[#This Row],[Completed Date]]&gt;="07/01/2019"+0,Table1[[#This Row],[Completed Date]]&lt;="6/30/2020"+0),"FY 19-20",IF(AND(Table1[[#This Row],[Completed Date]]&gt;="07/01/2018"+0,Table1[[#This Row],[Completed Date]]&lt;="6/30/2019"+0),"FY 18-19",""))</f>
        <v/>
      </c>
      <c r="AO473" s="157" t="str">
        <f>IFERROR(FIND("R",Table1[[#This Row],[FS_Priority]]),"")</f>
        <v/>
      </c>
      <c r="AX473"/>
      <c r="BA473" s="3"/>
    </row>
    <row r="474" spans="1:53" hidden="1" x14ac:dyDescent="0.25">
      <c r="A474" s="164" t="s">
        <v>225</v>
      </c>
      <c r="B474" s="164" t="s">
        <v>225</v>
      </c>
      <c r="C474" s="164" t="s">
        <v>295</v>
      </c>
      <c r="D474" s="168" t="b">
        <v>0</v>
      </c>
      <c r="E474" s="164" t="s">
        <v>4761</v>
      </c>
      <c r="F474" s="164" t="s">
        <v>226</v>
      </c>
      <c r="G474" s="164" t="s">
        <v>227</v>
      </c>
      <c r="H474" s="164" t="s">
        <v>295</v>
      </c>
      <c r="I474" s="164" t="s">
        <v>295</v>
      </c>
      <c r="J474" s="164" t="s">
        <v>4377</v>
      </c>
      <c r="K474" s="164" t="s">
        <v>4289</v>
      </c>
      <c r="L474" s="164" t="s">
        <v>523</v>
      </c>
      <c r="M474" s="164" t="s">
        <v>228</v>
      </c>
      <c r="N474" s="164" t="s">
        <v>295</v>
      </c>
      <c r="O474" s="164" t="s">
        <v>169</v>
      </c>
      <c r="P474" s="169">
        <v>99</v>
      </c>
      <c r="Q474" s="164" t="s">
        <v>295</v>
      </c>
      <c r="R474" s="164" t="s">
        <v>295</v>
      </c>
      <c r="S474" s="168" t="b">
        <v>0</v>
      </c>
      <c r="T474" s="169">
        <v>0</v>
      </c>
      <c r="V474" s="170">
        <v>41725</v>
      </c>
      <c r="W474" s="164" t="s">
        <v>2860</v>
      </c>
      <c r="X474"/>
      <c r="Z474" s="164" t="s">
        <v>295</v>
      </c>
      <c r="AC474" s="164" t="s">
        <v>295</v>
      </c>
      <c r="AE474" s="164" t="s">
        <v>295</v>
      </c>
      <c r="AF474" s="164" t="s">
        <v>295</v>
      </c>
      <c r="AG474" s="164" t="s">
        <v>295</v>
      </c>
      <c r="AH474" s="167"/>
      <c r="AI474" s="136"/>
      <c r="AJ474" s="156" t="str">
        <f t="shared" si="7"/>
        <v>PD&amp;C</v>
      </c>
      <c r="AK474" s="156" t="b">
        <f>ISNUMBER(SEARCH("IRT",Table1[[#This Row],[Current_Status]]))</f>
        <v>0</v>
      </c>
      <c r="AL474" s="157">
        <f>YEAR(Table1[[#This Row],[Project_Initiated]])</f>
        <v>2014</v>
      </c>
      <c r="AM474" s="87">
        <v>43754</v>
      </c>
      <c r="AN474" s="158" t="str">
        <f>IF(AND(Table1[[#This Row],[Completed Date]]&gt;="07/01/2019"+0,Table1[[#This Row],[Completed Date]]&lt;="6/30/2020"+0),"FY 19-20",IF(AND(Table1[[#This Row],[Completed Date]]&gt;="07/01/2018"+0,Table1[[#This Row],[Completed Date]]&lt;="6/30/2019"+0),"FY 18-19",""))</f>
        <v/>
      </c>
      <c r="AO474" s="157" t="str">
        <f>IFERROR(FIND("R",Table1[[#This Row],[FS_Priority]]),"")</f>
        <v/>
      </c>
      <c r="AX474"/>
      <c r="BA474" s="3"/>
    </row>
    <row r="475" spans="1:53" hidden="1" x14ac:dyDescent="0.25">
      <c r="A475" s="164" t="s">
        <v>2939</v>
      </c>
      <c r="B475" s="164" t="s">
        <v>295</v>
      </c>
      <c r="C475" s="164" t="s">
        <v>2939</v>
      </c>
      <c r="D475" s="168" t="b">
        <v>0</v>
      </c>
      <c r="E475" s="164" t="s">
        <v>2823</v>
      </c>
      <c r="F475" s="164" t="s">
        <v>3553</v>
      </c>
      <c r="G475" s="164" t="s">
        <v>295</v>
      </c>
      <c r="H475" s="164" t="s">
        <v>531</v>
      </c>
      <c r="I475" s="164" t="s">
        <v>4142</v>
      </c>
      <c r="J475" s="164" t="s">
        <v>2854</v>
      </c>
      <c r="K475" s="164" t="s">
        <v>4143</v>
      </c>
      <c r="L475" s="164" t="s">
        <v>2807</v>
      </c>
      <c r="M475" s="164" t="s">
        <v>3936</v>
      </c>
      <c r="N475" s="164" t="s">
        <v>295</v>
      </c>
      <c r="O475" s="164" t="s">
        <v>295</v>
      </c>
      <c r="Q475" s="164" t="s">
        <v>372</v>
      </c>
      <c r="R475" s="164" t="s">
        <v>295</v>
      </c>
      <c r="S475" s="168" t="b">
        <v>0</v>
      </c>
      <c r="V475" s="170">
        <v>43468</v>
      </c>
      <c r="W475" s="164" t="s">
        <v>295</v>
      </c>
      <c r="X475"/>
      <c r="Z475" s="164" t="s">
        <v>295</v>
      </c>
      <c r="AC475" s="164" t="s">
        <v>295</v>
      </c>
      <c r="AD475" s="136"/>
      <c r="AE475" s="164" t="s">
        <v>583</v>
      </c>
      <c r="AF475" s="164" t="s">
        <v>3074</v>
      </c>
      <c r="AG475" s="164" t="s">
        <v>624</v>
      </c>
      <c r="AH475" s="170">
        <v>43487</v>
      </c>
      <c r="AI475" s="172"/>
      <c r="AJ475" s="151" t="str">
        <f t="shared" si="7"/>
        <v>FS</v>
      </c>
      <c r="AK475" s="151" t="b">
        <f>ISNUMBER(SEARCH("IRT",Table1[[#This Row],[Current_Status]]))</f>
        <v>0</v>
      </c>
      <c r="AL475" s="152">
        <f>YEAR(Table1[[#This Row],[Project_Initiated]])</f>
        <v>2019</v>
      </c>
      <c r="AM475" s="87">
        <v>43754</v>
      </c>
      <c r="AN475" s="158" t="str">
        <f>IF(AND(Table1[[#This Row],[Completed Date]]&gt;="07/01/2019"+0,Table1[[#This Row],[Completed Date]]&lt;="6/30/2020"+0),"FY 19-20",IF(AND(Table1[[#This Row],[Completed Date]]&gt;="07/01/2018"+0,Table1[[#This Row],[Completed Date]]&lt;="6/30/2019"+0),"FY 18-19",""))</f>
        <v>FY 18-19</v>
      </c>
      <c r="AO475" s="157" t="str">
        <f>IFERROR(FIND("R",Table1[[#This Row],[FS_Priority]]),"")</f>
        <v/>
      </c>
      <c r="AX475"/>
      <c r="BA475" s="3"/>
    </row>
    <row r="476" spans="1:53" hidden="1" x14ac:dyDescent="0.25">
      <c r="A476" s="164" t="s">
        <v>2806</v>
      </c>
      <c r="B476" s="164" t="s">
        <v>295</v>
      </c>
      <c r="C476" s="164" t="s">
        <v>2806</v>
      </c>
      <c r="D476" s="168" t="b">
        <v>0</v>
      </c>
      <c r="E476" s="164" t="s">
        <v>2823</v>
      </c>
      <c r="F476" s="164" t="s">
        <v>3554</v>
      </c>
      <c r="G476" s="164" t="s">
        <v>295</v>
      </c>
      <c r="H476" s="164" t="s">
        <v>531</v>
      </c>
      <c r="I476" s="164" t="s">
        <v>4145</v>
      </c>
      <c r="J476" s="164" t="s">
        <v>2838</v>
      </c>
      <c r="K476" s="164" t="s">
        <v>4143</v>
      </c>
      <c r="L476" s="164" t="s">
        <v>2807</v>
      </c>
      <c r="M476" s="164" t="s">
        <v>4146</v>
      </c>
      <c r="N476" s="164" t="s">
        <v>295</v>
      </c>
      <c r="O476" s="164" t="s">
        <v>243</v>
      </c>
      <c r="Q476" s="164" t="s">
        <v>302</v>
      </c>
      <c r="R476" s="164" t="s">
        <v>295</v>
      </c>
      <c r="S476" s="168" t="b">
        <v>0</v>
      </c>
      <c r="V476" s="170">
        <v>43405</v>
      </c>
      <c r="W476" s="164" t="s">
        <v>295</v>
      </c>
      <c r="X476"/>
      <c r="Z476" s="164" t="s">
        <v>295</v>
      </c>
      <c r="AC476" s="164" t="s">
        <v>2998</v>
      </c>
      <c r="AE476" s="164" t="s">
        <v>243</v>
      </c>
      <c r="AF476" s="164" t="s">
        <v>624</v>
      </c>
      <c r="AG476" s="164" t="s">
        <v>624</v>
      </c>
      <c r="AH476" s="172">
        <v>43497</v>
      </c>
      <c r="AI476" s="172"/>
      <c r="AJ476" s="151" t="str">
        <f t="shared" si="7"/>
        <v>FS</v>
      </c>
      <c r="AK476" s="151" t="b">
        <f>ISNUMBER(SEARCH("IRT",Table1[[#This Row],[Current_Status]]))</f>
        <v>0</v>
      </c>
      <c r="AL476" s="152">
        <f>YEAR(Table1[[#This Row],[Project_Initiated]])</f>
        <v>2018</v>
      </c>
      <c r="AM476" s="87">
        <v>43754</v>
      </c>
      <c r="AN476" s="158" t="str">
        <f>IF(AND(Table1[[#This Row],[Completed Date]]&gt;="07/01/2019"+0,Table1[[#This Row],[Completed Date]]&lt;="6/30/2020"+0),"FY 19-20",IF(AND(Table1[[#This Row],[Completed Date]]&gt;="07/01/2018"+0,Table1[[#This Row],[Completed Date]]&lt;="6/30/2019"+0),"FY 18-19",""))</f>
        <v>FY 18-19</v>
      </c>
      <c r="AO476" s="157" t="str">
        <f>IFERROR(FIND("R",Table1[[#This Row],[FS_Priority]]),"")</f>
        <v/>
      </c>
      <c r="AX476"/>
      <c r="BA476" s="3"/>
    </row>
    <row r="477" spans="1:53" hidden="1" x14ac:dyDescent="0.25">
      <c r="A477" s="164" t="s">
        <v>2940</v>
      </c>
      <c r="B477" s="164" t="s">
        <v>295</v>
      </c>
      <c r="C477" s="164" t="s">
        <v>2940</v>
      </c>
      <c r="D477" s="168" t="b">
        <v>0</v>
      </c>
      <c r="E477" s="164" t="s">
        <v>2823</v>
      </c>
      <c r="F477" s="164" t="s">
        <v>3555</v>
      </c>
      <c r="G477" s="164" t="s">
        <v>295</v>
      </c>
      <c r="H477" s="164" t="s">
        <v>531</v>
      </c>
      <c r="I477" s="164" t="s">
        <v>4144</v>
      </c>
      <c r="J477" s="164" t="s">
        <v>2838</v>
      </c>
      <c r="K477" s="164" t="s">
        <v>4143</v>
      </c>
      <c r="L477" s="164" t="s">
        <v>2807</v>
      </c>
      <c r="M477" s="164" t="s">
        <v>3948</v>
      </c>
      <c r="N477" s="164" t="s">
        <v>295</v>
      </c>
      <c r="O477" s="164" t="s">
        <v>243</v>
      </c>
      <c r="Q477" s="164" t="s">
        <v>302</v>
      </c>
      <c r="R477" s="164" t="s">
        <v>295</v>
      </c>
      <c r="S477" s="168" t="b">
        <v>0</v>
      </c>
      <c r="V477" s="170">
        <v>43424</v>
      </c>
      <c r="W477" s="164" t="s">
        <v>295</v>
      </c>
      <c r="X477"/>
      <c r="Z477" s="164" t="s">
        <v>295</v>
      </c>
      <c r="AC477" s="164" t="s">
        <v>3003</v>
      </c>
      <c r="AD477" s="136"/>
      <c r="AE477" s="164" t="s">
        <v>295</v>
      </c>
      <c r="AF477" s="164" t="s">
        <v>295</v>
      </c>
      <c r="AG477" s="164" t="s">
        <v>295</v>
      </c>
      <c r="AH477" s="170">
        <v>43504</v>
      </c>
      <c r="AI477" s="172"/>
      <c r="AJ477" s="151" t="str">
        <f t="shared" si="7"/>
        <v>FS</v>
      </c>
      <c r="AK477" s="151" t="b">
        <f>ISNUMBER(SEARCH("IRT",Table1[[#This Row],[Current_Status]]))</f>
        <v>0</v>
      </c>
      <c r="AL477" s="152">
        <f>YEAR(Table1[[#This Row],[Project_Initiated]])</f>
        <v>2018</v>
      </c>
      <c r="AM477" s="87">
        <v>43754</v>
      </c>
      <c r="AN477" s="158" t="str">
        <f>IF(AND(Table1[[#This Row],[Completed Date]]&gt;="07/01/2019"+0,Table1[[#This Row],[Completed Date]]&lt;="6/30/2020"+0),"FY 19-20",IF(AND(Table1[[#This Row],[Completed Date]]&gt;="07/01/2018"+0,Table1[[#This Row],[Completed Date]]&lt;="6/30/2019"+0),"FY 18-19",""))</f>
        <v>FY 18-19</v>
      </c>
      <c r="AO477" s="157" t="str">
        <f>IFERROR(FIND("R",Table1[[#This Row],[FS_Priority]]),"")</f>
        <v/>
      </c>
      <c r="AX477"/>
      <c r="BA477" s="3"/>
    </row>
    <row r="478" spans="1:53" hidden="1" x14ac:dyDescent="0.25">
      <c r="A478" s="164" t="s">
        <v>4774</v>
      </c>
      <c r="B478" s="164" t="s">
        <v>295</v>
      </c>
      <c r="C478" s="164" t="s">
        <v>4774</v>
      </c>
      <c r="D478" s="168" t="b">
        <v>0</v>
      </c>
      <c r="E478" s="164" t="s">
        <v>2823</v>
      </c>
      <c r="F478" s="164" t="s">
        <v>4793</v>
      </c>
      <c r="G478" s="164" t="s">
        <v>4794</v>
      </c>
      <c r="H478" s="164" t="s">
        <v>531</v>
      </c>
      <c r="I478" s="164" t="s">
        <v>4795</v>
      </c>
      <c r="J478" s="164" t="s">
        <v>2839</v>
      </c>
      <c r="K478" s="164" t="s">
        <v>4143</v>
      </c>
      <c r="L478" s="164" t="s">
        <v>2807</v>
      </c>
      <c r="M478" s="164" t="s">
        <v>3940</v>
      </c>
      <c r="N478" s="164" t="s">
        <v>295</v>
      </c>
      <c r="O478" s="164" t="s">
        <v>263</v>
      </c>
      <c r="Q478" s="164" t="s">
        <v>302</v>
      </c>
      <c r="R478" s="164" t="s">
        <v>295</v>
      </c>
      <c r="S478" s="168" t="b">
        <v>0</v>
      </c>
      <c r="V478" s="170">
        <v>43531</v>
      </c>
      <c r="W478" s="164" t="s">
        <v>295</v>
      </c>
      <c r="X478"/>
      <c r="Z478" s="164" t="s">
        <v>295</v>
      </c>
      <c r="AC478" s="164" t="s">
        <v>295</v>
      </c>
      <c r="AD478" s="172">
        <v>43633</v>
      </c>
      <c r="AE478" s="164" t="s">
        <v>257</v>
      </c>
      <c r="AF478" s="164" t="s">
        <v>4849</v>
      </c>
      <c r="AG478" s="164" t="s">
        <v>2884</v>
      </c>
      <c r="AH478" s="136"/>
      <c r="AI478" s="136"/>
      <c r="AJ478" s="151" t="str">
        <f t="shared" si="7"/>
        <v>FS</v>
      </c>
      <c r="AK478" s="151" t="b">
        <f>ISNUMBER(SEARCH("IRT",Table1[[#This Row],[Current_Status]]))</f>
        <v>0</v>
      </c>
      <c r="AL478" s="152">
        <f>YEAR(Table1[[#This Row],[Project_Initiated]])</f>
        <v>2019</v>
      </c>
      <c r="AM478" s="87">
        <v>43754</v>
      </c>
      <c r="AN478" s="158" t="str">
        <f>IF(AND(Table1[[#This Row],[Completed Date]]&gt;="07/01/2019"+0,Table1[[#This Row],[Completed Date]]&lt;="6/30/2020"+0),"FY 19-20",IF(AND(Table1[[#This Row],[Completed Date]]&gt;="07/01/2018"+0,Table1[[#This Row],[Completed Date]]&lt;="6/30/2019"+0),"FY 18-19",""))</f>
        <v/>
      </c>
      <c r="AO478" s="157" t="str">
        <f>IFERROR(FIND("R",Table1[[#This Row],[FS_Priority]]),"")</f>
        <v/>
      </c>
      <c r="AX478"/>
      <c r="BA478" s="3"/>
    </row>
    <row r="479" spans="1:53" hidden="1" x14ac:dyDescent="0.25">
      <c r="A479" s="164" t="s">
        <v>3760</v>
      </c>
      <c r="B479" s="164" t="s">
        <v>295</v>
      </c>
      <c r="C479" s="164" t="s">
        <v>3760</v>
      </c>
      <c r="D479" s="168" t="b">
        <v>0</v>
      </c>
      <c r="E479" s="164" t="s">
        <v>267</v>
      </c>
      <c r="F479" s="164" t="s">
        <v>3761</v>
      </c>
      <c r="G479" s="164" t="s">
        <v>4515</v>
      </c>
      <c r="H479" s="164" t="s">
        <v>481</v>
      </c>
      <c r="I479" s="164" t="s">
        <v>295</v>
      </c>
      <c r="J479" s="164" t="s">
        <v>2851</v>
      </c>
      <c r="K479" s="164" t="s">
        <v>37</v>
      </c>
      <c r="L479" s="164" t="s">
        <v>478</v>
      </c>
      <c r="M479" s="164" t="s">
        <v>4390</v>
      </c>
      <c r="N479" s="164" t="s">
        <v>295</v>
      </c>
      <c r="O479" s="164" t="s">
        <v>4379</v>
      </c>
      <c r="P479" s="136"/>
      <c r="Q479" s="164" t="s">
        <v>3588</v>
      </c>
      <c r="R479" s="164" t="s">
        <v>295</v>
      </c>
      <c r="S479" s="168" t="b">
        <v>0</v>
      </c>
      <c r="T479" s="136"/>
      <c r="V479" s="170">
        <v>43607</v>
      </c>
      <c r="W479" s="164" t="s">
        <v>295</v>
      </c>
      <c r="X479"/>
      <c r="Z479" s="164" t="s">
        <v>295</v>
      </c>
      <c r="AC479" s="164" t="s">
        <v>295</v>
      </c>
      <c r="AE479" s="164" t="s">
        <v>583</v>
      </c>
      <c r="AF479" s="164" t="s">
        <v>4516</v>
      </c>
      <c r="AG479" s="164" t="s">
        <v>295</v>
      </c>
      <c r="AH479" s="172">
        <v>43706</v>
      </c>
      <c r="AI479" s="172"/>
      <c r="AJ479" s="151" t="str">
        <f t="shared" si="7"/>
        <v>FS</v>
      </c>
      <c r="AK479" s="151" t="b">
        <f>ISNUMBER(SEARCH("IRT",Table1[[#This Row],[Current_Status]]))</f>
        <v>0</v>
      </c>
      <c r="AL479" s="152">
        <f>YEAR(Table1[[#This Row],[Project_Initiated]])</f>
        <v>2019</v>
      </c>
      <c r="AM479" s="87">
        <v>43754</v>
      </c>
      <c r="AN479" s="158" t="str">
        <f>IF(AND(Table1[[#This Row],[Completed Date]]&gt;="07/01/2019"+0,Table1[[#This Row],[Completed Date]]&lt;="6/30/2020"+0),"FY 19-20",IF(AND(Table1[[#This Row],[Completed Date]]&gt;="07/01/2018"+0,Table1[[#This Row],[Completed Date]]&lt;="6/30/2019"+0),"FY 18-19",""))</f>
        <v>FY 19-20</v>
      </c>
      <c r="AO479" s="157">
        <f>IFERROR(FIND("R",Table1[[#This Row],[FS_Priority]]),"")</f>
        <v>1</v>
      </c>
      <c r="AX479"/>
      <c r="BA479" s="3"/>
    </row>
    <row r="480" spans="1:53" hidden="1" x14ac:dyDescent="0.25">
      <c r="A480" s="164" t="s">
        <v>3685</v>
      </c>
      <c r="B480" s="164" t="s">
        <v>295</v>
      </c>
      <c r="C480" s="164" t="s">
        <v>3685</v>
      </c>
      <c r="D480" s="168" t="b">
        <v>0</v>
      </c>
      <c r="E480" s="164" t="s">
        <v>267</v>
      </c>
      <c r="F480" s="164" t="s">
        <v>3698</v>
      </c>
      <c r="G480" s="164" t="s">
        <v>295</v>
      </c>
      <c r="H480" s="164" t="s">
        <v>2411</v>
      </c>
      <c r="I480" s="164" t="s">
        <v>4187</v>
      </c>
      <c r="J480" s="164" t="s">
        <v>2838</v>
      </c>
      <c r="K480" s="164" t="s">
        <v>37</v>
      </c>
      <c r="L480" s="164" t="s">
        <v>478</v>
      </c>
      <c r="M480" s="164" t="s">
        <v>4188</v>
      </c>
      <c r="N480" s="164" t="s">
        <v>295</v>
      </c>
      <c r="O480" s="164" t="s">
        <v>263</v>
      </c>
      <c r="P480" s="136"/>
      <c r="Q480" s="164" t="s">
        <v>3586</v>
      </c>
      <c r="R480" s="164" t="s">
        <v>295</v>
      </c>
      <c r="S480" s="168" t="b">
        <v>0</v>
      </c>
      <c r="T480" s="136"/>
      <c r="V480" s="170">
        <v>43559</v>
      </c>
      <c r="W480" s="164" t="s">
        <v>295</v>
      </c>
      <c r="X480"/>
      <c r="Z480" s="164" t="s">
        <v>295</v>
      </c>
      <c r="AC480" s="164" t="s">
        <v>4525</v>
      </c>
      <c r="AE480" s="164" t="s">
        <v>263</v>
      </c>
      <c r="AF480" s="164" t="s">
        <v>4838</v>
      </c>
      <c r="AG480" s="164" t="s">
        <v>295</v>
      </c>
      <c r="AH480" s="170">
        <v>43711</v>
      </c>
      <c r="AI480" s="172"/>
      <c r="AJ480" s="151" t="str">
        <f t="shared" si="7"/>
        <v>FS</v>
      </c>
      <c r="AK480" s="151" t="b">
        <f>ISNUMBER(SEARCH("IRT",Table1[[#This Row],[Current_Status]]))</f>
        <v>0</v>
      </c>
      <c r="AL480" s="152">
        <f>YEAR(Table1[[#This Row],[Project_Initiated]])</f>
        <v>2019</v>
      </c>
      <c r="AM480" s="87">
        <v>43754</v>
      </c>
      <c r="AN480" s="158" t="str">
        <f>IF(AND(Table1[[#This Row],[Completed Date]]&gt;="07/01/2019"+0,Table1[[#This Row],[Completed Date]]&lt;="6/30/2020"+0),"FY 19-20",IF(AND(Table1[[#This Row],[Completed Date]]&gt;="07/01/2018"+0,Table1[[#This Row],[Completed Date]]&lt;="6/30/2019"+0),"FY 18-19",""))</f>
        <v>FY 19-20</v>
      </c>
      <c r="AO480" s="157">
        <f>IFERROR(FIND("R",Table1[[#This Row],[FS_Priority]]),"")</f>
        <v>1</v>
      </c>
      <c r="AX480"/>
      <c r="BA480" s="3"/>
    </row>
    <row r="481" spans="1:53" hidden="1" x14ac:dyDescent="0.25">
      <c r="A481" s="164" t="s">
        <v>4576</v>
      </c>
      <c r="B481" s="164" t="s">
        <v>295</v>
      </c>
      <c r="C481" s="164" t="s">
        <v>4576</v>
      </c>
      <c r="D481" s="168" t="b">
        <v>0</v>
      </c>
      <c r="E481" s="164" t="s">
        <v>267</v>
      </c>
      <c r="F481" s="164" t="s">
        <v>4707</v>
      </c>
      <c r="G481" s="164" t="s">
        <v>295</v>
      </c>
      <c r="H481" s="164" t="s">
        <v>4708</v>
      </c>
      <c r="I481" s="164" t="s">
        <v>4677</v>
      </c>
      <c r="J481" s="164" t="s">
        <v>2838</v>
      </c>
      <c r="K481" s="164" t="s">
        <v>37</v>
      </c>
      <c r="L481" s="164" t="s">
        <v>478</v>
      </c>
      <c r="M481" s="164" t="s">
        <v>4709</v>
      </c>
      <c r="N481" s="164" t="s">
        <v>295</v>
      </c>
      <c r="O481" s="164" t="s">
        <v>243</v>
      </c>
      <c r="Q481" s="164" t="s">
        <v>4598</v>
      </c>
      <c r="R481" s="164" t="s">
        <v>295</v>
      </c>
      <c r="S481" s="168" t="b">
        <v>0</v>
      </c>
      <c r="V481" s="170">
        <v>43696</v>
      </c>
      <c r="W481" s="164" t="s">
        <v>295</v>
      </c>
      <c r="X481"/>
      <c r="Z481" s="164" t="s">
        <v>295</v>
      </c>
      <c r="AC481" s="164" t="s">
        <v>295</v>
      </c>
      <c r="AD481" s="167"/>
      <c r="AE481" s="164" t="s">
        <v>243</v>
      </c>
      <c r="AF481" s="164" t="s">
        <v>295</v>
      </c>
      <c r="AG481" s="164" t="s">
        <v>295</v>
      </c>
      <c r="AH481" s="170">
        <v>43724</v>
      </c>
      <c r="AI481" s="172"/>
      <c r="AJ481" s="151" t="str">
        <f t="shared" si="7"/>
        <v>FS</v>
      </c>
      <c r="AK481" s="151" t="b">
        <f>ISNUMBER(SEARCH("IRT",Table1[[#This Row],[Current_Status]]))</f>
        <v>0</v>
      </c>
      <c r="AL481" s="152">
        <f>YEAR(Table1[[#This Row],[Project_Initiated]])</f>
        <v>2019</v>
      </c>
      <c r="AM481" s="87">
        <v>43754</v>
      </c>
      <c r="AN481" s="158" t="str">
        <f>IF(AND(Table1[[#This Row],[Completed Date]]&gt;="07/01/2019"+0,Table1[[#This Row],[Completed Date]]&lt;="6/30/2020"+0),"FY 19-20",IF(AND(Table1[[#This Row],[Completed Date]]&gt;="07/01/2018"+0,Table1[[#This Row],[Completed Date]]&lt;="6/30/2019"+0),"FY 18-19",""))</f>
        <v>FY 19-20</v>
      </c>
      <c r="AO481" s="157" t="str">
        <f>IFERROR(FIND("R",Table1[[#This Row],[FS_Priority]]),"")</f>
        <v/>
      </c>
      <c r="AX481"/>
      <c r="BA481" s="3"/>
    </row>
    <row r="482" spans="1:53" hidden="1" x14ac:dyDescent="0.25">
      <c r="A482" s="164" t="s">
        <v>3711</v>
      </c>
      <c r="B482" s="164" t="s">
        <v>295</v>
      </c>
      <c r="C482" s="164" t="s">
        <v>3711</v>
      </c>
      <c r="D482" s="168" t="b">
        <v>0</v>
      </c>
      <c r="E482" s="164" t="s">
        <v>267</v>
      </c>
      <c r="F482" s="164" t="s">
        <v>3712</v>
      </c>
      <c r="G482" s="164" t="s">
        <v>3713</v>
      </c>
      <c r="H482" s="164" t="s">
        <v>537</v>
      </c>
      <c r="I482" s="164" t="s">
        <v>4364</v>
      </c>
      <c r="J482" s="164" t="s">
        <v>2832</v>
      </c>
      <c r="K482" s="164" t="s">
        <v>37</v>
      </c>
      <c r="L482" s="164" t="s">
        <v>478</v>
      </c>
      <c r="M482" s="164" t="s">
        <v>4365</v>
      </c>
      <c r="N482" s="164" t="s">
        <v>295</v>
      </c>
      <c r="O482" s="164" t="s">
        <v>263</v>
      </c>
      <c r="P482" s="136"/>
      <c r="Q482" s="164" t="s">
        <v>302</v>
      </c>
      <c r="R482" s="164" t="s">
        <v>295</v>
      </c>
      <c r="S482" s="168" t="b">
        <v>0</v>
      </c>
      <c r="T482" s="136"/>
      <c r="V482" s="170">
        <v>43487</v>
      </c>
      <c r="W482" s="164" t="s">
        <v>295</v>
      </c>
      <c r="X482" s="136"/>
      <c r="Y482" s="136"/>
      <c r="Z482" s="164" t="s">
        <v>295</v>
      </c>
      <c r="AC482" s="164" t="s">
        <v>295</v>
      </c>
      <c r="AD482" s="136"/>
      <c r="AE482" s="164" t="s">
        <v>263</v>
      </c>
      <c r="AF482" s="164" t="s">
        <v>295</v>
      </c>
      <c r="AG482" s="164" t="s">
        <v>295</v>
      </c>
      <c r="AH482" s="167"/>
      <c r="AI482" s="136"/>
      <c r="AJ482" s="151" t="str">
        <f t="shared" si="7"/>
        <v>FS</v>
      </c>
      <c r="AK482" s="151" t="b">
        <f>ISNUMBER(SEARCH("IRT",Table1[[#This Row],[Current_Status]]))</f>
        <v>0</v>
      </c>
      <c r="AL482" s="152">
        <f>YEAR(Table1[[#This Row],[Project_Initiated]])</f>
        <v>2019</v>
      </c>
      <c r="AM482" s="87">
        <v>43754</v>
      </c>
      <c r="AN482" s="158" t="str">
        <f>IF(AND(Table1[[#This Row],[Completed Date]]&gt;="07/01/2019"+0,Table1[[#This Row],[Completed Date]]&lt;="6/30/2020"+0),"FY 19-20",IF(AND(Table1[[#This Row],[Completed Date]]&gt;="07/01/2018"+0,Table1[[#This Row],[Completed Date]]&lt;="6/30/2019"+0),"FY 18-19",""))</f>
        <v/>
      </c>
      <c r="AO482" s="157" t="str">
        <f>IFERROR(FIND("R",Table1[[#This Row],[FS_Priority]]),"")</f>
        <v/>
      </c>
      <c r="AX482"/>
      <c r="BA482" s="3"/>
    </row>
    <row r="483" spans="1:53" hidden="1" x14ac:dyDescent="0.25">
      <c r="A483" s="164" t="s">
        <v>3714</v>
      </c>
      <c r="B483" s="164" t="s">
        <v>295</v>
      </c>
      <c r="C483" s="164" t="s">
        <v>3714</v>
      </c>
      <c r="D483" s="168" t="b">
        <v>0</v>
      </c>
      <c r="E483" s="164" t="s">
        <v>267</v>
      </c>
      <c r="F483" s="164" t="s">
        <v>3715</v>
      </c>
      <c r="G483" s="164" t="s">
        <v>3713</v>
      </c>
      <c r="H483" s="164" t="s">
        <v>536</v>
      </c>
      <c r="I483" s="164" t="s">
        <v>4366</v>
      </c>
      <c r="J483" s="164" t="s">
        <v>2820</v>
      </c>
      <c r="K483" s="164" t="s">
        <v>37</v>
      </c>
      <c r="L483" s="164" t="s">
        <v>478</v>
      </c>
      <c r="M483" s="164" t="s">
        <v>4365</v>
      </c>
      <c r="N483" s="164" t="s">
        <v>295</v>
      </c>
      <c r="O483" s="164" t="s">
        <v>263</v>
      </c>
      <c r="P483" s="136"/>
      <c r="Q483" s="164" t="s">
        <v>302</v>
      </c>
      <c r="R483" s="164" t="s">
        <v>302</v>
      </c>
      <c r="S483" s="168" t="b">
        <v>0</v>
      </c>
      <c r="T483" s="136"/>
      <c r="V483" s="170">
        <v>43487</v>
      </c>
      <c r="W483" s="164" t="s">
        <v>295</v>
      </c>
      <c r="X483" s="136"/>
      <c r="Y483" s="136"/>
      <c r="Z483" s="164" t="s">
        <v>295</v>
      </c>
      <c r="AC483" s="164" t="s">
        <v>4895</v>
      </c>
      <c r="AD483" s="167"/>
      <c r="AE483" s="164" t="s">
        <v>257</v>
      </c>
      <c r="AF483" s="164" t="s">
        <v>295</v>
      </c>
      <c r="AG483" s="164" t="s">
        <v>295</v>
      </c>
      <c r="AH483" s="167"/>
      <c r="AI483" s="136"/>
      <c r="AJ483" s="151" t="str">
        <f t="shared" si="7"/>
        <v>FS</v>
      </c>
      <c r="AK483" s="151" t="b">
        <f>ISNUMBER(SEARCH("IRT",Table1[[#This Row],[Current_Status]]))</f>
        <v>0</v>
      </c>
      <c r="AL483" s="152">
        <f>YEAR(Table1[[#This Row],[Project_Initiated]])</f>
        <v>2019</v>
      </c>
      <c r="AM483" s="87">
        <v>43754</v>
      </c>
      <c r="AN483" s="158" t="str">
        <f>IF(AND(Table1[[#This Row],[Completed Date]]&gt;="07/01/2019"+0,Table1[[#This Row],[Completed Date]]&lt;="6/30/2020"+0),"FY 19-20",IF(AND(Table1[[#This Row],[Completed Date]]&gt;="07/01/2018"+0,Table1[[#This Row],[Completed Date]]&lt;="6/30/2019"+0),"FY 18-19",""))</f>
        <v/>
      </c>
      <c r="AO483" s="157" t="str">
        <f>IFERROR(FIND("R",Table1[[#This Row],[FS_Priority]]),"")</f>
        <v/>
      </c>
      <c r="AX483"/>
      <c r="BA483" s="3"/>
    </row>
    <row r="484" spans="1:53" hidden="1" x14ac:dyDescent="0.25">
      <c r="A484" s="164" t="s">
        <v>4775</v>
      </c>
      <c r="B484" s="164" t="s">
        <v>295</v>
      </c>
      <c r="C484" s="164" t="s">
        <v>4775</v>
      </c>
      <c r="D484" s="168" t="b">
        <v>0</v>
      </c>
      <c r="E484" s="164" t="s">
        <v>4796</v>
      </c>
      <c r="F484" s="164" t="s">
        <v>4797</v>
      </c>
      <c r="G484" s="164" t="s">
        <v>4798</v>
      </c>
      <c r="H484" s="164" t="s">
        <v>541</v>
      </c>
      <c r="I484" s="164" t="s">
        <v>295</v>
      </c>
      <c r="J484" s="164" t="s">
        <v>2865</v>
      </c>
      <c r="K484" s="164" t="s">
        <v>4156</v>
      </c>
      <c r="L484" s="164" t="s">
        <v>2974</v>
      </c>
      <c r="M484" s="164" t="s">
        <v>4157</v>
      </c>
      <c r="N484" s="164" t="s">
        <v>295</v>
      </c>
      <c r="O484" s="164" t="s">
        <v>263</v>
      </c>
      <c r="Q484" s="164" t="s">
        <v>302</v>
      </c>
      <c r="R484" s="164" t="s">
        <v>295</v>
      </c>
      <c r="S484" s="168" t="b">
        <v>0</v>
      </c>
      <c r="V484" s="170">
        <v>43648</v>
      </c>
      <c r="W484" s="164" t="s">
        <v>295</v>
      </c>
      <c r="X484"/>
      <c r="Z484" s="164" t="s">
        <v>295</v>
      </c>
      <c r="AC484" s="164" t="s">
        <v>295</v>
      </c>
      <c r="AD484" s="171">
        <v>43629</v>
      </c>
      <c r="AE484" s="164" t="s">
        <v>257</v>
      </c>
      <c r="AF484" s="164" t="s">
        <v>295</v>
      </c>
      <c r="AG484" s="164" t="s">
        <v>2884</v>
      </c>
      <c r="AH484" s="167"/>
      <c r="AI484" s="136"/>
      <c r="AJ484" s="151" t="str">
        <f t="shared" si="7"/>
        <v>FS</v>
      </c>
      <c r="AK484" s="151" t="b">
        <f>ISNUMBER(SEARCH("IRT",Table1[[#This Row],[Current_Status]]))</f>
        <v>0</v>
      </c>
      <c r="AL484" s="152">
        <f>YEAR(Table1[[#This Row],[Project_Initiated]])</f>
        <v>2019</v>
      </c>
      <c r="AM484" s="87">
        <v>43754</v>
      </c>
      <c r="AN484" s="158" t="str">
        <f>IF(AND(Table1[[#This Row],[Completed Date]]&gt;="07/01/2019"+0,Table1[[#This Row],[Completed Date]]&lt;="6/30/2020"+0),"FY 19-20",IF(AND(Table1[[#This Row],[Completed Date]]&gt;="07/01/2018"+0,Table1[[#This Row],[Completed Date]]&lt;="6/30/2019"+0),"FY 18-19",""))</f>
        <v/>
      </c>
      <c r="AO484" s="157" t="str">
        <f>IFERROR(FIND("R",Table1[[#This Row],[FS_Priority]]),"")</f>
        <v/>
      </c>
      <c r="AX484"/>
      <c r="BA484" s="3"/>
    </row>
    <row r="485" spans="1:53" hidden="1" x14ac:dyDescent="0.25">
      <c r="A485" s="164" t="s">
        <v>2942</v>
      </c>
      <c r="B485" s="164" t="s">
        <v>295</v>
      </c>
      <c r="C485" s="164" t="s">
        <v>2942</v>
      </c>
      <c r="D485" s="168" t="b">
        <v>0</v>
      </c>
      <c r="E485" s="163" t="s">
        <v>4796</v>
      </c>
      <c r="F485" s="164" t="s">
        <v>3557</v>
      </c>
      <c r="G485" s="164" t="s">
        <v>295</v>
      </c>
      <c r="H485" s="164" t="s">
        <v>541</v>
      </c>
      <c r="I485" s="164" t="s">
        <v>3792</v>
      </c>
      <c r="J485" s="164" t="s">
        <v>2838</v>
      </c>
      <c r="K485" s="164" t="s">
        <v>295</v>
      </c>
      <c r="L485" s="164" t="s">
        <v>295</v>
      </c>
      <c r="M485" s="164" t="s">
        <v>4157</v>
      </c>
      <c r="N485" s="164" t="s">
        <v>295</v>
      </c>
      <c r="O485" s="164" t="s">
        <v>243</v>
      </c>
      <c r="Q485" s="164" t="s">
        <v>320</v>
      </c>
      <c r="R485" s="164" t="s">
        <v>295</v>
      </c>
      <c r="S485" s="168" t="b">
        <v>0</v>
      </c>
      <c r="V485" s="170">
        <v>43440</v>
      </c>
      <c r="W485" s="164" t="s">
        <v>295</v>
      </c>
      <c r="X485"/>
      <c r="Z485" s="164" t="s">
        <v>295</v>
      </c>
      <c r="AC485" s="164" t="s">
        <v>3163</v>
      </c>
      <c r="AD485" s="136"/>
      <c r="AE485" s="164" t="s">
        <v>295</v>
      </c>
      <c r="AF485" s="164" t="s">
        <v>295</v>
      </c>
      <c r="AG485" s="164" t="s">
        <v>295</v>
      </c>
      <c r="AH485" s="170">
        <v>43592</v>
      </c>
      <c r="AI485" s="172"/>
      <c r="AJ485" s="151" t="str">
        <f t="shared" si="7"/>
        <v>FS</v>
      </c>
      <c r="AK485" s="151" t="b">
        <f>ISNUMBER(SEARCH("IRT",Table1[[#This Row],[Current_Status]]))</f>
        <v>0</v>
      </c>
      <c r="AL485" s="152">
        <f>YEAR(Table1[[#This Row],[Project_Initiated]])</f>
        <v>2018</v>
      </c>
      <c r="AM485" s="87">
        <v>43754</v>
      </c>
      <c r="AN485" s="158" t="str">
        <f>IF(AND(Table1[[#This Row],[Completed Date]]&gt;="07/01/2019"+0,Table1[[#This Row],[Completed Date]]&lt;="6/30/2020"+0),"FY 19-20",IF(AND(Table1[[#This Row],[Completed Date]]&gt;="07/01/2018"+0,Table1[[#This Row],[Completed Date]]&lt;="6/30/2019"+0),"FY 18-19",""))</f>
        <v>FY 18-19</v>
      </c>
      <c r="AO485" s="157" t="str">
        <f>IFERROR(FIND("R",Table1[[#This Row],[FS_Priority]]),"")</f>
        <v/>
      </c>
      <c r="AX485"/>
      <c r="BA485" s="3"/>
    </row>
    <row r="486" spans="1:53" hidden="1" x14ac:dyDescent="0.25">
      <c r="A486" s="164" t="s">
        <v>2941</v>
      </c>
      <c r="B486" s="164" t="s">
        <v>295</v>
      </c>
      <c r="C486" s="164" t="s">
        <v>2941</v>
      </c>
      <c r="D486" s="168" t="b">
        <v>0</v>
      </c>
      <c r="E486" s="163" t="s">
        <v>4796</v>
      </c>
      <c r="F486" s="164" t="s">
        <v>3556</v>
      </c>
      <c r="G486" s="164" t="s">
        <v>295</v>
      </c>
      <c r="H486" s="164" t="s">
        <v>541</v>
      </c>
      <c r="I486" s="164" t="s">
        <v>4155</v>
      </c>
      <c r="J486" s="164" t="s">
        <v>2838</v>
      </c>
      <c r="K486" s="164" t="s">
        <v>295</v>
      </c>
      <c r="L486" s="164" t="s">
        <v>295</v>
      </c>
      <c r="M486" s="164" t="s">
        <v>4157</v>
      </c>
      <c r="N486" s="164" t="s">
        <v>295</v>
      </c>
      <c r="O486" s="164" t="s">
        <v>243</v>
      </c>
      <c r="Q486" s="164" t="s">
        <v>302</v>
      </c>
      <c r="R486" s="164" t="s">
        <v>295</v>
      </c>
      <c r="S486" s="168" t="b">
        <v>1</v>
      </c>
      <c r="V486" s="170">
        <v>43448</v>
      </c>
      <c r="W486" s="164" t="s">
        <v>295</v>
      </c>
      <c r="X486"/>
      <c r="Z486" s="164" t="s">
        <v>295</v>
      </c>
      <c r="AC486" s="164" t="s">
        <v>3040</v>
      </c>
      <c r="AE486" s="164" t="s">
        <v>295</v>
      </c>
      <c r="AF486" s="164" t="s">
        <v>295</v>
      </c>
      <c r="AG486" s="164" t="s">
        <v>295</v>
      </c>
      <c r="AH486" s="170">
        <v>43528</v>
      </c>
      <c r="AI486" s="172"/>
      <c r="AJ486" s="151" t="str">
        <f t="shared" si="7"/>
        <v>FS</v>
      </c>
      <c r="AK486" s="151" t="b">
        <f>ISNUMBER(SEARCH("IRT",Table1[[#This Row],[Current_Status]]))</f>
        <v>0</v>
      </c>
      <c r="AL486" s="152">
        <f>YEAR(Table1[[#This Row],[Project_Initiated]])</f>
        <v>2018</v>
      </c>
      <c r="AM486" s="87">
        <v>43754</v>
      </c>
      <c r="AN486" s="158" t="str">
        <f>IF(AND(Table1[[#This Row],[Completed Date]]&gt;="07/01/2019"+0,Table1[[#This Row],[Completed Date]]&lt;="6/30/2020"+0),"FY 19-20",IF(AND(Table1[[#This Row],[Completed Date]]&gt;="07/01/2018"+0,Table1[[#This Row],[Completed Date]]&lt;="6/30/2019"+0),"FY 18-19",""))</f>
        <v>FY 18-19</v>
      </c>
      <c r="AO486" s="157" t="str">
        <f>IFERROR(FIND("R",Table1[[#This Row],[FS_Priority]]),"")</f>
        <v/>
      </c>
      <c r="AX486"/>
      <c r="BA486" s="3"/>
    </row>
    <row r="487" spans="1:53" hidden="1" x14ac:dyDescent="0.25">
      <c r="A487" s="164" t="s">
        <v>3234</v>
      </c>
      <c r="B487" s="164" t="s">
        <v>295</v>
      </c>
      <c r="C487" s="164" t="s">
        <v>3234</v>
      </c>
      <c r="D487" s="168" t="b">
        <v>0</v>
      </c>
      <c r="E487" s="163" t="s">
        <v>4796</v>
      </c>
      <c r="F487" s="164" t="s">
        <v>3558</v>
      </c>
      <c r="G487" s="164" t="s">
        <v>295</v>
      </c>
      <c r="H487" s="164" t="s">
        <v>541</v>
      </c>
      <c r="I487" s="164" t="s">
        <v>4341</v>
      </c>
      <c r="J487" s="164" t="s">
        <v>2820</v>
      </c>
      <c r="K487" s="164" t="s">
        <v>295</v>
      </c>
      <c r="L487" s="164" t="s">
        <v>295</v>
      </c>
      <c r="M487" s="164" t="s">
        <v>4157</v>
      </c>
      <c r="N487" s="164" t="s">
        <v>295</v>
      </c>
      <c r="O487" s="164" t="s">
        <v>243</v>
      </c>
      <c r="Q487" s="164" t="s">
        <v>302</v>
      </c>
      <c r="R487" s="164" t="s">
        <v>295</v>
      </c>
      <c r="S487" s="168" t="b">
        <v>0</v>
      </c>
      <c r="V487" s="170">
        <v>43566</v>
      </c>
      <c r="W487" s="164" t="s">
        <v>295</v>
      </c>
      <c r="X487"/>
      <c r="Z487" s="164" t="s">
        <v>295</v>
      </c>
      <c r="AC487" s="164" t="s">
        <v>3699</v>
      </c>
      <c r="AE487" s="164" t="s">
        <v>295</v>
      </c>
      <c r="AF487" s="164" t="s">
        <v>295</v>
      </c>
      <c r="AG487" s="164" t="s">
        <v>295</v>
      </c>
      <c r="AH487" s="167"/>
      <c r="AI487" s="136"/>
      <c r="AJ487" s="151" t="str">
        <f t="shared" si="7"/>
        <v>FS</v>
      </c>
      <c r="AK487" s="151" t="b">
        <f>ISNUMBER(SEARCH("IRT",Table1[[#This Row],[Current_Status]]))</f>
        <v>0</v>
      </c>
      <c r="AL487" s="152">
        <f>YEAR(Table1[[#This Row],[Project_Initiated]])</f>
        <v>2019</v>
      </c>
      <c r="AM487" s="87">
        <v>43754</v>
      </c>
      <c r="AN487" s="158" t="str">
        <f>IF(AND(Table1[[#This Row],[Completed Date]]&gt;="07/01/2019"+0,Table1[[#This Row],[Completed Date]]&lt;="6/30/2020"+0),"FY 19-20",IF(AND(Table1[[#This Row],[Completed Date]]&gt;="07/01/2018"+0,Table1[[#This Row],[Completed Date]]&lt;="6/30/2019"+0),"FY 18-19",""))</f>
        <v/>
      </c>
      <c r="AO487" s="157" t="str">
        <f>IFERROR(FIND("R",Table1[[#This Row],[FS_Priority]]),"")</f>
        <v/>
      </c>
      <c r="AX487"/>
      <c r="BA487" s="3"/>
    </row>
    <row r="488" spans="1:53" hidden="1" x14ac:dyDescent="0.25">
      <c r="A488" s="164" t="s">
        <v>755</v>
      </c>
      <c r="B488" s="164" t="s">
        <v>295</v>
      </c>
      <c r="C488" s="164" t="s">
        <v>755</v>
      </c>
      <c r="D488" s="168" t="b">
        <v>0</v>
      </c>
      <c r="E488" s="164" t="s">
        <v>482</v>
      </c>
      <c r="F488" s="164" t="s">
        <v>3560</v>
      </c>
      <c r="G488" s="164" t="s">
        <v>295</v>
      </c>
      <c r="H488" s="164" t="s">
        <v>4160</v>
      </c>
      <c r="I488" s="164" t="s">
        <v>295</v>
      </c>
      <c r="J488" s="164" t="s">
        <v>2838</v>
      </c>
      <c r="K488" s="164" t="s">
        <v>4158</v>
      </c>
      <c r="L488" s="164" t="s">
        <v>483</v>
      </c>
      <c r="M488" s="164" t="s">
        <v>4159</v>
      </c>
      <c r="N488" s="164" t="s">
        <v>4161</v>
      </c>
      <c r="O488" s="164" t="s">
        <v>263</v>
      </c>
      <c r="Q488" s="164" t="s">
        <v>295</v>
      </c>
      <c r="R488" s="164" t="s">
        <v>295</v>
      </c>
      <c r="S488" s="168" t="b">
        <v>0</v>
      </c>
      <c r="V488" s="170">
        <v>43118</v>
      </c>
      <c r="W488" s="164" t="s">
        <v>295</v>
      </c>
      <c r="X488"/>
      <c r="Z488" s="164" t="s">
        <v>295</v>
      </c>
      <c r="AC488" s="164" t="s">
        <v>3009</v>
      </c>
      <c r="AE488" s="164" t="s">
        <v>257</v>
      </c>
      <c r="AF488" s="164" t="s">
        <v>757</v>
      </c>
      <c r="AG488" s="164" t="s">
        <v>2884</v>
      </c>
      <c r="AH488" s="172">
        <v>43510</v>
      </c>
      <c r="AI488" s="172"/>
      <c r="AJ488" s="151" t="str">
        <f t="shared" si="7"/>
        <v>FS</v>
      </c>
      <c r="AK488" s="151" t="b">
        <f>ISNUMBER(SEARCH("IRT",Table1[[#This Row],[Current_Status]]))</f>
        <v>0</v>
      </c>
      <c r="AL488" s="152">
        <f>YEAR(Table1[[#This Row],[Project_Initiated]])</f>
        <v>2018</v>
      </c>
      <c r="AM488" s="87">
        <v>43754</v>
      </c>
      <c r="AN488" s="158" t="str">
        <f>IF(AND(Table1[[#This Row],[Completed Date]]&gt;="07/01/2019"+0,Table1[[#This Row],[Completed Date]]&lt;="6/30/2020"+0),"FY 19-20",IF(AND(Table1[[#This Row],[Completed Date]]&gt;="07/01/2018"+0,Table1[[#This Row],[Completed Date]]&lt;="6/30/2019"+0),"FY 18-19",""))</f>
        <v>FY 18-19</v>
      </c>
      <c r="AO488" s="157" t="str">
        <f>IFERROR(FIND("R",Table1[[#This Row],[FS_Priority]]),"")</f>
        <v/>
      </c>
      <c r="AX488"/>
      <c r="BA488" s="3"/>
    </row>
    <row r="489" spans="1:53" hidden="1" x14ac:dyDescent="0.25">
      <c r="A489" s="164" t="s">
        <v>781</v>
      </c>
      <c r="B489" s="164" t="s">
        <v>295</v>
      </c>
      <c r="C489" s="164" t="s">
        <v>781</v>
      </c>
      <c r="D489" s="168" t="b">
        <v>0</v>
      </c>
      <c r="E489" s="164" t="s">
        <v>482</v>
      </c>
      <c r="F489" s="164" t="s">
        <v>3559</v>
      </c>
      <c r="G489" s="164" t="s">
        <v>295</v>
      </c>
      <c r="H489" s="164" t="s">
        <v>537</v>
      </c>
      <c r="I489" s="164" t="s">
        <v>295</v>
      </c>
      <c r="J489" s="164" t="s">
        <v>2838</v>
      </c>
      <c r="K489" s="164" t="s">
        <v>4158</v>
      </c>
      <c r="L489" s="164" t="s">
        <v>483</v>
      </c>
      <c r="M489" s="164" t="s">
        <v>4159</v>
      </c>
      <c r="N489" s="164" t="s">
        <v>295</v>
      </c>
      <c r="O489" s="164" t="s">
        <v>263</v>
      </c>
      <c r="Q489" s="164" t="s">
        <v>295</v>
      </c>
      <c r="R489" s="164" t="s">
        <v>295</v>
      </c>
      <c r="S489" s="168" t="b">
        <v>0</v>
      </c>
      <c r="V489" s="170">
        <v>43146</v>
      </c>
      <c r="W489" s="164" t="s">
        <v>295</v>
      </c>
      <c r="X489"/>
      <c r="Z489" s="164" t="s">
        <v>295</v>
      </c>
      <c r="AC489" s="164" t="s">
        <v>782</v>
      </c>
      <c r="AD489" s="136"/>
      <c r="AE489" s="164" t="s">
        <v>243</v>
      </c>
      <c r="AF489" s="164" t="s">
        <v>295</v>
      </c>
      <c r="AG489" s="164" t="s">
        <v>624</v>
      </c>
      <c r="AH489" s="170">
        <v>43395</v>
      </c>
      <c r="AI489" s="172"/>
      <c r="AJ489" s="151" t="str">
        <f t="shared" si="7"/>
        <v>FS</v>
      </c>
      <c r="AK489" s="151" t="b">
        <f>ISNUMBER(SEARCH("IRT",Table1[[#This Row],[Current_Status]]))</f>
        <v>0</v>
      </c>
      <c r="AL489" s="152">
        <f>YEAR(Table1[[#This Row],[Project_Initiated]])</f>
        <v>2018</v>
      </c>
      <c r="AM489" s="87">
        <v>43754</v>
      </c>
      <c r="AN489" s="158" t="str">
        <f>IF(AND(Table1[[#This Row],[Completed Date]]&gt;="07/01/2019"+0,Table1[[#This Row],[Completed Date]]&lt;="6/30/2020"+0),"FY 19-20",IF(AND(Table1[[#This Row],[Completed Date]]&gt;="07/01/2018"+0,Table1[[#This Row],[Completed Date]]&lt;="6/30/2019"+0),"FY 18-19",""))</f>
        <v>FY 18-19</v>
      </c>
      <c r="AO489" s="157" t="str">
        <f>IFERROR(FIND("R",Table1[[#This Row],[FS_Priority]]),"")</f>
        <v/>
      </c>
      <c r="AX489"/>
      <c r="BA489" s="3"/>
    </row>
    <row r="490" spans="1:53" hidden="1" x14ac:dyDescent="0.25">
      <c r="A490" s="164" t="s">
        <v>962</v>
      </c>
      <c r="B490" s="164" t="s">
        <v>295</v>
      </c>
      <c r="C490" s="164" t="s">
        <v>962</v>
      </c>
      <c r="D490" s="168" t="b">
        <v>0</v>
      </c>
      <c r="E490" s="164" t="s">
        <v>482</v>
      </c>
      <c r="F490" s="164" t="s">
        <v>3562</v>
      </c>
      <c r="G490" s="164" t="s">
        <v>295</v>
      </c>
      <c r="H490" s="164" t="s">
        <v>537</v>
      </c>
      <c r="I490" s="164" t="s">
        <v>4162</v>
      </c>
      <c r="J490" s="164" t="s">
        <v>2838</v>
      </c>
      <c r="K490" s="164" t="s">
        <v>4158</v>
      </c>
      <c r="L490" s="164" t="s">
        <v>483</v>
      </c>
      <c r="M490" s="164" t="s">
        <v>4159</v>
      </c>
      <c r="N490" s="164" t="s">
        <v>295</v>
      </c>
      <c r="O490" s="164" t="s">
        <v>243</v>
      </c>
      <c r="Q490" s="164" t="s">
        <v>302</v>
      </c>
      <c r="R490" s="164" t="s">
        <v>295</v>
      </c>
      <c r="S490" s="168" t="b">
        <v>1</v>
      </c>
      <c r="V490" s="170">
        <v>43307</v>
      </c>
      <c r="W490" s="164" t="s">
        <v>295</v>
      </c>
      <c r="X490"/>
      <c r="Z490" s="164" t="s">
        <v>295</v>
      </c>
      <c r="AC490" s="164" t="s">
        <v>624</v>
      </c>
      <c r="AD490" s="136"/>
      <c r="AE490" s="164" t="s">
        <v>243</v>
      </c>
      <c r="AF490" s="164" t="s">
        <v>295</v>
      </c>
      <c r="AG490" s="164" t="s">
        <v>624</v>
      </c>
      <c r="AH490" s="170">
        <v>43383</v>
      </c>
      <c r="AI490" s="172"/>
      <c r="AJ490" s="151" t="str">
        <f t="shared" si="7"/>
        <v>FS</v>
      </c>
      <c r="AK490" s="151" t="b">
        <f>ISNUMBER(SEARCH("IRT",Table1[[#This Row],[Current_Status]]))</f>
        <v>0</v>
      </c>
      <c r="AL490" s="152">
        <f>YEAR(Table1[[#This Row],[Project_Initiated]])</f>
        <v>2018</v>
      </c>
      <c r="AM490" s="87">
        <v>43754</v>
      </c>
      <c r="AN490" s="158" t="str">
        <f>IF(AND(Table1[[#This Row],[Completed Date]]&gt;="07/01/2019"+0,Table1[[#This Row],[Completed Date]]&lt;="6/30/2020"+0),"FY 19-20",IF(AND(Table1[[#This Row],[Completed Date]]&gt;="07/01/2018"+0,Table1[[#This Row],[Completed Date]]&lt;="6/30/2019"+0),"FY 18-19",""))</f>
        <v>FY 18-19</v>
      </c>
      <c r="AO490" s="157" t="str">
        <f>IFERROR(FIND("R",Table1[[#This Row],[FS_Priority]]),"")</f>
        <v/>
      </c>
      <c r="AX490"/>
      <c r="BA490" s="3"/>
    </row>
    <row r="491" spans="1:53" hidden="1" x14ac:dyDescent="0.25">
      <c r="A491" s="164" t="s">
        <v>485</v>
      </c>
      <c r="B491" s="164" t="s">
        <v>295</v>
      </c>
      <c r="C491" s="164" t="s">
        <v>485</v>
      </c>
      <c r="D491" s="168" t="b">
        <v>0</v>
      </c>
      <c r="E491" s="164" t="s">
        <v>482</v>
      </c>
      <c r="F491" s="164" t="s">
        <v>3565</v>
      </c>
      <c r="G491" s="164" t="s">
        <v>295</v>
      </c>
      <c r="H491" s="164" t="s">
        <v>537</v>
      </c>
      <c r="I491" s="164" t="s">
        <v>4163</v>
      </c>
      <c r="J491" s="164" t="s">
        <v>2838</v>
      </c>
      <c r="K491" s="164" t="s">
        <v>4158</v>
      </c>
      <c r="L491" s="164" t="s">
        <v>483</v>
      </c>
      <c r="M491" s="164" t="s">
        <v>4159</v>
      </c>
      <c r="N491" s="164" t="s">
        <v>295</v>
      </c>
      <c r="O491" s="164" t="s">
        <v>263</v>
      </c>
      <c r="Q491" s="164" t="s">
        <v>264</v>
      </c>
      <c r="R491" s="164" t="s">
        <v>295</v>
      </c>
      <c r="S491" s="168" t="b">
        <v>0</v>
      </c>
      <c r="V491" s="170">
        <v>43339</v>
      </c>
      <c r="W491" s="164" t="s">
        <v>295</v>
      </c>
      <c r="X491"/>
      <c r="Z491" s="164" t="s">
        <v>295</v>
      </c>
      <c r="AC491" s="164" t="s">
        <v>3121</v>
      </c>
      <c r="AD491" s="171">
        <v>43361</v>
      </c>
      <c r="AE491" s="164" t="s">
        <v>257</v>
      </c>
      <c r="AF491" s="164" t="s">
        <v>3122</v>
      </c>
      <c r="AG491" s="164" t="s">
        <v>2884</v>
      </c>
      <c r="AH491" s="170">
        <v>43570</v>
      </c>
      <c r="AI491" s="172"/>
      <c r="AJ491" s="151" t="str">
        <f t="shared" si="7"/>
        <v>FS</v>
      </c>
      <c r="AK491" s="151" t="b">
        <f>ISNUMBER(SEARCH("IRT",Table1[[#This Row],[Current_Status]]))</f>
        <v>0</v>
      </c>
      <c r="AL491" s="152">
        <f>YEAR(Table1[[#This Row],[Project_Initiated]])</f>
        <v>2018</v>
      </c>
      <c r="AM491" s="87">
        <v>43754</v>
      </c>
      <c r="AN491" s="158" t="str">
        <f>IF(AND(Table1[[#This Row],[Completed Date]]&gt;="07/01/2019"+0,Table1[[#This Row],[Completed Date]]&lt;="6/30/2020"+0),"FY 19-20",IF(AND(Table1[[#This Row],[Completed Date]]&gt;="07/01/2018"+0,Table1[[#This Row],[Completed Date]]&lt;="6/30/2019"+0),"FY 18-19",""))</f>
        <v>FY 18-19</v>
      </c>
      <c r="AO491" s="157" t="str">
        <f>IFERROR(FIND("R",Table1[[#This Row],[FS_Priority]]),"")</f>
        <v/>
      </c>
      <c r="AX491"/>
      <c r="BA491" s="3"/>
    </row>
    <row r="492" spans="1:53" hidden="1" x14ac:dyDescent="0.25">
      <c r="A492" s="164" t="s">
        <v>486</v>
      </c>
      <c r="B492" s="164" t="s">
        <v>295</v>
      </c>
      <c r="C492" s="164" t="s">
        <v>486</v>
      </c>
      <c r="D492" s="168" t="b">
        <v>0</v>
      </c>
      <c r="E492" s="164" t="s">
        <v>482</v>
      </c>
      <c r="F492" s="164" t="s">
        <v>3566</v>
      </c>
      <c r="G492" s="164" t="s">
        <v>295</v>
      </c>
      <c r="H492" s="164" t="s">
        <v>537</v>
      </c>
      <c r="I492" s="164" t="s">
        <v>295</v>
      </c>
      <c r="J492" s="164" t="s">
        <v>2838</v>
      </c>
      <c r="K492" s="164" t="s">
        <v>4158</v>
      </c>
      <c r="L492" s="164" t="s">
        <v>483</v>
      </c>
      <c r="M492" s="164" t="s">
        <v>4159</v>
      </c>
      <c r="N492" s="164" t="s">
        <v>295</v>
      </c>
      <c r="O492" s="164" t="s">
        <v>263</v>
      </c>
      <c r="Q492" s="164" t="s">
        <v>323</v>
      </c>
      <c r="R492" s="164" t="s">
        <v>295</v>
      </c>
      <c r="S492" s="168" t="b">
        <v>0</v>
      </c>
      <c r="V492" s="170">
        <v>43341</v>
      </c>
      <c r="W492" s="164" t="s">
        <v>295</v>
      </c>
      <c r="X492"/>
      <c r="Z492" s="164" t="s">
        <v>295</v>
      </c>
      <c r="AC492" s="164" t="s">
        <v>3167</v>
      </c>
      <c r="AD492" s="167"/>
      <c r="AE492" s="164" t="s">
        <v>257</v>
      </c>
      <c r="AF492" s="164" t="s">
        <v>3123</v>
      </c>
      <c r="AG492" s="164" t="s">
        <v>2884</v>
      </c>
      <c r="AH492" s="170">
        <v>43631</v>
      </c>
      <c r="AI492" s="172"/>
      <c r="AJ492" s="151" t="str">
        <f t="shared" si="7"/>
        <v>FS</v>
      </c>
      <c r="AK492" s="151" t="b">
        <f>ISNUMBER(SEARCH("IRT",Table1[[#This Row],[Current_Status]]))</f>
        <v>0</v>
      </c>
      <c r="AL492" s="152">
        <f>YEAR(Table1[[#This Row],[Project_Initiated]])</f>
        <v>2018</v>
      </c>
      <c r="AM492" s="87">
        <v>43754</v>
      </c>
      <c r="AN492" s="158" t="str">
        <f>IF(AND(Table1[[#This Row],[Completed Date]]&gt;="07/01/2019"+0,Table1[[#This Row],[Completed Date]]&lt;="6/30/2020"+0),"FY 19-20",IF(AND(Table1[[#This Row],[Completed Date]]&gt;="07/01/2018"+0,Table1[[#This Row],[Completed Date]]&lt;="6/30/2019"+0),"FY 18-19",""))</f>
        <v>FY 18-19</v>
      </c>
      <c r="AO492" s="157" t="str">
        <f>IFERROR(FIND("R",Table1[[#This Row],[FS_Priority]]),"")</f>
        <v/>
      </c>
      <c r="AX492"/>
      <c r="BA492" s="3"/>
    </row>
    <row r="493" spans="1:53" hidden="1" x14ac:dyDescent="0.25">
      <c r="A493" s="164" t="s">
        <v>484</v>
      </c>
      <c r="B493" s="164" t="s">
        <v>295</v>
      </c>
      <c r="C493" s="164" t="s">
        <v>484</v>
      </c>
      <c r="D493" s="168" t="b">
        <v>0</v>
      </c>
      <c r="E493" s="164" t="s">
        <v>482</v>
      </c>
      <c r="F493" s="164" t="s">
        <v>3563</v>
      </c>
      <c r="G493" s="164" t="s">
        <v>295</v>
      </c>
      <c r="H493" s="164" t="s">
        <v>537</v>
      </c>
      <c r="I493" s="164" t="s">
        <v>4118</v>
      </c>
      <c r="J493" s="164" t="s">
        <v>2838</v>
      </c>
      <c r="K493" s="164" t="s">
        <v>4158</v>
      </c>
      <c r="L493" s="164" t="s">
        <v>483</v>
      </c>
      <c r="M493" s="164" t="s">
        <v>4159</v>
      </c>
      <c r="N493" s="164" t="s">
        <v>295</v>
      </c>
      <c r="O493" s="164" t="s">
        <v>263</v>
      </c>
      <c r="Q493" s="164" t="s">
        <v>320</v>
      </c>
      <c r="R493" s="164" t="s">
        <v>295</v>
      </c>
      <c r="S493" s="168" t="b">
        <v>0</v>
      </c>
      <c r="V493" s="170">
        <v>43348</v>
      </c>
      <c r="W493" s="164" t="s">
        <v>295</v>
      </c>
      <c r="X493"/>
      <c r="Z493" s="164" t="s">
        <v>295</v>
      </c>
      <c r="AC493" s="164" t="s">
        <v>3119</v>
      </c>
      <c r="AD493" s="171">
        <v>43378</v>
      </c>
      <c r="AE493" s="164" t="s">
        <v>257</v>
      </c>
      <c r="AF493" s="164" t="s">
        <v>3120</v>
      </c>
      <c r="AG493" s="164" t="s">
        <v>2884</v>
      </c>
      <c r="AH493" s="170">
        <v>43570</v>
      </c>
      <c r="AI493" s="172"/>
      <c r="AJ493" s="151" t="str">
        <f t="shared" si="7"/>
        <v>FS</v>
      </c>
      <c r="AK493" s="151" t="b">
        <f>ISNUMBER(SEARCH("IRT",Table1[[#This Row],[Current_Status]]))</f>
        <v>0</v>
      </c>
      <c r="AL493" s="152">
        <f>YEAR(Table1[[#This Row],[Project_Initiated]])</f>
        <v>2018</v>
      </c>
      <c r="AM493" s="87">
        <v>43754</v>
      </c>
      <c r="AN493" s="158" t="str">
        <f>IF(AND(Table1[[#This Row],[Completed Date]]&gt;="07/01/2019"+0,Table1[[#This Row],[Completed Date]]&lt;="6/30/2020"+0),"FY 19-20",IF(AND(Table1[[#This Row],[Completed Date]]&gt;="07/01/2018"+0,Table1[[#This Row],[Completed Date]]&lt;="6/30/2019"+0),"FY 18-19",""))</f>
        <v>FY 18-19</v>
      </c>
      <c r="AO493" s="157" t="str">
        <f>IFERROR(FIND("R",Table1[[#This Row],[FS_Priority]]),"")</f>
        <v/>
      </c>
      <c r="AX493"/>
      <c r="BA493" s="3"/>
    </row>
    <row r="494" spans="1:53" hidden="1" x14ac:dyDescent="0.25">
      <c r="A494" s="164" t="s">
        <v>3236</v>
      </c>
      <c r="B494" s="164" t="s">
        <v>295</v>
      </c>
      <c r="C494" s="164" t="s">
        <v>3236</v>
      </c>
      <c r="D494" s="168" t="b">
        <v>0</v>
      </c>
      <c r="E494" s="164" t="s">
        <v>482</v>
      </c>
      <c r="F494" s="164" t="s">
        <v>3564</v>
      </c>
      <c r="G494" s="164" t="s">
        <v>295</v>
      </c>
      <c r="H494" s="164" t="s">
        <v>537</v>
      </c>
      <c r="I494" s="164" t="s">
        <v>3934</v>
      </c>
      <c r="J494" s="164" t="s">
        <v>2852</v>
      </c>
      <c r="K494" s="164" t="s">
        <v>4158</v>
      </c>
      <c r="L494" s="164" t="s">
        <v>483</v>
      </c>
      <c r="M494" s="164" t="s">
        <v>4343</v>
      </c>
      <c r="N494" s="164" t="s">
        <v>295</v>
      </c>
      <c r="O494" s="164" t="s">
        <v>243</v>
      </c>
      <c r="Q494" s="164" t="s">
        <v>320</v>
      </c>
      <c r="R494" s="164" t="s">
        <v>295</v>
      </c>
      <c r="S494" s="168" t="b">
        <v>0</v>
      </c>
      <c r="V494" s="170">
        <v>43600</v>
      </c>
      <c r="W494" s="164" t="s">
        <v>295</v>
      </c>
      <c r="X494"/>
      <c r="Z494" s="164" t="s">
        <v>295</v>
      </c>
      <c r="AC494" s="164" t="s">
        <v>4483</v>
      </c>
      <c r="AD494" s="167"/>
      <c r="AE494" s="164" t="s">
        <v>295</v>
      </c>
      <c r="AF494" s="164" t="s">
        <v>295</v>
      </c>
      <c r="AG494" s="164" t="s">
        <v>295</v>
      </c>
      <c r="AH494" s="167"/>
      <c r="AI494" s="136"/>
      <c r="AJ494" s="151" t="str">
        <f t="shared" si="7"/>
        <v>FS</v>
      </c>
      <c r="AK494" s="151" t="b">
        <f>ISNUMBER(SEARCH("IRT",Table1[[#This Row],[Current_Status]]))</f>
        <v>0</v>
      </c>
      <c r="AL494" s="152">
        <f>YEAR(Table1[[#This Row],[Project_Initiated]])</f>
        <v>2019</v>
      </c>
      <c r="AM494" s="87">
        <v>43754</v>
      </c>
      <c r="AN494" s="158" t="str">
        <f>IF(AND(Table1[[#This Row],[Completed Date]]&gt;="07/01/2019"+0,Table1[[#This Row],[Completed Date]]&lt;="6/30/2020"+0),"FY 19-20",IF(AND(Table1[[#This Row],[Completed Date]]&gt;="07/01/2018"+0,Table1[[#This Row],[Completed Date]]&lt;="6/30/2019"+0),"FY 18-19",""))</f>
        <v/>
      </c>
      <c r="AO494" s="157" t="str">
        <f>IFERROR(FIND("R",Table1[[#This Row],[FS_Priority]]),"")</f>
        <v/>
      </c>
      <c r="AX494"/>
      <c r="BA494" s="3"/>
    </row>
    <row r="495" spans="1:53" hidden="1" x14ac:dyDescent="0.25">
      <c r="A495" s="164" t="s">
        <v>3235</v>
      </c>
      <c r="B495" s="164" t="s">
        <v>295</v>
      </c>
      <c r="C495" s="164" t="s">
        <v>3235</v>
      </c>
      <c r="D495" s="168" t="b">
        <v>0</v>
      </c>
      <c r="E495" s="164" t="s">
        <v>482</v>
      </c>
      <c r="F495" s="164" t="s">
        <v>3561</v>
      </c>
      <c r="G495" s="164" t="s">
        <v>295</v>
      </c>
      <c r="H495" s="164" t="s">
        <v>537</v>
      </c>
      <c r="I495" s="164" t="s">
        <v>4342</v>
      </c>
      <c r="J495" s="164" t="s">
        <v>2839</v>
      </c>
      <c r="K495" s="164" t="s">
        <v>4158</v>
      </c>
      <c r="L495" s="164" t="s">
        <v>483</v>
      </c>
      <c r="M495" s="164" t="s">
        <v>4343</v>
      </c>
      <c r="N495" s="164" t="s">
        <v>295</v>
      </c>
      <c r="O495" s="164" t="s">
        <v>243</v>
      </c>
      <c r="Q495" s="164" t="s">
        <v>302</v>
      </c>
      <c r="R495" s="164" t="s">
        <v>295</v>
      </c>
      <c r="S495" s="168" t="b">
        <v>0</v>
      </c>
      <c r="V495" s="170">
        <v>43600</v>
      </c>
      <c r="W495" s="164" t="s">
        <v>295</v>
      </c>
      <c r="X495"/>
      <c r="Z495" s="164" t="s">
        <v>295</v>
      </c>
      <c r="AC495" s="164" t="s">
        <v>295</v>
      </c>
      <c r="AD495" s="136"/>
      <c r="AE495" s="164" t="s">
        <v>295</v>
      </c>
      <c r="AF495" s="164" t="s">
        <v>295</v>
      </c>
      <c r="AG495" s="164" t="s">
        <v>295</v>
      </c>
      <c r="AH495" s="167"/>
      <c r="AI495" s="136"/>
      <c r="AJ495" s="151" t="str">
        <f t="shared" si="7"/>
        <v>FS</v>
      </c>
      <c r="AK495" s="151" t="b">
        <f>ISNUMBER(SEARCH("IRT",Table1[[#This Row],[Current_Status]]))</f>
        <v>0</v>
      </c>
      <c r="AL495" s="152">
        <f>YEAR(Table1[[#This Row],[Project_Initiated]])</f>
        <v>2019</v>
      </c>
      <c r="AM495" s="87">
        <v>43754</v>
      </c>
      <c r="AN495" s="158" t="str">
        <f>IF(AND(Table1[[#This Row],[Completed Date]]&gt;="07/01/2019"+0,Table1[[#This Row],[Completed Date]]&lt;="6/30/2020"+0),"FY 19-20",IF(AND(Table1[[#This Row],[Completed Date]]&gt;="07/01/2018"+0,Table1[[#This Row],[Completed Date]]&lt;="6/30/2019"+0),"FY 18-19",""))</f>
        <v/>
      </c>
      <c r="AO495" s="157" t="str">
        <f>IFERROR(FIND("R",Table1[[#This Row],[FS_Priority]]),"")</f>
        <v/>
      </c>
      <c r="AX495"/>
      <c r="BA495" s="3"/>
    </row>
    <row r="496" spans="1:53" hidden="1" x14ac:dyDescent="0.25">
      <c r="A496" s="164" t="s">
        <v>4784</v>
      </c>
      <c r="B496" s="164" t="s">
        <v>295</v>
      </c>
      <c r="C496" s="164" t="s">
        <v>4784</v>
      </c>
      <c r="D496" s="168" t="b">
        <v>0</v>
      </c>
      <c r="E496" s="164" t="s">
        <v>482</v>
      </c>
      <c r="F496" s="164" t="s">
        <v>4799</v>
      </c>
      <c r="G496" s="164" t="s">
        <v>295</v>
      </c>
      <c r="H496" s="164" t="s">
        <v>537</v>
      </c>
      <c r="I496" s="164" t="s">
        <v>4800</v>
      </c>
      <c r="J496" s="164" t="s">
        <v>2839</v>
      </c>
      <c r="K496" s="164" t="s">
        <v>4158</v>
      </c>
      <c r="L496" s="164" t="s">
        <v>483</v>
      </c>
      <c r="M496" s="164" t="s">
        <v>4801</v>
      </c>
      <c r="N496" s="164" t="s">
        <v>295</v>
      </c>
      <c r="O496" s="164" t="s">
        <v>243</v>
      </c>
      <c r="Q496" s="164" t="s">
        <v>302</v>
      </c>
      <c r="R496" s="164" t="s">
        <v>295</v>
      </c>
      <c r="S496" s="168" t="b">
        <v>0</v>
      </c>
      <c r="V496" s="170">
        <v>43668</v>
      </c>
      <c r="W496" s="164" t="s">
        <v>295</v>
      </c>
      <c r="X496"/>
      <c r="Z496" s="164" t="s">
        <v>295</v>
      </c>
      <c r="AC496" s="164" t="s">
        <v>295</v>
      </c>
      <c r="AE496" s="164" t="s">
        <v>243</v>
      </c>
      <c r="AF496" s="164" t="s">
        <v>295</v>
      </c>
      <c r="AG496" s="164" t="s">
        <v>295</v>
      </c>
      <c r="AH496" s="167"/>
      <c r="AI496" s="136"/>
      <c r="AJ496" s="151" t="str">
        <f t="shared" si="7"/>
        <v>FS</v>
      </c>
      <c r="AK496" s="151" t="b">
        <f>ISNUMBER(SEARCH("IRT",Table1[[#This Row],[Current_Status]]))</f>
        <v>0</v>
      </c>
      <c r="AL496" s="152">
        <f>YEAR(Table1[[#This Row],[Project_Initiated]])</f>
        <v>2019</v>
      </c>
      <c r="AM496" s="87">
        <v>43754</v>
      </c>
      <c r="AN496" s="158" t="str">
        <f>IF(AND(Table1[[#This Row],[Completed Date]]&gt;="07/01/2019"+0,Table1[[#This Row],[Completed Date]]&lt;="6/30/2020"+0),"FY 19-20",IF(AND(Table1[[#This Row],[Completed Date]]&gt;="07/01/2018"+0,Table1[[#This Row],[Completed Date]]&lt;="6/30/2019"+0),"FY 18-19",""))</f>
        <v/>
      </c>
      <c r="AO496" s="157" t="str">
        <f>IFERROR(FIND("R",Table1[[#This Row],[FS_Priority]]),"")</f>
        <v/>
      </c>
      <c r="AX496"/>
      <c r="BA496" s="3"/>
    </row>
    <row r="497" spans="1:53" hidden="1" x14ac:dyDescent="0.25">
      <c r="A497" s="164" t="s">
        <v>4785</v>
      </c>
      <c r="B497" s="164" t="s">
        <v>295</v>
      </c>
      <c r="C497" s="164" t="s">
        <v>4785</v>
      </c>
      <c r="D497" s="168" t="b">
        <v>0</v>
      </c>
      <c r="E497" s="164" t="s">
        <v>482</v>
      </c>
      <c r="F497" s="164" t="s">
        <v>4802</v>
      </c>
      <c r="G497" s="164" t="s">
        <v>295</v>
      </c>
      <c r="H497" s="164" t="s">
        <v>537</v>
      </c>
      <c r="I497" s="164" t="s">
        <v>4803</v>
      </c>
      <c r="J497" s="164" t="s">
        <v>2839</v>
      </c>
      <c r="K497" s="164" t="s">
        <v>4158</v>
      </c>
      <c r="L497" s="164" t="s">
        <v>483</v>
      </c>
      <c r="M497" s="164" t="s">
        <v>4159</v>
      </c>
      <c r="N497" s="164" t="s">
        <v>295</v>
      </c>
      <c r="O497" s="164" t="s">
        <v>243</v>
      </c>
      <c r="P497" s="136"/>
      <c r="Q497" s="164" t="s">
        <v>320</v>
      </c>
      <c r="R497" s="164" t="s">
        <v>295</v>
      </c>
      <c r="S497" s="168" t="b">
        <v>0</v>
      </c>
      <c r="T497" s="136"/>
      <c r="V497" s="170">
        <v>43683</v>
      </c>
      <c r="W497" s="164" t="s">
        <v>295</v>
      </c>
      <c r="X497"/>
      <c r="Z497" s="164" t="s">
        <v>295</v>
      </c>
      <c r="AC497" s="164" t="s">
        <v>295</v>
      </c>
      <c r="AE497" s="164" t="s">
        <v>243</v>
      </c>
      <c r="AF497" s="164" t="s">
        <v>295</v>
      </c>
      <c r="AG497" s="164" t="s">
        <v>295</v>
      </c>
      <c r="AH497" s="167"/>
      <c r="AI497" s="136"/>
      <c r="AJ497" s="151" t="str">
        <f t="shared" si="7"/>
        <v>FS</v>
      </c>
      <c r="AK497" s="151" t="b">
        <f>ISNUMBER(SEARCH("IRT",Table1[[#This Row],[Current_Status]]))</f>
        <v>0</v>
      </c>
      <c r="AL497" s="152">
        <f>YEAR(Table1[[#This Row],[Project_Initiated]])</f>
        <v>2019</v>
      </c>
      <c r="AM497" s="87">
        <v>43754</v>
      </c>
      <c r="AN497" s="158" t="str">
        <f>IF(AND(Table1[[#This Row],[Completed Date]]&gt;="07/01/2019"+0,Table1[[#This Row],[Completed Date]]&lt;="6/30/2020"+0),"FY 19-20",IF(AND(Table1[[#This Row],[Completed Date]]&gt;="07/01/2018"+0,Table1[[#This Row],[Completed Date]]&lt;="6/30/2019"+0),"FY 18-19",""))</f>
        <v/>
      </c>
      <c r="AO497" s="157" t="str">
        <f>IFERROR(FIND("R",Table1[[#This Row],[FS_Priority]]),"")</f>
        <v/>
      </c>
      <c r="AX497"/>
      <c r="BA497" s="3"/>
    </row>
    <row r="498" spans="1:53" hidden="1" x14ac:dyDescent="0.25">
      <c r="A498" s="164" t="s">
        <v>729</v>
      </c>
      <c r="B498" s="164" t="s">
        <v>295</v>
      </c>
      <c r="C498" s="164" t="s">
        <v>729</v>
      </c>
      <c r="D498" s="168" t="b">
        <v>0</v>
      </c>
      <c r="E498" s="164" t="s">
        <v>189</v>
      </c>
      <c r="F498" s="164" t="s">
        <v>3577</v>
      </c>
      <c r="G498" s="164" t="s">
        <v>295</v>
      </c>
      <c r="H498" s="164" t="s">
        <v>1771</v>
      </c>
      <c r="I498" s="164" t="s">
        <v>2773</v>
      </c>
      <c r="J498" s="164" t="s">
        <v>2854</v>
      </c>
      <c r="K498" s="164" t="s">
        <v>4164</v>
      </c>
      <c r="L498" s="164" t="s">
        <v>487</v>
      </c>
      <c r="M498" s="164" t="s">
        <v>4169</v>
      </c>
      <c r="N498" s="164" t="s">
        <v>295</v>
      </c>
      <c r="O498" s="164" t="s">
        <v>263</v>
      </c>
      <c r="Q498" s="164" t="s">
        <v>324</v>
      </c>
      <c r="R498" s="164" t="s">
        <v>326</v>
      </c>
      <c r="S498" s="168" t="b">
        <v>0</v>
      </c>
      <c r="V498" s="170">
        <v>43059</v>
      </c>
      <c r="W498" s="164" t="s">
        <v>295</v>
      </c>
      <c r="X498"/>
      <c r="Z498" s="164" t="s">
        <v>295</v>
      </c>
      <c r="AC498" s="164" t="s">
        <v>4421</v>
      </c>
      <c r="AD498" s="167"/>
      <c r="AE498" s="164" t="s">
        <v>257</v>
      </c>
      <c r="AF498" s="164" t="s">
        <v>4422</v>
      </c>
      <c r="AG498" s="164" t="s">
        <v>2884</v>
      </c>
      <c r="AH498" s="170">
        <v>43392</v>
      </c>
      <c r="AI498" s="172"/>
      <c r="AJ498" s="151" t="str">
        <f t="shared" si="7"/>
        <v>FS</v>
      </c>
      <c r="AK498" s="151" t="b">
        <f>ISNUMBER(SEARCH("IRT",Table1[[#This Row],[Current_Status]]))</f>
        <v>0</v>
      </c>
      <c r="AL498" s="152">
        <f>YEAR(Table1[[#This Row],[Project_Initiated]])</f>
        <v>2017</v>
      </c>
      <c r="AM498" s="87">
        <v>43754</v>
      </c>
      <c r="AN498" s="158" t="str">
        <f>IF(AND(Table1[[#This Row],[Completed Date]]&gt;="07/01/2019"+0,Table1[[#This Row],[Completed Date]]&lt;="6/30/2020"+0),"FY 19-20",IF(AND(Table1[[#This Row],[Completed Date]]&gt;="07/01/2018"+0,Table1[[#This Row],[Completed Date]]&lt;="6/30/2019"+0),"FY 18-19",""))</f>
        <v>FY 18-19</v>
      </c>
      <c r="AO498" s="157" t="str">
        <f>IFERROR(FIND("R",Table1[[#This Row],[FS_Priority]]),"")</f>
        <v/>
      </c>
      <c r="AX498"/>
      <c r="BA498" s="3"/>
    </row>
    <row r="499" spans="1:53" hidden="1" x14ac:dyDescent="0.25">
      <c r="A499" s="164" t="s">
        <v>488</v>
      </c>
      <c r="B499" s="164" t="s">
        <v>295</v>
      </c>
      <c r="C499" s="164" t="s">
        <v>488</v>
      </c>
      <c r="D499" s="168" t="b">
        <v>0</v>
      </c>
      <c r="E499" s="164" t="s">
        <v>189</v>
      </c>
      <c r="F499" s="164" t="s">
        <v>3573</v>
      </c>
      <c r="G499" s="164" t="s">
        <v>295</v>
      </c>
      <c r="H499" s="164" t="s">
        <v>529</v>
      </c>
      <c r="I499" s="164" t="s">
        <v>4172</v>
      </c>
      <c r="J499" s="164" t="s">
        <v>2854</v>
      </c>
      <c r="K499" s="164" t="s">
        <v>4164</v>
      </c>
      <c r="L499" s="164" t="s">
        <v>487</v>
      </c>
      <c r="M499" s="164" t="s">
        <v>4173</v>
      </c>
      <c r="N499" s="164" t="s">
        <v>295</v>
      </c>
      <c r="O499" s="164" t="s">
        <v>263</v>
      </c>
      <c r="Q499" s="164" t="s">
        <v>302</v>
      </c>
      <c r="R499" s="164" t="s">
        <v>320</v>
      </c>
      <c r="S499" s="168" t="b">
        <v>0</v>
      </c>
      <c r="V499" s="170">
        <v>43090</v>
      </c>
      <c r="W499" s="164" t="s">
        <v>295</v>
      </c>
      <c r="X499"/>
      <c r="Z499" s="164" t="s">
        <v>295</v>
      </c>
      <c r="AC499" s="164" t="s">
        <v>295</v>
      </c>
      <c r="AD499" s="171">
        <v>43272</v>
      </c>
      <c r="AE499" s="164" t="s">
        <v>583</v>
      </c>
      <c r="AF499" s="164" t="s">
        <v>3056</v>
      </c>
      <c r="AG499" s="164" t="s">
        <v>2884</v>
      </c>
      <c r="AH499" s="172">
        <v>43489</v>
      </c>
      <c r="AI499" s="172"/>
      <c r="AJ499" s="151" t="str">
        <f t="shared" si="7"/>
        <v>FS</v>
      </c>
      <c r="AK499" s="151" t="b">
        <f>ISNUMBER(SEARCH("IRT",Table1[[#This Row],[Current_Status]]))</f>
        <v>0</v>
      </c>
      <c r="AL499" s="152">
        <f>YEAR(Table1[[#This Row],[Project_Initiated]])</f>
        <v>2017</v>
      </c>
      <c r="AM499" s="87">
        <v>43754</v>
      </c>
      <c r="AN499" s="158" t="str">
        <f>IF(AND(Table1[[#This Row],[Completed Date]]&gt;="07/01/2019"+0,Table1[[#This Row],[Completed Date]]&lt;="6/30/2020"+0),"FY 19-20",IF(AND(Table1[[#This Row],[Completed Date]]&gt;="07/01/2018"+0,Table1[[#This Row],[Completed Date]]&lt;="6/30/2019"+0),"FY 18-19",""))</f>
        <v>FY 18-19</v>
      </c>
      <c r="AO499" s="157" t="str">
        <f>IFERROR(FIND("R",Table1[[#This Row],[FS_Priority]]),"")</f>
        <v/>
      </c>
      <c r="AX499"/>
      <c r="BA499" s="3"/>
    </row>
    <row r="500" spans="1:53" hidden="1" x14ac:dyDescent="0.25">
      <c r="A500" s="164" t="s">
        <v>1029</v>
      </c>
      <c r="B500" s="164" t="s">
        <v>295</v>
      </c>
      <c r="C500" s="164" t="s">
        <v>1029</v>
      </c>
      <c r="D500" s="168" t="b">
        <v>0</v>
      </c>
      <c r="E500" s="164" t="s">
        <v>189</v>
      </c>
      <c r="F500" s="164" t="s">
        <v>3570</v>
      </c>
      <c r="G500" s="164" t="s">
        <v>295</v>
      </c>
      <c r="H500" s="164" t="s">
        <v>1771</v>
      </c>
      <c r="I500" s="164" t="s">
        <v>295</v>
      </c>
      <c r="J500" s="164" t="s">
        <v>2854</v>
      </c>
      <c r="K500" s="164" t="s">
        <v>4164</v>
      </c>
      <c r="L500" s="164" t="s">
        <v>487</v>
      </c>
      <c r="M500" s="164" t="s">
        <v>4169</v>
      </c>
      <c r="N500" s="164" t="s">
        <v>295</v>
      </c>
      <c r="O500" s="164" t="s">
        <v>243</v>
      </c>
      <c r="Q500" s="164" t="s">
        <v>295</v>
      </c>
      <c r="R500" s="164" t="s">
        <v>295</v>
      </c>
      <c r="S500" s="168" t="b">
        <v>0</v>
      </c>
      <c r="V500" s="170">
        <v>43333</v>
      </c>
      <c r="W500" s="164" t="s">
        <v>295</v>
      </c>
      <c r="X500"/>
      <c r="Z500" s="164" t="s">
        <v>295</v>
      </c>
      <c r="AC500" s="164" t="s">
        <v>1003</v>
      </c>
      <c r="AE500" s="164" t="s">
        <v>243</v>
      </c>
      <c r="AF500" s="164" t="s">
        <v>2808</v>
      </c>
      <c r="AG500" s="164" t="s">
        <v>624</v>
      </c>
      <c r="AH500" s="172">
        <v>43397</v>
      </c>
      <c r="AI500" s="172"/>
      <c r="AJ500" s="151" t="str">
        <f t="shared" si="7"/>
        <v>FS</v>
      </c>
      <c r="AK500" s="151" t="b">
        <f>ISNUMBER(SEARCH("IRT",Table1[[#This Row],[Current_Status]]))</f>
        <v>0</v>
      </c>
      <c r="AL500" s="152">
        <f>YEAR(Table1[[#This Row],[Project_Initiated]])</f>
        <v>2018</v>
      </c>
      <c r="AM500" s="87">
        <v>43754</v>
      </c>
      <c r="AN500" s="158" t="str">
        <f>IF(AND(Table1[[#This Row],[Completed Date]]&gt;="07/01/2019"+0,Table1[[#This Row],[Completed Date]]&lt;="6/30/2020"+0),"FY 19-20",IF(AND(Table1[[#This Row],[Completed Date]]&gt;="07/01/2018"+0,Table1[[#This Row],[Completed Date]]&lt;="6/30/2019"+0),"FY 18-19",""))</f>
        <v>FY 18-19</v>
      </c>
      <c r="AO500" s="157" t="str">
        <f>IFERROR(FIND("R",Table1[[#This Row],[FS_Priority]]),"")</f>
        <v/>
      </c>
      <c r="AX500"/>
      <c r="BA500" s="3"/>
    </row>
    <row r="501" spans="1:53" hidden="1" x14ac:dyDescent="0.25">
      <c r="A501" s="164" t="s">
        <v>2809</v>
      </c>
      <c r="B501" s="164" t="s">
        <v>295</v>
      </c>
      <c r="C501" s="164" t="s">
        <v>2809</v>
      </c>
      <c r="D501" s="168" t="b">
        <v>0</v>
      </c>
      <c r="E501" s="164" t="s">
        <v>189</v>
      </c>
      <c r="F501" s="164" t="s">
        <v>3567</v>
      </c>
      <c r="G501" s="164" t="s">
        <v>295</v>
      </c>
      <c r="H501" s="164" t="s">
        <v>543</v>
      </c>
      <c r="I501" s="164" t="s">
        <v>3792</v>
      </c>
      <c r="J501" s="164" t="s">
        <v>2851</v>
      </c>
      <c r="K501" s="164" t="s">
        <v>4164</v>
      </c>
      <c r="L501" s="164" t="s">
        <v>487</v>
      </c>
      <c r="M501" s="164" t="s">
        <v>4165</v>
      </c>
      <c r="N501" s="164" t="s">
        <v>295</v>
      </c>
      <c r="O501" s="164" t="s">
        <v>263</v>
      </c>
      <c r="Q501" s="164" t="s">
        <v>295</v>
      </c>
      <c r="R501" s="164" t="s">
        <v>295</v>
      </c>
      <c r="S501" s="168" t="b">
        <v>0</v>
      </c>
      <c r="V501" s="170">
        <v>43069</v>
      </c>
      <c r="W501" s="164" t="s">
        <v>295</v>
      </c>
      <c r="X501"/>
      <c r="Z501" s="164" t="s">
        <v>295</v>
      </c>
      <c r="AC501" s="164" t="s">
        <v>4419</v>
      </c>
      <c r="AD501" s="136"/>
      <c r="AE501" s="164" t="s">
        <v>295</v>
      </c>
      <c r="AF501" s="164" t="s">
        <v>4420</v>
      </c>
      <c r="AG501" s="164" t="s">
        <v>295</v>
      </c>
      <c r="AH501" s="170">
        <v>43668</v>
      </c>
      <c r="AI501" s="172"/>
      <c r="AJ501" s="151" t="str">
        <f t="shared" si="7"/>
        <v>FS</v>
      </c>
      <c r="AK501" s="151" t="b">
        <f>ISNUMBER(SEARCH("IRT",Table1[[#This Row],[Current_Status]]))</f>
        <v>0</v>
      </c>
      <c r="AL501" s="152">
        <f>YEAR(Table1[[#This Row],[Project_Initiated]])</f>
        <v>2017</v>
      </c>
      <c r="AM501" s="87">
        <v>43754</v>
      </c>
      <c r="AN501" s="158" t="str">
        <f>IF(AND(Table1[[#This Row],[Completed Date]]&gt;="07/01/2019"+0,Table1[[#This Row],[Completed Date]]&lt;="6/30/2020"+0),"FY 19-20",IF(AND(Table1[[#This Row],[Completed Date]]&gt;="07/01/2018"+0,Table1[[#This Row],[Completed Date]]&lt;="6/30/2019"+0),"FY 18-19",""))</f>
        <v>FY 19-20</v>
      </c>
      <c r="AO501" s="157" t="str">
        <f>IFERROR(FIND("R",Table1[[#This Row],[FS_Priority]]),"")</f>
        <v/>
      </c>
      <c r="AX501"/>
      <c r="BA501" s="3"/>
    </row>
    <row r="502" spans="1:53" hidden="1" x14ac:dyDescent="0.25">
      <c r="A502" s="164" t="s">
        <v>2810</v>
      </c>
      <c r="B502" s="164" t="s">
        <v>295</v>
      </c>
      <c r="C502" s="164" t="s">
        <v>2810</v>
      </c>
      <c r="D502" s="168" t="b">
        <v>0</v>
      </c>
      <c r="E502" s="164" t="s">
        <v>189</v>
      </c>
      <c r="F502" s="164" t="s">
        <v>3571</v>
      </c>
      <c r="G502" s="164" t="s">
        <v>295</v>
      </c>
      <c r="H502" s="164" t="s">
        <v>543</v>
      </c>
      <c r="I502" s="164" t="s">
        <v>4166</v>
      </c>
      <c r="J502" s="164" t="s">
        <v>2851</v>
      </c>
      <c r="K502" s="164" t="s">
        <v>4164</v>
      </c>
      <c r="L502" s="164" t="s">
        <v>487</v>
      </c>
      <c r="M502" s="164" t="s">
        <v>4165</v>
      </c>
      <c r="N502" s="164" t="s">
        <v>295</v>
      </c>
      <c r="O502" s="164" t="s">
        <v>295</v>
      </c>
      <c r="Q502" s="164" t="s">
        <v>295</v>
      </c>
      <c r="R502" s="164" t="s">
        <v>295</v>
      </c>
      <c r="S502" s="168" t="b">
        <v>0</v>
      </c>
      <c r="V502" s="170">
        <v>43321</v>
      </c>
      <c r="W502" s="164" t="s">
        <v>295</v>
      </c>
      <c r="X502"/>
      <c r="Z502" s="164" t="s">
        <v>295</v>
      </c>
      <c r="AC502" s="164" t="s">
        <v>295</v>
      </c>
      <c r="AE502" s="164" t="s">
        <v>295</v>
      </c>
      <c r="AF502" s="164" t="s">
        <v>3086</v>
      </c>
      <c r="AG502" s="164" t="s">
        <v>295</v>
      </c>
      <c r="AH502" s="170">
        <v>43473</v>
      </c>
      <c r="AI502" s="172"/>
      <c r="AJ502" s="151" t="str">
        <f t="shared" si="7"/>
        <v>FS</v>
      </c>
      <c r="AK502" s="151" t="b">
        <f>ISNUMBER(SEARCH("IRT",Table1[[#This Row],[Current_Status]]))</f>
        <v>0</v>
      </c>
      <c r="AL502" s="152">
        <f>YEAR(Table1[[#This Row],[Project_Initiated]])</f>
        <v>2018</v>
      </c>
      <c r="AM502" s="87">
        <v>43754</v>
      </c>
      <c r="AN502" s="158" t="str">
        <f>IF(AND(Table1[[#This Row],[Completed Date]]&gt;="07/01/2019"+0,Table1[[#This Row],[Completed Date]]&lt;="6/30/2020"+0),"FY 19-20",IF(AND(Table1[[#This Row],[Completed Date]]&gt;="07/01/2018"+0,Table1[[#This Row],[Completed Date]]&lt;="6/30/2019"+0),"FY 18-19",""))</f>
        <v>FY 18-19</v>
      </c>
      <c r="AO502" s="157" t="str">
        <f>IFERROR(FIND("R",Table1[[#This Row],[FS_Priority]]),"")</f>
        <v/>
      </c>
      <c r="AX502"/>
      <c r="BA502" s="3"/>
    </row>
    <row r="503" spans="1:53" hidden="1" x14ac:dyDescent="0.25">
      <c r="A503" s="164" t="s">
        <v>490</v>
      </c>
      <c r="B503" s="164" t="s">
        <v>295</v>
      </c>
      <c r="C503" s="164" t="s">
        <v>490</v>
      </c>
      <c r="D503" s="168" t="b">
        <v>0</v>
      </c>
      <c r="E503" s="164" t="s">
        <v>189</v>
      </c>
      <c r="F503" s="164" t="s">
        <v>3575</v>
      </c>
      <c r="G503" s="164" t="s">
        <v>295</v>
      </c>
      <c r="H503" s="164" t="s">
        <v>536</v>
      </c>
      <c r="I503" s="164" t="s">
        <v>295</v>
      </c>
      <c r="J503" s="164" t="s">
        <v>2838</v>
      </c>
      <c r="K503" s="164" t="s">
        <v>4164</v>
      </c>
      <c r="L503" s="164" t="s">
        <v>487</v>
      </c>
      <c r="M503" s="164" t="s">
        <v>4165</v>
      </c>
      <c r="N503" s="164" t="s">
        <v>295</v>
      </c>
      <c r="O503" s="164" t="s">
        <v>263</v>
      </c>
      <c r="Q503" s="164" t="s">
        <v>264</v>
      </c>
      <c r="R503" s="164" t="s">
        <v>323</v>
      </c>
      <c r="S503" s="168" t="b">
        <v>0</v>
      </c>
      <c r="V503" s="170">
        <v>43195</v>
      </c>
      <c r="W503" s="164" t="s">
        <v>295</v>
      </c>
      <c r="X503"/>
      <c r="Z503" s="164" t="s">
        <v>295</v>
      </c>
      <c r="AC503" s="164" t="s">
        <v>2895</v>
      </c>
      <c r="AD503" s="171">
        <v>43287</v>
      </c>
      <c r="AE503" s="164" t="s">
        <v>583</v>
      </c>
      <c r="AF503" s="164" t="s">
        <v>2880</v>
      </c>
      <c r="AG503" s="164" t="s">
        <v>2884</v>
      </c>
      <c r="AH503" s="170">
        <v>43480</v>
      </c>
      <c r="AI503" s="172"/>
      <c r="AJ503" s="151" t="str">
        <f t="shared" si="7"/>
        <v>FS</v>
      </c>
      <c r="AK503" s="151" t="b">
        <f>ISNUMBER(SEARCH("IRT",Table1[[#This Row],[Current_Status]]))</f>
        <v>0</v>
      </c>
      <c r="AL503" s="152">
        <f>YEAR(Table1[[#This Row],[Project_Initiated]])</f>
        <v>2018</v>
      </c>
      <c r="AM503" s="87">
        <v>43754</v>
      </c>
      <c r="AN503" s="158" t="str">
        <f>IF(AND(Table1[[#This Row],[Completed Date]]&gt;="07/01/2019"+0,Table1[[#This Row],[Completed Date]]&lt;="6/30/2020"+0),"FY 19-20",IF(AND(Table1[[#This Row],[Completed Date]]&gt;="07/01/2018"+0,Table1[[#This Row],[Completed Date]]&lt;="6/30/2019"+0),"FY 18-19",""))</f>
        <v>FY 18-19</v>
      </c>
      <c r="AO503" s="157" t="str">
        <f>IFERROR(FIND("R",Table1[[#This Row],[FS_Priority]]),"")</f>
        <v/>
      </c>
      <c r="AX503"/>
      <c r="BA503" s="3"/>
    </row>
    <row r="504" spans="1:53" hidden="1" x14ac:dyDescent="0.25">
      <c r="A504" s="164" t="s">
        <v>489</v>
      </c>
      <c r="B504" s="164" t="s">
        <v>295</v>
      </c>
      <c r="C504" s="164" t="s">
        <v>489</v>
      </c>
      <c r="D504" s="168" t="b">
        <v>0</v>
      </c>
      <c r="E504" s="164" t="s">
        <v>189</v>
      </c>
      <c r="F504" s="164" t="s">
        <v>3574</v>
      </c>
      <c r="G504" s="164" t="s">
        <v>295</v>
      </c>
      <c r="H504" s="164" t="s">
        <v>536</v>
      </c>
      <c r="I504" s="164" t="s">
        <v>295</v>
      </c>
      <c r="J504" s="164" t="s">
        <v>2838</v>
      </c>
      <c r="K504" s="164" t="s">
        <v>4164</v>
      </c>
      <c r="L504" s="164" t="s">
        <v>487</v>
      </c>
      <c r="M504" s="164" t="s">
        <v>4174</v>
      </c>
      <c r="N504" s="164" t="s">
        <v>295</v>
      </c>
      <c r="O504" s="164" t="s">
        <v>263</v>
      </c>
      <c r="Q504" s="164" t="s">
        <v>320</v>
      </c>
      <c r="R504" s="164" t="s">
        <v>264</v>
      </c>
      <c r="S504" s="168" t="b">
        <v>0</v>
      </c>
      <c r="V504" s="170">
        <v>43195</v>
      </c>
      <c r="W504" s="164" t="s">
        <v>295</v>
      </c>
      <c r="X504"/>
      <c r="Z504" s="164" t="s">
        <v>295</v>
      </c>
      <c r="AC504" s="164" t="s">
        <v>2896</v>
      </c>
      <c r="AD504" s="171">
        <v>43287</v>
      </c>
      <c r="AE504" s="164" t="s">
        <v>583</v>
      </c>
      <c r="AF504" s="164" t="s">
        <v>2879</v>
      </c>
      <c r="AG504" s="164" t="s">
        <v>2884</v>
      </c>
      <c r="AH504" s="170">
        <v>43480</v>
      </c>
      <c r="AI504" s="172"/>
      <c r="AJ504" s="151" t="str">
        <f t="shared" si="7"/>
        <v>FS</v>
      </c>
      <c r="AK504" s="151" t="b">
        <f>ISNUMBER(SEARCH("IRT",Table1[[#This Row],[Current_Status]]))</f>
        <v>0</v>
      </c>
      <c r="AL504" s="152">
        <f>YEAR(Table1[[#This Row],[Project_Initiated]])</f>
        <v>2018</v>
      </c>
      <c r="AM504" s="87">
        <v>43754</v>
      </c>
      <c r="AN504" s="158" t="str">
        <f>IF(AND(Table1[[#This Row],[Completed Date]]&gt;="07/01/2019"+0,Table1[[#This Row],[Completed Date]]&lt;="6/30/2020"+0),"FY 19-20",IF(AND(Table1[[#This Row],[Completed Date]]&gt;="07/01/2018"+0,Table1[[#This Row],[Completed Date]]&lt;="6/30/2019"+0),"FY 18-19",""))</f>
        <v>FY 18-19</v>
      </c>
      <c r="AO504" s="157" t="str">
        <f>IFERROR(FIND("R",Table1[[#This Row],[FS_Priority]]),"")</f>
        <v/>
      </c>
      <c r="AX504"/>
      <c r="BA504" s="3"/>
    </row>
    <row r="505" spans="1:53" hidden="1" x14ac:dyDescent="0.25">
      <c r="A505" s="164" t="s">
        <v>882</v>
      </c>
      <c r="B505" s="164" t="s">
        <v>295</v>
      </c>
      <c r="C505" s="164" t="s">
        <v>882</v>
      </c>
      <c r="D505" s="168" t="b">
        <v>0</v>
      </c>
      <c r="E505" s="164" t="s">
        <v>189</v>
      </c>
      <c r="F505" s="164" t="s">
        <v>3568</v>
      </c>
      <c r="G505" s="164" t="s">
        <v>295</v>
      </c>
      <c r="H505" s="164" t="s">
        <v>1092</v>
      </c>
      <c r="I505" s="164" t="s">
        <v>4170</v>
      </c>
      <c r="J505" s="164" t="s">
        <v>2838</v>
      </c>
      <c r="K505" s="164" t="s">
        <v>4164</v>
      </c>
      <c r="L505" s="164" t="s">
        <v>487</v>
      </c>
      <c r="M505" s="164" t="s">
        <v>4169</v>
      </c>
      <c r="N505" s="164" t="s">
        <v>295</v>
      </c>
      <c r="O505" s="164" t="s">
        <v>263</v>
      </c>
      <c r="Q505" s="164" t="s">
        <v>295</v>
      </c>
      <c r="R505" s="164" t="s">
        <v>324</v>
      </c>
      <c r="S505" s="168" t="b">
        <v>0</v>
      </c>
      <c r="T505" s="136"/>
      <c r="V505" s="170">
        <v>43263</v>
      </c>
      <c r="W505" s="164" t="s">
        <v>295</v>
      </c>
      <c r="X505"/>
      <c r="Z505" s="164" t="s">
        <v>295</v>
      </c>
      <c r="AC505" s="164" t="s">
        <v>883</v>
      </c>
      <c r="AD505" s="136"/>
      <c r="AE505" s="164" t="s">
        <v>263</v>
      </c>
      <c r="AF505" s="164" t="s">
        <v>295</v>
      </c>
      <c r="AG505" s="164" t="s">
        <v>2884</v>
      </c>
      <c r="AH505" s="170">
        <v>43362</v>
      </c>
      <c r="AI505" s="172"/>
      <c r="AJ505" s="151" t="str">
        <f t="shared" si="7"/>
        <v>FS</v>
      </c>
      <c r="AK505" s="151" t="b">
        <f>ISNUMBER(SEARCH("IRT",Table1[[#This Row],[Current_Status]]))</f>
        <v>0</v>
      </c>
      <c r="AL505" s="152">
        <f>YEAR(Table1[[#This Row],[Project_Initiated]])</f>
        <v>2018</v>
      </c>
      <c r="AM505" s="87">
        <v>43754</v>
      </c>
      <c r="AN505" s="158" t="str">
        <f>IF(AND(Table1[[#This Row],[Completed Date]]&gt;="07/01/2019"+0,Table1[[#This Row],[Completed Date]]&lt;="6/30/2020"+0),"FY 19-20",IF(AND(Table1[[#This Row],[Completed Date]]&gt;="07/01/2018"+0,Table1[[#This Row],[Completed Date]]&lt;="6/30/2019"+0),"FY 18-19",""))</f>
        <v>FY 18-19</v>
      </c>
      <c r="AO505" s="157" t="str">
        <f>IFERROR(FIND("R",Table1[[#This Row],[FS_Priority]]),"")</f>
        <v/>
      </c>
      <c r="AX505"/>
      <c r="BA505" s="3"/>
    </row>
    <row r="506" spans="1:53" hidden="1" x14ac:dyDescent="0.25">
      <c r="A506" s="164" t="s">
        <v>886</v>
      </c>
      <c r="B506" s="164" t="s">
        <v>295</v>
      </c>
      <c r="C506" s="164" t="s">
        <v>886</v>
      </c>
      <c r="D506" s="168" t="b">
        <v>0</v>
      </c>
      <c r="E506" s="164" t="s">
        <v>189</v>
      </c>
      <c r="F506" s="164" t="s">
        <v>3569</v>
      </c>
      <c r="G506" s="164" t="s">
        <v>295</v>
      </c>
      <c r="H506" s="164" t="s">
        <v>262</v>
      </c>
      <c r="I506" s="164" t="s">
        <v>4167</v>
      </c>
      <c r="J506" s="164" t="s">
        <v>2838</v>
      </c>
      <c r="K506" s="164" t="s">
        <v>4164</v>
      </c>
      <c r="L506" s="164" t="s">
        <v>487</v>
      </c>
      <c r="M506" s="164" t="s">
        <v>4168</v>
      </c>
      <c r="N506" s="164" t="s">
        <v>295</v>
      </c>
      <c r="O506" s="164" t="s">
        <v>631</v>
      </c>
      <c r="Q506" s="164" t="s">
        <v>295</v>
      </c>
      <c r="R506" s="164" t="s">
        <v>302</v>
      </c>
      <c r="S506" s="168" t="b">
        <v>0</v>
      </c>
      <c r="V506" s="170">
        <v>43264</v>
      </c>
      <c r="W506" s="164" t="s">
        <v>295</v>
      </c>
      <c r="X506"/>
      <c r="Z506" s="164" t="s">
        <v>295</v>
      </c>
      <c r="AC506" s="164" t="s">
        <v>3080</v>
      </c>
      <c r="AD506" s="136"/>
      <c r="AE506" s="164" t="s">
        <v>257</v>
      </c>
      <c r="AF506" s="164" t="s">
        <v>887</v>
      </c>
      <c r="AG506" s="164" t="s">
        <v>2884</v>
      </c>
      <c r="AH506" s="170">
        <v>43552</v>
      </c>
      <c r="AI506" s="172"/>
      <c r="AJ506" s="151" t="str">
        <f t="shared" si="7"/>
        <v>FS</v>
      </c>
      <c r="AK506" s="151" t="b">
        <f>ISNUMBER(SEARCH("IRT",Table1[[#This Row],[Current_Status]]))</f>
        <v>0</v>
      </c>
      <c r="AL506" s="152">
        <f>YEAR(Table1[[#This Row],[Project_Initiated]])</f>
        <v>2018</v>
      </c>
      <c r="AM506" s="87">
        <v>43754</v>
      </c>
      <c r="AN506" s="158" t="str">
        <f>IF(AND(Table1[[#This Row],[Completed Date]]&gt;="07/01/2019"+0,Table1[[#This Row],[Completed Date]]&lt;="6/30/2020"+0),"FY 19-20",IF(AND(Table1[[#This Row],[Completed Date]]&gt;="07/01/2018"+0,Table1[[#This Row],[Completed Date]]&lt;="6/30/2019"+0),"FY 18-19",""))</f>
        <v>FY 18-19</v>
      </c>
      <c r="AO506" s="157" t="str">
        <f>IFERROR(FIND("R",Table1[[#This Row],[FS_Priority]]),"")</f>
        <v/>
      </c>
      <c r="AX506"/>
      <c r="BA506" s="3"/>
    </row>
    <row r="507" spans="1:53" hidden="1" x14ac:dyDescent="0.25">
      <c r="A507" s="164" t="s">
        <v>491</v>
      </c>
      <c r="B507" s="164" t="s">
        <v>295</v>
      </c>
      <c r="C507" s="164" t="s">
        <v>491</v>
      </c>
      <c r="D507" s="168" t="b">
        <v>0</v>
      </c>
      <c r="E507" s="164" t="s">
        <v>189</v>
      </c>
      <c r="F507" s="164" t="s">
        <v>3576</v>
      </c>
      <c r="G507" s="164" t="s">
        <v>295</v>
      </c>
      <c r="H507" s="164" t="s">
        <v>543</v>
      </c>
      <c r="I507" s="164" t="s">
        <v>295</v>
      </c>
      <c r="J507" s="164" t="s">
        <v>2838</v>
      </c>
      <c r="K507" s="164" t="s">
        <v>4164</v>
      </c>
      <c r="L507" s="164" t="s">
        <v>487</v>
      </c>
      <c r="M507" s="164" t="s">
        <v>4165</v>
      </c>
      <c r="N507" s="164" t="s">
        <v>295</v>
      </c>
      <c r="O507" s="164" t="s">
        <v>263</v>
      </c>
      <c r="P507" s="136"/>
      <c r="Q507" s="164" t="s">
        <v>323</v>
      </c>
      <c r="R507" s="164" t="s">
        <v>295</v>
      </c>
      <c r="S507" s="168" t="b">
        <v>0</v>
      </c>
      <c r="T507" s="136"/>
      <c r="V507" s="170">
        <v>43293</v>
      </c>
      <c r="W507" s="164" t="s">
        <v>295</v>
      </c>
      <c r="X507"/>
      <c r="Z507" s="164" t="s">
        <v>295</v>
      </c>
      <c r="AC507" s="164" t="s">
        <v>3125</v>
      </c>
      <c r="AD507" s="136"/>
      <c r="AE507" s="164" t="s">
        <v>257</v>
      </c>
      <c r="AF507" s="164" t="s">
        <v>941</v>
      </c>
      <c r="AG507" s="164" t="s">
        <v>2884</v>
      </c>
      <c r="AH507" s="170">
        <v>43570</v>
      </c>
      <c r="AI507" s="172"/>
      <c r="AJ507" s="151" t="str">
        <f t="shared" si="7"/>
        <v>FS</v>
      </c>
      <c r="AK507" s="151" t="b">
        <f>ISNUMBER(SEARCH("IRT",Table1[[#This Row],[Current_Status]]))</f>
        <v>0</v>
      </c>
      <c r="AL507" s="152">
        <f>YEAR(Table1[[#This Row],[Project_Initiated]])</f>
        <v>2018</v>
      </c>
      <c r="AM507" s="87">
        <v>43754</v>
      </c>
      <c r="AN507" s="158" t="str">
        <f>IF(AND(Table1[[#This Row],[Completed Date]]&gt;="07/01/2019"+0,Table1[[#This Row],[Completed Date]]&lt;="6/30/2020"+0),"FY 19-20",IF(AND(Table1[[#This Row],[Completed Date]]&gt;="07/01/2018"+0,Table1[[#This Row],[Completed Date]]&lt;="6/30/2019"+0),"FY 18-19",""))</f>
        <v>FY 18-19</v>
      </c>
      <c r="AO507" s="157" t="str">
        <f>IFERROR(FIND("R",Table1[[#This Row],[FS_Priority]]),"")</f>
        <v/>
      </c>
      <c r="AX507"/>
      <c r="BA507" s="3"/>
    </row>
    <row r="508" spans="1:53" hidden="1" x14ac:dyDescent="0.25">
      <c r="A508" s="164" t="s">
        <v>3022</v>
      </c>
      <c r="B508" s="164" t="s">
        <v>295</v>
      </c>
      <c r="C508" s="164" t="s">
        <v>3022</v>
      </c>
      <c r="D508" s="168" t="b">
        <v>0</v>
      </c>
      <c r="E508" s="164" t="s">
        <v>189</v>
      </c>
      <c r="F508" s="164" t="s">
        <v>3572</v>
      </c>
      <c r="G508" s="164" t="s">
        <v>295</v>
      </c>
      <c r="H508" s="164" t="s">
        <v>375</v>
      </c>
      <c r="I508" s="164" t="s">
        <v>4171</v>
      </c>
      <c r="J508" s="164" t="s">
        <v>2838</v>
      </c>
      <c r="K508" s="164" t="s">
        <v>4164</v>
      </c>
      <c r="L508" s="164" t="s">
        <v>487</v>
      </c>
      <c r="M508" s="164" t="s">
        <v>4169</v>
      </c>
      <c r="N508" s="164" t="s">
        <v>295</v>
      </c>
      <c r="O508" s="164" t="s">
        <v>263</v>
      </c>
      <c r="P508" s="167"/>
      <c r="Q508" s="164" t="s">
        <v>372</v>
      </c>
      <c r="R508" s="164" t="s">
        <v>295</v>
      </c>
      <c r="S508" s="168" t="b">
        <v>0</v>
      </c>
      <c r="T508" s="167"/>
      <c r="V508" s="170">
        <v>43411</v>
      </c>
      <c r="W508" s="164" t="s">
        <v>295</v>
      </c>
      <c r="X508" s="167"/>
      <c r="Y508" s="167"/>
      <c r="Z508" s="164" t="s">
        <v>295</v>
      </c>
      <c r="AC508" s="164" t="s">
        <v>3124</v>
      </c>
      <c r="AD508" s="136"/>
      <c r="AE508" s="164" t="s">
        <v>583</v>
      </c>
      <c r="AF508" s="164" t="s">
        <v>3023</v>
      </c>
      <c r="AG508" s="164" t="s">
        <v>295</v>
      </c>
      <c r="AH508" s="172">
        <v>43522</v>
      </c>
      <c r="AI508" s="172"/>
      <c r="AJ508" s="151" t="str">
        <f t="shared" si="7"/>
        <v>FS</v>
      </c>
      <c r="AK508" s="151" t="b">
        <f>ISNUMBER(SEARCH("IRT",Table1[[#This Row],[Current_Status]]))</f>
        <v>0</v>
      </c>
      <c r="AL508" s="152">
        <f>YEAR(Table1[[#This Row],[Project_Initiated]])</f>
        <v>2018</v>
      </c>
      <c r="AM508" s="87">
        <v>43754</v>
      </c>
      <c r="AN508" s="158" t="str">
        <f>IF(AND(Table1[[#This Row],[Completed Date]]&gt;="07/01/2019"+0,Table1[[#This Row],[Completed Date]]&lt;="6/30/2020"+0),"FY 19-20",IF(AND(Table1[[#This Row],[Completed Date]]&gt;="07/01/2018"+0,Table1[[#This Row],[Completed Date]]&lt;="6/30/2019"+0),"FY 18-19",""))</f>
        <v>FY 18-19</v>
      </c>
      <c r="AO508" s="157" t="str">
        <f>IFERROR(FIND("R",Table1[[#This Row],[FS_Priority]]),"")</f>
        <v/>
      </c>
      <c r="AX508"/>
      <c r="BA508" s="3"/>
    </row>
    <row r="509" spans="1:53" hidden="1" x14ac:dyDescent="0.25">
      <c r="A509" s="164" t="s">
        <v>3766</v>
      </c>
      <c r="B509" s="164" t="s">
        <v>295</v>
      </c>
      <c r="C509" s="164" t="s">
        <v>3766</v>
      </c>
      <c r="D509" s="168" t="b">
        <v>0</v>
      </c>
      <c r="E509" s="164" t="s">
        <v>189</v>
      </c>
      <c r="F509" s="164" t="s">
        <v>3767</v>
      </c>
      <c r="G509" s="164" t="s">
        <v>4494</v>
      </c>
      <c r="H509" s="164" t="s">
        <v>543</v>
      </c>
      <c r="I509" s="164" t="s">
        <v>4166</v>
      </c>
      <c r="J509" s="164" t="s">
        <v>2865</v>
      </c>
      <c r="K509" s="164" t="s">
        <v>4164</v>
      </c>
      <c r="L509" s="164" t="s">
        <v>487</v>
      </c>
      <c r="M509" s="164" t="s">
        <v>4165</v>
      </c>
      <c r="N509" s="164" t="s">
        <v>295</v>
      </c>
      <c r="O509" s="164" t="s">
        <v>4379</v>
      </c>
      <c r="P509" s="167"/>
      <c r="Q509" s="164" t="s">
        <v>3586</v>
      </c>
      <c r="R509" s="164" t="s">
        <v>295</v>
      </c>
      <c r="S509" s="168" t="b">
        <v>0</v>
      </c>
      <c r="T509" s="167"/>
      <c r="V509" s="170">
        <v>43472</v>
      </c>
      <c r="W509" s="164" t="s">
        <v>295</v>
      </c>
      <c r="X509" s="167"/>
      <c r="Y509" s="167"/>
      <c r="Z509" s="164" t="s">
        <v>295</v>
      </c>
      <c r="AC509" s="164" t="s">
        <v>4896</v>
      </c>
      <c r="AE509" s="164" t="s">
        <v>257</v>
      </c>
      <c r="AF509" s="164" t="s">
        <v>4460</v>
      </c>
      <c r="AG509" s="164" t="s">
        <v>295</v>
      </c>
      <c r="AH509" s="136"/>
      <c r="AI509" s="136"/>
      <c r="AJ509" s="151" t="str">
        <f t="shared" si="7"/>
        <v>FS</v>
      </c>
      <c r="AK509" s="151" t="b">
        <f>ISNUMBER(SEARCH("IRT",Table1[[#This Row],[Current_Status]]))</f>
        <v>0</v>
      </c>
      <c r="AL509" s="152">
        <f>YEAR(Table1[[#This Row],[Project_Initiated]])</f>
        <v>2019</v>
      </c>
      <c r="AM509" s="87">
        <v>43754</v>
      </c>
      <c r="AN509" s="158" t="str">
        <f>IF(AND(Table1[[#This Row],[Completed Date]]&gt;="07/01/2019"+0,Table1[[#This Row],[Completed Date]]&lt;="6/30/2020"+0),"FY 19-20",IF(AND(Table1[[#This Row],[Completed Date]]&gt;="07/01/2018"+0,Table1[[#This Row],[Completed Date]]&lt;="6/30/2019"+0),"FY 18-19",""))</f>
        <v/>
      </c>
      <c r="AO509" s="157">
        <f>IFERROR(FIND("R",Table1[[#This Row],[FS_Priority]]),"")</f>
        <v>1</v>
      </c>
      <c r="AX509"/>
      <c r="BA509" s="3"/>
    </row>
    <row r="510" spans="1:53" hidden="1" x14ac:dyDescent="0.25">
      <c r="A510" s="164" t="s">
        <v>492</v>
      </c>
      <c r="B510" s="164" t="s">
        <v>295</v>
      </c>
      <c r="C510" s="164" t="s">
        <v>492</v>
      </c>
      <c r="D510" s="168" t="b">
        <v>0</v>
      </c>
      <c r="E510" s="164" t="s">
        <v>192</v>
      </c>
      <c r="F510" s="164" t="s">
        <v>3578</v>
      </c>
      <c r="G510" s="164" t="s">
        <v>295</v>
      </c>
      <c r="H510" s="164" t="s">
        <v>357</v>
      </c>
      <c r="I510" s="164" t="s">
        <v>295</v>
      </c>
      <c r="J510" s="164" t="s">
        <v>3773</v>
      </c>
      <c r="K510" s="164" t="s">
        <v>4177</v>
      </c>
      <c r="L510" s="164" t="s">
        <v>2976</v>
      </c>
      <c r="M510" s="164" t="s">
        <v>4178</v>
      </c>
      <c r="N510" s="164" t="s">
        <v>295</v>
      </c>
      <c r="O510" s="164" t="s">
        <v>263</v>
      </c>
      <c r="P510" s="167"/>
      <c r="Q510" s="164" t="s">
        <v>302</v>
      </c>
      <c r="R510" s="164" t="s">
        <v>302</v>
      </c>
      <c r="S510" s="168" t="b">
        <v>0</v>
      </c>
      <c r="T510" s="167"/>
      <c r="V510" s="170">
        <v>43118</v>
      </c>
      <c r="W510" s="164" t="s">
        <v>295</v>
      </c>
      <c r="X510" s="167"/>
      <c r="Y510" s="167"/>
      <c r="Z510" s="164" t="s">
        <v>295</v>
      </c>
      <c r="AC510" s="164" t="s">
        <v>2881</v>
      </c>
      <c r="AE510" s="164" t="s">
        <v>263</v>
      </c>
      <c r="AF510" s="164" t="s">
        <v>4423</v>
      </c>
      <c r="AG510" s="164" t="s">
        <v>2884</v>
      </c>
      <c r="AH510" s="172">
        <v>43447</v>
      </c>
      <c r="AI510" s="172"/>
      <c r="AJ510" s="151" t="str">
        <f t="shared" si="7"/>
        <v>FS</v>
      </c>
      <c r="AK510" s="151" t="b">
        <f>ISNUMBER(SEARCH("IRT",Table1[[#This Row],[Current_Status]]))</f>
        <v>0</v>
      </c>
      <c r="AL510" s="152">
        <f>YEAR(Table1[[#This Row],[Project_Initiated]])</f>
        <v>2018</v>
      </c>
      <c r="AM510" s="87">
        <v>43754</v>
      </c>
      <c r="AN510" s="158" t="str">
        <f>IF(AND(Table1[[#This Row],[Completed Date]]&gt;="07/01/2019"+0,Table1[[#This Row],[Completed Date]]&lt;="6/30/2020"+0),"FY 19-20",IF(AND(Table1[[#This Row],[Completed Date]]&gt;="07/01/2018"+0,Table1[[#This Row],[Completed Date]]&lt;="6/30/2019"+0),"FY 18-19",""))</f>
        <v>FY 18-19</v>
      </c>
      <c r="AO510" s="157" t="str">
        <f>IFERROR(FIND("R",Table1[[#This Row],[FS_Priority]]),"")</f>
        <v/>
      </c>
      <c r="AX510"/>
      <c r="BA510" s="3"/>
    </row>
    <row r="511" spans="1:53" hidden="1" x14ac:dyDescent="0.25">
      <c r="A511" s="164" t="s">
        <v>497</v>
      </c>
      <c r="B511" s="164" t="s">
        <v>295</v>
      </c>
      <c r="C511" s="164" t="s">
        <v>497</v>
      </c>
      <c r="D511" s="168" t="b">
        <v>0</v>
      </c>
      <c r="E511" s="164" t="s">
        <v>4804</v>
      </c>
      <c r="F511" s="164" t="s">
        <v>3580</v>
      </c>
      <c r="G511" s="164" t="s">
        <v>295</v>
      </c>
      <c r="H511" s="164" t="s">
        <v>1397</v>
      </c>
      <c r="I511" s="164" t="s">
        <v>4183</v>
      </c>
      <c r="J511" s="164" t="s">
        <v>2854</v>
      </c>
      <c r="K511" s="164" t="s">
        <v>3793</v>
      </c>
      <c r="L511" s="164" t="s">
        <v>332</v>
      </c>
      <c r="M511" s="164" t="s">
        <v>4184</v>
      </c>
      <c r="N511" s="164" t="s">
        <v>295</v>
      </c>
      <c r="O511" s="164" t="s">
        <v>263</v>
      </c>
      <c r="P511" s="167"/>
      <c r="Q511" s="164" t="s">
        <v>295</v>
      </c>
      <c r="R511" s="164" t="s">
        <v>320</v>
      </c>
      <c r="S511" s="168" t="b">
        <v>0</v>
      </c>
      <c r="T511" s="167"/>
      <c r="V511" s="170">
        <v>42893</v>
      </c>
      <c r="W511" s="164" t="s">
        <v>295</v>
      </c>
      <c r="X511" s="167"/>
      <c r="Y511" s="167"/>
      <c r="Z511" s="164" t="s">
        <v>295</v>
      </c>
      <c r="AC511" s="164" t="s">
        <v>3162</v>
      </c>
      <c r="AD511" s="136"/>
      <c r="AE511" s="164" t="s">
        <v>257</v>
      </c>
      <c r="AF511" s="164" t="s">
        <v>3039</v>
      </c>
      <c r="AG511" s="164" t="s">
        <v>2883</v>
      </c>
      <c r="AH511" s="170">
        <v>43560</v>
      </c>
      <c r="AI511" s="172"/>
      <c r="AJ511" s="151" t="str">
        <f t="shared" si="7"/>
        <v>FS</v>
      </c>
      <c r="AK511" s="151" t="b">
        <f>ISNUMBER(SEARCH("IRT",Table1[[#This Row],[Current_Status]]))</f>
        <v>0</v>
      </c>
      <c r="AL511" s="152">
        <f>YEAR(Table1[[#This Row],[Project_Initiated]])</f>
        <v>2017</v>
      </c>
      <c r="AM511" s="87">
        <v>43754</v>
      </c>
      <c r="AN511" s="158" t="str">
        <f>IF(AND(Table1[[#This Row],[Completed Date]]&gt;="07/01/2019"+0,Table1[[#This Row],[Completed Date]]&lt;="6/30/2020"+0),"FY 19-20",IF(AND(Table1[[#This Row],[Completed Date]]&gt;="07/01/2018"+0,Table1[[#This Row],[Completed Date]]&lt;="6/30/2019"+0),"FY 18-19",""))</f>
        <v>FY 18-19</v>
      </c>
      <c r="AO511" s="157" t="str">
        <f>IFERROR(FIND("R",Table1[[#This Row],[FS_Priority]]),"")</f>
        <v/>
      </c>
      <c r="AX511"/>
      <c r="BA511" s="3"/>
    </row>
    <row r="512" spans="1:53" hidden="1" x14ac:dyDescent="0.25">
      <c r="A512" s="164" t="s">
        <v>711</v>
      </c>
      <c r="B512" s="164" t="s">
        <v>295</v>
      </c>
      <c r="C512" s="164" t="s">
        <v>711</v>
      </c>
      <c r="D512" s="168" t="b">
        <v>0</v>
      </c>
      <c r="E512" s="164" t="s">
        <v>4804</v>
      </c>
      <c r="F512" s="164" t="s">
        <v>3288</v>
      </c>
      <c r="G512" s="164" t="s">
        <v>295</v>
      </c>
      <c r="H512" s="164" t="s">
        <v>359</v>
      </c>
      <c r="I512" s="164" t="s">
        <v>3817</v>
      </c>
      <c r="J512" s="164" t="s">
        <v>2854</v>
      </c>
      <c r="K512" s="164" t="s">
        <v>3793</v>
      </c>
      <c r="L512" s="164" t="s">
        <v>332</v>
      </c>
      <c r="M512" s="164" t="s">
        <v>3794</v>
      </c>
      <c r="N512" s="164" t="s">
        <v>295</v>
      </c>
      <c r="O512" s="164" t="s">
        <v>257</v>
      </c>
      <c r="P512" s="167"/>
      <c r="Q512" s="164" t="s">
        <v>643</v>
      </c>
      <c r="R512" s="164" t="s">
        <v>259</v>
      </c>
      <c r="S512" s="168" t="b">
        <v>0</v>
      </c>
      <c r="T512" s="167"/>
      <c r="V512" s="170">
        <v>42986</v>
      </c>
      <c r="W512" s="164" t="s">
        <v>295</v>
      </c>
      <c r="X512"/>
      <c r="Z512" s="164" t="s">
        <v>295</v>
      </c>
      <c r="AC512" s="164" t="s">
        <v>712</v>
      </c>
      <c r="AE512" s="164" t="s">
        <v>257</v>
      </c>
      <c r="AF512" s="164" t="s">
        <v>4405</v>
      </c>
      <c r="AG512" s="164" t="s">
        <v>2884</v>
      </c>
      <c r="AH512" s="172">
        <v>43259</v>
      </c>
      <c r="AI512" s="172"/>
      <c r="AJ512" s="151" t="str">
        <f t="shared" si="7"/>
        <v>FS</v>
      </c>
      <c r="AK512" s="151" t="b">
        <f>ISNUMBER(SEARCH("IRT",Table1[[#This Row],[Current_Status]]))</f>
        <v>0</v>
      </c>
      <c r="AL512" s="152">
        <f>YEAR(Table1[[#This Row],[Project_Initiated]])</f>
        <v>2017</v>
      </c>
      <c r="AM512" s="87">
        <v>43754</v>
      </c>
      <c r="AN512" s="158" t="str">
        <f>IF(AND(Table1[[#This Row],[Completed Date]]&gt;="07/01/2019"+0,Table1[[#This Row],[Completed Date]]&lt;="6/30/2020"+0),"FY 19-20",IF(AND(Table1[[#This Row],[Completed Date]]&gt;="07/01/2018"+0,Table1[[#This Row],[Completed Date]]&lt;="6/30/2019"+0),"FY 18-19",""))</f>
        <v/>
      </c>
      <c r="AO512" s="157" t="str">
        <f>IFERROR(FIND("R",Table1[[#This Row],[FS_Priority]]),"")</f>
        <v/>
      </c>
      <c r="AX512"/>
      <c r="BA512" s="3"/>
    </row>
    <row r="513" spans="1:53" hidden="1" x14ac:dyDescent="0.25">
      <c r="A513" s="164" t="s">
        <v>821</v>
      </c>
      <c r="B513" s="164" t="s">
        <v>295</v>
      </c>
      <c r="C513" s="164" t="s">
        <v>821</v>
      </c>
      <c r="D513" s="168" t="b">
        <v>0</v>
      </c>
      <c r="E513" s="164" t="s">
        <v>4804</v>
      </c>
      <c r="F513" s="164" t="s">
        <v>3264</v>
      </c>
      <c r="G513" s="164" t="s">
        <v>2770</v>
      </c>
      <c r="H513" s="164" t="s">
        <v>550</v>
      </c>
      <c r="I513" s="164" t="s">
        <v>3801</v>
      </c>
      <c r="J513" s="164" t="s">
        <v>2854</v>
      </c>
      <c r="K513" s="164" t="s">
        <v>3793</v>
      </c>
      <c r="L513" s="164" t="s">
        <v>332</v>
      </c>
      <c r="M513" s="164" t="s">
        <v>3802</v>
      </c>
      <c r="N513" s="164" t="s">
        <v>295</v>
      </c>
      <c r="O513" s="164" t="s">
        <v>263</v>
      </c>
      <c r="P513" s="167"/>
      <c r="Q513" s="164" t="s">
        <v>295</v>
      </c>
      <c r="R513" s="164" t="s">
        <v>323</v>
      </c>
      <c r="S513" s="168" t="b">
        <v>0</v>
      </c>
      <c r="V513" s="170">
        <v>43186</v>
      </c>
      <c r="W513" s="164" t="s">
        <v>295</v>
      </c>
      <c r="X513"/>
      <c r="Z513" s="164" t="s">
        <v>295</v>
      </c>
      <c r="AC513" s="164" t="s">
        <v>2863</v>
      </c>
      <c r="AE513" s="164" t="s">
        <v>583</v>
      </c>
      <c r="AF513" s="164" t="s">
        <v>2771</v>
      </c>
      <c r="AG513" s="164" t="s">
        <v>2884</v>
      </c>
      <c r="AH513" s="172">
        <v>43448</v>
      </c>
      <c r="AI513" s="172"/>
      <c r="AJ513" s="151" t="str">
        <f t="shared" si="7"/>
        <v>FS</v>
      </c>
      <c r="AK513" s="151" t="b">
        <f>ISNUMBER(SEARCH("IRT",Table1[[#This Row],[Current_Status]]))</f>
        <v>0</v>
      </c>
      <c r="AL513" s="152">
        <f>YEAR(Table1[[#This Row],[Project_Initiated]])</f>
        <v>2018</v>
      </c>
      <c r="AM513" s="87">
        <v>43754</v>
      </c>
      <c r="AN513" s="158" t="str">
        <f>IF(AND(Table1[[#This Row],[Completed Date]]&gt;="07/01/2019"+0,Table1[[#This Row],[Completed Date]]&lt;="6/30/2020"+0),"FY 19-20",IF(AND(Table1[[#This Row],[Completed Date]]&gt;="07/01/2018"+0,Table1[[#This Row],[Completed Date]]&lt;="6/30/2019"+0),"FY 18-19",""))</f>
        <v>FY 18-19</v>
      </c>
      <c r="AO513" s="157" t="str">
        <f>IFERROR(FIND("R",Table1[[#This Row],[FS_Priority]]),"")</f>
        <v/>
      </c>
      <c r="AX513"/>
      <c r="BA513" s="3"/>
    </row>
    <row r="514" spans="1:53" hidden="1" x14ac:dyDescent="0.25">
      <c r="A514" s="164" t="s">
        <v>345</v>
      </c>
      <c r="B514" s="164" t="s">
        <v>295</v>
      </c>
      <c r="C514" s="164" t="s">
        <v>345</v>
      </c>
      <c r="D514" s="168" t="b">
        <v>0</v>
      </c>
      <c r="E514" s="164" t="s">
        <v>4804</v>
      </c>
      <c r="F514" s="164" t="s">
        <v>3285</v>
      </c>
      <c r="G514" s="164" t="s">
        <v>304</v>
      </c>
      <c r="H514" s="164" t="s">
        <v>3812</v>
      </c>
      <c r="I514" s="164" t="s">
        <v>295</v>
      </c>
      <c r="J514" s="164" t="s">
        <v>2854</v>
      </c>
      <c r="K514" s="164" t="s">
        <v>3793</v>
      </c>
      <c r="L514" s="164" t="s">
        <v>332</v>
      </c>
      <c r="M514" s="164" t="s">
        <v>3813</v>
      </c>
      <c r="N514" s="164" t="s">
        <v>295</v>
      </c>
      <c r="O514" s="164" t="s">
        <v>257</v>
      </c>
      <c r="P514" s="167"/>
      <c r="Q514" s="164" t="s">
        <v>327</v>
      </c>
      <c r="R514" s="164" t="s">
        <v>295</v>
      </c>
      <c r="S514" s="168" t="b">
        <v>0</v>
      </c>
      <c r="T514" s="167"/>
      <c r="V514" s="170">
        <v>43277</v>
      </c>
      <c r="W514" s="164" t="s">
        <v>295</v>
      </c>
      <c r="X514" s="136"/>
      <c r="Y514" s="136"/>
      <c r="Z514" s="164" t="s">
        <v>295</v>
      </c>
      <c r="AC514" s="164" t="s">
        <v>900</v>
      </c>
      <c r="AD514" s="171">
        <v>43341</v>
      </c>
      <c r="AE514" s="164" t="s">
        <v>257</v>
      </c>
      <c r="AF514" s="164" t="s">
        <v>2850</v>
      </c>
      <c r="AG514" s="164" t="s">
        <v>2884</v>
      </c>
      <c r="AH514" s="172">
        <v>43437</v>
      </c>
      <c r="AI514" s="172"/>
      <c r="AJ514" s="151" t="str">
        <f t="shared" ref="AJ514:AJ577" si="8">IF(LEN(A514)&gt;6,"FS","PD&amp;C")</f>
        <v>FS</v>
      </c>
      <c r="AK514" s="151" t="b">
        <f>ISNUMBER(SEARCH("IRT",Table1[[#This Row],[Current_Status]]))</f>
        <v>0</v>
      </c>
      <c r="AL514" s="152">
        <f>YEAR(Table1[[#This Row],[Project_Initiated]])</f>
        <v>2018</v>
      </c>
      <c r="AM514" s="87">
        <v>43754</v>
      </c>
      <c r="AN514" s="158" t="str">
        <f>IF(AND(Table1[[#This Row],[Completed Date]]&gt;="07/01/2019"+0,Table1[[#This Row],[Completed Date]]&lt;="6/30/2020"+0),"FY 19-20",IF(AND(Table1[[#This Row],[Completed Date]]&gt;="07/01/2018"+0,Table1[[#This Row],[Completed Date]]&lt;="6/30/2019"+0),"FY 18-19",""))</f>
        <v>FY 18-19</v>
      </c>
      <c r="AO514" s="157" t="str">
        <f>IFERROR(FIND("R",Table1[[#This Row],[FS_Priority]]),"")</f>
        <v/>
      </c>
      <c r="AX514"/>
      <c r="BA514" s="3"/>
    </row>
    <row r="515" spans="1:53" hidden="1" x14ac:dyDescent="0.25">
      <c r="A515" s="164" t="s">
        <v>258</v>
      </c>
      <c r="B515" s="164" t="s">
        <v>295</v>
      </c>
      <c r="C515" s="164" t="s">
        <v>258</v>
      </c>
      <c r="D515" s="168" t="b">
        <v>0</v>
      </c>
      <c r="E515" s="164" t="s">
        <v>4804</v>
      </c>
      <c r="F515" s="164" t="s">
        <v>3291</v>
      </c>
      <c r="G515" s="164" t="s">
        <v>347</v>
      </c>
      <c r="H515" s="164" t="s">
        <v>1118</v>
      </c>
      <c r="I515" s="164" t="s">
        <v>3792</v>
      </c>
      <c r="J515" s="164" t="s">
        <v>2854</v>
      </c>
      <c r="K515" s="164" t="s">
        <v>3793</v>
      </c>
      <c r="L515" s="164" t="s">
        <v>332</v>
      </c>
      <c r="M515" s="164" t="s">
        <v>3819</v>
      </c>
      <c r="N515" s="164" t="s">
        <v>295</v>
      </c>
      <c r="O515" s="164" t="s">
        <v>263</v>
      </c>
      <c r="P515" s="167"/>
      <c r="Q515" s="164" t="s">
        <v>295</v>
      </c>
      <c r="R515" s="164" t="s">
        <v>295</v>
      </c>
      <c r="S515" s="168" t="b">
        <v>0</v>
      </c>
      <c r="T515" s="136"/>
      <c r="V515" s="170">
        <v>43122</v>
      </c>
      <c r="W515" s="164" t="s">
        <v>295</v>
      </c>
      <c r="X515" s="136"/>
      <c r="Y515" s="136"/>
      <c r="Z515" s="164" t="s">
        <v>295</v>
      </c>
      <c r="AC515" s="164" t="s">
        <v>3081</v>
      </c>
      <c r="AE515" s="164" t="s">
        <v>257</v>
      </c>
      <c r="AF515" s="164" t="s">
        <v>911</v>
      </c>
      <c r="AG515" s="164" t="s">
        <v>2884</v>
      </c>
      <c r="AH515" s="172">
        <v>43552</v>
      </c>
      <c r="AI515" s="172"/>
      <c r="AJ515" s="151" t="str">
        <f t="shared" si="8"/>
        <v>FS</v>
      </c>
      <c r="AK515" s="151" t="b">
        <f>ISNUMBER(SEARCH("IRT",Table1[[#This Row],[Current_Status]]))</f>
        <v>0</v>
      </c>
      <c r="AL515" s="152">
        <f>YEAR(Table1[[#This Row],[Project_Initiated]])</f>
        <v>2018</v>
      </c>
      <c r="AM515" s="87">
        <v>43754</v>
      </c>
      <c r="AN515" s="158" t="str">
        <f>IF(AND(Table1[[#This Row],[Completed Date]]&gt;="07/01/2019"+0,Table1[[#This Row],[Completed Date]]&lt;="6/30/2020"+0),"FY 19-20",IF(AND(Table1[[#This Row],[Completed Date]]&gt;="07/01/2018"+0,Table1[[#This Row],[Completed Date]]&lt;="6/30/2019"+0),"FY 18-19",""))</f>
        <v>FY 18-19</v>
      </c>
      <c r="AO515" s="157" t="str">
        <f>IFERROR(FIND("R",Table1[[#This Row],[FS_Priority]]),"")</f>
        <v/>
      </c>
      <c r="AX515"/>
      <c r="BA515" s="3"/>
    </row>
    <row r="516" spans="1:53" hidden="1" x14ac:dyDescent="0.25">
      <c r="A516" s="164" t="s">
        <v>919</v>
      </c>
      <c r="B516" s="164" t="s">
        <v>295</v>
      </c>
      <c r="C516" s="164" t="s">
        <v>919</v>
      </c>
      <c r="D516" s="168" t="b">
        <v>0</v>
      </c>
      <c r="E516" s="164" t="s">
        <v>4804</v>
      </c>
      <c r="F516" s="164" t="s">
        <v>3267</v>
      </c>
      <c r="G516" s="164" t="s">
        <v>920</v>
      </c>
      <c r="H516" s="164" t="s">
        <v>540</v>
      </c>
      <c r="I516" s="164" t="s">
        <v>295</v>
      </c>
      <c r="J516" s="164" t="s">
        <v>2854</v>
      </c>
      <c r="K516" s="164" t="s">
        <v>3793</v>
      </c>
      <c r="L516" s="164" t="s">
        <v>332</v>
      </c>
      <c r="M516" s="164" t="s">
        <v>3803</v>
      </c>
      <c r="N516" s="164" t="s">
        <v>295</v>
      </c>
      <c r="O516" s="164" t="s">
        <v>263</v>
      </c>
      <c r="P516" s="167"/>
      <c r="Q516" s="164" t="s">
        <v>295</v>
      </c>
      <c r="R516" s="164" t="s">
        <v>574</v>
      </c>
      <c r="S516" s="168" t="b">
        <v>0</v>
      </c>
      <c r="T516" s="167"/>
      <c r="V516" s="170">
        <v>43171</v>
      </c>
      <c r="W516" s="164" t="s">
        <v>295</v>
      </c>
      <c r="X516"/>
      <c r="Z516" s="164" t="s">
        <v>295</v>
      </c>
      <c r="AC516" s="164" t="s">
        <v>921</v>
      </c>
      <c r="AD516" s="136"/>
      <c r="AE516" s="164" t="s">
        <v>257</v>
      </c>
      <c r="AF516" s="164" t="s">
        <v>922</v>
      </c>
      <c r="AG516" s="164" t="s">
        <v>2884</v>
      </c>
      <c r="AH516" s="172">
        <v>43284</v>
      </c>
      <c r="AI516" s="172"/>
      <c r="AJ516" s="151" t="str">
        <f t="shared" si="8"/>
        <v>FS</v>
      </c>
      <c r="AK516" s="151" t="b">
        <f>ISNUMBER(SEARCH("IRT",Table1[[#This Row],[Current_Status]]))</f>
        <v>0</v>
      </c>
      <c r="AL516" s="152">
        <f>YEAR(Table1[[#This Row],[Project_Initiated]])</f>
        <v>2018</v>
      </c>
      <c r="AM516" s="87">
        <v>43754</v>
      </c>
      <c r="AN516" s="158" t="str">
        <f>IF(AND(Table1[[#This Row],[Completed Date]]&gt;="07/01/2019"+0,Table1[[#This Row],[Completed Date]]&lt;="6/30/2020"+0),"FY 19-20",IF(AND(Table1[[#This Row],[Completed Date]]&gt;="07/01/2018"+0,Table1[[#This Row],[Completed Date]]&lt;="6/30/2019"+0),"FY 18-19",""))</f>
        <v>FY 18-19</v>
      </c>
      <c r="AO516" s="157" t="str">
        <f>IFERROR(FIND("R",Table1[[#This Row],[FS_Priority]]),"")</f>
        <v/>
      </c>
      <c r="AX516"/>
      <c r="BA516" s="3"/>
    </row>
    <row r="517" spans="1:53" hidden="1" x14ac:dyDescent="0.25">
      <c r="A517" s="164" t="s">
        <v>989</v>
      </c>
      <c r="B517" s="164" t="s">
        <v>295</v>
      </c>
      <c r="C517" s="164" t="s">
        <v>989</v>
      </c>
      <c r="D517" s="168" t="b">
        <v>0</v>
      </c>
      <c r="E517" s="164" t="s">
        <v>4804</v>
      </c>
      <c r="F517" s="164" t="s">
        <v>3289</v>
      </c>
      <c r="G517" s="164" t="s">
        <v>990</v>
      </c>
      <c r="H517" s="164" t="s">
        <v>359</v>
      </c>
      <c r="I517" s="164" t="s">
        <v>295</v>
      </c>
      <c r="J517" s="164" t="s">
        <v>2854</v>
      </c>
      <c r="K517" s="164" t="s">
        <v>3793</v>
      </c>
      <c r="L517" s="164" t="s">
        <v>332</v>
      </c>
      <c r="M517" s="164" t="s">
        <v>3818</v>
      </c>
      <c r="N517" s="164" t="s">
        <v>295</v>
      </c>
      <c r="O517" s="164" t="s">
        <v>263</v>
      </c>
      <c r="P517" s="167"/>
      <c r="Q517" s="164" t="s">
        <v>295</v>
      </c>
      <c r="R517" s="164" t="s">
        <v>295</v>
      </c>
      <c r="S517" s="168" t="b">
        <v>0</v>
      </c>
      <c r="T517" s="167"/>
      <c r="V517" s="170">
        <v>43326</v>
      </c>
      <c r="W517" s="164" t="s">
        <v>295</v>
      </c>
      <c r="X517"/>
      <c r="Z517" s="164" t="s">
        <v>295</v>
      </c>
      <c r="AC517" s="164" t="s">
        <v>295</v>
      </c>
      <c r="AE517" s="164" t="s">
        <v>257</v>
      </c>
      <c r="AF517" s="164" t="s">
        <v>295</v>
      </c>
      <c r="AG517" s="164" t="s">
        <v>2883</v>
      </c>
      <c r="AH517" s="172">
        <v>43360</v>
      </c>
      <c r="AI517" s="172"/>
      <c r="AJ517" s="151" t="str">
        <f t="shared" si="8"/>
        <v>FS</v>
      </c>
      <c r="AK517" s="151" t="b">
        <f>ISNUMBER(SEARCH("IRT",Table1[[#This Row],[Current_Status]]))</f>
        <v>0</v>
      </c>
      <c r="AL517" s="152">
        <f>YEAR(Table1[[#This Row],[Project_Initiated]])</f>
        <v>2018</v>
      </c>
      <c r="AM517" s="87">
        <v>43754</v>
      </c>
      <c r="AN517" s="158" t="str">
        <f>IF(AND(Table1[[#This Row],[Completed Date]]&gt;="07/01/2019"+0,Table1[[#This Row],[Completed Date]]&lt;="6/30/2020"+0),"FY 19-20",IF(AND(Table1[[#This Row],[Completed Date]]&gt;="07/01/2018"+0,Table1[[#This Row],[Completed Date]]&lt;="6/30/2019"+0),"FY 18-19",""))</f>
        <v>FY 18-19</v>
      </c>
      <c r="AO517" s="157" t="str">
        <f>IFERROR(FIND("R",Table1[[#This Row],[FS_Priority]]),"")</f>
        <v/>
      </c>
      <c r="AX517"/>
      <c r="BA517" s="3"/>
    </row>
    <row r="518" spans="1:53" hidden="1" x14ac:dyDescent="0.25">
      <c r="A518" s="164" t="s">
        <v>336</v>
      </c>
      <c r="B518" s="164" t="s">
        <v>295</v>
      </c>
      <c r="C518" s="164" t="s">
        <v>336</v>
      </c>
      <c r="D518" s="168" t="b">
        <v>0</v>
      </c>
      <c r="E518" s="164" t="s">
        <v>4804</v>
      </c>
      <c r="F518" s="164" t="s">
        <v>3277</v>
      </c>
      <c r="G518" s="164" t="s">
        <v>337</v>
      </c>
      <c r="H518" s="164" t="s">
        <v>348</v>
      </c>
      <c r="I518" s="164" t="s">
        <v>3804</v>
      </c>
      <c r="J518" s="164" t="s">
        <v>2854</v>
      </c>
      <c r="K518" s="164" t="s">
        <v>3793</v>
      </c>
      <c r="L518" s="164" t="s">
        <v>332</v>
      </c>
      <c r="M518" s="164" t="s">
        <v>3794</v>
      </c>
      <c r="N518" s="164" t="s">
        <v>295</v>
      </c>
      <c r="O518" s="164" t="s">
        <v>619</v>
      </c>
      <c r="P518" s="167"/>
      <c r="Q518" s="164" t="s">
        <v>307</v>
      </c>
      <c r="R518" s="164" t="s">
        <v>295</v>
      </c>
      <c r="S518" s="168" t="b">
        <v>0</v>
      </c>
      <c r="T518" s="136"/>
      <c r="V518" s="170">
        <v>43347</v>
      </c>
      <c r="W518" s="164" t="s">
        <v>295</v>
      </c>
      <c r="X518" s="167"/>
      <c r="Y518" s="167"/>
      <c r="Z518" s="164" t="s">
        <v>295</v>
      </c>
      <c r="AC518" s="164" t="s">
        <v>3094</v>
      </c>
      <c r="AD518" s="171">
        <v>43405</v>
      </c>
      <c r="AE518" s="164" t="s">
        <v>257</v>
      </c>
      <c r="AF518" s="164" t="s">
        <v>2829</v>
      </c>
      <c r="AG518" s="164" t="s">
        <v>2884</v>
      </c>
      <c r="AH518" s="172">
        <v>43559</v>
      </c>
      <c r="AI518" s="172"/>
      <c r="AJ518" s="151" t="str">
        <f t="shared" si="8"/>
        <v>FS</v>
      </c>
      <c r="AK518" s="151" t="b">
        <f>ISNUMBER(SEARCH("IRT",Table1[[#This Row],[Current_Status]]))</f>
        <v>0</v>
      </c>
      <c r="AL518" s="152">
        <f>YEAR(Table1[[#This Row],[Project_Initiated]])</f>
        <v>2018</v>
      </c>
      <c r="AM518" s="87">
        <v>43754</v>
      </c>
      <c r="AN518" s="158" t="str">
        <f>IF(AND(Table1[[#This Row],[Completed Date]]&gt;="07/01/2019"+0,Table1[[#This Row],[Completed Date]]&lt;="6/30/2020"+0),"FY 19-20",IF(AND(Table1[[#This Row],[Completed Date]]&gt;="07/01/2018"+0,Table1[[#This Row],[Completed Date]]&lt;="6/30/2019"+0),"FY 18-19",""))</f>
        <v>FY 18-19</v>
      </c>
      <c r="AO518" s="157" t="str">
        <f>IFERROR(FIND("R",Table1[[#This Row],[FS_Priority]]),"")</f>
        <v/>
      </c>
      <c r="AX518"/>
      <c r="BA518" s="3"/>
    </row>
    <row r="519" spans="1:53" hidden="1" x14ac:dyDescent="0.25">
      <c r="A519" s="164" t="s">
        <v>1004</v>
      </c>
      <c r="B519" s="164" t="s">
        <v>295</v>
      </c>
      <c r="C519" s="164" t="s">
        <v>1004</v>
      </c>
      <c r="D519" s="168" t="b">
        <v>0</v>
      </c>
      <c r="E519" s="164" t="s">
        <v>4804</v>
      </c>
      <c r="F519" s="164" t="s">
        <v>3583</v>
      </c>
      <c r="G519" s="164" t="s">
        <v>295</v>
      </c>
      <c r="H519" s="164" t="s">
        <v>75</v>
      </c>
      <c r="I519" s="164" t="s">
        <v>3962</v>
      </c>
      <c r="J519" s="164" t="s">
        <v>2854</v>
      </c>
      <c r="K519" s="164" t="s">
        <v>3793</v>
      </c>
      <c r="L519" s="164" t="s">
        <v>332</v>
      </c>
      <c r="M519" s="164" t="s">
        <v>3911</v>
      </c>
      <c r="N519" s="164" t="s">
        <v>295</v>
      </c>
      <c r="O519" s="164" t="s">
        <v>243</v>
      </c>
      <c r="P519" s="167"/>
      <c r="Q519" s="164" t="s">
        <v>302</v>
      </c>
      <c r="R519" s="164" t="s">
        <v>295</v>
      </c>
      <c r="S519" s="168" t="b">
        <v>0</v>
      </c>
      <c r="T519" s="167"/>
      <c r="V519" s="170">
        <v>43349</v>
      </c>
      <c r="W519" s="164" t="s">
        <v>295</v>
      </c>
      <c r="X519" s="136"/>
      <c r="Y519" s="136"/>
      <c r="Z519" s="164" t="s">
        <v>295</v>
      </c>
      <c r="AC519" s="164" t="s">
        <v>295</v>
      </c>
      <c r="AE519" s="164" t="s">
        <v>243</v>
      </c>
      <c r="AF519" s="164" t="s">
        <v>1005</v>
      </c>
      <c r="AG519" s="164" t="s">
        <v>624</v>
      </c>
      <c r="AH519" s="172">
        <v>43356</v>
      </c>
      <c r="AI519" s="172"/>
      <c r="AJ519" s="151" t="str">
        <f t="shared" si="8"/>
        <v>FS</v>
      </c>
      <c r="AK519" s="151" t="b">
        <f>ISNUMBER(SEARCH("IRT",Table1[[#This Row],[Current_Status]]))</f>
        <v>0</v>
      </c>
      <c r="AL519" s="152">
        <f>YEAR(Table1[[#This Row],[Project_Initiated]])</f>
        <v>2018</v>
      </c>
      <c r="AM519" s="87">
        <v>43754</v>
      </c>
      <c r="AN519" s="158" t="str">
        <f>IF(AND(Table1[[#This Row],[Completed Date]]&gt;="07/01/2019"+0,Table1[[#This Row],[Completed Date]]&lt;="6/30/2020"+0),"FY 19-20",IF(AND(Table1[[#This Row],[Completed Date]]&gt;="07/01/2018"+0,Table1[[#This Row],[Completed Date]]&lt;="6/30/2019"+0),"FY 18-19",""))</f>
        <v>FY 18-19</v>
      </c>
      <c r="AO519" s="157" t="str">
        <f>IFERROR(FIND("R",Table1[[#This Row],[FS_Priority]]),"")</f>
        <v/>
      </c>
      <c r="AX519"/>
      <c r="BA519" s="3"/>
    </row>
    <row r="520" spans="1:53" hidden="1" x14ac:dyDescent="0.25">
      <c r="A520" s="164" t="s">
        <v>3200</v>
      </c>
      <c r="B520" s="164" t="s">
        <v>295</v>
      </c>
      <c r="C520" s="164" t="s">
        <v>3200</v>
      </c>
      <c r="D520" s="168" t="b">
        <v>0</v>
      </c>
      <c r="E520" s="164" t="s">
        <v>4804</v>
      </c>
      <c r="F520" s="164" t="s">
        <v>3587</v>
      </c>
      <c r="G520" s="164" t="s">
        <v>295</v>
      </c>
      <c r="H520" s="164" t="s">
        <v>2411</v>
      </c>
      <c r="I520" s="164" t="s">
        <v>4346</v>
      </c>
      <c r="J520" s="164" t="s">
        <v>2854</v>
      </c>
      <c r="K520" s="164" t="s">
        <v>3793</v>
      </c>
      <c r="L520" s="164" t="s">
        <v>332</v>
      </c>
      <c r="M520" s="164" t="s">
        <v>4347</v>
      </c>
      <c r="N520" s="164" t="s">
        <v>295</v>
      </c>
      <c r="O520" s="164" t="s">
        <v>243</v>
      </c>
      <c r="P520" s="167"/>
      <c r="Q520" s="164" t="s">
        <v>3588</v>
      </c>
      <c r="R520" s="164" t="s">
        <v>295</v>
      </c>
      <c r="S520" s="168" t="b">
        <v>0</v>
      </c>
      <c r="T520" s="167"/>
      <c r="V520" s="170">
        <v>43566</v>
      </c>
      <c r="W520" s="164" t="s">
        <v>295</v>
      </c>
      <c r="X520" s="167"/>
      <c r="Y520" s="167"/>
      <c r="Z520" s="164" t="s">
        <v>295</v>
      </c>
      <c r="AC520" s="164" t="s">
        <v>3589</v>
      </c>
      <c r="AE520" s="164" t="s">
        <v>295</v>
      </c>
      <c r="AF520" s="164" t="s">
        <v>3391</v>
      </c>
      <c r="AG520" s="164" t="s">
        <v>295</v>
      </c>
      <c r="AH520" s="172">
        <v>43630</v>
      </c>
      <c r="AI520" s="172"/>
      <c r="AJ520" s="151" t="str">
        <f t="shared" si="8"/>
        <v>FS</v>
      </c>
      <c r="AK520" s="151" t="b">
        <f>ISNUMBER(SEARCH("IRT",Table1[[#This Row],[Current_Status]]))</f>
        <v>0</v>
      </c>
      <c r="AL520" s="152">
        <f>YEAR(Table1[[#This Row],[Project_Initiated]])</f>
        <v>2019</v>
      </c>
      <c r="AM520" s="87">
        <v>43754</v>
      </c>
      <c r="AN520" s="158" t="str">
        <f>IF(AND(Table1[[#This Row],[Completed Date]]&gt;="07/01/2019"+0,Table1[[#This Row],[Completed Date]]&lt;="6/30/2020"+0),"FY 19-20",IF(AND(Table1[[#This Row],[Completed Date]]&gt;="07/01/2018"+0,Table1[[#This Row],[Completed Date]]&lt;="6/30/2019"+0),"FY 18-19",""))</f>
        <v>FY 18-19</v>
      </c>
      <c r="AO520" s="157">
        <f>IFERROR(FIND("R",Table1[[#This Row],[FS_Priority]]),"")</f>
        <v>1</v>
      </c>
      <c r="AX520"/>
      <c r="BA520" s="3"/>
    </row>
    <row r="521" spans="1:53" hidden="1" x14ac:dyDescent="0.25">
      <c r="A521" s="164" t="s">
        <v>338</v>
      </c>
      <c r="B521" s="164" t="s">
        <v>295</v>
      </c>
      <c r="C521" s="164" t="s">
        <v>338</v>
      </c>
      <c r="D521" s="168" t="b">
        <v>0</v>
      </c>
      <c r="E521" s="164" t="s">
        <v>4804</v>
      </c>
      <c r="F521" s="164" t="s">
        <v>3278</v>
      </c>
      <c r="G521" s="164" t="s">
        <v>304</v>
      </c>
      <c r="H521" s="164" t="s">
        <v>356</v>
      </c>
      <c r="I521" s="164" t="s">
        <v>3805</v>
      </c>
      <c r="J521" s="164" t="s">
        <v>2851</v>
      </c>
      <c r="K521" s="164" t="s">
        <v>3793</v>
      </c>
      <c r="L521" s="164" t="s">
        <v>332</v>
      </c>
      <c r="M521" s="164" t="s">
        <v>3806</v>
      </c>
      <c r="N521" s="164" t="s">
        <v>295</v>
      </c>
      <c r="O521" s="164" t="s">
        <v>295</v>
      </c>
      <c r="P521" s="167"/>
      <c r="Q521" s="164" t="s">
        <v>309</v>
      </c>
      <c r="R521" s="164" t="s">
        <v>295</v>
      </c>
      <c r="S521" s="168" t="b">
        <v>0</v>
      </c>
      <c r="T521" s="167"/>
      <c r="V521" s="170">
        <v>43347</v>
      </c>
      <c r="W521" s="164" t="s">
        <v>295</v>
      </c>
      <c r="X521" s="136"/>
      <c r="Y521" s="136"/>
      <c r="Z521" s="164" t="s">
        <v>295</v>
      </c>
      <c r="AC521" s="164" t="s">
        <v>295</v>
      </c>
      <c r="AE521" s="164" t="s">
        <v>257</v>
      </c>
      <c r="AF521" s="164" t="s">
        <v>2853</v>
      </c>
      <c r="AG521" s="164" t="s">
        <v>2884</v>
      </c>
      <c r="AH521" s="172">
        <v>43367</v>
      </c>
      <c r="AI521" s="172"/>
      <c r="AJ521" s="151" t="str">
        <f t="shared" si="8"/>
        <v>FS</v>
      </c>
      <c r="AK521" s="151" t="b">
        <f>ISNUMBER(SEARCH("IRT",Table1[[#This Row],[Current_Status]]))</f>
        <v>0</v>
      </c>
      <c r="AL521" s="152">
        <f>YEAR(Table1[[#This Row],[Project_Initiated]])</f>
        <v>2018</v>
      </c>
      <c r="AM521" s="87">
        <v>43754</v>
      </c>
      <c r="AN521" s="158" t="str">
        <f>IF(AND(Table1[[#This Row],[Completed Date]]&gt;="07/01/2019"+0,Table1[[#This Row],[Completed Date]]&lt;="6/30/2020"+0),"FY 19-20",IF(AND(Table1[[#This Row],[Completed Date]]&gt;="07/01/2018"+0,Table1[[#This Row],[Completed Date]]&lt;="6/30/2019"+0),"FY 18-19",""))</f>
        <v>FY 18-19</v>
      </c>
      <c r="AO521" s="157" t="str">
        <f>IFERROR(FIND("R",Table1[[#This Row],[FS_Priority]]),"")</f>
        <v/>
      </c>
      <c r="AX521"/>
      <c r="BA521" s="3"/>
    </row>
    <row r="522" spans="1:53" hidden="1" x14ac:dyDescent="0.25">
      <c r="A522" s="164" t="s">
        <v>1043</v>
      </c>
      <c r="B522" s="164" t="s">
        <v>295</v>
      </c>
      <c r="C522" s="164" t="s">
        <v>1043</v>
      </c>
      <c r="D522" s="168" t="b">
        <v>0</v>
      </c>
      <c r="E522" s="164" t="s">
        <v>4804</v>
      </c>
      <c r="F522" s="164" t="s">
        <v>3266</v>
      </c>
      <c r="G522" s="164" t="s">
        <v>4403</v>
      </c>
      <c r="H522" s="164" t="s">
        <v>1044</v>
      </c>
      <c r="I522" s="164" t="s">
        <v>295</v>
      </c>
      <c r="J522" s="164" t="s">
        <v>2851</v>
      </c>
      <c r="K522" s="164" t="s">
        <v>3793</v>
      </c>
      <c r="L522" s="164" t="s">
        <v>332</v>
      </c>
      <c r="M522" s="164" t="s">
        <v>3796</v>
      </c>
      <c r="N522" s="164" t="s">
        <v>295</v>
      </c>
      <c r="O522" s="164" t="s">
        <v>295</v>
      </c>
      <c r="P522" s="167"/>
      <c r="Q522" s="164" t="s">
        <v>295</v>
      </c>
      <c r="R522" s="164" t="s">
        <v>295</v>
      </c>
      <c r="S522" s="168" t="b">
        <v>0</v>
      </c>
      <c r="T522" s="167"/>
      <c r="V522" s="170">
        <v>43376</v>
      </c>
      <c r="W522" s="164" t="s">
        <v>295</v>
      </c>
      <c r="X522" s="136"/>
      <c r="Y522" s="136"/>
      <c r="Z522" s="164" t="s">
        <v>295</v>
      </c>
      <c r="AC522" s="164" t="s">
        <v>295</v>
      </c>
      <c r="AD522" s="136"/>
      <c r="AE522" s="164" t="s">
        <v>295</v>
      </c>
      <c r="AF522" s="164" t="s">
        <v>4404</v>
      </c>
      <c r="AG522" s="164" t="s">
        <v>295</v>
      </c>
      <c r="AH522" s="172">
        <v>43479</v>
      </c>
      <c r="AI522" s="172"/>
      <c r="AJ522" s="151" t="str">
        <f t="shared" si="8"/>
        <v>FS</v>
      </c>
      <c r="AK522" s="151" t="b">
        <f>ISNUMBER(SEARCH("IRT",Table1[[#This Row],[Current_Status]]))</f>
        <v>0</v>
      </c>
      <c r="AL522" s="152">
        <f>YEAR(Table1[[#This Row],[Project_Initiated]])</f>
        <v>2018</v>
      </c>
      <c r="AM522" s="87">
        <v>43754</v>
      </c>
      <c r="AN522" s="158" t="str">
        <f>IF(AND(Table1[[#This Row],[Completed Date]]&gt;="07/01/2019"+0,Table1[[#This Row],[Completed Date]]&lt;="6/30/2020"+0),"FY 19-20",IF(AND(Table1[[#This Row],[Completed Date]]&gt;="07/01/2018"+0,Table1[[#This Row],[Completed Date]]&lt;="6/30/2019"+0),"FY 18-19",""))</f>
        <v>FY 18-19</v>
      </c>
      <c r="AO522" s="157" t="str">
        <f>IFERROR(FIND("R",Table1[[#This Row],[FS_Priority]]),"")</f>
        <v/>
      </c>
      <c r="AX522"/>
      <c r="BA522" s="3"/>
    </row>
    <row r="523" spans="1:53" hidden="1" x14ac:dyDescent="0.25">
      <c r="A523" s="164" t="s">
        <v>758</v>
      </c>
      <c r="B523" s="164" t="s">
        <v>295</v>
      </c>
      <c r="C523" s="164" t="s">
        <v>758</v>
      </c>
      <c r="D523" s="168" t="b">
        <v>0</v>
      </c>
      <c r="E523" s="164" t="s">
        <v>4804</v>
      </c>
      <c r="F523" s="164" t="s">
        <v>3273</v>
      </c>
      <c r="G523" s="164" t="s">
        <v>295</v>
      </c>
      <c r="H523" s="164" t="s">
        <v>532</v>
      </c>
      <c r="I523" s="164" t="s">
        <v>295</v>
      </c>
      <c r="J523" s="164" t="s">
        <v>2838</v>
      </c>
      <c r="K523" s="164" t="s">
        <v>3793</v>
      </c>
      <c r="L523" s="164" t="s">
        <v>332</v>
      </c>
      <c r="M523" s="164" t="s">
        <v>3800</v>
      </c>
      <c r="N523" s="164" t="s">
        <v>295</v>
      </c>
      <c r="O523" s="164" t="s">
        <v>263</v>
      </c>
      <c r="P523" s="167"/>
      <c r="Q523" s="164" t="s">
        <v>295</v>
      </c>
      <c r="R523" s="164" t="s">
        <v>295</v>
      </c>
      <c r="S523" s="168" t="b">
        <v>0</v>
      </c>
      <c r="V523" s="170">
        <v>43125</v>
      </c>
      <c r="W523" s="164" t="s">
        <v>295</v>
      </c>
      <c r="X523" s="167"/>
      <c r="Y523" s="167"/>
      <c r="Z523" s="164" t="s">
        <v>295</v>
      </c>
      <c r="AC523" s="164" t="s">
        <v>759</v>
      </c>
      <c r="AE523" s="164" t="s">
        <v>257</v>
      </c>
      <c r="AF523" s="164" t="s">
        <v>760</v>
      </c>
      <c r="AG523" s="164" t="s">
        <v>2884</v>
      </c>
      <c r="AH523" s="172">
        <v>43322</v>
      </c>
      <c r="AI523" s="172"/>
      <c r="AJ523" s="151" t="str">
        <f t="shared" si="8"/>
        <v>FS</v>
      </c>
      <c r="AK523" s="151" t="b">
        <f>ISNUMBER(SEARCH("IRT",Table1[[#This Row],[Current_Status]]))</f>
        <v>0</v>
      </c>
      <c r="AL523" s="152">
        <f>YEAR(Table1[[#This Row],[Project_Initiated]])</f>
        <v>2018</v>
      </c>
      <c r="AM523" s="87">
        <v>43754</v>
      </c>
      <c r="AN523" s="158" t="str">
        <f>IF(AND(Table1[[#This Row],[Completed Date]]&gt;="07/01/2019"+0,Table1[[#This Row],[Completed Date]]&lt;="6/30/2020"+0),"FY 19-20",IF(AND(Table1[[#This Row],[Completed Date]]&gt;="07/01/2018"+0,Table1[[#This Row],[Completed Date]]&lt;="6/30/2019"+0),"FY 18-19",""))</f>
        <v>FY 18-19</v>
      </c>
      <c r="AO523" s="157" t="str">
        <f>IFERROR(FIND("R",Table1[[#This Row],[FS_Priority]]),"")</f>
        <v/>
      </c>
      <c r="AX523"/>
      <c r="BA523" s="3"/>
    </row>
    <row r="524" spans="1:53" hidden="1" x14ac:dyDescent="0.25">
      <c r="A524" s="164" t="s">
        <v>794</v>
      </c>
      <c r="B524" s="164" t="s">
        <v>295</v>
      </c>
      <c r="C524" s="164" t="s">
        <v>794</v>
      </c>
      <c r="D524" s="168" t="b">
        <v>0</v>
      </c>
      <c r="E524" s="164" t="s">
        <v>4804</v>
      </c>
      <c r="F524" s="164" t="s">
        <v>3582</v>
      </c>
      <c r="G524" s="164" t="s">
        <v>295</v>
      </c>
      <c r="H524" s="164" t="s">
        <v>75</v>
      </c>
      <c r="I524" s="164" t="s">
        <v>4185</v>
      </c>
      <c r="J524" s="164" t="s">
        <v>2838</v>
      </c>
      <c r="K524" s="164" t="s">
        <v>3793</v>
      </c>
      <c r="L524" s="164" t="s">
        <v>332</v>
      </c>
      <c r="M524" s="164" t="s">
        <v>3911</v>
      </c>
      <c r="N524" s="164" t="s">
        <v>295</v>
      </c>
      <c r="O524" s="164" t="s">
        <v>243</v>
      </c>
      <c r="P524" s="167"/>
      <c r="Q524" s="164" t="s">
        <v>295</v>
      </c>
      <c r="R524" s="164" t="s">
        <v>295</v>
      </c>
      <c r="S524" s="168" t="b">
        <v>0</v>
      </c>
      <c r="T524" s="167"/>
      <c r="V524" s="170">
        <v>43157</v>
      </c>
      <c r="W524" s="164" t="s">
        <v>295</v>
      </c>
      <c r="X524" s="167"/>
      <c r="Y524" s="167"/>
      <c r="Z524" s="164" t="s">
        <v>295</v>
      </c>
      <c r="AC524" s="164" t="s">
        <v>295</v>
      </c>
      <c r="AE524" s="164" t="s">
        <v>243</v>
      </c>
      <c r="AF524" s="164" t="s">
        <v>295</v>
      </c>
      <c r="AG524" s="164" t="s">
        <v>624</v>
      </c>
      <c r="AH524" s="172">
        <v>43292</v>
      </c>
      <c r="AI524" s="172"/>
      <c r="AJ524" s="151" t="str">
        <f t="shared" si="8"/>
        <v>FS</v>
      </c>
      <c r="AK524" s="151" t="b">
        <f>ISNUMBER(SEARCH("IRT",Table1[[#This Row],[Current_Status]]))</f>
        <v>0</v>
      </c>
      <c r="AL524" s="152">
        <f>YEAR(Table1[[#This Row],[Project_Initiated]])</f>
        <v>2018</v>
      </c>
      <c r="AM524" s="87">
        <v>43754</v>
      </c>
      <c r="AN524" s="158" t="str">
        <f>IF(AND(Table1[[#This Row],[Completed Date]]&gt;="07/01/2019"+0,Table1[[#This Row],[Completed Date]]&lt;="6/30/2020"+0),"FY 19-20",IF(AND(Table1[[#This Row],[Completed Date]]&gt;="07/01/2018"+0,Table1[[#This Row],[Completed Date]]&lt;="6/30/2019"+0),"FY 18-19",""))</f>
        <v>FY 18-19</v>
      </c>
      <c r="AO524" s="157" t="str">
        <f>IFERROR(FIND("R",Table1[[#This Row],[FS_Priority]]),"")</f>
        <v/>
      </c>
      <c r="AX524"/>
      <c r="BA524" s="3"/>
    </row>
    <row r="525" spans="1:53" hidden="1" x14ac:dyDescent="0.25">
      <c r="A525" s="164" t="s">
        <v>339</v>
      </c>
      <c r="B525" s="164" t="s">
        <v>295</v>
      </c>
      <c r="C525" s="164" t="s">
        <v>339</v>
      </c>
      <c r="D525" s="168" t="b">
        <v>0</v>
      </c>
      <c r="E525" s="164" t="s">
        <v>4804</v>
      </c>
      <c r="F525" s="164" t="s">
        <v>3279</v>
      </c>
      <c r="G525" s="164" t="s">
        <v>295</v>
      </c>
      <c r="H525" s="164" t="s">
        <v>553</v>
      </c>
      <c r="I525" s="164" t="s">
        <v>295</v>
      </c>
      <c r="J525" s="164" t="s">
        <v>2838</v>
      </c>
      <c r="K525" s="164" t="s">
        <v>3793</v>
      </c>
      <c r="L525" s="164" t="s">
        <v>332</v>
      </c>
      <c r="M525" s="164" t="s">
        <v>3807</v>
      </c>
      <c r="N525" s="164" t="s">
        <v>295</v>
      </c>
      <c r="O525" s="164" t="s">
        <v>243</v>
      </c>
      <c r="P525" s="167"/>
      <c r="Q525" s="164" t="s">
        <v>311</v>
      </c>
      <c r="R525" s="164" t="s">
        <v>295</v>
      </c>
      <c r="S525" s="168" t="b">
        <v>0</v>
      </c>
      <c r="T525" s="167"/>
      <c r="V525" s="170">
        <v>43185</v>
      </c>
      <c r="W525" s="164" t="s">
        <v>295</v>
      </c>
      <c r="X525" s="167"/>
      <c r="Y525" s="167"/>
      <c r="Z525" s="164" t="s">
        <v>295</v>
      </c>
      <c r="AC525" s="164" t="s">
        <v>624</v>
      </c>
      <c r="AE525" s="164" t="s">
        <v>243</v>
      </c>
      <c r="AF525" s="164" t="s">
        <v>624</v>
      </c>
      <c r="AG525" s="164" t="s">
        <v>624</v>
      </c>
      <c r="AH525" s="172">
        <v>43412</v>
      </c>
      <c r="AI525" s="172"/>
      <c r="AJ525" s="151" t="str">
        <f t="shared" si="8"/>
        <v>FS</v>
      </c>
      <c r="AK525" s="151" t="b">
        <f>ISNUMBER(SEARCH("IRT",Table1[[#This Row],[Current_Status]]))</f>
        <v>0</v>
      </c>
      <c r="AL525" s="152">
        <f>YEAR(Table1[[#This Row],[Project_Initiated]])</f>
        <v>2018</v>
      </c>
      <c r="AM525" s="87">
        <v>43754</v>
      </c>
      <c r="AN525" s="158" t="str">
        <f>IF(AND(Table1[[#This Row],[Completed Date]]&gt;="07/01/2019"+0,Table1[[#This Row],[Completed Date]]&lt;="6/30/2020"+0),"FY 19-20",IF(AND(Table1[[#This Row],[Completed Date]]&gt;="07/01/2018"+0,Table1[[#This Row],[Completed Date]]&lt;="6/30/2019"+0),"FY 18-19",""))</f>
        <v>FY 18-19</v>
      </c>
      <c r="AO525" s="157" t="str">
        <f>IFERROR(FIND("R",Table1[[#This Row],[FS_Priority]]),"")</f>
        <v/>
      </c>
      <c r="AX525"/>
      <c r="BA525" s="3"/>
    </row>
    <row r="526" spans="1:53" hidden="1" x14ac:dyDescent="0.25">
      <c r="A526" s="164" t="s">
        <v>822</v>
      </c>
      <c r="B526" s="164" t="s">
        <v>295</v>
      </c>
      <c r="C526" s="164" t="s">
        <v>822</v>
      </c>
      <c r="D526" s="168" t="b">
        <v>0</v>
      </c>
      <c r="E526" s="164" t="s">
        <v>4804</v>
      </c>
      <c r="F526" s="164" t="s">
        <v>3265</v>
      </c>
      <c r="G526" s="164" t="s">
        <v>295</v>
      </c>
      <c r="H526" s="164" t="s">
        <v>532</v>
      </c>
      <c r="I526" s="164" t="s">
        <v>3792</v>
      </c>
      <c r="J526" s="164" t="s">
        <v>2838</v>
      </c>
      <c r="K526" s="164" t="s">
        <v>3793</v>
      </c>
      <c r="L526" s="164" t="s">
        <v>332</v>
      </c>
      <c r="M526" s="164" t="s">
        <v>3797</v>
      </c>
      <c r="N526" s="164" t="s">
        <v>295</v>
      </c>
      <c r="O526" s="164" t="s">
        <v>243</v>
      </c>
      <c r="P526" s="167"/>
      <c r="Q526" s="164" t="s">
        <v>295</v>
      </c>
      <c r="R526" s="164" t="s">
        <v>328</v>
      </c>
      <c r="S526" s="168" t="b">
        <v>0</v>
      </c>
      <c r="V526" s="170">
        <v>43192</v>
      </c>
      <c r="W526" s="164" t="s">
        <v>295</v>
      </c>
      <c r="X526" s="167"/>
      <c r="Y526" s="167"/>
      <c r="Z526" s="164" t="s">
        <v>295</v>
      </c>
      <c r="AC526" s="164" t="s">
        <v>295</v>
      </c>
      <c r="AD526" s="136"/>
      <c r="AE526" s="164" t="s">
        <v>243</v>
      </c>
      <c r="AF526" s="164" t="s">
        <v>295</v>
      </c>
      <c r="AG526" s="164" t="s">
        <v>624</v>
      </c>
      <c r="AH526" s="172">
        <v>43295</v>
      </c>
      <c r="AI526" s="172"/>
      <c r="AJ526" s="151" t="str">
        <f t="shared" si="8"/>
        <v>FS</v>
      </c>
      <c r="AK526" s="151" t="b">
        <f>ISNUMBER(SEARCH("IRT",Table1[[#This Row],[Current_Status]]))</f>
        <v>0</v>
      </c>
      <c r="AL526" s="152">
        <f>YEAR(Table1[[#This Row],[Project_Initiated]])</f>
        <v>2018</v>
      </c>
      <c r="AM526" s="87">
        <v>43754</v>
      </c>
      <c r="AN526" s="158" t="str">
        <f>IF(AND(Table1[[#This Row],[Completed Date]]&gt;="07/01/2019"+0,Table1[[#This Row],[Completed Date]]&lt;="6/30/2020"+0),"FY 19-20",IF(AND(Table1[[#This Row],[Completed Date]]&gt;="07/01/2018"+0,Table1[[#This Row],[Completed Date]]&lt;="6/30/2019"+0),"FY 18-19",""))</f>
        <v>FY 18-19</v>
      </c>
      <c r="AO526" s="157" t="str">
        <f>IFERROR(FIND("R",Table1[[#This Row],[FS_Priority]]),"")</f>
        <v/>
      </c>
      <c r="AX526"/>
      <c r="BA526" s="3"/>
    </row>
    <row r="527" spans="1:53" hidden="1" x14ac:dyDescent="0.25">
      <c r="A527" s="164" t="s">
        <v>833</v>
      </c>
      <c r="B527" s="164" t="s">
        <v>295</v>
      </c>
      <c r="C527" s="164" t="s">
        <v>833</v>
      </c>
      <c r="D527" s="168" t="b">
        <v>0</v>
      </c>
      <c r="E527" s="164" t="s">
        <v>4804</v>
      </c>
      <c r="F527" s="164" t="s">
        <v>3579</v>
      </c>
      <c r="G527" s="164" t="s">
        <v>295</v>
      </c>
      <c r="H527" s="164" t="s">
        <v>2411</v>
      </c>
      <c r="I527" s="164" t="s">
        <v>4187</v>
      </c>
      <c r="J527" s="164" t="s">
        <v>2838</v>
      </c>
      <c r="K527" s="164" t="s">
        <v>3793</v>
      </c>
      <c r="L527" s="164" t="s">
        <v>332</v>
      </c>
      <c r="M527" s="164" t="s">
        <v>4188</v>
      </c>
      <c r="N527" s="164" t="s">
        <v>295</v>
      </c>
      <c r="O527" s="164" t="s">
        <v>243</v>
      </c>
      <c r="P527" s="167"/>
      <c r="Q527" s="164" t="s">
        <v>295</v>
      </c>
      <c r="R527" s="164" t="s">
        <v>302</v>
      </c>
      <c r="S527" s="168" t="b">
        <v>0</v>
      </c>
      <c r="T527" s="167"/>
      <c r="V527" s="170">
        <v>43200</v>
      </c>
      <c r="W527" s="164" t="s">
        <v>295</v>
      </c>
      <c r="X527"/>
      <c r="Z527" s="164" t="s">
        <v>295</v>
      </c>
      <c r="AC527" s="164" t="s">
        <v>295</v>
      </c>
      <c r="AE527" s="164" t="s">
        <v>243</v>
      </c>
      <c r="AF527" s="164" t="s">
        <v>295</v>
      </c>
      <c r="AG527" s="164" t="s">
        <v>624</v>
      </c>
      <c r="AH527" s="172">
        <v>43336</v>
      </c>
      <c r="AI527" s="172"/>
      <c r="AJ527" s="151" t="str">
        <f t="shared" si="8"/>
        <v>FS</v>
      </c>
      <c r="AK527" s="151" t="b">
        <f>ISNUMBER(SEARCH("IRT",Table1[[#This Row],[Current_Status]]))</f>
        <v>0</v>
      </c>
      <c r="AL527" s="152">
        <f>YEAR(Table1[[#This Row],[Project_Initiated]])</f>
        <v>2018</v>
      </c>
      <c r="AM527" s="87">
        <v>43754</v>
      </c>
      <c r="AN527" s="158" t="str">
        <f>IF(AND(Table1[[#This Row],[Completed Date]]&gt;="07/01/2019"+0,Table1[[#This Row],[Completed Date]]&lt;="6/30/2020"+0),"FY 19-20",IF(AND(Table1[[#This Row],[Completed Date]]&gt;="07/01/2018"+0,Table1[[#This Row],[Completed Date]]&lt;="6/30/2019"+0),"FY 18-19",""))</f>
        <v>FY 18-19</v>
      </c>
      <c r="AO527" s="157" t="str">
        <f>IFERROR(FIND("R",Table1[[#This Row],[FS_Priority]]),"")</f>
        <v/>
      </c>
      <c r="AX527"/>
      <c r="BA527" s="3"/>
    </row>
    <row r="528" spans="1:53" hidden="1" x14ac:dyDescent="0.25">
      <c r="A528" s="164" t="s">
        <v>861</v>
      </c>
      <c r="B528" s="164" t="s">
        <v>295</v>
      </c>
      <c r="C528" s="164" t="s">
        <v>861</v>
      </c>
      <c r="D528" s="168" t="b">
        <v>0</v>
      </c>
      <c r="E528" s="164" t="s">
        <v>4804</v>
      </c>
      <c r="F528" s="164" t="s">
        <v>3270</v>
      </c>
      <c r="G528" s="164" t="s">
        <v>295</v>
      </c>
      <c r="H528" s="164" t="s">
        <v>862</v>
      </c>
      <c r="I528" s="164" t="s">
        <v>3795</v>
      </c>
      <c r="J528" s="164" t="s">
        <v>2838</v>
      </c>
      <c r="K528" s="164" t="s">
        <v>3793</v>
      </c>
      <c r="L528" s="164" t="s">
        <v>332</v>
      </c>
      <c r="M528" s="164" t="s">
        <v>3794</v>
      </c>
      <c r="N528" s="164" t="s">
        <v>295</v>
      </c>
      <c r="O528" s="164" t="s">
        <v>243</v>
      </c>
      <c r="P528" s="167"/>
      <c r="Q528" s="164" t="s">
        <v>295</v>
      </c>
      <c r="R528" s="164" t="s">
        <v>295</v>
      </c>
      <c r="S528" s="168" t="b">
        <v>0</v>
      </c>
      <c r="T528" s="136"/>
      <c r="V528" s="170">
        <v>43224</v>
      </c>
      <c r="W528" s="164" t="s">
        <v>295</v>
      </c>
      <c r="X528" s="136"/>
      <c r="Y528" s="136"/>
      <c r="Z528" s="164" t="s">
        <v>295</v>
      </c>
      <c r="AC528" s="164" t="s">
        <v>295</v>
      </c>
      <c r="AD528" s="136"/>
      <c r="AE528" s="164" t="s">
        <v>243</v>
      </c>
      <c r="AF528" s="164" t="s">
        <v>295</v>
      </c>
      <c r="AG528" s="164" t="s">
        <v>624</v>
      </c>
      <c r="AH528" s="172">
        <v>43294</v>
      </c>
      <c r="AI528" s="172"/>
      <c r="AJ528" s="151" t="str">
        <f t="shared" si="8"/>
        <v>FS</v>
      </c>
      <c r="AK528" s="151" t="b">
        <f>ISNUMBER(SEARCH("IRT",Table1[[#This Row],[Current_Status]]))</f>
        <v>0</v>
      </c>
      <c r="AL528" s="152">
        <f>YEAR(Table1[[#This Row],[Project_Initiated]])</f>
        <v>2018</v>
      </c>
      <c r="AM528" s="87">
        <v>43754</v>
      </c>
      <c r="AN528" s="158" t="str">
        <f>IF(AND(Table1[[#This Row],[Completed Date]]&gt;="07/01/2019"+0,Table1[[#This Row],[Completed Date]]&lt;="6/30/2020"+0),"FY 19-20",IF(AND(Table1[[#This Row],[Completed Date]]&gt;="07/01/2018"+0,Table1[[#This Row],[Completed Date]]&lt;="6/30/2019"+0),"FY 18-19",""))</f>
        <v>FY 18-19</v>
      </c>
      <c r="AO528" s="157" t="str">
        <f>IFERROR(FIND("R",Table1[[#This Row],[FS_Priority]]),"")</f>
        <v/>
      </c>
      <c r="AX528"/>
      <c r="BA528" s="3"/>
    </row>
    <row r="529" spans="1:53" hidden="1" x14ac:dyDescent="0.25">
      <c r="A529" s="164" t="s">
        <v>873</v>
      </c>
      <c r="B529" s="164" t="s">
        <v>295</v>
      </c>
      <c r="C529" s="164" t="s">
        <v>873</v>
      </c>
      <c r="D529" s="168" t="b">
        <v>0</v>
      </c>
      <c r="E529" s="164" t="s">
        <v>4804</v>
      </c>
      <c r="F529" s="164" t="s">
        <v>3290</v>
      </c>
      <c r="G529" s="164" t="s">
        <v>295</v>
      </c>
      <c r="H529" s="164" t="s">
        <v>874</v>
      </c>
      <c r="I529" s="164" t="s">
        <v>295</v>
      </c>
      <c r="J529" s="164" t="s">
        <v>2838</v>
      </c>
      <c r="K529" s="164" t="s">
        <v>3793</v>
      </c>
      <c r="L529" s="164" t="s">
        <v>332</v>
      </c>
      <c r="M529" s="164" t="s">
        <v>3816</v>
      </c>
      <c r="N529" s="164" t="s">
        <v>295</v>
      </c>
      <c r="O529" s="164" t="s">
        <v>263</v>
      </c>
      <c r="P529" s="167"/>
      <c r="Q529" s="164" t="s">
        <v>295</v>
      </c>
      <c r="R529" s="164" t="s">
        <v>326</v>
      </c>
      <c r="S529" s="168" t="b">
        <v>0</v>
      </c>
      <c r="T529" s="167"/>
      <c r="V529" s="170">
        <v>43251</v>
      </c>
      <c r="W529" s="164" t="s">
        <v>295</v>
      </c>
      <c r="X529" s="167"/>
      <c r="Y529" s="167"/>
      <c r="Z529" s="164" t="s">
        <v>295</v>
      </c>
      <c r="AC529" s="164" t="s">
        <v>295</v>
      </c>
      <c r="AE529" s="164" t="s">
        <v>257</v>
      </c>
      <c r="AF529" s="164" t="s">
        <v>875</v>
      </c>
      <c r="AG529" s="164" t="s">
        <v>2884</v>
      </c>
      <c r="AH529" s="172">
        <v>43364</v>
      </c>
      <c r="AI529" s="172"/>
      <c r="AJ529" s="151" t="str">
        <f t="shared" si="8"/>
        <v>FS</v>
      </c>
      <c r="AK529" s="151" t="b">
        <f>ISNUMBER(SEARCH("IRT",Table1[[#This Row],[Current_Status]]))</f>
        <v>0</v>
      </c>
      <c r="AL529" s="152">
        <f>YEAR(Table1[[#This Row],[Project_Initiated]])</f>
        <v>2018</v>
      </c>
      <c r="AM529" s="87">
        <v>43754</v>
      </c>
      <c r="AN529" s="158" t="str">
        <f>IF(AND(Table1[[#This Row],[Completed Date]]&gt;="07/01/2019"+0,Table1[[#This Row],[Completed Date]]&lt;="6/30/2020"+0),"FY 19-20",IF(AND(Table1[[#This Row],[Completed Date]]&gt;="07/01/2018"+0,Table1[[#This Row],[Completed Date]]&lt;="6/30/2019"+0),"FY 18-19",""))</f>
        <v>FY 18-19</v>
      </c>
      <c r="AO529" s="157" t="str">
        <f>IFERROR(FIND("R",Table1[[#This Row],[FS_Priority]]),"")</f>
        <v/>
      </c>
      <c r="AX529"/>
      <c r="BA529" s="3"/>
    </row>
    <row r="530" spans="1:53" hidden="1" x14ac:dyDescent="0.25">
      <c r="A530" s="164" t="s">
        <v>335</v>
      </c>
      <c r="B530" s="164" t="s">
        <v>295</v>
      </c>
      <c r="C530" s="164" t="s">
        <v>335</v>
      </c>
      <c r="D530" s="168" t="b">
        <v>0</v>
      </c>
      <c r="E530" s="164" t="s">
        <v>4804</v>
      </c>
      <c r="F530" s="164" t="s">
        <v>3276</v>
      </c>
      <c r="G530" s="164" t="s">
        <v>295</v>
      </c>
      <c r="H530" s="164" t="s">
        <v>552</v>
      </c>
      <c r="I530" s="164" t="s">
        <v>302</v>
      </c>
      <c r="J530" s="164" t="s">
        <v>2838</v>
      </c>
      <c r="K530" s="164" t="s">
        <v>3793</v>
      </c>
      <c r="L530" s="164" t="s">
        <v>332</v>
      </c>
      <c r="M530" s="164" t="s">
        <v>3797</v>
      </c>
      <c r="N530" s="164" t="s">
        <v>295</v>
      </c>
      <c r="O530" s="164" t="s">
        <v>243</v>
      </c>
      <c r="P530" s="167"/>
      <c r="Q530" s="164" t="s">
        <v>307</v>
      </c>
      <c r="R530" s="164" t="s">
        <v>295</v>
      </c>
      <c r="S530" s="168" t="b">
        <v>0</v>
      </c>
      <c r="T530" s="167"/>
      <c r="V530" s="170">
        <v>43291</v>
      </c>
      <c r="W530" s="164" t="s">
        <v>295</v>
      </c>
      <c r="X530" s="167"/>
      <c r="Y530" s="167"/>
      <c r="Z530" s="164" t="s">
        <v>295</v>
      </c>
      <c r="AC530" s="164" t="s">
        <v>624</v>
      </c>
      <c r="AE530" s="164" t="s">
        <v>243</v>
      </c>
      <c r="AF530" s="164" t="s">
        <v>624</v>
      </c>
      <c r="AG530" s="164" t="s">
        <v>624</v>
      </c>
      <c r="AH530" s="172">
        <v>43412</v>
      </c>
      <c r="AI530" s="172"/>
      <c r="AJ530" s="151" t="str">
        <f t="shared" si="8"/>
        <v>FS</v>
      </c>
      <c r="AK530" s="151" t="b">
        <f>ISNUMBER(SEARCH("IRT",Table1[[#This Row],[Current_Status]]))</f>
        <v>0</v>
      </c>
      <c r="AL530" s="152">
        <f>YEAR(Table1[[#This Row],[Project_Initiated]])</f>
        <v>2018</v>
      </c>
      <c r="AM530" s="87">
        <v>43754</v>
      </c>
      <c r="AN530" s="158" t="str">
        <f>IF(AND(Table1[[#This Row],[Completed Date]]&gt;="07/01/2019"+0,Table1[[#This Row],[Completed Date]]&lt;="6/30/2020"+0),"FY 19-20",IF(AND(Table1[[#This Row],[Completed Date]]&gt;="07/01/2018"+0,Table1[[#This Row],[Completed Date]]&lt;="6/30/2019"+0),"FY 18-19",""))</f>
        <v>FY 18-19</v>
      </c>
      <c r="AO530" s="157" t="str">
        <f>IFERROR(FIND("R",Table1[[#This Row],[FS_Priority]]),"")</f>
        <v/>
      </c>
      <c r="AX530"/>
      <c r="BA530" s="3"/>
    </row>
    <row r="531" spans="1:53" hidden="1" x14ac:dyDescent="0.25">
      <c r="A531" s="164" t="s">
        <v>942</v>
      </c>
      <c r="B531" s="164" t="s">
        <v>295</v>
      </c>
      <c r="C531" s="164" t="s">
        <v>942</v>
      </c>
      <c r="D531" s="168" t="b">
        <v>0</v>
      </c>
      <c r="E531" s="164" t="s">
        <v>4804</v>
      </c>
      <c r="F531" s="164" t="s">
        <v>3286</v>
      </c>
      <c r="G531" s="164" t="s">
        <v>295</v>
      </c>
      <c r="H531" s="164" t="s">
        <v>351</v>
      </c>
      <c r="I531" s="164" t="s">
        <v>2773</v>
      </c>
      <c r="J531" s="164" t="s">
        <v>2838</v>
      </c>
      <c r="K531" s="164" t="s">
        <v>3793</v>
      </c>
      <c r="L531" s="164" t="s">
        <v>332</v>
      </c>
      <c r="M531" s="164" t="s">
        <v>3814</v>
      </c>
      <c r="N531" s="164" t="s">
        <v>295</v>
      </c>
      <c r="O531" s="164" t="s">
        <v>243</v>
      </c>
      <c r="P531" s="167"/>
      <c r="Q531" s="164" t="s">
        <v>328</v>
      </c>
      <c r="R531" s="164" t="s">
        <v>295</v>
      </c>
      <c r="S531" s="168" t="b">
        <v>0</v>
      </c>
      <c r="T531" s="167"/>
      <c r="V531" s="170">
        <v>43293</v>
      </c>
      <c r="W531" s="164" t="s">
        <v>295</v>
      </c>
      <c r="X531" s="167"/>
      <c r="Y531" s="167"/>
      <c r="Z531" s="164" t="s">
        <v>295</v>
      </c>
      <c r="AC531" s="164" t="s">
        <v>624</v>
      </c>
      <c r="AD531" s="136"/>
      <c r="AE531" s="164" t="s">
        <v>243</v>
      </c>
      <c r="AF531" s="164" t="s">
        <v>624</v>
      </c>
      <c r="AG531" s="164" t="s">
        <v>624</v>
      </c>
      <c r="AH531" s="172">
        <v>43360</v>
      </c>
      <c r="AI531" s="172"/>
      <c r="AJ531" s="151" t="str">
        <f t="shared" si="8"/>
        <v>FS</v>
      </c>
      <c r="AK531" s="151" t="b">
        <f>ISNUMBER(SEARCH("IRT",Table1[[#This Row],[Current_Status]]))</f>
        <v>0</v>
      </c>
      <c r="AL531" s="152">
        <f>YEAR(Table1[[#This Row],[Project_Initiated]])</f>
        <v>2018</v>
      </c>
      <c r="AM531" s="87">
        <v>43754</v>
      </c>
      <c r="AN531" s="158" t="str">
        <f>IF(AND(Table1[[#This Row],[Completed Date]]&gt;="07/01/2019"+0,Table1[[#This Row],[Completed Date]]&lt;="6/30/2020"+0),"FY 19-20",IF(AND(Table1[[#This Row],[Completed Date]]&gt;="07/01/2018"+0,Table1[[#This Row],[Completed Date]]&lt;="6/30/2019"+0),"FY 18-19",""))</f>
        <v>FY 18-19</v>
      </c>
      <c r="AO531" s="157" t="str">
        <f>IFERROR(FIND("R",Table1[[#This Row],[FS_Priority]]),"")</f>
        <v/>
      </c>
      <c r="AX531"/>
      <c r="BA531" s="3"/>
    </row>
    <row r="532" spans="1:53" hidden="1" x14ac:dyDescent="0.25">
      <c r="A532" s="164" t="s">
        <v>333</v>
      </c>
      <c r="B532" s="164" t="s">
        <v>295</v>
      </c>
      <c r="C532" s="164" t="s">
        <v>333</v>
      </c>
      <c r="D532" s="168" t="b">
        <v>0</v>
      </c>
      <c r="E532" s="164" t="s">
        <v>4804</v>
      </c>
      <c r="F532" s="164" t="s">
        <v>3274</v>
      </c>
      <c r="G532" s="164" t="s">
        <v>295</v>
      </c>
      <c r="H532" s="164" t="s">
        <v>356</v>
      </c>
      <c r="I532" s="164" t="s">
        <v>295</v>
      </c>
      <c r="J532" s="164" t="s">
        <v>2838</v>
      </c>
      <c r="K532" s="164" t="s">
        <v>3793</v>
      </c>
      <c r="L532" s="164" t="s">
        <v>332</v>
      </c>
      <c r="M532" s="164" t="s">
        <v>3803</v>
      </c>
      <c r="N532" s="164" t="s">
        <v>295</v>
      </c>
      <c r="O532" s="164" t="s">
        <v>243</v>
      </c>
      <c r="P532" s="167"/>
      <c r="Q532" s="164" t="s">
        <v>305</v>
      </c>
      <c r="R532" s="164" t="s">
        <v>295</v>
      </c>
      <c r="S532" s="168" t="b">
        <v>0</v>
      </c>
      <c r="T532" s="167"/>
      <c r="V532" s="170">
        <v>43332</v>
      </c>
      <c r="W532" s="164" t="s">
        <v>295</v>
      </c>
      <c r="X532" s="167"/>
      <c r="Y532" s="167"/>
      <c r="Z532" s="164" t="s">
        <v>295</v>
      </c>
      <c r="AC532" s="164" t="s">
        <v>624</v>
      </c>
      <c r="AD532" s="136"/>
      <c r="AE532" s="164" t="s">
        <v>243</v>
      </c>
      <c r="AF532" s="164" t="s">
        <v>624</v>
      </c>
      <c r="AG532" s="164" t="s">
        <v>624</v>
      </c>
      <c r="AH532" s="172">
        <v>43412</v>
      </c>
      <c r="AI532" s="172"/>
      <c r="AJ532" s="151" t="str">
        <f t="shared" si="8"/>
        <v>FS</v>
      </c>
      <c r="AK532" s="151" t="b">
        <f>ISNUMBER(SEARCH("IRT",Table1[[#This Row],[Current_Status]]))</f>
        <v>0</v>
      </c>
      <c r="AL532" s="152">
        <f>YEAR(Table1[[#This Row],[Project_Initiated]])</f>
        <v>2018</v>
      </c>
      <c r="AM532" s="87">
        <v>43754</v>
      </c>
      <c r="AN532" s="158" t="str">
        <f>IF(AND(Table1[[#This Row],[Completed Date]]&gt;="07/01/2019"+0,Table1[[#This Row],[Completed Date]]&lt;="6/30/2020"+0),"FY 19-20",IF(AND(Table1[[#This Row],[Completed Date]]&gt;="07/01/2018"+0,Table1[[#This Row],[Completed Date]]&lt;="6/30/2019"+0),"FY 18-19",""))</f>
        <v>FY 18-19</v>
      </c>
      <c r="AO532" s="157" t="str">
        <f>IFERROR(FIND("R",Table1[[#This Row],[FS_Priority]]),"")</f>
        <v/>
      </c>
      <c r="AX532"/>
      <c r="BA532" s="3"/>
    </row>
    <row r="533" spans="1:53" hidden="1" x14ac:dyDescent="0.25">
      <c r="A533" s="164" t="s">
        <v>495</v>
      </c>
      <c r="B533" s="164" t="s">
        <v>295</v>
      </c>
      <c r="C533" s="164" t="s">
        <v>495</v>
      </c>
      <c r="D533" s="168" t="b">
        <v>0</v>
      </c>
      <c r="E533" s="164" t="s">
        <v>4804</v>
      </c>
      <c r="F533" s="164" t="s">
        <v>3581</v>
      </c>
      <c r="G533" s="164" t="s">
        <v>295</v>
      </c>
      <c r="H533" s="164" t="s">
        <v>1448</v>
      </c>
      <c r="I533" s="164" t="s">
        <v>3792</v>
      </c>
      <c r="J533" s="164" t="s">
        <v>2838</v>
      </c>
      <c r="K533" s="164" t="s">
        <v>3793</v>
      </c>
      <c r="L533" s="164" t="s">
        <v>332</v>
      </c>
      <c r="M533" s="164" t="s">
        <v>4186</v>
      </c>
      <c r="N533" s="164" t="s">
        <v>295</v>
      </c>
      <c r="O533" s="164" t="s">
        <v>496</v>
      </c>
      <c r="P533" s="167"/>
      <c r="Q533" s="164" t="s">
        <v>295</v>
      </c>
      <c r="R533" s="164" t="s">
        <v>295</v>
      </c>
      <c r="S533" s="168" t="b">
        <v>0</v>
      </c>
      <c r="T533" s="167"/>
      <c r="V533" s="170">
        <v>43336</v>
      </c>
      <c r="W533" s="164" t="s">
        <v>295</v>
      </c>
      <c r="X533" s="167"/>
      <c r="Y533" s="167"/>
      <c r="Z533" s="164" t="s">
        <v>295</v>
      </c>
      <c r="AC533" s="164" t="s">
        <v>3716</v>
      </c>
      <c r="AE533" s="164" t="s">
        <v>573</v>
      </c>
      <c r="AF533" s="164" t="s">
        <v>3157</v>
      </c>
      <c r="AG533" s="164" t="s">
        <v>2884</v>
      </c>
      <c r="AH533" s="172">
        <v>43647</v>
      </c>
      <c r="AI533" s="172"/>
      <c r="AJ533" s="151" t="str">
        <f t="shared" si="8"/>
        <v>FS</v>
      </c>
      <c r="AK533" s="151" t="b">
        <f>ISNUMBER(SEARCH("IRT",Table1[[#This Row],[Current_Status]]))</f>
        <v>0</v>
      </c>
      <c r="AL533" s="152">
        <f>YEAR(Table1[[#This Row],[Project_Initiated]])</f>
        <v>2018</v>
      </c>
      <c r="AM533" s="87">
        <v>43754</v>
      </c>
      <c r="AN533" s="158" t="str">
        <f>IF(AND(Table1[[#This Row],[Completed Date]]&gt;="07/01/2019"+0,Table1[[#This Row],[Completed Date]]&lt;="6/30/2020"+0),"FY 19-20",IF(AND(Table1[[#This Row],[Completed Date]]&gt;="07/01/2018"+0,Table1[[#This Row],[Completed Date]]&lt;="6/30/2019"+0),"FY 18-19",""))</f>
        <v>FY 19-20</v>
      </c>
      <c r="AO533" s="157" t="str">
        <f>IFERROR(FIND("R",Table1[[#This Row],[FS_Priority]]),"")</f>
        <v/>
      </c>
      <c r="AX533"/>
      <c r="BA533" s="3"/>
    </row>
    <row r="534" spans="1:53" hidden="1" x14ac:dyDescent="0.25">
      <c r="A534" s="164" t="s">
        <v>346</v>
      </c>
      <c r="B534" s="164" t="s">
        <v>295</v>
      </c>
      <c r="C534" s="164" t="s">
        <v>346</v>
      </c>
      <c r="D534" s="168" t="b">
        <v>0</v>
      </c>
      <c r="E534" s="164" t="s">
        <v>4804</v>
      </c>
      <c r="F534" s="164" t="s">
        <v>3287</v>
      </c>
      <c r="G534" s="164" t="s">
        <v>295</v>
      </c>
      <c r="H534" s="164" t="s">
        <v>351</v>
      </c>
      <c r="I534" s="164" t="s">
        <v>3815</v>
      </c>
      <c r="J534" s="164" t="s">
        <v>2838</v>
      </c>
      <c r="K534" s="164" t="s">
        <v>3793</v>
      </c>
      <c r="L534" s="164" t="s">
        <v>332</v>
      </c>
      <c r="M534" s="164" t="s">
        <v>3816</v>
      </c>
      <c r="N534" s="164" t="s">
        <v>295</v>
      </c>
      <c r="O534" s="164" t="s">
        <v>619</v>
      </c>
      <c r="P534" s="167"/>
      <c r="Q534" s="164" t="s">
        <v>152</v>
      </c>
      <c r="R534" s="164" t="s">
        <v>295</v>
      </c>
      <c r="S534" s="168" t="b">
        <v>0</v>
      </c>
      <c r="T534" s="167"/>
      <c r="V534" s="170">
        <v>43336</v>
      </c>
      <c r="W534" s="164" t="s">
        <v>295</v>
      </c>
      <c r="X534" s="167"/>
      <c r="Y534" s="167"/>
      <c r="Z534" s="164" t="s">
        <v>295</v>
      </c>
      <c r="AC534" s="164" t="s">
        <v>2864</v>
      </c>
      <c r="AE534" s="164" t="s">
        <v>257</v>
      </c>
      <c r="AF534" s="164" t="s">
        <v>996</v>
      </c>
      <c r="AG534" s="164" t="s">
        <v>2884</v>
      </c>
      <c r="AH534" s="172">
        <v>43446</v>
      </c>
      <c r="AI534" s="172"/>
      <c r="AJ534" s="151" t="str">
        <f t="shared" si="8"/>
        <v>FS</v>
      </c>
      <c r="AK534" s="151" t="b">
        <f>ISNUMBER(SEARCH("IRT",Table1[[#This Row],[Current_Status]]))</f>
        <v>0</v>
      </c>
      <c r="AL534" s="152">
        <f>YEAR(Table1[[#This Row],[Project_Initiated]])</f>
        <v>2018</v>
      </c>
      <c r="AM534" s="87">
        <v>43754</v>
      </c>
      <c r="AN534" s="158" t="str">
        <f>IF(AND(Table1[[#This Row],[Completed Date]]&gt;="07/01/2019"+0,Table1[[#This Row],[Completed Date]]&lt;="6/30/2020"+0),"FY 19-20",IF(AND(Table1[[#This Row],[Completed Date]]&gt;="07/01/2018"+0,Table1[[#This Row],[Completed Date]]&lt;="6/30/2019"+0),"FY 18-19",""))</f>
        <v>FY 18-19</v>
      </c>
      <c r="AO534" s="157" t="str">
        <f>IFERROR(FIND("R",Table1[[#This Row],[FS_Priority]]),"")</f>
        <v/>
      </c>
      <c r="AX534"/>
      <c r="BA534" s="3"/>
    </row>
    <row r="535" spans="1:53" hidden="1" x14ac:dyDescent="0.25">
      <c r="A535" s="164" t="s">
        <v>998</v>
      </c>
      <c r="B535" s="164" t="s">
        <v>295</v>
      </c>
      <c r="C535" s="164" t="s">
        <v>998</v>
      </c>
      <c r="D535" s="168" t="b">
        <v>0</v>
      </c>
      <c r="E535" s="164" t="s">
        <v>4804</v>
      </c>
      <c r="F535" s="164" t="s">
        <v>3271</v>
      </c>
      <c r="G535" s="164" t="s">
        <v>295</v>
      </c>
      <c r="H535" s="164" t="s">
        <v>540</v>
      </c>
      <c r="I535" s="164" t="s">
        <v>295</v>
      </c>
      <c r="J535" s="164" t="s">
        <v>2838</v>
      </c>
      <c r="K535" s="164" t="s">
        <v>3793</v>
      </c>
      <c r="L535" s="164" t="s">
        <v>332</v>
      </c>
      <c r="M535" s="164" t="s">
        <v>3796</v>
      </c>
      <c r="N535" s="164" t="s">
        <v>295</v>
      </c>
      <c r="O535" s="164" t="s">
        <v>243</v>
      </c>
      <c r="P535" s="167"/>
      <c r="Q535" s="164" t="s">
        <v>295</v>
      </c>
      <c r="R535" s="164" t="s">
        <v>295</v>
      </c>
      <c r="S535" s="168" t="b">
        <v>0</v>
      </c>
      <c r="T535" s="167"/>
      <c r="V535" s="170">
        <v>43375</v>
      </c>
      <c r="W535" s="164" t="s">
        <v>295</v>
      </c>
      <c r="X535" s="167"/>
      <c r="Y535" s="167"/>
      <c r="Z535" s="164" t="s">
        <v>295</v>
      </c>
      <c r="AC535" s="164" t="s">
        <v>624</v>
      </c>
      <c r="AD535" s="136"/>
      <c r="AE535" s="164" t="s">
        <v>243</v>
      </c>
      <c r="AF535" s="164" t="s">
        <v>624</v>
      </c>
      <c r="AG535" s="164" t="s">
        <v>624</v>
      </c>
      <c r="AH535" s="172">
        <v>43374</v>
      </c>
      <c r="AI535" s="172"/>
      <c r="AJ535" s="151" t="str">
        <f t="shared" si="8"/>
        <v>FS</v>
      </c>
      <c r="AK535" s="151" t="b">
        <f>ISNUMBER(SEARCH("IRT",Table1[[#This Row],[Current_Status]]))</f>
        <v>0</v>
      </c>
      <c r="AL535" s="152">
        <f>YEAR(Table1[[#This Row],[Project_Initiated]])</f>
        <v>2018</v>
      </c>
      <c r="AM535" s="87">
        <v>43754</v>
      </c>
      <c r="AN535" s="158" t="str">
        <f>IF(AND(Table1[[#This Row],[Completed Date]]&gt;="07/01/2019"+0,Table1[[#This Row],[Completed Date]]&lt;="6/30/2020"+0),"FY 19-20",IF(AND(Table1[[#This Row],[Completed Date]]&gt;="07/01/2018"+0,Table1[[#This Row],[Completed Date]]&lt;="6/30/2019"+0),"FY 18-19",""))</f>
        <v>FY 18-19</v>
      </c>
      <c r="AO535" s="157" t="str">
        <f>IFERROR(FIND("R",Table1[[#This Row],[FS_Priority]]),"")</f>
        <v/>
      </c>
      <c r="AX535"/>
      <c r="BA535" s="3"/>
    </row>
    <row r="536" spans="1:53" hidden="1" x14ac:dyDescent="0.25">
      <c r="A536" s="164" t="s">
        <v>341</v>
      </c>
      <c r="B536" s="164" t="s">
        <v>295</v>
      </c>
      <c r="C536" s="164" t="s">
        <v>341</v>
      </c>
      <c r="D536" s="168" t="b">
        <v>0</v>
      </c>
      <c r="E536" s="164" t="s">
        <v>4804</v>
      </c>
      <c r="F536" s="164" t="s">
        <v>3281</v>
      </c>
      <c r="G536" s="164" t="s">
        <v>295</v>
      </c>
      <c r="H536" s="164" t="s">
        <v>540</v>
      </c>
      <c r="I536" s="164" t="s">
        <v>295</v>
      </c>
      <c r="J536" s="164" t="s">
        <v>2838</v>
      </c>
      <c r="K536" s="164" t="s">
        <v>3793</v>
      </c>
      <c r="L536" s="164" t="s">
        <v>332</v>
      </c>
      <c r="M536" s="164" t="s">
        <v>3810</v>
      </c>
      <c r="N536" s="164" t="s">
        <v>295</v>
      </c>
      <c r="O536" s="164" t="s">
        <v>243</v>
      </c>
      <c r="P536" s="167"/>
      <c r="Q536" s="164" t="s">
        <v>264</v>
      </c>
      <c r="R536" s="164" t="s">
        <v>295</v>
      </c>
      <c r="S536" s="168" t="b">
        <v>0</v>
      </c>
      <c r="T536" s="136"/>
      <c r="V536" s="170">
        <v>43340</v>
      </c>
      <c r="W536" s="164" t="s">
        <v>295</v>
      </c>
      <c r="X536" s="136"/>
      <c r="Y536" s="136"/>
      <c r="Z536" s="164" t="s">
        <v>295</v>
      </c>
      <c r="AC536" s="164" t="s">
        <v>3163</v>
      </c>
      <c r="AE536" s="164" t="s">
        <v>243</v>
      </c>
      <c r="AF536" s="164" t="s">
        <v>624</v>
      </c>
      <c r="AG536" s="164" t="s">
        <v>624</v>
      </c>
      <c r="AH536" s="172">
        <v>43592</v>
      </c>
      <c r="AI536" s="172"/>
      <c r="AJ536" s="151" t="str">
        <f t="shared" si="8"/>
        <v>FS</v>
      </c>
      <c r="AK536" s="151" t="b">
        <f>ISNUMBER(SEARCH("IRT",Table1[[#This Row],[Current_Status]]))</f>
        <v>0</v>
      </c>
      <c r="AL536" s="152">
        <f>YEAR(Table1[[#This Row],[Project_Initiated]])</f>
        <v>2018</v>
      </c>
      <c r="AM536" s="87">
        <v>43754</v>
      </c>
      <c r="AN536" s="158" t="str">
        <f>IF(AND(Table1[[#This Row],[Completed Date]]&gt;="07/01/2019"+0,Table1[[#This Row],[Completed Date]]&lt;="6/30/2020"+0),"FY 19-20",IF(AND(Table1[[#This Row],[Completed Date]]&gt;="07/01/2018"+0,Table1[[#This Row],[Completed Date]]&lt;="6/30/2019"+0),"FY 18-19",""))</f>
        <v>FY 18-19</v>
      </c>
      <c r="AO536" s="157" t="str">
        <f>IFERROR(FIND("R",Table1[[#This Row],[FS_Priority]]),"")</f>
        <v/>
      </c>
      <c r="AX536"/>
      <c r="BA536" s="3"/>
    </row>
    <row r="537" spans="1:53" hidden="1" x14ac:dyDescent="0.25">
      <c r="A537" s="164" t="s">
        <v>340</v>
      </c>
      <c r="B537" s="164" t="s">
        <v>295</v>
      </c>
      <c r="C537" s="164" t="s">
        <v>340</v>
      </c>
      <c r="D537" s="168" t="b">
        <v>0</v>
      </c>
      <c r="E537" s="164" t="s">
        <v>4804</v>
      </c>
      <c r="F537" s="164" t="s">
        <v>3280</v>
      </c>
      <c r="G537" s="164" t="s">
        <v>295</v>
      </c>
      <c r="H537" s="164" t="s">
        <v>538</v>
      </c>
      <c r="I537" s="164" t="s">
        <v>3808</v>
      </c>
      <c r="J537" s="164" t="s">
        <v>2838</v>
      </c>
      <c r="K537" s="164" t="s">
        <v>3793</v>
      </c>
      <c r="L537" s="164" t="s">
        <v>332</v>
      </c>
      <c r="M537" s="164" t="s">
        <v>3809</v>
      </c>
      <c r="N537" s="164" t="s">
        <v>295</v>
      </c>
      <c r="O537" s="164" t="s">
        <v>619</v>
      </c>
      <c r="P537" s="167"/>
      <c r="Q537" s="164" t="s">
        <v>320</v>
      </c>
      <c r="R537" s="164" t="s">
        <v>295</v>
      </c>
      <c r="S537" s="168" t="b">
        <v>0</v>
      </c>
      <c r="T537" s="136"/>
      <c r="V537" s="170">
        <v>43329</v>
      </c>
      <c r="W537" s="164" t="s">
        <v>295</v>
      </c>
      <c r="X537"/>
      <c r="Z537" s="164" t="s">
        <v>295</v>
      </c>
      <c r="AC537" s="164" t="s">
        <v>3170</v>
      </c>
      <c r="AD537" s="136"/>
      <c r="AE537" s="164" t="s">
        <v>257</v>
      </c>
      <c r="AF537" s="164" t="s">
        <v>1001</v>
      </c>
      <c r="AG537" s="164" t="s">
        <v>2884</v>
      </c>
      <c r="AH537" s="171">
        <v>43601</v>
      </c>
      <c r="AI537" s="172"/>
      <c r="AJ537" s="151" t="str">
        <f t="shared" si="8"/>
        <v>FS</v>
      </c>
      <c r="AK537" s="151" t="b">
        <f>ISNUMBER(SEARCH("IRT",Table1[[#This Row],[Current_Status]]))</f>
        <v>0</v>
      </c>
      <c r="AL537" s="152">
        <f>YEAR(Table1[[#This Row],[Project_Initiated]])</f>
        <v>2018</v>
      </c>
      <c r="AM537" s="87">
        <v>43754</v>
      </c>
      <c r="AN537" s="158" t="str">
        <f>IF(AND(Table1[[#This Row],[Completed Date]]&gt;="07/01/2019"+0,Table1[[#This Row],[Completed Date]]&lt;="6/30/2020"+0),"FY 19-20",IF(AND(Table1[[#This Row],[Completed Date]]&gt;="07/01/2018"+0,Table1[[#This Row],[Completed Date]]&lt;="6/30/2019"+0),"FY 18-19",""))</f>
        <v>FY 18-19</v>
      </c>
      <c r="AO537" s="157" t="str">
        <f>IFERROR(FIND("R",Table1[[#This Row],[FS_Priority]]),"")</f>
        <v/>
      </c>
      <c r="AX537"/>
      <c r="BA537" s="3"/>
    </row>
    <row r="538" spans="1:53" hidden="1" x14ac:dyDescent="0.25">
      <c r="A538" s="164" t="s">
        <v>344</v>
      </c>
      <c r="B538" s="164" t="s">
        <v>295</v>
      </c>
      <c r="C538" s="164" t="s">
        <v>344</v>
      </c>
      <c r="D538" s="168" t="b">
        <v>0</v>
      </c>
      <c r="E538" s="164" t="s">
        <v>4804</v>
      </c>
      <c r="F538" s="164" t="s">
        <v>3284</v>
      </c>
      <c r="G538" s="164" t="s">
        <v>3171</v>
      </c>
      <c r="H538" s="164" t="s">
        <v>547</v>
      </c>
      <c r="I538" s="164" t="s">
        <v>3811</v>
      </c>
      <c r="J538" s="164" t="s">
        <v>2838</v>
      </c>
      <c r="K538" s="164" t="s">
        <v>3793</v>
      </c>
      <c r="L538" s="164" t="s">
        <v>332</v>
      </c>
      <c r="M538" s="164" t="s">
        <v>3796</v>
      </c>
      <c r="N538" s="164" t="s">
        <v>295</v>
      </c>
      <c r="O538" s="164" t="s">
        <v>619</v>
      </c>
      <c r="P538" s="167"/>
      <c r="Q538" s="164" t="s">
        <v>326</v>
      </c>
      <c r="R538" s="164" t="s">
        <v>295</v>
      </c>
      <c r="S538" s="168" t="b">
        <v>0</v>
      </c>
      <c r="T538" s="167"/>
      <c r="V538" s="170">
        <v>43347</v>
      </c>
      <c r="W538" s="164" t="s">
        <v>295</v>
      </c>
      <c r="X538"/>
      <c r="Z538" s="164" t="s">
        <v>295</v>
      </c>
      <c r="AC538" s="164" t="s">
        <v>4486</v>
      </c>
      <c r="AD538" s="136"/>
      <c r="AE538" s="164" t="s">
        <v>257</v>
      </c>
      <c r="AF538" s="164" t="s">
        <v>4487</v>
      </c>
      <c r="AG538" s="164" t="s">
        <v>2884</v>
      </c>
      <c r="AH538" s="172">
        <v>43630</v>
      </c>
      <c r="AI538" s="172"/>
      <c r="AJ538" s="151" t="str">
        <f t="shared" si="8"/>
        <v>FS</v>
      </c>
      <c r="AK538" s="151" t="b">
        <f>ISNUMBER(SEARCH("IRT",Table1[[#This Row],[Current_Status]]))</f>
        <v>0</v>
      </c>
      <c r="AL538" s="152">
        <f>YEAR(Table1[[#This Row],[Project_Initiated]])</f>
        <v>2018</v>
      </c>
      <c r="AM538" s="87">
        <v>43754</v>
      </c>
      <c r="AN538" s="158" t="str">
        <f>IF(AND(Table1[[#This Row],[Completed Date]]&gt;="07/01/2019"+0,Table1[[#This Row],[Completed Date]]&lt;="6/30/2020"+0),"FY 19-20",IF(AND(Table1[[#This Row],[Completed Date]]&gt;="07/01/2018"+0,Table1[[#This Row],[Completed Date]]&lt;="6/30/2019"+0),"FY 18-19",""))</f>
        <v>FY 18-19</v>
      </c>
      <c r="AO538" s="157" t="str">
        <f>IFERROR(FIND("R",Table1[[#This Row],[FS_Priority]]),"")</f>
        <v/>
      </c>
      <c r="AX538"/>
      <c r="BA538" s="3"/>
    </row>
    <row r="539" spans="1:53" hidden="1" x14ac:dyDescent="0.25">
      <c r="A539" s="164" t="s">
        <v>334</v>
      </c>
      <c r="B539" s="164" t="s">
        <v>295</v>
      </c>
      <c r="C539" s="164" t="s">
        <v>334</v>
      </c>
      <c r="D539" s="168" t="b">
        <v>0</v>
      </c>
      <c r="E539" s="164" t="s">
        <v>4804</v>
      </c>
      <c r="F539" s="164" t="s">
        <v>3275</v>
      </c>
      <c r="G539" s="164" t="s">
        <v>295</v>
      </c>
      <c r="H539" s="164" t="s">
        <v>348</v>
      </c>
      <c r="I539" s="164" t="s">
        <v>3804</v>
      </c>
      <c r="J539" s="164" t="s">
        <v>2838</v>
      </c>
      <c r="K539" s="164" t="s">
        <v>3793</v>
      </c>
      <c r="L539" s="164" t="s">
        <v>332</v>
      </c>
      <c r="M539" s="164" t="s">
        <v>3794</v>
      </c>
      <c r="N539" s="164" t="s">
        <v>295</v>
      </c>
      <c r="O539" s="164" t="s">
        <v>619</v>
      </c>
      <c r="P539" s="167"/>
      <c r="Q539" s="164" t="s">
        <v>305</v>
      </c>
      <c r="R539" s="164" t="s">
        <v>295</v>
      </c>
      <c r="S539" s="168" t="b">
        <v>0</v>
      </c>
      <c r="T539" s="167"/>
      <c r="V539" s="170">
        <v>43347</v>
      </c>
      <c r="W539" s="164" t="s">
        <v>295</v>
      </c>
      <c r="X539" s="136"/>
      <c r="Y539" s="136"/>
      <c r="Z539" s="164" t="s">
        <v>295</v>
      </c>
      <c r="AC539" s="164" t="s">
        <v>3093</v>
      </c>
      <c r="AD539" s="171">
        <v>43405</v>
      </c>
      <c r="AE539" s="164" t="s">
        <v>257</v>
      </c>
      <c r="AF539" s="164" t="s">
        <v>2828</v>
      </c>
      <c r="AG539" s="164" t="s">
        <v>2884</v>
      </c>
      <c r="AH539" s="172">
        <v>43559</v>
      </c>
      <c r="AI539" s="172"/>
      <c r="AJ539" s="151" t="str">
        <f t="shared" si="8"/>
        <v>FS</v>
      </c>
      <c r="AK539" s="151" t="b">
        <f>ISNUMBER(SEARCH("IRT",Table1[[#This Row],[Current_Status]]))</f>
        <v>0</v>
      </c>
      <c r="AL539" s="152">
        <f>YEAR(Table1[[#This Row],[Project_Initiated]])</f>
        <v>2018</v>
      </c>
      <c r="AM539" s="87">
        <v>43754</v>
      </c>
      <c r="AN539" s="158" t="str">
        <f>IF(AND(Table1[[#This Row],[Completed Date]]&gt;="07/01/2019"+0,Table1[[#This Row],[Completed Date]]&lt;="6/30/2020"+0),"FY 19-20",IF(AND(Table1[[#This Row],[Completed Date]]&gt;="07/01/2018"+0,Table1[[#This Row],[Completed Date]]&lt;="6/30/2019"+0),"FY 18-19",""))</f>
        <v>FY 18-19</v>
      </c>
      <c r="AO539" s="157" t="str">
        <f>IFERROR(FIND("R",Table1[[#This Row],[FS_Priority]]),"")</f>
        <v/>
      </c>
      <c r="AX539"/>
      <c r="BA539" s="3"/>
    </row>
    <row r="540" spans="1:53" hidden="1" x14ac:dyDescent="0.25">
      <c r="A540" s="164" t="s">
        <v>1009</v>
      </c>
      <c r="B540" s="164" t="s">
        <v>295</v>
      </c>
      <c r="C540" s="164" t="s">
        <v>1009</v>
      </c>
      <c r="D540" s="168" t="b">
        <v>0</v>
      </c>
      <c r="E540" s="164" t="s">
        <v>4804</v>
      </c>
      <c r="F540" s="164" t="s">
        <v>3269</v>
      </c>
      <c r="G540" s="164" t="s">
        <v>295</v>
      </c>
      <c r="H540" s="164" t="s">
        <v>349</v>
      </c>
      <c r="I540" s="164" t="s">
        <v>295</v>
      </c>
      <c r="J540" s="164" t="s">
        <v>2838</v>
      </c>
      <c r="K540" s="164" t="s">
        <v>3793</v>
      </c>
      <c r="L540" s="164" t="s">
        <v>332</v>
      </c>
      <c r="M540" s="164" t="s">
        <v>3796</v>
      </c>
      <c r="N540" s="164" t="s">
        <v>295</v>
      </c>
      <c r="O540" s="164" t="s">
        <v>615</v>
      </c>
      <c r="P540" s="167"/>
      <c r="Q540" s="164" t="s">
        <v>295</v>
      </c>
      <c r="R540" s="164" t="s">
        <v>295</v>
      </c>
      <c r="S540" s="168" t="b">
        <v>0</v>
      </c>
      <c r="T540" s="136"/>
      <c r="V540" s="170">
        <v>43353</v>
      </c>
      <c r="W540" s="164" t="s">
        <v>295</v>
      </c>
      <c r="X540"/>
      <c r="Z540" s="164" t="s">
        <v>295</v>
      </c>
      <c r="AC540" s="164" t="s">
        <v>295</v>
      </c>
      <c r="AE540" s="164" t="s">
        <v>257</v>
      </c>
      <c r="AF540" s="164" t="s">
        <v>295</v>
      </c>
      <c r="AG540" s="164" t="s">
        <v>295</v>
      </c>
      <c r="AH540" s="172">
        <v>43395</v>
      </c>
      <c r="AI540" s="172"/>
      <c r="AJ540" s="151" t="str">
        <f t="shared" si="8"/>
        <v>FS</v>
      </c>
      <c r="AK540" s="151" t="b">
        <f>ISNUMBER(SEARCH("IRT",Table1[[#This Row],[Current_Status]]))</f>
        <v>0</v>
      </c>
      <c r="AL540" s="152">
        <f>YEAR(Table1[[#This Row],[Project_Initiated]])</f>
        <v>2018</v>
      </c>
      <c r="AM540" s="87">
        <v>43754</v>
      </c>
      <c r="AN540" s="158" t="str">
        <f>IF(AND(Table1[[#This Row],[Completed Date]]&gt;="07/01/2019"+0,Table1[[#This Row],[Completed Date]]&lt;="6/30/2020"+0),"FY 19-20",IF(AND(Table1[[#This Row],[Completed Date]]&gt;="07/01/2018"+0,Table1[[#This Row],[Completed Date]]&lt;="6/30/2019"+0),"FY 18-19",""))</f>
        <v>FY 18-19</v>
      </c>
      <c r="AO540" s="157" t="str">
        <f>IFERROR(FIND("R",Table1[[#This Row],[FS_Priority]]),"")</f>
        <v/>
      </c>
      <c r="AX540"/>
      <c r="BA540" s="3"/>
    </row>
    <row r="541" spans="1:53" hidden="1" x14ac:dyDescent="0.25">
      <c r="A541" s="164" t="s">
        <v>343</v>
      </c>
      <c r="B541" s="164" t="s">
        <v>295</v>
      </c>
      <c r="C541" s="164" t="s">
        <v>343</v>
      </c>
      <c r="D541" s="168" t="b">
        <v>0</v>
      </c>
      <c r="E541" s="164" t="s">
        <v>4804</v>
      </c>
      <c r="F541" s="164" t="s">
        <v>3283</v>
      </c>
      <c r="G541" s="164" t="s">
        <v>295</v>
      </c>
      <c r="H541" s="164" t="s">
        <v>349</v>
      </c>
      <c r="I541" s="164" t="s">
        <v>295</v>
      </c>
      <c r="J541" s="164" t="s">
        <v>2838</v>
      </c>
      <c r="K541" s="164" t="s">
        <v>3793</v>
      </c>
      <c r="L541" s="164" t="s">
        <v>332</v>
      </c>
      <c r="M541" s="164" t="s">
        <v>3794</v>
      </c>
      <c r="N541" s="164" t="s">
        <v>295</v>
      </c>
      <c r="O541" s="164" t="s">
        <v>619</v>
      </c>
      <c r="P541" s="167"/>
      <c r="Q541" s="164" t="s">
        <v>324</v>
      </c>
      <c r="R541" s="164" t="s">
        <v>295</v>
      </c>
      <c r="S541" s="168" t="b">
        <v>0</v>
      </c>
      <c r="T541" s="167"/>
      <c r="V541" s="170">
        <v>43354</v>
      </c>
      <c r="W541" s="164" t="s">
        <v>295</v>
      </c>
      <c r="X541" s="167"/>
      <c r="Y541" s="167"/>
      <c r="Z541" s="164" t="s">
        <v>295</v>
      </c>
      <c r="AC541" s="164" t="s">
        <v>1036</v>
      </c>
      <c r="AD541" s="172">
        <v>43376</v>
      </c>
      <c r="AE541" s="164" t="s">
        <v>257</v>
      </c>
      <c r="AF541" s="164" t="s">
        <v>2891</v>
      </c>
      <c r="AG541" s="164" t="s">
        <v>624</v>
      </c>
      <c r="AH541" s="171">
        <v>43466</v>
      </c>
      <c r="AI541" s="172"/>
      <c r="AJ541" s="151" t="str">
        <f t="shared" si="8"/>
        <v>FS</v>
      </c>
      <c r="AK541" s="151" t="b">
        <f>ISNUMBER(SEARCH("IRT",Table1[[#This Row],[Current_Status]]))</f>
        <v>0</v>
      </c>
      <c r="AL541" s="152">
        <f>YEAR(Table1[[#This Row],[Project_Initiated]])</f>
        <v>2018</v>
      </c>
      <c r="AM541" s="87">
        <v>43754</v>
      </c>
      <c r="AN541" s="158" t="str">
        <f>IF(AND(Table1[[#This Row],[Completed Date]]&gt;="07/01/2019"+0,Table1[[#This Row],[Completed Date]]&lt;="6/30/2020"+0),"FY 19-20",IF(AND(Table1[[#This Row],[Completed Date]]&gt;="07/01/2018"+0,Table1[[#This Row],[Completed Date]]&lt;="6/30/2019"+0),"FY 18-19",""))</f>
        <v>FY 18-19</v>
      </c>
      <c r="AO541" s="157" t="str">
        <f>IFERROR(FIND("R",Table1[[#This Row],[FS_Priority]]),"")</f>
        <v/>
      </c>
      <c r="AX541"/>
      <c r="BA541" s="3"/>
    </row>
    <row r="542" spans="1:53" hidden="1" x14ac:dyDescent="0.25">
      <c r="A542" s="164" t="s">
        <v>342</v>
      </c>
      <c r="B542" s="164" t="s">
        <v>295</v>
      </c>
      <c r="C542" s="164" t="s">
        <v>342</v>
      </c>
      <c r="D542" s="168" t="b">
        <v>0</v>
      </c>
      <c r="E542" s="164" t="s">
        <v>4804</v>
      </c>
      <c r="F542" s="164" t="s">
        <v>3282</v>
      </c>
      <c r="G542" s="164" t="s">
        <v>295</v>
      </c>
      <c r="H542" s="164" t="s">
        <v>348</v>
      </c>
      <c r="I542" s="164" t="s">
        <v>295</v>
      </c>
      <c r="J542" s="164" t="s">
        <v>2838</v>
      </c>
      <c r="K542" s="164" t="s">
        <v>3793</v>
      </c>
      <c r="L542" s="164" t="s">
        <v>332</v>
      </c>
      <c r="M542" s="164" t="s">
        <v>3794</v>
      </c>
      <c r="N542" s="164" t="s">
        <v>295</v>
      </c>
      <c r="O542" s="164" t="s">
        <v>619</v>
      </c>
      <c r="P542" s="167"/>
      <c r="Q542" s="164" t="s">
        <v>323</v>
      </c>
      <c r="R542" s="164" t="s">
        <v>295</v>
      </c>
      <c r="S542" s="168" t="b">
        <v>0</v>
      </c>
      <c r="T542" s="167"/>
      <c r="V542" s="170">
        <v>43354</v>
      </c>
      <c r="W542" s="164" t="s">
        <v>295</v>
      </c>
      <c r="X542" s="167"/>
      <c r="Y542" s="167"/>
      <c r="Z542" s="164" t="s">
        <v>295</v>
      </c>
      <c r="AC542" s="164" t="s">
        <v>3095</v>
      </c>
      <c r="AE542" s="164" t="s">
        <v>257</v>
      </c>
      <c r="AF542" s="164" t="s">
        <v>1037</v>
      </c>
      <c r="AG542" s="164" t="s">
        <v>295</v>
      </c>
      <c r="AH542" s="172">
        <v>43559</v>
      </c>
      <c r="AI542" s="172"/>
      <c r="AJ542" s="151" t="str">
        <f t="shared" si="8"/>
        <v>FS</v>
      </c>
      <c r="AK542" s="151" t="b">
        <f>ISNUMBER(SEARCH("IRT",Table1[[#This Row],[Current_Status]]))</f>
        <v>0</v>
      </c>
      <c r="AL542" s="152">
        <f>YEAR(Table1[[#This Row],[Project_Initiated]])</f>
        <v>2018</v>
      </c>
      <c r="AM542" s="87">
        <v>43754</v>
      </c>
      <c r="AN542" s="158" t="str">
        <f>IF(AND(Table1[[#This Row],[Completed Date]]&gt;="07/01/2019"+0,Table1[[#This Row],[Completed Date]]&lt;="6/30/2020"+0),"FY 19-20",IF(AND(Table1[[#This Row],[Completed Date]]&gt;="07/01/2018"+0,Table1[[#This Row],[Completed Date]]&lt;="6/30/2019"+0),"FY 18-19",""))</f>
        <v>FY 18-19</v>
      </c>
      <c r="AO542" s="157" t="str">
        <f>IFERROR(FIND("R",Table1[[#This Row],[FS_Priority]]),"")</f>
        <v/>
      </c>
      <c r="AX542"/>
      <c r="BA542" s="3"/>
    </row>
    <row r="543" spans="1:53" hidden="1" x14ac:dyDescent="0.25">
      <c r="A543" s="164" t="s">
        <v>2943</v>
      </c>
      <c r="B543" s="164" t="s">
        <v>295</v>
      </c>
      <c r="C543" s="164" t="s">
        <v>2943</v>
      </c>
      <c r="D543" s="168" t="b">
        <v>0</v>
      </c>
      <c r="E543" s="164" t="s">
        <v>4804</v>
      </c>
      <c r="F543" s="164" t="s">
        <v>3555</v>
      </c>
      <c r="G543" s="164" t="s">
        <v>295</v>
      </c>
      <c r="H543" s="164" t="s">
        <v>75</v>
      </c>
      <c r="I543" s="164" t="s">
        <v>4189</v>
      </c>
      <c r="J543" s="164" t="s">
        <v>2838</v>
      </c>
      <c r="K543" s="164" t="s">
        <v>3793</v>
      </c>
      <c r="L543" s="164" t="s">
        <v>332</v>
      </c>
      <c r="M543" s="164" t="s">
        <v>4190</v>
      </c>
      <c r="N543" s="164" t="s">
        <v>295</v>
      </c>
      <c r="O543" s="164" t="s">
        <v>243</v>
      </c>
      <c r="P543" s="167"/>
      <c r="Q543" s="164" t="s">
        <v>302</v>
      </c>
      <c r="R543" s="164" t="s">
        <v>295</v>
      </c>
      <c r="S543" s="168" t="b">
        <v>0</v>
      </c>
      <c r="T543" s="167"/>
      <c r="V543" s="170">
        <v>43452</v>
      </c>
      <c r="W543" s="164" t="s">
        <v>295</v>
      </c>
      <c r="X543" s="167"/>
      <c r="Y543" s="167"/>
      <c r="Z543" s="164" t="s">
        <v>295</v>
      </c>
      <c r="AC543" s="164" t="s">
        <v>3003</v>
      </c>
      <c r="AE543" s="164" t="s">
        <v>295</v>
      </c>
      <c r="AF543" s="164" t="s">
        <v>295</v>
      </c>
      <c r="AG543" s="164" t="s">
        <v>295</v>
      </c>
      <c r="AH543" s="172">
        <v>43504</v>
      </c>
      <c r="AI543" s="172"/>
      <c r="AJ543" s="151" t="str">
        <f t="shared" si="8"/>
        <v>FS</v>
      </c>
      <c r="AK543" s="151" t="b">
        <f>ISNUMBER(SEARCH("IRT",Table1[[#This Row],[Current_Status]]))</f>
        <v>0</v>
      </c>
      <c r="AL543" s="152">
        <f>YEAR(Table1[[#This Row],[Project_Initiated]])</f>
        <v>2018</v>
      </c>
      <c r="AM543" s="87">
        <v>43754</v>
      </c>
      <c r="AN543" s="158" t="str">
        <f>IF(AND(Table1[[#This Row],[Completed Date]]&gt;="07/01/2019"+0,Table1[[#This Row],[Completed Date]]&lt;="6/30/2020"+0),"FY 19-20",IF(AND(Table1[[#This Row],[Completed Date]]&gt;="07/01/2018"+0,Table1[[#This Row],[Completed Date]]&lt;="6/30/2019"+0),"FY 18-19",""))</f>
        <v>FY 18-19</v>
      </c>
      <c r="AO543" s="157" t="str">
        <f>IFERROR(FIND("R",Table1[[#This Row],[FS_Priority]]),"")</f>
        <v/>
      </c>
      <c r="AX543"/>
      <c r="BA543" s="3"/>
    </row>
    <row r="544" spans="1:53" hidden="1" x14ac:dyDescent="0.25">
      <c r="A544" s="164" t="s">
        <v>2944</v>
      </c>
      <c r="B544" s="164" t="s">
        <v>295</v>
      </c>
      <c r="C544" s="164" t="s">
        <v>2944</v>
      </c>
      <c r="D544" s="168" t="b">
        <v>0</v>
      </c>
      <c r="E544" s="164" t="s">
        <v>4804</v>
      </c>
      <c r="F544" s="164" t="s">
        <v>3584</v>
      </c>
      <c r="G544" s="164" t="s">
        <v>295</v>
      </c>
      <c r="H544" s="164" t="s">
        <v>75</v>
      </c>
      <c r="I544" s="164" t="s">
        <v>4191</v>
      </c>
      <c r="J544" s="164" t="s">
        <v>2838</v>
      </c>
      <c r="K544" s="164" t="s">
        <v>3793</v>
      </c>
      <c r="L544" s="164" t="s">
        <v>332</v>
      </c>
      <c r="M544" s="164" t="s">
        <v>4192</v>
      </c>
      <c r="N544" s="164" t="s">
        <v>295</v>
      </c>
      <c r="O544" s="164" t="s">
        <v>243</v>
      </c>
      <c r="P544" s="167"/>
      <c r="Q544" s="164" t="s">
        <v>264</v>
      </c>
      <c r="R544" s="164" t="s">
        <v>295</v>
      </c>
      <c r="S544" s="168" t="b">
        <v>0</v>
      </c>
      <c r="T544" s="167"/>
      <c r="V544" s="170">
        <v>43454</v>
      </c>
      <c r="W544" s="164" t="s">
        <v>295</v>
      </c>
      <c r="X544" s="167"/>
      <c r="Y544" s="167"/>
      <c r="Z544" s="164" t="s">
        <v>295</v>
      </c>
      <c r="AC544" s="164" t="s">
        <v>3040</v>
      </c>
      <c r="AE544" s="164" t="s">
        <v>295</v>
      </c>
      <c r="AF544" s="164" t="s">
        <v>295</v>
      </c>
      <c r="AG544" s="164" t="s">
        <v>295</v>
      </c>
      <c r="AH544" s="172">
        <v>43528</v>
      </c>
      <c r="AI544" s="172"/>
      <c r="AJ544" s="151" t="str">
        <f t="shared" si="8"/>
        <v>FS</v>
      </c>
      <c r="AK544" s="151" t="b">
        <f>ISNUMBER(SEARCH("IRT",Table1[[#This Row],[Current_Status]]))</f>
        <v>0</v>
      </c>
      <c r="AL544" s="152">
        <f>YEAR(Table1[[#This Row],[Project_Initiated]])</f>
        <v>2018</v>
      </c>
      <c r="AM544" s="87">
        <v>43754</v>
      </c>
      <c r="AN544" s="158" t="str">
        <f>IF(AND(Table1[[#This Row],[Completed Date]]&gt;="07/01/2019"+0,Table1[[#This Row],[Completed Date]]&lt;="6/30/2020"+0),"FY 19-20",IF(AND(Table1[[#This Row],[Completed Date]]&gt;="07/01/2018"+0,Table1[[#This Row],[Completed Date]]&lt;="6/30/2019"+0),"FY 18-19",""))</f>
        <v>FY 18-19</v>
      </c>
      <c r="AO544" s="157" t="str">
        <f>IFERROR(FIND("R",Table1[[#This Row],[FS_Priority]]),"")</f>
        <v/>
      </c>
      <c r="AX544"/>
      <c r="BA544" s="3"/>
    </row>
    <row r="545" spans="1:53" hidden="1" x14ac:dyDescent="0.25">
      <c r="A545" s="164" t="s">
        <v>3769</v>
      </c>
      <c r="B545" s="164" t="s">
        <v>295</v>
      </c>
      <c r="C545" s="164" t="s">
        <v>3769</v>
      </c>
      <c r="D545" s="168" t="b">
        <v>0</v>
      </c>
      <c r="E545" s="164" t="s">
        <v>4804</v>
      </c>
      <c r="F545" s="164" t="s">
        <v>3770</v>
      </c>
      <c r="G545" s="164" t="s">
        <v>4466</v>
      </c>
      <c r="H545" s="164" t="s">
        <v>862</v>
      </c>
      <c r="I545" s="164" t="s">
        <v>4393</v>
      </c>
      <c r="J545" s="164" t="s">
        <v>2838</v>
      </c>
      <c r="K545" s="164" t="s">
        <v>3793</v>
      </c>
      <c r="L545" s="164" t="s">
        <v>332</v>
      </c>
      <c r="M545" s="164" t="s">
        <v>3794</v>
      </c>
      <c r="N545" s="164" t="s">
        <v>295</v>
      </c>
      <c r="O545" s="164" t="s">
        <v>4379</v>
      </c>
      <c r="P545" s="167"/>
      <c r="Q545" s="164" t="s">
        <v>3586</v>
      </c>
      <c r="R545" s="164" t="s">
        <v>295</v>
      </c>
      <c r="S545" s="168" t="b">
        <v>0</v>
      </c>
      <c r="T545" s="167"/>
      <c r="V545" s="170">
        <v>43538</v>
      </c>
      <c r="W545" s="164" t="s">
        <v>295</v>
      </c>
      <c r="X545" s="136"/>
      <c r="Y545" s="136"/>
      <c r="Z545" s="164" t="s">
        <v>295</v>
      </c>
      <c r="AC545" s="164" t="s">
        <v>295</v>
      </c>
      <c r="AD545" s="171">
        <v>43654</v>
      </c>
      <c r="AE545" s="164" t="s">
        <v>257</v>
      </c>
      <c r="AF545" s="164" t="s">
        <v>4467</v>
      </c>
      <c r="AG545" s="164" t="s">
        <v>2884</v>
      </c>
      <c r="AH545" s="172">
        <v>43672</v>
      </c>
      <c r="AI545" s="172"/>
      <c r="AJ545" s="151" t="str">
        <f t="shared" si="8"/>
        <v>FS</v>
      </c>
      <c r="AK545" s="151" t="b">
        <f>ISNUMBER(SEARCH("IRT",Table1[[#This Row],[Current_Status]]))</f>
        <v>0</v>
      </c>
      <c r="AL545" s="152">
        <f>YEAR(Table1[[#This Row],[Project_Initiated]])</f>
        <v>2019</v>
      </c>
      <c r="AM545" s="87">
        <v>43754</v>
      </c>
      <c r="AN545" s="158" t="str">
        <f>IF(AND(Table1[[#This Row],[Completed Date]]&gt;="07/01/2019"+0,Table1[[#This Row],[Completed Date]]&lt;="6/30/2020"+0),"FY 19-20",IF(AND(Table1[[#This Row],[Completed Date]]&gt;="07/01/2018"+0,Table1[[#This Row],[Completed Date]]&lt;="6/30/2019"+0),"FY 18-19",""))</f>
        <v>FY 19-20</v>
      </c>
      <c r="AO545" s="157">
        <f>IFERROR(FIND("R",Table1[[#This Row],[FS_Priority]]),"")</f>
        <v>1</v>
      </c>
      <c r="AX545"/>
      <c r="BA545" s="3"/>
    </row>
    <row r="546" spans="1:53" hidden="1" x14ac:dyDescent="0.25">
      <c r="A546" s="164" t="s">
        <v>3237</v>
      </c>
      <c r="B546" s="164" t="s">
        <v>295</v>
      </c>
      <c r="C546" s="164" t="s">
        <v>3237</v>
      </c>
      <c r="D546" s="168" t="b">
        <v>0</v>
      </c>
      <c r="E546" s="164" t="s">
        <v>4804</v>
      </c>
      <c r="F546" s="164" t="s">
        <v>3585</v>
      </c>
      <c r="G546" s="164" t="s">
        <v>295</v>
      </c>
      <c r="H546" s="164" t="s">
        <v>553</v>
      </c>
      <c r="I546" s="164" t="s">
        <v>4344</v>
      </c>
      <c r="J546" s="164" t="s">
        <v>2838</v>
      </c>
      <c r="K546" s="164" t="s">
        <v>3793</v>
      </c>
      <c r="L546" s="164" t="s">
        <v>332</v>
      </c>
      <c r="M546" s="164" t="s">
        <v>4345</v>
      </c>
      <c r="N546" s="164" t="s">
        <v>295</v>
      </c>
      <c r="O546" s="164" t="s">
        <v>243</v>
      </c>
      <c r="P546" s="136"/>
      <c r="Q546" s="164" t="s">
        <v>3586</v>
      </c>
      <c r="R546" s="164" t="s">
        <v>295</v>
      </c>
      <c r="S546" s="168" t="b">
        <v>0</v>
      </c>
      <c r="V546" s="170">
        <v>43594</v>
      </c>
      <c r="W546" s="164" t="s">
        <v>295</v>
      </c>
      <c r="X546"/>
      <c r="Z546" s="164" t="s">
        <v>295</v>
      </c>
      <c r="AC546" s="164" t="s">
        <v>4406</v>
      </c>
      <c r="AD546" s="167"/>
      <c r="AE546" s="164" t="s">
        <v>295</v>
      </c>
      <c r="AF546" s="164" t="s">
        <v>295</v>
      </c>
      <c r="AG546" s="164" t="s">
        <v>295</v>
      </c>
      <c r="AH546" s="170">
        <v>43668</v>
      </c>
      <c r="AI546" s="172"/>
      <c r="AJ546" s="151" t="str">
        <f t="shared" si="8"/>
        <v>FS</v>
      </c>
      <c r="AK546" s="151" t="b">
        <f>ISNUMBER(SEARCH("IRT",Table1[[#This Row],[Current_Status]]))</f>
        <v>0</v>
      </c>
      <c r="AL546" s="152">
        <f>YEAR(Table1[[#This Row],[Project_Initiated]])</f>
        <v>2019</v>
      </c>
      <c r="AM546" s="87">
        <v>43754</v>
      </c>
      <c r="AN546" s="158" t="str">
        <f>IF(AND(Table1[[#This Row],[Completed Date]]&gt;="07/01/2019"+0,Table1[[#This Row],[Completed Date]]&lt;="6/30/2020"+0),"FY 19-20",IF(AND(Table1[[#This Row],[Completed Date]]&gt;="07/01/2018"+0,Table1[[#This Row],[Completed Date]]&lt;="6/30/2019"+0),"FY 18-19",""))</f>
        <v>FY 19-20</v>
      </c>
      <c r="AO546" s="157">
        <f>IFERROR(FIND("R",Table1[[#This Row],[FS_Priority]]),"")</f>
        <v>1</v>
      </c>
      <c r="AX546"/>
      <c r="BA546" s="3"/>
    </row>
    <row r="547" spans="1:53" hidden="1" x14ac:dyDescent="0.25">
      <c r="A547" s="164" t="s">
        <v>4579</v>
      </c>
      <c r="B547" s="164" t="s">
        <v>295</v>
      </c>
      <c r="C547" s="164" t="s">
        <v>4579</v>
      </c>
      <c r="D547" s="168" t="b">
        <v>0</v>
      </c>
      <c r="E547" s="164" t="s">
        <v>4804</v>
      </c>
      <c r="F547" s="164" t="s">
        <v>4720</v>
      </c>
      <c r="G547" s="164" t="s">
        <v>295</v>
      </c>
      <c r="H547" s="164" t="s">
        <v>4902</v>
      </c>
      <c r="I547" s="164" t="s">
        <v>295</v>
      </c>
      <c r="J547" s="164" t="s">
        <v>2838</v>
      </c>
      <c r="K547" s="164" t="s">
        <v>3793</v>
      </c>
      <c r="L547" s="164" t="s">
        <v>332</v>
      </c>
      <c r="M547" s="164" t="s">
        <v>4721</v>
      </c>
      <c r="N547" s="164" t="s">
        <v>295</v>
      </c>
      <c r="O547" s="164" t="s">
        <v>619</v>
      </c>
      <c r="P547" s="136"/>
      <c r="Q547" s="164" t="s">
        <v>3586</v>
      </c>
      <c r="R547" s="164" t="s">
        <v>295</v>
      </c>
      <c r="S547" s="168" t="b">
        <v>0</v>
      </c>
      <c r="T547" s="136"/>
      <c r="V547" s="170">
        <v>43713</v>
      </c>
      <c r="W547" s="164" t="s">
        <v>295</v>
      </c>
      <c r="X547" s="136"/>
      <c r="Y547" s="136"/>
      <c r="Z547" s="164" t="s">
        <v>295</v>
      </c>
      <c r="AC547" s="164" t="s">
        <v>295</v>
      </c>
      <c r="AE547" s="164" t="s">
        <v>619</v>
      </c>
      <c r="AF547" s="164" t="s">
        <v>295</v>
      </c>
      <c r="AG547" s="164" t="s">
        <v>295</v>
      </c>
      <c r="AH547" s="172">
        <v>43726</v>
      </c>
      <c r="AI547" s="172"/>
      <c r="AJ547" s="151" t="str">
        <f t="shared" si="8"/>
        <v>FS</v>
      </c>
      <c r="AK547" s="151" t="b">
        <f>ISNUMBER(SEARCH("IRT",Table1[[#This Row],[Current_Status]]))</f>
        <v>0</v>
      </c>
      <c r="AL547" s="152">
        <f>YEAR(Table1[[#This Row],[Project_Initiated]])</f>
        <v>2019</v>
      </c>
      <c r="AM547" s="87">
        <v>43754</v>
      </c>
      <c r="AN547" s="158" t="str">
        <f>IF(AND(Table1[[#This Row],[Completed Date]]&gt;="07/01/2019"+0,Table1[[#This Row],[Completed Date]]&lt;="6/30/2020"+0),"FY 19-20",IF(AND(Table1[[#This Row],[Completed Date]]&gt;="07/01/2018"+0,Table1[[#This Row],[Completed Date]]&lt;="6/30/2019"+0),"FY 18-19",""))</f>
        <v>FY 19-20</v>
      </c>
      <c r="AO547" s="157">
        <f>IFERROR(FIND("R",Table1[[#This Row],[FS_Priority]]),"")</f>
        <v>1</v>
      </c>
      <c r="AX547"/>
      <c r="BA547" s="3"/>
    </row>
    <row r="548" spans="1:53" hidden="1" x14ac:dyDescent="0.25">
      <c r="A548" s="164" t="s">
        <v>4581</v>
      </c>
      <c r="B548" s="164" t="s">
        <v>295</v>
      </c>
      <c r="C548" s="164" t="s">
        <v>4581</v>
      </c>
      <c r="D548" s="168" t="b">
        <v>0</v>
      </c>
      <c r="E548" s="164" t="s">
        <v>4804</v>
      </c>
      <c r="F548" s="164" t="s">
        <v>4722</v>
      </c>
      <c r="G548" s="164" t="s">
        <v>295</v>
      </c>
      <c r="H548" s="164" t="s">
        <v>4903</v>
      </c>
      <c r="I548" s="164" t="s">
        <v>4723</v>
      </c>
      <c r="J548" s="164" t="s">
        <v>2838</v>
      </c>
      <c r="K548" s="164" t="s">
        <v>3793</v>
      </c>
      <c r="L548" s="164" t="s">
        <v>332</v>
      </c>
      <c r="M548" s="164" t="s">
        <v>4721</v>
      </c>
      <c r="N548" s="164" t="s">
        <v>295</v>
      </c>
      <c r="O548" s="164" t="s">
        <v>619</v>
      </c>
      <c r="P548" s="136"/>
      <c r="Q548" s="164" t="s">
        <v>3588</v>
      </c>
      <c r="R548" s="164" t="s">
        <v>295</v>
      </c>
      <c r="S548" s="168" t="b">
        <v>0</v>
      </c>
      <c r="T548" s="136"/>
      <c r="V548" s="170">
        <v>43713</v>
      </c>
      <c r="W548" s="164" t="s">
        <v>295</v>
      </c>
      <c r="X548" s="136"/>
      <c r="Y548" s="136"/>
      <c r="Z548" s="164" t="s">
        <v>295</v>
      </c>
      <c r="AC548" s="164" t="s">
        <v>295</v>
      </c>
      <c r="AD548" s="136"/>
      <c r="AE548" s="164" t="s">
        <v>619</v>
      </c>
      <c r="AF548" s="164" t="s">
        <v>295</v>
      </c>
      <c r="AG548" s="164" t="s">
        <v>295</v>
      </c>
      <c r="AH548" s="172">
        <v>43726</v>
      </c>
      <c r="AI548" s="172"/>
      <c r="AJ548" s="151" t="str">
        <f t="shared" si="8"/>
        <v>FS</v>
      </c>
      <c r="AK548" s="151" t="b">
        <f>ISNUMBER(SEARCH("IRT",Table1[[#This Row],[Current_Status]]))</f>
        <v>0</v>
      </c>
      <c r="AL548" s="152">
        <f>YEAR(Table1[[#This Row],[Project_Initiated]])</f>
        <v>2019</v>
      </c>
      <c r="AM548" s="87">
        <v>43754</v>
      </c>
      <c r="AN548" s="158" t="str">
        <f>IF(AND(Table1[[#This Row],[Completed Date]]&gt;="07/01/2019"+0,Table1[[#This Row],[Completed Date]]&lt;="6/30/2020"+0),"FY 19-20",IF(AND(Table1[[#This Row],[Completed Date]]&gt;="07/01/2018"+0,Table1[[#This Row],[Completed Date]]&lt;="6/30/2019"+0),"FY 18-19",""))</f>
        <v>FY 19-20</v>
      </c>
      <c r="AO548" s="157">
        <f>IFERROR(FIND("R",Table1[[#This Row],[FS_Priority]]),"")</f>
        <v>1</v>
      </c>
      <c r="AX548"/>
      <c r="BA548" s="3"/>
    </row>
    <row r="549" spans="1:53" hidden="1" x14ac:dyDescent="0.25">
      <c r="A549" s="164" t="s">
        <v>4582</v>
      </c>
      <c r="B549" s="164" t="s">
        <v>295</v>
      </c>
      <c r="C549" s="164" t="s">
        <v>4582</v>
      </c>
      <c r="D549" s="168" t="b">
        <v>0</v>
      </c>
      <c r="E549" s="164" t="s">
        <v>4804</v>
      </c>
      <c r="F549" s="164" t="s">
        <v>4724</v>
      </c>
      <c r="G549" s="164" t="s">
        <v>295</v>
      </c>
      <c r="H549" s="164" t="s">
        <v>4903</v>
      </c>
      <c r="I549" s="164" t="s">
        <v>4723</v>
      </c>
      <c r="J549" s="164" t="s">
        <v>2838</v>
      </c>
      <c r="K549" s="164" t="s">
        <v>3793</v>
      </c>
      <c r="L549" s="164" t="s">
        <v>332</v>
      </c>
      <c r="M549" s="164" t="s">
        <v>4721</v>
      </c>
      <c r="N549" s="164" t="s">
        <v>295</v>
      </c>
      <c r="O549" s="164" t="s">
        <v>619</v>
      </c>
      <c r="P549" s="136"/>
      <c r="Q549" s="164" t="s">
        <v>3742</v>
      </c>
      <c r="R549" s="164" t="s">
        <v>295</v>
      </c>
      <c r="S549" s="168" t="b">
        <v>0</v>
      </c>
      <c r="T549" s="136"/>
      <c r="V549" s="170">
        <v>43713</v>
      </c>
      <c r="W549" s="164" t="s">
        <v>295</v>
      </c>
      <c r="X549" s="136"/>
      <c r="Y549" s="136"/>
      <c r="Z549" s="164" t="s">
        <v>295</v>
      </c>
      <c r="AC549" s="164" t="s">
        <v>295</v>
      </c>
      <c r="AE549" s="164" t="s">
        <v>619</v>
      </c>
      <c r="AF549" s="164" t="s">
        <v>295</v>
      </c>
      <c r="AG549" s="164" t="s">
        <v>295</v>
      </c>
      <c r="AH549" s="170">
        <v>43726</v>
      </c>
      <c r="AI549" s="172"/>
      <c r="AJ549" s="151" t="str">
        <f t="shared" si="8"/>
        <v>FS</v>
      </c>
      <c r="AK549" s="151" t="b">
        <f>ISNUMBER(SEARCH("IRT",Table1[[#This Row],[Current_Status]]))</f>
        <v>0</v>
      </c>
      <c r="AL549" s="152">
        <f>YEAR(Table1[[#This Row],[Project_Initiated]])</f>
        <v>2019</v>
      </c>
      <c r="AM549" s="87">
        <v>43754</v>
      </c>
      <c r="AN549" s="158" t="str">
        <f>IF(AND(Table1[[#This Row],[Completed Date]]&gt;="07/01/2019"+0,Table1[[#This Row],[Completed Date]]&lt;="6/30/2020"+0),"FY 19-20",IF(AND(Table1[[#This Row],[Completed Date]]&gt;="07/01/2018"+0,Table1[[#This Row],[Completed Date]]&lt;="6/30/2019"+0),"FY 18-19",""))</f>
        <v>FY 19-20</v>
      </c>
      <c r="AO549" s="157">
        <f>IFERROR(FIND("R",Table1[[#This Row],[FS_Priority]]),"")</f>
        <v>1</v>
      </c>
      <c r="AX549"/>
      <c r="BA549" s="3"/>
    </row>
    <row r="550" spans="1:53" hidden="1" x14ac:dyDescent="0.25">
      <c r="A550" s="164" t="s">
        <v>4583</v>
      </c>
      <c r="B550" s="164" t="s">
        <v>295</v>
      </c>
      <c r="C550" s="164" t="s">
        <v>4583</v>
      </c>
      <c r="D550" s="168" t="b">
        <v>0</v>
      </c>
      <c r="E550" s="164" t="s">
        <v>4804</v>
      </c>
      <c r="F550" s="164" t="s">
        <v>4725</v>
      </c>
      <c r="G550" s="164" t="s">
        <v>295</v>
      </c>
      <c r="H550" s="164" t="s">
        <v>4902</v>
      </c>
      <c r="I550" s="164" t="s">
        <v>4726</v>
      </c>
      <c r="J550" s="164" t="s">
        <v>2838</v>
      </c>
      <c r="K550" s="164" t="s">
        <v>3793</v>
      </c>
      <c r="L550" s="164" t="s">
        <v>332</v>
      </c>
      <c r="M550" s="164" t="s">
        <v>4721</v>
      </c>
      <c r="N550" s="164" t="s">
        <v>295</v>
      </c>
      <c r="O550" s="164" t="s">
        <v>619</v>
      </c>
      <c r="P550" s="136"/>
      <c r="Q550" s="164" t="s">
        <v>3744</v>
      </c>
      <c r="R550" s="164" t="s">
        <v>295</v>
      </c>
      <c r="S550" s="168" t="b">
        <v>0</v>
      </c>
      <c r="T550" s="136"/>
      <c r="V550" s="170">
        <v>43713</v>
      </c>
      <c r="W550" s="164" t="s">
        <v>295</v>
      </c>
      <c r="X550"/>
      <c r="Z550" s="164" t="s">
        <v>295</v>
      </c>
      <c r="AC550" s="164" t="s">
        <v>295</v>
      </c>
      <c r="AE550" s="164" t="s">
        <v>619</v>
      </c>
      <c r="AF550" s="164" t="s">
        <v>295</v>
      </c>
      <c r="AG550" s="164" t="s">
        <v>295</v>
      </c>
      <c r="AH550" s="170">
        <v>43726</v>
      </c>
      <c r="AI550" s="172"/>
      <c r="AJ550" s="151" t="str">
        <f t="shared" si="8"/>
        <v>FS</v>
      </c>
      <c r="AK550" s="151" t="b">
        <f>ISNUMBER(SEARCH("IRT",Table1[[#This Row],[Current_Status]]))</f>
        <v>0</v>
      </c>
      <c r="AL550" s="152">
        <f>YEAR(Table1[[#This Row],[Project_Initiated]])</f>
        <v>2019</v>
      </c>
      <c r="AM550" s="87">
        <v>43754</v>
      </c>
      <c r="AN550" s="158" t="str">
        <f>IF(AND(Table1[[#This Row],[Completed Date]]&gt;="07/01/2019"+0,Table1[[#This Row],[Completed Date]]&lt;="6/30/2020"+0),"FY 19-20",IF(AND(Table1[[#This Row],[Completed Date]]&gt;="07/01/2018"+0,Table1[[#This Row],[Completed Date]]&lt;="6/30/2019"+0),"FY 18-19",""))</f>
        <v>FY 19-20</v>
      </c>
      <c r="AO550" s="157">
        <f>IFERROR(FIND("R",Table1[[#This Row],[FS_Priority]]),"")</f>
        <v>1</v>
      </c>
      <c r="AX550"/>
      <c r="BA550" s="3"/>
    </row>
    <row r="551" spans="1:53" hidden="1" x14ac:dyDescent="0.25">
      <c r="A551" s="164" t="s">
        <v>4530</v>
      </c>
      <c r="B551" s="164" t="s">
        <v>295</v>
      </c>
      <c r="C551" s="164" t="s">
        <v>4530</v>
      </c>
      <c r="D551" s="168" t="b">
        <v>0</v>
      </c>
      <c r="E551" s="164" t="s">
        <v>4804</v>
      </c>
      <c r="F551" s="164" t="s">
        <v>4727</v>
      </c>
      <c r="G551" s="164" t="s">
        <v>295</v>
      </c>
      <c r="H551" s="164" t="s">
        <v>4903</v>
      </c>
      <c r="I551" s="164" t="s">
        <v>4728</v>
      </c>
      <c r="J551" s="164" t="s">
        <v>2838</v>
      </c>
      <c r="K551" s="164" t="s">
        <v>3793</v>
      </c>
      <c r="L551" s="164" t="s">
        <v>332</v>
      </c>
      <c r="M551" s="164" t="s">
        <v>4721</v>
      </c>
      <c r="N551" s="164" t="s">
        <v>295</v>
      </c>
      <c r="O551" s="164" t="s">
        <v>619</v>
      </c>
      <c r="Q551" s="164" t="s">
        <v>3747</v>
      </c>
      <c r="R551" s="164" t="s">
        <v>295</v>
      </c>
      <c r="S551" s="168" t="b">
        <v>0</v>
      </c>
      <c r="V551" s="170">
        <v>43713</v>
      </c>
      <c r="W551" s="164" t="s">
        <v>295</v>
      </c>
      <c r="X551"/>
      <c r="Z551" s="164" t="s">
        <v>295</v>
      </c>
      <c r="AC551" s="164" t="s">
        <v>295</v>
      </c>
      <c r="AD551" s="136"/>
      <c r="AE551" s="164" t="s">
        <v>619</v>
      </c>
      <c r="AF551" s="164" t="s">
        <v>295</v>
      </c>
      <c r="AG551" s="164" t="s">
        <v>295</v>
      </c>
      <c r="AH551" s="170">
        <v>43726</v>
      </c>
      <c r="AI551" s="172"/>
      <c r="AJ551" s="151" t="str">
        <f t="shared" si="8"/>
        <v>FS</v>
      </c>
      <c r="AK551" s="151" t="b">
        <f>ISNUMBER(SEARCH("IRT",Table1[[#This Row],[Current_Status]]))</f>
        <v>0</v>
      </c>
      <c r="AL551" s="152">
        <f>YEAR(Table1[[#This Row],[Project_Initiated]])</f>
        <v>2019</v>
      </c>
      <c r="AM551" s="87">
        <v>43754</v>
      </c>
      <c r="AN551" s="158" t="str">
        <f>IF(AND(Table1[[#This Row],[Completed Date]]&gt;="07/01/2019"+0,Table1[[#This Row],[Completed Date]]&lt;="6/30/2020"+0),"FY 19-20",IF(AND(Table1[[#This Row],[Completed Date]]&gt;="07/01/2018"+0,Table1[[#This Row],[Completed Date]]&lt;="6/30/2019"+0),"FY 18-19",""))</f>
        <v>FY 19-20</v>
      </c>
      <c r="AO551" s="157">
        <f>IFERROR(FIND("R",Table1[[#This Row],[FS_Priority]]),"")</f>
        <v>1</v>
      </c>
      <c r="AX551"/>
      <c r="BA551" s="3"/>
    </row>
    <row r="552" spans="1:53" hidden="1" x14ac:dyDescent="0.25">
      <c r="A552" s="164" t="s">
        <v>3679</v>
      </c>
      <c r="B552" s="164" t="s">
        <v>295</v>
      </c>
      <c r="C552" s="164" t="s">
        <v>3679</v>
      </c>
      <c r="D552" s="168" t="b">
        <v>0</v>
      </c>
      <c r="E552" s="164" t="s">
        <v>4804</v>
      </c>
      <c r="F552" s="164" t="s">
        <v>3680</v>
      </c>
      <c r="G552" s="164" t="s">
        <v>4496</v>
      </c>
      <c r="H552" s="164" t="s">
        <v>532</v>
      </c>
      <c r="I552" s="164" t="s">
        <v>3792</v>
      </c>
      <c r="J552" s="164" t="s">
        <v>2820</v>
      </c>
      <c r="K552" s="164" t="s">
        <v>3793</v>
      </c>
      <c r="L552" s="164" t="s">
        <v>332</v>
      </c>
      <c r="M552" s="164" t="s">
        <v>3797</v>
      </c>
      <c r="N552" s="164" t="s">
        <v>295</v>
      </c>
      <c r="O552" s="164" t="s">
        <v>263</v>
      </c>
      <c r="P552" s="136"/>
      <c r="Q552" s="164" t="s">
        <v>302</v>
      </c>
      <c r="R552" s="164" t="s">
        <v>295</v>
      </c>
      <c r="S552" s="168" t="b">
        <v>0</v>
      </c>
      <c r="T552" s="136"/>
      <c r="V552" s="170">
        <v>43451</v>
      </c>
      <c r="W552" s="164" t="s">
        <v>295</v>
      </c>
      <c r="X552" s="136"/>
      <c r="Y552" s="136"/>
      <c r="Z552" s="164" t="s">
        <v>295</v>
      </c>
      <c r="AC552" s="164" t="s">
        <v>4898</v>
      </c>
      <c r="AE552" s="164" t="s">
        <v>257</v>
      </c>
      <c r="AF552" s="164" t="s">
        <v>3728</v>
      </c>
      <c r="AG552" s="164" t="s">
        <v>295</v>
      </c>
      <c r="AH552" s="167"/>
      <c r="AI552" s="136"/>
      <c r="AJ552" s="151" t="str">
        <f t="shared" si="8"/>
        <v>FS</v>
      </c>
      <c r="AK552" s="151" t="b">
        <f>ISNUMBER(SEARCH("IRT",Table1[[#This Row],[Current_Status]]))</f>
        <v>0</v>
      </c>
      <c r="AL552" s="152">
        <f>YEAR(Table1[[#This Row],[Project_Initiated]])</f>
        <v>2018</v>
      </c>
      <c r="AM552" s="87">
        <v>43754</v>
      </c>
      <c r="AN552" s="158" t="str">
        <f>IF(AND(Table1[[#This Row],[Completed Date]]&gt;="07/01/2019"+0,Table1[[#This Row],[Completed Date]]&lt;="6/30/2020"+0),"FY 19-20",IF(AND(Table1[[#This Row],[Completed Date]]&gt;="07/01/2018"+0,Table1[[#This Row],[Completed Date]]&lt;="6/30/2019"+0),"FY 18-19",""))</f>
        <v/>
      </c>
      <c r="AO552" s="157" t="str">
        <f>IFERROR(FIND("R",Table1[[#This Row],[FS_Priority]]),"")</f>
        <v/>
      </c>
      <c r="AX552"/>
      <c r="BA552" s="3"/>
    </row>
    <row r="553" spans="1:53" hidden="1" x14ac:dyDescent="0.25">
      <c r="A553" s="164" t="s">
        <v>4433</v>
      </c>
      <c r="B553" s="164" t="s">
        <v>295</v>
      </c>
      <c r="C553" s="164" t="s">
        <v>4433</v>
      </c>
      <c r="D553" s="168" t="b">
        <v>0</v>
      </c>
      <c r="E553" s="164" t="s">
        <v>4804</v>
      </c>
      <c r="F553" s="164" t="s">
        <v>4434</v>
      </c>
      <c r="G553" s="164" t="s">
        <v>4435</v>
      </c>
      <c r="H553" s="164" t="s">
        <v>1771</v>
      </c>
      <c r="I553" s="164" t="s">
        <v>295</v>
      </c>
      <c r="J553" s="164" t="s">
        <v>2820</v>
      </c>
      <c r="K553" s="164" t="s">
        <v>3793</v>
      </c>
      <c r="L553" s="164" t="s">
        <v>332</v>
      </c>
      <c r="M553" s="164" t="s">
        <v>4436</v>
      </c>
      <c r="N553" s="164" t="s">
        <v>3848</v>
      </c>
      <c r="O553" s="164" t="s">
        <v>263</v>
      </c>
      <c r="P553" s="136"/>
      <c r="Q553" s="164" t="s">
        <v>320</v>
      </c>
      <c r="R553" s="164" t="s">
        <v>295</v>
      </c>
      <c r="S553" s="168" t="b">
        <v>0</v>
      </c>
      <c r="V553" s="170">
        <v>43649</v>
      </c>
      <c r="W553" s="164" t="s">
        <v>295</v>
      </c>
      <c r="X553"/>
      <c r="Z553" s="164" t="s">
        <v>295</v>
      </c>
      <c r="AC553" s="164" t="s">
        <v>4900</v>
      </c>
      <c r="AE553" s="164" t="s">
        <v>257</v>
      </c>
      <c r="AF553" s="164" t="s">
        <v>295</v>
      </c>
      <c r="AG553" s="164" t="s">
        <v>295</v>
      </c>
      <c r="AH553" s="167"/>
      <c r="AI553" s="136"/>
      <c r="AJ553" s="151" t="str">
        <f t="shared" si="8"/>
        <v>FS</v>
      </c>
      <c r="AK553" s="151" t="b">
        <f>ISNUMBER(SEARCH("IRT",Table1[[#This Row],[Current_Status]]))</f>
        <v>0</v>
      </c>
      <c r="AL553" s="152">
        <f>YEAR(Table1[[#This Row],[Project_Initiated]])</f>
        <v>2019</v>
      </c>
      <c r="AM553" s="87">
        <v>43754</v>
      </c>
      <c r="AN553" s="158" t="str">
        <f>IF(AND(Table1[[#This Row],[Completed Date]]&gt;="07/01/2019"+0,Table1[[#This Row],[Completed Date]]&lt;="6/30/2020"+0),"FY 19-20",IF(AND(Table1[[#This Row],[Completed Date]]&gt;="07/01/2018"+0,Table1[[#This Row],[Completed Date]]&lt;="6/30/2019"+0),"FY 18-19",""))</f>
        <v/>
      </c>
      <c r="AO553" s="157" t="str">
        <f>IFERROR(FIND("R",Table1[[#This Row],[FS_Priority]]),"")</f>
        <v/>
      </c>
      <c r="AX553"/>
      <c r="BA553" s="3"/>
    </row>
    <row r="554" spans="1:53" hidden="1" x14ac:dyDescent="0.25">
      <c r="A554" s="164" t="s">
        <v>3684</v>
      </c>
      <c r="B554" s="164" t="s">
        <v>295</v>
      </c>
      <c r="C554" s="164" t="s">
        <v>3684</v>
      </c>
      <c r="D554" s="168" t="b">
        <v>0</v>
      </c>
      <c r="E554" s="164" t="s">
        <v>4804</v>
      </c>
      <c r="F554" s="164" t="s">
        <v>3688</v>
      </c>
      <c r="G554" s="164" t="s">
        <v>3689</v>
      </c>
      <c r="H554" s="164" t="s">
        <v>351</v>
      </c>
      <c r="I554" s="164" t="s">
        <v>4359</v>
      </c>
      <c r="J554" s="164" t="s">
        <v>2865</v>
      </c>
      <c r="K554" s="164" t="s">
        <v>3793</v>
      </c>
      <c r="L554" s="164" t="s">
        <v>332</v>
      </c>
      <c r="M554" s="164" t="s">
        <v>4360</v>
      </c>
      <c r="N554" s="164" t="s">
        <v>4273</v>
      </c>
      <c r="O554" s="164" t="s">
        <v>263</v>
      </c>
      <c r="P554" s="136"/>
      <c r="Q554" s="164" t="s">
        <v>3586</v>
      </c>
      <c r="R554" s="164" t="s">
        <v>295</v>
      </c>
      <c r="S554" s="168" t="b">
        <v>0</v>
      </c>
      <c r="T554" s="136"/>
      <c r="V554" s="170">
        <v>43642</v>
      </c>
      <c r="W554" s="164" t="s">
        <v>295</v>
      </c>
      <c r="X554"/>
      <c r="Z554" s="164" t="s">
        <v>295</v>
      </c>
      <c r="AC554" s="164" t="s">
        <v>4901</v>
      </c>
      <c r="AE554" s="164" t="s">
        <v>263</v>
      </c>
      <c r="AF554" s="164" t="s">
        <v>3705</v>
      </c>
      <c r="AG554" s="164" t="s">
        <v>295</v>
      </c>
      <c r="AH554" s="167"/>
      <c r="AI554" s="136"/>
      <c r="AJ554" s="151" t="str">
        <f t="shared" si="8"/>
        <v>FS</v>
      </c>
      <c r="AK554" s="151" t="b">
        <f>ISNUMBER(SEARCH("IRT",Table1[[#This Row],[Current_Status]]))</f>
        <v>0</v>
      </c>
      <c r="AL554" s="152">
        <f>YEAR(Table1[[#This Row],[Project_Initiated]])</f>
        <v>2019</v>
      </c>
      <c r="AM554" s="87">
        <v>43754</v>
      </c>
      <c r="AN554" s="158" t="str">
        <f>IF(AND(Table1[[#This Row],[Completed Date]]&gt;="07/01/2019"+0,Table1[[#This Row],[Completed Date]]&lt;="6/30/2020"+0),"FY 19-20",IF(AND(Table1[[#This Row],[Completed Date]]&gt;="07/01/2018"+0,Table1[[#This Row],[Completed Date]]&lt;="6/30/2019"+0),"FY 18-19",""))</f>
        <v/>
      </c>
      <c r="AO554" s="157">
        <f>IFERROR(FIND("R",Table1[[#This Row],[FS_Priority]]),"")</f>
        <v>1</v>
      </c>
      <c r="AX554"/>
      <c r="BA554" s="3"/>
    </row>
    <row r="555" spans="1:53" hidden="1" x14ac:dyDescent="0.25">
      <c r="A555" s="164" t="s">
        <v>4577</v>
      </c>
      <c r="B555" s="164" t="s">
        <v>295</v>
      </c>
      <c r="C555" s="164" t="s">
        <v>4577</v>
      </c>
      <c r="D555" s="168" t="b">
        <v>0</v>
      </c>
      <c r="E555" s="164" t="s">
        <v>4804</v>
      </c>
      <c r="F555" s="164" t="s">
        <v>4705</v>
      </c>
      <c r="G555" s="164" t="s">
        <v>4805</v>
      </c>
      <c r="H555" s="164" t="s">
        <v>531</v>
      </c>
      <c r="I555" s="164" t="s">
        <v>4706</v>
      </c>
      <c r="J555" s="164" t="s">
        <v>2865</v>
      </c>
      <c r="K555" s="164" t="s">
        <v>3793</v>
      </c>
      <c r="L555" s="164" t="s">
        <v>332</v>
      </c>
      <c r="M555" s="164" t="s">
        <v>3875</v>
      </c>
      <c r="N555" s="164" t="s">
        <v>295</v>
      </c>
      <c r="O555" s="164" t="s">
        <v>263</v>
      </c>
      <c r="P555" s="136"/>
      <c r="Q555" s="164" t="s">
        <v>302</v>
      </c>
      <c r="R555" s="164" t="s">
        <v>295</v>
      </c>
      <c r="S555" s="168" t="b">
        <v>0</v>
      </c>
      <c r="T555" s="136"/>
      <c r="V555" s="170">
        <v>43641</v>
      </c>
      <c r="W555" s="164" t="s">
        <v>295</v>
      </c>
      <c r="X555" s="136"/>
      <c r="Y555" s="136"/>
      <c r="Z555" s="164" t="s">
        <v>295</v>
      </c>
      <c r="AC555" s="164" t="s">
        <v>4899</v>
      </c>
      <c r="AE555" s="164" t="s">
        <v>257</v>
      </c>
      <c r="AF555" s="164" t="s">
        <v>295</v>
      </c>
      <c r="AG555" s="164" t="s">
        <v>2884</v>
      </c>
      <c r="AH555" s="167"/>
      <c r="AI555" s="136"/>
      <c r="AJ555" s="151" t="str">
        <f t="shared" si="8"/>
        <v>FS</v>
      </c>
      <c r="AK555" s="151" t="b">
        <f>ISNUMBER(SEARCH("IRT",Table1[[#This Row],[Current_Status]]))</f>
        <v>0</v>
      </c>
      <c r="AL555" s="152">
        <f>YEAR(Table1[[#This Row],[Project_Initiated]])</f>
        <v>2019</v>
      </c>
      <c r="AM555" s="87">
        <v>43754</v>
      </c>
      <c r="AN555" s="158" t="str">
        <f>IF(AND(Table1[[#This Row],[Completed Date]]&gt;="07/01/2019"+0,Table1[[#This Row],[Completed Date]]&lt;="6/30/2020"+0),"FY 19-20",IF(AND(Table1[[#This Row],[Completed Date]]&gt;="07/01/2018"+0,Table1[[#This Row],[Completed Date]]&lt;="6/30/2019"+0),"FY 18-19",""))</f>
        <v/>
      </c>
      <c r="AO555" s="157" t="str">
        <f>IFERROR(FIND("R",Table1[[#This Row],[FS_Priority]]),"")</f>
        <v/>
      </c>
      <c r="AX555"/>
      <c r="BA555" s="3"/>
    </row>
    <row r="556" spans="1:53" hidden="1" x14ac:dyDescent="0.25">
      <c r="A556" s="164" t="s">
        <v>4578</v>
      </c>
      <c r="B556" s="164" t="s">
        <v>295</v>
      </c>
      <c r="C556" s="164" t="s">
        <v>4578</v>
      </c>
      <c r="D556" s="168" t="b">
        <v>0</v>
      </c>
      <c r="E556" s="164" t="s">
        <v>4804</v>
      </c>
      <c r="F556" s="164" t="s">
        <v>4647</v>
      </c>
      <c r="G556" s="164" t="s">
        <v>295</v>
      </c>
      <c r="H556" s="164" t="s">
        <v>1448</v>
      </c>
      <c r="I556" s="164" t="s">
        <v>4648</v>
      </c>
      <c r="J556" s="164" t="s">
        <v>2839</v>
      </c>
      <c r="K556" s="164" t="s">
        <v>3793</v>
      </c>
      <c r="L556" s="164" t="s">
        <v>332</v>
      </c>
      <c r="M556" s="164" t="s">
        <v>4649</v>
      </c>
      <c r="N556" s="164" t="s">
        <v>295</v>
      </c>
      <c r="O556" s="164" t="s">
        <v>243</v>
      </c>
      <c r="P556" s="136"/>
      <c r="Q556" s="164" t="s">
        <v>302</v>
      </c>
      <c r="R556" s="164" t="s">
        <v>295</v>
      </c>
      <c r="S556" s="168" t="b">
        <v>0</v>
      </c>
      <c r="T556" s="136"/>
      <c r="V556" s="170">
        <v>43654</v>
      </c>
      <c r="W556" s="164" t="s">
        <v>295</v>
      </c>
      <c r="X556"/>
      <c r="Z556" s="164" t="s">
        <v>295</v>
      </c>
      <c r="AC556" s="164" t="s">
        <v>295</v>
      </c>
      <c r="AE556" s="164" t="s">
        <v>243</v>
      </c>
      <c r="AF556" s="164" t="s">
        <v>295</v>
      </c>
      <c r="AG556" s="164" t="s">
        <v>295</v>
      </c>
      <c r="AH556" s="167"/>
      <c r="AI556" s="136"/>
      <c r="AJ556" s="151" t="str">
        <f t="shared" si="8"/>
        <v>FS</v>
      </c>
      <c r="AK556" s="151" t="b">
        <f>ISNUMBER(SEARCH("IRT",Table1[[#This Row],[Current_Status]]))</f>
        <v>0</v>
      </c>
      <c r="AL556" s="152">
        <f>YEAR(Table1[[#This Row],[Project_Initiated]])</f>
        <v>2019</v>
      </c>
      <c r="AM556" s="87">
        <v>43754</v>
      </c>
      <c r="AN556" s="158" t="str">
        <f>IF(AND(Table1[[#This Row],[Completed Date]]&gt;="07/01/2019"+0,Table1[[#This Row],[Completed Date]]&lt;="6/30/2020"+0),"FY 19-20",IF(AND(Table1[[#This Row],[Completed Date]]&gt;="07/01/2018"+0,Table1[[#This Row],[Completed Date]]&lt;="6/30/2019"+0),"FY 18-19",""))</f>
        <v/>
      </c>
      <c r="AO556" s="157" t="str">
        <f>IFERROR(FIND("R",Table1[[#This Row],[FS_Priority]]),"")</f>
        <v/>
      </c>
      <c r="AX556"/>
      <c r="BA556" s="3"/>
    </row>
    <row r="557" spans="1:53" hidden="1" x14ac:dyDescent="0.25">
      <c r="A557" s="164" t="s">
        <v>4580</v>
      </c>
      <c r="B557" s="164" t="s">
        <v>295</v>
      </c>
      <c r="C557" s="164" t="s">
        <v>4580</v>
      </c>
      <c r="D557" s="168" t="b">
        <v>0</v>
      </c>
      <c r="E557" s="164" t="s">
        <v>4804</v>
      </c>
      <c r="F557" s="164" t="s">
        <v>4667</v>
      </c>
      <c r="G557" s="164" t="s">
        <v>295</v>
      </c>
      <c r="H557" s="164" t="s">
        <v>4668</v>
      </c>
      <c r="I557" s="164" t="s">
        <v>4344</v>
      </c>
      <c r="J557" s="164" t="s">
        <v>2839</v>
      </c>
      <c r="K557" s="164" t="s">
        <v>3793</v>
      </c>
      <c r="L557" s="164" t="s">
        <v>332</v>
      </c>
      <c r="M557" s="164" t="s">
        <v>4345</v>
      </c>
      <c r="N557" s="164" t="s">
        <v>295</v>
      </c>
      <c r="O557" s="164" t="s">
        <v>243</v>
      </c>
      <c r="P557" s="136"/>
      <c r="Q557" s="164" t="s">
        <v>3586</v>
      </c>
      <c r="R557" s="164" t="s">
        <v>295</v>
      </c>
      <c r="S557" s="168" t="b">
        <v>0</v>
      </c>
      <c r="V557" s="170">
        <v>43669</v>
      </c>
      <c r="W557" s="164" t="s">
        <v>295</v>
      </c>
      <c r="X557"/>
      <c r="Z557" s="164" t="s">
        <v>295</v>
      </c>
      <c r="AC557" s="164" t="s">
        <v>295</v>
      </c>
      <c r="AE557" s="164" t="s">
        <v>243</v>
      </c>
      <c r="AF557" s="164" t="s">
        <v>295</v>
      </c>
      <c r="AG557" s="164" t="s">
        <v>295</v>
      </c>
      <c r="AH557" s="167"/>
      <c r="AI557" s="136"/>
      <c r="AJ557" s="151" t="str">
        <f t="shared" si="8"/>
        <v>FS</v>
      </c>
      <c r="AK557" s="151" t="b">
        <f>ISNUMBER(SEARCH("IRT",Table1[[#This Row],[Current_Status]]))</f>
        <v>0</v>
      </c>
      <c r="AL557" s="152">
        <f>YEAR(Table1[[#This Row],[Project_Initiated]])</f>
        <v>2019</v>
      </c>
      <c r="AM557" s="87">
        <v>43754</v>
      </c>
      <c r="AN557" s="158" t="str">
        <f>IF(AND(Table1[[#This Row],[Completed Date]]&gt;="07/01/2019"+0,Table1[[#This Row],[Completed Date]]&lt;="6/30/2020"+0),"FY 19-20",IF(AND(Table1[[#This Row],[Completed Date]]&gt;="07/01/2018"+0,Table1[[#This Row],[Completed Date]]&lt;="6/30/2019"+0),"FY 18-19",""))</f>
        <v/>
      </c>
      <c r="AO557" s="157">
        <f>IFERROR(FIND("R",Table1[[#This Row],[FS_Priority]]),"")</f>
        <v>1</v>
      </c>
      <c r="AX557"/>
      <c r="BA557" s="3"/>
    </row>
    <row r="558" spans="1:53" hidden="1" x14ac:dyDescent="0.25">
      <c r="A558" s="164" t="s">
        <v>709</v>
      </c>
      <c r="B558" s="164" t="s">
        <v>295</v>
      </c>
      <c r="C558" s="164" t="s">
        <v>709</v>
      </c>
      <c r="D558" s="168" t="b">
        <v>0</v>
      </c>
      <c r="E558" s="164" t="s">
        <v>4804</v>
      </c>
      <c r="F558" s="164" t="s">
        <v>3268</v>
      </c>
      <c r="G558" s="164" t="s">
        <v>295</v>
      </c>
      <c r="H558" s="164" t="s">
        <v>710</v>
      </c>
      <c r="I558" s="164" t="s">
        <v>3792</v>
      </c>
      <c r="J558" s="164" t="s">
        <v>3773</v>
      </c>
      <c r="K558" s="164" t="s">
        <v>3793</v>
      </c>
      <c r="L558" s="164" t="s">
        <v>332</v>
      </c>
      <c r="M558" s="164" t="s">
        <v>3794</v>
      </c>
      <c r="N558" s="164" t="s">
        <v>295</v>
      </c>
      <c r="O558" s="164" t="s">
        <v>257</v>
      </c>
      <c r="Q558" s="164" t="s">
        <v>295</v>
      </c>
      <c r="R558" s="164" t="s">
        <v>320</v>
      </c>
      <c r="S558" s="168" t="b">
        <v>0</v>
      </c>
      <c r="V558" s="170">
        <v>42986</v>
      </c>
      <c r="W558" s="164" t="s">
        <v>295</v>
      </c>
      <c r="X558"/>
      <c r="Z558" s="164" t="s">
        <v>295</v>
      </c>
      <c r="AC558" s="164" t="s">
        <v>2772</v>
      </c>
      <c r="AE558" s="164" t="s">
        <v>257</v>
      </c>
      <c r="AF558" s="164" t="s">
        <v>4402</v>
      </c>
      <c r="AG558" s="164" t="s">
        <v>2884</v>
      </c>
      <c r="AH558" s="170">
        <v>43484</v>
      </c>
      <c r="AI558" s="172"/>
      <c r="AJ558" s="151" t="str">
        <f t="shared" si="8"/>
        <v>FS</v>
      </c>
      <c r="AK558" s="151" t="b">
        <f>ISNUMBER(SEARCH("IRT",Table1[[#This Row],[Current_Status]]))</f>
        <v>0</v>
      </c>
      <c r="AL558" s="152">
        <f>YEAR(Table1[[#This Row],[Project_Initiated]])</f>
        <v>2017</v>
      </c>
      <c r="AM558" s="87">
        <v>43754</v>
      </c>
      <c r="AN558" s="158" t="str">
        <f>IF(AND(Table1[[#This Row],[Completed Date]]&gt;="07/01/2019"+0,Table1[[#This Row],[Completed Date]]&lt;="6/30/2020"+0),"FY 19-20",IF(AND(Table1[[#This Row],[Completed Date]]&gt;="07/01/2018"+0,Table1[[#This Row],[Completed Date]]&lt;="6/30/2019"+0),"FY 18-19",""))</f>
        <v>FY 18-19</v>
      </c>
      <c r="AO558" s="157" t="str">
        <f>IFERROR(FIND("R",Table1[[#This Row],[FS_Priority]]),"")</f>
        <v/>
      </c>
      <c r="AX558"/>
      <c r="BA558" s="3"/>
    </row>
    <row r="559" spans="1:53" hidden="1" x14ac:dyDescent="0.25">
      <c r="A559" s="164" t="s">
        <v>713</v>
      </c>
      <c r="B559" s="164" t="s">
        <v>295</v>
      </c>
      <c r="C559" s="164" t="s">
        <v>713</v>
      </c>
      <c r="D559" s="168" t="b">
        <v>0</v>
      </c>
      <c r="E559" s="164" t="s">
        <v>4804</v>
      </c>
      <c r="F559" s="164" t="s">
        <v>3272</v>
      </c>
      <c r="G559" s="164" t="s">
        <v>295</v>
      </c>
      <c r="H559" s="164" t="s">
        <v>710</v>
      </c>
      <c r="I559" s="164" t="s">
        <v>3792</v>
      </c>
      <c r="J559" s="164" t="s">
        <v>3773</v>
      </c>
      <c r="K559" s="164" t="s">
        <v>3793</v>
      </c>
      <c r="L559" s="164" t="s">
        <v>332</v>
      </c>
      <c r="M559" s="164" t="s">
        <v>3794</v>
      </c>
      <c r="N559" s="164" t="s">
        <v>295</v>
      </c>
      <c r="O559" s="164" t="s">
        <v>257</v>
      </c>
      <c r="Q559" s="164" t="s">
        <v>295</v>
      </c>
      <c r="R559" s="164" t="s">
        <v>264</v>
      </c>
      <c r="S559" s="168" t="b">
        <v>0</v>
      </c>
      <c r="V559" s="170">
        <v>42992</v>
      </c>
      <c r="W559" s="164" t="s">
        <v>295</v>
      </c>
      <c r="X559"/>
      <c r="Z559" s="164" t="s">
        <v>295</v>
      </c>
      <c r="AC559" s="164" t="s">
        <v>714</v>
      </c>
      <c r="AE559" s="164" t="s">
        <v>257</v>
      </c>
      <c r="AF559" s="164" t="s">
        <v>4401</v>
      </c>
      <c r="AG559" s="164" t="s">
        <v>2884</v>
      </c>
      <c r="AH559" s="170">
        <v>43484</v>
      </c>
      <c r="AI559" s="172"/>
      <c r="AJ559" s="151" t="str">
        <f t="shared" si="8"/>
        <v>FS</v>
      </c>
      <c r="AK559" s="151" t="b">
        <f>ISNUMBER(SEARCH("IRT",Table1[[#This Row],[Current_Status]]))</f>
        <v>0</v>
      </c>
      <c r="AL559" s="152">
        <f>YEAR(Table1[[#This Row],[Project_Initiated]])</f>
        <v>2017</v>
      </c>
      <c r="AM559" s="87">
        <v>43754</v>
      </c>
      <c r="AN559" s="158" t="str">
        <f>IF(AND(Table1[[#This Row],[Completed Date]]&gt;="07/01/2019"+0,Table1[[#This Row],[Completed Date]]&lt;="6/30/2020"+0),"FY 19-20",IF(AND(Table1[[#This Row],[Completed Date]]&gt;="07/01/2018"+0,Table1[[#This Row],[Completed Date]]&lt;="6/30/2019"+0),"FY 18-19",""))</f>
        <v>FY 18-19</v>
      </c>
      <c r="AO559" s="157" t="str">
        <f>IFERROR(FIND("R",Table1[[#This Row],[FS_Priority]]),"")</f>
        <v/>
      </c>
      <c r="AX559"/>
      <c r="BA559" s="3"/>
    </row>
    <row r="560" spans="1:53" hidden="1" x14ac:dyDescent="0.25">
      <c r="A560" s="164" t="s">
        <v>2945</v>
      </c>
      <c r="B560" s="164" t="s">
        <v>295</v>
      </c>
      <c r="C560" s="164" t="s">
        <v>2945</v>
      </c>
      <c r="D560" s="168" t="b">
        <v>0</v>
      </c>
      <c r="E560" s="164" t="s">
        <v>2977</v>
      </c>
      <c r="F560" s="164" t="s">
        <v>3590</v>
      </c>
      <c r="G560" s="164" t="s">
        <v>295</v>
      </c>
      <c r="H560" s="164" t="s">
        <v>531</v>
      </c>
      <c r="I560" s="164" t="s">
        <v>4205</v>
      </c>
      <c r="J560" s="164" t="s">
        <v>2838</v>
      </c>
      <c r="K560" s="164" t="s">
        <v>4158</v>
      </c>
      <c r="L560" s="164" t="s">
        <v>2978</v>
      </c>
      <c r="M560" s="164" t="s">
        <v>4206</v>
      </c>
      <c r="N560" s="164" t="s">
        <v>295</v>
      </c>
      <c r="O560" s="164" t="s">
        <v>263</v>
      </c>
      <c r="Q560" s="164" t="s">
        <v>372</v>
      </c>
      <c r="R560" s="164" t="s">
        <v>295</v>
      </c>
      <c r="S560" s="168" t="b">
        <v>0</v>
      </c>
      <c r="V560" s="170">
        <v>43424</v>
      </c>
      <c r="W560" s="164" t="s">
        <v>295</v>
      </c>
      <c r="X560"/>
      <c r="Z560" s="164" t="s">
        <v>295</v>
      </c>
      <c r="AC560" s="164" t="s">
        <v>3130</v>
      </c>
      <c r="AD560" s="171">
        <v>43503</v>
      </c>
      <c r="AE560" s="164" t="s">
        <v>583</v>
      </c>
      <c r="AF560" s="164" t="s">
        <v>3131</v>
      </c>
      <c r="AG560" s="164" t="s">
        <v>2884</v>
      </c>
      <c r="AH560" s="170">
        <v>43570</v>
      </c>
      <c r="AI560" s="172"/>
      <c r="AJ560" s="151" t="str">
        <f t="shared" si="8"/>
        <v>FS</v>
      </c>
      <c r="AK560" s="151" t="b">
        <f>ISNUMBER(SEARCH("IRT",Table1[[#This Row],[Current_Status]]))</f>
        <v>0</v>
      </c>
      <c r="AL560" s="152">
        <f>YEAR(Table1[[#This Row],[Project_Initiated]])</f>
        <v>2018</v>
      </c>
      <c r="AM560" s="87">
        <v>43754</v>
      </c>
      <c r="AN560" s="158" t="str">
        <f>IF(AND(Table1[[#This Row],[Completed Date]]&gt;="07/01/2019"+0,Table1[[#This Row],[Completed Date]]&lt;="6/30/2020"+0),"FY 19-20",IF(AND(Table1[[#This Row],[Completed Date]]&gt;="07/01/2018"+0,Table1[[#This Row],[Completed Date]]&lt;="6/30/2019"+0),"FY 18-19",""))</f>
        <v>FY 18-19</v>
      </c>
      <c r="AO560" s="157" t="str">
        <f>IFERROR(FIND("R",Table1[[#This Row],[FS_Priority]]),"")</f>
        <v/>
      </c>
      <c r="AX560"/>
      <c r="BA560" s="3"/>
    </row>
    <row r="561" spans="1:53" hidden="1" x14ac:dyDescent="0.25">
      <c r="A561" s="164" t="s">
        <v>3729</v>
      </c>
      <c r="B561" s="164" t="s">
        <v>295</v>
      </c>
      <c r="C561" s="164" t="s">
        <v>3729</v>
      </c>
      <c r="D561" s="168" t="b">
        <v>0</v>
      </c>
      <c r="E561" s="164" t="s">
        <v>2977</v>
      </c>
      <c r="F561" s="164" t="s">
        <v>3730</v>
      </c>
      <c r="G561" s="164" t="s">
        <v>4374</v>
      </c>
      <c r="H561" s="164" t="s">
        <v>3873</v>
      </c>
      <c r="I561" s="164" t="s">
        <v>4375</v>
      </c>
      <c r="J561" s="164" t="s">
        <v>2838</v>
      </c>
      <c r="K561" s="164" t="s">
        <v>4158</v>
      </c>
      <c r="L561" s="164" t="s">
        <v>2978</v>
      </c>
      <c r="M561" s="164" t="s">
        <v>4372</v>
      </c>
      <c r="N561" s="164" t="s">
        <v>4376</v>
      </c>
      <c r="O561" s="164" t="s">
        <v>243</v>
      </c>
      <c r="Q561" s="164" t="s">
        <v>320</v>
      </c>
      <c r="R561" s="164" t="s">
        <v>295</v>
      </c>
      <c r="S561" s="168" t="b">
        <v>0</v>
      </c>
      <c r="V561" s="170">
        <v>43472</v>
      </c>
      <c r="W561" s="164" t="s">
        <v>295</v>
      </c>
      <c r="X561"/>
      <c r="Z561" s="164" t="s">
        <v>295</v>
      </c>
      <c r="AC561" s="164" t="s">
        <v>4424</v>
      </c>
      <c r="AD561" s="136"/>
      <c r="AE561" s="164" t="s">
        <v>243</v>
      </c>
      <c r="AF561" s="164" t="s">
        <v>295</v>
      </c>
      <c r="AG561" s="164" t="s">
        <v>295</v>
      </c>
      <c r="AH561" s="170">
        <v>43668</v>
      </c>
      <c r="AI561" s="172"/>
      <c r="AJ561" s="151" t="str">
        <f t="shared" si="8"/>
        <v>FS</v>
      </c>
      <c r="AK561" s="151" t="b">
        <f>ISNUMBER(SEARCH("IRT",Table1[[#This Row],[Current_Status]]))</f>
        <v>0</v>
      </c>
      <c r="AL561" s="152">
        <f>YEAR(Table1[[#This Row],[Project_Initiated]])</f>
        <v>2019</v>
      </c>
      <c r="AM561" s="87">
        <v>43754</v>
      </c>
      <c r="AN561" s="158" t="str">
        <f>IF(AND(Table1[[#This Row],[Completed Date]]&gt;="07/01/2019"+0,Table1[[#This Row],[Completed Date]]&lt;="6/30/2020"+0),"FY 19-20",IF(AND(Table1[[#This Row],[Completed Date]]&gt;="07/01/2018"+0,Table1[[#This Row],[Completed Date]]&lt;="6/30/2019"+0),"FY 18-19",""))</f>
        <v>FY 19-20</v>
      </c>
      <c r="AO561" s="157" t="str">
        <f>IFERROR(FIND("R",Table1[[#This Row],[FS_Priority]]),"")</f>
        <v/>
      </c>
      <c r="AX561"/>
      <c r="BA561" s="3"/>
    </row>
    <row r="562" spans="1:53" hidden="1" x14ac:dyDescent="0.25">
      <c r="A562" s="164" t="s">
        <v>3686</v>
      </c>
      <c r="B562" s="164" t="s">
        <v>295</v>
      </c>
      <c r="C562" s="164" t="s">
        <v>3686</v>
      </c>
      <c r="D562" s="168" t="b">
        <v>0</v>
      </c>
      <c r="E562" s="164" t="s">
        <v>2977</v>
      </c>
      <c r="F562" s="164" t="s">
        <v>3703</v>
      </c>
      <c r="G562" s="164" t="s">
        <v>295</v>
      </c>
      <c r="H562" s="164" t="s">
        <v>75</v>
      </c>
      <c r="I562" s="164" t="s">
        <v>4371</v>
      </c>
      <c r="J562" s="164" t="s">
        <v>2839</v>
      </c>
      <c r="K562" s="164" t="s">
        <v>4158</v>
      </c>
      <c r="L562" s="164" t="s">
        <v>2978</v>
      </c>
      <c r="M562" s="164" t="s">
        <v>4372</v>
      </c>
      <c r="N562" s="164" t="s">
        <v>4373</v>
      </c>
      <c r="O562" s="164" t="s">
        <v>243</v>
      </c>
      <c r="Q562" s="164" t="s">
        <v>302</v>
      </c>
      <c r="R562" s="164" t="s">
        <v>295</v>
      </c>
      <c r="S562" s="168" t="b">
        <v>0</v>
      </c>
      <c r="V562" s="170">
        <v>43494</v>
      </c>
      <c r="W562" s="164" t="s">
        <v>295</v>
      </c>
      <c r="X562"/>
      <c r="Z562" s="164" t="s">
        <v>295</v>
      </c>
      <c r="AC562" s="164" t="s">
        <v>295</v>
      </c>
      <c r="AE562" s="164" t="s">
        <v>243</v>
      </c>
      <c r="AF562" s="164" t="s">
        <v>295</v>
      </c>
      <c r="AG562" s="164" t="s">
        <v>295</v>
      </c>
      <c r="AH562" s="167"/>
      <c r="AI562" s="136"/>
      <c r="AJ562" s="151" t="str">
        <f t="shared" si="8"/>
        <v>FS</v>
      </c>
      <c r="AK562" s="151" t="b">
        <f>ISNUMBER(SEARCH("IRT",Table1[[#This Row],[Current_Status]]))</f>
        <v>0</v>
      </c>
      <c r="AL562" s="152">
        <f>YEAR(Table1[[#This Row],[Project_Initiated]])</f>
        <v>2019</v>
      </c>
      <c r="AM562" s="87">
        <v>43754</v>
      </c>
      <c r="AN562" s="158" t="str">
        <f>IF(AND(Table1[[#This Row],[Completed Date]]&gt;="07/01/2019"+0,Table1[[#This Row],[Completed Date]]&lt;="6/30/2020"+0),"FY 19-20",IF(AND(Table1[[#This Row],[Completed Date]]&gt;="07/01/2018"+0,Table1[[#This Row],[Completed Date]]&lt;="6/30/2019"+0),"FY 18-19",""))</f>
        <v/>
      </c>
      <c r="AO562" s="157" t="str">
        <f>IFERROR(FIND("R",Table1[[#This Row],[FS_Priority]]),"")</f>
        <v/>
      </c>
      <c r="AX562"/>
      <c r="BA562" s="3"/>
    </row>
    <row r="563" spans="1:53" hidden="1" x14ac:dyDescent="0.25">
      <c r="A563" s="164" t="s">
        <v>4584</v>
      </c>
      <c r="B563" s="164" t="s">
        <v>295</v>
      </c>
      <c r="C563" s="164" t="s">
        <v>4584</v>
      </c>
      <c r="D563" s="168" t="b">
        <v>0</v>
      </c>
      <c r="E563" s="164" t="s">
        <v>2977</v>
      </c>
      <c r="F563" s="164" t="s">
        <v>4639</v>
      </c>
      <c r="G563" s="164" t="s">
        <v>295</v>
      </c>
      <c r="H563" s="164" t="s">
        <v>549</v>
      </c>
      <c r="I563" s="164" t="s">
        <v>4640</v>
      </c>
      <c r="J563" s="164" t="s">
        <v>2839</v>
      </c>
      <c r="K563" s="164" t="s">
        <v>4158</v>
      </c>
      <c r="L563" s="164" t="s">
        <v>2978</v>
      </c>
      <c r="M563" s="164" t="s">
        <v>3952</v>
      </c>
      <c r="N563" s="164" t="s">
        <v>295</v>
      </c>
      <c r="O563" s="164" t="s">
        <v>243</v>
      </c>
      <c r="Q563" s="164" t="s">
        <v>302</v>
      </c>
      <c r="R563" s="164" t="s">
        <v>295</v>
      </c>
      <c r="S563" s="168" t="b">
        <v>0</v>
      </c>
      <c r="V563" s="170">
        <v>43641</v>
      </c>
      <c r="W563" s="164" t="s">
        <v>295</v>
      </c>
      <c r="X563"/>
      <c r="Z563" s="164" t="s">
        <v>295</v>
      </c>
      <c r="AC563" s="164" t="s">
        <v>295</v>
      </c>
      <c r="AE563" s="164" t="s">
        <v>243</v>
      </c>
      <c r="AF563" s="164" t="s">
        <v>295</v>
      </c>
      <c r="AG563" s="164" t="s">
        <v>295</v>
      </c>
      <c r="AH563" s="167"/>
      <c r="AI563" s="136"/>
      <c r="AJ563" s="151" t="str">
        <f t="shared" si="8"/>
        <v>FS</v>
      </c>
      <c r="AK563" s="151" t="b">
        <f>ISNUMBER(SEARCH("IRT",Table1[[#This Row],[Current_Status]]))</f>
        <v>0</v>
      </c>
      <c r="AL563" s="152">
        <f>YEAR(Table1[[#This Row],[Project_Initiated]])</f>
        <v>2019</v>
      </c>
      <c r="AM563" s="87">
        <v>43754</v>
      </c>
      <c r="AN563" s="158" t="str">
        <f>IF(AND(Table1[[#This Row],[Completed Date]]&gt;="07/01/2019"+0,Table1[[#This Row],[Completed Date]]&lt;="6/30/2020"+0),"FY 19-20",IF(AND(Table1[[#This Row],[Completed Date]]&gt;="07/01/2018"+0,Table1[[#This Row],[Completed Date]]&lt;="6/30/2019"+0),"FY 18-19",""))</f>
        <v/>
      </c>
      <c r="AO563" s="157" t="str">
        <f>IFERROR(FIND("R",Table1[[#This Row],[FS_Priority]]),"")</f>
        <v/>
      </c>
      <c r="AX563"/>
      <c r="BA563" s="3"/>
    </row>
    <row r="564" spans="1:53" hidden="1" x14ac:dyDescent="0.25">
      <c r="A564" s="164" t="s">
        <v>953</v>
      </c>
      <c r="B564" s="164" t="s">
        <v>295</v>
      </c>
      <c r="C564" s="164" t="s">
        <v>953</v>
      </c>
      <c r="D564" s="168" t="b">
        <v>0</v>
      </c>
      <c r="E564" s="164" t="s">
        <v>526</v>
      </c>
      <c r="F564" s="164" t="s">
        <v>3593</v>
      </c>
      <c r="G564" s="164" t="s">
        <v>954</v>
      </c>
      <c r="H564" s="164" t="s">
        <v>548</v>
      </c>
      <c r="I564" s="164" t="s">
        <v>4129</v>
      </c>
      <c r="J564" s="164" t="s">
        <v>2854</v>
      </c>
      <c r="K564" s="164" t="s">
        <v>4208</v>
      </c>
      <c r="L564" s="164" t="s">
        <v>203</v>
      </c>
      <c r="M564" s="164" t="s">
        <v>4209</v>
      </c>
      <c r="N564" s="164" t="s">
        <v>295</v>
      </c>
      <c r="O564" s="164" t="s">
        <v>243</v>
      </c>
      <c r="Q564" s="164" t="s">
        <v>295</v>
      </c>
      <c r="R564" s="164" t="s">
        <v>295</v>
      </c>
      <c r="S564" s="168" t="b">
        <v>0</v>
      </c>
      <c r="V564" s="170">
        <v>43297</v>
      </c>
      <c r="W564" s="164" t="s">
        <v>295</v>
      </c>
      <c r="X564"/>
      <c r="Z564" s="164" t="s">
        <v>295</v>
      </c>
      <c r="AC564" s="164" t="s">
        <v>955</v>
      </c>
      <c r="AE564" s="164" t="s">
        <v>243</v>
      </c>
      <c r="AF564" s="164" t="s">
        <v>955</v>
      </c>
      <c r="AG564" s="164" t="s">
        <v>624</v>
      </c>
      <c r="AH564" s="170">
        <v>43374</v>
      </c>
      <c r="AI564" s="172"/>
      <c r="AJ564" s="151" t="str">
        <f t="shared" si="8"/>
        <v>FS</v>
      </c>
      <c r="AK564" s="151" t="b">
        <f>ISNUMBER(SEARCH("IRT",Table1[[#This Row],[Current_Status]]))</f>
        <v>0</v>
      </c>
      <c r="AL564" s="152">
        <f>YEAR(Table1[[#This Row],[Project_Initiated]])</f>
        <v>2018</v>
      </c>
      <c r="AM564" s="87">
        <v>43754</v>
      </c>
      <c r="AN564" s="158" t="str">
        <f>IF(AND(Table1[[#This Row],[Completed Date]]&gt;="07/01/2019"+0,Table1[[#This Row],[Completed Date]]&lt;="6/30/2020"+0),"FY 19-20",IF(AND(Table1[[#This Row],[Completed Date]]&gt;="07/01/2018"+0,Table1[[#This Row],[Completed Date]]&lt;="6/30/2019"+0),"FY 18-19",""))</f>
        <v>FY 18-19</v>
      </c>
      <c r="AO564" s="157" t="str">
        <f>IFERROR(FIND("R",Table1[[#This Row],[FS_Priority]]),"")</f>
        <v/>
      </c>
      <c r="AX564"/>
      <c r="BA564" s="3"/>
    </row>
    <row r="565" spans="1:53" hidden="1" x14ac:dyDescent="0.25">
      <c r="A565" s="164" t="s">
        <v>812</v>
      </c>
      <c r="B565" s="164" t="s">
        <v>295</v>
      </c>
      <c r="C565" s="164" t="s">
        <v>812</v>
      </c>
      <c r="D565" s="168" t="b">
        <v>0</v>
      </c>
      <c r="E565" s="164" t="s">
        <v>526</v>
      </c>
      <c r="F565" s="164" t="s">
        <v>3595</v>
      </c>
      <c r="G565" s="164" t="s">
        <v>813</v>
      </c>
      <c r="H565" s="164" t="s">
        <v>4444</v>
      </c>
      <c r="I565" s="164" t="s">
        <v>370</v>
      </c>
      <c r="J565" s="164" t="s">
        <v>2838</v>
      </c>
      <c r="K565" s="164" t="s">
        <v>4208</v>
      </c>
      <c r="L565" s="164" t="s">
        <v>203</v>
      </c>
      <c r="M565" s="164" t="s">
        <v>4209</v>
      </c>
      <c r="N565" s="164" t="s">
        <v>295</v>
      </c>
      <c r="O565" s="164" t="s">
        <v>263</v>
      </c>
      <c r="P565" s="167"/>
      <c r="Q565" s="164" t="s">
        <v>295</v>
      </c>
      <c r="R565" s="164" t="s">
        <v>264</v>
      </c>
      <c r="S565" s="168" t="b">
        <v>0</v>
      </c>
      <c r="T565" s="167"/>
      <c r="V565" s="170">
        <v>43178</v>
      </c>
      <c r="W565" s="164" t="s">
        <v>295</v>
      </c>
      <c r="X565"/>
      <c r="Z565" s="164" t="s">
        <v>295</v>
      </c>
      <c r="AC565" s="164" t="s">
        <v>4450</v>
      </c>
      <c r="AE565" s="164" t="s">
        <v>257</v>
      </c>
      <c r="AF565" s="164" t="s">
        <v>814</v>
      </c>
      <c r="AG565" s="164" t="s">
        <v>2884</v>
      </c>
      <c r="AH565" s="172">
        <v>43678</v>
      </c>
      <c r="AI565" s="172"/>
      <c r="AJ565" s="151" t="str">
        <f t="shared" si="8"/>
        <v>FS</v>
      </c>
      <c r="AK565" s="151" t="b">
        <f>ISNUMBER(SEARCH("IRT",Table1[[#This Row],[Current_Status]]))</f>
        <v>0</v>
      </c>
      <c r="AL565" s="152">
        <f>YEAR(Table1[[#This Row],[Project_Initiated]])</f>
        <v>2018</v>
      </c>
      <c r="AM565" s="87">
        <v>43754</v>
      </c>
      <c r="AN565" s="158" t="str">
        <f>IF(AND(Table1[[#This Row],[Completed Date]]&gt;="07/01/2019"+0,Table1[[#This Row],[Completed Date]]&lt;="6/30/2020"+0),"FY 19-20",IF(AND(Table1[[#This Row],[Completed Date]]&gt;="07/01/2018"+0,Table1[[#This Row],[Completed Date]]&lt;="6/30/2019"+0),"FY 18-19",""))</f>
        <v>FY 19-20</v>
      </c>
      <c r="AO565" s="157" t="str">
        <f>IFERROR(FIND("R",Table1[[#This Row],[FS_Priority]]),"")</f>
        <v/>
      </c>
      <c r="AX565"/>
      <c r="BA565" s="3"/>
    </row>
    <row r="566" spans="1:53" hidden="1" x14ac:dyDescent="0.25">
      <c r="A566" s="164" t="s">
        <v>857</v>
      </c>
      <c r="B566" s="164" t="s">
        <v>295</v>
      </c>
      <c r="C566" s="164" t="s">
        <v>857</v>
      </c>
      <c r="D566" s="168" t="b">
        <v>0</v>
      </c>
      <c r="E566" s="164" t="s">
        <v>526</v>
      </c>
      <c r="F566" s="164" t="s">
        <v>3594</v>
      </c>
      <c r="G566" s="164" t="s">
        <v>295</v>
      </c>
      <c r="H566" s="164" t="s">
        <v>548</v>
      </c>
      <c r="I566" s="164" t="s">
        <v>4207</v>
      </c>
      <c r="J566" s="164" t="s">
        <v>2838</v>
      </c>
      <c r="K566" s="164" t="s">
        <v>4208</v>
      </c>
      <c r="L566" s="164" t="s">
        <v>203</v>
      </c>
      <c r="M566" s="164" t="s">
        <v>4209</v>
      </c>
      <c r="N566" s="164" t="s">
        <v>295</v>
      </c>
      <c r="O566" s="164" t="s">
        <v>243</v>
      </c>
      <c r="P566" s="167"/>
      <c r="Q566" s="164" t="s">
        <v>295</v>
      </c>
      <c r="R566" s="164" t="s">
        <v>324</v>
      </c>
      <c r="S566" s="168" t="b">
        <v>0</v>
      </c>
      <c r="T566" s="167"/>
      <c r="V566" s="170">
        <v>43222</v>
      </c>
      <c r="W566" s="164" t="s">
        <v>295</v>
      </c>
      <c r="X566" s="167"/>
      <c r="Y566" s="167"/>
      <c r="Z566" s="164" t="s">
        <v>295</v>
      </c>
      <c r="AC566" s="164" t="s">
        <v>295</v>
      </c>
      <c r="AE566" s="164" t="s">
        <v>243</v>
      </c>
      <c r="AF566" s="164" t="s">
        <v>295</v>
      </c>
      <c r="AG566" s="164" t="s">
        <v>624</v>
      </c>
      <c r="AH566" s="172">
        <v>43329</v>
      </c>
      <c r="AI566" s="172"/>
      <c r="AJ566" s="151" t="str">
        <f t="shared" si="8"/>
        <v>FS</v>
      </c>
      <c r="AK566" s="151" t="b">
        <f>ISNUMBER(SEARCH("IRT",Table1[[#This Row],[Current_Status]]))</f>
        <v>0</v>
      </c>
      <c r="AL566" s="152">
        <f>YEAR(Table1[[#This Row],[Project_Initiated]])</f>
        <v>2018</v>
      </c>
      <c r="AM566" s="87">
        <v>43754</v>
      </c>
      <c r="AN566" s="158" t="str">
        <f>IF(AND(Table1[[#This Row],[Completed Date]]&gt;="07/01/2019"+0,Table1[[#This Row],[Completed Date]]&lt;="6/30/2020"+0),"FY 19-20",IF(AND(Table1[[#This Row],[Completed Date]]&gt;="07/01/2018"+0,Table1[[#This Row],[Completed Date]]&lt;="6/30/2019"+0),"FY 18-19",""))</f>
        <v>FY 18-19</v>
      </c>
      <c r="AO566" s="157" t="str">
        <f>IFERROR(FIND("R",Table1[[#This Row],[FS_Priority]]),"")</f>
        <v/>
      </c>
      <c r="AX566"/>
      <c r="BA566" s="3"/>
    </row>
    <row r="567" spans="1:53" hidden="1" x14ac:dyDescent="0.25">
      <c r="A567" s="164" t="s">
        <v>876</v>
      </c>
      <c r="B567" s="164" t="s">
        <v>295</v>
      </c>
      <c r="C567" s="164" t="s">
        <v>876</v>
      </c>
      <c r="D567" s="168" t="b">
        <v>0</v>
      </c>
      <c r="E567" s="164" t="s">
        <v>526</v>
      </c>
      <c r="F567" s="164" t="s">
        <v>3598</v>
      </c>
      <c r="G567" s="164" t="s">
        <v>295</v>
      </c>
      <c r="H567" s="164" t="s">
        <v>4212</v>
      </c>
      <c r="I567" s="164" t="s">
        <v>4210</v>
      </c>
      <c r="J567" s="164" t="s">
        <v>2838</v>
      </c>
      <c r="K567" s="164" t="s">
        <v>4208</v>
      </c>
      <c r="L567" s="164" t="s">
        <v>203</v>
      </c>
      <c r="M567" s="164" t="s">
        <v>4209</v>
      </c>
      <c r="N567" s="164" t="s">
        <v>295</v>
      </c>
      <c r="O567" s="164" t="s">
        <v>243</v>
      </c>
      <c r="P567" s="167"/>
      <c r="Q567" s="164" t="s">
        <v>295</v>
      </c>
      <c r="R567" s="164" t="s">
        <v>323</v>
      </c>
      <c r="S567" s="168" t="b">
        <v>0</v>
      </c>
      <c r="T567" s="167"/>
      <c r="V567" s="170">
        <v>43255</v>
      </c>
      <c r="W567" s="164" t="s">
        <v>295</v>
      </c>
      <c r="X567"/>
      <c r="Z567" s="164" t="s">
        <v>295</v>
      </c>
      <c r="AC567" s="164" t="s">
        <v>295</v>
      </c>
      <c r="AE567" s="164" t="s">
        <v>243</v>
      </c>
      <c r="AF567" s="164" t="s">
        <v>295</v>
      </c>
      <c r="AG567" s="164" t="s">
        <v>624</v>
      </c>
      <c r="AH567" s="172">
        <v>43336</v>
      </c>
      <c r="AI567" s="172"/>
      <c r="AJ567" s="151" t="str">
        <f t="shared" si="8"/>
        <v>FS</v>
      </c>
      <c r="AK567" s="151" t="b">
        <f>ISNUMBER(SEARCH("IRT",Table1[[#This Row],[Current_Status]]))</f>
        <v>0</v>
      </c>
      <c r="AL567" s="152">
        <f>YEAR(Table1[[#This Row],[Project_Initiated]])</f>
        <v>2018</v>
      </c>
      <c r="AM567" s="87">
        <v>43754</v>
      </c>
      <c r="AN567" s="158" t="str">
        <f>IF(AND(Table1[[#This Row],[Completed Date]]&gt;="07/01/2019"+0,Table1[[#This Row],[Completed Date]]&lt;="6/30/2020"+0),"FY 19-20",IF(AND(Table1[[#This Row],[Completed Date]]&gt;="07/01/2018"+0,Table1[[#This Row],[Completed Date]]&lt;="6/30/2019"+0),"FY 18-19",""))</f>
        <v>FY 18-19</v>
      </c>
      <c r="AO567" s="157" t="str">
        <f>IFERROR(FIND("R",Table1[[#This Row],[FS_Priority]]),"")</f>
        <v/>
      </c>
      <c r="AX567"/>
      <c r="BA567" s="3"/>
    </row>
    <row r="568" spans="1:53" hidden="1" x14ac:dyDescent="0.25">
      <c r="A568" s="164" t="s">
        <v>897</v>
      </c>
      <c r="B568" s="164" t="s">
        <v>295</v>
      </c>
      <c r="C568" s="164" t="s">
        <v>897</v>
      </c>
      <c r="D568" s="168" t="b">
        <v>0</v>
      </c>
      <c r="E568" s="164" t="s">
        <v>526</v>
      </c>
      <c r="F568" s="164" t="s">
        <v>3597</v>
      </c>
      <c r="G568" s="164" t="s">
        <v>295</v>
      </c>
      <c r="H568" s="164" t="s">
        <v>4444</v>
      </c>
      <c r="I568" s="164" t="s">
        <v>295</v>
      </c>
      <c r="J568" s="164" t="s">
        <v>2838</v>
      </c>
      <c r="K568" s="164" t="s">
        <v>4208</v>
      </c>
      <c r="L568" s="164" t="s">
        <v>203</v>
      </c>
      <c r="M568" s="164" t="s">
        <v>4209</v>
      </c>
      <c r="N568" s="164" t="s">
        <v>295</v>
      </c>
      <c r="O568" s="164" t="s">
        <v>263</v>
      </c>
      <c r="Q568" s="164" t="s">
        <v>295</v>
      </c>
      <c r="R568" s="164" t="s">
        <v>302</v>
      </c>
      <c r="S568" s="168" t="b">
        <v>0</v>
      </c>
      <c r="V568" s="170">
        <v>43277</v>
      </c>
      <c r="W568" s="164" t="s">
        <v>295</v>
      </c>
      <c r="X568"/>
      <c r="Z568" s="164" t="s">
        <v>295</v>
      </c>
      <c r="AC568" s="164" t="s">
        <v>898</v>
      </c>
      <c r="AE568" s="164" t="s">
        <v>263</v>
      </c>
      <c r="AF568" s="164" t="s">
        <v>899</v>
      </c>
      <c r="AG568" s="164" t="s">
        <v>2884</v>
      </c>
      <c r="AH568" s="170">
        <v>43314</v>
      </c>
      <c r="AI568" s="172"/>
      <c r="AJ568" s="151" t="str">
        <f t="shared" si="8"/>
        <v>FS</v>
      </c>
      <c r="AK568" s="151" t="b">
        <f>ISNUMBER(SEARCH("IRT",Table1[[#This Row],[Current_Status]]))</f>
        <v>0</v>
      </c>
      <c r="AL568" s="152">
        <f>YEAR(Table1[[#This Row],[Project_Initiated]])</f>
        <v>2018</v>
      </c>
      <c r="AM568" s="87">
        <v>43754</v>
      </c>
      <c r="AN568" s="158" t="str">
        <f>IF(AND(Table1[[#This Row],[Completed Date]]&gt;="07/01/2019"+0,Table1[[#This Row],[Completed Date]]&lt;="6/30/2020"+0),"FY 19-20",IF(AND(Table1[[#This Row],[Completed Date]]&gt;="07/01/2018"+0,Table1[[#This Row],[Completed Date]]&lt;="6/30/2019"+0),"FY 18-19",""))</f>
        <v>FY 18-19</v>
      </c>
      <c r="AO568" s="157" t="str">
        <f>IFERROR(FIND("R",Table1[[#This Row],[FS_Priority]]),"")</f>
        <v/>
      </c>
      <c r="AX568"/>
      <c r="BA568" s="3"/>
    </row>
    <row r="569" spans="1:53" hidden="1" x14ac:dyDescent="0.25">
      <c r="A569" s="164" t="s">
        <v>937</v>
      </c>
      <c r="B569" s="164" t="s">
        <v>295</v>
      </c>
      <c r="C569" s="164" t="s">
        <v>937</v>
      </c>
      <c r="D569" s="168" t="b">
        <v>0</v>
      </c>
      <c r="E569" s="164" t="s">
        <v>526</v>
      </c>
      <c r="F569" s="164" t="s">
        <v>3596</v>
      </c>
      <c r="G569" s="164" t="s">
        <v>295</v>
      </c>
      <c r="H569" s="164" t="s">
        <v>4212</v>
      </c>
      <c r="I569" s="164" t="s">
        <v>4211</v>
      </c>
      <c r="J569" s="164" t="s">
        <v>2838</v>
      </c>
      <c r="K569" s="164" t="s">
        <v>4208</v>
      </c>
      <c r="L569" s="164" t="s">
        <v>203</v>
      </c>
      <c r="M569" s="164" t="s">
        <v>4209</v>
      </c>
      <c r="N569" s="164" t="s">
        <v>295</v>
      </c>
      <c r="O569" s="164" t="s">
        <v>263</v>
      </c>
      <c r="Q569" s="164" t="s">
        <v>295</v>
      </c>
      <c r="R569" s="164" t="s">
        <v>295</v>
      </c>
      <c r="S569" s="168" t="b">
        <v>0</v>
      </c>
      <c r="V569" s="170">
        <v>43292</v>
      </c>
      <c r="W569" s="164" t="s">
        <v>295</v>
      </c>
      <c r="X569"/>
      <c r="Z569" s="164" t="s">
        <v>295</v>
      </c>
      <c r="AC569" s="164" t="s">
        <v>938</v>
      </c>
      <c r="AD569" s="136"/>
      <c r="AE569" s="164" t="s">
        <v>257</v>
      </c>
      <c r="AF569" s="164" t="s">
        <v>939</v>
      </c>
      <c r="AG569" s="164" t="s">
        <v>2884</v>
      </c>
      <c r="AH569" s="170">
        <v>43336</v>
      </c>
      <c r="AI569" s="172"/>
      <c r="AJ569" s="151" t="str">
        <f t="shared" si="8"/>
        <v>FS</v>
      </c>
      <c r="AK569" s="151" t="b">
        <f>ISNUMBER(SEARCH("IRT",Table1[[#This Row],[Current_Status]]))</f>
        <v>0</v>
      </c>
      <c r="AL569" s="152">
        <f>YEAR(Table1[[#This Row],[Project_Initiated]])</f>
        <v>2018</v>
      </c>
      <c r="AM569" s="87">
        <v>43754</v>
      </c>
      <c r="AN569" s="158" t="str">
        <f>IF(AND(Table1[[#This Row],[Completed Date]]&gt;="07/01/2019"+0,Table1[[#This Row],[Completed Date]]&lt;="6/30/2020"+0),"FY 19-20",IF(AND(Table1[[#This Row],[Completed Date]]&gt;="07/01/2018"+0,Table1[[#This Row],[Completed Date]]&lt;="6/30/2019"+0),"FY 18-19",""))</f>
        <v>FY 18-19</v>
      </c>
      <c r="AO569" s="157" t="str">
        <f>IFERROR(FIND("R",Table1[[#This Row],[FS_Priority]]),"")</f>
        <v/>
      </c>
      <c r="AX569"/>
      <c r="BA569" s="3"/>
    </row>
    <row r="570" spans="1:53" hidden="1" x14ac:dyDescent="0.25">
      <c r="A570" s="164" t="s">
        <v>940</v>
      </c>
      <c r="B570" s="164" t="s">
        <v>295</v>
      </c>
      <c r="C570" s="164" t="s">
        <v>940</v>
      </c>
      <c r="D570" s="168" t="b">
        <v>0</v>
      </c>
      <c r="E570" s="164" t="s">
        <v>526</v>
      </c>
      <c r="F570" s="164" t="s">
        <v>3592</v>
      </c>
      <c r="G570" s="164" t="s">
        <v>295</v>
      </c>
      <c r="H570" s="164" t="s">
        <v>4212</v>
      </c>
      <c r="I570" s="164" t="s">
        <v>4211</v>
      </c>
      <c r="J570" s="164" t="s">
        <v>2838</v>
      </c>
      <c r="K570" s="164" t="s">
        <v>4208</v>
      </c>
      <c r="L570" s="164" t="s">
        <v>203</v>
      </c>
      <c r="M570" s="164" t="s">
        <v>4209</v>
      </c>
      <c r="N570" s="164" t="s">
        <v>295</v>
      </c>
      <c r="O570" s="164" t="s">
        <v>243</v>
      </c>
      <c r="Q570" s="164" t="s">
        <v>295</v>
      </c>
      <c r="R570" s="164" t="s">
        <v>295</v>
      </c>
      <c r="S570" s="168" t="b">
        <v>0</v>
      </c>
      <c r="V570" s="170">
        <v>43292</v>
      </c>
      <c r="W570" s="164" t="s">
        <v>295</v>
      </c>
      <c r="X570"/>
      <c r="Z570" s="164" t="s">
        <v>295</v>
      </c>
      <c r="AC570" s="164" t="s">
        <v>624</v>
      </c>
      <c r="AE570" s="164" t="s">
        <v>243</v>
      </c>
      <c r="AF570" s="164" t="s">
        <v>624</v>
      </c>
      <c r="AG570" s="164" t="s">
        <v>624</v>
      </c>
      <c r="AH570" s="170">
        <v>43336</v>
      </c>
      <c r="AI570" s="172"/>
      <c r="AJ570" s="151" t="str">
        <f t="shared" si="8"/>
        <v>FS</v>
      </c>
      <c r="AK570" s="151" t="b">
        <f>ISNUMBER(SEARCH("IRT",Table1[[#This Row],[Current_Status]]))</f>
        <v>0</v>
      </c>
      <c r="AL570" s="152">
        <f>YEAR(Table1[[#This Row],[Project_Initiated]])</f>
        <v>2018</v>
      </c>
      <c r="AM570" s="87">
        <v>43754</v>
      </c>
      <c r="AN570" s="158" t="str">
        <f>IF(AND(Table1[[#This Row],[Completed Date]]&gt;="07/01/2019"+0,Table1[[#This Row],[Completed Date]]&lt;="6/30/2020"+0),"FY 19-20",IF(AND(Table1[[#This Row],[Completed Date]]&gt;="07/01/2018"+0,Table1[[#This Row],[Completed Date]]&lt;="6/30/2019"+0),"FY 18-19",""))</f>
        <v>FY 18-19</v>
      </c>
      <c r="AO570" s="157" t="str">
        <f>IFERROR(FIND("R",Table1[[#This Row],[FS_Priority]]),"")</f>
        <v/>
      </c>
      <c r="AX570"/>
      <c r="BA570" s="3"/>
    </row>
    <row r="571" spans="1:53" hidden="1" x14ac:dyDescent="0.25">
      <c r="A571" s="164" t="s">
        <v>952</v>
      </c>
      <c r="B571" s="164" t="s">
        <v>295</v>
      </c>
      <c r="C571" s="164" t="s">
        <v>952</v>
      </c>
      <c r="D571" s="168" t="b">
        <v>0</v>
      </c>
      <c r="E571" s="164" t="s">
        <v>526</v>
      </c>
      <c r="F571" s="164" t="s">
        <v>3593</v>
      </c>
      <c r="G571" s="164" t="s">
        <v>295</v>
      </c>
      <c r="H571" s="164" t="s">
        <v>548</v>
      </c>
      <c r="I571" s="164" t="s">
        <v>4129</v>
      </c>
      <c r="J571" s="164" t="s">
        <v>2838</v>
      </c>
      <c r="K571" s="164" t="s">
        <v>4208</v>
      </c>
      <c r="L571" s="164" t="s">
        <v>203</v>
      </c>
      <c r="M571" s="164" t="s">
        <v>4209</v>
      </c>
      <c r="N571" s="164" t="s">
        <v>295</v>
      </c>
      <c r="O571" s="164" t="s">
        <v>243</v>
      </c>
      <c r="Q571" s="164" t="s">
        <v>302</v>
      </c>
      <c r="R571" s="164" t="s">
        <v>295</v>
      </c>
      <c r="S571" s="168" t="b">
        <v>0</v>
      </c>
      <c r="V571" s="170">
        <v>43297</v>
      </c>
      <c r="W571" s="164" t="s">
        <v>295</v>
      </c>
      <c r="X571"/>
      <c r="Z571" s="164" t="s">
        <v>295</v>
      </c>
      <c r="AC571" s="164" t="s">
        <v>624</v>
      </c>
      <c r="AE571" s="164" t="s">
        <v>243</v>
      </c>
      <c r="AF571" s="164" t="s">
        <v>624</v>
      </c>
      <c r="AG571" s="164" t="s">
        <v>624</v>
      </c>
      <c r="AH571" s="170">
        <v>43383</v>
      </c>
      <c r="AI571" s="172"/>
      <c r="AJ571" s="151" t="str">
        <f t="shared" si="8"/>
        <v>FS</v>
      </c>
      <c r="AK571" s="151" t="b">
        <f>ISNUMBER(SEARCH("IRT",Table1[[#This Row],[Current_Status]]))</f>
        <v>0</v>
      </c>
      <c r="AL571" s="152">
        <f>YEAR(Table1[[#This Row],[Project_Initiated]])</f>
        <v>2018</v>
      </c>
      <c r="AM571" s="87">
        <v>43754</v>
      </c>
      <c r="AN571" s="158" t="str">
        <f>IF(AND(Table1[[#This Row],[Completed Date]]&gt;="07/01/2019"+0,Table1[[#This Row],[Completed Date]]&lt;="6/30/2020"+0),"FY 19-20",IF(AND(Table1[[#This Row],[Completed Date]]&gt;="07/01/2018"+0,Table1[[#This Row],[Completed Date]]&lt;="6/30/2019"+0),"FY 18-19",""))</f>
        <v>FY 18-19</v>
      </c>
      <c r="AO571" s="157" t="str">
        <f>IFERROR(FIND("R",Table1[[#This Row],[FS_Priority]]),"")</f>
        <v/>
      </c>
      <c r="AX571"/>
      <c r="BA571" s="3"/>
    </row>
    <row r="572" spans="1:53" hidden="1" x14ac:dyDescent="0.25">
      <c r="A572" s="164" t="s">
        <v>959</v>
      </c>
      <c r="B572" s="164" t="s">
        <v>295</v>
      </c>
      <c r="C572" s="164" t="s">
        <v>959</v>
      </c>
      <c r="D572" s="168" t="b">
        <v>0</v>
      </c>
      <c r="E572" s="164" t="s">
        <v>526</v>
      </c>
      <c r="F572" s="164" t="s">
        <v>3591</v>
      </c>
      <c r="G572" s="164" t="s">
        <v>295</v>
      </c>
      <c r="H572" s="164" t="s">
        <v>4212</v>
      </c>
      <c r="I572" s="164" t="s">
        <v>295</v>
      </c>
      <c r="J572" s="164" t="s">
        <v>2838</v>
      </c>
      <c r="K572" s="164" t="s">
        <v>4208</v>
      </c>
      <c r="L572" s="164" t="s">
        <v>203</v>
      </c>
      <c r="M572" s="164" t="s">
        <v>4209</v>
      </c>
      <c r="N572" s="164" t="s">
        <v>295</v>
      </c>
      <c r="O572" s="164" t="s">
        <v>263</v>
      </c>
      <c r="Q572" s="164" t="s">
        <v>295</v>
      </c>
      <c r="R572" s="164" t="s">
        <v>320</v>
      </c>
      <c r="S572" s="168" t="b">
        <v>0</v>
      </c>
      <c r="V572" s="170">
        <v>43203</v>
      </c>
      <c r="W572" s="164" t="s">
        <v>295</v>
      </c>
      <c r="X572"/>
      <c r="Z572" s="164" t="s">
        <v>295</v>
      </c>
      <c r="AC572" s="164" t="s">
        <v>960</v>
      </c>
      <c r="AE572" s="164" t="s">
        <v>257</v>
      </c>
      <c r="AF572" s="164" t="s">
        <v>961</v>
      </c>
      <c r="AG572" s="164" t="s">
        <v>2884</v>
      </c>
      <c r="AH572" s="170">
        <v>43395</v>
      </c>
      <c r="AI572" s="172"/>
      <c r="AJ572" s="151" t="str">
        <f t="shared" si="8"/>
        <v>FS</v>
      </c>
      <c r="AK572" s="151" t="b">
        <f>ISNUMBER(SEARCH("IRT",Table1[[#This Row],[Current_Status]]))</f>
        <v>0</v>
      </c>
      <c r="AL572" s="152">
        <f>YEAR(Table1[[#This Row],[Project_Initiated]])</f>
        <v>2018</v>
      </c>
      <c r="AM572" s="87">
        <v>43754</v>
      </c>
      <c r="AN572" s="158" t="str">
        <f>IF(AND(Table1[[#This Row],[Completed Date]]&gt;="07/01/2019"+0,Table1[[#This Row],[Completed Date]]&lt;="6/30/2020"+0),"FY 19-20",IF(AND(Table1[[#This Row],[Completed Date]]&gt;="07/01/2018"+0,Table1[[#This Row],[Completed Date]]&lt;="6/30/2019"+0),"FY 18-19",""))</f>
        <v>FY 18-19</v>
      </c>
      <c r="AO572" s="157" t="str">
        <f>IFERROR(FIND("R",Table1[[#This Row],[FS_Priority]]),"")</f>
        <v/>
      </c>
      <c r="AX572"/>
      <c r="BA572" s="3"/>
    </row>
    <row r="573" spans="1:53" hidden="1" x14ac:dyDescent="0.25">
      <c r="A573" s="164" t="s">
        <v>1023</v>
      </c>
      <c r="B573" s="164" t="s">
        <v>295</v>
      </c>
      <c r="C573" s="164" t="s">
        <v>1023</v>
      </c>
      <c r="D573" s="168" t="b">
        <v>0</v>
      </c>
      <c r="E573" s="163" t="s">
        <v>526</v>
      </c>
      <c r="F573" s="164" t="s">
        <v>3601</v>
      </c>
      <c r="G573" s="164" t="s">
        <v>295</v>
      </c>
      <c r="H573" s="164" t="s">
        <v>4444</v>
      </c>
      <c r="I573" s="164" t="s">
        <v>4214</v>
      </c>
      <c r="J573" s="164" t="s">
        <v>2838</v>
      </c>
      <c r="K573" s="164" t="s">
        <v>4208</v>
      </c>
      <c r="L573" s="164" t="s">
        <v>203</v>
      </c>
      <c r="M573" s="164" t="s">
        <v>4209</v>
      </c>
      <c r="N573" s="164" t="s">
        <v>295</v>
      </c>
      <c r="O573" s="164" t="s">
        <v>243</v>
      </c>
      <c r="Q573" s="164" t="s">
        <v>320</v>
      </c>
      <c r="R573" s="164" t="s">
        <v>295</v>
      </c>
      <c r="S573" s="168" t="b">
        <v>0</v>
      </c>
      <c r="V573" s="170">
        <v>43356</v>
      </c>
      <c r="W573" s="164" t="s">
        <v>295</v>
      </c>
      <c r="X573"/>
      <c r="Z573" s="164" t="s">
        <v>295</v>
      </c>
      <c r="AC573" s="164" t="s">
        <v>2998</v>
      </c>
      <c r="AE573" s="164" t="s">
        <v>243</v>
      </c>
      <c r="AF573" s="164" t="s">
        <v>624</v>
      </c>
      <c r="AG573" s="164" t="s">
        <v>624</v>
      </c>
      <c r="AH573" s="170">
        <v>43497</v>
      </c>
      <c r="AI573" s="172"/>
      <c r="AJ573" s="151" t="str">
        <f t="shared" si="8"/>
        <v>FS</v>
      </c>
      <c r="AK573" s="151" t="b">
        <f>ISNUMBER(SEARCH("IRT",Table1[[#This Row],[Current_Status]]))</f>
        <v>0</v>
      </c>
      <c r="AL573" s="152">
        <f>YEAR(Table1[[#This Row],[Project_Initiated]])</f>
        <v>2018</v>
      </c>
      <c r="AM573" s="87">
        <v>43754</v>
      </c>
      <c r="AN573" s="158" t="str">
        <f>IF(AND(Table1[[#This Row],[Completed Date]]&gt;="07/01/2019"+0,Table1[[#This Row],[Completed Date]]&lt;="6/30/2020"+0),"FY 19-20",IF(AND(Table1[[#This Row],[Completed Date]]&gt;="07/01/2018"+0,Table1[[#This Row],[Completed Date]]&lt;="6/30/2019"+0),"FY 18-19",""))</f>
        <v>FY 18-19</v>
      </c>
      <c r="AO573" s="157" t="str">
        <f>IFERROR(FIND("R",Table1[[#This Row],[FS_Priority]]),"")</f>
        <v/>
      </c>
      <c r="AX573"/>
      <c r="BA573" s="3"/>
    </row>
    <row r="574" spans="1:53" hidden="1" x14ac:dyDescent="0.25">
      <c r="A574" s="164" t="s">
        <v>1058</v>
      </c>
      <c r="B574" s="164" t="s">
        <v>295</v>
      </c>
      <c r="C574" s="164" t="s">
        <v>1058</v>
      </c>
      <c r="D574" s="168" t="b">
        <v>0</v>
      </c>
      <c r="E574" s="163" t="s">
        <v>526</v>
      </c>
      <c r="F574" s="164" t="s">
        <v>3602</v>
      </c>
      <c r="G574" s="164" t="s">
        <v>295</v>
      </c>
      <c r="H574" s="164" t="s">
        <v>548</v>
      </c>
      <c r="I574" s="164" t="s">
        <v>4215</v>
      </c>
      <c r="J574" s="164" t="s">
        <v>2838</v>
      </c>
      <c r="K574" s="164" t="s">
        <v>4208</v>
      </c>
      <c r="L574" s="164" t="s">
        <v>203</v>
      </c>
      <c r="M574" s="164" t="s">
        <v>4209</v>
      </c>
      <c r="N574" s="164" t="s">
        <v>295</v>
      </c>
      <c r="O574" s="164" t="s">
        <v>243</v>
      </c>
      <c r="Q574" s="164" t="s">
        <v>264</v>
      </c>
      <c r="R574" s="164" t="s">
        <v>295</v>
      </c>
      <c r="S574" s="168" t="b">
        <v>0</v>
      </c>
      <c r="V574" s="170">
        <v>43392</v>
      </c>
      <c r="W574" s="164" t="s">
        <v>295</v>
      </c>
      <c r="X574"/>
      <c r="Z574" s="164" t="s">
        <v>295</v>
      </c>
      <c r="AC574" s="164" t="s">
        <v>3163</v>
      </c>
      <c r="AD574" s="136"/>
      <c r="AE574" s="164" t="s">
        <v>243</v>
      </c>
      <c r="AF574" s="164" t="s">
        <v>624</v>
      </c>
      <c r="AG574" s="164" t="s">
        <v>624</v>
      </c>
      <c r="AH574" s="170">
        <v>43592</v>
      </c>
      <c r="AI574" s="172"/>
      <c r="AJ574" s="151" t="str">
        <f t="shared" si="8"/>
        <v>FS</v>
      </c>
      <c r="AK574" s="151" t="b">
        <f>ISNUMBER(SEARCH("IRT",Table1[[#This Row],[Current_Status]]))</f>
        <v>0</v>
      </c>
      <c r="AL574" s="152">
        <f>YEAR(Table1[[#This Row],[Project_Initiated]])</f>
        <v>2018</v>
      </c>
      <c r="AM574" s="87">
        <v>43754</v>
      </c>
      <c r="AN574" s="158" t="str">
        <f>IF(AND(Table1[[#This Row],[Completed Date]]&gt;="07/01/2019"+0,Table1[[#This Row],[Completed Date]]&lt;="6/30/2020"+0),"FY 19-20",IF(AND(Table1[[#This Row],[Completed Date]]&gt;="07/01/2018"+0,Table1[[#This Row],[Completed Date]]&lt;="6/30/2019"+0),"FY 18-19",""))</f>
        <v>FY 18-19</v>
      </c>
      <c r="AO574" s="157" t="str">
        <f>IFERROR(FIND("R",Table1[[#This Row],[FS_Priority]]),"")</f>
        <v/>
      </c>
      <c r="AX574"/>
      <c r="BA574" s="3"/>
    </row>
    <row r="575" spans="1:53" hidden="1" x14ac:dyDescent="0.25">
      <c r="A575" s="164" t="s">
        <v>2946</v>
      </c>
      <c r="B575" s="164" t="s">
        <v>295</v>
      </c>
      <c r="C575" s="164" t="s">
        <v>2946</v>
      </c>
      <c r="D575" s="168" t="b">
        <v>0</v>
      </c>
      <c r="E575" s="163" t="s">
        <v>526</v>
      </c>
      <c r="F575" s="164" t="s">
        <v>3600</v>
      </c>
      <c r="G575" s="164" t="s">
        <v>295</v>
      </c>
      <c r="H575" s="164" t="s">
        <v>4212</v>
      </c>
      <c r="I575" s="164" t="s">
        <v>4213</v>
      </c>
      <c r="J575" s="164" t="s">
        <v>2838</v>
      </c>
      <c r="K575" s="164" t="s">
        <v>4208</v>
      </c>
      <c r="L575" s="164" t="s">
        <v>203</v>
      </c>
      <c r="M575" s="164" t="s">
        <v>4209</v>
      </c>
      <c r="N575" s="164" t="s">
        <v>295</v>
      </c>
      <c r="O575" s="164" t="s">
        <v>243</v>
      </c>
      <c r="P575" s="136"/>
      <c r="Q575" s="164" t="s">
        <v>302</v>
      </c>
      <c r="R575" s="164" t="s">
        <v>295</v>
      </c>
      <c r="S575" s="168" t="b">
        <v>1</v>
      </c>
      <c r="T575" s="136"/>
      <c r="V575" s="170">
        <v>43480</v>
      </c>
      <c r="W575" s="164" t="s">
        <v>295</v>
      </c>
      <c r="X575"/>
      <c r="Z575" s="164" t="s">
        <v>295</v>
      </c>
      <c r="AC575" s="164" t="s">
        <v>2998</v>
      </c>
      <c r="AE575" s="164" t="s">
        <v>295</v>
      </c>
      <c r="AF575" s="164" t="s">
        <v>295</v>
      </c>
      <c r="AG575" s="164" t="s">
        <v>295</v>
      </c>
      <c r="AH575" s="172">
        <v>43497</v>
      </c>
      <c r="AI575" s="172"/>
      <c r="AJ575" s="151" t="str">
        <f t="shared" si="8"/>
        <v>FS</v>
      </c>
      <c r="AK575" s="151" t="b">
        <f>ISNUMBER(SEARCH("IRT",Table1[[#This Row],[Current_Status]]))</f>
        <v>0</v>
      </c>
      <c r="AL575" s="152">
        <f>YEAR(Table1[[#This Row],[Project_Initiated]])</f>
        <v>2019</v>
      </c>
      <c r="AM575" s="87">
        <v>43754</v>
      </c>
      <c r="AN575" s="158" t="str">
        <f>IF(AND(Table1[[#This Row],[Completed Date]]&gt;="07/01/2019"+0,Table1[[#This Row],[Completed Date]]&lt;="6/30/2020"+0),"FY 19-20",IF(AND(Table1[[#This Row],[Completed Date]]&gt;="07/01/2018"+0,Table1[[#This Row],[Completed Date]]&lt;="6/30/2019"+0),"FY 18-19",""))</f>
        <v>FY 18-19</v>
      </c>
      <c r="AO575" s="157" t="str">
        <f>IFERROR(FIND("R",Table1[[#This Row],[FS_Priority]]),"")</f>
        <v/>
      </c>
      <c r="AX575"/>
      <c r="BA575" s="3"/>
    </row>
    <row r="576" spans="1:53" hidden="1" x14ac:dyDescent="0.25">
      <c r="A576" s="164" t="s">
        <v>3238</v>
      </c>
      <c r="B576" s="164" t="s">
        <v>295</v>
      </c>
      <c r="C576" s="164" t="s">
        <v>3238</v>
      </c>
      <c r="D576" s="168" t="b">
        <v>0</v>
      </c>
      <c r="E576" s="163" t="s">
        <v>526</v>
      </c>
      <c r="F576" s="164" t="s">
        <v>3599</v>
      </c>
      <c r="G576" s="164" t="s">
        <v>295</v>
      </c>
      <c r="H576" s="164" t="s">
        <v>4212</v>
      </c>
      <c r="I576" s="164" t="s">
        <v>4348</v>
      </c>
      <c r="J576" s="164" t="s">
        <v>2838</v>
      </c>
      <c r="K576" s="164" t="s">
        <v>4208</v>
      </c>
      <c r="L576" s="164" t="s">
        <v>203</v>
      </c>
      <c r="M576" s="164" t="s">
        <v>4209</v>
      </c>
      <c r="N576" s="164" t="s">
        <v>295</v>
      </c>
      <c r="O576" s="164" t="s">
        <v>243</v>
      </c>
      <c r="P576" s="136"/>
      <c r="Q576" s="164" t="s">
        <v>302</v>
      </c>
      <c r="R576" s="164" t="s">
        <v>295</v>
      </c>
      <c r="S576" s="168" t="b">
        <v>0</v>
      </c>
      <c r="T576" s="136"/>
      <c r="V576" s="170">
        <v>43532</v>
      </c>
      <c r="W576" s="164" t="s">
        <v>295</v>
      </c>
      <c r="X576" s="136"/>
      <c r="Y576" s="136"/>
      <c r="Z576" s="164" t="s">
        <v>295</v>
      </c>
      <c r="AC576" s="164" t="s">
        <v>3719</v>
      </c>
      <c r="AE576" s="164" t="s">
        <v>295</v>
      </c>
      <c r="AF576" s="164" t="s">
        <v>295</v>
      </c>
      <c r="AG576" s="164" t="s">
        <v>295</v>
      </c>
      <c r="AH576" s="172">
        <v>43655</v>
      </c>
      <c r="AI576" s="172"/>
      <c r="AJ576" s="151" t="str">
        <f t="shared" si="8"/>
        <v>FS</v>
      </c>
      <c r="AK576" s="151" t="b">
        <f>ISNUMBER(SEARCH("IRT",Table1[[#This Row],[Current_Status]]))</f>
        <v>0</v>
      </c>
      <c r="AL576" s="152">
        <f>YEAR(Table1[[#This Row],[Project_Initiated]])</f>
        <v>2019</v>
      </c>
      <c r="AM576" s="87">
        <v>43754</v>
      </c>
      <c r="AN576" s="158" t="str">
        <f>IF(AND(Table1[[#This Row],[Completed Date]]&gt;="07/01/2019"+0,Table1[[#This Row],[Completed Date]]&lt;="6/30/2020"+0),"FY 19-20",IF(AND(Table1[[#This Row],[Completed Date]]&gt;="07/01/2018"+0,Table1[[#This Row],[Completed Date]]&lt;="6/30/2019"+0),"FY 18-19",""))</f>
        <v>FY 19-20</v>
      </c>
      <c r="AO576" s="157" t="str">
        <f>IFERROR(FIND("R",Table1[[#This Row],[FS_Priority]]),"")</f>
        <v/>
      </c>
      <c r="AX576"/>
      <c r="BA576" s="3"/>
    </row>
    <row r="577" spans="1:53" hidden="1" x14ac:dyDescent="0.25">
      <c r="A577" s="164" t="s">
        <v>4585</v>
      </c>
      <c r="B577" s="164" t="s">
        <v>295</v>
      </c>
      <c r="C577" s="164" t="s">
        <v>4585</v>
      </c>
      <c r="D577" s="168" t="b">
        <v>0</v>
      </c>
      <c r="E577" s="163" t="s">
        <v>526</v>
      </c>
      <c r="F577" s="164" t="s">
        <v>4631</v>
      </c>
      <c r="G577" s="164" t="s">
        <v>295</v>
      </c>
      <c r="H577" s="164" t="s">
        <v>4212</v>
      </c>
      <c r="I577" s="164" t="s">
        <v>4632</v>
      </c>
      <c r="J577" s="164" t="s">
        <v>2838</v>
      </c>
      <c r="K577" s="164" t="s">
        <v>4208</v>
      </c>
      <c r="L577" s="164" t="s">
        <v>203</v>
      </c>
      <c r="M577" s="164" t="s">
        <v>4209</v>
      </c>
      <c r="N577" s="164" t="s">
        <v>295</v>
      </c>
      <c r="O577" s="164" t="s">
        <v>263</v>
      </c>
      <c r="P577" s="136"/>
      <c r="Q577" s="164" t="s">
        <v>302</v>
      </c>
      <c r="R577" s="164" t="s">
        <v>295</v>
      </c>
      <c r="S577" s="168" t="b">
        <v>0</v>
      </c>
      <c r="T577" s="136"/>
      <c r="V577" s="170">
        <v>43634</v>
      </c>
      <c r="W577" s="164" t="s">
        <v>295</v>
      </c>
      <c r="X577"/>
      <c r="Z577" s="164" t="s">
        <v>295</v>
      </c>
      <c r="AC577" s="164" t="s">
        <v>4840</v>
      </c>
      <c r="AD577" s="136"/>
      <c r="AE577" s="164" t="s">
        <v>257</v>
      </c>
      <c r="AF577" s="164" t="s">
        <v>295</v>
      </c>
      <c r="AG577" s="164" t="s">
        <v>295</v>
      </c>
      <c r="AH577" s="170">
        <v>43739</v>
      </c>
      <c r="AI577" s="172"/>
      <c r="AJ577" s="151" t="str">
        <f t="shared" si="8"/>
        <v>FS</v>
      </c>
      <c r="AK577" s="151" t="b">
        <f>ISNUMBER(SEARCH("IRT",Table1[[#This Row],[Current_Status]]))</f>
        <v>0</v>
      </c>
      <c r="AL577" s="152">
        <f>YEAR(Table1[[#This Row],[Project_Initiated]])</f>
        <v>2019</v>
      </c>
      <c r="AM577" s="87">
        <v>43754</v>
      </c>
      <c r="AN577" s="158" t="str">
        <f>IF(AND(Table1[[#This Row],[Completed Date]]&gt;="07/01/2019"+0,Table1[[#This Row],[Completed Date]]&lt;="6/30/2020"+0),"FY 19-20",IF(AND(Table1[[#This Row],[Completed Date]]&gt;="07/01/2018"+0,Table1[[#This Row],[Completed Date]]&lt;="6/30/2019"+0),"FY 18-19",""))</f>
        <v>FY 19-20</v>
      </c>
      <c r="AO577" s="157" t="str">
        <f>IFERROR(FIND("R",Table1[[#This Row],[FS_Priority]]),"")</f>
        <v/>
      </c>
      <c r="AX577"/>
      <c r="BA577" s="3"/>
    </row>
    <row r="578" spans="1:53" hidden="1" x14ac:dyDescent="0.25">
      <c r="A578" s="164" t="s">
        <v>824</v>
      </c>
      <c r="B578" s="164" t="s">
        <v>295</v>
      </c>
      <c r="C578" s="164" t="s">
        <v>824</v>
      </c>
      <c r="D578" s="168" t="b">
        <v>0</v>
      </c>
      <c r="E578" s="164" t="s">
        <v>211</v>
      </c>
      <c r="F578" s="164" t="s">
        <v>3604</v>
      </c>
      <c r="G578" s="164" t="s">
        <v>825</v>
      </c>
      <c r="H578" s="164" t="s">
        <v>542</v>
      </c>
      <c r="I578" s="164" t="s">
        <v>4226</v>
      </c>
      <c r="J578" s="164" t="s">
        <v>2854</v>
      </c>
      <c r="K578" s="164" t="s">
        <v>4222</v>
      </c>
      <c r="L578" s="164" t="s">
        <v>4866</v>
      </c>
      <c r="M578" s="164" t="s">
        <v>4223</v>
      </c>
      <c r="N578" s="164" t="s">
        <v>295</v>
      </c>
      <c r="O578" s="164" t="s">
        <v>263</v>
      </c>
      <c r="Q578" s="164" t="s">
        <v>295</v>
      </c>
      <c r="R578" s="164" t="s">
        <v>295</v>
      </c>
      <c r="S578" s="168" t="b">
        <v>0</v>
      </c>
      <c r="V578" s="170">
        <v>43195</v>
      </c>
      <c r="W578" s="164" t="s">
        <v>295</v>
      </c>
      <c r="X578"/>
      <c r="Z578" s="164" t="s">
        <v>295</v>
      </c>
      <c r="AC578" s="164" t="s">
        <v>826</v>
      </c>
      <c r="AD578" s="136"/>
      <c r="AE578" s="164" t="s">
        <v>257</v>
      </c>
      <c r="AF578" s="164" t="s">
        <v>827</v>
      </c>
      <c r="AG578" s="164" t="s">
        <v>2883</v>
      </c>
      <c r="AH578" s="170">
        <v>43334</v>
      </c>
      <c r="AI578" s="172"/>
      <c r="AJ578" s="151" t="str">
        <f t="shared" ref="AJ578:AJ641" si="9">IF(LEN(A578)&gt;6,"FS","PD&amp;C")</f>
        <v>FS</v>
      </c>
      <c r="AK578" s="151" t="b">
        <f>ISNUMBER(SEARCH("IRT",Table1[[#This Row],[Current_Status]]))</f>
        <v>0</v>
      </c>
      <c r="AL578" s="152">
        <f>YEAR(Table1[[#This Row],[Project_Initiated]])</f>
        <v>2018</v>
      </c>
      <c r="AM578" s="87">
        <v>43754</v>
      </c>
      <c r="AN578" s="158" t="str">
        <f>IF(AND(Table1[[#This Row],[Completed Date]]&gt;="07/01/2019"+0,Table1[[#This Row],[Completed Date]]&lt;="6/30/2020"+0),"FY 19-20",IF(AND(Table1[[#This Row],[Completed Date]]&gt;="07/01/2018"+0,Table1[[#This Row],[Completed Date]]&lt;="6/30/2019"+0),"FY 18-19",""))</f>
        <v>FY 18-19</v>
      </c>
      <c r="AO578" s="157" t="str">
        <f>IFERROR(FIND("R",Table1[[#This Row],[FS_Priority]]),"")</f>
        <v/>
      </c>
      <c r="AX578"/>
      <c r="BA578" s="3"/>
    </row>
    <row r="579" spans="1:53" hidden="1" x14ac:dyDescent="0.25">
      <c r="A579" s="164" t="s">
        <v>2947</v>
      </c>
      <c r="B579" s="164" t="s">
        <v>295</v>
      </c>
      <c r="C579" s="164" t="s">
        <v>2947</v>
      </c>
      <c r="D579" s="168" t="b">
        <v>0</v>
      </c>
      <c r="E579" s="164" t="s">
        <v>211</v>
      </c>
      <c r="F579" s="164" t="s">
        <v>3609</v>
      </c>
      <c r="G579" s="164" t="s">
        <v>295</v>
      </c>
      <c r="H579" s="164" t="s">
        <v>2414</v>
      </c>
      <c r="I579" s="164" t="s">
        <v>295</v>
      </c>
      <c r="J579" s="164" t="s">
        <v>2854</v>
      </c>
      <c r="K579" s="164" t="s">
        <v>4222</v>
      </c>
      <c r="L579" s="164" t="s">
        <v>4866</v>
      </c>
      <c r="M579" s="164" t="s">
        <v>4232</v>
      </c>
      <c r="N579" s="164" t="s">
        <v>295</v>
      </c>
      <c r="O579" s="164" t="s">
        <v>243</v>
      </c>
      <c r="Q579" s="164" t="s">
        <v>320</v>
      </c>
      <c r="R579" s="164" t="s">
        <v>295</v>
      </c>
      <c r="S579" s="168" t="b">
        <v>0</v>
      </c>
      <c r="V579" s="170">
        <v>43448</v>
      </c>
      <c r="W579" s="164" t="s">
        <v>295</v>
      </c>
      <c r="X579"/>
      <c r="Z579" s="164" t="s">
        <v>295</v>
      </c>
      <c r="AC579" s="164" t="s">
        <v>3197</v>
      </c>
      <c r="AD579" s="136"/>
      <c r="AE579" s="164" t="s">
        <v>295</v>
      </c>
      <c r="AF579" s="164" t="s">
        <v>295</v>
      </c>
      <c r="AG579" s="164" t="s">
        <v>295</v>
      </c>
      <c r="AH579" s="172">
        <v>43622</v>
      </c>
      <c r="AI579" s="172"/>
      <c r="AJ579" s="151" t="str">
        <f t="shared" si="9"/>
        <v>FS</v>
      </c>
      <c r="AK579" s="151" t="b">
        <f>ISNUMBER(SEARCH("IRT",Table1[[#This Row],[Current_Status]]))</f>
        <v>0</v>
      </c>
      <c r="AL579" s="152">
        <f>YEAR(Table1[[#This Row],[Project_Initiated]])</f>
        <v>2018</v>
      </c>
      <c r="AM579" s="87">
        <v>43754</v>
      </c>
      <c r="AN579" s="158" t="str">
        <f>IF(AND(Table1[[#This Row],[Completed Date]]&gt;="07/01/2019"+0,Table1[[#This Row],[Completed Date]]&lt;="6/30/2020"+0),"FY 19-20",IF(AND(Table1[[#This Row],[Completed Date]]&gt;="07/01/2018"+0,Table1[[#This Row],[Completed Date]]&lt;="6/30/2019"+0),"FY 18-19",""))</f>
        <v>FY 18-19</v>
      </c>
      <c r="AO579" s="157" t="str">
        <f>IFERROR(FIND("R",Table1[[#This Row],[FS_Priority]]),"")</f>
        <v/>
      </c>
      <c r="AX579"/>
      <c r="BA579" s="3"/>
    </row>
    <row r="580" spans="1:53" hidden="1" x14ac:dyDescent="0.25">
      <c r="A580" s="164" t="s">
        <v>1061</v>
      </c>
      <c r="B580" s="164" t="s">
        <v>295</v>
      </c>
      <c r="C580" s="164" t="s">
        <v>1061</v>
      </c>
      <c r="D580" s="168" t="b">
        <v>0</v>
      </c>
      <c r="E580" s="164" t="s">
        <v>211</v>
      </c>
      <c r="F580" s="164" t="s">
        <v>1062</v>
      </c>
      <c r="G580" s="164" t="s">
        <v>295</v>
      </c>
      <c r="H580" s="164" t="s">
        <v>494</v>
      </c>
      <c r="I580" s="164" t="s">
        <v>4239</v>
      </c>
      <c r="J580" s="164" t="s">
        <v>2854</v>
      </c>
      <c r="K580" s="164" t="s">
        <v>4222</v>
      </c>
      <c r="L580" s="164" t="s">
        <v>4866</v>
      </c>
      <c r="M580" s="164" t="s">
        <v>4161</v>
      </c>
      <c r="N580" s="164" t="s">
        <v>295</v>
      </c>
      <c r="O580" s="164" t="s">
        <v>263</v>
      </c>
      <c r="Q580" s="164" t="s">
        <v>295</v>
      </c>
      <c r="R580" s="164" t="s">
        <v>320</v>
      </c>
      <c r="S580" s="168" t="b">
        <v>0</v>
      </c>
      <c r="V580" s="170">
        <v>43298</v>
      </c>
      <c r="W580" s="164" t="s">
        <v>295</v>
      </c>
      <c r="X580"/>
      <c r="Z580" s="164" t="s">
        <v>295</v>
      </c>
      <c r="AC580" s="164" t="s">
        <v>295</v>
      </c>
      <c r="AE580" s="164" t="s">
        <v>583</v>
      </c>
      <c r="AF580" s="164" t="s">
        <v>4425</v>
      </c>
      <c r="AG580" s="164" t="s">
        <v>2884</v>
      </c>
      <c r="AH580" s="172">
        <v>43362</v>
      </c>
      <c r="AI580" s="172"/>
      <c r="AJ580" s="151" t="str">
        <f t="shared" si="9"/>
        <v>FS</v>
      </c>
      <c r="AK580" s="151" t="b">
        <f>ISNUMBER(SEARCH("IRT",Table1[[#This Row],[Current_Status]]))</f>
        <v>0</v>
      </c>
      <c r="AL580" s="152">
        <f>YEAR(Table1[[#This Row],[Project_Initiated]])</f>
        <v>2018</v>
      </c>
      <c r="AM580" s="87">
        <v>43754</v>
      </c>
      <c r="AN580" s="158" t="str">
        <f>IF(AND(Table1[[#This Row],[Completed Date]]&gt;="07/01/2019"+0,Table1[[#This Row],[Completed Date]]&lt;="6/30/2020"+0),"FY 19-20",IF(AND(Table1[[#This Row],[Completed Date]]&gt;="07/01/2018"+0,Table1[[#This Row],[Completed Date]]&lt;="6/30/2019"+0),"FY 18-19",""))</f>
        <v>FY 18-19</v>
      </c>
      <c r="AO580" s="157" t="str">
        <f>IFERROR(FIND("R",Table1[[#This Row],[FS_Priority]]),"")</f>
        <v/>
      </c>
      <c r="AX580"/>
      <c r="BA580" s="3"/>
    </row>
    <row r="581" spans="1:53" hidden="1" x14ac:dyDescent="0.25">
      <c r="A581" s="164" t="s">
        <v>508</v>
      </c>
      <c r="B581" s="164" t="s">
        <v>295</v>
      </c>
      <c r="C581" s="164" t="s">
        <v>508</v>
      </c>
      <c r="D581" s="168" t="b">
        <v>0</v>
      </c>
      <c r="E581" s="164" t="s">
        <v>211</v>
      </c>
      <c r="F581" s="164" t="s">
        <v>3616</v>
      </c>
      <c r="G581" s="164" t="s">
        <v>509</v>
      </c>
      <c r="H581" s="164" t="s">
        <v>575</v>
      </c>
      <c r="I581" s="164" t="s">
        <v>4240</v>
      </c>
      <c r="J581" s="164" t="s">
        <v>2851</v>
      </c>
      <c r="K581" s="164" t="s">
        <v>4222</v>
      </c>
      <c r="L581" s="164" t="s">
        <v>4866</v>
      </c>
      <c r="M581" s="164" t="s">
        <v>4161</v>
      </c>
      <c r="N581" s="164" t="s">
        <v>295</v>
      </c>
      <c r="O581" s="164" t="s">
        <v>263</v>
      </c>
      <c r="Q581" s="164" t="s">
        <v>295</v>
      </c>
      <c r="R581" s="164" t="s">
        <v>295</v>
      </c>
      <c r="S581" s="168" t="b">
        <v>0</v>
      </c>
      <c r="V581" s="170">
        <v>43204</v>
      </c>
      <c r="W581" s="164" t="s">
        <v>295</v>
      </c>
      <c r="X581"/>
      <c r="Z581" s="164" t="s">
        <v>295</v>
      </c>
      <c r="AC581" s="164" t="s">
        <v>840</v>
      </c>
      <c r="AE581" s="164" t="s">
        <v>257</v>
      </c>
      <c r="AF581" s="164" t="s">
        <v>3057</v>
      </c>
      <c r="AG581" s="164" t="s">
        <v>2884</v>
      </c>
      <c r="AH581" s="170">
        <v>43291</v>
      </c>
      <c r="AI581" s="172"/>
      <c r="AJ581" s="151" t="str">
        <f t="shared" si="9"/>
        <v>FS</v>
      </c>
      <c r="AK581" s="151" t="b">
        <f>ISNUMBER(SEARCH("IRT",Table1[[#This Row],[Current_Status]]))</f>
        <v>0</v>
      </c>
      <c r="AL581" s="152">
        <f>YEAR(Table1[[#This Row],[Project_Initiated]])</f>
        <v>2018</v>
      </c>
      <c r="AM581" s="87">
        <v>43754</v>
      </c>
      <c r="AN581" s="158" t="str">
        <f>IF(AND(Table1[[#This Row],[Completed Date]]&gt;="07/01/2019"+0,Table1[[#This Row],[Completed Date]]&lt;="6/30/2020"+0),"FY 19-20",IF(AND(Table1[[#This Row],[Completed Date]]&gt;="07/01/2018"+0,Table1[[#This Row],[Completed Date]]&lt;="6/30/2019"+0),"FY 18-19",""))</f>
        <v>FY 18-19</v>
      </c>
      <c r="AO581" s="157" t="str">
        <f>IFERROR(FIND("R",Table1[[#This Row],[FS_Priority]]),"")</f>
        <v/>
      </c>
      <c r="AX581"/>
      <c r="BA581" s="3"/>
    </row>
    <row r="582" spans="1:53" hidden="1" x14ac:dyDescent="0.25">
      <c r="A582" s="164" t="s">
        <v>505</v>
      </c>
      <c r="B582" s="164" t="s">
        <v>295</v>
      </c>
      <c r="C582" s="164" t="s">
        <v>505</v>
      </c>
      <c r="D582" s="168" t="b">
        <v>0</v>
      </c>
      <c r="E582" s="164" t="s">
        <v>211</v>
      </c>
      <c r="F582" s="164" t="s">
        <v>3610</v>
      </c>
      <c r="G582" s="164" t="s">
        <v>2817</v>
      </c>
      <c r="H582" s="164" t="s">
        <v>535</v>
      </c>
      <c r="I582" s="164" t="s">
        <v>295</v>
      </c>
      <c r="J582" s="164" t="s">
        <v>2851</v>
      </c>
      <c r="K582" s="164" t="s">
        <v>4222</v>
      </c>
      <c r="L582" s="164" t="s">
        <v>4866</v>
      </c>
      <c r="M582" s="164" t="s">
        <v>4232</v>
      </c>
      <c r="N582" s="164" t="s">
        <v>295</v>
      </c>
      <c r="O582" s="164" t="s">
        <v>263</v>
      </c>
      <c r="Q582" s="164" t="s">
        <v>264</v>
      </c>
      <c r="R582" s="164" t="s">
        <v>295</v>
      </c>
      <c r="S582" s="168" t="b">
        <v>0</v>
      </c>
      <c r="V582" s="170">
        <v>43350</v>
      </c>
      <c r="W582" s="164" t="s">
        <v>295</v>
      </c>
      <c r="X582"/>
      <c r="Z582" s="164" t="s">
        <v>295</v>
      </c>
      <c r="AC582" s="164" t="s">
        <v>2818</v>
      </c>
      <c r="AE582" s="164" t="s">
        <v>583</v>
      </c>
      <c r="AF582" s="164" t="s">
        <v>2981</v>
      </c>
      <c r="AG582" s="164" t="s">
        <v>2884</v>
      </c>
      <c r="AH582" s="170">
        <v>43497</v>
      </c>
      <c r="AI582" s="172"/>
      <c r="AJ582" s="151" t="str">
        <f t="shared" si="9"/>
        <v>FS</v>
      </c>
      <c r="AK582" s="151" t="b">
        <f>ISNUMBER(SEARCH("IRT",Table1[[#This Row],[Current_Status]]))</f>
        <v>0</v>
      </c>
      <c r="AL582" s="152">
        <f>YEAR(Table1[[#This Row],[Project_Initiated]])</f>
        <v>2018</v>
      </c>
      <c r="AM582" s="87">
        <v>43754</v>
      </c>
      <c r="AN582" s="158" t="str">
        <f>IF(AND(Table1[[#This Row],[Completed Date]]&gt;="07/01/2019"+0,Table1[[#This Row],[Completed Date]]&lt;="6/30/2020"+0),"FY 19-20",IF(AND(Table1[[#This Row],[Completed Date]]&gt;="07/01/2018"+0,Table1[[#This Row],[Completed Date]]&lt;="6/30/2019"+0),"FY 18-19",""))</f>
        <v>FY 18-19</v>
      </c>
      <c r="AO582" s="157" t="str">
        <f>IFERROR(FIND("R",Table1[[#This Row],[FS_Priority]]),"")</f>
        <v/>
      </c>
      <c r="AX582"/>
      <c r="BA582" s="3"/>
    </row>
    <row r="583" spans="1:53" hidden="1" x14ac:dyDescent="0.25">
      <c r="A583" s="164" t="s">
        <v>747</v>
      </c>
      <c r="B583" s="164" t="s">
        <v>295</v>
      </c>
      <c r="C583" s="164" t="s">
        <v>747</v>
      </c>
      <c r="D583" s="168" t="b">
        <v>0</v>
      </c>
      <c r="E583" s="164" t="s">
        <v>211</v>
      </c>
      <c r="F583" s="164" t="s">
        <v>3603</v>
      </c>
      <c r="G583" s="164" t="s">
        <v>295</v>
      </c>
      <c r="H583" s="164" t="s">
        <v>575</v>
      </c>
      <c r="I583" s="164" t="s">
        <v>4224</v>
      </c>
      <c r="J583" s="164" t="s">
        <v>2838</v>
      </c>
      <c r="K583" s="164" t="s">
        <v>4222</v>
      </c>
      <c r="L583" s="164" t="s">
        <v>4866</v>
      </c>
      <c r="M583" s="164" t="s">
        <v>4225</v>
      </c>
      <c r="N583" s="164" t="s">
        <v>295</v>
      </c>
      <c r="O583" s="164" t="s">
        <v>263</v>
      </c>
      <c r="Q583" s="164" t="s">
        <v>295</v>
      </c>
      <c r="R583" s="164" t="s">
        <v>295</v>
      </c>
      <c r="S583" s="168" t="b">
        <v>0</v>
      </c>
      <c r="V583" s="170">
        <v>43091</v>
      </c>
      <c r="W583" s="164" t="s">
        <v>295</v>
      </c>
      <c r="X583"/>
      <c r="Z583" s="164" t="s">
        <v>295</v>
      </c>
      <c r="AC583" s="164" t="s">
        <v>748</v>
      </c>
      <c r="AD583" s="136"/>
      <c r="AE583" s="164" t="s">
        <v>263</v>
      </c>
      <c r="AF583" s="164" t="s">
        <v>749</v>
      </c>
      <c r="AG583" s="164" t="s">
        <v>2884</v>
      </c>
      <c r="AH583" s="172">
        <v>43353</v>
      </c>
      <c r="AI583" s="172"/>
      <c r="AJ583" s="151" t="str">
        <f t="shared" si="9"/>
        <v>FS</v>
      </c>
      <c r="AK583" s="151" t="b">
        <f>ISNUMBER(SEARCH("IRT",Table1[[#This Row],[Current_Status]]))</f>
        <v>0</v>
      </c>
      <c r="AL583" s="152">
        <f>YEAR(Table1[[#This Row],[Project_Initiated]])</f>
        <v>2017</v>
      </c>
      <c r="AM583" s="87">
        <v>43754</v>
      </c>
      <c r="AN583" s="158" t="str">
        <f>IF(AND(Table1[[#This Row],[Completed Date]]&gt;="07/01/2019"+0,Table1[[#This Row],[Completed Date]]&lt;="6/30/2020"+0),"FY 19-20",IF(AND(Table1[[#This Row],[Completed Date]]&gt;="07/01/2018"+0,Table1[[#This Row],[Completed Date]]&lt;="6/30/2019"+0),"FY 18-19",""))</f>
        <v>FY 18-19</v>
      </c>
      <c r="AO583" s="157" t="str">
        <f>IFERROR(FIND("R",Table1[[#This Row],[FS_Priority]]),"")</f>
        <v/>
      </c>
      <c r="AX583"/>
      <c r="BA583" s="3"/>
    </row>
    <row r="584" spans="1:53" hidden="1" x14ac:dyDescent="0.25">
      <c r="A584" s="164" t="s">
        <v>901</v>
      </c>
      <c r="B584" s="164" t="s">
        <v>295</v>
      </c>
      <c r="C584" s="164" t="s">
        <v>901</v>
      </c>
      <c r="D584" s="168" t="b">
        <v>0</v>
      </c>
      <c r="E584" s="164" t="s">
        <v>211</v>
      </c>
      <c r="F584" s="164" t="s">
        <v>3613</v>
      </c>
      <c r="G584" s="164" t="s">
        <v>295</v>
      </c>
      <c r="H584" s="164" t="s">
        <v>542</v>
      </c>
      <c r="I584" s="164" t="s">
        <v>295</v>
      </c>
      <c r="J584" s="164" t="s">
        <v>2838</v>
      </c>
      <c r="K584" s="164" t="s">
        <v>4222</v>
      </c>
      <c r="L584" s="164" t="s">
        <v>4866</v>
      </c>
      <c r="M584" s="164" t="s">
        <v>4235</v>
      </c>
      <c r="N584" s="164" t="s">
        <v>295</v>
      </c>
      <c r="O584" s="164" t="s">
        <v>243</v>
      </c>
      <c r="Q584" s="164" t="s">
        <v>326</v>
      </c>
      <c r="R584" s="164" t="s">
        <v>295</v>
      </c>
      <c r="S584" s="168" t="b">
        <v>1</v>
      </c>
      <c r="V584" s="170">
        <v>43279</v>
      </c>
      <c r="W584" s="164" t="s">
        <v>295</v>
      </c>
      <c r="X584"/>
      <c r="Z584" s="164" t="s">
        <v>295</v>
      </c>
      <c r="AC584" s="164" t="s">
        <v>624</v>
      </c>
      <c r="AE584" s="164" t="s">
        <v>243</v>
      </c>
      <c r="AF584" s="164" t="s">
        <v>624</v>
      </c>
      <c r="AG584" s="164" t="s">
        <v>624</v>
      </c>
      <c r="AH584" s="170">
        <v>43383</v>
      </c>
      <c r="AI584" s="172"/>
      <c r="AJ584" s="151" t="str">
        <f t="shared" si="9"/>
        <v>FS</v>
      </c>
      <c r="AK584" s="151" t="b">
        <f>ISNUMBER(SEARCH("IRT",Table1[[#This Row],[Current_Status]]))</f>
        <v>0</v>
      </c>
      <c r="AL584" s="152">
        <f>YEAR(Table1[[#This Row],[Project_Initiated]])</f>
        <v>2018</v>
      </c>
      <c r="AM584" s="87">
        <v>43754</v>
      </c>
      <c r="AN584" s="158" t="str">
        <f>IF(AND(Table1[[#This Row],[Completed Date]]&gt;="07/01/2019"+0,Table1[[#This Row],[Completed Date]]&lt;="6/30/2020"+0),"FY 19-20",IF(AND(Table1[[#This Row],[Completed Date]]&gt;="07/01/2018"+0,Table1[[#This Row],[Completed Date]]&lt;="6/30/2019"+0),"FY 18-19",""))</f>
        <v>FY 18-19</v>
      </c>
      <c r="AO584" s="157" t="str">
        <f>IFERROR(FIND("R",Table1[[#This Row],[FS_Priority]]),"")</f>
        <v/>
      </c>
      <c r="AX584"/>
      <c r="BA584" s="3"/>
    </row>
    <row r="585" spans="1:53" hidden="1" x14ac:dyDescent="0.25">
      <c r="A585" s="164" t="s">
        <v>907</v>
      </c>
      <c r="B585" s="164" t="s">
        <v>295</v>
      </c>
      <c r="C585" s="164" t="s">
        <v>907</v>
      </c>
      <c r="D585" s="168" t="b">
        <v>0</v>
      </c>
      <c r="E585" s="164" t="s">
        <v>211</v>
      </c>
      <c r="F585" s="164" t="s">
        <v>908</v>
      </c>
      <c r="G585" s="164" t="s">
        <v>295</v>
      </c>
      <c r="H585" s="164" t="s">
        <v>542</v>
      </c>
      <c r="I585" s="164" t="s">
        <v>4221</v>
      </c>
      <c r="J585" s="164" t="s">
        <v>2838</v>
      </c>
      <c r="K585" s="164" t="s">
        <v>4222</v>
      </c>
      <c r="L585" s="164" t="s">
        <v>4866</v>
      </c>
      <c r="M585" s="164" t="s">
        <v>4223</v>
      </c>
      <c r="N585" s="164" t="s">
        <v>295</v>
      </c>
      <c r="O585" s="164" t="s">
        <v>263</v>
      </c>
      <c r="Q585" s="164" t="s">
        <v>295</v>
      </c>
      <c r="R585" s="164" t="s">
        <v>295</v>
      </c>
      <c r="S585" s="168" t="b">
        <v>0</v>
      </c>
      <c r="V585" s="170">
        <v>43035</v>
      </c>
      <c r="W585" s="164" t="s">
        <v>295</v>
      </c>
      <c r="X585"/>
      <c r="Z585" s="164" t="s">
        <v>295</v>
      </c>
      <c r="AC585" s="164" t="s">
        <v>909</v>
      </c>
      <c r="AE585" s="164" t="s">
        <v>257</v>
      </c>
      <c r="AF585" s="164" t="s">
        <v>910</v>
      </c>
      <c r="AG585" s="164" t="s">
        <v>2884</v>
      </c>
      <c r="AH585" s="172">
        <v>43292</v>
      </c>
      <c r="AI585" s="172"/>
      <c r="AJ585" s="151" t="str">
        <f t="shared" si="9"/>
        <v>FS</v>
      </c>
      <c r="AK585" s="151" t="b">
        <f>ISNUMBER(SEARCH("IRT",Table1[[#This Row],[Current_Status]]))</f>
        <v>0</v>
      </c>
      <c r="AL585" s="152">
        <f>YEAR(Table1[[#This Row],[Project_Initiated]])</f>
        <v>2017</v>
      </c>
      <c r="AM585" s="87">
        <v>43754</v>
      </c>
      <c r="AN585" s="158" t="str">
        <f>IF(AND(Table1[[#This Row],[Completed Date]]&gt;="07/01/2019"+0,Table1[[#This Row],[Completed Date]]&lt;="6/30/2020"+0),"FY 19-20",IF(AND(Table1[[#This Row],[Completed Date]]&gt;="07/01/2018"+0,Table1[[#This Row],[Completed Date]]&lt;="6/30/2019"+0),"FY 18-19",""))</f>
        <v>FY 18-19</v>
      </c>
      <c r="AO585" s="157" t="str">
        <f>IFERROR(FIND("R",Table1[[#This Row],[FS_Priority]]),"")</f>
        <v/>
      </c>
      <c r="AX585"/>
      <c r="BA585" s="3"/>
    </row>
    <row r="586" spans="1:53" hidden="1" x14ac:dyDescent="0.25">
      <c r="A586" s="164" t="s">
        <v>933</v>
      </c>
      <c r="B586" s="164" t="s">
        <v>295</v>
      </c>
      <c r="C586" s="164" t="s">
        <v>933</v>
      </c>
      <c r="D586" s="168" t="b">
        <v>0</v>
      </c>
      <c r="E586" s="164" t="s">
        <v>211</v>
      </c>
      <c r="F586" s="164" t="s">
        <v>3606</v>
      </c>
      <c r="G586" s="164" t="s">
        <v>295</v>
      </c>
      <c r="H586" s="164" t="s">
        <v>535</v>
      </c>
      <c r="I586" s="164" t="s">
        <v>4227</v>
      </c>
      <c r="J586" s="164" t="s">
        <v>2838</v>
      </c>
      <c r="K586" s="164" t="s">
        <v>4222</v>
      </c>
      <c r="L586" s="164" t="s">
        <v>4866</v>
      </c>
      <c r="M586" s="164" t="s">
        <v>4228</v>
      </c>
      <c r="N586" s="164" t="s">
        <v>295</v>
      </c>
      <c r="O586" s="164" t="s">
        <v>243</v>
      </c>
      <c r="Q586" s="164" t="s">
        <v>302</v>
      </c>
      <c r="R586" s="164" t="s">
        <v>295</v>
      </c>
      <c r="S586" s="168" t="b">
        <v>1</v>
      </c>
      <c r="V586" s="170">
        <v>43283</v>
      </c>
      <c r="W586" s="164" t="s">
        <v>295</v>
      </c>
      <c r="X586"/>
      <c r="Z586" s="164" t="s">
        <v>295</v>
      </c>
      <c r="AC586" s="164" t="s">
        <v>624</v>
      </c>
      <c r="AD586" s="136"/>
      <c r="AE586" s="164" t="s">
        <v>243</v>
      </c>
      <c r="AF586" s="164" t="s">
        <v>624</v>
      </c>
      <c r="AG586" s="164" t="s">
        <v>624</v>
      </c>
      <c r="AH586" s="172">
        <v>43383</v>
      </c>
      <c r="AI586" s="172"/>
      <c r="AJ586" s="151" t="str">
        <f t="shared" si="9"/>
        <v>FS</v>
      </c>
      <c r="AK586" s="151" t="b">
        <f>ISNUMBER(SEARCH("IRT",Table1[[#This Row],[Current_Status]]))</f>
        <v>0</v>
      </c>
      <c r="AL586" s="152">
        <f>YEAR(Table1[[#This Row],[Project_Initiated]])</f>
        <v>2018</v>
      </c>
      <c r="AM586" s="87">
        <v>43754</v>
      </c>
      <c r="AN586" s="158" t="str">
        <f>IF(AND(Table1[[#This Row],[Completed Date]]&gt;="07/01/2019"+0,Table1[[#This Row],[Completed Date]]&lt;="6/30/2020"+0),"FY 19-20",IF(AND(Table1[[#This Row],[Completed Date]]&gt;="07/01/2018"+0,Table1[[#This Row],[Completed Date]]&lt;="6/30/2019"+0),"FY 18-19",""))</f>
        <v>FY 18-19</v>
      </c>
      <c r="AO586" s="157" t="str">
        <f>IFERROR(FIND("R",Table1[[#This Row],[FS_Priority]]),"")</f>
        <v/>
      </c>
      <c r="AX586"/>
      <c r="BA586" s="3"/>
    </row>
    <row r="587" spans="1:53" hidden="1" x14ac:dyDescent="0.25">
      <c r="A587" s="164" t="s">
        <v>935</v>
      </c>
      <c r="B587" s="164" t="s">
        <v>295</v>
      </c>
      <c r="C587" s="164" t="s">
        <v>935</v>
      </c>
      <c r="D587" s="168" t="b">
        <v>0</v>
      </c>
      <c r="E587" s="164" t="s">
        <v>211</v>
      </c>
      <c r="F587" s="164" t="s">
        <v>3614</v>
      </c>
      <c r="G587" s="164" t="s">
        <v>295</v>
      </c>
      <c r="H587" s="164" t="s">
        <v>535</v>
      </c>
      <c r="I587" s="164" t="s">
        <v>4236</v>
      </c>
      <c r="J587" s="164" t="s">
        <v>2838</v>
      </c>
      <c r="K587" s="164" t="s">
        <v>4222</v>
      </c>
      <c r="L587" s="164" t="s">
        <v>4866</v>
      </c>
      <c r="M587" s="164" t="s">
        <v>4237</v>
      </c>
      <c r="N587" s="164" t="s">
        <v>295</v>
      </c>
      <c r="O587" s="164" t="s">
        <v>243</v>
      </c>
      <c r="Q587" s="164" t="s">
        <v>327</v>
      </c>
      <c r="R587" s="164" t="s">
        <v>295</v>
      </c>
      <c r="S587" s="168" t="b">
        <v>1</v>
      </c>
      <c r="V587" s="170">
        <v>43287</v>
      </c>
      <c r="W587" s="164" t="s">
        <v>295</v>
      </c>
      <c r="X587"/>
      <c r="Z587" s="164" t="s">
        <v>295</v>
      </c>
      <c r="AC587" s="164" t="s">
        <v>624</v>
      </c>
      <c r="AD587" s="167"/>
      <c r="AE587" s="164" t="s">
        <v>243</v>
      </c>
      <c r="AF587" s="164" t="s">
        <v>624</v>
      </c>
      <c r="AG587" s="164" t="s">
        <v>624</v>
      </c>
      <c r="AH587" s="170">
        <v>43383</v>
      </c>
      <c r="AI587" s="172"/>
      <c r="AJ587" s="151" t="str">
        <f t="shared" si="9"/>
        <v>FS</v>
      </c>
      <c r="AK587" s="151" t="b">
        <f>ISNUMBER(SEARCH("IRT",Table1[[#This Row],[Current_Status]]))</f>
        <v>0</v>
      </c>
      <c r="AL587" s="152">
        <f>YEAR(Table1[[#This Row],[Project_Initiated]])</f>
        <v>2018</v>
      </c>
      <c r="AM587" s="87">
        <v>43754</v>
      </c>
      <c r="AN587" s="158" t="str">
        <f>IF(AND(Table1[[#This Row],[Completed Date]]&gt;="07/01/2019"+0,Table1[[#This Row],[Completed Date]]&lt;="6/30/2020"+0),"FY 19-20",IF(AND(Table1[[#This Row],[Completed Date]]&gt;="07/01/2018"+0,Table1[[#This Row],[Completed Date]]&lt;="6/30/2019"+0),"FY 18-19",""))</f>
        <v>FY 18-19</v>
      </c>
      <c r="AO587" s="157" t="str">
        <f>IFERROR(FIND("R",Table1[[#This Row],[FS_Priority]]),"")</f>
        <v/>
      </c>
      <c r="AX587"/>
      <c r="BA587" s="3"/>
    </row>
    <row r="588" spans="1:53" hidden="1" x14ac:dyDescent="0.25">
      <c r="A588" s="164" t="s">
        <v>936</v>
      </c>
      <c r="B588" s="164" t="s">
        <v>295</v>
      </c>
      <c r="C588" s="164" t="s">
        <v>936</v>
      </c>
      <c r="D588" s="168" t="b">
        <v>0</v>
      </c>
      <c r="E588" s="164" t="s">
        <v>211</v>
      </c>
      <c r="F588" s="164" t="s">
        <v>3615</v>
      </c>
      <c r="G588" s="164" t="s">
        <v>295</v>
      </c>
      <c r="H588" s="164" t="s">
        <v>535</v>
      </c>
      <c r="I588" s="164" t="s">
        <v>4238</v>
      </c>
      <c r="J588" s="164" t="s">
        <v>2838</v>
      </c>
      <c r="K588" s="164" t="s">
        <v>4222</v>
      </c>
      <c r="L588" s="164" t="s">
        <v>4866</v>
      </c>
      <c r="M588" s="164" t="s">
        <v>4237</v>
      </c>
      <c r="N588" s="164" t="s">
        <v>295</v>
      </c>
      <c r="O588" s="164" t="s">
        <v>243</v>
      </c>
      <c r="Q588" s="164" t="s">
        <v>328</v>
      </c>
      <c r="R588" s="164" t="s">
        <v>295</v>
      </c>
      <c r="S588" s="168" t="b">
        <v>1</v>
      </c>
      <c r="V588" s="170">
        <v>43290</v>
      </c>
      <c r="W588" s="164" t="s">
        <v>295</v>
      </c>
      <c r="X588"/>
      <c r="Z588" s="164" t="s">
        <v>295</v>
      </c>
      <c r="AC588" s="164" t="s">
        <v>624</v>
      </c>
      <c r="AD588" s="136"/>
      <c r="AE588" s="164" t="s">
        <v>243</v>
      </c>
      <c r="AF588" s="164" t="s">
        <v>624</v>
      </c>
      <c r="AG588" s="164" t="s">
        <v>624</v>
      </c>
      <c r="AH588" s="172">
        <v>43383</v>
      </c>
      <c r="AI588" s="172"/>
      <c r="AJ588" s="151" t="str">
        <f t="shared" si="9"/>
        <v>FS</v>
      </c>
      <c r="AK588" s="151" t="b">
        <f>ISNUMBER(SEARCH("IRT",Table1[[#This Row],[Current_Status]]))</f>
        <v>0</v>
      </c>
      <c r="AL588" s="152">
        <f>YEAR(Table1[[#This Row],[Project_Initiated]])</f>
        <v>2018</v>
      </c>
      <c r="AM588" s="87">
        <v>43754</v>
      </c>
      <c r="AN588" s="158" t="str">
        <f>IF(AND(Table1[[#This Row],[Completed Date]]&gt;="07/01/2019"+0,Table1[[#This Row],[Completed Date]]&lt;="6/30/2020"+0),"FY 19-20",IF(AND(Table1[[#This Row],[Completed Date]]&gt;="07/01/2018"+0,Table1[[#This Row],[Completed Date]]&lt;="6/30/2019"+0),"FY 18-19",""))</f>
        <v>FY 18-19</v>
      </c>
      <c r="AO588" s="157" t="str">
        <f>IFERROR(FIND("R",Table1[[#This Row],[FS_Priority]]),"")</f>
        <v/>
      </c>
      <c r="AX588"/>
      <c r="BA588" s="3"/>
    </row>
    <row r="589" spans="1:53" hidden="1" x14ac:dyDescent="0.25">
      <c r="A589" s="164" t="s">
        <v>507</v>
      </c>
      <c r="B589" s="164" t="s">
        <v>295</v>
      </c>
      <c r="C589" s="164" t="s">
        <v>507</v>
      </c>
      <c r="D589" s="168" t="b">
        <v>0</v>
      </c>
      <c r="E589" s="164" t="s">
        <v>211</v>
      </c>
      <c r="F589" s="164" t="s">
        <v>3612</v>
      </c>
      <c r="G589" s="164" t="s">
        <v>295</v>
      </c>
      <c r="H589" s="164" t="s">
        <v>535</v>
      </c>
      <c r="I589" s="164" t="s">
        <v>4234</v>
      </c>
      <c r="J589" s="164" t="s">
        <v>2838</v>
      </c>
      <c r="K589" s="164" t="s">
        <v>4222</v>
      </c>
      <c r="L589" s="164" t="s">
        <v>4866</v>
      </c>
      <c r="M589" s="164" t="s">
        <v>4161</v>
      </c>
      <c r="N589" s="164" t="s">
        <v>295</v>
      </c>
      <c r="O589" s="164" t="s">
        <v>263</v>
      </c>
      <c r="Q589" s="164" t="s">
        <v>324</v>
      </c>
      <c r="R589" s="164" t="s">
        <v>302</v>
      </c>
      <c r="S589" s="168" t="b">
        <v>0</v>
      </c>
      <c r="V589" s="170">
        <v>43298</v>
      </c>
      <c r="W589" s="164" t="s">
        <v>295</v>
      </c>
      <c r="X589"/>
      <c r="Z589" s="164" t="s">
        <v>295</v>
      </c>
      <c r="AC589" s="164" t="s">
        <v>3159</v>
      </c>
      <c r="AD589" s="170">
        <v>43390</v>
      </c>
      <c r="AE589" s="164" t="s">
        <v>583</v>
      </c>
      <c r="AF589" s="164" t="s">
        <v>3133</v>
      </c>
      <c r="AG589" s="164" t="s">
        <v>2884</v>
      </c>
      <c r="AH589" s="170">
        <v>43586</v>
      </c>
      <c r="AI589" s="172"/>
      <c r="AJ589" s="151" t="str">
        <f t="shared" si="9"/>
        <v>FS</v>
      </c>
      <c r="AK589" s="151" t="b">
        <f>ISNUMBER(SEARCH("IRT",Table1[[#This Row],[Current_Status]]))</f>
        <v>0</v>
      </c>
      <c r="AL589" s="152">
        <f>YEAR(Table1[[#This Row],[Project_Initiated]])</f>
        <v>2018</v>
      </c>
      <c r="AM589" s="87">
        <v>43754</v>
      </c>
      <c r="AN589" s="158" t="str">
        <f>IF(AND(Table1[[#This Row],[Completed Date]]&gt;="07/01/2019"+0,Table1[[#This Row],[Completed Date]]&lt;="6/30/2020"+0),"FY 19-20",IF(AND(Table1[[#This Row],[Completed Date]]&gt;="07/01/2018"+0,Table1[[#This Row],[Completed Date]]&lt;="6/30/2019"+0),"FY 18-19",""))</f>
        <v>FY 18-19</v>
      </c>
      <c r="AO589" s="157" t="str">
        <f>IFERROR(FIND("R",Table1[[#This Row],[FS_Priority]]),"")</f>
        <v/>
      </c>
      <c r="AX589"/>
      <c r="BA589" s="3"/>
    </row>
    <row r="590" spans="1:53" hidden="1" x14ac:dyDescent="0.25">
      <c r="A590" s="164" t="s">
        <v>506</v>
      </c>
      <c r="B590" s="164" t="s">
        <v>295</v>
      </c>
      <c r="C590" s="164" t="s">
        <v>506</v>
      </c>
      <c r="D590" s="168" t="b">
        <v>0</v>
      </c>
      <c r="E590" s="164" t="s">
        <v>211</v>
      </c>
      <c r="F590" s="164" t="s">
        <v>3611</v>
      </c>
      <c r="G590" s="164" t="s">
        <v>295</v>
      </c>
      <c r="H590" s="164" t="s">
        <v>542</v>
      </c>
      <c r="I590" s="164" t="s">
        <v>295</v>
      </c>
      <c r="J590" s="164" t="s">
        <v>2838</v>
      </c>
      <c r="K590" s="164" t="s">
        <v>4222</v>
      </c>
      <c r="L590" s="164" t="s">
        <v>4866</v>
      </c>
      <c r="M590" s="164" t="s">
        <v>4232</v>
      </c>
      <c r="N590" s="164" t="s">
        <v>295</v>
      </c>
      <c r="O590" s="164" t="s">
        <v>263</v>
      </c>
      <c r="Q590" s="164" t="s">
        <v>323</v>
      </c>
      <c r="R590" s="164" t="s">
        <v>295</v>
      </c>
      <c r="S590" s="168" t="b">
        <v>0</v>
      </c>
      <c r="V590" s="170">
        <v>43350</v>
      </c>
      <c r="W590" s="164" t="s">
        <v>295</v>
      </c>
      <c r="X590"/>
      <c r="Z590" s="164" t="s">
        <v>295</v>
      </c>
      <c r="AC590" s="164" t="s">
        <v>3717</v>
      </c>
      <c r="AD590" s="172">
        <v>43402</v>
      </c>
      <c r="AE590" s="164" t="s">
        <v>583</v>
      </c>
      <c r="AF590" s="164" t="s">
        <v>3132</v>
      </c>
      <c r="AG590" s="164" t="s">
        <v>2884</v>
      </c>
      <c r="AH590" s="172">
        <v>43647</v>
      </c>
      <c r="AI590" s="172"/>
      <c r="AJ590" s="151" t="str">
        <f t="shared" si="9"/>
        <v>FS</v>
      </c>
      <c r="AK590" s="151" t="b">
        <f>ISNUMBER(SEARCH("IRT",Table1[[#This Row],[Current_Status]]))</f>
        <v>0</v>
      </c>
      <c r="AL590" s="152">
        <f>YEAR(Table1[[#This Row],[Project_Initiated]])</f>
        <v>2018</v>
      </c>
      <c r="AM590" s="87">
        <v>43754</v>
      </c>
      <c r="AN590" s="158" t="str">
        <f>IF(AND(Table1[[#This Row],[Completed Date]]&gt;="07/01/2019"+0,Table1[[#This Row],[Completed Date]]&lt;="6/30/2020"+0),"FY 19-20",IF(AND(Table1[[#This Row],[Completed Date]]&gt;="07/01/2018"+0,Table1[[#This Row],[Completed Date]]&lt;="6/30/2019"+0),"FY 18-19",""))</f>
        <v>FY 19-20</v>
      </c>
      <c r="AO590" s="157" t="str">
        <f>IFERROR(FIND("R",Table1[[#This Row],[FS_Priority]]),"")</f>
        <v/>
      </c>
      <c r="AX590"/>
      <c r="BA590" s="3"/>
    </row>
    <row r="591" spans="1:53" hidden="1" x14ac:dyDescent="0.25">
      <c r="A591" s="164" t="s">
        <v>504</v>
      </c>
      <c r="B591" s="164" t="s">
        <v>295</v>
      </c>
      <c r="C591" s="164" t="s">
        <v>504</v>
      </c>
      <c r="D591" s="168" t="b">
        <v>0</v>
      </c>
      <c r="E591" s="164" t="s">
        <v>211</v>
      </c>
      <c r="F591" s="164" t="s">
        <v>3608</v>
      </c>
      <c r="G591" s="164" t="s">
        <v>295</v>
      </c>
      <c r="H591" s="164" t="s">
        <v>535</v>
      </c>
      <c r="I591" s="164" t="s">
        <v>4233</v>
      </c>
      <c r="J591" s="164" t="s">
        <v>2838</v>
      </c>
      <c r="K591" s="164" t="s">
        <v>4222</v>
      </c>
      <c r="L591" s="164" t="s">
        <v>4866</v>
      </c>
      <c r="M591" s="164" t="s">
        <v>4232</v>
      </c>
      <c r="N591" s="164" t="s">
        <v>295</v>
      </c>
      <c r="O591" s="164" t="s">
        <v>295</v>
      </c>
      <c r="Q591" s="164" t="s">
        <v>320</v>
      </c>
      <c r="R591" s="164" t="s">
        <v>295</v>
      </c>
      <c r="S591" s="168" t="b">
        <v>0</v>
      </c>
      <c r="V591" s="170">
        <v>43353</v>
      </c>
      <c r="W591" s="164" t="s">
        <v>295</v>
      </c>
      <c r="X591"/>
      <c r="Z591" s="164" t="s">
        <v>295</v>
      </c>
      <c r="AC591" s="164" t="s">
        <v>3014</v>
      </c>
      <c r="AD591" s="136"/>
      <c r="AE591" s="164" t="s">
        <v>583</v>
      </c>
      <c r="AF591" s="164" t="s">
        <v>2980</v>
      </c>
      <c r="AG591" s="164" t="s">
        <v>2884</v>
      </c>
      <c r="AH591" s="171">
        <v>43510</v>
      </c>
      <c r="AI591" s="172"/>
      <c r="AJ591" s="151" t="str">
        <f t="shared" si="9"/>
        <v>FS</v>
      </c>
      <c r="AK591" s="151" t="b">
        <f>ISNUMBER(SEARCH("IRT",Table1[[#This Row],[Current_Status]]))</f>
        <v>0</v>
      </c>
      <c r="AL591" s="152">
        <f>YEAR(Table1[[#This Row],[Project_Initiated]])</f>
        <v>2018</v>
      </c>
      <c r="AM591" s="87">
        <v>43754</v>
      </c>
      <c r="AN591" s="158" t="str">
        <f>IF(AND(Table1[[#This Row],[Completed Date]]&gt;="07/01/2019"+0,Table1[[#This Row],[Completed Date]]&lt;="6/30/2020"+0),"FY 19-20",IF(AND(Table1[[#This Row],[Completed Date]]&gt;="07/01/2018"+0,Table1[[#This Row],[Completed Date]]&lt;="6/30/2019"+0),"FY 18-19",""))</f>
        <v>FY 18-19</v>
      </c>
      <c r="AO591" s="157" t="str">
        <f>IFERROR(FIND("R",Table1[[#This Row],[FS_Priority]]),"")</f>
        <v/>
      </c>
      <c r="AX591"/>
      <c r="BA591" s="3"/>
    </row>
    <row r="592" spans="1:53" hidden="1" x14ac:dyDescent="0.25">
      <c r="A592" s="164" t="s">
        <v>1059</v>
      </c>
      <c r="B592" s="164" t="s">
        <v>295</v>
      </c>
      <c r="C592" s="164" t="s">
        <v>1059</v>
      </c>
      <c r="D592" s="168" t="b">
        <v>0</v>
      </c>
      <c r="E592" s="164" t="s">
        <v>211</v>
      </c>
      <c r="F592" s="164" t="s">
        <v>3605</v>
      </c>
      <c r="G592" s="164" t="s">
        <v>295</v>
      </c>
      <c r="H592" s="164" t="s">
        <v>575</v>
      </c>
      <c r="I592" s="164" t="s">
        <v>4229</v>
      </c>
      <c r="J592" s="164" t="s">
        <v>2838</v>
      </c>
      <c r="K592" s="164" t="s">
        <v>4222</v>
      </c>
      <c r="L592" s="164" t="s">
        <v>4866</v>
      </c>
      <c r="M592" s="164" t="s">
        <v>4230</v>
      </c>
      <c r="N592" s="164" t="s">
        <v>295</v>
      </c>
      <c r="O592" s="164" t="s">
        <v>243</v>
      </c>
      <c r="Q592" s="164" t="s">
        <v>302</v>
      </c>
      <c r="R592" s="164" t="s">
        <v>295</v>
      </c>
      <c r="S592" s="168" t="b">
        <v>0</v>
      </c>
      <c r="V592" s="170">
        <v>43392</v>
      </c>
      <c r="W592" s="164" t="s">
        <v>295</v>
      </c>
      <c r="X592"/>
      <c r="Z592" s="164" t="s">
        <v>295</v>
      </c>
      <c r="AC592" s="164" t="s">
        <v>3163</v>
      </c>
      <c r="AE592" s="164" t="s">
        <v>243</v>
      </c>
      <c r="AF592" s="164" t="s">
        <v>624</v>
      </c>
      <c r="AG592" s="164" t="s">
        <v>624</v>
      </c>
      <c r="AH592" s="170">
        <v>43592</v>
      </c>
      <c r="AI592" s="172"/>
      <c r="AJ592" s="151" t="str">
        <f t="shared" si="9"/>
        <v>FS</v>
      </c>
      <c r="AK592" s="151" t="b">
        <f>ISNUMBER(SEARCH("IRT",Table1[[#This Row],[Current_Status]]))</f>
        <v>0</v>
      </c>
      <c r="AL592" s="152">
        <f>YEAR(Table1[[#This Row],[Project_Initiated]])</f>
        <v>2018</v>
      </c>
      <c r="AM592" s="87">
        <v>43754</v>
      </c>
      <c r="AN592" s="158" t="str">
        <f>IF(AND(Table1[[#This Row],[Completed Date]]&gt;="07/01/2019"+0,Table1[[#This Row],[Completed Date]]&lt;="6/30/2020"+0),"FY 19-20",IF(AND(Table1[[#This Row],[Completed Date]]&gt;="07/01/2018"+0,Table1[[#This Row],[Completed Date]]&lt;="6/30/2019"+0),"FY 18-19",""))</f>
        <v>FY 18-19</v>
      </c>
      <c r="AO592" s="157" t="str">
        <f>IFERROR(FIND("R",Table1[[#This Row],[FS_Priority]]),"")</f>
        <v/>
      </c>
      <c r="AX592"/>
      <c r="BA592" s="3"/>
    </row>
    <row r="593" spans="1:53" hidden="1" x14ac:dyDescent="0.25">
      <c r="A593" s="164" t="s">
        <v>2948</v>
      </c>
      <c r="B593" s="164" t="s">
        <v>295</v>
      </c>
      <c r="C593" s="164" t="s">
        <v>2948</v>
      </c>
      <c r="D593" s="168" t="b">
        <v>0</v>
      </c>
      <c r="E593" s="164" t="s">
        <v>211</v>
      </c>
      <c r="F593" s="164" t="s">
        <v>3607</v>
      </c>
      <c r="G593" s="164" t="s">
        <v>295</v>
      </c>
      <c r="H593" s="164" t="s">
        <v>535</v>
      </c>
      <c r="I593" s="164" t="s">
        <v>4231</v>
      </c>
      <c r="J593" s="164" t="s">
        <v>2838</v>
      </c>
      <c r="K593" s="164" t="s">
        <v>4222</v>
      </c>
      <c r="L593" s="164" t="s">
        <v>4866</v>
      </c>
      <c r="M593" s="164" t="s">
        <v>4232</v>
      </c>
      <c r="N593" s="164" t="s">
        <v>295</v>
      </c>
      <c r="O593" s="164" t="s">
        <v>243</v>
      </c>
      <c r="P593" s="136"/>
      <c r="Q593" s="164" t="s">
        <v>302</v>
      </c>
      <c r="R593" s="164" t="s">
        <v>295</v>
      </c>
      <c r="S593" s="168" t="b">
        <v>1</v>
      </c>
      <c r="T593" s="136"/>
      <c r="V593" s="170">
        <v>43446</v>
      </c>
      <c r="W593" s="164" t="s">
        <v>295</v>
      </c>
      <c r="X593" s="136"/>
      <c r="Y593" s="136"/>
      <c r="Z593" s="164" t="s">
        <v>295</v>
      </c>
      <c r="AC593" s="164" t="s">
        <v>3003</v>
      </c>
      <c r="AD593" s="136"/>
      <c r="AE593" s="164" t="s">
        <v>295</v>
      </c>
      <c r="AF593" s="164" t="s">
        <v>295</v>
      </c>
      <c r="AG593" s="164" t="s">
        <v>295</v>
      </c>
      <c r="AH593" s="170">
        <v>43504</v>
      </c>
      <c r="AI593" s="172"/>
      <c r="AJ593" s="151" t="str">
        <f t="shared" si="9"/>
        <v>FS</v>
      </c>
      <c r="AK593" s="151" t="b">
        <f>ISNUMBER(SEARCH("IRT",Table1[[#This Row],[Current_Status]]))</f>
        <v>0</v>
      </c>
      <c r="AL593" s="152">
        <f>YEAR(Table1[[#This Row],[Project_Initiated]])</f>
        <v>2018</v>
      </c>
      <c r="AM593" s="87">
        <v>43754</v>
      </c>
      <c r="AN593" s="158" t="str">
        <f>IF(AND(Table1[[#This Row],[Completed Date]]&gt;="07/01/2019"+0,Table1[[#This Row],[Completed Date]]&lt;="6/30/2020"+0),"FY 19-20",IF(AND(Table1[[#This Row],[Completed Date]]&gt;="07/01/2018"+0,Table1[[#This Row],[Completed Date]]&lt;="6/30/2019"+0),"FY 18-19",""))</f>
        <v>FY 18-19</v>
      </c>
      <c r="AO593" s="157" t="str">
        <f>IFERROR(FIND("R",Table1[[#This Row],[FS_Priority]]),"")</f>
        <v/>
      </c>
      <c r="AX593"/>
      <c r="BA593" s="3"/>
    </row>
    <row r="594" spans="1:53" hidden="1" x14ac:dyDescent="0.25">
      <c r="A594" s="164" t="s">
        <v>4593</v>
      </c>
      <c r="B594" s="164" t="s">
        <v>295</v>
      </c>
      <c r="C594" s="164" t="s">
        <v>4593</v>
      </c>
      <c r="D594" s="168" t="b">
        <v>0</v>
      </c>
      <c r="E594" s="164" t="s">
        <v>211</v>
      </c>
      <c r="F594" s="164" t="s">
        <v>4615</v>
      </c>
      <c r="G594" s="164" t="s">
        <v>295</v>
      </c>
      <c r="H594" s="164" t="s">
        <v>542</v>
      </c>
      <c r="I594" s="164" t="s">
        <v>4616</v>
      </c>
      <c r="J594" s="164" t="s">
        <v>2827</v>
      </c>
      <c r="K594" s="164" t="s">
        <v>4222</v>
      </c>
      <c r="L594" s="164" t="s">
        <v>4866</v>
      </c>
      <c r="M594" s="164" t="s">
        <v>4161</v>
      </c>
      <c r="N594" s="164" t="s">
        <v>295</v>
      </c>
      <c r="O594" s="164" t="s">
        <v>263</v>
      </c>
      <c r="Q594" s="164" t="s">
        <v>323</v>
      </c>
      <c r="R594" s="164" t="s">
        <v>295</v>
      </c>
      <c r="S594" s="168" t="b">
        <v>0</v>
      </c>
      <c r="V594" s="170">
        <v>43627</v>
      </c>
      <c r="W594" s="164" t="s">
        <v>295</v>
      </c>
      <c r="X594"/>
      <c r="Z594" s="164" t="s">
        <v>295</v>
      </c>
      <c r="AC594" s="164" t="s">
        <v>295</v>
      </c>
      <c r="AE594" s="164" t="s">
        <v>583</v>
      </c>
      <c r="AF594" s="164" t="s">
        <v>295</v>
      </c>
      <c r="AG594" s="164" t="s">
        <v>2883</v>
      </c>
      <c r="AH594" s="167"/>
      <c r="AI594" s="136"/>
      <c r="AJ594" s="151" t="str">
        <f t="shared" si="9"/>
        <v>FS</v>
      </c>
      <c r="AK594" s="151" t="b">
        <f>ISNUMBER(SEARCH("IRT",Table1[[#This Row],[Current_Status]]))</f>
        <v>0</v>
      </c>
      <c r="AL594" s="152">
        <f>YEAR(Table1[[#This Row],[Project_Initiated]])</f>
        <v>2019</v>
      </c>
      <c r="AM594" s="87">
        <v>43754</v>
      </c>
      <c r="AN594" s="158" t="str">
        <f>IF(AND(Table1[[#This Row],[Completed Date]]&gt;="07/01/2019"+0,Table1[[#This Row],[Completed Date]]&lt;="6/30/2020"+0),"FY 19-20",IF(AND(Table1[[#This Row],[Completed Date]]&gt;="07/01/2018"+0,Table1[[#This Row],[Completed Date]]&lt;="6/30/2019"+0),"FY 18-19",""))</f>
        <v/>
      </c>
      <c r="AO594" s="157" t="str">
        <f>IFERROR(FIND("R",Table1[[#This Row],[FS_Priority]]),"")</f>
        <v/>
      </c>
      <c r="AX594"/>
      <c r="BA594" s="3"/>
    </row>
    <row r="595" spans="1:53" hidden="1" x14ac:dyDescent="0.25">
      <c r="A595" s="164" t="s">
        <v>4595</v>
      </c>
      <c r="B595" s="164" t="s">
        <v>295</v>
      </c>
      <c r="C595" s="164" t="s">
        <v>4595</v>
      </c>
      <c r="D595" s="168" t="b">
        <v>0</v>
      </c>
      <c r="E595" s="164" t="s">
        <v>211</v>
      </c>
      <c r="F595" s="164" t="s">
        <v>4617</v>
      </c>
      <c r="G595" s="164" t="s">
        <v>295</v>
      </c>
      <c r="H595" s="164" t="s">
        <v>542</v>
      </c>
      <c r="I595" s="164" t="s">
        <v>4616</v>
      </c>
      <c r="J595" s="164" t="s">
        <v>2827</v>
      </c>
      <c r="K595" s="164" t="s">
        <v>4222</v>
      </c>
      <c r="L595" s="164" t="s">
        <v>4866</v>
      </c>
      <c r="M595" s="164" t="s">
        <v>4161</v>
      </c>
      <c r="N595" s="164" t="s">
        <v>295</v>
      </c>
      <c r="O595" s="164" t="s">
        <v>263</v>
      </c>
      <c r="P595" s="167"/>
      <c r="Q595" s="164" t="s">
        <v>324</v>
      </c>
      <c r="R595" s="164" t="s">
        <v>295</v>
      </c>
      <c r="S595" s="168" t="b">
        <v>0</v>
      </c>
      <c r="T595" s="167"/>
      <c r="V595" s="170">
        <v>43627</v>
      </c>
      <c r="W595" s="164" t="s">
        <v>295</v>
      </c>
      <c r="X595" s="167"/>
      <c r="Y595" s="167"/>
      <c r="Z595" s="164" t="s">
        <v>295</v>
      </c>
      <c r="AC595" s="164" t="s">
        <v>295</v>
      </c>
      <c r="AD595" s="136"/>
      <c r="AE595" s="164" t="s">
        <v>583</v>
      </c>
      <c r="AF595" s="164" t="s">
        <v>295</v>
      </c>
      <c r="AG595" s="164" t="s">
        <v>2883</v>
      </c>
      <c r="AH595" s="136"/>
      <c r="AI595" s="136"/>
      <c r="AJ595" s="151" t="str">
        <f t="shared" si="9"/>
        <v>FS</v>
      </c>
      <c r="AK595" s="151" t="b">
        <f>ISNUMBER(SEARCH("IRT",Table1[[#This Row],[Current_Status]]))</f>
        <v>0</v>
      </c>
      <c r="AL595" s="152">
        <f>YEAR(Table1[[#This Row],[Project_Initiated]])</f>
        <v>2019</v>
      </c>
      <c r="AM595" s="87">
        <v>43754</v>
      </c>
      <c r="AN595" s="158" t="str">
        <f>IF(AND(Table1[[#This Row],[Completed Date]]&gt;="07/01/2019"+0,Table1[[#This Row],[Completed Date]]&lt;="6/30/2020"+0),"FY 19-20",IF(AND(Table1[[#This Row],[Completed Date]]&gt;="07/01/2018"+0,Table1[[#This Row],[Completed Date]]&lt;="6/30/2019"+0),"FY 18-19",""))</f>
        <v/>
      </c>
      <c r="AO595" s="157" t="str">
        <f>IFERROR(FIND("R",Table1[[#This Row],[FS_Priority]]),"")</f>
        <v/>
      </c>
      <c r="AX595"/>
      <c r="BA595" s="3"/>
    </row>
    <row r="596" spans="1:53" hidden="1" x14ac:dyDescent="0.25">
      <c r="A596" s="164" t="s">
        <v>4587</v>
      </c>
      <c r="B596" s="164" t="s">
        <v>295</v>
      </c>
      <c r="C596" s="164" t="s">
        <v>4587</v>
      </c>
      <c r="D596" s="168" t="b">
        <v>0</v>
      </c>
      <c r="E596" s="164" t="s">
        <v>211</v>
      </c>
      <c r="F596" s="164" t="s">
        <v>4618</v>
      </c>
      <c r="G596" s="164" t="s">
        <v>295</v>
      </c>
      <c r="H596" s="164" t="s">
        <v>542</v>
      </c>
      <c r="I596" s="164" t="s">
        <v>4619</v>
      </c>
      <c r="J596" s="164" t="s">
        <v>2827</v>
      </c>
      <c r="K596" s="164" t="s">
        <v>4222</v>
      </c>
      <c r="L596" s="164" t="s">
        <v>4866</v>
      </c>
      <c r="M596" s="164" t="s">
        <v>4161</v>
      </c>
      <c r="N596" s="164" t="s">
        <v>295</v>
      </c>
      <c r="O596" s="164" t="s">
        <v>263</v>
      </c>
      <c r="Q596" s="164" t="s">
        <v>302</v>
      </c>
      <c r="R596" s="164" t="s">
        <v>295</v>
      </c>
      <c r="S596" s="168" t="b">
        <v>0</v>
      </c>
      <c r="V596" s="170">
        <v>43627</v>
      </c>
      <c r="W596" s="164" t="s">
        <v>295</v>
      </c>
      <c r="X596"/>
      <c r="Z596" s="164" t="s">
        <v>295</v>
      </c>
      <c r="AC596" s="164" t="s">
        <v>295</v>
      </c>
      <c r="AE596" s="164" t="s">
        <v>583</v>
      </c>
      <c r="AF596" s="164" t="s">
        <v>4907</v>
      </c>
      <c r="AG596" s="164" t="s">
        <v>2883</v>
      </c>
      <c r="AH596" s="167"/>
      <c r="AI596" s="136"/>
      <c r="AJ596" s="151" t="str">
        <f t="shared" si="9"/>
        <v>FS</v>
      </c>
      <c r="AK596" s="151" t="b">
        <f>ISNUMBER(SEARCH("IRT",Table1[[#This Row],[Current_Status]]))</f>
        <v>0</v>
      </c>
      <c r="AL596" s="152">
        <f>YEAR(Table1[[#This Row],[Project_Initiated]])</f>
        <v>2019</v>
      </c>
      <c r="AM596" s="87">
        <v>43754</v>
      </c>
      <c r="AN596" s="158" t="str">
        <f>IF(AND(Table1[[#This Row],[Completed Date]]&gt;="07/01/2019"+0,Table1[[#This Row],[Completed Date]]&lt;="6/30/2020"+0),"FY 19-20",IF(AND(Table1[[#This Row],[Completed Date]]&gt;="07/01/2018"+0,Table1[[#This Row],[Completed Date]]&lt;="6/30/2019"+0),"FY 18-19",""))</f>
        <v/>
      </c>
      <c r="AO596" s="157" t="str">
        <f>IFERROR(FIND("R",Table1[[#This Row],[FS_Priority]]),"")</f>
        <v/>
      </c>
      <c r="AX596"/>
      <c r="BA596" s="3"/>
    </row>
    <row r="597" spans="1:53" hidden="1" x14ac:dyDescent="0.25">
      <c r="A597" s="164" t="s">
        <v>4591</v>
      </c>
      <c r="B597" s="164" t="s">
        <v>295</v>
      </c>
      <c r="C597" s="164" t="s">
        <v>4591</v>
      </c>
      <c r="D597" s="168" t="b">
        <v>0</v>
      </c>
      <c r="E597" s="164" t="s">
        <v>211</v>
      </c>
      <c r="F597" s="164" t="s">
        <v>4622</v>
      </c>
      <c r="G597" s="164" t="s">
        <v>295</v>
      </c>
      <c r="H597" s="164" t="s">
        <v>535</v>
      </c>
      <c r="I597" s="164" t="s">
        <v>4623</v>
      </c>
      <c r="J597" s="164" t="s">
        <v>2827</v>
      </c>
      <c r="K597" s="164" t="s">
        <v>4222</v>
      </c>
      <c r="L597" s="164" t="s">
        <v>4866</v>
      </c>
      <c r="M597" s="164" t="s">
        <v>4232</v>
      </c>
      <c r="N597" s="164" t="s">
        <v>295</v>
      </c>
      <c r="O597" s="164" t="s">
        <v>263</v>
      </c>
      <c r="Q597" s="164" t="s">
        <v>264</v>
      </c>
      <c r="R597" s="164" t="s">
        <v>295</v>
      </c>
      <c r="S597" s="168" t="b">
        <v>0</v>
      </c>
      <c r="V597" s="170">
        <v>43628</v>
      </c>
      <c r="W597" s="164" t="s">
        <v>295</v>
      </c>
      <c r="X597"/>
      <c r="Z597" s="164" t="s">
        <v>295</v>
      </c>
      <c r="AC597" s="164" t="s">
        <v>295</v>
      </c>
      <c r="AD597" s="167"/>
      <c r="AE597" s="164" t="s">
        <v>583</v>
      </c>
      <c r="AF597" s="164" t="s">
        <v>4909</v>
      </c>
      <c r="AG597" s="164" t="s">
        <v>2883</v>
      </c>
      <c r="AH597" s="167"/>
      <c r="AI597" s="136"/>
      <c r="AJ597" s="151" t="str">
        <f t="shared" si="9"/>
        <v>FS</v>
      </c>
      <c r="AK597" s="151" t="b">
        <f>ISNUMBER(SEARCH("IRT",Table1[[#This Row],[Current_Status]]))</f>
        <v>0</v>
      </c>
      <c r="AL597" s="152">
        <f>YEAR(Table1[[#This Row],[Project_Initiated]])</f>
        <v>2019</v>
      </c>
      <c r="AM597" s="87">
        <v>43754</v>
      </c>
      <c r="AN597" s="158" t="str">
        <f>IF(AND(Table1[[#This Row],[Completed Date]]&gt;="07/01/2019"+0,Table1[[#This Row],[Completed Date]]&lt;="6/30/2020"+0),"FY 19-20",IF(AND(Table1[[#This Row],[Completed Date]]&gt;="07/01/2018"+0,Table1[[#This Row],[Completed Date]]&lt;="6/30/2019"+0),"FY 18-19",""))</f>
        <v/>
      </c>
      <c r="AO597" s="157" t="str">
        <f>IFERROR(FIND("R",Table1[[#This Row],[FS_Priority]]),"")</f>
        <v/>
      </c>
      <c r="AX597"/>
      <c r="BA597" s="3"/>
    </row>
    <row r="598" spans="1:53" hidden="1" x14ac:dyDescent="0.25">
      <c r="A598" s="164" t="s">
        <v>4588</v>
      </c>
      <c r="B598" s="164" t="s">
        <v>295</v>
      </c>
      <c r="C598" s="164" t="s">
        <v>4588</v>
      </c>
      <c r="D598" s="168" t="b">
        <v>0</v>
      </c>
      <c r="E598" s="164" t="s">
        <v>211</v>
      </c>
      <c r="F598" s="164" t="s">
        <v>4681</v>
      </c>
      <c r="G598" s="164" t="s">
        <v>295</v>
      </c>
      <c r="H598" s="164" t="s">
        <v>535</v>
      </c>
      <c r="I598" s="164" t="s">
        <v>4682</v>
      </c>
      <c r="J598" s="164" t="s">
        <v>2827</v>
      </c>
      <c r="K598" s="164" t="s">
        <v>4222</v>
      </c>
      <c r="L598" s="164" t="s">
        <v>4866</v>
      </c>
      <c r="M598" s="164" t="s">
        <v>4161</v>
      </c>
      <c r="N598" s="164" t="s">
        <v>295</v>
      </c>
      <c r="O598" s="164" t="s">
        <v>263</v>
      </c>
      <c r="Q598" s="164" t="s">
        <v>320</v>
      </c>
      <c r="R598" s="164" t="s">
        <v>295</v>
      </c>
      <c r="S598" s="168" t="b">
        <v>0</v>
      </c>
      <c r="V598" s="170">
        <v>43677</v>
      </c>
      <c r="W598" s="164" t="s">
        <v>295</v>
      </c>
      <c r="X598"/>
      <c r="Z598" s="164" t="s">
        <v>295</v>
      </c>
      <c r="AC598" s="164" t="s">
        <v>295</v>
      </c>
      <c r="AD598" s="136"/>
      <c r="AE598" s="164" t="s">
        <v>583</v>
      </c>
      <c r="AF598" s="164" t="s">
        <v>4908</v>
      </c>
      <c r="AG598" s="164" t="s">
        <v>2883</v>
      </c>
      <c r="AH598" s="167"/>
      <c r="AI598" s="136"/>
      <c r="AJ598" s="151" t="str">
        <f t="shared" si="9"/>
        <v>FS</v>
      </c>
      <c r="AK598" s="151" t="b">
        <f>ISNUMBER(SEARCH("IRT",Table1[[#This Row],[Current_Status]]))</f>
        <v>0</v>
      </c>
      <c r="AL598" s="152">
        <f>YEAR(Table1[[#This Row],[Project_Initiated]])</f>
        <v>2019</v>
      </c>
      <c r="AM598" s="87">
        <v>43754</v>
      </c>
      <c r="AN598" s="158" t="str">
        <f>IF(AND(Table1[[#This Row],[Completed Date]]&gt;="07/01/2019"+0,Table1[[#This Row],[Completed Date]]&lt;="6/30/2020"+0),"FY 19-20",IF(AND(Table1[[#This Row],[Completed Date]]&gt;="07/01/2018"+0,Table1[[#This Row],[Completed Date]]&lt;="6/30/2019"+0),"FY 18-19",""))</f>
        <v/>
      </c>
      <c r="AO598" s="157" t="str">
        <f>IFERROR(FIND("R",Table1[[#This Row],[FS_Priority]]),"")</f>
        <v/>
      </c>
      <c r="AX598"/>
      <c r="BA598" s="3"/>
    </row>
    <row r="599" spans="1:53" hidden="1" x14ac:dyDescent="0.25">
      <c r="A599" s="164" t="s">
        <v>4589</v>
      </c>
      <c r="B599" s="164" t="s">
        <v>295</v>
      </c>
      <c r="C599" s="164" t="s">
        <v>4589</v>
      </c>
      <c r="D599" s="168" t="b">
        <v>0</v>
      </c>
      <c r="E599" s="164" t="s">
        <v>211</v>
      </c>
      <c r="F599" s="164" t="s">
        <v>4620</v>
      </c>
      <c r="G599" s="164" t="s">
        <v>295</v>
      </c>
      <c r="H599" s="164" t="s">
        <v>535</v>
      </c>
      <c r="I599" s="164" t="s">
        <v>4621</v>
      </c>
      <c r="J599" s="164" t="s">
        <v>2839</v>
      </c>
      <c r="K599" s="164" t="s">
        <v>4222</v>
      </c>
      <c r="L599" s="164" t="s">
        <v>4866</v>
      </c>
      <c r="M599" s="164" t="s">
        <v>4232</v>
      </c>
      <c r="N599" s="164" t="s">
        <v>295</v>
      </c>
      <c r="O599" s="164" t="s">
        <v>243</v>
      </c>
      <c r="Q599" s="164" t="s">
        <v>320</v>
      </c>
      <c r="R599" s="164" t="s">
        <v>295</v>
      </c>
      <c r="S599" s="168" t="b">
        <v>0</v>
      </c>
      <c r="V599" s="170">
        <v>43627</v>
      </c>
      <c r="W599" s="164" t="s">
        <v>295</v>
      </c>
      <c r="X599"/>
      <c r="Z599" s="164" t="s">
        <v>295</v>
      </c>
      <c r="AC599" s="164" t="s">
        <v>295</v>
      </c>
      <c r="AD599" s="136"/>
      <c r="AE599" s="164" t="s">
        <v>243</v>
      </c>
      <c r="AF599" s="164" t="s">
        <v>295</v>
      </c>
      <c r="AG599" s="164" t="s">
        <v>295</v>
      </c>
      <c r="AH599" s="167"/>
      <c r="AI599" s="136"/>
      <c r="AJ599" s="151" t="str">
        <f t="shared" si="9"/>
        <v>FS</v>
      </c>
      <c r="AK599" s="151" t="b">
        <f>ISNUMBER(SEARCH("IRT",Table1[[#This Row],[Current_Status]]))</f>
        <v>0</v>
      </c>
      <c r="AL599" s="152">
        <f>YEAR(Table1[[#This Row],[Project_Initiated]])</f>
        <v>2019</v>
      </c>
      <c r="AM599" s="87">
        <v>43754</v>
      </c>
      <c r="AN599" s="158" t="str">
        <f>IF(AND(Table1[[#This Row],[Completed Date]]&gt;="07/01/2019"+0,Table1[[#This Row],[Completed Date]]&lt;="6/30/2020"+0),"FY 19-20",IF(AND(Table1[[#This Row],[Completed Date]]&gt;="07/01/2018"+0,Table1[[#This Row],[Completed Date]]&lt;="6/30/2019"+0),"FY 18-19",""))</f>
        <v/>
      </c>
      <c r="AO599" s="157" t="str">
        <f>IFERROR(FIND("R",Table1[[#This Row],[FS_Priority]]),"")</f>
        <v/>
      </c>
      <c r="AX599"/>
      <c r="BA599" s="3"/>
    </row>
    <row r="600" spans="1:53" hidden="1" x14ac:dyDescent="0.25">
      <c r="A600" s="164" t="s">
        <v>4592</v>
      </c>
      <c r="B600" s="164" t="s">
        <v>295</v>
      </c>
      <c r="C600" s="164" t="s">
        <v>4592</v>
      </c>
      <c r="D600" s="168" t="b">
        <v>0</v>
      </c>
      <c r="E600" s="164" t="s">
        <v>211</v>
      </c>
      <c r="F600" s="164" t="s">
        <v>4627</v>
      </c>
      <c r="G600" s="164" t="s">
        <v>295</v>
      </c>
      <c r="H600" s="164" t="s">
        <v>575</v>
      </c>
      <c r="I600" s="164" t="s">
        <v>4628</v>
      </c>
      <c r="J600" s="164" t="s">
        <v>2839</v>
      </c>
      <c r="K600" s="164" t="s">
        <v>4222</v>
      </c>
      <c r="L600" s="164" t="s">
        <v>4866</v>
      </c>
      <c r="M600" s="164" t="s">
        <v>4232</v>
      </c>
      <c r="N600" s="164" t="s">
        <v>295</v>
      </c>
      <c r="O600" s="164" t="s">
        <v>243</v>
      </c>
      <c r="Q600" s="164" t="s">
        <v>323</v>
      </c>
      <c r="R600" s="164" t="s">
        <v>295</v>
      </c>
      <c r="S600" s="168" t="b">
        <v>0</v>
      </c>
      <c r="V600" s="170">
        <v>43633</v>
      </c>
      <c r="W600" s="164" t="s">
        <v>295</v>
      </c>
      <c r="X600"/>
      <c r="Z600" s="164" t="s">
        <v>295</v>
      </c>
      <c r="AC600" s="164" t="s">
        <v>295</v>
      </c>
      <c r="AD600" s="167"/>
      <c r="AE600" s="164" t="s">
        <v>243</v>
      </c>
      <c r="AF600" s="164" t="s">
        <v>295</v>
      </c>
      <c r="AG600" s="164" t="s">
        <v>295</v>
      </c>
      <c r="AH600" s="167"/>
      <c r="AI600" s="136"/>
      <c r="AJ600" s="151" t="str">
        <f t="shared" si="9"/>
        <v>FS</v>
      </c>
      <c r="AK600" s="151" t="b">
        <f>ISNUMBER(SEARCH("IRT",Table1[[#This Row],[Current_Status]]))</f>
        <v>0</v>
      </c>
      <c r="AL600" s="152">
        <f>YEAR(Table1[[#This Row],[Project_Initiated]])</f>
        <v>2019</v>
      </c>
      <c r="AM600" s="87">
        <v>43754</v>
      </c>
      <c r="AN600" s="158" t="str">
        <f>IF(AND(Table1[[#This Row],[Completed Date]]&gt;="07/01/2019"+0,Table1[[#This Row],[Completed Date]]&lt;="6/30/2020"+0),"FY 19-20",IF(AND(Table1[[#This Row],[Completed Date]]&gt;="07/01/2018"+0,Table1[[#This Row],[Completed Date]]&lt;="6/30/2019"+0),"FY 18-19",""))</f>
        <v/>
      </c>
      <c r="AO600" s="157" t="str">
        <f>IFERROR(FIND("R",Table1[[#This Row],[FS_Priority]]),"")</f>
        <v/>
      </c>
      <c r="AX600"/>
      <c r="BA600" s="3"/>
    </row>
    <row r="601" spans="1:53" hidden="1" x14ac:dyDescent="0.25">
      <c r="A601" s="164" t="s">
        <v>4594</v>
      </c>
      <c r="B601" s="164" t="s">
        <v>295</v>
      </c>
      <c r="C601" s="164" t="s">
        <v>4594</v>
      </c>
      <c r="D601" s="168" t="b">
        <v>0</v>
      </c>
      <c r="E601" s="164" t="s">
        <v>211</v>
      </c>
      <c r="F601" s="164" t="s">
        <v>4679</v>
      </c>
      <c r="G601" s="164" t="s">
        <v>295</v>
      </c>
      <c r="H601" s="164" t="s">
        <v>535</v>
      </c>
      <c r="I601" s="164" t="s">
        <v>4680</v>
      </c>
      <c r="J601" s="164" t="s">
        <v>2839</v>
      </c>
      <c r="K601" s="164" t="s">
        <v>4222</v>
      </c>
      <c r="L601" s="164" t="s">
        <v>4866</v>
      </c>
      <c r="M601" s="164" t="s">
        <v>4232</v>
      </c>
      <c r="N601" s="164" t="s">
        <v>295</v>
      </c>
      <c r="O601" s="164" t="s">
        <v>243</v>
      </c>
      <c r="P601" s="136"/>
      <c r="Q601" s="164" t="s">
        <v>324</v>
      </c>
      <c r="R601" s="164" t="s">
        <v>295</v>
      </c>
      <c r="S601" s="168" t="b">
        <v>0</v>
      </c>
      <c r="T601" s="136"/>
      <c r="V601" s="170">
        <v>43677</v>
      </c>
      <c r="W601" s="164" t="s">
        <v>295</v>
      </c>
      <c r="X601" s="136"/>
      <c r="Y601" s="136"/>
      <c r="Z601" s="164" t="s">
        <v>295</v>
      </c>
      <c r="AC601" s="164" t="s">
        <v>295</v>
      </c>
      <c r="AE601" s="164" t="s">
        <v>243</v>
      </c>
      <c r="AF601" s="164" t="s">
        <v>295</v>
      </c>
      <c r="AG601" s="164" t="s">
        <v>295</v>
      </c>
      <c r="AH601" s="167"/>
      <c r="AI601" s="136"/>
      <c r="AJ601" s="151" t="str">
        <f t="shared" si="9"/>
        <v>FS</v>
      </c>
      <c r="AK601" s="151" t="b">
        <f>ISNUMBER(SEARCH("IRT",Table1[[#This Row],[Current_Status]]))</f>
        <v>0</v>
      </c>
      <c r="AL601" s="152">
        <f>YEAR(Table1[[#This Row],[Project_Initiated]])</f>
        <v>2019</v>
      </c>
      <c r="AM601" s="87">
        <v>43754</v>
      </c>
      <c r="AN601" s="158" t="str">
        <f>IF(AND(Table1[[#This Row],[Completed Date]]&gt;="07/01/2019"+0,Table1[[#This Row],[Completed Date]]&lt;="6/30/2020"+0),"FY 19-20",IF(AND(Table1[[#This Row],[Completed Date]]&gt;="07/01/2018"+0,Table1[[#This Row],[Completed Date]]&lt;="6/30/2019"+0),"FY 18-19",""))</f>
        <v/>
      </c>
      <c r="AO601" s="157" t="str">
        <f>IFERROR(FIND("R",Table1[[#This Row],[FS_Priority]]),"")</f>
        <v/>
      </c>
      <c r="AX601"/>
      <c r="BA601" s="3"/>
    </row>
    <row r="602" spans="1:53" hidden="1" x14ac:dyDescent="0.25">
      <c r="A602" s="164" t="s">
        <v>4586</v>
      </c>
      <c r="B602" s="164" t="s">
        <v>295</v>
      </c>
      <c r="C602" s="164" t="s">
        <v>4586</v>
      </c>
      <c r="D602" s="168" t="b">
        <v>0</v>
      </c>
      <c r="E602" s="164" t="s">
        <v>211</v>
      </c>
      <c r="F602" s="164" t="s">
        <v>4683</v>
      </c>
      <c r="G602" s="164" t="s">
        <v>295</v>
      </c>
      <c r="H602" s="164" t="s">
        <v>535</v>
      </c>
      <c r="I602" s="164" t="s">
        <v>4684</v>
      </c>
      <c r="J602" s="164" t="s">
        <v>2839</v>
      </c>
      <c r="K602" s="164" t="s">
        <v>4222</v>
      </c>
      <c r="L602" s="164" t="s">
        <v>4866</v>
      </c>
      <c r="M602" s="164" t="s">
        <v>4232</v>
      </c>
      <c r="N602" s="164" t="s">
        <v>295</v>
      </c>
      <c r="O602" s="164" t="s">
        <v>243</v>
      </c>
      <c r="P602" s="136"/>
      <c r="Q602" s="164" t="s">
        <v>302</v>
      </c>
      <c r="R602" s="164" t="s">
        <v>295</v>
      </c>
      <c r="S602" s="168" t="b">
        <v>0</v>
      </c>
      <c r="T602" s="136"/>
      <c r="V602" s="170">
        <v>43682</v>
      </c>
      <c r="W602" s="164" t="s">
        <v>295</v>
      </c>
      <c r="X602" s="136"/>
      <c r="Y602" s="136"/>
      <c r="Z602" s="164" t="s">
        <v>295</v>
      </c>
      <c r="AC602" s="164" t="s">
        <v>295</v>
      </c>
      <c r="AE602" s="164" t="s">
        <v>243</v>
      </c>
      <c r="AF602" s="164" t="s">
        <v>295</v>
      </c>
      <c r="AG602" s="164" t="s">
        <v>295</v>
      </c>
      <c r="AH602" s="167"/>
      <c r="AI602" s="136"/>
      <c r="AJ602" s="151" t="str">
        <f t="shared" si="9"/>
        <v>FS</v>
      </c>
      <c r="AK602" s="151" t="b">
        <f>ISNUMBER(SEARCH("IRT",Table1[[#This Row],[Current_Status]]))</f>
        <v>0</v>
      </c>
      <c r="AL602" s="152">
        <f>YEAR(Table1[[#This Row],[Project_Initiated]])</f>
        <v>2019</v>
      </c>
      <c r="AM602" s="87">
        <v>43754</v>
      </c>
      <c r="AN602" s="158" t="str">
        <f>IF(AND(Table1[[#This Row],[Completed Date]]&gt;="07/01/2019"+0,Table1[[#This Row],[Completed Date]]&lt;="6/30/2020"+0),"FY 19-20",IF(AND(Table1[[#This Row],[Completed Date]]&gt;="07/01/2018"+0,Table1[[#This Row],[Completed Date]]&lt;="6/30/2019"+0),"FY 18-19",""))</f>
        <v/>
      </c>
      <c r="AO602" s="157" t="str">
        <f>IFERROR(FIND("R",Table1[[#This Row],[FS_Priority]]),"")</f>
        <v/>
      </c>
      <c r="AX602"/>
      <c r="BA602" s="3"/>
    </row>
    <row r="603" spans="1:53" hidden="1" x14ac:dyDescent="0.25">
      <c r="A603" s="164" t="s">
        <v>4590</v>
      </c>
      <c r="B603" s="164" t="s">
        <v>295</v>
      </c>
      <c r="C603" s="164" t="s">
        <v>4590</v>
      </c>
      <c r="D603" s="168" t="b">
        <v>0</v>
      </c>
      <c r="E603" s="164" t="s">
        <v>211</v>
      </c>
      <c r="F603" s="164" t="s">
        <v>4685</v>
      </c>
      <c r="G603" s="164" t="s">
        <v>295</v>
      </c>
      <c r="H603" s="164" t="s">
        <v>575</v>
      </c>
      <c r="I603" s="164" t="s">
        <v>4686</v>
      </c>
      <c r="J603" s="164" t="s">
        <v>2839</v>
      </c>
      <c r="K603" s="164" t="s">
        <v>4222</v>
      </c>
      <c r="L603" s="164" t="s">
        <v>4866</v>
      </c>
      <c r="M603" s="164" t="s">
        <v>4223</v>
      </c>
      <c r="N603" s="164" t="s">
        <v>295</v>
      </c>
      <c r="O603" s="164" t="s">
        <v>243</v>
      </c>
      <c r="P603" s="136"/>
      <c r="Q603" s="164" t="s">
        <v>264</v>
      </c>
      <c r="R603" s="164" t="s">
        <v>295</v>
      </c>
      <c r="S603" s="168" t="b">
        <v>0</v>
      </c>
      <c r="T603" s="136"/>
      <c r="V603" s="170">
        <v>43682</v>
      </c>
      <c r="W603" s="164" t="s">
        <v>295</v>
      </c>
      <c r="X603" s="136"/>
      <c r="Y603" s="136"/>
      <c r="Z603" s="164" t="s">
        <v>295</v>
      </c>
      <c r="AC603" s="164" t="s">
        <v>295</v>
      </c>
      <c r="AD603" s="167"/>
      <c r="AE603" s="164" t="s">
        <v>243</v>
      </c>
      <c r="AF603" s="164" t="s">
        <v>295</v>
      </c>
      <c r="AG603" s="164" t="s">
        <v>295</v>
      </c>
      <c r="AH603" s="136"/>
      <c r="AI603" s="136"/>
      <c r="AJ603" s="151" t="str">
        <f t="shared" si="9"/>
        <v>FS</v>
      </c>
      <c r="AK603" s="151" t="b">
        <f>ISNUMBER(SEARCH("IRT",Table1[[#This Row],[Current_Status]]))</f>
        <v>0</v>
      </c>
      <c r="AL603" s="152">
        <f>YEAR(Table1[[#This Row],[Project_Initiated]])</f>
        <v>2019</v>
      </c>
      <c r="AM603" s="87">
        <v>43754</v>
      </c>
      <c r="AN603" s="158" t="str">
        <f>IF(AND(Table1[[#This Row],[Completed Date]]&gt;="07/01/2019"+0,Table1[[#This Row],[Completed Date]]&lt;="6/30/2020"+0),"FY 19-20",IF(AND(Table1[[#This Row],[Completed Date]]&gt;="07/01/2018"+0,Table1[[#This Row],[Completed Date]]&lt;="6/30/2019"+0),"FY 18-19",""))</f>
        <v/>
      </c>
      <c r="AO603" s="157" t="str">
        <f>IFERROR(FIND("R",Table1[[#This Row],[FS_Priority]]),"")</f>
        <v/>
      </c>
      <c r="AX603"/>
      <c r="BA603" s="3"/>
    </row>
    <row r="604" spans="1:53" hidden="1" x14ac:dyDescent="0.25">
      <c r="A604" s="164" t="s">
        <v>4531</v>
      </c>
      <c r="B604" s="164" t="s">
        <v>295</v>
      </c>
      <c r="C604" s="164" t="s">
        <v>4531</v>
      </c>
      <c r="D604" s="168" t="b">
        <v>0</v>
      </c>
      <c r="E604" s="164" t="s">
        <v>211</v>
      </c>
      <c r="F604" s="164" t="s">
        <v>4629</v>
      </c>
      <c r="G604" s="164" t="s">
        <v>295</v>
      </c>
      <c r="H604" s="164" t="s">
        <v>535</v>
      </c>
      <c r="I604" s="164" t="s">
        <v>4630</v>
      </c>
      <c r="J604" s="164" t="s">
        <v>3773</v>
      </c>
      <c r="K604" s="164" t="s">
        <v>4222</v>
      </c>
      <c r="L604" s="164" t="s">
        <v>4866</v>
      </c>
      <c r="M604" s="164" t="s">
        <v>4232</v>
      </c>
      <c r="N604" s="164" t="s">
        <v>295</v>
      </c>
      <c r="O604" s="164" t="s">
        <v>263</v>
      </c>
      <c r="Q604" s="164" t="s">
        <v>295</v>
      </c>
      <c r="R604" s="164" t="s">
        <v>295</v>
      </c>
      <c r="S604" s="168" t="b">
        <v>0</v>
      </c>
      <c r="V604" s="170">
        <v>43634</v>
      </c>
      <c r="W604" s="164" t="s">
        <v>295</v>
      </c>
      <c r="X604"/>
      <c r="Z604" s="164" t="s">
        <v>295</v>
      </c>
      <c r="AC604" s="164" t="s">
        <v>295</v>
      </c>
      <c r="AE604" s="164" t="s">
        <v>583</v>
      </c>
      <c r="AF604" s="164" t="s">
        <v>295</v>
      </c>
      <c r="AG604" s="164" t="s">
        <v>295</v>
      </c>
      <c r="AH604" s="170">
        <v>43714</v>
      </c>
      <c r="AI604" s="172"/>
      <c r="AJ604" s="151" t="str">
        <f t="shared" si="9"/>
        <v>FS</v>
      </c>
      <c r="AK604" s="151" t="b">
        <f>ISNUMBER(SEARCH("IRT",Table1[[#This Row],[Current_Status]]))</f>
        <v>0</v>
      </c>
      <c r="AL604" s="152">
        <f>YEAR(Table1[[#This Row],[Project_Initiated]])</f>
        <v>2019</v>
      </c>
      <c r="AM604" s="87">
        <v>43754</v>
      </c>
      <c r="AN604" s="158" t="str">
        <f>IF(AND(Table1[[#This Row],[Completed Date]]&gt;="07/01/2019"+0,Table1[[#This Row],[Completed Date]]&lt;="6/30/2020"+0),"FY 19-20",IF(AND(Table1[[#This Row],[Completed Date]]&gt;="07/01/2018"+0,Table1[[#This Row],[Completed Date]]&lt;="6/30/2019"+0),"FY 18-19",""))</f>
        <v>FY 19-20</v>
      </c>
      <c r="AO604" s="157" t="str">
        <f>IFERROR(FIND("R",Table1[[#This Row],[FS_Priority]]),"")</f>
        <v/>
      </c>
      <c r="AX604"/>
      <c r="BA604" s="3"/>
    </row>
    <row r="605" spans="1:53" hidden="1" x14ac:dyDescent="0.25">
      <c r="A605" s="164" t="s">
        <v>512</v>
      </c>
      <c r="B605" s="164" t="s">
        <v>295</v>
      </c>
      <c r="C605" s="164" t="s">
        <v>512</v>
      </c>
      <c r="D605" s="168" t="b">
        <v>0</v>
      </c>
      <c r="E605" s="164" t="s">
        <v>753</v>
      </c>
      <c r="F605" s="164" t="s">
        <v>3623</v>
      </c>
      <c r="G605" s="164" t="s">
        <v>295</v>
      </c>
      <c r="H605" s="164" t="s">
        <v>529</v>
      </c>
      <c r="I605" s="164" t="s">
        <v>4251</v>
      </c>
      <c r="J605" s="164" t="s">
        <v>2854</v>
      </c>
      <c r="K605" s="164" t="s">
        <v>4244</v>
      </c>
      <c r="L605" s="164" t="s">
        <v>534</v>
      </c>
      <c r="M605" s="164" t="s">
        <v>4249</v>
      </c>
      <c r="N605" s="164" t="s">
        <v>295</v>
      </c>
      <c r="O605" s="164" t="s">
        <v>263</v>
      </c>
      <c r="Q605" s="164" t="s">
        <v>323</v>
      </c>
      <c r="R605" s="164" t="s">
        <v>320</v>
      </c>
      <c r="S605" s="168" t="b">
        <v>1</v>
      </c>
      <c r="V605" s="170">
        <v>43116</v>
      </c>
      <c r="W605" s="164" t="s">
        <v>295</v>
      </c>
      <c r="X605"/>
      <c r="Z605" s="164" t="s">
        <v>295</v>
      </c>
      <c r="AC605" s="164" t="s">
        <v>754</v>
      </c>
      <c r="AE605" s="164" t="s">
        <v>257</v>
      </c>
      <c r="AF605" s="164" t="s">
        <v>4426</v>
      </c>
      <c r="AG605" s="164" t="s">
        <v>2884</v>
      </c>
      <c r="AH605" s="170">
        <v>43214</v>
      </c>
      <c r="AI605" s="172"/>
      <c r="AJ605" s="151" t="str">
        <f t="shared" si="9"/>
        <v>FS</v>
      </c>
      <c r="AK605" s="151" t="b">
        <f>ISNUMBER(SEARCH("IRT",Table1[[#This Row],[Current_Status]]))</f>
        <v>0</v>
      </c>
      <c r="AL605" s="152">
        <f>YEAR(Table1[[#This Row],[Project_Initiated]])</f>
        <v>2018</v>
      </c>
      <c r="AM605" s="87">
        <v>43754</v>
      </c>
      <c r="AN605" s="158" t="str">
        <f>IF(AND(Table1[[#This Row],[Completed Date]]&gt;="07/01/2019"+0,Table1[[#This Row],[Completed Date]]&lt;="6/30/2020"+0),"FY 19-20",IF(AND(Table1[[#This Row],[Completed Date]]&gt;="07/01/2018"+0,Table1[[#This Row],[Completed Date]]&lt;="6/30/2019"+0),"FY 18-19",""))</f>
        <v/>
      </c>
      <c r="AO605" s="157" t="str">
        <f>IFERROR(FIND("R",Table1[[#This Row],[FS_Priority]]),"")</f>
        <v/>
      </c>
      <c r="AX605"/>
      <c r="BA605" s="3"/>
    </row>
    <row r="606" spans="1:53" hidden="1" x14ac:dyDescent="0.25">
      <c r="A606" s="164" t="s">
        <v>879</v>
      </c>
      <c r="B606" s="164" t="s">
        <v>295</v>
      </c>
      <c r="C606" s="164" t="s">
        <v>879</v>
      </c>
      <c r="D606" s="168" t="b">
        <v>0</v>
      </c>
      <c r="E606" s="164" t="s">
        <v>753</v>
      </c>
      <c r="F606" s="164" t="s">
        <v>3617</v>
      </c>
      <c r="G606" s="164" t="s">
        <v>295</v>
      </c>
      <c r="H606" s="164" t="s">
        <v>529</v>
      </c>
      <c r="I606" s="164" t="s">
        <v>4243</v>
      </c>
      <c r="J606" s="164" t="s">
        <v>2838</v>
      </c>
      <c r="K606" s="164" t="s">
        <v>4244</v>
      </c>
      <c r="L606" s="164" t="s">
        <v>534</v>
      </c>
      <c r="M606" s="164" t="s">
        <v>4245</v>
      </c>
      <c r="N606" s="164" t="s">
        <v>295</v>
      </c>
      <c r="O606" s="164" t="s">
        <v>263</v>
      </c>
      <c r="Q606" s="164" t="s">
        <v>295</v>
      </c>
      <c r="R606" s="164" t="s">
        <v>302</v>
      </c>
      <c r="S606" s="168" t="b">
        <v>0</v>
      </c>
      <c r="V606" s="170">
        <v>43262</v>
      </c>
      <c r="W606" s="164" t="s">
        <v>295</v>
      </c>
      <c r="X606"/>
      <c r="Z606" s="164" t="s">
        <v>295</v>
      </c>
      <c r="AC606" s="164" t="s">
        <v>880</v>
      </c>
      <c r="AD606" s="136"/>
      <c r="AE606" s="164" t="s">
        <v>263</v>
      </c>
      <c r="AF606" s="164" t="s">
        <v>881</v>
      </c>
      <c r="AG606" s="164" t="s">
        <v>2884</v>
      </c>
      <c r="AH606" s="170">
        <v>43335</v>
      </c>
      <c r="AI606" s="172"/>
      <c r="AJ606" s="151" t="str">
        <f t="shared" si="9"/>
        <v>FS</v>
      </c>
      <c r="AK606" s="151" t="b">
        <f>ISNUMBER(SEARCH("IRT",Table1[[#This Row],[Current_Status]]))</f>
        <v>0</v>
      </c>
      <c r="AL606" s="152">
        <f>YEAR(Table1[[#This Row],[Project_Initiated]])</f>
        <v>2018</v>
      </c>
      <c r="AM606" s="87">
        <v>43754</v>
      </c>
      <c r="AN606" s="158" t="str">
        <f>IF(AND(Table1[[#This Row],[Completed Date]]&gt;="07/01/2019"+0,Table1[[#This Row],[Completed Date]]&lt;="6/30/2020"+0),"FY 19-20",IF(AND(Table1[[#This Row],[Completed Date]]&gt;="07/01/2018"+0,Table1[[#This Row],[Completed Date]]&lt;="6/30/2019"+0),"FY 18-19",""))</f>
        <v>FY 18-19</v>
      </c>
      <c r="AO606" s="157" t="str">
        <f>IFERROR(FIND("R",Table1[[#This Row],[FS_Priority]]),"")</f>
        <v/>
      </c>
      <c r="AX606"/>
      <c r="BA606" s="3"/>
    </row>
    <row r="607" spans="1:53" hidden="1" x14ac:dyDescent="0.25">
      <c r="A607" s="164" t="s">
        <v>1015</v>
      </c>
      <c r="B607" s="164" t="s">
        <v>295</v>
      </c>
      <c r="C607" s="164" t="s">
        <v>1015</v>
      </c>
      <c r="D607" s="168" t="b">
        <v>0</v>
      </c>
      <c r="E607" s="164" t="s">
        <v>753</v>
      </c>
      <c r="F607" s="164" t="s">
        <v>3620</v>
      </c>
      <c r="G607" s="164" t="s">
        <v>295</v>
      </c>
      <c r="H607" s="164" t="s">
        <v>408</v>
      </c>
      <c r="I607" s="164" t="s">
        <v>4248</v>
      </c>
      <c r="J607" s="164" t="s">
        <v>2838</v>
      </c>
      <c r="K607" s="164" t="s">
        <v>4244</v>
      </c>
      <c r="L607" s="164" t="s">
        <v>534</v>
      </c>
      <c r="M607" s="164" t="s">
        <v>4249</v>
      </c>
      <c r="N607" s="164" t="s">
        <v>295</v>
      </c>
      <c r="O607" s="164" t="s">
        <v>243</v>
      </c>
      <c r="Q607" s="164" t="s">
        <v>302</v>
      </c>
      <c r="R607" s="164" t="s">
        <v>295</v>
      </c>
      <c r="S607" s="168" t="b">
        <v>1</v>
      </c>
      <c r="V607" s="170">
        <v>43353</v>
      </c>
      <c r="W607" s="164" t="s">
        <v>295</v>
      </c>
      <c r="X607"/>
      <c r="Z607" s="164" t="s">
        <v>295</v>
      </c>
      <c r="AC607" s="164" t="s">
        <v>295</v>
      </c>
      <c r="AE607" s="164" t="s">
        <v>243</v>
      </c>
      <c r="AF607" s="164" t="s">
        <v>295</v>
      </c>
      <c r="AG607" s="164" t="s">
        <v>295</v>
      </c>
      <c r="AH607" s="170">
        <v>43383</v>
      </c>
      <c r="AI607" s="172"/>
      <c r="AJ607" s="151" t="str">
        <f t="shared" si="9"/>
        <v>FS</v>
      </c>
      <c r="AK607" s="151" t="b">
        <f>ISNUMBER(SEARCH("IRT",Table1[[#This Row],[Current_Status]]))</f>
        <v>0</v>
      </c>
      <c r="AL607" s="152">
        <f>YEAR(Table1[[#This Row],[Project_Initiated]])</f>
        <v>2018</v>
      </c>
      <c r="AM607" s="87">
        <v>43754</v>
      </c>
      <c r="AN607" s="158" t="str">
        <f>IF(AND(Table1[[#This Row],[Completed Date]]&gt;="07/01/2019"+0,Table1[[#This Row],[Completed Date]]&lt;="6/30/2020"+0),"FY 19-20",IF(AND(Table1[[#This Row],[Completed Date]]&gt;="07/01/2018"+0,Table1[[#This Row],[Completed Date]]&lt;="6/30/2019"+0),"FY 18-19",""))</f>
        <v>FY 18-19</v>
      </c>
      <c r="AO607" s="157" t="str">
        <f>IFERROR(FIND("R",Table1[[#This Row],[FS_Priority]]),"")</f>
        <v/>
      </c>
      <c r="AX607"/>
      <c r="BA607" s="3"/>
    </row>
    <row r="608" spans="1:53" hidden="1" x14ac:dyDescent="0.25">
      <c r="A608" s="164" t="s">
        <v>511</v>
      </c>
      <c r="B608" s="164" t="s">
        <v>295</v>
      </c>
      <c r="C608" s="164" t="s">
        <v>511</v>
      </c>
      <c r="D608" s="168" t="b">
        <v>0</v>
      </c>
      <c r="E608" s="164" t="s">
        <v>753</v>
      </c>
      <c r="F608" s="164" t="s">
        <v>3622</v>
      </c>
      <c r="G608" s="164" t="s">
        <v>295</v>
      </c>
      <c r="H608" s="164" t="s">
        <v>529</v>
      </c>
      <c r="I608" s="164" t="s">
        <v>4246</v>
      </c>
      <c r="J608" s="164" t="s">
        <v>2838</v>
      </c>
      <c r="K608" s="164" t="s">
        <v>4244</v>
      </c>
      <c r="L608" s="164" t="s">
        <v>534</v>
      </c>
      <c r="M608" s="164" t="s">
        <v>4249</v>
      </c>
      <c r="N608" s="164" t="s">
        <v>295</v>
      </c>
      <c r="O608" s="164" t="s">
        <v>295</v>
      </c>
      <c r="Q608" s="164" t="s">
        <v>264</v>
      </c>
      <c r="R608" s="164" t="s">
        <v>295</v>
      </c>
      <c r="S608" s="168" t="b">
        <v>1</v>
      </c>
      <c r="V608" s="170">
        <v>43353</v>
      </c>
      <c r="W608" s="164" t="s">
        <v>295</v>
      </c>
      <c r="X608"/>
      <c r="Z608" s="164" t="s">
        <v>295</v>
      </c>
      <c r="AC608" s="164" t="s">
        <v>295</v>
      </c>
      <c r="AD608" s="172">
        <v>43382</v>
      </c>
      <c r="AE608" s="164" t="s">
        <v>257</v>
      </c>
      <c r="AF608" s="164" t="s">
        <v>2888</v>
      </c>
      <c r="AG608" s="164" t="s">
        <v>2884</v>
      </c>
      <c r="AH608" s="170">
        <v>43469</v>
      </c>
      <c r="AI608" s="172"/>
      <c r="AJ608" s="151" t="str">
        <f t="shared" si="9"/>
        <v>FS</v>
      </c>
      <c r="AK608" s="151" t="b">
        <f>ISNUMBER(SEARCH("IRT",Table1[[#This Row],[Current_Status]]))</f>
        <v>0</v>
      </c>
      <c r="AL608" s="152">
        <f>YEAR(Table1[[#This Row],[Project_Initiated]])</f>
        <v>2018</v>
      </c>
      <c r="AM608" s="87">
        <v>43754</v>
      </c>
      <c r="AN608" s="158" t="str">
        <f>IF(AND(Table1[[#This Row],[Completed Date]]&gt;="07/01/2019"+0,Table1[[#This Row],[Completed Date]]&lt;="6/30/2020"+0),"FY 19-20",IF(AND(Table1[[#This Row],[Completed Date]]&gt;="07/01/2018"+0,Table1[[#This Row],[Completed Date]]&lt;="6/30/2019"+0),"FY 18-19",""))</f>
        <v>FY 18-19</v>
      </c>
      <c r="AO608" s="157" t="str">
        <f>IFERROR(FIND("R",Table1[[#This Row],[FS_Priority]]),"")</f>
        <v/>
      </c>
      <c r="AX608"/>
      <c r="BA608" s="3"/>
    </row>
    <row r="609" spans="1:53" hidden="1" x14ac:dyDescent="0.25">
      <c r="A609" s="164" t="s">
        <v>510</v>
      </c>
      <c r="B609" s="164" t="s">
        <v>295</v>
      </c>
      <c r="C609" s="164" t="s">
        <v>510</v>
      </c>
      <c r="D609" s="168" t="b">
        <v>0</v>
      </c>
      <c r="E609" s="164" t="s">
        <v>753</v>
      </c>
      <c r="F609" s="164" t="s">
        <v>3621</v>
      </c>
      <c r="G609" s="164" t="s">
        <v>295</v>
      </c>
      <c r="H609" s="164" t="s">
        <v>408</v>
      </c>
      <c r="I609" s="164" t="s">
        <v>4250</v>
      </c>
      <c r="J609" s="164" t="s">
        <v>2838</v>
      </c>
      <c r="K609" s="164" t="s">
        <v>4244</v>
      </c>
      <c r="L609" s="164" t="s">
        <v>534</v>
      </c>
      <c r="M609" s="164" t="s">
        <v>4249</v>
      </c>
      <c r="N609" s="164" t="s">
        <v>295</v>
      </c>
      <c r="O609" s="164" t="s">
        <v>243</v>
      </c>
      <c r="Q609" s="164" t="s">
        <v>320</v>
      </c>
      <c r="R609" s="164" t="s">
        <v>295</v>
      </c>
      <c r="S609" s="168" t="b">
        <v>1</v>
      </c>
      <c r="V609" s="170">
        <v>43354</v>
      </c>
      <c r="W609" s="164" t="s">
        <v>295</v>
      </c>
      <c r="X609"/>
      <c r="Z609" s="164" t="s">
        <v>295</v>
      </c>
      <c r="AC609" s="164" t="s">
        <v>295</v>
      </c>
      <c r="AD609" s="136"/>
      <c r="AE609" s="164" t="s">
        <v>243</v>
      </c>
      <c r="AF609" s="164" t="s">
        <v>295</v>
      </c>
      <c r="AG609" s="164" t="s">
        <v>295</v>
      </c>
      <c r="AH609" s="172">
        <v>43412</v>
      </c>
      <c r="AI609" s="172"/>
      <c r="AJ609" s="151" t="str">
        <f t="shared" si="9"/>
        <v>FS</v>
      </c>
      <c r="AK609" s="151" t="b">
        <f>ISNUMBER(SEARCH("IRT",Table1[[#This Row],[Current_Status]]))</f>
        <v>0</v>
      </c>
      <c r="AL609" s="152">
        <f>YEAR(Table1[[#This Row],[Project_Initiated]])</f>
        <v>2018</v>
      </c>
      <c r="AM609" s="87">
        <v>43754</v>
      </c>
      <c r="AN609" s="158" t="str">
        <f>IF(AND(Table1[[#This Row],[Completed Date]]&gt;="07/01/2019"+0,Table1[[#This Row],[Completed Date]]&lt;="6/30/2020"+0),"FY 19-20",IF(AND(Table1[[#This Row],[Completed Date]]&gt;="07/01/2018"+0,Table1[[#This Row],[Completed Date]]&lt;="6/30/2019"+0),"FY 18-19",""))</f>
        <v>FY 18-19</v>
      </c>
      <c r="AO609" s="157" t="str">
        <f>IFERROR(FIND("R",Table1[[#This Row],[FS_Priority]]),"")</f>
        <v/>
      </c>
      <c r="AX609"/>
      <c r="BA609" s="3"/>
    </row>
    <row r="610" spans="1:53" hidden="1" x14ac:dyDescent="0.25">
      <c r="A610" s="164" t="s">
        <v>3029</v>
      </c>
      <c r="B610" s="164" t="s">
        <v>295</v>
      </c>
      <c r="C610" s="164" t="s">
        <v>3029</v>
      </c>
      <c r="D610" s="168" t="b">
        <v>0</v>
      </c>
      <c r="E610" s="164" t="s">
        <v>753</v>
      </c>
      <c r="F610" s="164" t="s">
        <v>3618</v>
      </c>
      <c r="G610" s="164" t="s">
        <v>295</v>
      </c>
      <c r="H610" s="164" t="s">
        <v>529</v>
      </c>
      <c r="I610" s="164" t="s">
        <v>4246</v>
      </c>
      <c r="J610" s="164" t="s">
        <v>2838</v>
      </c>
      <c r="K610" s="164" t="s">
        <v>4244</v>
      </c>
      <c r="L610" s="164" t="s">
        <v>534</v>
      </c>
      <c r="M610" s="164" t="s">
        <v>4245</v>
      </c>
      <c r="N610" s="164" t="s">
        <v>4247</v>
      </c>
      <c r="O610" s="164" t="s">
        <v>263</v>
      </c>
      <c r="Q610" s="164" t="s">
        <v>372</v>
      </c>
      <c r="R610" s="164" t="s">
        <v>295</v>
      </c>
      <c r="S610" s="168" t="b">
        <v>0</v>
      </c>
      <c r="V610" s="170">
        <v>43484</v>
      </c>
      <c r="W610" s="164" t="s">
        <v>295</v>
      </c>
      <c r="X610"/>
      <c r="Z610" s="164" t="s">
        <v>295</v>
      </c>
      <c r="AC610" s="164" t="s">
        <v>3619</v>
      </c>
      <c r="AD610" s="172">
        <v>43493</v>
      </c>
      <c r="AE610" s="164" t="s">
        <v>257</v>
      </c>
      <c r="AF610" s="164" t="s">
        <v>295</v>
      </c>
      <c r="AG610" s="164" t="s">
        <v>2884</v>
      </c>
      <c r="AH610" s="170">
        <v>43633</v>
      </c>
      <c r="AI610" s="172"/>
      <c r="AJ610" s="151" t="str">
        <f t="shared" si="9"/>
        <v>FS</v>
      </c>
      <c r="AK610" s="151" t="b">
        <f>ISNUMBER(SEARCH("IRT",Table1[[#This Row],[Current_Status]]))</f>
        <v>0</v>
      </c>
      <c r="AL610" s="152">
        <f>YEAR(Table1[[#This Row],[Project_Initiated]])</f>
        <v>2019</v>
      </c>
      <c r="AM610" s="87">
        <v>43754</v>
      </c>
      <c r="AN610" s="158" t="str">
        <f>IF(AND(Table1[[#This Row],[Completed Date]]&gt;="07/01/2019"+0,Table1[[#This Row],[Completed Date]]&lt;="6/30/2020"+0),"FY 19-20",IF(AND(Table1[[#This Row],[Completed Date]]&gt;="07/01/2018"+0,Table1[[#This Row],[Completed Date]]&lt;="6/30/2019"+0),"FY 18-19",""))</f>
        <v>FY 18-19</v>
      </c>
      <c r="AO610" s="157" t="str">
        <f>IFERROR(FIND("R",Table1[[#This Row],[FS_Priority]]),"")</f>
        <v/>
      </c>
      <c r="AX610"/>
      <c r="BA610" s="3"/>
    </row>
    <row r="611" spans="1:53" hidden="1" x14ac:dyDescent="0.25">
      <c r="A611" s="164" t="s">
        <v>892</v>
      </c>
      <c r="B611" s="164" t="s">
        <v>295</v>
      </c>
      <c r="C611" s="164" t="s">
        <v>892</v>
      </c>
      <c r="D611" s="168" t="b">
        <v>0</v>
      </c>
      <c r="E611" s="164" t="s">
        <v>2819</v>
      </c>
      <c r="F611" s="164" t="s">
        <v>3624</v>
      </c>
      <c r="G611" s="164" t="s">
        <v>295</v>
      </c>
      <c r="H611" s="164" t="s">
        <v>75</v>
      </c>
      <c r="I611" s="164" t="s">
        <v>4252</v>
      </c>
      <c r="J611" s="164" t="s">
        <v>2838</v>
      </c>
      <c r="K611" s="164" t="s">
        <v>295</v>
      </c>
      <c r="L611" s="164" t="s">
        <v>295</v>
      </c>
      <c r="M611" s="164" t="s">
        <v>4253</v>
      </c>
      <c r="N611" s="164" t="s">
        <v>295</v>
      </c>
      <c r="O611" s="164" t="s">
        <v>263</v>
      </c>
      <c r="Q611" s="164" t="s">
        <v>295</v>
      </c>
      <c r="R611" s="164" t="s">
        <v>302</v>
      </c>
      <c r="S611" s="168" t="b">
        <v>0</v>
      </c>
      <c r="V611" s="170">
        <v>43267</v>
      </c>
      <c r="W611" s="164" t="s">
        <v>295</v>
      </c>
      <c r="X611"/>
      <c r="Z611" s="164" t="s">
        <v>295</v>
      </c>
      <c r="AC611" s="164" t="s">
        <v>893</v>
      </c>
      <c r="AE611" s="164" t="s">
        <v>263</v>
      </c>
      <c r="AF611" s="164" t="s">
        <v>894</v>
      </c>
      <c r="AG611" s="164" t="s">
        <v>2884</v>
      </c>
      <c r="AH611" s="170">
        <v>43395</v>
      </c>
      <c r="AI611" s="172"/>
      <c r="AJ611" s="151" t="str">
        <f t="shared" si="9"/>
        <v>FS</v>
      </c>
      <c r="AK611" s="151" t="b">
        <f>ISNUMBER(SEARCH("IRT",Table1[[#This Row],[Current_Status]]))</f>
        <v>0</v>
      </c>
      <c r="AL611" s="152">
        <f>YEAR(Table1[[#This Row],[Project_Initiated]])</f>
        <v>2018</v>
      </c>
      <c r="AM611" s="87">
        <v>43754</v>
      </c>
      <c r="AN611" s="158" t="str">
        <f>IF(AND(Table1[[#This Row],[Completed Date]]&gt;="07/01/2019"+0,Table1[[#This Row],[Completed Date]]&lt;="6/30/2020"+0),"FY 19-20",IF(AND(Table1[[#This Row],[Completed Date]]&gt;="07/01/2018"+0,Table1[[#This Row],[Completed Date]]&lt;="6/30/2019"+0),"FY 18-19",""))</f>
        <v>FY 18-19</v>
      </c>
      <c r="AO611" s="157" t="str">
        <f>IFERROR(FIND("R",Table1[[#This Row],[FS_Priority]]),"")</f>
        <v/>
      </c>
      <c r="AX611"/>
      <c r="BA611" s="3"/>
    </row>
    <row r="612" spans="1:53" hidden="1" x14ac:dyDescent="0.25">
      <c r="A612" s="164" t="s">
        <v>888</v>
      </c>
      <c r="B612" s="164" t="s">
        <v>295</v>
      </c>
      <c r="C612" s="164" t="s">
        <v>888</v>
      </c>
      <c r="D612" s="168" t="b">
        <v>0</v>
      </c>
      <c r="E612" s="164" t="s">
        <v>215</v>
      </c>
      <c r="F612" s="164" t="s">
        <v>3626</v>
      </c>
      <c r="G612" s="164" t="s">
        <v>889</v>
      </c>
      <c r="H612" s="164" t="s">
        <v>550</v>
      </c>
      <c r="I612" s="164" t="s">
        <v>4254</v>
      </c>
      <c r="J612" s="164" t="s">
        <v>2854</v>
      </c>
      <c r="K612" s="164" t="s">
        <v>4842</v>
      </c>
      <c r="L612" s="164" t="s">
        <v>518</v>
      </c>
      <c r="M612" s="164" t="s">
        <v>4255</v>
      </c>
      <c r="N612" s="164" t="s">
        <v>295</v>
      </c>
      <c r="O612" s="164" t="s">
        <v>263</v>
      </c>
      <c r="Q612" s="164" t="s">
        <v>295</v>
      </c>
      <c r="R612" s="164" t="s">
        <v>295</v>
      </c>
      <c r="S612" s="168" t="b">
        <v>0</v>
      </c>
      <c r="V612" s="170">
        <v>43265</v>
      </c>
      <c r="W612" s="164" t="s">
        <v>295</v>
      </c>
      <c r="X612"/>
      <c r="Z612" s="164" t="s">
        <v>295</v>
      </c>
      <c r="AC612" s="164" t="s">
        <v>890</v>
      </c>
      <c r="AE612" s="164" t="s">
        <v>295</v>
      </c>
      <c r="AF612" s="164" t="s">
        <v>891</v>
      </c>
      <c r="AG612" s="164" t="s">
        <v>2883</v>
      </c>
      <c r="AH612" s="170">
        <v>43292</v>
      </c>
      <c r="AI612" s="172"/>
      <c r="AJ612" s="151" t="str">
        <f t="shared" si="9"/>
        <v>FS</v>
      </c>
      <c r="AK612" s="151" t="b">
        <f>ISNUMBER(SEARCH("IRT",Table1[[#This Row],[Current_Status]]))</f>
        <v>0</v>
      </c>
      <c r="AL612" s="152">
        <f>YEAR(Table1[[#This Row],[Project_Initiated]])</f>
        <v>2018</v>
      </c>
      <c r="AM612" s="87">
        <v>43754</v>
      </c>
      <c r="AN612" s="158" t="str">
        <f>IF(AND(Table1[[#This Row],[Completed Date]]&gt;="07/01/2019"+0,Table1[[#This Row],[Completed Date]]&lt;="6/30/2020"+0),"FY 19-20",IF(AND(Table1[[#This Row],[Completed Date]]&gt;="07/01/2018"+0,Table1[[#This Row],[Completed Date]]&lt;="6/30/2019"+0),"FY 18-19",""))</f>
        <v>FY 18-19</v>
      </c>
      <c r="AO612" s="157" t="str">
        <f>IFERROR(FIND("R",Table1[[#This Row],[FS_Priority]]),"")</f>
        <v/>
      </c>
      <c r="AX612"/>
      <c r="BA612" s="3"/>
    </row>
    <row r="613" spans="1:53" hidden="1" x14ac:dyDescent="0.25">
      <c r="A613" s="164" t="s">
        <v>823</v>
      </c>
      <c r="B613" s="164" t="s">
        <v>295</v>
      </c>
      <c r="C613" s="164" t="s">
        <v>823</v>
      </c>
      <c r="D613" s="168" t="b">
        <v>0</v>
      </c>
      <c r="E613" s="164" t="s">
        <v>215</v>
      </c>
      <c r="F613" s="164" t="s">
        <v>3629</v>
      </c>
      <c r="G613" s="164" t="s">
        <v>295</v>
      </c>
      <c r="H613" s="164" t="s">
        <v>541</v>
      </c>
      <c r="I613" s="164" t="s">
        <v>295</v>
      </c>
      <c r="J613" s="164" t="s">
        <v>2838</v>
      </c>
      <c r="K613" s="164" t="s">
        <v>4842</v>
      </c>
      <c r="L613" s="164" t="s">
        <v>518</v>
      </c>
      <c r="M613" s="164" t="s">
        <v>4256</v>
      </c>
      <c r="N613" s="164" t="s">
        <v>295</v>
      </c>
      <c r="O613" s="164" t="s">
        <v>243</v>
      </c>
      <c r="P613" s="136"/>
      <c r="Q613" s="164" t="s">
        <v>295</v>
      </c>
      <c r="R613" s="164" t="s">
        <v>323</v>
      </c>
      <c r="S613" s="168" t="b">
        <v>0</v>
      </c>
      <c r="T613" s="136"/>
      <c r="V613" s="170">
        <v>43195</v>
      </c>
      <c r="W613" s="164" t="s">
        <v>295</v>
      </c>
      <c r="X613" s="136"/>
      <c r="Y613" s="136"/>
      <c r="Z613" s="164" t="s">
        <v>295</v>
      </c>
      <c r="AC613" s="164" t="s">
        <v>295</v>
      </c>
      <c r="AE613" s="164" t="s">
        <v>243</v>
      </c>
      <c r="AF613" s="164" t="s">
        <v>295</v>
      </c>
      <c r="AG613" s="164" t="s">
        <v>624</v>
      </c>
      <c r="AH613" s="170">
        <v>43336</v>
      </c>
      <c r="AI613" s="172"/>
      <c r="AJ613" s="151" t="str">
        <f t="shared" si="9"/>
        <v>FS</v>
      </c>
      <c r="AK613" s="151" t="b">
        <f>ISNUMBER(SEARCH("IRT",Table1[[#This Row],[Current_Status]]))</f>
        <v>0</v>
      </c>
      <c r="AL613" s="152">
        <f>YEAR(Table1[[#This Row],[Project_Initiated]])</f>
        <v>2018</v>
      </c>
      <c r="AM613" s="87">
        <v>43754</v>
      </c>
      <c r="AN613" s="158" t="str">
        <f>IF(AND(Table1[[#This Row],[Completed Date]]&gt;="07/01/2019"+0,Table1[[#This Row],[Completed Date]]&lt;="6/30/2020"+0),"FY 19-20",IF(AND(Table1[[#This Row],[Completed Date]]&gt;="07/01/2018"+0,Table1[[#This Row],[Completed Date]]&lt;="6/30/2019"+0),"FY 18-19",""))</f>
        <v>FY 18-19</v>
      </c>
      <c r="AO613" s="157" t="str">
        <f>IFERROR(FIND("R",Table1[[#This Row],[FS_Priority]]),"")</f>
        <v/>
      </c>
      <c r="AX613"/>
      <c r="BA613" s="3"/>
    </row>
    <row r="614" spans="1:53" hidden="1" x14ac:dyDescent="0.25">
      <c r="A614" s="164" t="s">
        <v>867</v>
      </c>
      <c r="B614" s="164" t="s">
        <v>295</v>
      </c>
      <c r="C614" s="164" t="s">
        <v>867</v>
      </c>
      <c r="D614" s="168" t="b">
        <v>0</v>
      </c>
      <c r="E614" s="164" t="s">
        <v>215</v>
      </c>
      <c r="F614" s="164" t="s">
        <v>3628</v>
      </c>
      <c r="G614" s="164" t="s">
        <v>295</v>
      </c>
      <c r="H614" s="164" t="s">
        <v>477</v>
      </c>
      <c r="I614" s="164" t="s">
        <v>4257</v>
      </c>
      <c r="J614" s="164" t="s">
        <v>2838</v>
      </c>
      <c r="K614" s="164" t="s">
        <v>4842</v>
      </c>
      <c r="L614" s="164" t="s">
        <v>518</v>
      </c>
      <c r="M614" s="164" t="s">
        <v>4256</v>
      </c>
      <c r="N614" s="164" t="s">
        <v>295</v>
      </c>
      <c r="O614" s="164" t="s">
        <v>243</v>
      </c>
      <c r="P614" s="136"/>
      <c r="Q614" s="164" t="s">
        <v>295</v>
      </c>
      <c r="R614" s="164" t="s">
        <v>264</v>
      </c>
      <c r="S614" s="168" t="b">
        <v>0</v>
      </c>
      <c r="T614" s="136"/>
      <c r="V614" s="170">
        <v>43238</v>
      </c>
      <c r="W614" s="164" t="s">
        <v>295</v>
      </c>
      <c r="X614" s="136"/>
      <c r="Y614" s="136"/>
      <c r="Z614" s="164" t="s">
        <v>295</v>
      </c>
      <c r="AC614" s="164" t="s">
        <v>295</v>
      </c>
      <c r="AE614" s="164" t="s">
        <v>243</v>
      </c>
      <c r="AF614" s="164" t="s">
        <v>295</v>
      </c>
      <c r="AG614" s="164" t="s">
        <v>624</v>
      </c>
      <c r="AH614" s="172">
        <v>43336</v>
      </c>
      <c r="AI614" s="172"/>
      <c r="AJ614" s="151" t="str">
        <f t="shared" si="9"/>
        <v>FS</v>
      </c>
      <c r="AK614" s="151" t="b">
        <f>ISNUMBER(SEARCH("IRT",Table1[[#This Row],[Current_Status]]))</f>
        <v>0</v>
      </c>
      <c r="AL614" s="152">
        <f>YEAR(Table1[[#This Row],[Project_Initiated]])</f>
        <v>2018</v>
      </c>
      <c r="AM614" s="87">
        <v>43754</v>
      </c>
      <c r="AN614" s="158" t="str">
        <f>IF(AND(Table1[[#This Row],[Completed Date]]&gt;="07/01/2019"+0,Table1[[#This Row],[Completed Date]]&lt;="6/30/2020"+0),"FY 19-20",IF(AND(Table1[[#This Row],[Completed Date]]&gt;="07/01/2018"+0,Table1[[#This Row],[Completed Date]]&lt;="6/30/2019"+0),"FY 18-19",""))</f>
        <v>FY 18-19</v>
      </c>
      <c r="AO614" s="157" t="str">
        <f>IFERROR(FIND("R",Table1[[#This Row],[FS_Priority]]),"")</f>
        <v/>
      </c>
      <c r="AX614"/>
      <c r="BA614" s="3"/>
    </row>
    <row r="615" spans="1:53" hidden="1" x14ac:dyDescent="0.25">
      <c r="A615" s="164" t="s">
        <v>926</v>
      </c>
      <c r="B615" s="164" t="s">
        <v>295</v>
      </c>
      <c r="C615" s="164" t="s">
        <v>926</v>
      </c>
      <c r="D615" s="168" t="b">
        <v>0</v>
      </c>
      <c r="E615" s="164" t="s">
        <v>215</v>
      </c>
      <c r="F615" s="164" t="s">
        <v>3625</v>
      </c>
      <c r="G615" s="164" t="s">
        <v>295</v>
      </c>
      <c r="H615" s="164" t="s">
        <v>541</v>
      </c>
      <c r="I615" s="164" t="s">
        <v>295</v>
      </c>
      <c r="J615" s="164" t="s">
        <v>2838</v>
      </c>
      <c r="K615" s="164" t="s">
        <v>4842</v>
      </c>
      <c r="L615" s="164" t="s">
        <v>518</v>
      </c>
      <c r="M615" s="164" t="s">
        <v>4256</v>
      </c>
      <c r="N615" s="164" t="s">
        <v>295</v>
      </c>
      <c r="O615" s="164" t="s">
        <v>257</v>
      </c>
      <c r="P615" s="136"/>
      <c r="Q615" s="164" t="s">
        <v>295</v>
      </c>
      <c r="R615" s="164" t="s">
        <v>320</v>
      </c>
      <c r="S615" s="168" t="b">
        <v>0</v>
      </c>
      <c r="T615" s="136"/>
      <c r="V615" s="170">
        <v>43209</v>
      </c>
      <c r="W615" s="164" t="s">
        <v>295</v>
      </c>
      <c r="X615" s="136"/>
      <c r="Y615" s="136"/>
      <c r="Z615" s="164" t="s">
        <v>295</v>
      </c>
      <c r="AC615" s="164" t="s">
        <v>927</v>
      </c>
      <c r="AE615" s="164" t="s">
        <v>257</v>
      </c>
      <c r="AF615" s="164" t="s">
        <v>928</v>
      </c>
      <c r="AG615" s="164" t="s">
        <v>2884</v>
      </c>
      <c r="AH615" s="170">
        <v>43367</v>
      </c>
      <c r="AI615" s="172"/>
      <c r="AJ615" s="151" t="str">
        <f t="shared" si="9"/>
        <v>FS</v>
      </c>
      <c r="AK615" s="151" t="b">
        <f>ISNUMBER(SEARCH("IRT",Table1[[#This Row],[Current_Status]]))</f>
        <v>0</v>
      </c>
      <c r="AL615" s="152">
        <f>YEAR(Table1[[#This Row],[Project_Initiated]])</f>
        <v>2018</v>
      </c>
      <c r="AM615" s="87">
        <v>43754</v>
      </c>
      <c r="AN615" s="158" t="str">
        <f>IF(AND(Table1[[#This Row],[Completed Date]]&gt;="07/01/2019"+0,Table1[[#This Row],[Completed Date]]&lt;="6/30/2020"+0),"FY 19-20",IF(AND(Table1[[#This Row],[Completed Date]]&gt;="07/01/2018"+0,Table1[[#This Row],[Completed Date]]&lt;="6/30/2019"+0),"FY 18-19",""))</f>
        <v>FY 18-19</v>
      </c>
      <c r="AO615" s="157" t="str">
        <f>IFERROR(FIND("R",Table1[[#This Row],[FS_Priority]]),"")</f>
        <v/>
      </c>
      <c r="AX615"/>
      <c r="BA615" s="3"/>
    </row>
    <row r="616" spans="1:53" hidden="1" x14ac:dyDescent="0.25">
      <c r="A616" s="164" t="s">
        <v>929</v>
      </c>
      <c r="B616" s="164" t="s">
        <v>295</v>
      </c>
      <c r="C616" s="164" t="s">
        <v>929</v>
      </c>
      <c r="D616" s="168" t="b">
        <v>0</v>
      </c>
      <c r="E616" s="164" t="s">
        <v>215</v>
      </c>
      <c r="F616" s="164" t="s">
        <v>3627</v>
      </c>
      <c r="G616" s="164" t="s">
        <v>295</v>
      </c>
      <c r="H616" s="164" t="s">
        <v>550</v>
      </c>
      <c r="I616" s="164" t="s">
        <v>4254</v>
      </c>
      <c r="J616" s="164" t="s">
        <v>2838</v>
      </c>
      <c r="K616" s="164" t="s">
        <v>4842</v>
      </c>
      <c r="L616" s="164" t="s">
        <v>518</v>
      </c>
      <c r="M616" s="164" t="s">
        <v>4255</v>
      </c>
      <c r="N616" s="164" t="s">
        <v>295</v>
      </c>
      <c r="O616" s="164" t="s">
        <v>295</v>
      </c>
      <c r="P616" s="136"/>
      <c r="Q616" s="164" t="s">
        <v>295</v>
      </c>
      <c r="R616" s="164" t="s">
        <v>302</v>
      </c>
      <c r="S616" s="168" t="b">
        <v>0</v>
      </c>
      <c r="T616" s="136"/>
      <c r="V616" s="170">
        <v>43250</v>
      </c>
      <c r="W616" s="164" t="s">
        <v>295</v>
      </c>
      <c r="X616" s="136"/>
      <c r="Y616" s="136"/>
      <c r="Z616" s="164" t="s">
        <v>295</v>
      </c>
      <c r="AC616" s="164" t="s">
        <v>930</v>
      </c>
      <c r="AD616" s="167"/>
      <c r="AE616" s="164" t="s">
        <v>263</v>
      </c>
      <c r="AF616" s="164" t="s">
        <v>295</v>
      </c>
      <c r="AG616" s="164" t="s">
        <v>2884</v>
      </c>
      <c r="AH616" s="172">
        <v>43292</v>
      </c>
      <c r="AI616" s="172"/>
      <c r="AJ616" s="151" t="str">
        <f t="shared" si="9"/>
        <v>FS</v>
      </c>
      <c r="AK616" s="151" t="b">
        <f>ISNUMBER(SEARCH("IRT",Table1[[#This Row],[Current_Status]]))</f>
        <v>0</v>
      </c>
      <c r="AL616" s="152">
        <f>YEAR(Table1[[#This Row],[Project_Initiated]])</f>
        <v>2018</v>
      </c>
      <c r="AM616" s="87">
        <v>43754</v>
      </c>
      <c r="AN616" s="158" t="str">
        <f>IF(AND(Table1[[#This Row],[Completed Date]]&gt;="07/01/2019"+0,Table1[[#This Row],[Completed Date]]&lt;="6/30/2020"+0),"FY 19-20",IF(AND(Table1[[#This Row],[Completed Date]]&gt;="07/01/2018"+0,Table1[[#This Row],[Completed Date]]&lt;="6/30/2019"+0),"FY 18-19",""))</f>
        <v>FY 18-19</v>
      </c>
      <c r="AO616" s="157" t="str">
        <f>IFERROR(FIND("R",Table1[[#This Row],[FS_Priority]]),"")</f>
        <v/>
      </c>
      <c r="AX616"/>
      <c r="BA616" s="3"/>
    </row>
    <row r="617" spans="1:53" hidden="1" x14ac:dyDescent="0.25">
      <c r="A617" s="164" t="s">
        <v>958</v>
      </c>
      <c r="B617" s="164" t="s">
        <v>295</v>
      </c>
      <c r="C617" s="164" t="s">
        <v>958</v>
      </c>
      <c r="D617" s="168" t="b">
        <v>0</v>
      </c>
      <c r="E617" s="164" t="s">
        <v>215</v>
      </c>
      <c r="F617" s="164" t="s">
        <v>3376</v>
      </c>
      <c r="G617" s="164" t="s">
        <v>295</v>
      </c>
      <c r="H617" s="164" t="s">
        <v>558</v>
      </c>
      <c r="I617" s="164" t="s">
        <v>4260</v>
      </c>
      <c r="J617" s="164" t="s">
        <v>2838</v>
      </c>
      <c r="K617" s="164" t="s">
        <v>4842</v>
      </c>
      <c r="L617" s="164" t="s">
        <v>518</v>
      </c>
      <c r="M617" s="164" t="s">
        <v>4259</v>
      </c>
      <c r="N617" s="164" t="s">
        <v>295</v>
      </c>
      <c r="O617" s="164" t="s">
        <v>243</v>
      </c>
      <c r="P617" s="136"/>
      <c r="Q617" s="164" t="s">
        <v>302</v>
      </c>
      <c r="R617" s="164" t="s">
        <v>295</v>
      </c>
      <c r="S617" s="168" t="b">
        <v>0</v>
      </c>
      <c r="V617" s="170">
        <v>43304</v>
      </c>
      <c r="W617" s="164" t="s">
        <v>295</v>
      </c>
      <c r="X617"/>
      <c r="Z617" s="164" t="s">
        <v>295</v>
      </c>
      <c r="AC617" s="164" t="s">
        <v>624</v>
      </c>
      <c r="AD617" s="167"/>
      <c r="AE617" s="164" t="s">
        <v>243</v>
      </c>
      <c r="AF617" s="164" t="s">
        <v>624</v>
      </c>
      <c r="AG617" s="164" t="s">
        <v>624</v>
      </c>
      <c r="AH617" s="172">
        <v>43383</v>
      </c>
      <c r="AI617" s="172"/>
      <c r="AJ617" s="151" t="str">
        <f t="shared" si="9"/>
        <v>FS</v>
      </c>
      <c r="AK617" s="151" t="b">
        <f>ISNUMBER(SEARCH("IRT",Table1[[#This Row],[Current_Status]]))</f>
        <v>0</v>
      </c>
      <c r="AL617" s="152">
        <f>YEAR(Table1[[#This Row],[Project_Initiated]])</f>
        <v>2018</v>
      </c>
      <c r="AM617" s="87">
        <v>43754</v>
      </c>
      <c r="AN617" s="158" t="str">
        <f>IF(AND(Table1[[#This Row],[Completed Date]]&gt;="07/01/2019"+0,Table1[[#This Row],[Completed Date]]&lt;="6/30/2020"+0),"FY 19-20",IF(AND(Table1[[#This Row],[Completed Date]]&gt;="07/01/2018"+0,Table1[[#This Row],[Completed Date]]&lt;="6/30/2019"+0),"FY 18-19",""))</f>
        <v>FY 18-19</v>
      </c>
      <c r="AO617" s="157" t="str">
        <f>IFERROR(FIND("R",Table1[[#This Row],[FS_Priority]]),"")</f>
        <v/>
      </c>
      <c r="AX617"/>
      <c r="BA617" s="3"/>
    </row>
    <row r="618" spans="1:53" hidden="1" x14ac:dyDescent="0.25">
      <c r="A618" s="164" t="s">
        <v>499</v>
      </c>
      <c r="B618" s="164" t="s">
        <v>295</v>
      </c>
      <c r="C618" s="164" t="s">
        <v>499</v>
      </c>
      <c r="D618" s="168" t="b">
        <v>0</v>
      </c>
      <c r="E618" s="164" t="s">
        <v>215</v>
      </c>
      <c r="F618" s="164" t="s">
        <v>3635</v>
      </c>
      <c r="G618" s="164" t="s">
        <v>295</v>
      </c>
      <c r="H618" s="164" t="s">
        <v>541</v>
      </c>
      <c r="I618" s="164" t="s">
        <v>4263</v>
      </c>
      <c r="J618" s="164" t="s">
        <v>2838</v>
      </c>
      <c r="K618" s="164" t="s">
        <v>4842</v>
      </c>
      <c r="L618" s="164" t="s">
        <v>518</v>
      </c>
      <c r="M618" s="164" t="s">
        <v>4264</v>
      </c>
      <c r="N618" s="164" t="s">
        <v>295</v>
      </c>
      <c r="O618" s="164" t="s">
        <v>243</v>
      </c>
      <c r="P618" s="136"/>
      <c r="Q618" s="164" t="s">
        <v>323</v>
      </c>
      <c r="R618" s="164" t="s">
        <v>295</v>
      </c>
      <c r="S618" s="168" t="b">
        <v>0</v>
      </c>
      <c r="V618" s="170">
        <v>43326</v>
      </c>
      <c r="W618" s="164" t="s">
        <v>295</v>
      </c>
      <c r="X618"/>
      <c r="Z618" s="164" t="s">
        <v>295</v>
      </c>
      <c r="AC618" s="164" t="s">
        <v>624</v>
      </c>
      <c r="AE618" s="164" t="s">
        <v>243</v>
      </c>
      <c r="AF618" s="164" t="s">
        <v>624</v>
      </c>
      <c r="AG618" s="164" t="s">
        <v>624</v>
      </c>
      <c r="AH618" s="170">
        <v>43392</v>
      </c>
      <c r="AI618" s="172"/>
      <c r="AJ618" s="151" t="str">
        <f t="shared" si="9"/>
        <v>FS</v>
      </c>
      <c r="AK618" s="151" t="b">
        <f>ISNUMBER(SEARCH("IRT",Table1[[#This Row],[Current_Status]]))</f>
        <v>0</v>
      </c>
      <c r="AL618" s="152">
        <f>YEAR(Table1[[#This Row],[Project_Initiated]])</f>
        <v>2018</v>
      </c>
      <c r="AM618" s="87">
        <v>43754</v>
      </c>
      <c r="AN618" s="158" t="str">
        <f>IF(AND(Table1[[#This Row],[Completed Date]]&gt;="07/01/2019"+0,Table1[[#This Row],[Completed Date]]&lt;="6/30/2020"+0),"FY 19-20",IF(AND(Table1[[#This Row],[Completed Date]]&gt;="07/01/2018"+0,Table1[[#This Row],[Completed Date]]&lt;="6/30/2019"+0),"FY 18-19",""))</f>
        <v>FY 18-19</v>
      </c>
      <c r="AO618" s="157" t="str">
        <f>IFERROR(FIND("R",Table1[[#This Row],[FS_Priority]]),"")</f>
        <v/>
      </c>
      <c r="AX618"/>
      <c r="BA618" s="3"/>
    </row>
    <row r="619" spans="1:53" hidden="1" x14ac:dyDescent="0.25">
      <c r="A619" s="164" t="s">
        <v>2949</v>
      </c>
      <c r="B619" s="164" t="s">
        <v>295</v>
      </c>
      <c r="C619" s="164" t="s">
        <v>2949</v>
      </c>
      <c r="D619" s="168" t="b">
        <v>0</v>
      </c>
      <c r="E619" s="164" t="s">
        <v>215</v>
      </c>
      <c r="F619" s="164" t="s">
        <v>3630</v>
      </c>
      <c r="G619" s="164" t="s">
        <v>295</v>
      </c>
      <c r="H619" s="164" t="s">
        <v>558</v>
      </c>
      <c r="I619" s="164" t="s">
        <v>4258</v>
      </c>
      <c r="J619" s="164" t="s">
        <v>2838</v>
      </c>
      <c r="K619" s="164" t="s">
        <v>4842</v>
      </c>
      <c r="L619" s="164" t="s">
        <v>518</v>
      </c>
      <c r="M619" s="164" t="s">
        <v>4259</v>
      </c>
      <c r="N619" s="164" t="s">
        <v>295</v>
      </c>
      <c r="O619" s="164" t="s">
        <v>243</v>
      </c>
      <c r="P619" s="167"/>
      <c r="Q619" s="164" t="s">
        <v>302</v>
      </c>
      <c r="R619" s="164" t="s">
        <v>295</v>
      </c>
      <c r="S619" s="168" t="b">
        <v>0</v>
      </c>
      <c r="T619" s="167"/>
      <c r="V619" s="170">
        <v>43473</v>
      </c>
      <c r="W619" s="164" t="s">
        <v>295</v>
      </c>
      <c r="X619" s="136"/>
      <c r="Y619" s="136"/>
      <c r="Z619" s="164" t="s">
        <v>295</v>
      </c>
      <c r="AC619" s="164" t="s">
        <v>3040</v>
      </c>
      <c r="AE619" s="164" t="s">
        <v>295</v>
      </c>
      <c r="AF619" s="164" t="s">
        <v>295</v>
      </c>
      <c r="AG619" s="164" t="s">
        <v>295</v>
      </c>
      <c r="AH619" s="172">
        <v>43528</v>
      </c>
      <c r="AI619" s="172"/>
      <c r="AJ619" s="151" t="str">
        <f t="shared" si="9"/>
        <v>FS</v>
      </c>
      <c r="AK619" s="151" t="b">
        <f>ISNUMBER(SEARCH("IRT",Table1[[#This Row],[Current_Status]]))</f>
        <v>0</v>
      </c>
      <c r="AL619" s="152">
        <f>YEAR(Table1[[#This Row],[Project_Initiated]])</f>
        <v>2019</v>
      </c>
      <c r="AM619" s="87">
        <v>43754</v>
      </c>
      <c r="AN619" s="158" t="str">
        <f>IF(AND(Table1[[#This Row],[Completed Date]]&gt;="07/01/2019"+0,Table1[[#This Row],[Completed Date]]&lt;="6/30/2020"+0),"FY 19-20",IF(AND(Table1[[#This Row],[Completed Date]]&gt;="07/01/2018"+0,Table1[[#This Row],[Completed Date]]&lt;="6/30/2019"+0),"FY 18-19",""))</f>
        <v>FY 18-19</v>
      </c>
      <c r="AO619" s="157" t="str">
        <f>IFERROR(FIND("R",Table1[[#This Row],[FS_Priority]]),"")</f>
        <v/>
      </c>
      <c r="AX619"/>
      <c r="BA619" s="3"/>
    </row>
    <row r="620" spans="1:53" hidden="1" x14ac:dyDescent="0.25">
      <c r="A620" s="164" t="s">
        <v>3240</v>
      </c>
      <c r="B620" s="164" t="s">
        <v>295</v>
      </c>
      <c r="C620" s="164" t="s">
        <v>3240</v>
      </c>
      <c r="D620" s="168" t="b">
        <v>0</v>
      </c>
      <c r="E620" s="164" t="s">
        <v>215</v>
      </c>
      <c r="F620" s="164" t="s">
        <v>3633</v>
      </c>
      <c r="G620" s="164" t="s">
        <v>295</v>
      </c>
      <c r="H620" s="164" t="s">
        <v>541</v>
      </c>
      <c r="I620" s="164" t="s">
        <v>4095</v>
      </c>
      <c r="J620" s="164" t="s">
        <v>2838</v>
      </c>
      <c r="K620" s="164" t="s">
        <v>4842</v>
      </c>
      <c r="L620" s="164" t="s">
        <v>518</v>
      </c>
      <c r="M620" s="164" t="s">
        <v>4256</v>
      </c>
      <c r="N620" s="164" t="s">
        <v>295</v>
      </c>
      <c r="O620" s="164" t="s">
        <v>243</v>
      </c>
      <c r="P620" s="136"/>
      <c r="Q620" s="164" t="s">
        <v>320</v>
      </c>
      <c r="R620" s="164" t="s">
        <v>295</v>
      </c>
      <c r="S620" s="168" t="b">
        <v>0</v>
      </c>
      <c r="T620" s="136"/>
      <c r="V620" s="170">
        <v>43504</v>
      </c>
      <c r="W620" s="164" t="s">
        <v>295</v>
      </c>
      <c r="X620" s="136"/>
      <c r="Y620" s="136"/>
      <c r="Z620" s="164" t="s">
        <v>295</v>
      </c>
      <c r="AC620" s="164" t="s">
        <v>4462</v>
      </c>
      <c r="AE620" s="164" t="s">
        <v>295</v>
      </c>
      <c r="AF620" s="164" t="s">
        <v>295</v>
      </c>
      <c r="AG620" s="164" t="s">
        <v>295</v>
      </c>
      <c r="AH620" s="170">
        <v>43676</v>
      </c>
      <c r="AI620" s="172"/>
      <c r="AJ620" s="151" t="str">
        <f t="shared" si="9"/>
        <v>FS</v>
      </c>
      <c r="AK620" s="151" t="b">
        <f>ISNUMBER(SEARCH("IRT",Table1[[#This Row],[Current_Status]]))</f>
        <v>0</v>
      </c>
      <c r="AL620" s="152">
        <f>YEAR(Table1[[#This Row],[Project_Initiated]])</f>
        <v>2019</v>
      </c>
      <c r="AM620" s="87">
        <v>43754</v>
      </c>
      <c r="AN620" s="158" t="str">
        <f>IF(AND(Table1[[#This Row],[Completed Date]]&gt;="07/01/2019"+0,Table1[[#This Row],[Completed Date]]&lt;="6/30/2020"+0),"FY 19-20",IF(AND(Table1[[#This Row],[Completed Date]]&gt;="07/01/2018"+0,Table1[[#This Row],[Completed Date]]&lt;="6/30/2019"+0),"FY 18-19",""))</f>
        <v>FY 19-20</v>
      </c>
      <c r="AO620" s="157" t="str">
        <f>IFERROR(FIND("R",Table1[[#This Row],[FS_Priority]]),"")</f>
        <v/>
      </c>
      <c r="AX620"/>
      <c r="BA620" s="3"/>
    </row>
    <row r="621" spans="1:53" hidden="1" x14ac:dyDescent="0.25">
      <c r="A621" s="164" t="s">
        <v>3239</v>
      </c>
      <c r="B621" s="164" t="s">
        <v>295</v>
      </c>
      <c r="C621" s="164" t="s">
        <v>3239</v>
      </c>
      <c r="D621" s="168" t="b">
        <v>0</v>
      </c>
      <c r="E621" s="164" t="s">
        <v>215</v>
      </c>
      <c r="F621" s="164" t="s">
        <v>3631</v>
      </c>
      <c r="G621" s="164" t="s">
        <v>295</v>
      </c>
      <c r="H621" s="164" t="s">
        <v>558</v>
      </c>
      <c r="I621" s="164" t="s">
        <v>4349</v>
      </c>
      <c r="J621" s="164" t="s">
        <v>2838</v>
      </c>
      <c r="K621" s="164" t="s">
        <v>4842</v>
      </c>
      <c r="L621" s="164" t="s">
        <v>518</v>
      </c>
      <c r="M621" s="164" t="s">
        <v>4259</v>
      </c>
      <c r="N621" s="164" t="s">
        <v>295</v>
      </c>
      <c r="O621" s="164" t="s">
        <v>243</v>
      </c>
      <c r="P621" s="136"/>
      <c r="Q621" s="164" t="s">
        <v>302</v>
      </c>
      <c r="R621" s="164" t="s">
        <v>295</v>
      </c>
      <c r="S621" s="168" t="b">
        <v>0</v>
      </c>
      <c r="V621" s="170">
        <v>43556</v>
      </c>
      <c r="W621" s="164" t="s">
        <v>295</v>
      </c>
      <c r="X621" s="136"/>
      <c r="Y621" s="136"/>
      <c r="Z621" s="164" t="s">
        <v>295</v>
      </c>
      <c r="AC621" s="164" t="s">
        <v>4471</v>
      </c>
      <c r="AE621" s="164" t="s">
        <v>295</v>
      </c>
      <c r="AF621" s="164" t="s">
        <v>295</v>
      </c>
      <c r="AG621" s="164" t="s">
        <v>295</v>
      </c>
      <c r="AH621" s="170">
        <v>43672</v>
      </c>
      <c r="AI621" s="172"/>
      <c r="AJ621" s="151" t="str">
        <f t="shared" si="9"/>
        <v>FS</v>
      </c>
      <c r="AK621" s="151" t="b">
        <f>ISNUMBER(SEARCH("IRT",Table1[[#This Row],[Current_Status]]))</f>
        <v>0</v>
      </c>
      <c r="AL621" s="152">
        <f>YEAR(Table1[[#This Row],[Project_Initiated]])</f>
        <v>2019</v>
      </c>
      <c r="AM621" s="87">
        <v>43754</v>
      </c>
      <c r="AN621" s="158" t="str">
        <f>IF(AND(Table1[[#This Row],[Completed Date]]&gt;="07/01/2019"+0,Table1[[#This Row],[Completed Date]]&lt;="6/30/2020"+0),"FY 19-20",IF(AND(Table1[[#This Row],[Completed Date]]&gt;="07/01/2018"+0,Table1[[#This Row],[Completed Date]]&lt;="6/30/2019"+0),"FY 18-19",""))</f>
        <v>FY 19-20</v>
      </c>
      <c r="AO621" s="157" t="str">
        <f>IFERROR(FIND("R",Table1[[#This Row],[FS_Priority]]),"")</f>
        <v/>
      </c>
      <c r="AX621"/>
      <c r="BA621" s="3"/>
    </row>
    <row r="622" spans="1:53" hidden="1" x14ac:dyDescent="0.25">
      <c r="A622" s="164" t="s">
        <v>1063</v>
      </c>
      <c r="B622" s="164" t="s">
        <v>295</v>
      </c>
      <c r="C622" s="164" t="s">
        <v>1063</v>
      </c>
      <c r="D622" s="168" t="b">
        <v>0</v>
      </c>
      <c r="E622" s="164" t="s">
        <v>215</v>
      </c>
      <c r="F622" s="164" t="s">
        <v>3632</v>
      </c>
      <c r="G622" s="164" t="s">
        <v>295</v>
      </c>
      <c r="H622" s="164" t="s">
        <v>558</v>
      </c>
      <c r="I622" s="164" t="s">
        <v>4261</v>
      </c>
      <c r="J622" s="164" t="s">
        <v>2838</v>
      </c>
      <c r="K622" s="164" t="s">
        <v>4842</v>
      </c>
      <c r="L622" s="164" t="s">
        <v>518</v>
      </c>
      <c r="M622" s="164" t="s">
        <v>4259</v>
      </c>
      <c r="N622" s="164" t="s">
        <v>295</v>
      </c>
      <c r="O622" s="164" t="s">
        <v>243</v>
      </c>
      <c r="P622" s="136"/>
      <c r="Q622" s="164" t="s">
        <v>320</v>
      </c>
      <c r="R622" s="164" t="s">
        <v>295</v>
      </c>
      <c r="S622" s="168" t="b">
        <v>0</v>
      </c>
      <c r="T622" s="136"/>
      <c r="V622" s="170">
        <v>43333</v>
      </c>
      <c r="W622" s="164" t="s">
        <v>295</v>
      </c>
      <c r="X622" s="136"/>
      <c r="Y622" s="136"/>
      <c r="Z622" s="164" t="s">
        <v>295</v>
      </c>
      <c r="AC622" s="164" t="s">
        <v>624</v>
      </c>
      <c r="AD622" s="136"/>
      <c r="AE622" s="164" t="s">
        <v>243</v>
      </c>
      <c r="AF622" s="164" t="s">
        <v>624</v>
      </c>
      <c r="AG622" s="164" t="s">
        <v>624</v>
      </c>
      <c r="AH622" s="172">
        <v>43383</v>
      </c>
      <c r="AI622" s="172"/>
      <c r="AJ622" s="151" t="str">
        <f t="shared" si="9"/>
        <v>FS</v>
      </c>
      <c r="AK622" s="151" t="b">
        <f>ISNUMBER(SEARCH("IRT",Table1[[#This Row],[Current_Status]]))</f>
        <v>0</v>
      </c>
      <c r="AL622" s="152">
        <f>YEAR(Table1[[#This Row],[Project_Initiated]])</f>
        <v>2018</v>
      </c>
      <c r="AM622" s="87">
        <v>43754</v>
      </c>
      <c r="AN622" s="158" t="str">
        <f>IF(AND(Table1[[#This Row],[Completed Date]]&gt;="07/01/2019"+0,Table1[[#This Row],[Completed Date]]&lt;="6/30/2020"+0),"FY 19-20",IF(AND(Table1[[#This Row],[Completed Date]]&gt;="07/01/2018"+0,Table1[[#This Row],[Completed Date]]&lt;="6/30/2019"+0),"FY 18-19",""))</f>
        <v>FY 18-19</v>
      </c>
      <c r="AO622" s="157" t="str">
        <f>IFERROR(FIND("R",Table1[[#This Row],[FS_Priority]]),"")</f>
        <v/>
      </c>
      <c r="AX622"/>
      <c r="BA622" s="3"/>
    </row>
    <row r="623" spans="1:53" hidden="1" x14ac:dyDescent="0.25">
      <c r="A623" s="164" t="s">
        <v>498</v>
      </c>
      <c r="B623" s="164" t="s">
        <v>295</v>
      </c>
      <c r="C623" s="164" t="s">
        <v>498</v>
      </c>
      <c r="D623" s="168" t="b">
        <v>0</v>
      </c>
      <c r="E623" s="164" t="s">
        <v>215</v>
      </c>
      <c r="F623" s="164" t="s">
        <v>3634</v>
      </c>
      <c r="G623" s="164" t="s">
        <v>403</v>
      </c>
      <c r="H623" s="164" t="s">
        <v>2498</v>
      </c>
      <c r="I623" s="164" t="s">
        <v>4262</v>
      </c>
      <c r="J623" s="164" t="s">
        <v>2852</v>
      </c>
      <c r="K623" s="164" t="s">
        <v>4842</v>
      </c>
      <c r="L623" s="164" t="s">
        <v>518</v>
      </c>
      <c r="M623" s="164" t="s">
        <v>4256</v>
      </c>
      <c r="N623" s="164" t="s">
        <v>295</v>
      </c>
      <c r="O623" s="164" t="s">
        <v>263</v>
      </c>
      <c r="Q623" s="164" t="s">
        <v>264</v>
      </c>
      <c r="R623" s="164" t="s">
        <v>295</v>
      </c>
      <c r="S623" s="168" t="b">
        <v>0</v>
      </c>
      <c r="V623" s="170">
        <v>43340</v>
      </c>
      <c r="W623" s="164" t="s">
        <v>295</v>
      </c>
      <c r="X623"/>
      <c r="Z623" s="164" t="s">
        <v>295</v>
      </c>
      <c r="AC623" s="164" t="s">
        <v>295</v>
      </c>
      <c r="AD623" s="172">
        <v>43370</v>
      </c>
      <c r="AE623" s="164" t="s">
        <v>257</v>
      </c>
      <c r="AF623" s="164" t="s">
        <v>3134</v>
      </c>
      <c r="AG623" s="164" t="s">
        <v>2884</v>
      </c>
      <c r="AH623" s="167"/>
      <c r="AI623" s="136"/>
      <c r="AJ623" s="151" t="str">
        <f t="shared" si="9"/>
        <v>FS</v>
      </c>
      <c r="AK623" s="151" t="b">
        <f>ISNUMBER(SEARCH("IRT",Table1[[#This Row],[Current_Status]]))</f>
        <v>0</v>
      </c>
      <c r="AL623" s="152">
        <f>YEAR(Table1[[#This Row],[Project_Initiated]])</f>
        <v>2018</v>
      </c>
      <c r="AM623" s="87">
        <v>43754</v>
      </c>
      <c r="AN623" s="158" t="str">
        <f>IF(AND(Table1[[#This Row],[Completed Date]]&gt;="07/01/2019"+0,Table1[[#This Row],[Completed Date]]&lt;="6/30/2020"+0),"FY 19-20",IF(AND(Table1[[#This Row],[Completed Date]]&gt;="07/01/2018"+0,Table1[[#This Row],[Completed Date]]&lt;="6/30/2019"+0),"FY 18-19",""))</f>
        <v/>
      </c>
      <c r="AO623" s="157" t="str">
        <f>IFERROR(FIND("R",Table1[[#This Row],[FS_Priority]]),"")</f>
        <v/>
      </c>
      <c r="AX623"/>
      <c r="BA623" s="3"/>
    </row>
    <row r="624" spans="1:53" hidden="1" x14ac:dyDescent="0.25">
      <c r="A624" s="164" t="s">
        <v>4777</v>
      </c>
      <c r="B624" s="164" t="s">
        <v>295</v>
      </c>
      <c r="C624" s="164" t="s">
        <v>4777</v>
      </c>
      <c r="D624" s="168" t="b">
        <v>0</v>
      </c>
      <c r="E624" s="164" t="s">
        <v>215</v>
      </c>
      <c r="F624" s="164" t="s">
        <v>4811</v>
      </c>
      <c r="G624" s="164" t="s">
        <v>295</v>
      </c>
      <c r="H624" s="164" t="s">
        <v>4812</v>
      </c>
      <c r="I624" s="164" t="s">
        <v>4813</v>
      </c>
      <c r="J624" s="164" t="s">
        <v>2820</v>
      </c>
      <c r="K624" s="164" t="s">
        <v>4842</v>
      </c>
      <c r="L624" s="164" t="s">
        <v>518</v>
      </c>
      <c r="M624" s="164" t="s">
        <v>4379</v>
      </c>
      <c r="N624" s="164" t="s">
        <v>295</v>
      </c>
      <c r="O624" s="164" t="s">
        <v>263</v>
      </c>
      <c r="Q624" s="164" t="s">
        <v>320</v>
      </c>
      <c r="R624" s="164" t="s">
        <v>295</v>
      </c>
      <c r="S624" s="168" t="b">
        <v>0</v>
      </c>
      <c r="V624" s="170">
        <v>43676</v>
      </c>
      <c r="W624" s="164" t="s">
        <v>295</v>
      </c>
      <c r="X624"/>
      <c r="Z624" s="164" t="s">
        <v>295</v>
      </c>
      <c r="AC624" s="164" t="s">
        <v>4913</v>
      </c>
      <c r="AE624" s="164" t="s">
        <v>583</v>
      </c>
      <c r="AF624" s="164" t="s">
        <v>4914</v>
      </c>
      <c r="AG624" s="164" t="s">
        <v>2883</v>
      </c>
      <c r="AH624" s="167"/>
      <c r="AI624" s="136"/>
      <c r="AJ624" s="151" t="str">
        <f t="shared" si="9"/>
        <v>FS</v>
      </c>
      <c r="AK624" s="151" t="b">
        <f>ISNUMBER(SEARCH("IRT",Table1[[#This Row],[Current_Status]]))</f>
        <v>0</v>
      </c>
      <c r="AL624" s="152">
        <f>YEAR(Table1[[#This Row],[Project_Initiated]])</f>
        <v>2019</v>
      </c>
      <c r="AM624" s="87">
        <v>43754</v>
      </c>
      <c r="AN624" s="158" t="str">
        <f>IF(AND(Table1[[#This Row],[Completed Date]]&gt;="07/01/2019"+0,Table1[[#This Row],[Completed Date]]&lt;="6/30/2020"+0),"FY 19-20",IF(AND(Table1[[#This Row],[Completed Date]]&gt;="07/01/2018"+0,Table1[[#This Row],[Completed Date]]&lt;="6/30/2019"+0),"FY 18-19",""))</f>
        <v/>
      </c>
      <c r="AO624" s="157" t="str">
        <f>IFERROR(FIND("R",Table1[[#This Row],[FS_Priority]]),"")</f>
        <v/>
      </c>
      <c r="AX624"/>
      <c r="BA624" s="3"/>
    </row>
    <row r="625" spans="1:53" hidden="1" x14ac:dyDescent="0.25">
      <c r="A625" s="164" t="s">
        <v>4776</v>
      </c>
      <c r="B625" s="164" t="s">
        <v>295</v>
      </c>
      <c r="C625" s="164" t="s">
        <v>4776</v>
      </c>
      <c r="D625" s="168" t="b">
        <v>0</v>
      </c>
      <c r="E625" s="164" t="s">
        <v>215</v>
      </c>
      <c r="F625" s="164" t="s">
        <v>4809</v>
      </c>
      <c r="G625" s="164" t="s">
        <v>4911</v>
      </c>
      <c r="H625" s="164" t="s">
        <v>562</v>
      </c>
      <c r="I625" s="164" t="s">
        <v>4810</v>
      </c>
      <c r="J625" s="164" t="s">
        <v>2827</v>
      </c>
      <c r="K625" s="164" t="s">
        <v>4842</v>
      </c>
      <c r="L625" s="164" t="s">
        <v>518</v>
      </c>
      <c r="M625" s="164" t="s">
        <v>4255</v>
      </c>
      <c r="N625" s="164" t="s">
        <v>295</v>
      </c>
      <c r="O625" s="164" t="s">
        <v>263</v>
      </c>
      <c r="Q625" s="164" t="s">
        <v>302</v>
      </c>
      <c r="R625" s="164" t="s">
        <v>295</v>
      </c>
      <c r="S625" s="168" t="b">
        <v>0</v>
      </c>
      <c r="V625" s="170">
        <v>43665</v>
      </c>
      <c r="W625" s="164" t="s">
        <v>295</v>
      </c>
      <c r="X625"/>
      <c r="Z625" s="164" t="s">
        <v>295</v>
      </c>
      <c r="AC625" s="164" t="s">
        <v>295</v>
      </c>
      <c r="AD625" s="136"/>
      <c r="AE625" s="164" t="s">
        <v>583</v>
      </c>
      <c r="AF625" s="164" t="s">
        <v>4912</v>
      </c>
      <c r="AG625" s="164" t="s">
        <v>2883</v>
      </c>
      <c r="AH625" s="136"/>
      <c r="AI625" s="136"/>
      <c r="AJ625" s="151" t="str">
        <f t="shared" si="9"/>
        <v>FS</v>
      </c>
      <c r="AK625" s="151" t="b">
        <f>ISNUMBER(SEARCH("IRT",Table1[[#This Row],[Current_Status]]))</f>
        <v>0</v>
      </c>
      <c r="AL625" s="152">
        <f>YEAR(Table1[[#This Row],[Project_Initiated]])</f>
        <v>2019</v>
      </c>
      <c r="AM625" s="87">
        <v>43754</v>
      </c>
      <c r="AN625" s="158" t="str">
        <f>IF(AND(Table1[[#This Row],[Completed Date]]&gt;="07/01/2019"+0,Table1[[#This Row],[Completed Date]]&lt;="6/30/2020"+0),"FY 19-20",IF(AND(Table1[[#This Row],[Completed Date]]&gt;="07/01/2018"+0,Table1[[#This Row],[Completed Date]]&lt;="6/30/2019"+0),"FY 18-19",""))</f>
        <v/>
      </c>
      <c r="AO625" s="157" t="str">
        <f>IFERROR(FIND("R",Table1[[#This Row],[FS_Priority]]),"")</f>
        <v/>
      </c>
      <c r="AX625"/>
      <c r="BA625" s="3"/>
    </row>
    <row r="626" spans="1:53" hidden="1" x14ac:dyDescent="0.25">
      <c r="A626" s="164" t="s">
        <v>4778</v>
      </c>
      <c r="B626" s="164" t="s">
        <v>295</v>
      </c>
      <c r="C626" s="164" t="s">
        <v>4778</v>
      </c>
      <c r="D626" s="168" t="b">
        <v>0</v>
      </c>
      <c r="E626" s="164" t="s">
        <v>215</v>
      </c>
      <c r="F626" s="164" t="s">
        <v>4814</v>
      </c>
      <c r="G626" s="164" t="s">
        <v>4815</v>
      </c>
      <c r="H626" s="164" t="s">
        <v>4816</v>
      </c>
      <c r="I626" s="164" t="s">
        <v>295</v>
      </c>
      <c r="J626" s="164" t="s">
        <v>2839</v>
      </c>
      <c r="K626" s="164" t="s">
        <v>4842</v>
      </c>
      <c r="L626" s="164" t="s">
        <v>518</v>
      </c>
      <c r="M626" s="164" t="s">
        <v>4817</v>
      </c>
      <c r="N626" s="164" t="s">
        <v>295</v>
      </c>
      <c r="O626" s="164" t="s">
        <v>263</v>
      </c>
      <c r="P626" s="136"/>
      <c r="Q626" s="164" t="s">
        <v>264</v>
      </c>
      <c r="R626" s="164" t="s">
        <v>295</v>
      </c>
      <c r="S626" s="168" t="b">
        <v>0</v>
      </c>
      <c r="T626" s="136"/>
      <c r="V626" s="170">
        <v>43677</v>
      </c>
      <c r="W626" s="164" t="s">
        <v>295</v>
      </c>
      <c r="X626"/>
      <c r="Z626" s="164" t="s">
        <v>295</v>
      </c>
      <c r="AC626" s="164" t="s">
        <v>295</v>
      </c>
      <c r="AD626" s="171">
        <v>43732</v>
      </c>
      <c r="AE626" s="164" t="s">
        <v>583</v>
      </c>
      <c r="AF626" s="164" t="s">
        <v>4915</v>
      </c>
      <c r="AG626" s="164" t="s">
        <v>2884</v>
      </c>
      <c r="AH626" s="167"/>
      <c r="AI626" s="136"/>
      <c r="AJ626" s="151" t="str">
        <f t="shared" si="9"/>
        <v>FS</v>
      </c>
      <c r="AK626" s="151" t="b">
        <f>ISNUMBER(SEARCH("IRT",Table1[[#This Row],[Current_Status]]))</f>
        <v>0</v>
      </c>
      <c r="AL626" s="152">
        <f>YEAR(Table1[[#This Row],[Project_Initiated]])</f>
        <v>2019</v>
      </c>
      <c r="AM626" s="87">
        <v>43754</v>
      </c>
      <c r="AN626" s="158" t="str">
        <f>IF(AND(Table1[[#This Row],[Completed Date]]&gt;="07/01/2019"+0,Table1[[#This Row],[Completed Date]]&lt;="6/30/2020"+0),"FY 19-20",IF(AND(Table1[[#This Row],[Completed Date]]&gt;="07/01/2018"+0,Table1[[#This Row],[Completed Date]]&lt;="6/30/2019"+0),"FY 18-19",""))</f>
        <v/>
      </c>
      <c r="AO626" s="157" t="str">
        <f>IFERROR(FIND("R",Table1[[#This Row],[FS_Priority]]),"")</f>
        <v/>
      </c>
      <c r="AX626"/>
      <c r="BA626" s="3"/>
    </row>
    <row r="627" spans="1:53" hidden="1" x14ac:dyDescent="0.25">
      <c r="A627" s="164" t="s">
        <v>3241</v>
      </c>
      <c r="B627" s="164" t="s">
        <v>295</v>
      </c>
      <c r="C627" s="164" t="s">
        <v>3241</v>
      </c>
      <c r="D627" s="168" t="b">
        <v>0</v>
      </c>
      <c r="E627" s="164" t="s">
        <v>4818</v>
      </c>
      <c r="F627" s="164" t="s">
        <v>3641</v>
      </c>
      <c r="G627" s="164" t="s">
        <v>295</v>
      </c>
      <c r="H627" s="164" t="s">
        <v>531</v>
      </c>
      <c r="I627" s="164" t="s">
        <v>4350</v>
      </c>
      <c r="J627" s="164" t="s">
        <v>2854</v>
      </c>
      <c r="K627" s="164" t="s">
        <v>4268</v>
      </c>
      <c r="L627" s="164" t="s">
        <v>521</v>
      </c>
      <c r="M627" s="164" t="s">
        <v>4351</v>
      </c>
      <c r="N627" s="164" t="s">
        <v>295</v>
      </c>
      <c r="O627" s="164" t="s">
        <v>243</v>
      </c>
      <c r="P627" s="136"/>
      <c r="Q627" s="164" t="s">
        <v>302</v>
      </c>
      <c r="R627" s="164" t="s">
        <v>295</v>
      </c>
      <c r="S627" s="168" t="b">
        <v>0</v>
      </c>
      <c r="T627" s="136"/>
      <c r="V627" s="170">
        <v>43469</v>
      </c>
      <c r="W627" s="164" t="s">
        <v>295</v>
      </c>
      <c r="X627" s="136"/>
      <c r="Y627" s="136"/>
      <c r="Z627" s="164" t="s">
        <v>295</v>
      </c>
      <c r="AC627" s="164" t="s">
        <v>4459</v>
      </c>
      <c r="AE627" s="164" t="s">
        <v>295</v>
      </c>
      <c r="AF627" s="164" t="s">
        <v>295</v>
      </c>
      <c r="AG627" s="164" t="s">
        <v>295</v>
      </c>
      <c r="AH627" s="172">
        <v>43640</v>
      </c>
      <c r="AI627" s="172"/>
      <c r="AJ627" s="156" t="str">
        <f t="shared" si="9"/>
        <v>FS</v>
      </c>
      <c r="AK627" s="156" t="b">
        <f>ISNUMBER(SEARCH("IRT",Table1[[#This Row],[Current_Status]]))</f>
        <v>0</v>
      </c>
      <c r="AL627" s="157">
        <f>YEAR(Table1[[#This Row],[Project_Initiated]])</f>
        <v>2019</v>
      </c>
      <c r="AM627" s="87">
        <v>43754</v>
      </c>
      <c r="AN627" s="158" t="str">
        <f>IF(AND(Table1[[#This Row],[Completed Date]]&gt;="07/01/2019"+0,Table1[[#This Row],[Completed Date]]&lt;="6/30/2020"+0),"FY 19-20",IF(AND(Table1[[#This Row],[Completed Date]]&gt;="07/01/2018"+0,Table1[[#This Row],[Completed Date]]&lt;="6/30/2019"+0),"FY 18-19",""))</f>
        <v>FY 18-19</v>
      </c>
      <c r="AO627" s="157" t="str">
        <f>IFERROR(FIND("R",Table1[[#This Row],[FS_Priority]]),"")</f>
        <v/>
      </c>
      <c r="AX627"/>
      <c r="BA627" s="3"/>
    </row>
    <row r="628" spans="1:53" hidden="1" x14ac:dyDescent="0.25">
      <c r="A628" s="164" t="s">
        <v>738</v>
      </c>
      <c r="B628" s="164" t="s">
        <v>295</v>
      </c>
      <c r="C628" s="164" t="s">
        <v>738</v>
      </c>
      <c r="D628" s="168" t="b">
        <v>0</v>
      </c>
      <c r="E628" s="164" t="s">
        <v>4818</v>
      </c>
      <c r="F628" s="164" t="s">
        <v>3638</v>
      </c>
      <c r="G628" s="164" t="s">
        <v>295</v>
      </c>
      <c r="H628" s="164" t="s">
        <v>545</v>
      </c>
      <c r="I628" s="164" t="s">
        <v>295</v>
      </c>
      <c r="J628" s="164" t="s">
        <v>2838</v>
      </c>
      <c r="K628" s="164" t="s">
        <v>4268</v>
      </c>
      <c r="L628" s="164" t="s">
        <v>521</v>
      </c>
      <c r="M628" s="164" t="s">
        <v>4270</v>
      </c>
      <c r="N628" s="164" t="s">
        <v>295</v>
      </c>
      <c r="O628" s="164" t="s">
        <v>263</v>
      </c>
      <c r="P628" s="136"/>
      <c r="Q628" s="164" t="s">
        <v>295</v>
      </c>
      <c r="R628" s="164" t="s">
        <v>264</v>
      </c>
      <c r="S628" s="168" t="b">
        <v>0</v>
      </c>
      <c r="T628" s="136"/>
      <c r="V628" s="170">
        <v>43077</v>
      </c>
      <c r="W628" s="164" t="s">
        <v>295</v>
      </c>
      <c r="X628" s="136"/>
      <c r="Y628" s="136"/>
      <c r="Z628" s="164" t="s">
        <v>295</v>
      </c>
      <c r="AC628" s="164" t="s">
        <v>3639</v>
      </c>
      <c r="AE628" s="164" t="s">
        <v>257</v>
      </c>
      <c r="AF628" s="164" t="s">
        <v>3135</v>
      </c>
      <c r="AG628" s="164" t="s">
        <v>2884</v>
      </c>
      <c r="AH628" s="170">
        <v>43633</v>
      </c>
      <c r="AI628" s="172"/>
      <c r="AJ628" s="151" t="str">
        <f t="shared" si="9"/>
        <v>FS</v>
      </c>
      <c r="AK628" s="151" t="b">
        <f>ISNUMBER(SEARCH("IRT",Table1[[#This Row],[Current_Status]]))</f>
        <v>0</v>
      </c>
      <c r="AL628" s="152">
        <f>YEAR(Table1[[#This Row],[Project_Initiated]])</f>
        <v>2017</v>
      </c>
      <c r="AM628" s="87">
        <v>43754</v>
      </c>
      <c r="AN628" s="158" t="str">
        <f>IF(AND(Table1[[#This Row],[Completed Date]]&gt;="07/01/2019"+0,Table1[[#This Row],[Completed Date]]&lt;="6/30/2020"+0),"FY 19-20",IF(AND(Table1[[#This Row],[Completed Date]]&gt;="07/01/2018"+0,Table1[[#This Row],[Completed Date]]&lt;="6/30/2019"+0),"FY 18-19",""))</f>
        <v>FY 18-19</v>
      </c>
      <c r="AO628" s="157" t="str">
        <f>IFERROR(FIND("R",Table1[[#This Row],[FS_Priority]]),"")</f>
        <v/>
      </c>
      <c r="AX628"/>
      <c r="BA628" s="3"/>
    </row>
    <row r="629" spans="1:53" hidden="1" x14ac:dyDescent="0.25">
      <c r="A629" s="164" t="s">
        <v>801</v>
      </c>
      <c r="B629" s="164" t="s">
        <v>295</v>
      </c>
      <c r="C629" s="164" t="s">
        <v>801</v>
      </c>
      <c r="D629" s="168" t="b">
        <v>0</v>
      </c>
      <c r="E629" s="164" t="s">
        <v>4818</v>
      </c>
      <c r="F629" s="164" t="s">
        <v>3636</v>
      </c>
      <c r="G629" s="164" t="s">
        <v>295</v>
      </c>
      <c r="H629" s="164" t="s">
        <v>545</v>
      </c>
      <c r="I629" s="164" t="s">
        <v>4267</v>
      </c>
      <c r="J629" s="164" t="s">
        <v>2838</v>
      </c>
      <c r="K629" s="164" t="s">
        <v>4268</v>
      </c>
      <c r="L629" s="164" t="s">
        <v>521</v>
      </c>
      <c r="M629" s="164" t="s">
        <v>4269</v>
      </c>
      <c r="N629" s="164" t="s">
        <v>295</v>
      </c>
      <c r="O629" s="164" t="s">
        <v>263</v>
      </c>
      <c r="Q629" s="164" t="s">
        <v>295</v>
      </c>
      <c r="R629" s="164" t="s">
        <v>323</v>
      </c>
      <c r="S629" s="168" t="b">
        <v>0</v>
      </c>
      <c r="V629" s="170">
        <v>43171</v>
      </c>
      <c r="W629" s="164" t="s">
        <v>295</v>
      </c>
      <c r="X629"/>
      <c r="Z629" s="164" t="s">
        <v>295</v>
      </c>
      <c r="AC629" s="164" t="s">
        <v>2882</v>
      </c>
      <c r="AE629" s="164" t="s">
        <v>257</v>
      </c>
      <c r="AF629" s="164" t="s">
        <v>802</v>
      </c>
      <c r="AG629" s="164" t="s">
        <v>2884</v>
      </c>
      <c r="AH629" s="170">
        <v>43448</v>
      </c>
      <c r="AI629" s="172"/>
      <c r="AJ629" s="151" t="str">
        <f t="shared" si="9"/>
        <v>FS</v>
      </c>
      <c r="AK629" s="151" t="b">
        <f>ISNUMBER(SEARCH("IRT",Table1[[#This Row],[Current_Status]]))</f>
        <v>0</v>
      </c>
      <c r="AL629" s="152">
        <f>YEAR(Table1[[#This Row],[Project_Initiated]])</f>
        <v>2018</v>
      </c>
      <c r="AM629" s="87">
        <v>43754</v>
      </c>
      <c r="AN629" s="158" t="str">
        <f>IF(AND(Table1[[#This Row],[Completed Date]]&gt;="07/01/2019"+0,Table1[[#This Row],[Completed Date]]&lt;="6/30/2020"+0),"FY 19-20",IF(AND(Table1[[#This Row],[Completed Date]]&gt;="07/01/2018"+0,Table1[[#This Row],[Completed Date]]&lt;="6/30/2019"+0),"FY 18-19",""))</f>
        <v>FY 18-19</v>
      </c>
      <c r="AO629" s="157" t="str">
        <f>IFERROR(FIND("R",Table1[[#This Row],[FS_Priority]]),"")</f>
        <v/>
      </c>
      <c r="AX629"/>
      <c r="BA629" s="3"/>
    </row>
    <row r="630" spans="1:53" hidden="1" x14ac:dyDescent="0.25">
      <c r="A630" s="164" t="s">
        <v>956</v>
      </c>
      <c r="B630" s="164" t="s">
        <v>295</v>
      </c>
      <c r="C630" s="164" t="s">
        <v>956</v>
      </c>
      <c r="D630" s="168" t="b">
        <v>0</v>
      </c>
      <c r="E630" s="164" t="s">
        <v>4818</v>
      </c>
      <c r="F630" s="164" t="s">
        <v>3647</v>
      </c>
      <c r="G630" s="164" t="s">
        <v>295</v>
      </c>
      <c r="H630" s="164" t="s">
        <v>545</v>
      </c>
      <c r="I630" s="164" t="s">
        <v>295</v>
      </c>
      <c r="J630" s="164" t="s">
        <v>2838</v>
      </c>
      <c r="K630" s="164" t="s">
        <v>4268</v>
      </c>
      <c r="L630" s="164" t="s">
        <v>521</v>
      </c>
      <c r="M630" s="164" t="s">
        <v>4269</v>
      </c>
      <c r="N630" s="164" t="s">
        <v>295</v>
      </c>
      <c r="O630" s="164" t="s">
        <v>243</v>
      </c>
      <c r="Q630" s="164" t="s">
        <v>264</v>
      </c>
      <c r="R630" s="164" t="s">
        <v>295</v>
      </c>
      <c r="S630" s="168" t="b">
        <v>0</v>
      </c>
      <c r="V630" s="170">
        <v>43298</v>
      </c>
      <c r="W630" s="164" t="s">
        <v>295</v>
      </c>
      <c r="X630"/>
      <c r="Z630" s="164" t="s">
        <v>295</v>
      </c>
      <c r="AC630" s="164" t="s">
        <v>624</v>
      </c>
      <c r="AE630" s="164" t="s">
        <v>243</v>
      </c>
      <c r="AF630" s="164" t="s">
        <v>624</v>
      </c>
      <c r="AG630" s="164" t="s">
        <v>624</v>
      </c>
      <c r="AH630" s="172">
        <v>43395</v>
      </c>
      <c r="AI630" s="172"/>
      <c r="AJ630" s="151" t="str">
        <f t="shared" si="9"/>
        <v>FS</v>
      </c>
      <c r="AK630" s="151" t="b">
        <f>ISNUMBER(SEARCH("IRT",Table1[[#This Row],[Current_Status]]))</f>
        <v>0</v>
      </c>
      <c r="AL630" s="152">
        <f>YEAR(Table1[[#This Row],[Project_Initiated]])</f>
        <v>2018</v>
      </c>
      <c r="AM630" s="87">
        <v>43754</v>
      </c>
      <c r="AN630" s="158" t="str">
        <f>IF(AND(Table1[[#This Row],[Completed Date]]&gt;="07/01/2019"+0,Table1[[#This Row],[Completed Date]]&lt;="6/30/2020"+0),"FY 19-20",IF(AND(Table1[[#This Row],[Completed Date]]&gt;="07/01/2018"+0,Table1[[#This Row],[Completed Date]]&lt;="6/30/2019"+0),"FY 18-19",""))</f>
        <v>FY 18-19</v>
      </c>
      <c r="AO630" s="157" t="str">
        <f>IFERROR(FIND("R",Table1[[#This Row],[FS_Priority]]),"")</f>
        <v/>
      </c>
      <c r="AX630"/>
      <c r="BA630" s="3"/>
    </row>
    <row r="631" spans="1:53" hidden="1" x14ac:dyDescent="0.25">
      <c r="A631" s="164" t="s">
        <v>976</v>
      </c>
      <c r="B631" s="164" t="s">
        <v>295</v>
      </c>
      <c r="C631" s="164" t="s">
        <v>976</v>
      </c>
      <c r="D631" s="168" t="b">
        <v>0</v>
      </c>
      <c r="E631" s="164" t="s">
        <v>4818</v>
      </c>
      <c r="F631" s="164" t="s">
        <v>3649</v>
      </c>
      <c r="G631" s="164" t="s">
        <v>295</v>
      </c>
      <c r="H631" s="164" t="s">
        <v>977</v>
      </c>
      <c r="I631" s="164" t="s">
        <v>4279</v>
      </c>
      <c r="J631" s="164" t="s">
        <v>2838</v>
      </c>
      <c r="K631" s="164" t="s">
        <v>4268</v>
      </c>
      <c r="L631" s="164" t="s">
        <v>521</v>
      </c>
      <c r="M631" s="164" t="s">
        <v>4280</v>
      </c>
      <c r="N631" s="164" t="s">
        <v>295</v>
      </c>
      <c r="O631" s="164" t="s">
        <v>243</v>
      </c>
      <c r="Q631" s="164" t="s">
        <v>323</v>
      </c>
      <c r="R631" s="164" t="s">
        <v>295</v>
      </c>
      <c r="S631" s="168" t="b">
        <v>0</v>
      </c>
      <c r="V631" s="170">
        <v>43314</v>
      </c>
      <c r="W631" s="164" t="s">
        <v>295</v>
      </c>
      <c r="X631"/>
      <c r="Z631" s="164" t="s">
        <v>295</v>
      </c>
      <c r="AC631" s="164" t="s">
        <v>624</v>
      </c>
      <c r="AD631" s="136"/>
      <c r="AE631" s="164" t="s">
        <v>243</v>
      </c>
      <c r="AF631" s="164" t="s">
        <v>624</v>
      </c>
      <c r="AG631" s="164" t="s">
        <v>624</v>
      </c>
      <c r="AH631" s="170">
        <v>43395</v>
      </c>
      <c r="AI631" s="172"/>
      <c r="AJ631" s="151" t="str">
        <f t="shared" si="9"/>
        <v>FS</v>
      </c>
      <c r="AK631" s="151" t="b">
        <f>ISNUMBER(SEARCH("IRT",Table1[[#This Row],[Current_Status]]))</f>
        <v>0</v>
      </c>
      <c r="AL631" s="152">
        <f>YEAR(Table1[[#This Row],[Project_Initiated]])</f>
        <v>2018</v>
      </c>
      <c r="AM631" s="87">
        <v>43754</v>
      </c>
      <c r="AN631" s="158" t="str">
        <f>IF(AND(Table1[[#This Row],[Completed Date]]&gt;="07/01/2019"+0,Table1[[#This Row],[Completed Date]]&lt;="6/30/2020"+0),"FY 19-20",IF(AND(Table1[[#This Row],[Completed Date]]&gt;="07/01/2018"+0,Table1[[#This Row],[Completed Date]]&lt;="6/30/2019"+0),"FY 18-19",""))</f>
        <v>FY 18-19</v>
      </c>
      <c r="AO631" s="157" t="str">
        <f>IFERROR(FIND("R",Table1[[#This Row],[FS_Priority]]),"")</f>
        <v/>
      </c>
      <c r="AX631"/>
      <c r="BA631" s="3"/>
    </row>
    <row r="632" spans="1:53" hidden="1" x14ac:dyDescent="0.25">
      <c r="A632" s="164" t="s">
        <v>515</v>
      </c>
      <c r="B632" s="164" t="s">
        <v>295</v>
      </c>
      <c r="C632" s="164" t="s">
        <v>515</v>
      </c>
      <c r="D632" s="168" t="b">
        <v>0</v>
      </c>
      <c r="E632" s="164" t="s">
        <v>4818</v>
      </c>
      <c r="F632" s="164" t="s">
        <v>3650</v>
      </c>
      <c r="G632" s="164" t="s">
        <v>295</v>
      </c>
      <c r="H632" s="164" t="s">
        <v>545</v>
      </c>
      <c r="I632" s="164" t="s">
        <v>4281</v>
      </c>
      <c r="J632" s="164" t="s">
        <v>2838</v>
      </c>
      <c r="K632" s="164" t="s">
        <v>4268</v>
      </c>
      <c r="L632" s="164" t="s">
        <v>521</v>
      </c>
      <c r="M632" s="164" t="s">
        <v>4277</v>
      </c>
      <c r="N632" s="164" t="s">
        <v>295</v>
      </c>
      <c r="O632" s="164" t="s">
        <v>243</v>
      </c>
      <c r="P632" s="136"/>
      <c r="Q632" s="164" t="s">
        <v>324</v>
      </c>
      <c r="R632" s="164" t="s">
        <v>295</v>
      </c>
      <c r="S632" s="168" t="b">
        <v>0</v>
      </c>
      <c r="V632" s="170">
        <v>43321</v>
      </c>
      <c r="W632" s="164" t="s">
        <v>295</v>
      </c>
      <c r="X632"/>
      <c r="Z632" s="164" t="s">
        <v>295</v>
      </c>
      <c r="AC632" s="164" t="s">
        <v>624</v>
      </c>
      <c r="AD632" s="136"/>
      <c r="AE632" s="164" t="s">
        <v>243</v>
      </c>
      <c r="AF632" s="164" t="s">
        <v>624</v>
      </c>
      <c r="AG632" s="164" t="s">
        <v>624</v>
      </c>
      <c r="AH632" s="170">
        <v>43412</v>
      </c>
      <c r="AI632" s="172"/>
      <c r="AJ632" s="151" t="str">
        <f t="shared" si="9"/>
        <v>FS</v>
      </c>
      <c r="AK632" s="151" t="b">
        <f>ISNUMBER(SEARCH("IRT",Table1[[#This Row],[Current_Status]]))</f>
        <v>0</v>
      </c>
      <c r="AL632" s="152">
        <f>YEAR(Table1[[#This Row],[Project_Initiated]])</f>
        <v>2018</v>
      </c>
      <c r="AM632" s="87">
        <v>43754</v>
      </c>
      <c r="AN632" s="158" t="str">
        <f>IF(AND(Table1[[#This Row],[Completed Date]]&gt;="07/01/2019"+0,Table1[[#This Row],[Completed Date]]&lt;="6/30/2020"+0),"FY 19-20",IF(AND(Table1[[#This Row],[Completed Date]]&gt;="07/01/2018"+0,Table1[[#This Row],[Completed Date]]&lt;="6/30/2019"+0),"FY 18-19",""))</f>
        <v>FY 18-19</v>
      </c>
      <c r="AO632" s="157" t="str">
        <f>IFERROR(FIND("R",Table1[[#This Row],[FS_Priority]]),"")</f>
        <v/>
      </c>
      <c r="AX632"/>
      <c r="BA632" s="3"/>
    </row>
    <row r="633" spans="1:53" hidden="1" x14ac:dyDescent="0.25">
      <c r="A633" s="164" t="s">
        <v>2950</v>
      </c>
      <c r="B633" s="164" t="s">
        <v>295</v>
      </c>
      <c r="C633" s="164" t="s">
        <v>2950</v>
      </c>
      <c r="D633" s="168" t="b">
        <v>0</v>
      </c>
      <c r="E633" s="164" t="s">
        <v>4818</v>
      </c>
      <c r="F633" s="164" t="s">
        <v>3644</v>
      </c>
      <c r="G633" s="164" t="s">
        <v>295</v>
      </c>
      <c r="H633" s="164" t="s">
        <v>545</v>
      </c>
      <c r="I633" s="164" t="s">
        <v>4274</v>
      </c>
      <c r="J633" s="164" t="s">
        <v>2838</v>
      </c>
      <c r="K633" s="164" t="s">
        <v>4268</v>
      </c>
      <c r="L633" s="164" t="s">
        <v>521</v>
      </c>
      <c r="M633" s="164" t="s">
        <v>4275</v>
      </c>
      <c r="N633" s="164" t="s">
        <v>295</v>
      </c>
      <c r="O633" s="164" t="s">
        <v>243</v>
      </c>
      <c r="P633" s="136"/>
      <c r="Q633" s="164" t="s">
        <v>302</v>
      </c>
      <c r="R633" s="164" t="s">
        <v>295</v>
      </c>
      <c r="S633" s="168" t="b">
        <v>0</v>
      </c>
      <c r="T633" s="136"/>
      <c r="V633" s="170">
        <v>43423</v>
      </c>
      <c r="W633" s="164" t="s">
        <v>295</v>
      </c>
      <c r="X633" s="136"/>
      <c r="Y633" s="136"/>
      <c r="Z633" s="164" t="s">
        <v>295</v>
      </c>
      <c r="AC633" s="164" t="s">
        <v>3040</v>
      </c>
      <c r="AD633" s="136"/>
      <c r="AE633" s="164" t="s">
        <v>295</v>
      </c>
      <c r="AF633" s="164" t="s">
        <v>295</v>
      </c>
      <c r="AG633" s="164" t="s">
        <v>295</v>
      </c>
      <c r="AH633" s="170">
        <v>43528</v>
      </c>
      <c r="AI633" s="172"/>
      <c r="AJ633" s="151" t="str">
        <f t="shared" si="9"/>
        <v>FS</v>
      </c>
      <c r="AK633" s="151" t="b">
        <f>ISNUMBER(SEARCH("IRT",Table1[[#This Row],[Current_Status]]))</f>
        <v>0</v>
      </c>
      <c r="AL633" s="152">
        <f>YEAR(Table1[[#This Row],[Project_Initiated]])</f>
        <v>2018</v>
      </c>
      <c r="AM633" s="87">
        <v>43754</v>
      </c>
      <c r="AN633" s="158" t="str">
        <f>IF(AND(Table1[[#This Row],[Completed Date]]&gt;="07/01/2019"+0,Table1[[#This Row],[Completed Date]]&lt;="6/30/2020"+0),"FY 19-20",IF(AND(Table1[[#This Row],[Completed Date]]&gt;="07/01/2018"+0,Table1[[#This Row],[Completed Date]]&lt;="6/30/2019"+0),"FY 18-19",""))</f>
        <v>FY 18-19</v>
      </c>
      <c r="AO633" s="157" t="str">
        <f>IFERROR(FIND("R",Table1[[#This Row],[FS_Priority]]),"")</f>
        <v/>
      </c>
      <c r="AX633"/>
      <c r="BA633" s="3"/>
    </row>
    <row r="634" spans="1:53" hidden="1" x14ac:dyDescent="0.25">
      <c r="A634" s="164" t="s">
        <v>2951</v>
      </c>
      <c r="B634" s="164" t="s">
        <v>295</v>
      </c>
      <c r="C634" s="164" t="s">
        <v>2951</v>
      </c>
      <c r="D634" s="168" t="b">
        <v>0</v>
      </c>
      <c r="E634" s="164" t="s">
        <v>4818</v>
      </c>
      <c r="F634" s="164" t="s">
        <v>2983</v>
      </c>
      <c r="G634" s="164" t="s">
        <v>295</v>
      </c>
      <c r="H634" s="164" t="s">
        <v>545</v>
      </c>
      <c r="I634" s="164" t="s">
        <v>4276</v>
      </c>
      <c r="J634" s="164" t="s">
        <v>2838</v>
      </c>
      <c r="K634" s="164" t="s">
        <v>4268</v>
      </c>
      <c r="L634" s="164" t="s">
        <v>521</v>
      </c>
      <c r="M634" s="164" t="s">
        <v>4277</v>
      </c>
      <c r="N634" s="164" t="s">
        <v>295</v>
      </c>
      <c r="O634" s="164" t="s">
        <v>243</v>
      </c>
      <c r="P634" s="136"/>
      <c r="Q634" s="164" t="s">
        <v>320</v>
      </c>
      <c r="R634" s="164" t="s">
        <v>295</v>
      </c>
      <c r="S634" s="168" t="b">
        <v>0</v>
      </c>
      <c r="T634" s="136"/>
      <c r="V634" s="170">
        <v>43445</v>
      </c>
      <c r="W634" s="164" t="s">
        <v>295</v>
      </c>
      <c r="X634" s="136"/>
      <c r="Y634" s="136"/>
      <c r="Z634" s="164" t="s">
        <v>295</v>
      </c>
      <c r="AC634" s="164" t="s">
        <v>3163</v>
      </c>
      <c r="AD634" s="167"/>
      <c r="AE634" s="164" t="s">
        <v>295</v>
      </c>
      <c r="AF634" s="164" t="s">
        <v>295</v>
      </c>
      <c r="AG634" s="164" t="s">
        <v>295</v>
      </c>
      <c r="AH634" s="171">
        <v>43592</v>
      </c>
      <c r="AI634" s="172"/>
      <c r="AJ634" s="151" t="str">
        <f t="shared" si="9"/>
        <v>FS</v>
      </c>
      <c r="AK634" s="151" t="b">
        <f>ISNUMBER(SEARCH("IRT",Table1[[#This Row],[Current_Status]]))</f>
        <v>0</v>
      </c>
      <c r="AL634" s="152">
        <f>YEAR(Table1[[#This Row],[Project_Initiated]])</f>
        <v>2018</v>
      </c>
      <c r="AM634" s="87">
        <v>43754</v>
      </c>
      <c r="AN634" s="158" t="str">
        <f>IF(AND(Table1[[#This Row],[Completed Date]]&gt;="07/01/2019"+0,Table1[[#This Row],[Completed Date]]&lt;="6/30/2020"+0),"FY 19-20",IF(AND(Table1[[#This Row],[Completed Date]]&gt;="07/01/2018"+0,Table1[[#This Row],[Completed Date]]&lt;="6/30/2019"+0),"FY 18-19",""))</f>
        <v>FY 18-19</v>
      </c>
      <c r="AO634" s="157" t="str">
        <f>IFERROR(FIND("R",Table1[[#This Row],[FS_Priority]]),"")</f>
        <v/>
      </c>
      <c r="AX634"/>
      <c r="BA634" s="3"/>
    </row>
    <row r="635" spans="1:53" hidden="1" x14ac:dyDescent="0.25">
      <c r="A635" s="164" t="s">
        <v>4779</v>
      </c>
      <c r="B635" s="164" t="s">
        <v>295</v>
      </c>
      <c r="C635" s="164" t="s">
        <v>4779</v>
      </c>
      <c r="D635" s="168" t="b">
        <v>0</v>
      </c>
      <c r="E635" s="164" t="s">
        <v>4818</v>
      </c>
      <c r="F635" s="164" t="s">
        <v>4806</v>
      </c>
      <c r="G635" s="164" t="s">
        <v>4807</v>
      </c>
      <c r="H635" s="164" t="s">
        <v>351</v>
      </c>
      <c r="I635" s="164" t="s">
        <v>3815</v>
      </c>
      <c r="J635" s="164" t="s">
        <v>2832</v>
      </c>
      <c r="K635" s="164" t="s">
        <v>295</v>
      </c>
      <c r="L635" s="164" t="s">
        <v>295</v>
      </c>
      <c r="M635" s="164" t="s">
        <v>4808</v>
      </c>
      <c r="N635" s="164" t="s">
        <v>295</v>
      </c>
      <c r="O635" s="164" t="s">
        <v>263</v>
      </c>
      <c r="P635" s="167"/>
      <c r="Q635" s="164" t="s">
        <v>4910</v>
      </c>
      <c r="R635" s="164" t="s">
        <v>295</v>
      </c>
      <c r="S635" s="168" t="b">
        <v>0</v>
      </c>
      <c r="V635" s="170">
        <v>43689</v>
      </c>
      <c r="W635" s="164" t="s">
        <v>295</v>
      </c>
      <c r="X635"/>
      <c r="Z635" s="164" t="s">
        <v>295</v>
      </c>
      <c r="AC635" s="164" t="s">
        <v>295</v>
      </c>
      <c r="AD635" s="172">
        <v>43740</v>
      </c>
      <c r="AE635" s="164" t="s">
        <v>257</v>
      </c>
      <c r="AF635" s="164" t="s">
        <v>4867</v>
      </c>
      <c r="AG635" s="164" t="s">
        <v>2884</v>
      </c>
      <c r="AH635" s="136"/>
      <c r="AI635" s="136"/>
      <c r="AJ635" s="151" t="str">
        <f t="shared" si="9"/>
        <v>FS</v>
      </c>
      <c r="AK635" s="151" t="b">
        <f>ISNUMBER(SEARCH("IRT",Table1[[#This Row],[Current_Status]]))</f>
        <v>0</v>
      </c>
      <c r="AL635" s="152">
        <f>YEAR(Table1[[#This Row],[Project_Initiated]])</f>
        <v>2019</v>
      </c>
      <c r="AM635" s="87">
        <v>43754</v>
      </c>
      <c r="AN635" s="158" t="str">
        <f>IF(AND(Table1[[#This Row],[Completed Date]]&gt;="07/01/2019"+0,Table1[[#This Row],[Completed Date]]&lt;="6/30/2020"+0),"FY 19-20",IF(AND(Table1[[#This Row],[Completed Date]]&gt;="07/01/2018"+0,Table1[[#This Row],[Completed Date]]&lt;="6/30/2019"+0),"FY 18-19",""))</f>
        <v/>
      </c>
      <c r="AO635" s="157" t="str">
        <f>IFERROR(FIND("R",Table1[[#This Row],[FS_Priority]]),"")</f>
        <v/>
      </c>
      <c r="AX635"/>
      <c r="BA635" s="3"/>
    </row>
    <row r="636" spans="1:53" hidden="1" x14ac:dyDescent="0.25">
      <c r="A636" s="164" t="s">
        <v>737</v>
      </c>
      <c r="B636" s="164" t="s">
        <v>295</v>
      </c>
      <c r="C636" s="164" t="s">
        <v>737</v>
      </c>
      <c r="D636" s="168" t="b">
        <v>0</v>
      </c>
      <c r="E636" s="164" t="s">
        <v>4818</v>
      </c>
      <c r="F636" s="164" t="s">
        <v>3640</v>
      </c>
      <c r="G636" s="164" t="s">
        <v>295</v>
      </c>
      <c r="H636" s="164" t="s">
        <v>545</v>
      </c>
      <c r="I636" s="164" t="s">
        <v>295</v>
      </c>
      <c r="J636" s="164" t="s">
        <v>2832</v>
      </c>
      <c r="K636" s="164" t="s">
        <v>4268</v>
      </c>
      <c r="L636" s="164" t="s">
        <v>521</v>
      </c>
      <c r="M636" s="164" t="s">
        <v>4269</v>
      </c>
      <c r="N636" s="164" t="s">
        <v>295</v>
      </c>
      <c r="O636" s="164" t="s">
        <v>263</v>
      </c>
      <c r="P636" s="167"/>
      <c r="Q636" s="164" t="s">
        <v>295</v>
      </c>
      <c r="R636" s="164" t="s">
        <v>320</v>
      </c>
      <c r="S636" s="168" t="b">
        <v>0</v>
      </c>
      <c r="T636" s="167"/>
      <c r="V636" s="170">
        <v>43077</v>
      </c>
      <c r="W636" s="164" t="s">
        <v>295</v>
      </c>
      <c r="X636" s="167"/>
      <c r="Y636" s="167"/>
      <c r="Z636" s="164" t="s">
        <v>295</v>
      </c>
      <c r="AC636" s="164" t="s">
        <v>3718</v>
      </c>
      <c r="AE636" s="164" t="s">
        <v>257</v>
      </c>
      <c r="AF636" s="164" t="s">
        <v>3136</v>
      </c>
      <c r="AG636" s="164" t="s">
        <v>2884</v>
      </c>
      <c r="AH636" s="136"/>
      <c r="AI636" s="136"/>
      <c r="AJ636" s="151" t="str">
        <f t="shared" si="9"/>
        <v>FS</v>
      </c>
      <c r="AK636" s="151" t="b">
        <f>ISNUMBER(SEARCH("IRT",Table1[[#This Row],[Current_Status]]))</f>
        <v>0</v>
      </c>
      <c r="AL636" s="152">
        <f>YEAR(Table1[[#This Row],[Project_Initiated]])</f>
        <v>2017</v>
      </c>
      <c r="AM636" s="87">
        <v>43754</v>
      </c>
      <c r="AN636" s="158" t="str">
        <f>IF(AND(Table1[[#This Row],[Completed Date]]&gt;="07/01/2019"+0,Table1[[#This Row],[Completed Date]]&lt;="6/30/2020"+0),"FY 19-20",IF(AND(Table1[[#This Row],[Completed Date]]&gt;="07/01/2018"+0,Table1[[#This Row],[Completed Date]]&lt;="6/30/2019"+0),"FY 18-19",""))</f>
        <v/>
      </c>
      <c r="AO636" s="157" t="str">
        <f>IFERROR(FIND("R",Table1[[#This Row],[FS_Priority]]),"")</f>
        <v/>
      </c>
      <c r="AX636"/>
      <c r="BA636" s="3"/>
    </row>
    <row r="637" spans="1:53" hidden="1" x14ac:dyDescent="0.25">
      <c r="A637" s="164" t="s">
        <v>513</v>
      </c>
      <c r="B637" s="164" t="s">
        <v>295</v>
      </c>
      <c r="C637" s="164" t="s">
        <v>513</v>
      </c>
      <c r="D637" s="168" t="b">
        <v>0</v>
      </c>
      <c r="E637" s="164" t="s">
        <v>4818</v>
      </c>
      <c r="F637" s="164" t="s">
        <v>3643</v>
      </c>
      <c r="G637" s="164" t="s">
        <v>4495</v>
      </c>
      <c r="H637" s="164" t="s">
        <v>351</v>
      </c>
      <c r="I637" s="164" t="s">
        <v>372</v>
      </c>
      <c r="J637" s="164" t="s">
        <v>2865</v>
      </c>
      <c r="K637" s="164" t="s">
        <v>4268</v>
      </c>
      <c r="L637" s="164" t="s">
        <v>521</v>
      </c>
      <c r="M637" s="164" t="s">
        <v>4273</v>
      </c>
      <c r="N637" s="164" t="s">
        <v>295</v>
      </c>
      <c r="O637" s="164" t="s">
        <v>263</v>
      </c>
      <c r="P637" s="167"/>
      <c r="Q637" s="164" t="s">
        <v>3586</v>
      </c>
      <c r="R637" s="164" t="s">
        <v>324</v>
      </c>
      <c r="S637" s="168" t="b">
        <v>0</v>
      </c>
      <c r="T637" s="167"/>
      <c r="V637" s="170">
        <v>43060</v>
      </c>
      <c r="W637" s="164" t="s">
        <v>295</v>
      </c>
      <c r="X637"/>
      <c r="Z637" s="164" t="s">
        <v>295</v>
      </c>
      <c r="AC637" s="164" t="s">
        <v>4916</v>
      </c>
      <c r="AD637" s="171">
        <v>43123</v>
      </c>
      <c r="AE637" s="164" t="s">
        <v>257</v>
      </c>
      <c r="AF637" s="164" t="s">
        <v>4843</v>
      </c>
      <c r="AG637" s="164" t="s">
        <v>2884</v>
      </c>
      <c r="AH637" s="136"/>
      <c r="AI637" s="136"/>
      <c r="AJ637" s="151" t="str">
        <f t="shared" si="9"/>
        <v>FS</v>
      </c>
      <c r="AK637" s="151" t="b">
        <f>ISNUMBER(SEARCH("IRT",Table1[[#This Row],[Current_Status]]))</f>
        <v>0</v>
      </c>
      <c r="AL637" s="152">
        <f>YEAR(Table1[[#This Row],[Project_Initiated]])</f>
        <v>2017</v>
      </c>
      <c r="AM637" s="87">
        <v>43754</v>
      </c>
      <c r="AN637" s="158" t="str">
        <f>IF(AND(Table1[[#This Row],[Completed Date]]&gt;="07/01/2019"+0,Table1[[#This Row],[Completed Date]]&lt;="6/30/2020"+0),"FY 19-20",IF(AND(Table1[[#This Row],[Completed Date]]&gt;="07/01/2018"+0,Table1[[#This Row],[Completed Date]]&lt;="6/30/2019"+0),"FY 18-19",""))</f>
        <v/>
      </c>
      <c r="AO637" s="157">
        <f>IFERROR(FIND("R",Table1[[#This Row],[FS_Priority]]),"")</f>
        <v>1</v>
      </c>
      <c r="AX637"/>
      <c r="BA637" s="3"/>
    </row>
    <row r="638" spans="1:53" hidden="1" x14ac:dyDescent="0.25">
      <c r="A638" s="164" t="s">
        <v>3242</v>
      </c>
      <c r="B638" s="164" t="s">
        <v>295</v>
      </c>
      <c r="C638" s="164" t="s">
        <v>3242</v>
      </c>
      <c r="D638" s="168" t="b">
        <v>0</v>
      </c>
      <c r="E638" s="164" t="s">
        <v>4818</v>
      </c>
      <c r="F638" s="164" t="s">
        <v>3642</v>
      </c>
      <c r="G638" s="164" t="s">
        <v>295</v>
      </c>
      <c r="H638" s="164" t="s">
        <v>545</v>
      </c>
      <c r="I638" s="164" t="s">
        <v>3792</v>
      </c>
      <c r="J638" s="164" t="s">
        <v>2839</v>
      </c>
      <c r="K638" s="164" t="s">
        <v>4268</v>
      </c>
      <c r="L638" s="164" t="s">
        <v>521</v>
      </c>
      <c r="M638" s="164" t="s">
        <v>4277</v>
      </c>
      <c r="N638" s="164" t="s">
        <v>295</v>
      </c>
      <c r="O638" s="164" t="s">
        <v>243</v>
      </c>
      <c r="P638" s="167"/>
      <c r="Q638" s="164" t="s">
        <v>302</v>
      </c>
      <c r="R638" s="164" t="s">
        <v>295</v>
      </c>
      <c r="S638" s="168" t="b">
        <v>0</v>
      </c>
      <c r="T638" s="167"/>
      <c r="V638" s="170">
        <v>43482</v>
      </c>
      <c r="W638" s="164" t="s">
        <v>295</v>
      </c>
      <c r="X638" s="167"/>
      <c r="Y638" s="167"/>
      <c r="Z638" s="164" t="s">
        <v>295</v>
      </c>
      <c r="AC638" s="164" t="s">
        <v>295</v>
      </c>
      <c r="AE638" s="164" t="s">
        <v>295</v>
      </c>
      <c r="AF638" s="164" t="s">
        <v>295</v>
      </c>
      <c r="AG638" s="164" t="s">
        <v>295</v>
      </c>
      <c r="AH638" s="136"/>
      <c r="AI638" s="136"/>
      <c r="AJ638" s="156" t="str">
        <f t="shared" si="9"/>
        <v>FS</v>
      </c>
      <c r="AK638" s="156" t="b">
        <f>ISNUMBER(SEARCH("IRT",Table1[[#This Row],[Current_Status]]))</f>
        <v>0</v>
      </c>
      <c r="AL638" s="157">
        <f>YEAR(Table1[[#This Row],[Project_Initiated]])</f>
        <v>2019</v>
      </c>
      <c r="AM638" s="87">
        <v>43754</v>
      </c>
      <c r="AN638" s="158" t="str">
        <f>IF(AND(Table1[[#This Row],[Completed Date]]&gt;="07/01/2019"+0,Table1[[#This Row],[Completed Date]]&lt;="6/30/2020"+0),"FY 19-20",IF(AND(Table1[[#This Row],[Completed Date]]&gt;="07/01/2018"+0,Table1[[#This Row],[Completed Date]]&lt;="6/30/2019"+0),"FY 18-19",""))</f>
        <v/>
      </c>
      <c r="AO638" s="157" t="str">
        <f>IFERROR(FIND("R",Table1[[#This Row],[FS_Priority]]),"")</f>
        <v/>
      </c>
      <c r="AX638"/>
      <c r="BA638" s="3"/>
    </row>
    <row r="639" spans="1:53" hidden="1" x14ac:dyDescent="0.25">
      <c r="A639" s="164" t="s">
        <v>3244</v>
      </c>
      <c r="B639" s="164" t="s">
        <v>295</v>
      </c>
      <c r="C639" s="164" t="s">
        <v>3244</v>
      </c>
      <c r="D639" s="168" t="b">
        <v>0</v>
      </c>
      <c r="E639" s="164" t="s">
        <v>4818</v>
      </c>
      <c r="F639" s="164" t="s">
        <v>3648</v>
      </c>
      <c r="G639" s="164" t="s">
        <v>295</v>
      </c>
      <c r="H639" s="164" t="s">
        <v>545</v>
      </c>
      <c r="I639" s="164" t="s">
        <v>4353</v>
      </c>
      <c r="J639" s="164" t="s">
        <v>2839</v>
      </c>
      <c r="K639" s="164" t="s">
        <v>4268</v>
      </c>
      <c r="L639" s="164" t="s">
        <v>521</v>
      </c>
      <c r="M639" s="164" t="s">
        <v>4269</v>
      </c>
      <c r="N639" s="164" t="s">
        <v>295</v>
      </c>
      <c r="O639" s="164" t="s">
        <v>243</v>
      </c>
      <c r="P639" s="167"/>
      <c r="Q639" s="164" t="s">
        <v>264</v>
      </c>
      <c r="R639" s="164" t="s">
        <v>295</v>
      </c>
      <c r="S639" s="168" t="b">
        <v>0</v>
      </c>
      <c r="T639" s="167"/>
      <c r="V639" s="170">
        <v>43497</v>
      </c>
      <c r="W639" s="164" t="s">
        <v>295</v>
      </c>
      <c r="X639" s="167"/>
      <c r="Y639" s="167"/>
      <c r="Z639" s="164" t="s">
        <v>295</v>
      </c>
      <c r="AC639" s="164" t="s">
        <v>295</v>
      </c>
      <c r="AE639" s="164" t="s">
        <v>295</v>
      </c>
      <c r="AF639" s="164" t="s">
        <v>295</v>
      </c>
      <c r="AG639" s="164" t="s">
        <v>295</v>
      </c>
      <c r="AH639" s="136"/>
      <c r="AI639" s="136"/>
      <c r="AJ639" s="156" t="str">
        <f t="shared" si="9"/>
        <v>FS</v>
      </c>
      <c r="AK639" s="156" t="b">
        <f>ISNUMBER(SEARCH("IRT",Table1[[#This Row],[Current_Status]]))</f>
        <v>0</v>
      </c>
      <c r="AL639" s="157">
        <f>YEAR(Table1[[#This Row],[Project_Initiated]])</f>
        <v>2019</v>
      </c>
      <c r="AM639" s="87">
        <v>43754</v>
      </c>
      <c r="AN639" s="158" t="str">
        <f>IF(AND(Table1[[#This Row],[Completed Date]]&gt;="07/01/2019"+0,Table1[[#This Row],[Completed Date]]&lt;="6/30/2020"+0),"FY 19-20",IF(AND(Table1[[#This Row],[Completed Date]]&gt;="07/01/2018"+0,Table1[[#This Row],[Completed Date]]&lt;="6/30/2019"+0),"FY 18-19",""))</f>
        <v/>
      </c>
      <c r="AO639" s="157" t="str">
        <f>IFERROR(FIND("R",Table1[[#This Row],[FS_Priority]]),"")</f>
        <v/>
      </c>
      <c r="AX639"/>
      <c r="BA639" s="3"/>
    </row>
    <row r="640" spans="1:53" hidden="1" x14ac:dyDescent="0.25">
      <c r="A640" s="164" t="s">
        <v>3243</v>
      </c>
      <c r="B640" s="164" t="s">
        <v>295</v>
      </c>
      <c r="C640" s="164" t="s">
        <v>3243</v>
      </c>
      <c r="D640" s="168" t="b">
        <v>0</v>
      </c>
      <c r="E640" s="164" t="s">
        <v>4818</v>
      </c>
      <c r="F640" s="164" t="s">
        <v>3645</v>
      </c>
      <c r="G640" s="164" t="s">
        <v>295</v>
      </c>
      <c r="H640" s="164" t="s">
        <v>545</v>
      </c>
      <c r="I640" s="164" t="s">
        <v>4352</v>
      </c>
      <c r="J640" s="164" t="s">
        <v>2839</v>
      </c>
      <c r="K640" s="164" t="s">
        <v>4268</v>
      </c>
      <c r="L640" s="164" t="s">
        <v>521</v>
      </c>
      <c r="M640" s="164" t="s">
        <v>4277</v>
      </c>
      <c r="N640" s="164" t="s">
        <v>295</v>
      </c>
      <c r="O640" s="164" t="s">
        <v>243</v>
      </c>
      <c r="P640" s="167"/>
      <c r="Q640" s="164" t="s">
        <v>320</v>
      </c>
      <c r="R640" s="164" t="s">
        <v>295</v>
      </c>
      <c r="S640" s="168" t="b">
        <v>0</v>
      </c>
      <c r="T640" s="167"/>
      <c r="V640" s="170">
        <v>43539</v>
      </c>
      <c r="W640" s="164" t="s">
        <v>295</v>
      </c>
      <c r="X640" s="136"/>
      <c r="Y640" s="136"/>
      <c r="Z640" s="164" t="s">
        <v>295</v>
      </c>
      <c r="AC640" s="164" t="s">
        <v>295</v>
      </c>
      <c r="AE640" s="164" t="s">
        <v>295</v>
      </c>
      <c r="AF640" s="164" t="s">
        <v>295</v>
      </c>
      <c r="AG640" s="164" t="s">
        <v>295</v>
      </c>
      <c r="AH640" s="136"/>
      <c r="AI640" s="136"/>
      <c r="AJ640" s="156" t="str">
        <f t="shared" si="9"/>
        <v>FS</v>
      </c>
      <c r="AK640" s="156" t="b">
        <f>ISNUMBER(SEARCH("IRT",Table1[[#This Row],[Current_Status]]))</f>
        <v>0</v>
      </c>
      <c r="AL640" s="157">
        <f>YEAR(Table1[[#This Row],[Project_Initiated]])</f>
        <v>2019</v>
      </c>
      <c r="AM640" s="87">
        <v>43754</v>
      </c>
      <c r="AN640" s="158" t="str">
        <f>IF(AND(Table1[[#This Row],[Completed Date]]&gt;="07/01/2019"+0,Table1[[#This Row],[Completed Date]]&lt;="6/30/2020"+0),"FY 19-20",IF(AND(Table1[[#This Row],[Completed Date]]&gt;="07/01/2018"+0,Table1[[#This Row],[Completed Date]]&lt;="6/30/2019"+0),"FY 18-19",""))</f>
        <v/>
      </c>
      <c r="AO640" s="157" t="str">
        <f>IFERROR(FIND("R",Table1[[#This Row],[FS_Priority]]),"")</f>
        <v/>
      </c>
      <c r="AX640"/>
      <c r="BA640" s="3"/>
    </row>
    <row r="641" spans="1:53" hidden="1" x14ac:dyDescent="0.25">
      <c r="A641" s="164" t="s">
        <v>514</v>
      </c>
      <c r="B641" s="164" t="s">
        <v>295</v>
      </c>
      <c r="C641" s="164" t="s">
        <v>514</v>
      </c>
      <c r="D641" s="168" t="b">
        <v>0</v>
      </c>
      <c r="E641" s="164" t="s">
        <v>4818</v>
      </c>
      <c r="F641" s="164" t="s">
        <v>3646</v>
      </c>
      <c r="G641" s="164" t="s">
        <v>295</v>
      </c>
      <c r="H641" s="164" t="s">
        <v>351</v>
      </c>
      <c r="I641" s="164" t="s">
        <v>4278</v>
      </c>
      <c r="J641" s="164" t="s">
        <v>3773</v>
      </c>
      <c r="K641" s="164" t="s">
        <v>4268</v>
      </c>
      <c r="L641" s="164" t="s">
        <v>521</v>
      </c>
      <c r="M641" s="164" t="s">
        <v>4273</v>
      </c>
      <c r="N641" s="164" t="s">
        <v>295</v>
      </c>
      <c r="O641" s="164" t="s">
        <v>263</v>
      </c>
      <c r="P641" s="167"/>
      <c r="Q641" s="164" t="s">
        <v>320</v>
      </c>
      <c r="R641" s="164" t="s">
        <v>326</v>
      </c>
      <c r="S641" s="168" t="b">
        <v>0</v>
      </c>
      <c r="T641" s="167"/>
      <c r="V641" s="170">
        <v>43177</v>
      </c>
      <c r="W641" s="164" t="s">
        <v>295</v>
      </c>
      <c r="X641" s="167"/>
      <c r="Y641" s="167"/>
      <c r="Z641" s="164" t="s">
        <v>295</v>
      </c>
      <c r="AC641" s="164" t="s">
        <v>2984</v>
      </c>
      <c r="AE641" s="164" t="s">
        <v>257</v>
      </c>
      <c r="AF641" s="164" t="s">
        <v>4427</v>
      </c>
      <c r="AG641" s="164" t="s">
        <v>2884</v>
      </c>
      <c r="AH641" s="172">
        <v>43497</v>
      </c>
      <c r="AI641" s="172"/>
      <c r="AJ641" s="151" t="str">
        <f t="shared" si="9"/>
        <v>FS</v>
      </c>
      <c r="AK641" s="151" t="b">
        <f>ISNUMBER(SEARCH("IRT",Table1[[#This Row],[Current_Status]]))</f>
        <v>0</v>
      </c>
      <c r="AL641" s="152">
        <f>YEAR(Table1[[#This Row],[Project_Initiated]])</f>
        <v>2018</v>
      </c>
      <c r="AM641" s="87">
        <v>43754</v>
      </c>
      <c r="AN641" s="158" t="str">
        <f>IF(AND(Table1[[#This Row],[Completed Date]]&gt;="07/01/2019"+0,Table1[[#This Row],[Completed Date]]&lt;="6/30/2020"+0),"FY 19-20",IF(AND(Table1[[#This Row],[Completed Date]]&gt;="07/01/2018"+0,Table1[[#This Row],[Completed Date]]&lt;="6/30/2019"+0),"FY 18-19",""))</f>
        <v>FY 18-19</v>
      </c>
      <c r="AO641" s="157" t="str">
        <f>IFERROR(FIND("R",Table1[[#This Row],[FS_Priority]]),"")</f>
        <v/>
      </c>
      <c r="AX641"/>
      <c r="BA641" s="3"/>
    </row>
    <row r="642" spans="1:53" hidden="1" x14ac:dyDescent="0.25">
      <c r="A642" s="164" t="s">
        <v>871</v>
      </c>
      <c r="B642" s="164" t="s">
        <v>295</v>
      </c>
      <c r="C642" s="164" t="s">
        <v>871</v>
      </c>
      <c r="D642" s="168" t="b">
        <v>0</v>
      </c>
      <c r="E642" s="164" t="s">
        <v>4818</v>
      </c>
      <c r="F642" s="164" t="s">
        <v>3637</v>
      </c>
      <c r="G642" s="164" t="s">
        <v>872</v>
      </c>
      <c r="H642" s="164" t="s">
        <v>351</v>
      </c>
      <c r="I642" s="164" t="s">
        <v>295</v>
      </c>
      <c r="J642" s="164" t="s">
        <v>3773</v>
      </c>
      <c r="K642" s="164" t="s">
        <v>4268</v>
      </c>
      <c r="L642" s="164" t="s">
        <v>521</v>
      </c>
      <c r="M642" s="164" t="s">
        <v>4273</v>
      </c>
      <c r="N642" s="164" t="s">
        <v>295</v>
      </c>
      <c r="O642" s="164" t="s">
        <v>263</v>
      </c>
      <c r="Q642" s="164" t="s">
        <v>295</v>
      </c>
      <c r="R642" s="164" t="s">
        <v>302</v>
      </c>
      <c r="S642" s="168" t="b">
        <v>0</v>
      </c>
      <c r="V642" s="170">
        <v>43250</v>
      </c>
      <c r="W642" s="164" t="s">
        <v>295</v>
      </c>
      <c r="X642"/>
      <c r="Z642" s="164" t="s">
        <v>295</v>
      </c>
      <c r="AC642" s="164" t="s">
        <v>295</v>
      </c>
      <c r="AE642" s="164" t="s">
        <v>257</v>
      </c>
      <c r="AF642" s="164" t="s">
        <v>2982</v>
      </c>
      <c r="AG642" s="164" t="s">
        <v>2884</v>
      </c>
      <c r="AH642" s="170">
        <v>43489</v>
      </c>
      <c r="AI642" s="172"/>
      <c r="AJ642" s="151" t="str">
        <f t="shared" ref="AJ642:AJ705" si="10">IF(LEN(A642)&gt;6,"FS","PD&amp;C")</f>
        <v>FS</v>
      </c>
      <c r="AK642" s="151" t="b">
        <f>ISNUMBER(SEARCH("IRT",Table1[[#This Row],[Current_Status]]))</f>
        <v>0</v>
      </c>
      <c r="AL642" s="152">
        <f>YEAR(Table1[[#This Row],[Project_Initiated]])</f>
        <v>2018</v>
      </c>
      <c r="AM642" s="87">
        <v>43754</v>
      </c>
      <c r="AN642" s="158" t="str">
        <f>IF(AND(Table1[[#This Row],[Completed Date]]&gt;="07/01/2019"+0,Table1[[#This Row],[Completed Date]]&lt;="6/30/2020"+0),"FY 19-20",IF(AND(Table1[[#This Row],[Completed Date]]&gt;="07/01/2018"+0,Table1[[#This Row],[Completed Date]]&lt;="6/30/2019"+0),"FY 18-19",""))</f>
        <v>FY 18-19</v>
      </c>
      <c r="AO642" s="157" t="str">
        <f>IFERROR(FIND("R",Table1[[#This Row],[FS_Priority]]),"")</f>
        <v/>
      </c>
      <c r="AX642"/>
      <c r="BA642" s="3"/>
    </row>
    <row r="643" spans="1:53" hidden="1" x14ac:dyDescent="0.25">
      <c r="A643" s="164" t="s">
        <v>3771</v>
      </c>
      <c r="B643" s="164" t="s">
        <v>295</v>
      </c>
      <c r="C643" s="164" t="s">
        <v>3771</v>
      </c>
      <c r="D643" s="168" t="b">
        <v>0</v>
      </c>
      <c r="E643" s="164" t="s">
        <v>4761</v>
      </c>
      <c r="F643" s="164" t="s">
        <v>3772</v>
      </c>
      <c r="G643" s="164" t="s">
        <v>295</v>
      </c>
      <c r="H643" s="164" t="s">
        <v>2498</v>
      </c>
      <c r="I643" s="164" t="s">
        <v>3879</v>
      </c>
      <c r="J643" s="164" t="s">
        <v>2854</v>
      </c>
      <c r="K643" s="164" t="s">
        <v>4289</v>
      </c>
      <c r="L643" s="164" t="s">
        <v>523</v>
      </c>
      <c r="M643" s="164" t="s">
        <v>4291</v>
      </c>
      <c r="N643" s="164" t="s">
        <v>295</v>
      </c>
      <c r="O643" s="164" t="s">
        <v>4379</v>
      </c>
      <c r="Q643" s="164" t="s">
        <v>3586</v>
      </c>
      <c r="R643" s="164" t="s">
        <v>295</v>
      </c>
      <c r="S643" s="168" t="b">
        <v>0</v>
      </c>
      <c r="V643" s="170">
        <v>43452</v>
      </c>
      <c r="W643" s="164" t="s">
        <v>295</v>
      </c>
      <c r="X643"/>
      <c r="Z643" s="164" t="s">
        <v>295</v>
      </c>
      <c r="AC643" s="164" t="s">
        <v>295</v>
      </c>
      <c r="AE643" s="164" t="s">
        <v>257</v>
      </c>
      <c r="AF643" s="164" t="s">
        <v>4456</v>
      </c>
      <c r="AG643" s="164" t="s">
        <v>295</v>
      </c>
      <c r="AH643" s="172">
        <v>43683</v>
      </c>
      <c r="AI643" s="172"/>
      <c r="AJ643" s="151" t="str">
        <f t="shared" si="10"/>
        <v>FS</v>
      </c>
      <c r="AK643" s="151" t="b">
        <f>ISNUMBER(SEARCH("IRT",Table1[[#This Row],[Current_Status]]))</f>
        <v>0</v>
      </c>
      <c r="AL643" s="152">
        <f>YEAR(Table1[[#This Row],[Project_Initiated]])</f>
        <v>2018</v>
      </c>
      <c r="AM643" s="87">
        <v>43754</v>
      </c>
      <c r="AN643" s="87" t="str">
        <f>IF(AND(Table1[[#This Row],[Completed Date]]&gt;="07/01/2019"+0,Table1[[#This Row],[Completed Date]]&lt;="6/30/2020"+0),"FY 19-20",IF(AND(Table1[[#This Row],[Completed Date]]&gt;="07/01/2018"+0,Table1[[#This Row],[Completed Date]]&lt;="6/30/2019"+0),"FY 18-19",""))</f>
        <v>FY 19-20</v>
      </c>
      <c r="AO643" s="152">
        <f>IFERROR(FIND("R",Table1[[#This Row],[FS_Priority]]),"")</f>
        <v>1</v>
      </c>
      <c r="AX643"/>
      <c r="BA643" s="3"/>
    </row>
    <row r="644" spans="1:53" hidden="1" x14ac:dyDescent="0.25">
      <c r="A644" s="164" t="s">
        <v>517</v>
      </c>
      <c r="B644" s="164" t="s">
        <v>295</v>
      </c>
      <c r="C644" s="164" t="s">
        <v>517</v>
      </c>
      <c r="D644" s="168" t="b">
        <v>0</v>
      </c>
      <c r="E644" s="164" t="s">
        <v>4761</v>
      </c>
      <c r="F644" s="164" t="s">
        <v>3652</v>
      </c>
      <c r="G644" s="164" t="s">
        <v>295</v>
      </c>
      <c r="H644" s="164" t="s">
        <v>533</v>
      </c>
      <c r="I644" s="164" t="s">
        <v>4292</v>
      </c>
      <c r="J644" s="164" t="s">
        <v>2838</v>
      </c>
      <c r="K644" s="164" t="s">
        <v>4289</v>
      </c>
      <c r="L644" s="164" t="s">
        <v>523</v>
      </c>
      <c r="M644" s="164" t="s">
        <v>4293</v>
      </c>
      <c r="N644" s="164" t="s">
        <v>295</v>
      </c>
      <c r="O644" s="164" t="s">
        <v>619</v>
      </c>
      <c r="P644" s="136"/>
      <c r="Q644" s="164" t="s">
        <v>320</v>
      </c>
      <c r="R644" s="164" t="s">
        <v>295</v>
      </c>
      <c r="S644" s="168" t="b">
        <v>0</v>
      </c>
      <c r="T644" s="136"/>
      <c r="V644" s="170">
        <v>43124</v>
      </c>
      <c r="W644" s="164" t="s">
        <v>295</v>
      </c>
      <c r="X644" s="136"/>
      <c r="Y644" s="136"/>
      <c r="Z644" s="164" t="s">
        <v>295</v>
      </c>
      <c r="AC644" s="164" t="s">
        <v>3079</v>
      </c>
      <c r="AE644" s="164" t="s">
        <v>257</v>
      </c>
      <c r="AF644" s="164" t="s">
        <v>2985</v>
      </c>
      <c r="AG644" s="164" t="s">
        <v>2884</v>
      </c>
      <c r="AH644" s="170">
        <v>43552</v>
      </c>
      <c r="AI644" s="172"/>
      <c r="AJ644" s="156" t="str">
        <f t="shared" si="10"/>
        <v>FS</v>
      </c>
      <c r="AK644" s="156" t="b">
        <f>ISNUMBER(SEARCH("IRT",Table1[[#This Row],[Current_Status]]))</f>
        <v>0</v>
      </c>
      <c r="AL644" s="157">
        <f>YEAR(Table1[[#This Row],[Project_Initiated]])</f>
        <v>2018</v>
      </c>
      <c r="AM644" s="87">
        <v>43754</v>
      </c>
      <c r="AN644" s="158" t="str">
        <f>IF(AND(Table1[[#This Row],[Completed Date]]&gt;="07/01/2019"+0,Table1[[#This Row],[Completed Date]]&lt;="6/30/2020"+0),"FY 19-20",IF(AND(Table1[[#This Row],[Completed Date]]&gt;="07/01/2018"+0,Table1[[#This Row],[Completed Date]]&lt;="6/30/2019"+0),"FY 18-19",""))</f>
        <v>FY 18-19</v>
      </c>
      <c r="AO644" s="157" t="str">
        <f>IFERROR(FIND("R",Table1[[#This Row],[FS_Priority]]),"")</f>
        <v/>
      </c>
      <c r="AX644"/>
      <c r="BA644" s="3"/>
    </row>
    <row r="645" spans="1:53" hidden="1" x14ac:dyDescent="0.25">
      <c r="A645" s="164" t="s">
        <v>516</v>
      </c>
      <c r="B645" s="164" t="s">
        <v>295</v>
      </c>
      <c r="C645" s="164" t="s">
        <v>516</v>
      </c>
      <c r="D645" s="168" t="b">
        <v>0</v>
      </c>
      <c r="E645" s="164" t="s">
        <v>4761</v>
      </c>
      <c r="F645" s="164" t="s">
        <v>3651</v>
      </c>
      <c r="G645" s="164" t="s">
        <v>295</v>
      </c>
      <c r="H645" s="164" t="s">
        <v>75</v>
      </c>
      <c r="I645" s="164" t="s">
        <v>4290</v>
      </c>
      <c r="J645" s="164" t="s">
        <v>2838</v>
      </c>
      <c r="K645" s="164" t="s">
        <v>4289</v>
      </c>
      <c r="L645" s="164" t="s">
        <v>523</v>
      </c>
      <c r="M645" s="164" t="s">
        <v>4291</v>
      </c>
      <c r="N645" s="164" t="s">
        <v>295</v>
      </c>
      <c r="O645" s="164" t="s">
        <v>243</v>
      </c>
      <c r="P645" s="136"/>
      <c r="Q645" s="164" t="s">
        <v>302</v>
      </c>
      <c r="R645" s="164" t="s">
        <v>295</v>
      </c>
      <c r="S645" s="168" t="b">
        <v>0</v>
      </c>
      <c r="T645" s="136"/>
      <c r="V645" s="170">
        <v>43348</v>
      </c>
      <c r="W645" s="164" t="s">
        <v>295</v>
      </c>
      <c r="X645"/>
      <c r="Z645" s="164" t="s">
        <v>295</v>
      </c>
      <c r="AC645" s="164" t="s">
        <v>2890</v>
      </c>
      <c r="AE645" s="164" t="s">
        <v>243</v>
      </c>
      <c r="AF645" s="164" t="s">
        <v>624</v>
      </c>
      <c r="AG645" s="164" t="s">
        <v>624</v>
      </c>
      <c r="AH645" s="170">
        <v>43476</v>
      </c>
      <c r="AI645" s="172"/>
      <c r="AJ645" s="156" t="str">
        <f t="shared" si="10"/>
        <v>FS</v>
      </c>
      <c r="AK645" s="156" t="b">
        <f>ISNUMBER(SEARCH("IRT",Table1[[#This Row],[Current_Status]]))</f>
        <v>0</v>
      </c>
      <c r="AL645" s="157">
        <f>YEAR(Table1[[#This Row],[Project_Initiated]])</f>
        <v>2018</v>
      </c>
      <c r="AM645" s="87">
        <v>43754</v>
      </c>
      <c r="AN645" s="158" t="str">
        <f>IF(AND(Table1[[#This Row],[Completed Date]]&gt;="07/01/2019"+0,Table1[[#This Row],[Completed Date]]&lt;="6/30/2020"+0),"FY 19-20",IF(AND(Table1[[#This Row],[Completed Date]]&gt;="07/01/2018"+0,Table1[[#This Row],[Completed Date]]&lt;="6/30/2019"+0),"FY 18-19",""))</f>
        <v>FY 18-19</v>
      </c>
      <c r="AO645" s="157" t="str">
        <f>IFERROR(FIND("R",Table1[[#This Row],[FS_Priority]]),"")</f>
        <v/>
      </c>
      <c r="AX645"/>
      <c r="BA645" s="3"/>
    </row>
    <row r="646" spans="1:53" hidden="1" x14ac:dyDescent="0.25">
      <c r="A646" s="164" t="s">
        <v>1049</v>
      </c>
      <c r="B646" s="164" t="s">
        <v>295</v>
      </c>
      <c r="C646" s="164" t="s">
        <v>1049</v>
      </c>
      <c r="D646" s="168" t="b">
        <v>0</v>
      </c>
      <c r="E646" s="164" t="s">
        <v>4761</v>
      </c>
      <c r="F646" s="164" t="s">
        <v>3653</v>
      </c>
      <c r="G646" s="164" t="s">
        <v>295</v>
      </c>
      <c r="H646" s="164" t="s">
        <v>75</v>
      </c>
      <c r="I646" s="164" t="s">
        <v>4290</v>
      </c>
      <c r="J646" s="164" t="s">
        <v>2838</v>
      </c>
      <c r="K646" s="164" t="s">
        <v>4289</v>
      </c>
      <c r="L646" s="164" t="s">
        <v>523</v>
      </c>
      <c r="M646" s="164" t="s">
        <v>4291</v>
      </c>
      <c r="N646" s="164" t="s">
        <v>295</v>
      </c>
      <c r="O646" s="164" t="s">
        <v>243</v>
      </c>
      <c r="P646" s="136"/>
      <c r="Q646" s="164" t="s">
        <v>320</v>
      </c>
      <c r="R646" s="164" t="s">
        <v>295</v>
      </c>
      <c r="S646" s="168" t="b">
        <v>0</v>
      </c>
      <c r="T646" s="136"/>
      <c r="V646" s="170">
        <v>43381</v>
      </c>
      <c r="W646" s="164" t="s">
        <v>295</v>
      </c>
      <c r="X646"/>
      <c r="Z646" s="164" t="s">
        <v>295</v>
      </c>
      <c r="AC646" s="164" t="s">
        <v>3003</v>
      </c>
      <c r="AD646" s="136"/>
      <c r="AE646" s="164" t="s">
        <v>243</v>
      </c>
      <c r="AF646" s="164" t="s">
        <v>624</v>
      </c>
      <c r="AG646" s="164" t="s">
        <v>624</v>
      </c>
      <c r="AH646" s="170">
        <v>43504</v>
      </c>
      <c r="AI646" s="172"/>
      <c r="AJ646" s="156" t="str">
        <f t="shared" si="10"/>
        <v>FS</v>
      </c>
      <c r="AK646" s="156" t="b">
        <f>ISNUMBER(SEARCH("IRT",Table1[[#This Row],[Current_Status]]))</f>
        <v>0</v>
      </c>
      <c r="AL646" s="157">
        <f>YEAR(Table1[[#This Row],[Project_Initiated]])</f>
        <v>2018</v>
      </c>
      <c r="AM646" s="87">
        <v>43754</v>
      </c>
      <c r="AN646" s="158" t="str">
        <f>IF(AND(Table1[[#This Row],[Completed Date]]&gt;="07/01/2019"+0,Table1[[#This Row],[Completed Date]]&lt;="6/30/2020"+0),"FY 19-20",IF(AND(Table1[[#This Row],[Completed Date]]&gt;="07/01/2018"+0,Table1[[#This Row],[Completed Date]]&lt;="6/30/2019"+0),"FY 18-19",""))</f>
        <v>FY 18-19</v>
      </c>
      <c r="AO646" s="157" t="str">
        <f>IFERROR(FIND("R",Table1[[#This Row],[FS_Priority]]),"")</f>
        <v/>
      </c>
      <c r="AX646"/>
      <c r="BA646" s="3"/>
    </row>
    <row r="647" spans="1:53" hidden="1" x14ac:dyDescent="0.25">
      <c r="A647" s="164" t="s">
        <v>3681</v>
      </c>
      <c r="B647" s="164" t="s">
        <v>295</v>
      </c>
      <c r="C647" s="164" t="s">
        <v>3681</v>
      </c>
      <c r="D647" s="168" t="b">
        <v>0</v>
      </c>
      <c r="E647" s="164" t="s">
        <v>4761</v>
      </c>
      <c r="F647" s="164" t="s">
        <v>3682</v>
      </c>
      <c r="G647" s="164" t="s">
        <v>4355</v>
      </c>
      <c r="H647" s="164" t="s">
        <v>75</v>
      </c>
      <c r="I647" s="164" t="s">
        <v>4356</v>
      </c>
      <c r="J647" s="164" t="s">
        <v>2839</v>
      </c>
      <c r="K647" s="164" t="s">
        <v>4289</v>
      </c>
      <c r="L647" s="164" t="s">
        <v>523</v>
      </c>
      <c r="M647" s="164" t="s">
        <v>4357</v>
      </c>
      <c r="N647" s="164" t="s">
        <v>4358</v>
      </c>
      <c r="O647" s="164" t="s">
        <v>243</v>
      </c>
      <c r="P647" s="167"/>
      <c r="Q647" s="164" t="s">
        <v>302</v>
      </c>
      <c r="R647" s="164" t="s">
        <v>295</v>
      </c>
      <c r="S647" s="168" t="b">
        <v>0</v>
      </c>
      <c r="T647" s="167"/>
      <c r="V647" s="170">
        <v>43563</v>
      </c>
      <c r="W647" s="164" t="s">
        <v>295</v>
      </c>
      <c r="X647"/>
      <c r="Z647" s="164" t="s">
        <v>295</v>
      </c>
      <c r="AC647" s="164" t="s">
        <v>295</v>
      </c>
      <c r="AE647" s="164" t="s">
        <v>295</v>
      </c>
      <c r="AF647" s="164" t="s">
        <v>295</v>
      </c>
      <c r="AG647" s="164" t="s">
        <v>295</v>
      </c>
      <c r="AH647" s="136"/>
      <c r="AI647" s="136"/>
      <c r="AJ647" s="151" t="str">
        <f t="shared" si="10"/>
        <v>FS</v>
      </c>
      <c r="AK647" s="151" t="b">
        <f>ISNUMBER(SEARCH("IRT",Table1[[#This Row],[Current_Status]]))</f>
        <v>0</v>
      </c>
      <c r="AL647" s="152">
        <f>YEAR(Table1[[#This Row],[Project_Initiated]])</f>
        <v>2019</v>
      </c>
      <c r="AM647" s="87">
        <v>43754</v>
      </c>
      <c r="AN647" s="87" t="str">
        <f>IF(AND(Table1[[#This Row],[Completed Date]]&gt;="07/01/2019"+0,Table1[[#This Row],[Completed Date]]&lt;="6/30/2020"+0),"FY 19-20",IF(AND(Table1[[#This Row],[Completed Date]]&gt;="07/01/2018"+0,Table1[[#This Row],[Completed Date]]&lt;="6/30/2019"+0),"FY 18-19",""))</f>
        <v/>
      </c>
      <c r="AO647" s="152" t="str">
        <f>IFERROR(FIND("R",Table1[[#This Row],[FS_Priority]]),"")</f>
        <v/>
      </c>
      <c r="AX647"/>
      <c r="BA647" s="3"/>
    </row>
    <row r="648" spans="1:53" hidden="1" x14ac:dyDescent="0.25">
      <c r="A648" s="164" t="s">
        <v>2933</v>
      </c>
      <c r="B648" s="164" t="s">
        <v>295</v>
      </c>
      <c r="C648" s="164" t="s">
        <v>2933</v>
      </c>
      <c r="D648" s="168" t="b">
        <v>0</v>
      </c>
      <c r="E648" s="164" t="s">
        <v>530</v>
      </c>
      <c r="F648" s="164" t="s">
        <v>3350</v>
      </c>
      <c r="G648" s="164" t="s">
        <v>3041</v>
      </c>
      <c r="H648" s="164" t="s">
        <v>75</v>
      </c>
      <c r="I648" s="164" t="s">
        <v>3938</v>
      </c>
      <c r="J648" s="164" t="s">
        <v>2865</v>
      </c>
      <c r="K648" s="164" t="s">
        <v>3932</v>
      </c>
      <c r="L648" s="164" t="s">
        <v>2778</v>
      </c>
      <c r="M648" s="164" t="s">
        <v>3939</v>
      </c>
      <c r="N648" s="164" t="s">
        <v>295</v>
      </c>
      <c r="O648" s="164" t="s">
        <v>295</v>
      </c>
      <c r="Q648" s="164" t="s">
        <v>302</v>
      </c>
      <c r="R648" s="164" t="s">
        <v>372</v>
      </c>
      <c r="S648" s="168" t="b">
        <v>0</v>
      </c>
      <c r="V648" s="170">
        <v>43445</v>
      </c>
      <c r="W648" s="164" t="s">
        <v>295</v>
      </c>
      <c r="X648"/>
      <c r="Z648" s="164" t="s">
        <v>295</v>
      </c>
      <c r="AC648" s="164" t="s">
        <v>4873</v>
      </c>
      <c r="AD648" s="171">
        <v>43454</v>
      </c>
      <c r="AE648" s="164" t="s">
        <v>583</v>
      </c>
      <c r="AF648" s="164" t="s">
        <v>3706</v>
      </c>
      <c r="AG648" s="164" t="s">
        <v>2884</v>
      </c>
      <c r="AH648" s="167"/>
      <c r="AI648" s="164" t="s">
        <v>4931</v>
      </c>
      <c r="AJ648" s="151" t="str">
        <f t="shared" si="10"/>
        <v>FS</v>
      </c>
      <c r="AK648" s="151" t="b">
        <f>ISNUMBER(SEARCH("IRT",Table1[[#This Row],[Current_Status]]))</f>
        <v>0</v>
      </c>
      <c r="AL648" s="152">
        <f>YEAR(Table1[[#This Row],[Project_Initiated]])</f>
        <v>2018</v>
      </c>
      <c r="AM648" s="87">
        <v>43770</v>
      </c>
      <c r="AN648" s="87" t="str">
        <f>IF(AND(Table1[[#This Row],[Completed Date]]&gt;="07/01/2019"+0,Table1[[#This Row],[Completed Date]]&lt;="6/30/2020"+0),"FY 19-20",IF(AND(Table1[[#This Row],[Completed Date]]&gt;="07/01/2018"+0,Table1[[#This Row],[Completed Date]]&lt;="6/30/2019"+0),"FY 18-19",""))</f>
        <v/>
      </c>
      <c r="AO648" s="152" t="str">
        <f>IFERROR(FIND("R",Table1[[#This Row],[FS_Priority]]),"")</f>
        <v/>
      </c>
      <c r="AX648"/>
      <c r="BA648" s="3"/>
    </row>
    <row r="649" spans="1:53" hidden="1" x14ac:dyDescent="0.25">
      <c r="A649" s="164" t="s">
        <v>4585</v>
      </c>
      <c r="B649" s="164" t="s">
        <v>295</v>
      </c>
      <c r="C649" s="164" t="s">
        <v>4585</v>
      </c>
      <c r="D649" s="168" t="b">
        <v>0</v>
      </c>
      <c r="E649" s="164" t="s">
        <v>278</v>
      </c>
      <c r="F649" s="164" t="s">
        <v>4631</v>
      </c>
      <c r="G649" s="164" t="s">
        <v>295</v>
      </c>
      <c r="H649" s="164" t="s">
        <v>4212</v>
      </c>
      <c r="I649" s="164" t="s">
        <v>4632</v>
      </c>
      <c r="J649" s="164" t="s">
        <v>2838</v>
      </c>
      <c r="K649" s="164" t="s">
        <v>4208</v>
      </c>
      <c r="L649" s="164" t="s">
        <v>203</v>
      </c>
      <c r="M649" s="164" t="s">
        <v>4209</v>
      </c>
      <c r="N649" s="164" t="s">
        <v>295</v>
      </c>
      <c r="O649" s="164" t="s">
        <v>263</v>
      </c>
      <c r="Q649" s="164" t="s">
        <v>302</v>
      </c>
      <c r="R649" s="164" t="s">
        <v>295</v>
      </c>
      <c r="S649" s="168" t="b">
        <v>0</v>
      </c>
      <c r="V649" s="170">
        <v>43634</v>
      </c>
      <c r="W649" s="164" t="s">
        <v>295</v>
      </c>
      <c r="X649"/>
      <c r="Z649" s="164" t="s">
        <v>295</v>
      </c>
      <c r="AC649" s="164" t="s">
        <v>4840</v>
      </c>
      <c r="AE649" s="164" t="s">
        <v>257</v>
      </c>
      <c r="AF649" s="164" t="s">
        <v>295</v>
      </c>
      <c r="AG649" s="164" t="s">
        <v>295</v>
      </c>
      <c r="AH649" s="170">
        <v>43739</v>
      </c>
      <c r="AI649" s="164" t="s">
        <v>4787</v>
      </c>
      <c r="AJ649" s="151" t="str">
        <f t="shared" si="10"/>
        <v>FS</v>
      </c>
      <c r="AK649" s="151" t="b">
        <f>ISNUMBER(SEARCH("IRT",Table1[[#This Row],[Current_Status]]))</f>
        <v>0</v>
      </c>
      <c r="AL649" s="152">
        <f>YEAR(Table1[[#This Row],[Project_Initiated]])</f>
        <v>2019</v>
      </c>
      <c r="AM649" s="87">
        <v>43770</v>
      </c>
      <c r="AN649" s="87" t="str">
        <f>IF(AND(Table1[[#This Row],[Completed Date]]&gt;="07/01/2019"+0,Table1[[#This Row],[Completed Date]]&lt;="6/30/2020"+0),"FY 19-20",IF(AND(Table1[[#This Row],[Completed Date]]&gt;="07/01/2018"+0,Table1[[#This Row],[Completed Date]]&lt;="6/30/2019"+0),"FY 18-19",""))</f>
        <v>FY 19-20</v>
      </c>
      <c r="AO649" s="152" t="str">
        <f>IFERROR(FIND("R",Table1[[#This Row],[FS_Priority]]),"")</f>
        <v/>
      </c>
      <c r="AX649"/>
      <c r="BA649" s="3"/>
    </row>
    <row r="650" spans="1:53" hidden="1" x14ac:dyDescent="0.25">
      <c r="A650" s="164" t="s">
        <v>297</v>
      </c>
      <c r="B650" s="164" t="s">
        <v>295</v>
      </c>
      <c r="C650" s="164" t="s">
        <v>297</v>
      </c>
      <c r="D650" s="168" t="b">
        <v>0</v>
      </c>
      <c r="E650" s="164" t="s">
        <v>21</v>
      </c>
      <c r="F650" s="164" t="s">
        <v>3248</v>
      </c>
      <c r="G650" s="164" t="s">
        <v>295</v>
      </c>
      <c r="H650" s="164" t="s">
        <v>407</v>
      </c>
      <c r="I650" s="164" t="s">
        <v>295</v>
      </c>
      <c r="J650" s="164" t="s">
        <v>2838</v>
      </c>
      <c r="K650" s="164" t="s">
        <v>3774</v>
      </c>
      <c r="L650" s="164" t="s">
        <v>4821</v>
      </c>
      <c r="M650" s="164" t="s">
        <v>3777</v>
      </c>
      <c r="N650" s="164" t="s">
        <v>295</v>
      </c>
      <c r="O650" s="164" t="s">
        <v>263</v>
      </c>
      <c r="Q650" s="164" t="s">
        <v>295</v>
      </c>
      <c r="R650" s="164" t="s">
        <v>295</v>
      </c>
      <c r="S650" s="168" t="b">
        <v>0</v>
      </c>
      <c r="V650" s="170">
        <v>43177</v>
      </c>
      <c r="W650" s="164" t="s">
        <v>295</v>
      </c>
      <c r="X650"/>
      <c r="Z650" s="164" t="s">
        <v>295</v>
      </c>
      <c r="AC650" s="164" t="s">
        <v>2769</v>
      </c>
      <c r="AE650" s="164" t="s">
        <v>263</v>
      </c>
      <c r="AF650" s="164" t="s">
        <v>807</v>
      </c>
      <c r="AG650" s="164" t="s">
        <v>2884</v>
      </c>
      <c r="AH650" s="170">
        <v>43412</v>
      </c>
      <c r="AI650" s="164" t="s">
        <v>4933</v>
      </c>
      <c r="AJ650" s="151" t="str">
        <f t="shared" si="10"/>
        <v>FS</v>
      </c>
      <c r="AK650" s="151" t="b">
        <f>ISNUMBER(SEARCH("IRT",Table1[[#This Row],[Current_Status]]))</f>
        <v>0</v>
      </c>
      <c r="AL650" s="152">
        <f>YEAR(Table1[[#This Row],[Project_Initiated]])</f>
        <v>2018</v>
      </c>
      <c r="AM650" s="87">
        <v>43770</v>
      </c>
      <c r="AN650" s="87" t="str">
        <f>IF(AND(Table1[[#This Row],[Completed Date]]&gt;="07/01/2019"+0,Table1[[#This Row],[Completed Date]]&lt;="6/30/2020"+0),"FY 19-20",IF(AND(Table1[[#This Row],[Completed Date]]&gt;="07/01/2018"+0,Table1[[#This Row],[Completed Date]]&lt;="6/30/2019"+0),"FY 18-19",""))</f>
        <v>FY 18-19</v>
      </c>
      <c r="AO650" s="152" t="str">
        <f>IFERROR(FIND("R",Table1[[#This Row],[FS_Priority]]),"")</f>
        <v/>
      </c>
      <c r="AX650"/>
      <c r="BA650" s="3"/>
    </row>
    <row r="651" spans="1:53" hidden="1" x14ac:dyDescent="0.25">
      <c r="A651" s="164" t="s">
        <v>948</v>
      </c>
      <c r="B651" s="164" t="s">
        <v>295</v>
      </c>
      <c r="C651" s="164" t="s">
        <v>948</v>
      </c>
      <c r="D651" s="168" t="b">
        <v>0</v>
      </c>
      <c r="E651" s="164" t="s">
        <v>21</v>
      </c>
      <c r="F651" s="164" t="s">
        <v>3246</v>
      </c>
      <c r="G651" s="164" t="s">
        <v>4397</v>
      </c>
      <c r="H651" s="164" t="s">
        <v>407</v>
      </c>
      <c r="I651" s="164" t="s">
        <v>3776</v>
      </c>
      <c r="J651" s="164" t="s">
        <v>2838</v>
      </c>
      <c r="K651" s="164" t="s">
        <v>3774</v>
      </c>
      <c r="L651" s="164" t="s">
        <v>4821</v>
      </c>
      <c r="M651" s="164" t="s">
        <v>3775</v>
      </c>
      <c r="N651" s="164" t="s">
        <v>295</v>
      </c>
      <c r="O651" s="164" t="s">
        <v>263</v>
      </c>
      <c r="Q651" s="164" t="s">
        <v>295</v>
      </c>
      <c r="R651" s="164" t="s">
        <v>295</v>
      </c>
      <c r="S651" s="168" t="b">
        <v>0</v>
      </c>
      <c r="V651" s="170">
        <v>43297</v>
      </c>
      <c r="W651" s="164" t="s">
        <v>295</v>
      </c>
      <c r="X651"/>
      <c r="Z651" s="164" t="s">
        <v>295</v>
      </c>
      <c r="AC651" s="164" t="s">
        <v>949</v>
      </c>
      <c r="AE651" s="164" t="s">
        <v>243</v>
      </c>
      <c r="AF651" s="164" t="s">
        <v>624</v>
      </c>
      <c r="AG651" s="164" t="s">
        <v>624</v>
      </c>
      <c r="AH651" s="170">
        <v>43362</v>
      </c>
      <c r="AI651" s="164" t="s">
        <v>4932</v>
      </c>
      <c r="AJ651" s="151" t="str">
        <f t="shared" si="10"/>
        <v>FS</v>
      </c>
      <c r="AK651" s="151" t="b">
        <f>ISNUMBER(SEARCH("IRT",Table1[[#This Row],[Current_Status]]))</f>
        <v>0</v>
      </c>
      <c r="AL651" s="152">
        <f>YEAR(Table1[[#This Row],[Project_Initiated]])</f>
        <v>2018</v>
      </c>
      <c r="AM651" s="87">
        <v>43770</v>
      </c>
      <c r="AN651" s="87" t="str">
        <f>IF(AND(Table1[[#This Row],[Completed Date]]&gt;="07/01/2019"+0,Table1[[#This Row],[Completed Date]]&lt;="6/30/2020"+0),"FY 19-20",IF(AND(Table1[[#This Row],[Completed Date]]&gt;="07/01/2018"+0,Table1[[#This Row],[Completed Date]]&lt;="6/30/2019"+0),"FY 18-19",""))</f>
        <v>FY 18-19</v>
      </c>
      <c r="AO651" s="152" t="str">
        <f>IFERROR(FIND("R",Table1[[#This Row],[FS_Priority]]),"")</f>
        <v/>
      </c>
      <c r="AX651"/>
      <c r="BA651" s="3"/>
    </row>
    <row r="652" spans="1:53" hidden="1" x14ac:dyDescent="0.25">
      <c r="A652" s="164" t="s">
        <v>298</v>
      </c>
      <c r="B652" s="164" t="s">
        <v>295</v>
      </c>
      <c r="C652" s="164" t="s">
        <v>298</v>
      </c>
      <c r="D652" s="168" t="b">
        <v>0</v>
      </c>
      <c r="E652" s="164" t="s">
        <v>21</v>
      </c>
      <c r="F652" s="164" t="s">
        <v>3245</v>
      </c>
      <c r="G652" s="164" t="s">
        <v>299</v>
      </c>
      <c r="H652" s="164" t="s">
        <v>331</v>
      </c>
      <c r="I652" s="164" t="s">
        <v>295</v>
      </c>
      <c r="J652" s="164" t="s">
        <v>3773</v>
      </c>
      <c r="K652" s="164" t="s">
        <v>3774</v>
      </c>
      <c r="L652" s="164" t="s">
        <v>4821</v>
      </c>
      <c r="M652" s="164" t="s">
        <v>3775</v>
      </c>
      <c r="N652" s="164" t="s">
        <v>295</v>
      </c>
      <c r="O652" s="164" t="s">
        <v>263</v>
      </c>
      <c r="Q652" s="164" t="s">
        <v>295</v>
      </c>
      <c r="R652" s="164" t="s">
        <v>295</v>
      </c>
      <c r="S652" s="168" t="b">
        <v>0</v>
      </c>
      <c r="V652" s="170">
        <v>43277</v>
      </c>
      <c r="W652" s="164" t="s">
        <v>295</v>
      </c>
      <c r="X652"/>
      <c r="Z652" s="164" t="s">
        <v>295</v>
      </c>
      <c r="AC652" s="164" t="s">
        <v>2952</v>
      </c>
      <c r="AD652" s="167"/>
      <c r="AE652" s="164" t="s">
        <v>257</v>
      </c>
      <c r="AF652" s="164" t="s">
        <v>2862</v>
      </c>
      <c r="AG652" s="164" t="s">
        <v>2883</v>
      </c>
      <c r="AH652" s="171">
        <v>43497</v>
      </c>
      <c r="AI652" s="164" t="s">
        <v>4932</v>
      </c>
      <c r="AJ652" s="151" t="str">
        <f t="shared" si="10"/>
        <v>FS</v>
      </c>
      <c r="AK652" s="151" t="b">
        <f>ISNUMBER(SEARCH("IRT",Table1[[#This Row],[Current_Status]]))</f>
        <v>0</v>
      </c>
      <c r="AL652" s="152">
        <f>YEAR(Table1[[#This Row],[Project_Initiated]])</f>
        <v>2018</v>
      </c>
      <c r="AM652" s="87">
        <v>43770</v>
      </c>
      <c r="AN652" s="87" t="str">
        <f>IF(AND(Table1[[#This Row],[Completed Date]]&gt;="07/01/2019"+0,Table1[[#This Row],[Completed Date]]&lt;="6/30/2020"+0),"FY 19-20",IF(AND(Table1[[#This Row],[Completed Date]]&gt;="07/01/2018"+0,Table1[[#This Row],[Completed Date]]&lt;="6/30/2019"+0),"FY 18-19",""))</f>
        <v>FY 18-19</v>
      </c>
      <c r="AO652" s="152" t="str">
        <f>IFERROR(FIND("R",Table1[[#This Row],[FS_Priority]]),"")</f>
        <v/>
      </c>
      <c r="AX652"/>
      <c r="BA652" s="3"/>
    </row>
    <row r="653" spans="1:53" hidden="1" x14ac:dyDescent="0.25">
      <c r="A653" s="164" t="s">
        <v>795</v>
      </c>
      <c r="B653" s="164" t="s">
        <v>295</v>
      </c>
      <c r="C653" s="164" t="s">
        <v>795</v>
      </c>
      <c r="D653" s="168" t="b">
        <v>0</v>
      </c>
      <c r="E653" s="164" t="s">
        <v>21</v>
      </c>
      <c r="F653" s="164" t="s">
        <v>3247</v>
      </c>
      <c r="G653" s="164" t="s">
        <v>295</v>
      </c>
      <c r="H653" s="164" t="s">
        <v>75</v>
      </c>
      <c r="I653" s="164" t="s">
        <v>295</v>
      </c>
      <c r="J653" s="164" t="s">
        <v>2838</v>
      </c>
      <c r="K653" s="164" t="s">
        <v>3774</v>
      </c>
      <c r="L653" s="164" t="s">
        <v>4821</v>
      </c>
      <c r="M653" s="164" t="s">
        <v>3777</v>
      </c>
      <c r="N653" s="164" t="s">
        <v>295</v>
      </c>
      <c r="O653" s="164" t="s">
        <v>263</v>
      </c>
      <c r="Q653" s="164" t="s">
        <v>295</v>
      </c>
      <c r="R653" s="164" t="s">
        <v>295</v>
      </c>
      <c r="S653" s="168" t="b">
        <v>0</v>
      </c>
      <c r="V653" s="170">
        <v>43160</v>
      </c>
      <c r="W653" s="164" t="s">
        <v>295</v>
      </c>
      <c r="X653"/>
      <c r="Z653" s="164" t="s">
        <v>295</v>
      </c>
      <c r="AC653" s="164" t="s">
        <v>796</v>
      </c>
      <c r="AE653" s="164" t="s">
        <v>263</v>
      </c>
      <c r="AF653" s="164" t="s">
        <v>797</v>
      </c>
      <c r="AG653" s="164" t="s">
        <v>2884</v>
      </c>
      <c r="AH653" s="170">
        <v>43292</v>
      </c>
      <c r="AI653" s="164" t="s">
        <v>4933</v>
      </c>
      <c r="AJ653" s="151" t="str">
        <f t="shared" si="10"/>
        <v>FS</v>
      </c>
      <c r="AK653" s="151" t="b">
        <f>ISNUMBER(SEARCH("IRT",Table1[[#This Row],[Current_Status]]))</f>
        <v>0</v>
      </c>
      <c r="AL653" s="152">
        <f>YEAR(Table1[[#This Row],[Project_Initiated]])</f>
        <v>2018</v>
      </c>
      <c r="AM653" s="87">
        <v>43770</v>
      </c>
      <c r="AN653" s="87" t="str">
        <f>IF(AND(Table1[[#This Row],[Completed Date]]&gt;="07/01/2019"+0,Table1[[#This Row],[Completed Date]]&lt;="6/30/2020"+0),"FY 19-20",IF(AND(Table1[[#This Row],[Completed Date]]&gt;="07/01/2018"+0,Table1[[#This Row],[Completed Date]]&lt;="6/30/2019"+0),"FY 18-19",""))</f>
        <v>FY 18-19</v>
      </c>
      <c r="AO653" s="152" t="str">
        <f>IFERROR(FIND("R",Table1[[#This Row],[FS_Priority]]),"")</f>
        <v/>
      </c>
      <c r="AX653"/>
      <c r="BA653" s="3"/>
    </row>
    <row r="654" spans="1:53" hidden="1" x14ac:dyDescent="0.25">
      <c r="A654" s="164" t="s">
        <v>300</v>
      </c>
      <c r="B654" s="164" t="s">
        <v>295</v>
      </c>
      <c r="C654" s="164" t="s">
        <v>300</v>
      </c>
      <c r="D654" s="168" t="b">
        <v>0</v>
      </c>
      <c r="E654" s="164" t="s">
        <v>21</v>
      </c>
      <c r="F654" s="164" t="s">
        <v>3249</v>
      </c>
      <c r="G654" s="164" t="s">
        <v>295</v>
      </c>
      <c r="H654" s="164" t="s">
        <v>407</v>
      </c>
      <c r="I654" s="164" t="s">
        <v>295</v>
      </c>
      <c r="J654" s="164" t="s">
        <v>2838</v>
      </c>
      <c r="K654" s="164" t="s">
        <v>3774</v>
      </c>
      <c r="L654" s="164" t="s">
        <v>4821</v>
      </c>
      <c r="M654" s="164" t="s">
        <v>3777</v>
      </c>
      <c r="N654" s="164" t="s">
        <v>295</v>
      </c>
      <c r="O654" s="164" t="s">
        <v>243</v>
      </c>
      <c r="Q654" s="164" t="s">
        <v>302</v>
      </c>
      <c r="R654" s="164" t="s">
        <v>295</v>
      </c>
      <c r="S654" s="168" t="b">
        <v>0</v>
      </c>
      <c r="V654" s="170">
        <v>43354</v>
      </c>
      <c r="W654" s="164" t="s">
        <v>295</v>
      </c>
      <c r="X654"/>
      <c r="Z654" s="164" t="s">
        <v>295</v>
      </c>
      <c r="AC654" s="164" t="s">
        <v>2890</v>
      </c>
      <c r="AE654" s="164" t="s">
        <v>243</v>
      </c>
      <c r="AF654" s="164" t="s">
        <v>1003</v>
      </c>
      <c r="AG654" s="164" t="s">
        <v>624</v>
      </c>
      <c r="AH654" s="170">
        <v>43476</v>
      </c>
      <c r="AI654" s="164" t="s">
        <v>4932</v>
      </c>
      <c r="AJ654" s="151" t="str">
        <f t="shared" si="10"/>
        <v>FS</v>
      </c>
      <c r="AK654" s="151" t="b">
        <f>ISNUMBER(SEARCH("IRT",Table1[[#This Row],[Current_Status]]))</f>
        <v>0</v>
      </c>
      <c r="AL654" s="152">
        <f>YEAR(Table1[[#This Row],[Project_Initiated]])</f>
        <v>2018</v>
      </c>
      <c r="AM654" s="87">
        <v>43770</v>
      </c>
      <c r="AN654" s="87" t="str">
        <f>IF(AND(Table1[[#This Row],[Completed Date]]&gt;="07/01/2019"+0,Table1[[#This Row],[Completed Date]]&lt;="6/30/2020"+0),"FY 19-20",IF(AND(Table1[[#This Row],[Completed Date]]&gt;="07/01/2018"+0,Table1[[#This Row],[Completed Date]]&lt;="6/30/2019"+0),"FY 18-19",""))</f>
        <v>FY 18-19</v>
      </c>
      <c r="AO654" s="152" t="str">
        <f>IFERROR(FIND("R",Table1[[#This Row],[FS_Priority]]),"")</f>
        <v/>
      </c>
      <c r="AX654"/>
      <c r="BA654" s="3"/>
    </row>
    <row r="655" spans="1:53" hidden="1" x14ac:dyDescent="0.25">
      <c r="A655" s="164" t="s">
        <v>3654</v>
      </c>
      <c r="B655" s="164" t="s">
        <v>295</v>
      </c>
      <c r="C655" s="164" t="s">
        <v>3654</v>
      </c>
      <c r="D655" s="168" t="b">
        <v>0</v>
      </c>
      <c r="E655" s="164" t="s">
        <v>21</v>
      </c>
      <c r="F655" s="164" t="s">
        <v>3655</v>
      </c>
      <c r="G655" s="164" t="s">
        <v>295</v>
      </c>
      <c r="H655" s="164" t="s">
        <v>407</v>
      </c>
      <c r="I655" s="164" t="s">
        <v>4294</v>
      </c>
      <c r="J655" s="164" t="s">
        <v>2838</v>
      </c>
      <c r="K655" s="164" t="s">
        <v>3774</v>
      </c>
      <c r="L655" s="164" t="s">
        <v>4821</v>
      </c>
      <c r="M655" s="164" t="s">
        <v>3775</v>
      </c>
      <c r="N655" s="164" t="s">
        <v>295</v>
      </c>
      <c r="O655" s="164" t="s">
        <v>263</v>
      </c>
      <c r="Q655" s="164" t="s">
        <v>302</v>
      </c>
      <c r="R655" s="164" t="s">
        <v>295</v>
      </c>
      <c r="S655" s="168" t="b">
        <v>0</v>
      </c>
      <c r="V655" s="170">
        <v>43608</v>
      </c>
      <c r="W655" s="164" t="s">
        <v>295</v>
      </c>
      <c r="X655"/>
      <c r="Z655" s="164" t="s">
        <v>295</v>
      </c>
      <c r="AC655" s="164" t="s">
        <v>4612</v>
      </c>
      <c r="AD655" s="167"/>
      <c r="AE655" s="164" t="s">
        <v>263</v>
      </c>
      <c r="AF655" s="164" t="s">
        <v>295</v>
      </c>
      <c r="AG655" s="164" t="s">
        <v>295</v>
      </c>
      <c r="AH655" s="170">
        <v>43724</v>
      </c>
      <c r="AI655" s="164" t="s">
        <v>4934</v>
      </c>
      <c r="AJ655" s="151" t="str">
        <f t="shared" si="10"/>
        <v>FS</v>
      </c>
      <c r="AK655" s="151" t="b">
        <f>ISNUMBER(SEARCH("IRT",Table1[[#This Row],[Current_Status]]))</f>
        <v>0</v>
      </c>
      <c r="AL655" s="152">
        <f>YEAR(Table1[[#This Row],[Project_Initiated]])</f>
        <v>2019</v>
      </c>
      <c r="AM655" s="87">
        <v>43770</v>
      </c>
      <c r="AN655" s="87" t="str">
        <f>IF(AND(Table1[[#This Row],[Completed Date]]&gt;="07/01/2019"+0,Table1[[#This Row],[Completed Date]]&lt;="6/30/2020"+0),"FY 19-20",IF(AND(Table1[[#This Row],[Completed Date]]&gt;="07/01/2018"+0,Table1[[#This Row],[Completed Date]]&lt;="6/30/2019"+0),"FY 18-19",""))</f>
        <v>FY 19-20</v>
      </c>
      <c r="AO655" s="152" t="str">
        <f>IFERROR(FIND("R",Table1[[#This Row],[FS_Priority]]),"")</f>
        <v/>
      </c>
      <c r="AX655"/>
      <c r="BA655" s="3"/>
    </row>
    <row r="656" spans="1:53" hidden="1" x14ac:dyDescent="0.25">
      <c r="A656" s="164" t="s">
        <v>303</v>
      </c>
      <c r="B656" s="164" t="s">
        <v>295</v>
      </c>
      <c r="C656" s="164" t="s">
        <v>303</v>
      </c>
      <c r="D656" s="168" t="b">
        <v>0</v>
      </c>
      <c r="E656" s="164" t="s">
        <v>21</v>
      </c>
      <c r="F656" s="164" t="s">
        <v>3250</v>
      </c>
      <c r="G656" s="164" t="s">
        <v>304</v>
      </c>
      <c r="H656" s="164" t="s">
        <v>407</v>
      </c>
      <c r="I656" s="164" t="s">
        <v>295</v>
      </c>
      <c r="J656" s="164" t="s">
        <v>2852</v>
      </c>
      <c r="K656" s="164" t="s">
        <v>3774</v>
      </c>
      <c r="L656" s="164" t="s">
        <v>4821</v>
      </c>
      <c r="M656" s="164" t="s">
        <v>3777</v>
      </c>
      <c r="N656" s="164" t="s">
        <v>295</v>
      </c>
      <c r="O656" s="164" t="s">
        <v>263</v>
      </c>
      <c r="Q656" s="164" t="s">
        <v>305</v>
      </c>
      <c r="R656" s="164" t="s">
        <v>295</v>
      </c>
      <c r="S656" s="168" t="b">
        <v>0</v>
      </c>
      <c r="V656" s="170">
        <v>43355</v>
      </c>
      <c r="W656" s="164" t="s">
        <v>295</v>
      </c>
      <c r="X656"/>
      <c r="Z656" s="164" t="s">
        <v>295</v>
      </c>
      <c r="AC656" s="164" t="s">
        <v>3140</v>
      </c>
      <c r="AD656" s="171">
        <v>43370</v>
      </c>
      <c r="AE656" s="164" t="s">
        <v>257</v>
      </c>
      <c r="AF656" s="164" t="s">
        <v>3089</v>
      </c>
      <c r="AG656" s="164" t="s">
        <v>2884</v>
      </c>
      <c r="AH656" s="167"/>
      <c r="AI656" s="164" t="s">
        <v>4932</v>
      </c>
      <c r="AJ656" s="151" t="str">
        <f t="shared" si="10"/>
        <v>FS</v>
      </c>
      <c r="AK656" s="151" t="b">
        <f>ISNUMBER(SEARCH("IRT",Table1[[#This Row],[Current_Status]]))</f>
        <v>0</v>
      </c>
      <c r="AL656" s="152">
        <f>YEAR(Table1[[#This Row],[Project_Initiated]])</f>
        <v>2018</v>
      </c>
      <c r="AM656" s="87">
        <v>43770</v>
      </c>
      <c r="AN656" s="87" t="str">
        <f>IF(AND(Table1[[#This Row],[Completed Date]]&gt;="07/01/2019"+0,Table1[[#This Row],[Completed Date]]&lt;="6/30/2020"+0),"FY 19-20",IF(AND(Table1[[#This Row],[Completed Date]]&gt;="07/01/2018"+0,Table1[[#This Row],[Completed Date]]&lt;="6/30/2019"+0),"FY 18-19",""))</f>
        <v/>
      </c>
      <c r="AO656" s="152" t="str">
        <f>IFERROR(FIND("R",Table1[[#This Row],[FS_Priority]]),"")</f>
        <v/>
      </c>
      <c r="AX656"/>
      <c r="BA656" s="3"/>
    </row>
    <row r="657" spans="1:53" hidden="1" x14ac:dyDescent="0.25">
      <c r="A657" s="164" t="s">
        <v>306</v>
      </c>
      <c r="B657" s="164" t="s">
        <v>295</v>
      </c>
      <c r="C657" s="164" t="s">
        <v>306</v>
      </c>
      <c r="D657" s="168" t="b">
        <v>0</v>
      </c>
      <c r="E657" s="164" t="s">
        <v>21</v>
      </c>
      <c r="F657" s="164" t="s">
        <v>3251</v>
      </c>
      <c r="G657" s="164" t="s">
        <v>295</v>
      </c>
      <c r="H657" s="164" t="s">
        <v>407</v>
      </c>
      <c r="I657" s="164" t="s">
        <v>264</v>
      </c>
      <c r="J657" s="164" t="s">
        <v>2838</v>
      </c>
      <c r="K657" s="164" t="s">
        <v>3774</v>
      </c>
      <c r="L657" s="164" t="s">
        <v>4821</v>
      </c>
      <c r="M657" s="164" t="s">
        <v>3777</v>
      </c>
      <c r="N657" s="164" t="s">
        <v>295</v>
      </c>
      <c r="O657" s="164" t="s">
        <v>243</v>
      </c>
      <c r="Q657" s="164" t="s">
        <v>307</v>
      </c>
      <c r="R657" s="164" t="s">
        <v>295</v>
      </c>
      <c r="S657" s="168" t="b">
        <v>0</v>
      </c>
      <c r="V657" s="170">
        <v>43355</v>
      </c>
      <c r="W657" s="164" t="s">
        <v>295</v>
      </c>
      <c r="X657"/>
      <c r="Z657" s="164" t="s">
        <v>295</v>
      </c>
      <c r="AC657" s="164" t="s">
        <v>3163</v>
      </c>
      <c r="AD657" s="167"/>
      <c r="AE657" s="164" t="s">
        <v>243</v>
      </c>
      <c r="AF657" s="164" t="s">
        <v>1003</v>
      </c>
      <c r="AG657" s="164" t="s">
        <v>624</v>
      </c>
      <c r="AH657" s="170">
        <v>43592</v>
      </c>
      <c r="AI657" s="164" t="s">
        <v>4932</v>
      </c>
      <c r="AJ657" s="151" t="str">
        <f t="shared" si="10"/>
        <v>FS</v>
      </c>
      <c r="AK657" s="151" t="b">
        <f>ISNUMBER(SEARCH("IRT",Table1[[#This Row],[Current_Status]]))</f>
        <v>0</v>
      </c>
      <c r="AL657" s="152">
        <f>YEAR(Table1[[#This Row],[Project_Initiated]])</f>
        <v>2018</v>
      </c>
      <c r="AM657" s="87">
        <v>43770</v>
      </c>
      <c r="AN657" s="87" t="str">
        <f>IF(AND(Table1[[#This Row],[Completed Date]]&gt;="07/01/2019"+0,Table1[[#This Row],[Completed Date]]&lt;="6/30/2020"+0),"FY 19-20",IF(AND(Table1[[#This Row],[Completed Date]]&gt;="07/01/2018"+0,Table1[[#This Row],[Completed Date]]&lt;="6/30/2019"+0),"FY 18-19",""))</f>
        <v>FY 18-19</v>
      </c>
      <c r="AO657" s="152" t="str">
        <f>IFERROR(FIND("R",Table1[[#This Row],[FS_Priority]]),"")</f>
        <v/>
      </c>
      <c r="AX657"/>
      <c r="BA657" s="3"/>
    </row>
    <row r="658" spans="1:53" hidden="1" x14ac:dyDescent="0.25">
      <c r="A658" s="164" t="s">
        <v>308</v>
      </c>
      <c r="B658" s="164" t="s">
        <v>295</v>
      </c>
      <c r="C658" s="164" t="s">
        <v>308</v>
      </c>
      <c r="D658" s="168" t="b">
        <v>0</v>
      </c>
      <c r="E658" s="164" t="s">
        <v>21</v>
      </c>
      <c r="F658" s="164" t="s">
        <v>3252</v>
      </c>
      <c r="G658" s="164" t="s">
        <v>295</v>
      </c>
      <c r="H658" s="164" t="s">
        <v>407</v>
      </c>
      <c r="I658" s="164" t="s">
        <v>3778</v>
      </c>
      <c r="J658" s="164" t="s">
        <v>2838</v>
      </c>
      <c r="K658" s="164" t="s">
        <v>3774</v>
      </c>
      <c r="L658" s="164" t="s">
        <v>4821</v>
      </c>
      <c r="M658" s="164" t="s">
        <v>3777</v>
      </c>
      <c r="N658" s="164" t="s">
        <v>295</v>
      </c>
      <c r="O658" s="164" t="s">
        <v>243</v>
      </c>
      <c r="Q658" s="164" t="s">
        <v>309</v>
      </c>
      <c r="R658" s="164" t="s">
        <v>2826</v>
      </c>
      <c r="S658" s="168" t="b">
        <v>0</v>
      </c>
      <c r="V658" s="170">
        <v>43355</v>
      </c>
      <c r="W658" s="164" t="s">
        <v>295</v>
      </c>
      <c r="X658"/>
      <c r="Z658" s="164" t="s">
        <v>295</v>
      </c>
      <c r="AC658" s="164" t="s">
        <v>2890</v>
      </c>
      <c r="AD658" s="167"/>
      <c r="AE658" s="164" t="s">
        <v>243</v>
      </c>
      <c r="AF658" s="164" t="s">
        <v>1003</v>
      </c>
      <c r="AG658" s="164" t="s">
        <v>624</v>
      </c>
      <c r="AH658" s="170">
        <v>43476</v>
      </c>
      <c r="AI658" s="164" t="s">
        <v>4932</v>
      </c>
      <c r="AJ658" s="151" t="str">
        <f t="shared" si="10"/>
        <v>FS</v>
      </c>
      <c r="AK658" s="151" t="b">
        <f>ISNUMBER(SEARCH("IRT",Table1[[#This Row],[Current_Status]]))</f>
        <v>0</v>
      </c>
      <c r="AL658" s="152">
        <f>YEAR(Table1[[#This Row],[Project_Initiated]])</f>
        <v>2018</v>
      </c>
      <c r="AM658" s="87">
        <v>43770</v>
      </c>
      <c r="AN658" s="87" t="str">
        <f>IF(AND(Table1[[#This Row],[Completed Date]]&gt;="07/01/2019"+0,Table1[[#This Row],[Completed Date]]&lt;="6/30/2020"+0),"FY 19-20",IF(AND(Table1[[#This Row],[Completed Date]]&gt;="07/01/2018"+0,Table1[[#This Row],[Completed Date]]&lt;="6/30/2019"+0),"FY 18-19",""))</f>
        <v>FY 18-19</v>
      </c>
      <c r="AO658" s="152" t="str">
        <f>IFERROR(FIND("R",Table1[[#This Row],[FS_Priority]]),"")</f>
        <v/>
      </c>
      <c r="AX658"/>
      <c r="BA658" s="3"/>
    </row>
    <row r="659" spans="1:53" hidden="1" x14ac:dyDescent="0.25">
      <c r="A659" s="164" t="s">
        <v>310</v>
      </c>
      <c r="B659" s="164" t="s">
        <v>295</v>
      </c>
      <c r="C659" s="164" t="s">
        <v>310</v>
      </c>
      <c r="D659" s="168" t="b">
        <v>0</v>
      </c>
      <c r="E659" s="164" t="s">
        <v>21</v>
      </c>
      <c r="F659" s="164" t="s">
        <v>3253</v>
      </c>
      <c r="G659" s="164" t="s">
        <v>304</v>
      </c>
      <c r="H659" s="164" t="s">
        <v>407</v>
      </c>
      <c r="I659" s="164" t="s">
        <v>3779</v>
      </c>
      <c r="J659" s="164" t="s">
        <v>2851</v>
      </c>
      <c r="K659" s="164" t="s">
        <v>3774</v>
      </c>
      <c r="L659" s="164" t="s">
        <v>4821</v>
      </c>
      <c r="M659" s="164" t="s">
        <v>3777</v>
      </c>
      <c r="N659" s="164" t="s">
        <v>295</v>
      </c>
      <c r="O659" s="164" t="s">
        <v>295</v>
      </c>
      <c r="Q659" s="164" t="s">
        <v>311</v>
      </c>
      <c r="R659" s="164" t="s">
        <v>295</v>
      </c>
      <c r="S659" s="168" t="b">
        <v>0</v>
      </c>
      <c r="V659" s="170">
        <v>43355</v>
      </c>
      <c r="W659" s="164" t="s">
        <v>295</v>
      </c>
      <c r="X659"/>
      <c r="Z659" s="164" t="s">
        <v>295</v>
      </c>
      <c r="AC659" s="164" t="s">
        <v>295</v>
      </c>
      <c r="AD659" s="171">
        <v>43370</v>
      </c>
      <c r="AE659" s="164" t="s">
        <v>257</v>
      </c>
      <c r="AF659" s="164" t="s">
        <v>3090</v>
      </c>
      <c r="AG659" s="164" t="s">
        <v>295</v>
      </c>
      <c r="AH659" s="170">
        <v>43489</v>
      </c>
      <c r="AI659" s="164" t="s">
        <v>4932</v>
      </c>
      <c r="AJ659" s="151" t="str">
        <f t="shared" si="10"/>
        <v>FS</v>
      </c>
      <c r="AK659" s="151" t="b">
        <f>ISNUMBER(SEARCH("IRT",Table1[[#This Row],[Current_Status]]))</f>
        <v>0</v>
      </c>
      <c r="AL659" s="152">
        <f>YEAR(Table1[[#This Row],[Project_Initiated]])</f>
        <v>2018</v>
      </c>
      <c r="AM659" s="87">
        <v>43770</v>
      </c>
      <c r="AN659" s="87" t="str">
        <f>IF(AND(Table1[[#This Row],[Completed Date]]&gt;="07/01/2019"+0,Table1[[#This Row],[Completed Date]]&lt;="6/30/2020"+0),"FY 19-20",IF(AND(Table1[[#This Row],[Completed Date]]&gt;="07/01/2018"+0,Table1[[#This Row],[Completed Date]]&lt;="6/30/2019"+0),"FY 18-19",""))</f>
        <v>FY 18-19</v>
      </c>
      <c r="AO659" s="152" t="str">
        <f>IFERROR(FIND("R",Table1[[#This Row],[FS_Priority]]),"")</f>
        <v/>
      </c>
      <c r="AX659"/>
      <c r="BA659" s="3"/>
    </row>
    <row r="660" spans="1:53" hidden="1" x14ac:dyDescent="0.25">
      <c r="A660" s="164" t="s">
        <v>312</v>
      </c>
      <c r="B660" s="164" t="s">
        <v>295</v>
      </c>
      <c r="C660" s="164" t="s">
        <v>312</v>
      </c>
      <c r="D660" s="168" t="b">
        <v>0</v>
      </c>
      <c r="E660" s="164" t="s">
        <v>21</v>
      </c>
      <c r="F660" s="164" t="s">
        <v>3254</v>
      </c>
      <c r="G660" s="164" t="s">
        <v>295</v>
      </c>
      <c r="H660" s="164" t="s">
        <v>407</v>
      </c>
      <c r="I660" s="164" t="s">
        <v>3780</v>
      </c>
      <c r="J660" s="164" t="s">
        <v>2838</v>
      </c>
      <c r="K660" s="164" t="s">
        <v>3774</v>
      </c>
      <c r="L660" s="164" t="s">
        <v>4821</v>
      </c>
      <c r="M660" s="164" t="s">
        <v>3777</v>
      </c>
      <c r="N660" s="164" t="s">
        <v>295</v>
      </c>
      <c r="O660" s="164" t="s">
        <v>295</v>
      </c>
      <c r="Q660" s="164" t="s">
        <v>313</v>
      </c>
      <c r="R660" s="164" t="s">
        <v>295</v>
      </c>
      <c r="S660" s="168" t="b">
        <v>0</v>
      </c>
      <c r="V660" s="170">
        <v>43355</v>
      </c>
      <c r="W660" s="164" t="s">
        <v>295</v>
      </c>
      <c r="X660"/>
      <c r="Z660" s="164" t="s">
        <v>295</v>
      </c>
      <c r="AC660" s="164" t="s">
        <v>2999</v>
      </c>
      <c r="AE660" s="164" t="s">
        <v>257</v>
      </c>
      <c r="AF660" s="164" t="s">
        <v>1019</v>
      </c>
      <c r="AG660" s="164" t="s">
        <v>295</v>
      </c>
      <c r="AH660" s="170">
        <v>43510</v>
      </c>
      <c r="AI660" s="164" t="s">
        <v>4932</v>
      </c>
      <c r="AJ660" s="151" t="str">
        <f t="shared" si="10"/>
        <v>FS</v>
      </c>
      <c r="AK660" s="151" t="b">
        <f>ISNUMBER(SEARCH("IRT",Table1[[#This Row],[Current_Status]]))</f>
        <v>0</v>
      </c>
      <c r="AL660" s="152">
        <f>YEAR(Table1[[#This Row],[Project_Initiated]])</f>
        <v>2018</v>
      </c>
      <c r="AM660" s="87">
        <v>43770</v>
      </c>
      <c r="AN660" s="87" t="str">
        <f>IF(AND(Table1[[#This Row],[Completed Date]]&gt;="07/01/2019"+0,Table1[[#This Row],[Completed Date]]&lt;="6/30/2020"+0),"FY 19-20",IF(AND(Table1[[#This Row],[Completed Date]]&gt;="07/01/2018"+0,Table1[[#This Row],[Completed Date]]&lt;="6/30/2019"+0),"FY 18-19",""))</f>
        <v>FY 18-19</v>
      </c>
      <c r="AO660" s="152" t="str">
        <f>IFERROR(FIND("R",Table1[[#This Row],[FS_Priority]]),"")</f>
        <v/>
      </c>
      <c r="AX660"/>
      <c r="BA660" s="3"/>
    </row>
    <row r="661" spans="1:53" hidden="1" x14ac:dyDescent="0.25">
      <c r="A661" s="164" t="s">
        <v>314</v>
      </c>
      <c r="B661" s="164" t="s">
        <v>295</v>
      </c>
      <c r="C661" s="164" t="s">
        <v>314</v>
      </c>
      <c r="D661" s="168" t="b">
        <v>0</v>
      </c>
      <c r="E661" s="164" t="s">
        <v>21</v>
      </c>
      <c r="F661" s="164" t="s">
        <v>3255</v>
      </c>
      <c r="G661" s="164" t="s">
        <v>304</v>
      </c>
      <c r="H661" s="164" t="s">
        <v>3781</v>
      </c>
      <c r="I661" s="164" t="s">
        <v>295</v>
      </c>
      <c r="J661" s="164" t="s">
        <v>2851</v>
      </c>
      <c r="K661" s="164" t="s">
        <v>3774</v>
      </c>
      <c r="L661" s="164" t="s">
        <v>4821</v>
      </c>
      <c r="M661" s="164" t="s">
        <v>3777</v>
      </c>
      <c r="N661" s="164" t="s">
        <v>295</v>
      </c>
      <c r="O661" s="164" t="s">
        <v>295</v>
      </c>
      <c r="Q661" s="164" t="s">
        <v>315</v>
      </c>
      <c r="R661" s="164" t="s">
        <v>295</v>
      </c>
      <c r="S661" s="168" t="b">
        <v>0</v>
      </c>
      <c r="V661" s="170">
        <v>43355</v>
      </c>
      <c r="W661" s="164" t="s">
        <v>295</v>
      </c>
      <c r="X661"/>
      <c r="Z661" s="164" t="s">
        <v>295</v>
      </c>
      <c r="AC661" s="164" t="s">
        <v>295</v>
      </c>
      <c r="AD661" s="171">
        <v>43388</v>
      </c>
      <c r="AE661" s="164" t="s">
        <v>257</v>
      </c>
      <c r="AF661" s="164" t="s">
        <v>4398</v>
      </c>
      <c r="AG661" s="164" t="s">
        <v>2884</v>
      </c>
      <c r="AH661" s="170">
        <v>43489</v>
      </c>
      <c r="AI661" s="164" t="s">
        <v>4932</v>
      </c>
      <c r="AJ661" s="151" t="str">
        <f t="shared" si="10"/>
        <v>FS</v>
      </c>
      <c r="AK661" s="151" t="b">
        <f>ISNUMBER(SEARCH("IRT",Table1[[#This Row],[Current_Status]]))</f>
        <v>0</v>
      </c>
      <c r="AL661" s="152">
        <f>YEAR(Table1[[#This Row],[Project_Initiated]])</f>
        <v>2018</v>
      </c>
      <c r="AM661" s="87">
        <v>43770</v>
      </c>
      <c r="AN661" s="87" t="str">
        <f>IF(AND(Table1[[#This Row],[Completed Date]]&gt;="07/01/2019"+0,Table1[[#This Row],[Completed Date]]&lt;="6/30/2020"+0),"FY 19-20",IF(AND(Table1[[#This Row],[Completed Date]]&gt;="07/01/2018"+0,Table1[[#This Row],[Completed Date]]&lt;="6/30/2019"+0),"FY 18-19",""))</f>
        <v>FY 18-19</v>
      </c>
      <c r="AO661" s="152" t="str">
        <f>IFERROR(FIND("R",Table1[[#This Row],[FS_Priority]]),"")</f>
        <v/>
      </c>
      <c r="AX661"/>
      <c r="BA661" s="3"/>
    </row>
    <row r="662" spans="1:53" hidden="1" x14ac:dyDescent="0.25">
      <c r="A662" s="164" t="s">
        <v>316</v>
      </c>
      <c r="B662" s="164" t="s">
        <v>295</v>
      </c>
      <c r="C662" s="164" t="s">
        <v>316</v>
      </c>
      <c r="D662" s="168" t="b">
        <v>0</v>
      </c>
      <c r="E662" s="164" t="s">
        <v>21</v>
      </c>
      <c r="F662" s="164" t="s">
        <v>3256</v>
      </c>
      <c r="G662" s="164" t="s">
        <v>295</v>
      </c>
      <c r="H662" s="164" t="s">
        <v>554</v>
      </c>
      <c r="I662" s="164" t="s">
        <v>295</v>
      </c>
      <c r="J662" s="164" t="s">
        <v>3773</v>
      </c>
      <c r="K662" s="164" t="s">
        <v>3774</v>
      </c>
      <c r="L662" s="164" t="s">
        <v>4821</v>
      </c>
      <c r="M662" s="164" t="s">
        <v>3777</v>
      </c>
      <c r="N662" s="164" t="s">
        <v>295</v>
      </c>
      <c r="O662" s="164" t="s">
        <v>295</v>
      </c>
      <c r="Q662" s="164" t="s">
        <v>318</v>
      </c>
      <c r="R662" s="164" t="s">
        <v>295</v>
      </c>
      <c r="S662" s="168" t="b">
        <v>0</v>
      </c>
      <c r="V662" s="170">
        <v>43355</v>
      </c>
      <c r="W662" s="164" t="s">
        <v>295</v>
      </c>
      <c r="X662"/>
      <c r="Z662" s="164" t="s">
        <v>295</v>
      </c>
      <c r="AC662" s="164" t="s">
        <v>295</v>
      </c>
      <c r="AD662" s="171">
        <v>43370</v>
      </c>
      <c r="AE662" s="164" t="s">
        <v>257</v>
      </c>
      <c r="AF662" s="164" t="s">
        <v>4399</v>
      </c>
      <c r="AG662" s="164" t="s">
        <v>2884</v>
      </c>
      <c r="AH662" s="170">
        <v>43424</v>
      </c>
      <c r="AI662" s="164" t="s">
        <v>4932</v>
      </c>
      <c r="AJ662" s="151" t="str">
        <f t="shared" si="10"/>
        <v>FS</v>
      </c>
      <c r="AK662" s="151" t="b">
        <f>ISNUMBER(SEARCH("IRT",Table1[[#This Row],[Current_Status]]))</f>
        <v>0</v>
      </c>
      <c r="AL662" s="152">
        <f>YEAR(Table1[[#This Row],[Project_Initiated]])</f>
        <v>2018</v>
      </c>
      <c r="AM662" s="87">
        <v>43770</v>
      </c>
      <c r="AN662" s="87" t="str">
        <f>IF(AND(Table1[[#This Row],[Completed Date]]&gt;="07/01/2019"+0,Table1[[#This Row],[Completed Date]]&lt;="6/30/2020"+0),"FY 19-20",IF(AND(Table1[[#This Row],[Completed Date]]&gt;="07/01/2018"+0,Table1[[#This Row],[Completed Date]]&lt;="6/30/2019"+0),"FY 18-19",""))</f>
        <v>FY 18-19</v>
      </c>
      <c r="AO662" s="152" t="str">
        <f>IFERROR(FIND("R",Table1[[#This Row],[FS_Priority]]),"")</f>
        <v/>
      </c>
      <c r="AX662"/>
      <c r="BA662" s="3"/>
    </row>
    <row r="663" spans="1:53" hidden="1" x14ac:dyDescent="0.25">
      <c r="A663" s="164" t="s">
        <v>3656</v>
      </c>
      <c r="B663" s="164" t="s">
        <v>295</v>
      </c>
      <c r="C663" s="164" t="s">
        <v>3656</v>
      </c>
      <c r="D663" s="168" t="b">
        <v>0</v>
      </c>
      <c r="E663" s="164" t="s">
        <v>21</v>
      </c>
      <c r="F663" s="164" t="s">
        <v>3657</v>
      </c>
      <c r="G663" s="164" t="s">
        <v>295</v>
      </c>
      <c r="H663" s="164" t="s">
        <v>407</v>
      </c>
      <c r="I663" s="164" t="s">
        <v>4295</v>
      </c>
      <c r="J663" s="164" t="s">
        <v>2851</v>
      </c>
      <c r="K663" s="164" t="s">
        <v>3774</v>
      </c>
      <c r="L663" s="164" t="s">
        <v>4821</v>
      </c>
      <c r="M663" s="164" t="s">
        <v>3775</v>
      </c>
      <c r="N663" s="164" t="s">
        <v>295</v>
      </c>
      <c r="O663" s="164" t="s">
        <v>263</v>
      </c>
      <c r="Q663" s="164" t="s">
        <v>320</v>
      </c>
      <c r="R663" s="164" t="s">
        <v>295</v>
      </c>
      <c r="S663" s="168" t="b">
        <v>0</v>
      </c>
      <c r="V663" s="170">
        <v>43608</v>
      </c>
      <c r="W663" s="164" t="s">
        <v>295</v>
      </c>
      <c r="X663"/>
      <c r="Z663" s="164" t="s">
        <v>295</v>
      </c>
      <c r="AC663" s="164" t="s">
        <v>3658</v>
      </c>
      <c r="AD663" s="167"/>
      <c r="AE663" s="164" t="s">
        <v>263</v>
      </c>
      <c r="AF663" s="164" t="s">
        <v>295</v>
      </c>
      <c r="AG663" s="164" t="s">
        <v>295</v>
      </c>
      <c r="AH663" s="170">
        <v>43635</v>
      </c>
      <c r="AI663" s="164" t="s">
        <v>4934</v>
      </c>
      <c r="AJ663" s="151" t="str">
        <f t="shared" si="10"/>
        <v>FS</v>
      </c>
      <c r="AK663" s="151" t="b">
        <f>ISNUMBER(SEARCH("IRT",Table1[[#This Row],[Current_Status]]))</f>
        <v>0</v>
      </c>
      <c r="AL663" s="152">
        <f>YEAR(Table1[[#This Row],[Project_Initiated]])</f>
        <v>2019</v>
      </c>
      <c r="AM663" s="87">
        <v>43770</v>
      </c>
      <c r="AN663" s="87" t="str">
        <f>IF(AND(Table1[[#This Row],[Completed Date]]&gt;="07/01/2019"+0,Table1[[#This Row],[Completed Date]]&lt;="6/30/2020"+0),"FY 19-20",IF(AND(Table1[[#This Row],[Completed Date]]&gt;="07/01/2018"+0,Table1[[#This Row],[Completed Date]]&lt;="6/30/2019"+0),"FY 18-19",""))</f>
        <v>FY 18-19</v>
      </c>
      <c r="AO663" s="152" t="str">
        <f>IFERROR(FIND("R",Table1[[#This Row],[FS_Priority]]),"")</f>
        <v/>
      </c>
      <c r="AX663"/>
      <c r="BA663" s="3"/>
    </row>
    <row r="664" spans="1:53" hidden="1" x14ac:dyDescent="0.25">
      <c r="A664" s="164" t="s">
        <v>319</v>
      </c>
      <c r="B664" s="164" t="s">
        <v>295</v>
      </c>
      <c r="C664" s="164" t="s">
        <v>319</v>
      </c>
      <c r="D664" s="168" t="b">
        <v>0</v>
      </c>
      <c r="E664" s="164" t="s">
        <v>21</v>
      </c>
      <c r="F664" s="164" t="s">
        <v>3257</v>
      </c>
      <c r="G664" s="164" t="s">
        <v>301</v>
      </c>
      <c r="H664" s="164" t="s">
        <v>407</v>
      </c>
      <c r="I664" s="164" t="s">
        <v>295</v>
      </c>
      <c r="J664" s="164" t="s">
        <v>2851</v>
      </c>
      <c r="K664" s="164" t="s">
        <v>3774</v>
      </c>
      <c r="L664" s="164" t="s">
        <v>4821</v>
      </c>
      <c r="M664" s="164" t="s">
        <v>3777</v>
      </c>
      <c r="N664" s="164" t="s">
        <v>295</v>
      </c>
      <c r="O664" s="164" t="s">
        <v>243</v>
      </c>
      <c r="Q664" s="164" t="s">
        <v>320</v>
      </c>
      <c r="R664" s="164" t="s">
        <v>295</v>
      </c>
      <c r="S664" s="168" t="b">
        <v>0</v>
      </c>
      <c r="V664" s="170">
        <v>43354</v>
      </c>
      <c r="W664" s="164" t="s">
        <v>295</v>
      </c>
      <c r="X664"/>
      <c r="Z664" s="164" t="s">
        <v>295</v>
      </c>
      <c r="AC664" s="164" t="s">
        <v>2858</v>
      </c>
      <c r="AD664" s="167"/>
      <c r="AE664" s="164" t="s">
        <v>243</v>
      </c>
      <c r="AF664" s="164" t="s">
        <v>1003</v>
      </c>
      <c r="AG664" s="164" t="s">
        <v>624</v>
      </c>
      <c r="AH664" s="170">
        <v>43447</v>
      </c>
      <c r="AI664" s="164" t="s">
        <v>4932</v>
      </c>
      <c r="AJ664" s="151" t="str">
        <f t="shared" si="10"/>
        <v>FS</v>
      </c>
      <c r="AK664" s="151" t="b">
        <f>ISNUMBER(SEARCH("IRT",Table1[[#This Row],[Current_Status]]))</f>
        <v>0</v>
      </c>
      <c r="AL664" s="152">
        <f>YEAR(Table1[[#This Row],[Project_Initiated]])</f>
        <v>2018</v>
      </c>
      <c r="AM664" s="87">
        <v>43770</v>
      </c>
      <c r="AN664" s="87" t="str">
        <f>IF(AND(Table1[[#This Row],[Completed Date]]&gt;="07/01/2019"+0,Table1[[#This Row],[Completed Date]]&lt;="6/30/2020"+0),"FY 19-20",IF(AND(Table1[[#This Row],[Completed Date]]&gt;="07/01/2018"+0,Table1[[#This Row],[Completed Date]]&lt;="6/30/2019"+0),"FY 18-19",""))</f>
        <v>FY 18-19</v>
      </c>
      <c r="AO664" s="152" t="str">
        <f>IFERROR(FIND("R",Table1[[#This Row],[FS_Priority]]),"")</f>
        <v/>
      </c>
      <c r="AX664"/>
      <c r="BA664" s="3"/>
    </row>
    <row r="665" spans="1:53" hidden="1" x14ac:dyDescent="0.25">
      <c r="A665" s="164" t="s">
        <v>321</v>
      </c>
      <c r="B665" s="164" t="s">
        <v>295</v>
      </c>
      <c r="C665" s="164" t="s">
        <v>321</v>
      </c>
      <c r="D665" s="168" t="b">
        <v>0</v>
      </c>
      <c r="E665" s="164" t="s">
        <v>21</v>
      </c>
      <c r="F665" s="164" t="s">
        <v>3258</v>
      </c>
      <c r="G665" s="164" t="s">
        <v>295</v>
      </c>
      <c r="H665" s="164" t="s">
        <v>407</v>
      </c>
      <c r="I665" s="164" t="s">
        <v>3782</v>
      </c>
      <c r="J665" s="164" t="s">
        <v>2838</v>
      </c>
      <c r="K665" s="164" t="s">
        <v>3774</v>
      </c>
      <c r="L665" s="164" t="s">
        <v>4821</v>
      </c>
      <c r="M665" s="164" t="s">
        <v>3775</v>
      </c>
      <c r="N665" s="164" t="s">
        <v>295</v>
      </c>
      <c r="O665" s="164" t="s">
        <v>263</v>
      </c>
      <c r="Q665" s="164" t="s">
        <v>264</v>
      </c>
      <c r="R665" s="164" t="s">
        <v>295</v>
      </c>
      <c r="S665" s="168" t="b">
        <v>0</v>
      </c>
      <c r="V665" s="170">
        <v>43353</v>
      </c>
      <c r="W665" s="164" t="s">
        <v>295</v>
      </c>
      <c r="X665"/>
      <c r="Z665" s="164" t="s">
        <v>295</v>
      </c>
      <c r="AC665" s="164" t="s">
        <v>3190</v>
      </c>
      <c r="AD665" s="167"/>
      <c r="AE665" s="164" t="s">
        <v>257</v>
      </c>
      <c r="AF665" s="164" t="s">
        <v>3091</v>
      </c>
      <c r="AG665" s="164" t="s">
        <v>2884</v>
      </c>
      <c r="AH665" s="171">
        <v>43616</v>
      </c>
      <c r="AI665" s="164" t="s">
        <v>4932</v>
      </c>
      <c r="AJ665" s="151" t="str">
        <f t="shared" si="10"/>
        <v>FS</v>
      </c>
      <c r="AK665" s="151" t="b">
        <f>ISNUMBER(SEARCH("IRT",Table1[[#This Row],[Current_Status]]))</f>
        <v>0</v>
      </c>
      <c r="AL665" s="152">
        <f>YEAR(Table1[[#This Row],[Project_Initiated]])</f>
        <v>2018</v>
      </c>
      <c r="AM665" s="87">
        <v>43770</v>
      </c>
      <c r="AN665" s="87" t="str">
        <f>IF(AND(Table1[[#This Row],[Completed Date]]&gt;="07/01/2019"+0,Table1[[#This Row],[Completed Date]]&lt;="6/30/2020"+0),"FY 19-20",IF(AND(Table1[[#This Row],[Completed Date]]&gt;="07/01/2018"+0,Table1[[#This Row],[Completed Date]]&lt;="6/30/2019"+0),"FY 18-19",""))</f>
        <v>FY 18-19</v>
      </c>
      <c r="AO665" s="152" t="str">
        <f>IFERROR(FIND("R",Table1[[#This Row],[FS_Priority]]),"")</f>
        <v/>
      </c>
      <c r="AX665"/>
      <c r="BA665" s="3"/>
    </row>
    <row r="666" spans="1:53" hidden="1" x14ac:dyDescent="0.25">
      <c r="A666" s="164" t="s">
        <v>322</v>
      </c>
      <c r="B666" s="164" t="s">
        <v>295</v>
      </c>
      <c r="C666" s="164" t="s">
        <v>322</v>
      </c>
      <c r="D666" s="168" t="b">
        <v>0</v>
      </c>
      <c r="E666" s="164" t="s">
        <v>21</v>
      </c>
      <c r="F666" s="164" t="s">
        <v>3259</v>
      </c>
      <c r="G666" s="164" t="s">
        <v>295</v>
      </c>
      <c r="H666" s="164" t="s">
        <v>407</v>
      </c>
      <c r="I666" s="164" t="s">
        <v>3783</v>
      </c>
      <c r="J666" s="164" t="s">
        <v>2838</v>
      </c>
      <c r="K666" s="164" t="s">
        <v>3774</v>
      </c>
      <c r="L666" s="164" t="s">
        <v>4821</v>
      </c>
      <c r="M666" s="164" t="s">
        <v>3777</v>
      </c>
      <c r="N666" s="164" t="s">
        <v>295</v>
      </c>
      <c r="O666" s="164" t="s">
        <v>243</v>
      </c>
      <c r="Q666" s="164" t="s">
        <v>323</v>
      </c>
      <c r="R666" s="164" t="s">
        <v>295</v>
      </c>
      <c r="S666" s="168" t="b">
        <v>0</v>
      </c>
      <c r="V666" s="170">
        <v>43354</v>
      </c>
      <c r="W666" s="164" t="s">
        <v>295</v>
      </c>
      <c r="X666"/>
      <c r="Z666" s="164" t="s">
        <v>295</v>
      </c>
      <c r="AC666" s="164" t="s">
        <v>3163</v>
      </c>
      <c r="AE666" s="164" t="s">
        <v>243</v>
      </c>
      <c r="AF666" s="164" t="s">
        <v>1003</v>
      </c>
      <c r="AG666" s="164" t="s">
        <v>624</v>
      </c>
      <c r="AH666" s="170">
        <v>43592</v>
      </c>
      <c r="AI666" s="164" t="s">
        <v>4932</v>
      </c>
      <c r="AJ666" s="151" t="str">
        <f t="shared" si="10"/>
        <v>FS</v>
      </c>
      <c r="AK666" s="151" t="b">
        <f>ISNUMBER(SEARCH("IRT",Table1[[#This Row],[Current_Status]]))</f>
        <v>0</v>
      </c>
      <c r="AL666" s="152">
        <f>YEAR(Table1[[#This Row],[Project_Initiated]])</f>
        <v>2018</v>
      </c>
      <c r="AM666" s="87">
        <v>43770</v>
      </c>
      <c r="AN666" s="87" t="str">
        <f>IF(AND(Table1[[#This Row],[Completed Date]]&gt;="07/01/2019"+0,Table1[[#This Row],[Completed Date]]&lt;="6/30/2020"+0),"FY 19-20",IF(AND(Table1[[#This Row],[Completed Date]]&gt;="07/01/2018"+0,Table1[[#This Row],[Completed Date]]&lt;="6/30/2019"+0),"FY 18-19",""))</f>
        <v>FY 18-19</v>
      </c>
      <c r="AO666" s="152" t="str">
        <f>IFERROR(FIND("R",Table1[[#This Row],[FS_Priority]]),"")</f>
        <v/>
      </c>
      <c r="AX666"/>
      <c r="BA666" s="3"/>
    </row>
    <row r="667" spans="1:53" hidden="1" x14ac:dyDescent="0.25">
      <c r="A667" s="164" t="s">
        <v>1016</v>
      </c>
      <c r="B667" s="164" t="s">
        <v>295</v>
      </c>
      <c r="C667" s="164" t="s">
        <v>1016</v>
      </c>
      <c r="D667" s="168" t="b">
        <v>0</v>
      </c>
      <c r="E667" s="164" t="s">
        <v>21</v>
      </c>
      <c r="F667" s="164" t="s">
        <v>3260</v>
      </c>
      <c r="G667" s="164" t="s">
        <v>1017</v>
      </c>
      <c r="H667" s="164" t="s">
        <v>407</v>
      </c>
      <c r="I667" s="164" t="s">
        <v>295</v>
      </c>
      <c r="J667" s="164" t="s">
        <v>2851</v>
      </c>
      <c r="K667" s="164" t="s">
        <v>3774</v>
      </c>
      <c r="L667" s="164" t="s">
        <v>4821</v>
      </c>
      <c r="M667" s="164" t="s">
        <v>3777</v>
      </c>
      <c r="N667" s="164" t="s">
        <v>295</v>
      </c>
      <c r="O667" s="164" t="s">
        <v>295</v>
      </c>
      <c r="Q667" s="164" t="s">
        <v>324</v>
      </c>
      <c r="R667" s="164" t="s">
        <v>295</v>
      </c>
      <c r="S667" s="168" t="b">
        <v>0</v>
      </c>
      <c r="V667" s="170">
        <v>43355</v>
      </c>
      <c r="W667" s="164" t="s">
        <v>295</v>
      </c>
      <c r="X667"/>
      <c r="Z667" s="164" t="s">
        <v>295</v>
      </c>
      <c r="AC667" s="164" t="s">
        <v>1018</v>
      </c>
      <c r="AD667" s="170">
        <v>43370</v>
      </c>
      <c r="AE667" s="164" t="s">
        <v>257</v>
      </c>
      <c r="AF667" s="164" t="s">
        <v>2997</v>
      </c>
      <c r="AG667" s="164" t="s">
        <v>2884</v>
      </c>
      <c r="AH667" s="171">
        <v>43377</v>
      </c>
      <c r="AI667" s="164" t="s">
        <v>4932</v>
      </c>
      <c r="AJ667" s="151" t="str">
        <f t="shared" si="10"/>
        <v>FS</v>
      </c>
      <c r="AK667" s="151" t="b">
        <f>ISNUMBER(SEARCH("IRT",Table1[[#This Row],[Current_Status]]))</f>
        <v>0</v>
      </c>
      <c r="AL667" s="152">
        <f>YEAR(Table1[[#This Row],[Project_Initiated]])</f>
        <v>2018</v>
      </c>
      <c r="AM667" s="87">
        <v>43770</v>
      </c>
      <c r="AN667" s="87" t="str">
        <f>IF(AND(Table1[[#This Row],[Completed Date]]&gt;="07/01/2019"+0,Table1[[#This Row],[Completed Date]]&lt;="6/30/2020"+0),"FY 19-20",IF(AND(Table1[[#This Row],[Completed Date]]&gt;="07/01/2018"+0,Table1[[#This Row],[Completed Date]]&lt;="6/30/2019"+0),"FY 18-19",""))</f>
        <v>FY 18-19</v>
      </c>
      <c r="AO667" s="152" t="str">
        <f>IFERROR(FIND("R",Table1[[#This Row],[FS_Priority]]),"")</f>
        <v/>
      </c>
      <c r="AX667"/>
      <c r="BA667" s="3"/>
    </row>
    <row r="668" spans="1:53" hidden="1" x14ac:dyDescent="0.25">
      <c r="A668" s="164" t="s">
        <v>325</v>
      </c>
      <c r="B668" s="164" t="s">
        <v>295</v>
      </c>
      <c r="C668" s="164" t="s">
        <v>325</v>
      </c>
      <c r="D668" s="168" t="b">
        <v>0</v>
      </c>
      <c r="E668" s="164" t="s">
        <v>21</v>
      </c>
      <c r="F668" s="164" t="s">
        <v>3261</v>
      </c>
      <c r="G668" s="164" t="s">
        <v>304</v>
      </c>
      <c r="H668" s="164" t="s">
        <v>331</v>
      </c>
      <c r="I668" s="164" t="s">
        <v>295</v>
      </c>
      <c r="J668" s="164" t="s">
        <v>2854</v>
      </c>
      <c r="K668" s="164" t="s">
        <v>3774</v>
      </c>
      <c r="L668" s="164" t="s">
        <v>4821</v>
      </c>
      <c r="M668" s="164" t="s">
        <v>3777</v>
      </c>
      <c r="N668" s="164" t="s">
        <v>295</v>
      </c>
      <c r="O668" s="164" t="s">
        <v>295</v>
      </c>
      <c r="Q668" s="164" t="s">
        <v>326</v>
      </c>
      <c r="R668" s="164" t="s">
        <v>295</v>
      </c>
      <c r="S668" s="168" t="b">
        <v>0</v>
      </c>
      <c r="V668" s="170">
        <v>43355</v>
      </c>
      <c r="W668" s="164" t="s">
        <v>295</v>
      </c>
      <c r="X668"/>
      <c r="Z668" s="164" t="s">
        <v>295</v>
      </c>
      <c r="AC668" s="164" t="s">
        <v>3000</v>
      </c>
      <c r="AD668" s="170">
        <v>43370</v>
      </c>
      <c r="AE668" s="164" t="s">
        <v>257</v>
      </c>
      <c r="AF668" s="164" t="s">
        <v>4400</v>
      </c>
      <c r="AG668" s="164" t="s">
        <v>295</v>
      </c>
      <c r="AH668" s="171">
        <v>43510</v>
      </c>
      <c r="AI668" s="164" t="s">
        <v>4932</v>
      </c>
      <c r="AJ668" s="151" t="str">
        <f t="shared" si="10"/>
        <v>FS</v>
      </c>
      <c r="AK668" s="151" t="b">
        <f>ISNUMBER(SEARCH("IRT",Table1[[#This Row],[Current_Status]]))</f>
        <v>0</v>
      </c>
      <c r="AL668" s="152">
        <f>YEAR(Table1[[#This Row],[Project_Initiated]])</f>
        <v>2018</v>
      </c>
      <c r="AM668" s="87">
        <v>43770</v>
      </c>
      <c r="AN668" s="87" t="str">
        <f>IF(AND(Table1[[#This Row],[Completed Date]]&gt;="07/01/2019"+0,Table1[[#This Row],[Completed Date]]&lt;="6/30/2020"+0),"FY 19-20",IF(AND(Table1[[#This Row],[Completed Date]]&gt;="07/01/2018"+0,Table1[[#This Row],[Completed Date]]&lt;="6/30/2019"+0),"FY 18-19",""))</f>
        <v>FY 18-19</v>
      </c>
      <c r="AO668" s="152" t="str">
        <f>IFERROR(FIND("R",Table1[[#This Row],[FS_Priority]]),"")</f>
        <v/>
      </c>
      <c r="AX668"/>
      <c r="BA668" s="3"/>
    </row>
    <row r="669" spans="1:53" hidden="1" x14ac:dyDescent="0.25">
      <c r="A669" s="164" t="s">
        <v>1038</v>
      </c>
      <c r="B669" s="164" t="s">
        <v>295</v>
      </c>
      <c r="C669" s="164" t="s">
        <v>1038</v>
      </c>
      <c r="D669" s="168" t="b">
        <v>0</v>
      </c>
      <c r="E669" s="164" t="s">
        <v>21</v>
      </c>
      <c r="F669" s="164" t="s">
        <v>3262</v>
      </c>
      <c r="G669" s="164" t="s">
        <v>304</v>
      </c>
      <c r="H669" s="164" t="s">
        <v>407</v>
      </c>
      <c r="I669" s="164" t="s">
        <v>295</v>
      </c>
      <c r="J669" s="164" t="s">
        <v>2820</v>
      </c>
      <c r="K669" s="164" t="s">
        <v>3774</v>
      </c>
      <c r="L669" s="164" t="s">
        <v>4821</v>
      </c>
      <c r="M669" s="164" t="s">
        <v>3777</v>
      </c>
      <c r="N669" s="164" t="s">
        <v>295</v>
      </c>
      <c r="O669" s="164" t="s">
        <v>243</v>
      </c>
      <c r="P669" s="167"/>
      <c r="Q669" s="164" t="s">
        <v>327</v>
      </c>
      <c r="R669" s="164" t="s">
        <v>295</v>
      </c>
      <c r="S669" s="168" t="b">
        <v>0</v>
      </c>
      <c r="T669" s="167"/>
      <c r="V669" s="170">
        <v>43355</v>
      </c>
      <c r="W669" s="164" t="s">
        <v>295</v>
      </c>
      <c r="X669"/>
      <c r="Z669" s="164" t="s">
        <v>295</v>
      </c>
      <c r="AC669" s="164" t="s">
        <v>3083</v>
      </c>
      <c r="AD669" s="171">
        <v>43370</v>
      </c>
      <c r="AE669" s="164" t="s">
        <v>257</v>
      </c>
      <c r="AF669" s="164" t="s">
        <v>3092</v>
      </c>
      <c r="AG669" s="164" t="s">
        <v>2884</v>
      </c>
      <c r="AH669"/>
      <c r="AI669" s="164" t="s">
        <v>4932</v>
      </c>
      <c r="AJ669" s="151" t="str">
        <f t="shared" si="10"/>
        <v>FS</v>
      </c>
      <c r="AK669" s="151" t="b">
        <f>ISNUMBER(SEARCH("IRT",Table1[[#This Row],[Current_Status]]))</f>
        <v>0</v>
      </c>
      <c r="AL669" s="152">
        <f>YEAR(Table1[[#This Row],[Project_Initiated]])</f>
        <v>2018</v>
      </c>
      <c r="AM669" s="87">
        <v>43770</v>
      </c>
      <c r="AN669" s="87" t="str">
        <f>IF(AND(Table1[[#This Row],[Completed Date]]&gt;="07/01/2019"+0,Table1[[#This Row],[Completed Date]]&lt;="6/30/2020"+0),"FY 19-20",IF(AND(Table1[[#This Row],[Completed Date]]&gt;="07/01/2018"+0,Table1[[#This Row],[Completed Date]]&lt;="6/30/2019"+0),"FY 18-19",""))</f>
        <v/>
      </c>
      <c r="AO669" s="152" t="str">
        <f>IFERROR(FIND("R",Table1[[#This Row],[FS_Priority]]),"")</f>
        <v/>
      </c>
      <c r="AX669"/>
      <c r="BA669" s="3"/>
    </row>
    <row r="670" spans="1:53" hidden="1" x14ac:dyDescent="0.25">
      <c r="A670" s="164" t="s">
        <v>329</v>
      </c>
      <c r="B670" s="164" t="s">
        <v>295</v>
      </c>
      <c r="C670" s="164" t="s">
        <v>329</v>
      </c>
      <c r="D670" s="168" t="b">
        <v>0</v>
      </c>
      <c r="E670" s="164" t="s">
        <v>21</v>
      </c>
      <c r="F670" s="164" t="s">
        <v>3263</v>
      </c>
      <c r="G670" s="164" t="s">
        <v>295</v>
      </c>
      <c r="H670" s="164" t="s">
        <v>407</v>
      </c>
      <c r="I670" s="164" t="s">
        <v>295</v>
      </c>
      <c r="J670" s="164" t="s">
        <v>2838</v>
      </c>
      <c r="K670" s="164" t="s">
        <v>3774</v>
      </c>
      <c r="L670" s="164" t="s">
        <v>4821</v>
      </c>
      <c r="M670" s="164" t="s">
        <v>3777</v>
      </c>
      <c r="N670" s="164" t="s">
        <v>295</v>
      </c>
      <c r="O670" s="164" t="s">
        <v>243</v>
      </c>
      <c r="P670" s="167"/>
      <c r="Q670" s="164" t="s">
        <v>152</v>
      </c>
      <c r="R670" s="164" t="s">
        <v>295</v>
      </c>
      <c r="S670" s="168" t="b">
        <v>0</v>
      </c>
      <c r="T670" s="167"/>
      <c r="V670" s="170">
        <v>43355</v>
      </c>
      <c r="W670" s="164" t="s">
        <v>295</v>
      </c>
      <c r="X670"/>
      <c r="Z670" s="164" t="s">
        <v>295</v>
      </c>
      <c r="AC670" s="164" t="s">
        <v>3163</v>
      </c>
      <c r="AE670" s="164" t="s">
        <v>243</v>
      </c>
      <c r="AF670" s="164" t="s">
        <v>1003</v>
      </c>
      <c r="AG670" s="164" t="s">
        <v>624</v>
      </c>
      <c r="AH670" s="171">
        <v>43592</v>
      </c>
      <c r="AI670" s="164" t="s">
        <v>4932</v>
      </c>
      <c r="AJ670" s="151" t="str">
        <f t="shared" si="10"/>
        <v>FS</v>
      </c>
      <c r="AK670" s="151" t="b">
        <f>ISNUMBER(SEARCH("IRT",Table1[[#This Row],[Current_Status]]))</f>
        <v>0</v>
      </c>
      <c r="AL670" s="152">
        <f>YEAR(Table1[[#This Row],[Project_Initiated]])</f>
        <v>2018</v>
      </c>
      <c r="AM670" s="87">
        <v>43770</v>
      </c>
      <c r="AN670" s="87" t="str">
        <f>IF(AND(Table1[[#This Row],[Completed Date]]&gt;="07/01/2019"+0,Table1[[#This Row],[Completed Date]]&lt;="6/30/2020"+0),"FY 19-20",IF(AND(Table1[[#This Row],[Completed Date]]&gt;="07/01/2018"+0,Table1[[#This Row],[Completed Date]]&lt;="6/30/2019"+0),"FY 18-19",""))</f>
        <v>FY 18-19</v>
      </c>
      <c r="AO670" s="152" t="str">
        <f>IFERROR(FIND("R",Table1[[#This Row],[FS_Priority]]),"")</f>
        <v/>
      </c>
      <c r="AX670"/>
      <c r="BA670" s="3"/>
    </row>
    <row r="671" spans="1:53" hidden="1" x14ac:dyDescent="0.25">
      <c r="A671" s="164" t="s">
        <v>4532</v>
      </c>
      <c r="B671" s="164" t="s">
        <v>295</v>
      </c>
      <c r="C671" s="164" t="s">
        <v>4532</v>
      </c>
      <c r="D671" s="168" t="b">
        <v>0</v>
      </c>
      <c r="E671" s="164" t="s">
        <v>21</v>
      </c>
      <c r="F671" s="164" t="s">
        <v>4714</v>
      </c>
      <c r="G671" s="164" t="s">
        <v>295</v>
      </c>
      <c r="H671" s="164" t="s">
        <v>407</v>
      </c>
      <c r="I671" s="164" t="s">
        <v>4715</v>
      </c>
      <c r="J671" s="164" t="s">
        <v>2827</v>
      </c>
      <c r="K671" s="164" t="s">
        <v>3774</v>
      </c>
      <c r="L671" s="164" t="s">
        <v>4821</v>
      </c>
      <c r="M671" s="164" t="s">
        <v>3775</v>
      </c>
      <c r="N671" s="164" t="s">
        <v>295</v>
      </c>
      <c r="O671" s="164" t="s">
        <v>263</v>
      </c>
      <c r="Q671" s="164" t="s">
        <v>3586</v>
      </c>
      <c r="R671" s="164" t="s">
        <v>295</v>
      </c>
      <c r="S671" s="168" t="b">
        <v>0</v>
      </c>
      <c r="V671" s="170">
        <v>43697</v>
      </c>
      <c r="W671" s="164" t="s">
        <v>295</v>
      </c>
      <c r="X671"/>
      <c r="Z671" s="164" t="s">
        <v>295</v>
      </c>
      <c r="AC671" s="164" t="s">
        <v>295</v>
      </c>
      <c r="AD671" s="171">
        <v>43742</v>
      </c>
      <c r="AE671" s="164" t="s">
        <v>257</v>
      </c>
      <c r="AF671" s="164" t="s">
        <v>4957</v>
      </c>
      <c r="AG671" s="164" t="s">
        <v>2884</v>
      </c>
      <c r="AH671" s="167"/>
      <c r="AI671" s="164" t="s">
        <v>4787</v>
      </c>
      <c r="AJ671" s="151" t="str">
        <f t="shared" si="10"/>
        <v>FS</v>
      </c>
      <c r="AK671" s="151" t="b">
        <f>ISNUMBER(SEARCH("IRT",Table1[[#This Row],[Current_Status]]))</f>
        <v>0</v>
      </c>
      <c r="AL671" s="152">
        <f>YEAR(Table1[[#This Row],[Project_Initiated]])</f>
        <v>2019</v>
      </c>
      <c r="AM671" s="87">
        <v>43770</v>
      </c>
      <c r="AN671" s="87" t="str">
        <f>IF(AND(Table1[[#This Row],[Completed Date]]&gt;="07/01/2019"+0,Table1[[#This Row],[Completed Date]]&lt;="6/30/2020"+0),"FY 19-20",IF(AND(Table1[[#This Row],[Completed Date]]&gt;="07/01/2018"+0,Table1[[#This Row],[Completed Date]]&lt;="6/30/2019"+0),"FY 18-19",""))</f>
        <v/>
      </c>
      <c r="AO671" s="152">
        <f>IFERROR(FIND("R",Table1[[#This Row],[FS_Priority]]),"")</f>
        <v>1</v>
      </c>
      <c r="AX671"/>
      <c r="BA671" s="3"/>
    </row>
    <row r="672" spans="1:53" hidden="1" x14ac:dyDescent="0.25">
      <c r="A672" s="164" t="s">
        <v>3732</v>
      </c>
      <c r="B672" s="164" t="s">
        <v>295</v>
      </c>
      <c r="C672" s="164" t="s">
        <v>3732</v>
      </c>
      <c r="D672" s="168" t="b">
        <v>0</v>
      </c>
      <c r="E672" s="164" t="s">
        <v>21</v>
      </c>
      <c r="F672" s="164" t="s">
        <v>3733</v>
      </c>
      <c r="G672" s="164" t="s">
        <v>4455</v>
      </c>
      <c r="H672" s="164" t="s">
        <v>407</v>
      </c>
      <c r="I672" s="164" t="s">
        <v>4378</v>
      </c>
      <c r="J672" s="164" t="s">
        <v>2827</v>
      </c>
      <c r="K672" s="164" t="s">
        <v>3774</v>
      </c>
      <c r="L672" s="164" t="s">
        <v>4821</v>
      </c>
      <c r="M672" s="164" t="s">
        <v>3777</v>
      </c>
      <c r="N672" s="164" t="s">
        <v>295</v>
      </c>
      <c r="O672" s="164" t="s">
        <v>4379</v>
      </c>
      <c r="Q672" s="164" t="s">
        <v>3588</v>
      </c>
      <c r="R672" s="164" t="s">
        <v>295</v>
      </c>
      <c r="S672" s="168" t="b">
        <v>0</v>
      </c>
      <c r="V672" s="170">
        <v>43375</v>
      </c>
      <c r="W672" s="164" t="s">
        <v>295</v>
      </c>
      <c r="X672"/>
      <c r="Z672" s="164" t="s">
        <v>295</v>
      </c>
      <c r="AC672" s="164" t="s">
        <v>295</v>
      </c>
      <c r="AD672" s="171">
        <v>43370</v>
      </c>
      <c r="AE672" s="164" t="s">
        <v>257</v>
      </c>
      <c r="AF672" s="164" t="s">
        <v>4822</v>
      </c>
      <c r="AG672" s="164" t="s">
        <v>2884</v>
      </c>
      <c r="AH672" s="167"/>
      <c r="AI672" s="164" t="s">
        <v>4934</v>
      </c>
      <c r="AJ672" s="151" t="str">
        <f t="shared" si="10"/>
        <v>FS</v>
      </c>
      <c r="AK672" s="151" t="b">
        <f>ISNUMBER(SEARCH("IRT",Table1[[#This Row],[Current_Status]]))</f>
        <v>0</v>
      </c>
      <c r="AL672" s="152">
        <f>YEAR(Table1[[#This Row],[Project_Initiated]])</f>
        <v>2018</v>
      </c>
      <c r="AM672" s="87">
        <v>43770</v>
      </c>
      <c r="AN672" s="87" t="str">
        <f>IF(AND(Table1[[#This Row],[Completed Date]]&gt;="07/01/2019"+0,Table1[[#This Row],[Completed Date]]&lt;="6/30/2020"+0),"FY 19-20",IF(AND(Table1[[#This Row],[Completed Date]]&gt;="07/01/2018"+0,Table1[[#This Row],[Completed Date]]&lt;="6/30/2019"+0),"FY 18-19",""))</f>
        <v/>
      </c>
      <c r="AO672" s="152">
        <f>IFERROR(FIND("R",Table1[[#This Row],[FS_Priority]]),"")</f>
        <v>1</v>
      </c>
      <c r="AX672"/>
      <c r="BA672" s="3"/>
    </row>
    <row r="673" spans="1:53" hidden="1" x14ac:dyDescent="0.25">
      <c r="A673" s="164" t="s">
        <v>24</v>
      </c>
      <c r="B673" s="164" t="s">
        <v>24</v>
      </c>
      <c r="C673" s="164" t="s">
        <v>295</v>
      </c>
      <c r="D673" s="168" t="b">
        <v>0</v>
      </c>
      <c r="E673" s="164" t="s">
        <v>21</v>
      </c>
      <c r="F673" s="164" t="s">
        <v>2855</v>
      </c>
      <c r="G673" s="164" t="s">
        <v>3784</v>
      </c>
      <c r="H673" s="164" t="s">
        <v>330</v>
      </c>
      <c r="I673" s="164" t="s">
        <v>295</v>
      </c>
      <c r="J673" s="164" t="s">
        <v>149</v>
      </c>
      <c r="K673" s="164" t="s">
        <v>3774</v>
      </c>
      <c r="L673" s="164" t="s">
        <v>4821</v>
      </c>
      <c r="M673" s="164" t="s">
        <v>3786</v>
      </c>
      <c r="N673" s="164" t="s">
        <v>295</v>
      </c>
      <c r="O673" s="164" t="s">
        <v>169</v>
      </c>
      <c r="P673" s="169">
        <v>2</v>
      </c>
      <c r="Q673" s="164" t="s">
        <v>295</v>
      </c>
      <c r="R673" s="164" t="s">
        <v>295</v>
      </c>
      <c r="S673" s="168" t="b">
        <v>0</v>
      </c>
      <c r="T673" s="169">
        <v>0</v>
      </c>
      <c r="V673" s="170">
        <v>43335</v>
      </c>
      <c r="W673" s="164" t="s">
        <v>5030</v>
      </c>
      <c r="X673"/>
      <c r="Z673" s="164" t="s">
        <v>295</v>
      </c>
      <c r="AC673" s="164" t="s">
        <v>295</v>
      </c>
      <c r="AE673" s="164" t="s">
        <v>295</v>
      </c>
      <c r="AF673" s="164" t="s">
        <v>295</v>
      </c>
      <c r="AG673" s="164" t="s">
        <v>295</v>
      </c>
      <c r="AH673" s="167"/>
      <c r="AI673" s="164" t="s">
        <v>295</v>
      </c>
      <c r="AJ673" s="151" t="str">
        <f t="shared" si="10"/>
        <v>PD&amp;C</v>
      </c>
      <c r="AK673" s="151" t="b">
        <f>ISNUMBER(SEARCH("IRT",Table1[[#This Row],[Current_Status]]))</f>
        <v>0</v>
      </c>
      <c r="AL673" s="152">
        <f>YEAR(Table1[[#This Row],[Project_Initiated]])</f>
        <v>2018</v>
      </c>
      <c r="AM673" s="87">
        <v>43770</v>
      </c>
      <c r="AN673" s="87" t="str">
        <f>IF(AND(Table1[[#This Row],[Completed Date]]&gt;="07/01/2019"+0,Table1[[#This Row],[Completed Date]]&lt;="6/30/2020"+0),"FY 19-20",IF(AND(Table1[[#This Row],[Completed Date]]&gt;="07/01/2018"+0,Table1[[#This Row],[Completed Date]]&lt;="6/30/2019"+0),"FY 18-19",""))</f>
        <v/>
      </c>
      <c r="AO673" s="152" t="str">
        <f>IFERROR(FIND("R",Table1[[#This Row],[FS_Priority]]),"")</f>
        <v/>
      </c>
      <c r="AX673"/>
      <c r="BA673" s="3"/>
    </row>
    <row r="674" spans="1:53" hidden="1" x14ac:dyDescent="0.25">
      <c r="A674" s="164" t="s">
        <v>25</v>
      </c>
      <c r="B674" s="164" t="s">
        <v>25</v>
      </c>
      <c r="C674" s="164" t="s">
        <v>295</v>
      </c>
      <c r="D674" s="168" t="b">
        <v>0</v>
      </c>
      <c r="E674" s="164" t="s">
        <v>21</v>
      </c>
      <c r="F674" s="164" t="s">
        <v>26</v>
      </c>
      <c r="G674" s="164" t="s">
        <v>3787</v>
      </c>
      <c r="H674" s="164" t="s">
        <v>295</v>
      </c>
      <c r="I674" s="164" t="s">
        <v>295</v>
      </c>
      <c r="J674" s="164" t="s">
        <v>149</v>
      </c>
      <c r="K674" s="164" t="s">
        <v>3774</v>
      </c>
      <c r="L674" s="164" t="s">
        <v>4821</v>
      </c>
      <c r="M674" s="164" t="s">
        <v>3789</v>
      </c>
      <c r="N674" s="164" t="s">
        <v>295</v>
      </c>
      <c r="O674" s="164" t="s">
        <v>3790</v>
      </c>
      <c r="P674" s="169">
        <v>3</v>
      </c>
      <c r="Q674" s="164" t="s">
        <v>295</v>
      </c>
      <c r="R674" s="164" t="s">
        <v>295</v>
      </c>
      <c r="S674" s="168" t="b">
        <v>0</v>
      </c>
      <c r="T674" s="169">
        <v>0</v>
      </c>
      <c r="V674" s="170">
        <v>41739</v>
      </c>
      <c r="W674" s="164" t="s">
        <v>2953</v>
      </c>
      <c r="X674"/>
      <c r="Z674" s="164" t="s">
        <v>295</v>
      </c>
      <c r="AC674" s="164" t="s">
        <v>295</v>
      </c>
      <c r="AE674" s="164" t="s">
        <v>295</v>
      </c>
      <c r="AF674" s="164" t="s">
        <v>295</v>
      </c>
      <c r="AG674" s="164" t="s">
        <v>295</v>
      </c>
      <c r="AH674" s="167"/>
      <c r="AI674" s="164" t="s">
        <v>295</v>
      </c>
      <c r="AJ674" s="151" t="str">
        <f t="shared" si="10"/>
        <v>PD&amp;C</v>
      </c>
      <c r="AK674" s="151" t="b">
        <f>ISNUMBER(SEARCH("IRT",Table1[[#This Row],[Current_Status]]))</f>
        <v>0</v>
      </c>
      <c r="AL674" s="152">
        <f>YEAR(Table1[[#This Row],[Project_Initiated]])</f>
        <v>2014</v>
      </c>
      <c r="AM674" s="87">
        <v>43770</v>
      </c>
      <c r="AN674" s="87" t="str">
        <f>IF(AND(Table1[[#This Row],[Completed Date]]&gt;="07/01/2019"+0,Table1[[#This Row],[Completed Date]]&lt;="6/30/2020"+0),"FY 19-20",IF(AND(Table1[[#This Row],[Completed Date]]&gt;="07/01/2018"+0,Table1[[#This Row],[Completed Date]]&lt;="6/30/2019"+0),"FY 18-19",""))</f>
        <v/>
      </c>
      <c r="AO674" s="152" t="str">
        <f>IFERROR(FIND("R",Table1[[#This Row],[FS_Priority]]),"")</f>
        <v/>
      </c>
      <c r="AX674"/>
      <c r="BA674" s="3"/>
    </row>
    <row r="675" spans="1:53" hidden="1" x14ac:dyDescent="0.25">
      <c r="A675" s="164" t="s">
        <v>837</v>
      </c>
      <c r="B675" s="164" t="s">
        <v>295</v>
      </c>
      <c r="C675" s="164" t="s">
        <v>837</v>
      </c>
      <c r="D675" s="168" t="b">
        <v>0</v>
      </c>
      <c r="E675" s="164" t="s">
        <v>76</v>
      </c>
      <c r="F675" s="164" t="s">
        <v>3294</v>
      </c>
      <c r="G675" s="164" t="s">
        <v>295</v>
      </c>
      <c r="H675" s="164" t="s">
        <v>369</v>
      </c>
      <c r="I675" s="164" t="s">
        <v>3867</v>
      </c>
      <c r="J675" s="164" t="s">
        <v>2838</v>
      </c>
      <c r="K675" s="164" t="s">
        <v>3856</v>
      </c>
      <c r="L675" s="164" t="s">
        <v>77</v>
      </c>
      <c r="M675" s="164" t="s">
        <v>3859</v>
      </c>
      <c r="N675" s="164" t="s">
        <v>295</v>
      </c>
      <c r="O675" s="164" t="s">
        <v>263</v>
      </c>
      <c r="Q675" s="164" t="s">
        <v>295</v>
      </c>
      <c r="R675" s="164" t="s">
        <v>320</v>
      </c>
      <c r="S675" s="168" t="b">
        <v>1</v>
      </c>
      <c r="V675" s="170">
        <v>43202</v>
      </c>
      <c r="W675" s="164" t="s">
        <v>295</v>
      </c>
      <c r="X675"/>
      <c r="Z675" s="164" t="s">
        <v>295</v>
      </c>
      <c r="AC675" s="164" t="s">
        <v>2956</v>
      </c>
      <c r="AE675" s="164" t="s">
        <v>257</v>
      </c>
      <c r="AF675" s="164" t="s">
        <v>838</v>
      </c>
      <c r="AG675" s="164" t="s">
        <v>2884</v>
      </c>
      <c r="AH675" s="170">
        <v>43497</v>
      </c>
      <c r="AI675" s="164" t="s">
        <v>4933</v>
      </c>
      <c r="AJ675" s="151" t="str">
        <f t="shared" si="10"/>
        <v>FS</v>
      </c>
      <c r="AK675" s="151" t="b">
        <f>ISNUMBER(SEARCH("IRT",Table1[[#This Row],[Current_Status]]))</f>
        <v>0</v>
      </c>
      <c r="AL675" s="152">
        <f>YEAR(Table1[[#This Row],[Project_Initiated]])</f>
        <v>2018</v>
      </c>
      <c r="AM675" s="87">
        <v>43770</v>
      </c>
      <c r="AN675" s="87" t="str">
        <f>IF(AND(Table1[[#This Row],[Completed Date]]&gt;="07/01/2019"+0,Table1[[#This Row],[Completed Date]]&lt;="6/30/2020"+0),"FY 19-20",IF(AND(Table1[[#This Row],[Completed Date]]&gt;="07/01/2018"+0,Table1[[#This Row],[Completed Date]]&lt;="6/30/2019"+0),"FY 18-19",""))</f>
        <v>FY 18-19</v>
      </c>
      <c r="AO675" s="152" t="str">
        <f>IFERROR(FIND("R",Table1[[#This Row],[FS_Priority]]),"")</f>
        <v/>
      </c>
      <c r="AX675"/>
      <c r="BA675" s="3"/>
    </row>
    <row r="676" spans="1:53" hidden="1" x14ac:dyDescent="0.25">
      <c r="A676" s="164" t="s">
        <v>750</v>
      </c>
      <c r="B676" s="164" t="s">
        <v>295</v>
      </c>
      <c r="C676" s="164" t="s">
        <v>750</v>
      </c>
      <c r="D676" s="168" t="b">
        <v>0</v>
      </c>
      <c r="E676" s="164" t="s">
        <v>76</v>
      </c>
      <c r="F676" s="164" t="s">
        <v>3303</v>
      </c>
      <c r="G676" s="164" t="s">
        <v>295</v>
      </c>
      <c r="H676" s="164" t="s">
        <v>1092</v>
      </c>
      <c r="I676" s="164" t="s">
        <v>296</v>
      </c>
      <c r="J676" s="164" t="s">
        <v>2838</v>
      </c>
      <c r="K676" s="164" t="s">
        <v>3856</v>
      </c>
      <c r="L676" s="164" t="s">
        <v>77</v>
      </c>
      <c r="M676" s="164" t="s">
        <v>3859</v>
      </c>
      <c r="N676" s="164" t="s">
        <v>295</v>
      </c>
      <c r="O676" s="164" t="s">
        <v>263</v>
      </c>
      <c r="Q676" s="164" t="s">
        <v>295</v>
      </c>
      <c r="R676" s="164" t="s">
        <v>323</v>
      </c>
      <c r="S676" s="168" t="b">
        <v>0</v>
      </c>
      <c r="V676" s="170">
        <v>43116</v>
      </c>
      <c r="W676" s="164" t="s">
        <v>295</v>
      </c>
      <c r="X676"/>
      <c r="Z676" s="164" t="s">
        <v>295</v>
      </c>
      <c r="AC676" s="164" t="s">
        <v>751</v>
      </c>
      <c r="AE676" s="164" t="s">
        <v>257</v>
      </c>
      <c r="AF676" s="164" t="s">
        <v>752</v>
      </c>
      <c r="AG676" s="164" t="s">
        <v>2884</v>
      </c>
      <c r="AH676" s="170">
        <v>43292</v>
      </c>
      <c r="AI676" s="164" t="s">
        <v>4933</v>
      </c>
      <c r="AJ676" s="151" t="str">
        <f t="shared" si="10"/>
        <v>FS</v>
      </c>
      <c r="AK676" s="151" t="b">
        <f>ISNUMBER(SEARCH("IRT",Table1[[#This Row],[Current_Status]]))</f>
        <v>0</v>
      </c>
      <c r="AL676" s="152">
        <f>YEAR(Table1[[#This Row],[Project_Initiated]])</f>
        <v>2018</v>
      </c>
      <c r="AM676" s="87">
        <v>43770</v>
      </c>
      <c r="AN676" s="87" t="str">
        <f>IF(AND(Table1[[#This Row],[Completed Date]]&gt;="07/01/2019"+0,Table1[[#This Row],[Completed Date]]&lt;="6/30/2020"+0),"FY 19-20",IF(AND(Table1[[#This Row],[Completed Date]]&gt;="07/01/2018"+0,Table1[[#This Row],[Completed Date]]&lt;="6/30/2019"+0),"FY 18-19",""))</f>
        <v>FY 18-19</v>
      </c>
      <c r="AO676" s="152" t="str">
        <f>IFERROR(FIND("R",Table1[[#This Row],[FS_Priority]]),"")</f>
        <v/>
      </c>
      <c r="AX676"/>
      <c r="BA676" s="3"/>
    </row>
    <row r="677" spans="1:53" hidden="1" x14ac:dyDescent="0.25">
      <c r="A677" s="164" t="s">
        <v>853</v>
      </c>
      <c r="B677" s="164" t="s">
        <v>295</v>
      </c>
      <c r="C677" s="164" t="s">
        <v>853</v>
      </c>
      <c r="D677" s="168" t="b">
        <v>0</v>
      </c>
      <c r="E677" s="164" t="s">
        <v>76</v>
      </c>
      <c r="F677" s="164" t="s">
        <v>3302</v>
      </c>
      <c r="G677" s="164" t="s">
        <v>295</v>
      </c>
      <c r="H677" s="164" t="s">
        <v>369</v>
      </c>
      <c r="I677" s="164" t="s">
        <v>3860</v>
      </c>
      <c r="J677" s="164" t="s">
        <v>2838</v>
      </c>
      <c r="K677" s="164" t="s">
        <v>3856</v>
      </c>
      <c r="L677" s="164" t="s">
        <v>77</v>
      </c>
      <c r="M677" s="164" t="s">
        <v>3857</v>
      </c>
      <c r="N677" s="164" t="s">
        <v>295</v>
      </c>
      <c r="O677" s="164" t="s">
        <v>263</v>
      </c>
      <c r="Q677" s="164" t="s">
        <v>295</v>
      </c>
      <c r="R677" s="164" t="s">
        <v>295</v>
      </c>
      <c r="S677" s="168" t="b">
        <v>1</v>
      </c>
      <c r="V677" s="170">
        <v>43221</v>
      </c>
      <c r="W677" s="164" t="s">
        <v>295</v>
      </c>
      <c r="X677"/>
      <c r="Z677" s="164" t="s">
        <v>295</v>
      </c>
      <c r="AC677" s="164" t="s">
        <v>854</v>
      </c>
      <c r="AE677" s="164" t="s">
        <v>263</v>
      </c>
      <c r="AF677" s="164" t="s">
        <v>852</v>
      </c>
      <c r="AG677" s="164" t="s">
        <v>2884</v>
      </c>
      <c r="AH677" s="170">
        <v>43306</v>
      </c>
      <c r="AI677" s="164" t="s">
        <v>4933</v>
      </c>
      <c r="AJ677" s="151" t="str">
        <f t="shared" si="10"/>
        <v>FS</v>
      </c>
      <c r="AK677" s="151" t="b">
        <f>ISNUMBER(SEARCH("IRT",Table1[[#This Row],[Current_Status]]))</f>
        <v>0</v>
      </c>
      <c r="AL677" s="152">
        <f>YEAR(Table1[[#This Row],[Project_Initiated]])</f>
        <v>2018</v>
      </c>
      <c r="AM677" s="87">
        <v>43770</v>
      </c>
      <c r="AN677" s="87" t="str">
        <f>IF(AND(Table1[[#This Row],[Completed Date]]&gt;="07/01/2019"+0,Table1[[#This Row],[Completed Date]]&lt;="6/30/2020"+0),"FY 19-20",IF(AND(Table1[[#This Row],[Completed Date]]&gt;="07/01/2018"+0,Table1[[#This Row],[Completed Date]]&lt;="6/30/2019"+0),"FY 18-19",""))</f>
        <v>FY 18-19</v>
      </c>
      <c r="AO677" s="152" t="str">
        <f>IFERROR(FIND("R",Table1[[#This Row],[FS_Priority]]),"")</f>
        <v/>
      </c>
      <c r="AX677"/>
      <c r="BA677" s="3"/>
    </row>
    <row r="678" spans="1:53" hidden="1" x14ac:dyDescent="0.25">
      <c r="A678" s="164" t="s">
        <v>855</v>
      </c>
      <c r="B678" s="164" t="s">
        <v>295</v>
      </c>
      <c r="C678" s="164" t="s">
        <v>855</v>
      </c>
      <c r="D678" s="168" t="b">
        <v>0</v>
      </c>
      <c r="E678" s="164" t="s">
        <v>76</v>
      </c>
      <c r="F678" s="164" t="s">
        <v>3298</v>
      </c>
      <c r="G678" s="164" t="s">
        <v>295</v>
      </c>
      <c r="H678" s="164" t="s">
        <v>369</v>
      </c>
      <c r="I678" s="164" t="s">
        <v>3862</v>
      </c>
      <c r="J678" s="164" t="s">
        <v>2838</v>
      </c>
      <c r="K678" s="164" t="s">
        <v>3856</v>
      </c>
      <c r="L678" s="164" t="s">
        <v>77</v>
      </c>
      <c r="M678" s="164" t="s">
        <v>3857</v>
      </c>
      <c r="N678" s="164" t="s">
        <v>295</v>
      </c>
      <c r="O678" s="164" t="s">
        <v>263</v>
      </c>
      <c r="Q678" s="164" t="s">
        <v>295</v>
      </c>
      <c r="R678" s="164" t="s">
        <v>295</v>
      </c>
      <c r="S678" s="168" t="b">
        <v>1</v>
      </c>
      <c r="V678" s="170">
        <v>43221</v>
      </c>
      <c r="W678" s="164" t="s">
        <v>295</v>
      </c>
      <c r="X678"/>
      <c r="Z678" s="164" t="s">
        <v>295</v>
      </c>
      <c r="AC678" s="164" t="s">
        <v>856</v>
      </c>
      <c r="AE678" s="164" t="s">
        <v>243</v>
      </c>
      <c r="AF678" s="164" t="s">
        <v>852</v>
      </c>
      <c r="AG678" s="164" t="s">
        <v>2884</v>
      </c>
      <c r="AH678" s="170">
        <v>43292</v>
      </c>
      <c r="AI678" s="164" t="s">
        <v>4933</v>
      </c>
      <c r="AJ678" s="151" t="str">
        <f t="shared" si="10"/>
        <v>FS</v>
      </c>
      <c r="AK678" s="151" t="b">
        <f>ISNUMBER(SEARCH("IRT",Table1[[#This Row],[Current_Status]]))</f>
        <v>0</v>
      </c>
      <c r="AL678" s="152">
        <f>YEAR(Table1[[#This Row],[Project_Initiated]])</f>
        <v>2018</v>
      </c>
      <c r="AM678" s="87">
        <v>43770</v>
      </c>
      <c r="AN678" s="87" t="str">
        <f>IF(AND(Table1[[#This Row],[Completed Date]]&gt;="07/01/2019"+0,Table1[[#This Row],[Completed Date]]&lt;="6/30/2020"+0),"FY 19-20",IF(AND(Table1[[#This Row],[Completed Date]]&gt;="07/01/2018"+0,Table1[[#This Row],[Completed Date]]&lt;="6/30/2019"+0),"FY 18-19",""))</f>
        <v>FY 18-19</v>
      </c>
      <c r="AO678" s="152" t="str">
        <f>IFERROR(FIND("R",Table1[[#This Row],[FS_Priority]]),"")</f>
        <v/>
      </c>
      <c r="AX678"/>
      <c r="BA678" s="3"/>
    </row>
    <row r="679" spans="1:53" hidden="1" x14ac:dyDescent="0.25">
      <c r="A679" s="164" t="s">
        <v>858</v>
      </c>
      <c r="B679" s="164" t="s">
        <v>295</v>
      </c>
      <c r="C679" s="164" t="s">
        <v>858</v>
      </c>
      <c r="D679" s="168" t="b">
        <v>0</v>
      </c>
      <c r="E679" s="164" t="s">
        <v>76</v>
      </c>
      <c r="F679" s="164" t="s">
        <v>3297</v>
      </c>
      <c r="G679" s="164" t="s">
        <v>295</v>
      </c>
      <c r="H679" s="164" t="s">
        <v>369</v>
      </c>
      <c r="I679" s="164" t="s">
        <v>3863</v>
      </c>
      <c r="J679" s="164" t="s">
        <v>2838</v>
      </c>
      <c r="K679" s="164" t="s">
        <v>3856</v>
      </c>
      <c r="L679" s="164" t="s">
        <v>77</v>
      </c>
      <c r="M679" s="164" t="s">
        <v>3864</v>
      </c>
      <c r="N679" s="164" t="s">
        <v>295</v>
      </c>
      <c r="O679" s="164" t="s">
        <v>263</v>
      </c>
      <c r="Q679" s="164" t="s">
        <v>295</v>
      </c>
      <c r="R679" s="164" t="s">
        <v>295</v>
      </c>
      <c r="S679" s="168" t="b">
        <v>1</v>
      </c>
      <c r="V679" s="170">
        <v>43200</v>
      </c>
      <c r="W679" s="164" t="s">
        <v>295</v>
      </c>
      <c r="X679"/>
      <c r="Z679" s="164" t="s">
        <v>295</v>
      </c>
      <c r="AC679" s="164" t="s">
        <v>859</v>
      </c>
      <c r="AE679" s="164" t="s">
        <v>263</v>
      </c>
      <c r="AF679" s="164" t="s">
        <v>860</v>
      </c>
      <c r="AG679" s="164" t="s">
        <v>2884</v>
      </c>
      <c r="AH679" s="170">
        <v>43362</v>
      </c>
      <c r="AI679" s="164" t="s">
        <v>4933</v>
      </c>
      <c r="AJ679" s="151" t="str">
        <f t="shared" si="10"/>
        <v>FS</v>
      </c>
      <c r="AK679" s="151" t="b">
        <f>ISNUMBER(SEARCH("IRT",Table1[[#This Row],[Current_Status]]))</f>
        <v>0</v>
      </c>
      <c r="AL679" s="152">
        <f>YEAR(Table1[[#This Row],[Project_Initiated]])</f>
        <v>2018</v>
      </c>
      <c r="AM679" s="87">
        <v>43770</v>
      </c>
      <c r="AN679" s="87" t="str">
        <f>IF(AND(Table1[[#This Row],[Completed Date]]&gt;="07/01/2019"+0,Table1[[#This Row],[Completed Date]]&lt;="6/30/2020"+0),"FY 19-20",IF(AND(Table1[[#This Row],[Completed Date]]&gt;="07/01/2018"+0,Table1[[#This Row],[Completed Date]]&lt;="6/30/2019"+0),"FY 18-19",""))</f>
        <v>FY 18-19</v>
      </c>
      <c r="AO679" s="152" t="str">
        <f>IFERROR(FIND("R",Table1[[#This Row],[FS_Priority]]),"")</f>
        <v/>
      </c>
      <c r="AX679"/>
      <c r="BA679" s="3"/>
    </row>
    <row r="680" spans="1:53" hidden="1" x14ac:dyDescent="0.25">
      <c r="A680" s="164" t="s">
        <v>835</v>
      </c>
      <c r="B680" s="164" t="s">
        <v>295</v>
      </c>
      <c r="C680" s="164" t="s">
        <v>835</v>
      </c>
      <c r="D680" s="168" t="b">
        <v>0</v>
      </c>
      <c r="E680" s="164" t="s">
        <v>76</v>
      </c>
      <c r="F680" s="164" t="s">
        <v>3300</v>
      </c>
      <c r="G680" s="164" t="s">
        <v>295</v>
      </c>
      <c r="H680" s="164" t="s">
        <v>1092</v>
      </c>
      <c r="I680" s="164" t="s">
        <v>3869</v>
      </c>
      <c r="J680" s="164" t="s">
        <v>2838</v>
      </c>
      <c r="K680" s="164" t="s">
        <v>3856</v>
      </c>
      <c r="L680" s="164" t="s">
        <v>77</v>
      </c>
      <c r="M680" s="164" t="s">
        <v>3859</v>
      </c>
      <c r="N680" s="164" t="s">
        <v>295</v>
      </c>
      <c r="O680" s="164" t="s">
        <v>263</v>
      </c>
      <c r="Q680" s="164" t="s">
        <v>295</v>
      </c>
      <c r="R680" s="164" t="s">
        <v>295</v>
      </c>
      <c r="S680" s="168" t="b">
        <v>1</v>
      </c>
      <c r="V680" s="170">
        <v>43200</v>
      </c>
      <c r="W680" s="164" t="s">
        <v>295</v>
      </c>
      <c r="X680"/>
      <c r="Z680" s="164" t="s">
        <v>295</v>
      </c>
      <c r="AC680" s="164" t="s">
        <v>2776</v>
      </c>
      <c r="AE680" s="164" t="s">
        <v>263</v>
      </c>
      <c r="AF680" s="164" t="s">
        <v>295</v>
      </c>
      <c r="AG680" s="164" t="s">
        <v>2884</v>
      </c>
      <c r="AH680" s="170">
        <v>43353</v>
      </c>
      <c r="AI680" s="164" t="s">
        <v>4933</v>
      </c>
      <c r="AJ680" s="151" t="str">
        <f t="shared" si="10"/>
        <v>FS</v>
      </c>
      <c r="AK680" s="151" t="b">
        <f>ISNUMBER(SEARCH("IRT",Table1[[#This Row],[Current_Status]]))</f>
        <v>0</v>
      </c>
      <c r="AL680" s="152">
        <f>YEAR(Table1[[#This Row],[Project_Initiated]])</f>
        <v>2018</v>
      </c>
      <c r="AM680" s="87">
        <v>43770</v>
      </c>
      <c r="AN680" s="87" t="str">
        <f>IF(AND(Table1[[#This Row],[Completed Date]]&gt;="07/01/2019"+0,Table1[[#This Row],[Completed Date]]&lt;="6/30/2020"+0),"FY 19-20",IF(AND(Table1[[#This Row],[Completed Date]]&gt;="07/01/2018"+0,Table1[[#This Row],[Completed Date]]&lt;="6/30/2019"+0),"FY 18-19",""))</f>
        <v>FY 18-19</v>
      </c>
      <c r="AO680" s="152" t="str">
        <f>IFERROR(FIND("R",Table1[[#This Row],[FS_Priority]]),"")</f>
        <v/>
      </c>
      <c r="AX680"/>
      <c r="BA680" s="3"/>
    </row>
    <row r="681" spans="1:53" hidden="1" x14ac:dyDescent="0.25">
      <c r="A681" s="164" t="s">
        <v>870</v>
      </c>
      <c r="B681" s="164" t="s">
        <v>295</v>
      </c>
      <c r="C681" s="164" t="s">
        <v>870</v>
      </c>
      <c r="D681" s="168" t="b">
        <v>0</v>
      </c>
      <c r="E681" s="164" t="s">
        <v>76</v>
      </c>
      <c r="F681" s="164" t="s">
        <v>3296</v>
      </c>
      <c r="G681" s="164" t="s">
        <v>295</v>
      </c>
      <c r="H681" s="164" t="s">
        <v>369</v>
      </c>
      <c r="I681" s="164" t="s">
        <v>3858</v>
      </c>
      <c r="J681" s="164" t="s">
        <v>2838</v>
      </c>
      <c r="K681" s="164" t="s">
        <v>3856</v>
      </c>
      <c r="L681" s="164" t="s">
        <v>77</v>
      </c>
      <c r="M681" s="164" t="s">
        <v>3859</v>
      </c>
      <c r="N681" s="164" t="s">
        <v>295</v>
      </c>
      <c r="O681" s="164" t="s">
        <v>243</v>
      </c>
      <c r="Q681" s="164" t="s">
        <v>295</v>
      </c>
      <c r="R681" s="164" t="s">
        <v>152</v>
      </c>
      <c r="S681" s="168" t="b">
        <v>0</v>
      </c>
      <c r="V681" s="170">
        <v>43249</v>
      </c>
      <c r="W681" s="164" t="s">
        <v>295</v>
      </c>
      <c r="X681"/>
      <c r="Z681" s="164" t="s">
        <v>295</v>
      </c>
      <c r="AC681" s="164" t="s">
        <v>295</v>
      </c>
      <c r="AE681" s="164" t="s">
        <v>243</v>
      </c>
      <c r="AF681" s="164" t="s">
        <v>295</v>
      </c>
      <c r="AG681" s="164" t="s">
        <v>624</v>
      </c>
      <c r="AH681" s="170">
        <v>43336</v>
      </c>
      <c r="AI681" s="164" t="s">
        <v>4935</v>
      </c>
      <c r="AJ681" s="151" t="str">
        <f t="shared" si="10"/>
        <v>FS</v>
      </c>
      <c r="AK681" s="151" t="b">
        <f>ISNUMBER(SEARCH("IRT",Table1[[#This Row],[Current_Status]]))</f>
        <v>0</v>
      </c>
      <c r="AL681" s="152">
        <f>YEAR(Table1[[#This Row],[Project_Initiated]])</f>
        <v>2018</v>
      </c>
      <c r="AM681" s="87">
        <v>43770</v>
      </c>
      <c r="AN681" s="87" t="str">
        <f>IF(AND(Table1[[#This Row],[Completed Date]]&gt;="07/01/2019"+0,Table1[[#This Row],[Completed Date]]&lt;="6/30/2020"+0),"FY 19-20",IF(AND(Table1[[#This Row],[Completed Date]]&gt;="07/01/2018"+0,Table1[[#This Row],[Completed Date]]&lt;="6/30/2019"+0),"FY 18-19",""))</f>
        <v>FY 18-19</v>
      </c>
      <c r="AO681" s="152" t="str">
        <f>IFERROR(FIND("R",Table1[[#This Row],[FS_Priority]]),"")</f>
        <v/>
      </c>
      <c r="AX681"/>
      <c r="BA681" s="3"/>
    </row>
    <row r="682" spans="1:53" hidden="1" x14ac:dyDescent="0.25">
      <c r="A682" s="164" t="s">
        <v>4542</v>
      </c>
      <c r="B682" s="164" t="s">
        <v>295</v>
      </c>
      <c r="C682" s="164" t="s">
        <v>4542</v>
      </c>
      <c r="D682" s="168" t="b">
        <v>0</v>
      </c>
      <c r="E682" s="164" t="s">
        <v>76</v>
      </c>
      <c r="F682" s="164" t="s">
        <v>4609</v>
      </c>
      <c r="G682" s="164" t="s">
        <v>295</v>
      </c>
      <c r="H682" s="164" t="s">
        <v>1092</v>
      </c>
      <c r="I682" s="164" t="s">
        <v>4610</v>
      </c>
      <c r="J682" s="164" t="s">
        <v>2838</v>
      </c>
      <c r="K682" s="164" t="s">
        <v>3856</v>
      </c>
      <c r="L682" s="164" t="s">
        <v>77</v>
      </c>
      <c r="M682" s="164" t="s">
        <v>3885</v>
      </c>
      <c r="N682" s="164" t="s">
        <v>295</v>
      </c>
      <c r="O682" s="164" t="s">
        <v>243</v>
      </c>
      <c r="Q682" s="164" t="s">
        <v>295</v>
      </c>
      <c r="R682" s="164" t="s">
        <v>295</v>
      </c>
      <c r="S682" s="168" t="b">
        <v>0</v>
      </c>
      <c r="V682" s="170">
        <v>43600</v>
      </c>
      <c r="W682" s="164" t="s">
        <v>295</v>
      </c>
      <c r="X682"/>
      <c r="Z682" s="164" t="s">
        <v>295</v>
      </c>
      <c r="AC682" s="164" t="s">
        <v>295</v>
      </c>
      <c r="AE682" s="164" t="s">
        <v>243</v>
      </c>
      <c r="AF682" s="164" t="s">
        <v>295</v>
      </c>
      <c r="AG682" s="164" t="s">
        <v>295</v>
      </c>
      <c r="AH682" s="170">
        <v>43724</v>
      </c>
      <c r="AI682" s="164" t="s">
        <v>4787</v>
      </c>
      <c r="AJ682" s="151" t="str">
        <f t="shared" si="10"/>
        <v>FS</v>
      </c>
      <c r="AK682" s="151" t="b">
        <f>ISNUMBER(SEARCH("IRT",Table1[[#This Row],[Current_Status]]))</f>
        <v>0</v>
      </c>
      <c r="AL682" s="152">
        <f>YEAR(Table1[[#This Row],[Project_Initiated]])</f>
        <v>2019</v>
      </c>
      <c r="AM682" s="87">
        <v>43770</v>
      </c>
      <c r="AN682" s="87" t="str">
        <f>IF(AND(Table1[[#This Row],[Completed Date]]&gt;="07/01/2019"+0,Table1[[#This Row],[Completed Date]]&lt;="6/30/2020"+0),"FY 19-20",IF(AND(Table1[[#This Row],[Completed Date]]&gt;="07/01/2018"+0,Table1[[#This Row],[Completed Date]]&lt;="6/30/2019"+0),"FY 18-19",""))</f>
        <v>FY 19-20</v>
      </c>
      <c r="AO682" s="152" t="str">
        <f>IFERROR(FIND("R",Table1[[#This Row],[FS_Priority]]),"")</f>
        <v/>
      </c>
      <c r="AX682"/>
      <c r="BA682" s="3"/>
    </row>
    <row r="683" spans="1:53" hidden="1" x14ac:dyDescent="0.25">
      <c r="A683" s="164" t="s">
        <v>850</v>
      </c>
      <c r="B683" s="164" t="s">
        <v>295</v>
      </c>
      <c r="C683" s="164" t="s">
        <v>850</v>
      </c>
      <c r="D683" s="168" t="b">
        <v>0</v>
      </c>
      <c r="E683" s="164" t="s">
        <v>76</v>
      </c>
      <c r="F683" s="164" t="s">
        <v>3299</v>
      </c>
      <c r="G683" s="164" t="s">
        <v>295</v>
      </c>
      <c r="H683" s="164" t="s">
        <v>369</v>
      </c>
      <c r="I683" s="164" t="s">
        <v>3855</v>
      </c>
      <c r="J683" s="164" t="s">
        <v>2838</v>
      </c>
      <c r="K683" s="164" t="s">
        <v>3856</v>
      </c>
      <c r="L683" s="164" t="s">
        <v>77</v>
      </c>
      <c r="M683" s="164" t="s">
        <v>3857</v>
      </c>
      <c r="N683" s="164" t="s">
        <v>295</v>
      </c>
      <c r="O683" s="164" t="s">
        <v>263</v>
      </c>
      <c r="Q683" s="164" t="s">
        <v>295</v>
      </c>
      <c r="R683" s="164" t="s">
        <v>295</v>
      </c>
      <c r="S683" s="168" t="b">
        <v>1</v>
      </c>
      <c r="V683" s="170">
        <v>43221</v>
      </c>
      <c r="W683" s="164" t="s">
        <v>295</v>
      </c>
      <c r="X683"/>
      <c r="Z683" s="164" t="s">
        <v>295</v>
      </c>
      <c r="AC683" s="164" t="s">
        <v>851</v>
      </c>
      <c r="AD683" s="167"/>
      <c r="AE683" s="164" t="s">
        <v>263</v>
      </c>
      <c r="AF683" s="164" t="s">
        <v>852</v>
      </c>
      <c r="AG683" s="164" t="s">
        <v>2884</v>
      </c>
      <c r="AH683" s="170">
        <v>43306</v>
      </c>
      <c r="AI683" s="164" t="s">
        <v>4933</v>
      </c>
      <c r="AJ683" s="151" t="str">
        <f t="shared" si="10"/>
        <v>FS</v>
      </c>
      <c r="AK683" s="151" t="b">
        <f>ISNUMBER(SEARCH("IRT",Table1[[#This Row],[Current_Status]]))</f>
        <v>0</v>
      </c>
      <c r="AL683" s="152">
        <f>YEAR(Table1[[#This Row],[Project_Initiated]])</f>
        <v>2018</v>
      </c>
      <c r="AM683" s="87">
        <v>43770</v>
      </c>
      <c r="AN683" s="87" t="str">
        <f>IF(AND(Table1[[#This Row],[Completed Date]]&gt;="07/01/2019"+0,Table1[[#This Row],[Completed Date]]&lt;="6/30/2020"+0),"FY 19-20",IF(AND(Table1[[#This Row],[Completed Date]]&gt;="07/01/2018"+0,Table1[[#This Row],[Completed Date]]&lt;="6/30/2019"+0),"FY 18-19",""))</f>
        <v>FY 18-19</v>
      </c>
      <c r="AO683" s="152" t="str">
        <f>IFERROR(FIND("R",Table1[[#This Row],[FS_Priority]]),"")</f>
        <v/>
      </c>
      <c r="AX683"/>
      <c r="BA683" s="3"/>
    </row>
    <row r="684" spans="1:53" hidden="1" x14ac:dyDescent="0.25">
      <c r="A684" s="164" t="s">
        <v>884</v>
      </c>
      <c r="B684" s="164" t="s">
        <v>295</v>
      </c>
      <c r="C684" s="164" t="s">
        <v>884</v>
      </c>
      <c r="D684" s="168" t="b">
        <v>0</v>
      </c>
      <c r="E684" s="164" t="s">
        <v>76</v>
      </c>
      <c r="F684" s="164" t="s">
        <v>3293</v>
      </c>
      <c r="G684" s="164" t="s">
        <v>295</v>
      </c>
      <c r="H684" s="164" t="s">
        <v>1092</v>
      </c>
      <c r="I684" s="164" t="s">
        <v>3865</v>
      </c>
      <c r="J684" s="164" t="s">
        <v>2838</v>
      </c>
      <c r="K684" s="164" t="s">
        <v>3856</v>
      </c>
      <c r="L684" s="164" t="s">
        <v>77</v>
      </c>
      <c r="M684" s="164" t="s">
        <v>3866</v>
      </c>
      <c r="N684" s="164" t="s">
        <v>295</v>
      </c>
      <c r="O684" s="164" t="s">
        <v>243</v>
      </c>
      <c r="Q684" s="164" t="s">
        <v>295</v>
      </c>
      <c r="R684" s="164" t="s">
        <v>302</v>
      </c>
      <c r="S684" s="168" t="b">
        <v>1</v>
      </c>
      <c r="V684" s="170">
        <v>43263</v>
      </c>
      <c r="W684" s="164" t="s">
        <v>295</v>
      </c>
      <c r="X684"/>
      <c r="Z684" s="164" t="s">
        <v>295</v>
      </c>
      <c r="AC684" s="164" t="s">
        <v>295</v>
      </c>
      <c r="AE684" s="164" t="s">
        <v>243</v>
      </c>
      <c r="AF684" s="164" t="s">
        <v>295</v>
      </c>
      <c r="AG684" s="164" t="s">
        <v>624</v>
      </c>
      <c r="AH684" s="170">
        <v>43336</v>
      </c>
      <c r="AI684" s="164" t="s">
        <v>4935</v>
      </c>
      <c r="AJ684" s="151" t="str">
        <f t="shared" si="10"/>
        <v>FS</v>
      </c>
      <c r="AK684" s="151" t="b">
        <f>ISNUMBER(SEARCH("IRT",Table1[[#This Row],[Current_Status]]))</f>
        <v>0</v>
      </c>
      <c r="AL684" s="152">
        <f>YEAR(Table1[[#This Row],[Project_Initiated]])</f>
        <v>2018</v>
      </c>
      <c r="AM684" s="87">
        <v>43770</v>
      </c>
      <c r="AN684" s="87" t="str">
        <f>IF(AND(Table1[[#This Row],[Completed Date]]&gt;="07/01/2019"+0,Table1[[#This Row],[Completed Date]]&lt;="6/30/2020"+0),"FY 19-20",IF(AND(Table1[[#This Row],[Completed Date]]&gt;="07/01/2018"+0,Table1[[#This Row],[Completed Date]]&lt;="6/30/2019"+0),"FY 18-19",""))</f>
        <v>FY 18-19</v>
      </c>
      <c r="AO684" s="152" t="str">
        <f>IFERROR(FIND("R",Table1[[#This Row],[FS_Priority]]),"")</f>
        <v/>
      </c>
      <c r="AX684"/>
      <c r="BA684" s="3"/>
    </row>
    <row r="685" spans="1:53" hidden="1" x14ac:dyDescent="0.25">
      <c r="A685" s="164" t="s">
        <v>791</v>
      </c>
      <c r="B685" s="164" t="s">
        <v>295</v>
      </c>
      <c r="C685" s="164" t="s">
        <v>791</v>
      </c>
      <c r="D685" s="168" t="b">
        <v>0</v>
      </c>
      <c r="E685" s="164" t="s">
        <v>76</v>
      </c>
      <c r="F685" s="164" t="s">
        <v>3292</v>
      </c>
      <c r="G685" s="164" t="s">
        <v>295</v>
      </c>
      <c r="H685" s="164" t="s">
        <v>531</v>
      </c>
      <c r="I685" s="164" t="s">
        <v>3861</v>
      </c>
      <c r="J685" s="164" t="s">
        <v>2838</v>
      </c>
      <c r="K685" s="164" t="s">
        <v>3856</v>
      </c>
      <c r="L685" s="164" t="s">
        <v>77</v>
      </c>
      <c r="M685" s="164" t="s">
        <v>3859</v>
      </c>
      <c r="N685" s="164" t="s">
        <v>295</v>
      </c>
      <c r="O685" s="164" t="s">
        <v>257</v>
      </c>
      <c r="Q685" s="164" t="s">
        <v>295</v>
      </c>
      <c r="R685" s="164" t="s">
        <v>295</v>
      </c>
      <c r="S685" s="168" t="b">
        <v>0</v>
      </c>
      <c r="V685" s="170">
        <v>43153</v>
      </c>
      <c r="W685" s="164" t="s">
        <v>295</v>
      </c>
      <c r="X685"/>
      <c r="Z685" s="164" t="s">
        <v>295</v>
      </c>
      <c r="AC685" s="164" t="s">
        <v>792</v>
      </c>
      <c r="AE685" s="164" t="s">
        <v>257</v>
      </c>
      <c r="AF685" s="164" t="s">
        <v>793</v>
      </c>
      <c r="AG685" s="164" t="s">
        <v>2884</v>
      </c>
      <c r="AH685" s="170">
        <v>43322</v>
      </c>
      <c r="AI685" s="164" t="s">
        <v>4933</v>
      </c>
      <c r="AJ685" s="151" t="str">
        <f t="shared" si="10"/>
        <v>FS</v>
      </c>
      <c r="AK685" s="151" t="b">
        <f>ISNUMBER(SEARCH("IRT",Table1[[#This Row],[Current_Status]]))</f>
        <v>0</v>
      </c>
      <c r="AL685" s="152">
        <f>YEAR(Table1[[#This Row],[Project_Initiated]])</f>
        <v>2018</v>
      </c>
      <c r="AM685" s="87">
        <v>43770</v>
      </c>
      <c r="AN685" s="87" t="str">
        <f>IF(AND(Table1[[#This Row],[Completed Date]]&gt;="07/01/2019"+0,Table1[[#This Row],[Completed Date]]&lt;="6/30/2020"+0),"FY 19-20",IF(AND(Table1[[#This Row],[Completed Date]]&gt;="07/01/2018"+0,Table1[[#This Row],[Completed Date]]&lt;="6/30/2019"+0),"FY 18-19",""))</f>
        <v>FY 18-19</v>
      </c>
      <c r="AO685" s="152" t="str">
        <f>IFERROR(FIND("R",Table1[[#This Row],[FS_Priority]]),"")</f>
        <v/>
      </c>
      <c r="AX685"/>
      <c r="BA685" s="3"/>
    </row>
    <row r="686" spans="1:53" hidden="1" x14ac:dyDescent="0.25">
      <c r="A686" s="164" t="s">
        <v>809</v>
      </c>
      <c r="B686" s="164" t="s">
        <v>295</v>
      </c>
      <c r="C686" s="164" t="s">
        <v>809</v>
      </c>
      <c r="D686" s="168" t="b">
        <v>0</v>
      </c>
      <c r="E686" s="164" t="s">
        <v>76</v>
      </c>
      <c r="F686" s="164" t="s">
        <v>3301</v>
      </c>
      <c r="G686" s="164" t="s">
        <v>295</v>
      </c>
      <c r="H686" s="164" t="s">
        <v>525</v>
      </c>
      <c r="I686" s="164" t="s">
        <v>3868</v>
      </c>
      <c r="J686" s="164" t="s">
        <v>2838</v>
      </c>
      <c r="K686" s="164" t="s">
        <v>3856</v>
      </c>
      <c r="L686" s="164" t="s">
        <v>77</v>
      </c>
      <c r="M686" s="164" t="s">
        <v>3857</v>
      </c>
      <c r="N686" s="164" t="s">
        <v>295</v>
      </c>
      <c r="O686" s="164" t="s">
        <v>263</v>
      </c>
      <c r="Q686" s="164" t="s">
        <v>295</v>
      </c>
      <c r="R686" s="164" t="s">
        <v>295</v>
      </c>
      <c r="S686" s="168" t="b">
        <v>1</v>
      </c>
      <c r="V686" s="170">
        <v>43177</v>
      </c>
      <c r="W686" s="164" t="s">
        <v>295</v>
      </c>
      <c r="X686"/>
      <c r="Z686" s="164" t="s">
        <v>295</v>
      </c>
      <c r="AC686" s="164" t="s">
        <v>810</v>
      </c>
      <c r="AD686" s="167"/>
      <c r="AE686" s="164" t="s">
        <v>263</v>
      </c>
      <c r="AF686" s="164" t="s">
        <v>811</v>
      </c>
      <c r="AG686" s="164" t="s">
        <v>2884</v>
      </c>
      <c r="AH686" s="170">
        <v>43292</v>
      </c>
      <c r="AI686" s="164" t="s">
        <v>4933</v>
      </c>
      <c r="AJ686" s="151" t="str">
        <f t="shared" si="10"/>
        <v>FS</v>
      </c>
      <c r="AK686" s="151" t="b">
        <f>ISNUMBER(SEARCH("IRT",Table1[[#This Row],[Current_Status]]))</f>
        <v>0</v>
      </c>
      <c r="AL686" s="152">
        <f>YEAR(Table1[[#This Row],[Project_Initiated]])</f>
        <v>2018</v>
      </c>
      <c r="AM686" s="87">
        <v>43770</v>
      </c>
      <c r="AN686" s="87" t="str">
        <f>IF(AND(Table1[[#This Row],[Completed Date]]&gt;="07/01/2019"+0,Table1[[#This Row],[Completed Date]]&lt;="6/30/2020"+0),"FY 19-20",IF(AND(Table1[[#This Row],[Completed Date]]&gt;="07/01/2018"+0,Table1[[#This Row],[Completed Date]]&lt;="6/30/2019"+0),"FY 18-19",""))</f>
        <v>FY 18-19</v>
      </c>
      <c r="AO686" s="152" t="str">
        <f>IFERROR(FIND("R",Table1[[#This Row],[FS_Priority]]),"")</f>
        <v/>
      </c>
      <c r="AX686"/>
      <c r="BA686" s="3"/>
    </row>
    <row r="687" spans="1:53" hidden="1" x14ac:dyDescent="0.25">
      <c r="A687" s="164" t="s">
        <v>362</v>
      </c>
      <c r="B687" s="164" t="s">
        <v>295</v>
      </c>
      <c r="C687" s="164" t="s">
        <v>362</v>
      </c>
      <c r="D687" s="168" t="b">
        <v>0</v>
      </c>
      <c r="E687" s="164" t="s">
        <v>76</v>
      </c>
      <c r="F687" s="164" t="s">
        <v>3337</v>
      </c>
      <c r="G687" s="164" t="s">
        <v>295</v>
      </c>
      <c r="H687" s="164" t="s">
        <v>369</v>
      </c>
      <c r="I687" s="164" t="s">
        <v>3899</v>
      </c>
      <c r="J687" s="164" t="s">
        <v>2838</v>
      </c>
      <c r="K687" s="164" t="s">
        <v>3856</v>
      </c>
      <c r="L687" s="164" t="s">
        <v>77</v>
      </c>
      <c r="M687" s="164" t="s">
        <v>3859</v>
      </c>
      <c r="N687" s="164" t="s">
        <v>295</v>
      </c>
      <c r="O687" s="164" t="s">
        <v>263</v>
      </c>
      <c r="Q687" s="164" t="s">
        <v>295</v>
      </c>
      <c r="R687" s="164" t="s">
        <v>295</v>
      </c>
      <c r="S687" s="168" t="b">
        <v>0</v>
      </c>
      <c r="V687" s="170">
        <v>43297</v>
      </c>
      <c r="W687" s="164" t="s">
        <v>295</v>
      </c>
      <c r="X687"/>
      <c r="Z687" s="164" t="s">
        <v>295</v>
      </c>
      <c r="AC687" s="164" t="s">
        <v>3145</v>
      </c>
      <c r="AD687" s="171">
        <v>43418</v>
      </c>
      <c r="AE687" s="164" t="s">
        <v>583</v>
      </c>
      <c r="AF687" s="164" t="s">
        <v>3098</v>
      </c>
      <c r="AG687" s="164" t="s">
        <v>2884</v>
      </c>
      <c r="AH687" s="171">
        <v>43586</v>
      </c>
      <c r="AI687" s="164" t="s">
        <v>4932</v>
      </c>
      <c r="AJ687" s="151" t="str">
        <f t="shared" si="10"/>
        <v>FS</v>
      </c>
      <c r="AK687" s="151" t="b">
        <f>ISNUMBER(SEARCH("IRT",Table1[[#This Row],[Current_Status]]))</f>
        <v>0</v>
      </c>
      <c r="AL687" s="152">
        <f>YEAR(Table1[[#This Row],[Project_Initiated]])</f>
        <v>2018</v>
      </c>
      <c r="AM687" s="87">
        <v>43770</v>
      </c>
      <c r="AN687" s="87" t="str">
        <f>IF(AND(Table1[[#This Row],[Completed Date]]&gt;="07/01/2019"+0,Table1[[#This Row],[Completed Date]]&lt;="6/30/2020"+0),"FY 19-20",IF(AND(Table1[[#This Row],[Completed Date]]&gt;="07/01/2018"+0,Table1[[#This Row],[Completed Date]]&lt;="6/30/2019"+0),"FY 18-19",""))</f>
        <v>FY 18-19</v>
      </c>
      <c r="AO687" s="152" t="str">
        <f>IFERROR(FIND("R",Table1[[#This Row],[FS_Priority]]),"")</f>
        <v/>
      </c>
      <c r="AX687"/>
      <c r="BA687" s="3"/>
    </row>
    <row r="688" spans="1:53" hidden="1" x14ac:dyDescent="0.25">
      <c r="A688" s="164" t="s">
        <v>786</v>
      </c>
      <c r="B688" s="164" t="s">
        <v>295</v>
      </c>
      <c r="C688" s="164" t="s">
        <v>786</v>
      </c>
      <c r="D688" s="168" t="b">
        <v>0</v>
      </c>
      <c r="E688" s="164" t="s">
        <v>76</v>
      </c>
      <c r="F688" s="164" t="s">
        <v>3295</v>
      </c>
      <c r="G688" s="164" t="s">
        <v>295</v>
      </c>
      <c r="H688" s="164" t="s">
        <v>369</v>
      </c>
      <c r="I688" s="164" t="s">
        <v>3870</v>
      </c>
      <c r="J688" s="164" t="s">
        <v>2838</v>
      </c>
      <c r="K688" s="164" t="s">
        <v>3856</v>
      </c>
      <c r="L688" s="164" t="s">
        <v>77</v>
      </c>
      <c r="M688" s="164" t="s">
        <v>3857</v>
      </c>
      <c r="N688" s="164" t="s">
        <v>295</v>
      </c>
      <c r="O688" s="164" t="s">
        <v>263</v>
      </c>
      <c r="Q688" s="164" t="s">
        <v>295</v>
      </c>
      <c r="R688" s="164" t="s">
        <v>259</v>
      </c>
      <c r="S688" s="168" t="b">
        <v>1</v>
      </c>
      <c r="V688" s="170">
        <v>43147</v>
      </c>
      <c r="W688" s="164" t="s">
        <v>295</v>
      </c>
      <c r="X688"/>
      <c r="Z688" s="164" t="s">
        <v>295</v>
      </c>
      <c r="AC688" s="164" t="s">
        <v>787</v>
      </c>
      <c r="AE688" s="164" t="s">
        <v>263</v>
      </c>
      <c r="AF688" s="164" t="s">
        <v>788</v>
      </c>
      <c r="AG688" s="164" t="s">
        <v>2884</v>
      </c>
      <c r="AH688" s="170">
        <v>43335</v>
      </c>
      <c r="AI688" s="164" t="s">
        <v>4933</v>
      </c>
      <c r="AJ688" s="151" t="str">
        <f t="shared" si="10"/>
        <v>FS</v>
      </c>
      <c r="AK688" s="151" t="b">
        <f>ISNUMBER(SEARCH("IRT",Table1[[#This Row],[Current_Status]]))</f>
        <v>0</v>
      </c>
      <c r="AL688" s="152">
        <f>YEAR(Table1[[#This Row],[Project_Initiated]])</f>
        <v>2018</v>
      </c>
      <c r="AM688" s="87">
        <v>43770</v>
      </c>
      <c r="AN688" s="87" t="str">
        <f>IF(AND(Table1[[#This Row],[Completed Date]]&gt;="07/01/2019"+0,Table1[[#This Row],[Completed Date]]&lt;="6/30/2020"+0),"FY 19-20",IF(AND(Table1[[#This Row],[Completed Date]]&gt;="07/01/2018"+0,Table1[[#This Row],[Completed Date]]&lt;="6/30/2019"+0),"FY 18-19",""))</f>
        <v>FY 18-19</v>
      </c>
      <c r="AO688" s="152" t="str">
        <f>IFERROR(FIND("R",Table1[[#This Row],[FS_Priority]]),"")</f>
        <v/>
      </c>
      <c r="AX688"/>
      <c r="BA688" s="3"/>
    </row>
    <row r="689" spans="1:53" hidden="1" x14ac:dyDescent="0.25">
      <c r="A689" s="164" t="s">
        <v>2929</v>
      </c>
      <c r="B689" s="164" t="s">
        <v>295</v>
      </c>
      <c r="C689" s="164" t="s">
        <v>2929</v>
      </c>
      <c r="D689" s="168" t="b">
        <v>0</v>
      </c>
      <c r="E689" s="164" t="s">
        <v>76</v>
      </c>
      <c r="F689" s="164" t="s">
        <v>3304</v>
      </c>
      <c r="G689" s="164" t="s">
        <v>295</v>
      </c>
      <c r="H689" s="164" t="s">
        <v>369</v>
      </c>
      <c r="I689" s="164" t="s">
        <v>3871</v>
      </c>
      <c r="J689" s="164" t="s">
        <v>2851</v>
      </c>
      <c r="K689" s="164" t="s">
        <v>3856</v>
      </c>
      <c r="L689" s="164" t="s">
        <v>77</v>
      </c>
      <c r="M689" s="164" t="s">
        <v>3872</v>
      </c>
      <c r="N689" s="164" t="s">
        <v>295</v>
      </c>
      <c r="O689" s="164" t="s">
        <v>295</v>
      </c>
      <c r="Q689" s="164" t="s">
        <v>372</v>
      </c>
      <c r="R689" s="164" t="s">
        <v>295</v>
      </c>
      <c r="S689" s="168" t="b">
        <v>0</v>
      </c>
      <c r="V689" s="170">
        <v>43476</v>
      </c>
      <c r="W689" s="164" t="s">
        <v>295</v>
      </c>
      <c r="X689"/>
      <c r="Z689" s="164" t="s">
        <v>295</v>
      </c>
      <c r="AC689" s="164" t="s">
        <v>295</v>
      </c>
      <c r="AE689" s="164" t="s">
        <v>583</v>
      </c>
      <c r="AF689" s="164" t="s">
        <v>3027</v>
      </c>
      <c r="AG689" s="164" t="s">
        <v>624</v>
      </c>
      <c r="AH689" s="171">
        <v>43523</v>
      </c>
      <c r="AI689" s="164" t="s">
        <v>4931</v>
      </c>
      <c r="AJ689" s="151" t="str">
        <f t="shared" si="10"/>
        <v>FS</v>
      </c>
      <c r="AK689" s="151" t="b">
        <f>ISNUMBER(SEARCH("IRT",Table1[[#This Row],[Current_Status]]))</f>
        <v>0</v>
      </c>
      <c r="AL689" s="152">
        <f>YEAR(Table1[[#This Row],[Project_Initiated]])</f>
        <v>2019</v>
      </c>
      <c r="AM689" s="87">
        <v>43770</v>
      </c>
      <c r="AN689" s="87" t="str">
        <f>IF(AND(Table1[[#This Row],[Completed Date]]&gt;="07/01/2019"+0,Table1[[#This Row],[Completed Date]]&lt;="6/30/2020"+0),"FY 19-20",IF(AND(Table1[[#This Row],[Completed Date]]&gt;="07/01/2018"+0,Table1[[#This Row],[Completed Date]]&lt;="6/30/2019"+0),"FY 18-19",""))</f>
        <v>FY 18-19</v>
      </c>
      <c r="AO689" s="152" t="str">
        <f>IFERROR(FIND("R",Table1[[#This Row],[FS_Priority]]),"")</f>
        <v/>
      </c>
      <c r="AX689"/>
      <c r="BA689" s="3"/>
    </row>
    <row r="690" spans="1:53" hidden="1" x14ac:dyDescent="0.25">
      <c r="A690" s="164" t="s">
        <v>3031</v>
      </c>
      <c r="B690" s="164" t="s">
        <v>295</v>
      </c>
      <c r="C690" s="164" t="s">
        <v>3031</v>
      </c>
      <c r="D690" s="168" t="b">
        <v>0</v>
      </c>
      <c r="E690" s="164" t="s">
        <v>76</v>
      </c>
      <c r="F690" s="164" t="s">
        <v>3305</v>
      </c>
      <c r="G690" s="164" t="s">
        <v>3058</v>
      </c>
      <c r="H690" s="164" t="s">
        <v>3873</v>
      </c>
      <c r="I690" s="164" t="s">
        <v>3874</v>
      </c>
      <c r="J690" s="164" t="s">
        <v>2838</v>
      </c>
      <c r="K690" s="164" t="s">
        <v>3856</v>
      </c>
      <c r="L690" s="164" t="s">
        <v>77</v>
      </c>
      <c r="M690" s="164" t="s">
        <v>3875</v>
      </c>
      <c r="N690" s="164" t="s">
        <v>295</v>
      </c>
      <c r="O690" s="164" t="s">
        <v>263</v>
      </c>
      <c r="Q690" s="164" t="s">
        <v>372</v>
      </c>
      <c r="R690" s="164" t="s">
        <v>295</v>
      </c>
      <c r="S690" s="168" t="b">
        <v>0</v>
      </c>
      <c r="V690" s="170">
        <v>43430</v>
      </c>
      <c r="W690" s="164" t="s">
        <v>295</v>
      </c>
      <c r="X690"/>
      <c r="Z690" s="164" t="s">
        <v>295</v>
      </c>
      <c r="AC690" s="164" t="s">
        <v>3734</v>
      </c>
      <c r="AD690" s="171">
        <v>43509</v>
      </c>
      <c r="AE690" s="164" t="s">
        <v>583</v>
      </c>
      <c r="AF690" s="164" t="s">
        <v>3097</v>
      </c>
      <c r="AG690" s="164" t="s">
        <v>2884</v>
      </c>
      <c r="AH690" s="170">
        <v>43661</v>
      </c>
      <c r="AI690" s="164" t="s">
        <v>4936</v>
      </c>
      <c r="AJ690" s="151" t="str">
        <f t="shared" si="10"/>
        <v>FS</v>
      </c>
      <c r="AK690" s="151" t="b">
        <f>ISNUMBER(SEARCH("IRT",Table1[[#This Row],[Current_Status]]))</f>
        <v>0</v>
      </c>
      <c r="AL690" s="152">
        <f>YEAR(Table1[[#This Row],[Project_Initiated]])</f>
        <v>2018</v>
      </c>
      <c r="AM690" s="87">
        <v>43770</v>
      </c>
      <c r="AN690" s="87" t="str">
        <f>IF(AND(Table1[[#This Row],[Completed Date]]&gt;="07/01/2019"+0,Table1[[#This Row],[Completed Date]]&lt;="6/30/2020"+0),"FY 19-20",IF(AND(Table1[[#This Row],[Completed Date]]&gt;="07/01/2018"+0,Table1[[#This Row],[Completed Date]]&lt;="6/30/2019"+0),"FY 18-19",""))</f>
        <v>FY 19-20</v>
      </c>
      <c r="AO690" s="152" t="str">
        <f>IFERROR(FIND("R",Table1[[#This Row],[FS_Priority]]),"")</f>
        <v/>
      </c>
      <c r="AX690"/>
      <c r="BA690" s="3"/>
    </row>
    <row r="691" spans="1:53" hidden="1" x14ac:dyDescent="0.25">
      <c r="A691" s="164" t="s">
        <v>4533</v>
      </c>
      <c r="B691" s="164" t="s">
        <v>295</v>
      </c>
      <c r="C691" s="164" t="s">
        <v>4533</v>
      </c>
      <c r="D691" s="168" t="b">
        <v>0</v>
      </c>
      <c r="E691" s="164" t="s">
        <v>76</v>
      </c>
      <c r="F691" s="164" t="s">
        <v>4695</v>
      </c>
      <c r="G691" s="164" t="s">
        <v>4958</v>
      </c>
      <c r="H691" s="164" t="s">
        <v>369</v>
      </c>
      <c r="I691" s="164" t="s">
        <v>4696</v>
      </c>
      <c r="J691" s="164" t="s">
        <v>2827</v>
      </c>
      <c r="K691" s="164" t="s">
        <v>3856</v>
      </c>
      <c r="L691" s="164" t="s">
        <v>77</v>
      </c>
      <c r="M691" s="164" t="s">
        <v>4697</v>
      </c>
      <c r="N691" s="164" t="s">
        <v>295</v>
      </c>
      <c r="O691" s="164" t="s">
        <v>263</v>
      </c>
      <c r="Q691" s="164" t="s">
        <v>302</v>
      </c>
      <c r="R691" s="164" t="s">
        <v>295</v>
      </c>
      <c r="S691" s="168" t="b">
        <v>0</v>
      </c>
      <c r="V691" s="170">
        <v>43686</v>
      </c>
      <c r="W691" s="164" t="s">
        <v>295</v>
      </c>
      <c r="X691"/>
      <c r="Z691" s="164" t="s">
        <v>295</v>
      </c>
      <c r="AC691" s="164" t="s">
        <v>295</v>
      </c>
      <c r="AD691" s="167"/>
      <c r="AE691" s="164" t="s">
        <v>583</v>
      </c>
      <c r="AF691" s="164" t="s">
        <v>4868</v>
      </c>
      <c r="AG691" s="164" t="s">
        <v>2883</v>
      </c>
      <c r="AH691"/>
      <c r="AI691" s="164" t="s">
        <v>4787</v>
      </c>
      <c r="AJ691" s="151" t="str">
        <f t="shared" si="10"/>
        <v>FS</v>
      </c>
      <c r="AK691" s="151" t="b">
        <f>ISNUMBER(SEARCH("IRT",Table1[[#This Row],[Current_Status]]))</f>
        <v>0</v>
      </c>
      <c r="AL691" s="152">
        <f>YEAR(Table1[[#This Row],[Project_Initiated]])</f>
        <v>2019</v>
      </c>
      <c r="AM691" s="87">
        <v>43770</v>
      </c>
      <c r="AN691" s="87" t="str">
        <f>IF(AND(Table1[[#This Row],[Completed Date]]&gt;="07/01/2019"+0,Table1[[#This Row],[Completed Date]]&lt;="6/30/2020"+0),"FY 19-20",IF(AND(Table1[[#This Row],[Completed Date]]&gt;="07/01/2018"+0,Table1[[#This Row],[Completed Date]]&lt;="6/30/2019"+0),"FY 18-19",""))</f>
        <v/>
      </c>
      <c r="AO691" s="152" t="str">
        <f>IFERROR(FIND("R",Table1[[#This Row],[FS_Priority]]),"")</f>
        <v/>
      </c>
      <c r="AX691"/>
      <c r="BA691" s="3"/>
    </row>
    <row r="692" spans="1:53" hidden="1" x14ac:dyDescent="0.25">
      <c r="A692" s="164" t="s">
        <v>2930</v>
      </c>
      <c r="B692" s="164" t="s">
        <v>295</v>
      </c>
      <c r="C692" s="164" t="s">
        <v>2930</v>
      </c>
      <c r="D692" s="168" t="b">
        <v>0</v>
      </c>
      <c r="E692" s="164" t="s">
        <v>76</v>
      </c>
      <c r="F692" s="164" t="s">
        <v>2957</v>
      </c>
      <c r="G692" s="164" t="s">
        <v>295</v>
      </c>
      <c r="H692" s="164" t="s">
        <v>1092</v>
      </c>
      <c r="I692" s="164" t="s">
        <v>3876</v>
      </c>
      <c r="J692" s="164" t="s">
        <v>2838</v>
      </c>
      <c r="K692" s="164" t="s">
        <v>3856</v>
      </c>
      <c r="L692" s="164" t="s">
        <v>77</v>
      </c>
      <c r="M692" s="164" t="s">
        <v>3859</v>
      </c>
      <c r="N692" s="164" t="s">
        <v>295</v>
      </c>
      <c r="O692" s="164" t="s">
        <v>243</v>
      </c>
      <c r="Q692" s="164" t="s">
        <v>302</v>
      </c>
      <c r="R692" s="164" t="s">
        <v>295</v>
      </c>
      <c r="S692" s="168" t="b">
        <v>1</v>
      </c>
      <c r="V692" s="170">
        <v>43482</v>
      </c>
      <c r="W692" s="164" t="s">
        <v>295</v>
      </c>
      <c r="X692"/>
      <c r="Z692" s="164" t="s">
        <v>295</v>
      </c>
      <c r="AC692" s="164" t="s">
        <v>3003</v>
      </c>
      <c r="AE692" s="164" t="s">
        <v>295</v>
      </c>
      <c r="AF692" s="164" t="s">
        <v>295</v>
      </c>
      <c r="AG692" s="164" t="s">
        <v>295</v>
      </c>
      <c r="AH692" s="171">
        <v>43504</v>
      </c>
      <c r="AI692" s="164" t="s">
        <v>4931</v>
      </c>
      <c r="AJ692" s="151" t="str">
        <f t="shared" si="10"/>
        <v>FS</v>
      </c>
      <c r="AK692" s="151" t="b">
        <f>ISNUMBER(SEARCH("IRT",Table1[[#This Row],[Current_Status]]))</f>
        <v>0</v>
      </c>
      <c r="AL692" s="152">
        <f>YEAR(Table1[[#This Row],[Project_Initiated]])</f>
        <v>2019</v>
      </c>
      <c r="AM692" s="87">
        <v>43770</v>
      </c>
      <c r="AN692" s="87" t="str">
        <f>IF(AND(Table1[[#This Row],[Completed Date]]&gt;="07/01/2019"+0,Table1[[#This Row],[Completed Date]]&lt;="6/30/2020"+0),"FY 19-20",IF(AND(Table1[[#This Row],[Completed Date]]&gt;="07/01/2018"+0,Table1[[#This Row],[Completed Date]]&lt;="6/30/2019"+0),"FY 18-19",""))</f>
        <v>FY 18-19</v>
      </c>
      <c r="AO692" s="152" t="str">
        <f>IFERROR(FIND("R",Table1[[#This Row],[FS_Priority]]),"")</f>
        <v/>
      </c>
      <c r="AX692"/>
      <c r="BA692" s="3"/>
    </row>
    <row r="693" spans="1:53" hidden="1" x14ac:dyDescent="0.25">
      <c r="A693" s="164" t="s">
        <v>4534</v>
      </c>
      <c r="B693" s="164" t="s">
        <v>295</v>
      </c>
      <c r="C693" s="164" t="s">
        <v>4534</v>
      </c>
      <c r="D693" s="168" t="b">
        <v>0</v>
      </c>
      <c r="E693" s="164" t="s">
        <v>76</v>
      </c>
      <c r="F693" s="164" t="s">
        <v>4718</v>
      </c>
      <c r="G693" s="164" t="s">
        <v>295</v>
      </c>
      <c r="H693" s="164" t="s">
        <v>1092</v>
      </c>
      <c r="I693" s="164" t="s">
        <v>4719</v>
      </c>
      <c r="J693" s="164" t="s">
        <v>2839</v>
      </c>
      <c r="K693" s="164" t="s">
        <v>3856</v>
      </c>
      <c r="L693" s="164" t="s">
        <v>77</v>
      </c>
      <c r="M693" s="164" t="s">
        <v>3885</v>
      </c>
      <c r="N693" s="164" t="s">
        <v>295</v>
      </c>
      <c r="O693" s="164" t="s">
        <v>243</v>
      </c>
      <c r="Q693" s="164" t="s">
        <v>302</v>
      </c>
      <c r="R693" s="164" t="s">
        <v>295</v>
      </c>
      <c r="S693" s="168" t="b">
        <v>0</v>
      </c>
      <c r="V693" s="170">
        <v>43706</v>
      </c>
      <c r="W693" s="164" t="s">
        <v>295</v>
      </c>
      <c r="X693"/>
      <c r="Z693" s="164" t="s">
        <v>295</v>
      </c>
      <c r="AC693" s="164" t="s">
        <v>295</v>
      </c>
      <c r="AE693" s="164" t="s">
        <v>243</v>
      </c>
      <c r="AF693" s="164" t="s">
        <v>295</v>
      </c>
      <c r="AG693" s="164" t="s">
        <v>295</v>
      </c>
      <c r="AH693" s="167"/>
      <c r="AI693" s="164" t="s">
        <v>4787</v>
      </c>
      <c r="AJ693" s="151" t="str">
        <f t="shared" si="10"/>
        <v>FS</v>
      </c>
      <c r="AK693" s="151" t="b">
        <f>ISNUMBER(SEARCH("IRT",Table1[[#This Row],[Current_Status]]))</f>
        <v>0</v>
      </c>
      <c r="AL693" s="152">
        <f>YEAR(Table1[[#This Row],[Project_Initiated]])</f>
        <v>2019</v>
      </c>
      <c r="AM693" s="87">
        <v>43770</v>
      </c>
      <c r="AN693" s="87" t="str">
        <f>IF(AND(Table1[[#This Row],[Completed Date]]&gt;="07/01/2019"+0,Table1[[#This Row],[Completed Date]]&lt;="6/30/2020"+0),"FY 19-20",IF(AND(Table1[[#This Row],[Completed Date]]&gt;="07/01/2018"+0,Table1[[#This Row],[Completed Date]]&lt;="6/30/2019"+0),"FY 18-19",""))</f>
        <v/>
      </c>
      <c r="AO693" s="152" t="str">
        <f>IFERROR(FIND("R",Table1[[#This Row],[FS_Priority]]),"")</f>
        <v/>
      </c>
      <c r="AX693"/>
      <c r="BA693" s="3"/>
    </row>
    <row r="694" spans="1:53" hidden="1" x14ac:dyDescent="0.25">
      <c r="A694" s="164" t="s">
        <v>1020</v>
      </c>
      <c r="B694" s="164" t="s">
        <v>295</v>
      </c>
      <c r="C694" s="164" t="s">
        <v>1020</v>
      </c>
      <c r="D694" s="168" t="b">
        <v>0</v>
      </c>
      <c r="E694" s="164" t="s">
        <v>76</v>
      </c>
      <c r="F694" s="164" t="s">
        <v>3306</v>
      </c>
      <c r="G694" s="164" t="s">
        <v>295</v>
      </c>
      <c r="H694" s="164" t="s">
        <v>369</v>
      </c>
      <c r="I694" s="164" t="s">
        <v>3877</v>
      </c>
      <c r="J694" s="164" t="s">
        <v>2838</v>
      </c>
      <c r="K694" s="164" t="s">
        <v>3856</v>
      </c>
      <c r="L694" s="164" t="s">
        <v>77</v>
      </c>
      <c r="M694" s="164" t="s">
        <v>3878</v>
      </c>
      <c r="N694" s="164" t="s">
        <v>295</v>
      </c>
      <c r="O694" s="164" t="s">
        <v>263</v>
      </c>
      <c r="Q694" s="164" t="s">
        <v>302</v>
      </c>
      <c r="R694" s="164" t="s">
        <v>295</v>
      </c>
      <c r="S694" s="168" t="b">
        <v>1</v>
      </c>
      <c r="V694" s="170">
        <v>43315</v>
      </c>
      <c r="W694" s="164" t="s">
        <v>295</v>
      </c>
      <c r="X694"/>
      <c r="Z694" s="164" t="s">
        <v>295</v>
      </c>
      <c r="AC694" s="164" t="s">
        <v>1021</v>
      </c>
      <c r="AE694" s="164" t="s">
        <v>583</v>
      </c>
      <c r="AF694" s="164" t="s">
        <v>1022</v>
      </c>
      <c r="AG694" s="164" t="s">
        <v>2884</v>
      </c>
      <c r="AH694" s="171">
        <v>43377</v>
      </c>
      <c r="AI694" s="164" t="s">
        <v>4932</v>
      </c>
      <c r="AJ694" s="151" t="str">
        <f t="shared" si="10"/>
        <v>FS</v>
      </c>
      <c r="AK694" s="151" t="b">
        <f>ISNUMBER(SEARCH("IRT",Table1[[#This Row],[Current_Status]]))</f>
        <v>0</v>
      </c>
      <c r="AL694" s="152">
        <f>YEAR(Table1[[#This Row],[Project_Initiated]])</f>
        <v>2018</v>
      </c>
      <c r="AM694" s="87">
        <v>43770</v>
      </c>
      <c r="AN694" s="87" t="str">
        <f>IF(AND(Table1[[#This Row],[Completed Date]]&gt;="07/01/2019"+0,Table1[[#This Row],[Completed Date]]&lt;="6/30/2020"+0),"FY 19-20",IF(AND(Table1[[#This Row],[Completed Date]]&gt;="07/01/2018"+0,Table1[[#This Row],[Completed Date]]&lt;="6/30/2019"+0),"FY 18-19",""))</f>
        <v>FY 18-19</v>
      </c>
      <c r="AO694" s="152" t="str">
        <f>IFERROR(FIND("R",Table1[[#This Row],[FS_Priority]]),"")</f>
        <v/>
      </c>
      <c r="AX694"/>
      <c r="BA694" s="3"/>
    </row>
    <row r="695" spans="1:53" hidden="1" x14ac:dyDescent="0.25">
      <c r="A695" s="164" t="s">
        <v>3659</v>
      </c>
      <c r="B695" s="164" t="s">
        <v>295</v>
      </c>
      <c r="C695" s="164" t="s">
        <v>3659</v>
      </c>
      <c r="D695" s="168" t="b">
        <v>0</v>
      </c>
      <c r="E695" s="164" t="s">
        <v>76</v>
      </c>
      <c r="F695" s="164" t="s">
        <v>3660</v>
      </c>
      <c r="G695" s="164" t="s">
        <v>4484</v>
      </c>
      <c r="H695" s="164" t="s">
        <v>369</v>
      </c>
      <c r="I695" s="164" t="s">
        <v>4298</v>
      </c>
      <c r="J695" s="164" t="s">
        <v>2820</v>
      </c>
      <c r="K695" s="164" t="s">
        <v>3856</v>
      </c>
      <c r="L695" s="164" t="s">
        <v>77</v>
      </c>
      <c r="M695" s="164" t="s">
        <v>3857</v>
      </c>
      <c r="N695" s="164" t="s">
        <v>295</v>
      </c>
      <c r="O695" s="164" t="s">
        <v>263</v>
      </c>
      <c r="Q695" s="164" t="s">
        <v>302</v>
      </c>
      <c r="R695" s="164" t="s">
        <v>295</v>
      </c>
      <c r="S695" s="168" t="b">
        <v>0</v>
      </c>
      <c r="V695" s="170">
        <v>43601</v>
      </c>
      <c r="W695" s="164" t="s">
        <v>295</v>
      </c>
      <c r="X695"/>
      <c r="Z695" s="164" t="s">
        <v>295</v>
      </c>
      <c r="AC695" s="164" t="s">
        <v>5009</v>
      </c>
      <c r="AD695" s="171">
        <v>43665</v>
      </c>
      <c r="AE695" s="164" t="s">
        <v>583</v>
      </c>
      <c r="AF695" s="164" t="s">
        <v>4851</v>
      </c>
      <c r="AG695" s="164" t="s">
        <v>2884</v>
      </c>
      <c r="AH695"/>
      <c r="AI695" s="164" t="s">
        <v>4934</v>
      </c>
      <c r="AJ695" s="151" t="str">
        <f t="shared" si="10"/>
        <v>FS</v>
      </c>
      <c r="AK695" s="151" t="b">
        <f>ISNUMBER(SEARCH("IRT",Table1[[#This Row],[Current_Status]]))</f>
        <v>0</v>
      </c>
      <c r="AL695" s="152">
        <f>YEAR(Table1[[#This Row],[Project_Initiated]])</f>
        <v>2019</v>
      </c>
      <c r="AM695" s="87">
        <v>43770</v>
      </c>
      <c r="AN695" s="87" t="str">
        <f>IF(AND(Table1[[#This Row],[Completed Date]]&gt;="07/01/2019"+0,Table1[[#This Row],[Completed Date]]&lt;="6/30/2020"+0),"FY 19-20",IF(AND(Table1[[#This Row],[Completed Date]]&gt;="07/01/2018"+0,Table1[[#This Row],[Completed Date]]&lt;="6/30/2019"+0),"FY 18-19",""))</f>
        <v/>
      </c>
      <c r="AO695" s="152" t="str">
        <f>IFERROR(FIND("R",Table1[[#This Row],[FS_Priority]]),"")</f>
        <v/>
      </c>
      <c r="AX695"/>
      <c r="BA695" s="3"/>
    </row>
    <row r="696" spans="1:53" hidden="1" x14ac:dyDescent="0.25">
      <c r="A696" s="164" t="s">
        <v>3201</v>
      </c>
      <c r="B696" s="164" t="s">
        <v>295</v>
      </c>
      <c r="C696" s="164" t="s">
        <v>3201</v>
      </c>
      <c r="D696" s="168" t="b">
        <v>0</v>
      </c>
      <c r="E696" s="164" t="s">
        <v>76</v>
      </c>
      <c r="F696" s="164" t="s">
        <v>3307</v>
      </c>
      <c r="G696" s="164" t="s">
        <v>295</v>
      </c>
      <c r="H696" s="164" t="s">
        <v>369</v>
      </c>
      <c r="I696" s="164" t="s">
        <v>4297</v>
      </c>
      <c r="J696" s="164" t="s">
        <v>2820</v>
      </c>
      <c r="K696" s="164" t="s">
        <v>3856</v>
      </c>
      <c r="L696" s="164" t="s">
        <v>77</v>
      </c>
      <c r="M696" s="164" t="s">
        <v>3857</v>
      </c>
      <c r="N696" s="164" t="s">
        <v>295</v>
      </c>
      <c r="O696" s="164" t="s">
        <v>243</v>
      </c>
      <c r="Q696" s="164" t="s">
        <v>302</v>
      </c>
      <c r="R696" s="164" t="s">
        <v>295</v>
      </c>
      <c r="S696" s="168" t="b">
        <v>1</v>
      </c>
      <c r="V696" s="170">
        <v>43599</v>
      </c>
      <c r="W696" s="164" t="s">
        <v>295</v>
      </c>
      <c r="X696"/>
      <c r="Z696" s="164" t="s">
        <v>295</v>
      </c>
      <c r="AC696" s="164" t="s">
        <v>3692</v>
      </c>
      <c r="AE696" s="164" t="s">
        <v>295</v>
      </c>
      <c r="AF696" s="164" t="s">
        <v>295</v>
      </c>
      <c r="AG696" s="164" t="s">
        <v>295</v>
      </c>
      <c r="AH696" s="167"/>
      <c r="AI696" s="164" t="s">
        <v>4934</v>
      </c>
      <c r="AJ696" s="151" t="str">
        <f t="shared" si="10"/>
        <v>FS</v>
      </c>
      <c r="AK696" s="151" t="b">
        <f>ISNUMBER(SEARCH("IRT",Table1[[#This Row],[Current_Status]]))</f>
        <v>0</v>
      </c>
      <c r="AL696" s="152">
        <f>YEAR(Table1[[#This Row],[Project_Initiated]])</f>
        <v>2019</v>
      </c>
      <c r="AM696" s="87">
        <v>43770</v>
      </c>
      <c r="AN696" s="87" t="str">
        <f>IF(AND(Table1[[#This Row],[Completed Date]]&gt;="07/01/2019"+0,Table1[[#This Row],[Completed Date]]&lt;="6/30/2020"+0),"FY 19-20",IF(AND(Table1[[#This Row],[Completed Date]]&gt;="07/01/2018"+0,Table1[[#This Row],[Completed Date]]&lt;="6/30/2019"+0),"FY 18-19",""))</f>
        <v/>
      </c>
      <c r="AO696" s="152" t="str">
        <f>IFERROR(FIND("R",Table1[[#This Row],[FS_Priority]]),"")</f>
        <v/>
      </c>
      <c r="AX696"/>
      <c r="BA696" s="3"/>
    </row>
    <row r="697" spans="1:53" hidden="1" x14ac:dyDescent="0.25">
      <c r="A697" s="164" t="s">
        <v>968</v>
      </c>
      <c r="B697" s="164" t="s">
        <v>295</v>
      </c>
      <c r="C697" s="164" t="s">
        <v>968</v>
      </c>
      <c r="D697" s="168" t="b">
        <v>0</v>
      </c>
      <c r="E697" s="164" t="s">
        <v>76</v>
      </c>
      <c r="F697" s="164" t="s">
        <v>3308</v>
      </c>
      <c r="G697" s="164" t="s">
        <v>969</v>
      </c>
      <c r="H697" s="164" t="s">
        <v>1092</v>
      </c>
      <c r="I697" s="164" t="s">
        <v>3879</v>
      </c>
      <c r="J697" s="164" t="s">
        <v>2851</v>
      </c>
      <c r="K697" s="164" t="s">
        <v>3856</v>
      </c>
      <c r="L697" s="164" t="s">
        <v>77</v>
      </c>
      <c r="M697" s="164" t="s">
        <v>3880</v>
      </c>
      <c r="N697" s="164" t="s">
        <v>295</v>
      </c>
      <c r="O697" s="164" t="s">
        <v>263</v>
      </c>
      <c r="Q697" s="164" t="s">
        <v>305</v>
      </c>
      <c r="R697" s="164" t="s">
        <v>327</v>
      </c>
      <c r="S697" s="168" t="b">
        <v>0</v>
      </c>
      <c r="V697" s="170">
        <v>43298</v>
      </c>
      <c r="W697" s="164" t="s">
        <v>295</v>
      </c>
      <c r="X697"/>
      <c r="Z697" s="164" t="s">
        <v>295</v>
      </c>
      <c r="AC697" s="164" t="s">
        <v>970</v>
      </c>
      <c r="AD697" s="167"/>
      <c r="AE697" s="164" t="s">
        <v>583</v>
      </c>
      <c r="AF697" s="164" t="s">
        <v>2892</v>
      </c>
      <c r="AG697" s="164" t="s">
        <v>2884</v>
      </c>
      <c r="AH697" s="170">
        <v>43311</v>
      </c>
      <c r="AI697" s="164" t="s">
        <v>4935</v>
      </c>
      <c r="AJ697" s="151" t="str">
        <f t="shared" si="10"/>
        <v>FS</v>
      </c>
      <c r="AK697" s="151" t="b">
        <f>ISNUMBER(SEARCH("IRT",Table1[[#This Row],[Current_Status]]))</f>
        <v>0</v>
      </c>
      <c r="AL697" s="152">
        <f>YEAR(Table1[[#This Row],[Project_Initiated]])</f>
        <v>2018</v>
      </c>
      <c r="AM697" s="87">
        <v>43770</v>
      </c>
      <c r="AN697" s="87" t="str">
        <f>IF(AND(Table1[[#This Row],[Completed Date]]&gt;="07/01/2019"+0,Table1[[#This Row],[Completed Date]]&lt;="6/30/2020"+0),"FY 19-20",IF(AND(Table1[[#This Row],[Completed Date]]&gt;="07/01/2018"+0,Table1[[#This Row],[Completed Date]]&lt;="6/30/2019"+0),"FY 18-19",""))</f>
        <v>FY 18-19</v>
      </c>
      <c r="AO697" s="152" t="str">
        <f>IFERROR(FIND("R",Table1[[#This Row],[FS_Priority]]),"")</f>
        <v/>
      </c>
      <c r="AX697"/>
      <c r="BA697" s="3"/>
    </row>
    <row r="698" spans="1:53" hidden="1" x14ac:dyDescent="0.25">
      <c r="A698" s="164" t="s">
        <v>3202</v>
      </c>
      <c r="B698" s="164" t="s">
        <v>295</v>
      </c>
      <c r="C698" s="164" t="s">
        <v>3202</v>
      </c>
      <c r="D698" s="168" t="b">
        <v>0</v>
      </c>
      <c r="E698" s="164" t="s">
        <v>76</v>
      </c>
      <c r="F698" s="164" t="s">
        <v>3309</v>
      </c>
      <c r="G698" s="164" t="s">
        <v>295</v>
      </c>
      <c r="H698" s="164" t="s">
        <v>369</v>
      </c>
      <c r="I698" s="164" t="s">
        <v>4299</v>
      </c>
      <c r="J698" s="164" t="s">
        <v>2839</v>
      </c>
      <c r="K698" s="164" t="s">
        <v>3856</v>
      </c>
      <c r="L698" s="164" t="s">
        <v>77</v>
      </c>
      <c r="M698" s="164" t="s">
        <v>3857</v>
      </c>
      <c r="N698" s="164" t="s">
        <v>295</v>
      </c>
      <c r="O698" s="164" t="s">
        <v>243</v>
      </c>
      <c r="Q698" s="164" t="s">
        <v>305</v>
      </c>
      <c r="R698" s="164" t="s">
        <v>295</v>
      </c>
      <c r="S698" s="168" t="b">
        <v>1</v>
      </c>
      <c r="V698" s="170">
        <v>43599</v>
      </c>
      <c r="W698" s="164" t="s">
        <v>295</v>
      </c>
      <c r="X698"/>
      <c r="Z698" s="164" t="s">
        <v>295</v>
      </c>
      <c r="AC698" s="164" t="s">
        <v>295</v>
      </c>
      <c r="AE698" s="164" t="s">
        <v>295</v>
      </c>
      <c r="AF698" s="164" t="s">
        <v>295</v>
      </c>
      <c r="AG698" s="164" t="s">
        <v>295</v>
      </c>
      <c r="AH698" s="167"/>
      <c r="AI698" s="164" t="s">
        <v>4934</v>
      </c>
      <c r="AJ698" s="151" t="str">
        <f t="shared" si="10"/>
        <v>FS</v>
      </c>
      <c r="AK698" s="151" t="b">
        <f>ISNUMBER(SEARCH("IRT",Table1[[#This Row],[Current_Status]]))</f>
        <v>0</v>
      </c>
      <c r="AL698" s="152">
        <f>YEAR(Table1[[#This Row],[Project_Initiated]])</f>
        <v>2019</v>
      </c>
      <c r="AM698" s="87">
        <v>43770</v>
      </c>
      <c r="AN698" s="87" t="str">
        <f>IF(AND(Table1[[#This Row],[Completed Date]]&gt;="07/01/2019"+0,Table1[[#This Row],[Completed Date]]&lt;="6/30/2020"+0),"FY 19-20",IF(AND(Table1[[#This Row],[Completed Date]]&gt;="07/01/2018"+0,Table1[[#This Row],[Completed Date]]&lt;="6/30/2019"+0),"FY 18-19",""))</f>
        <v/>
      </c>
      <c r="AO698" s="152" t="str">
        <f>IFERROR(FIND("R",Table1[[#This Row],[FS_Priority]]),"")</f>
        <v/>
      </c>
      <c r="AX698"/>
      <c r="BA698" s="3"/>
    </row>
    <row r="699" spans="1:53" hidden="1" x14ac:dyDescent="0.25">
      <c r="A699" s="164" t="s">
        <v>3203</v>
      </c>
      <c r="B699" s="164" t="s">
        <v>295</v>
      </c>
      <c r="C699" s="164" t="s">
        <v>3203</v>
      </c>
      <c r="D699" s="168" t="b">
        <v>0</v>
      </c>
      <c r="E699" s="164" t="s">
        <v>76</v>
      </c>
      <c r="F699" s="164" t="s">
        <v>3310</v>
      </c>
      <c r="G699" s="164" t="s">
        <v>295</v>
      </c>
      <c r="H699" s="164" t="s">
        <v>1092</v>
      </c>
      <c r="I699" s="164" t="s">
        <v>4300</v>
      </c>
      <c r="J699" s="164" t="s">
        <v>2839</v>
      </c>
      <c r="K699" s="164" t="s">
        <v>3856</v>
      </c>
      <c r="L699" s="164" t="s">
        <v>77</v>
      </c>
      <c r="M699" s="164" t="s">
        <v>3859</v>
      </c>
      <c r="N699" s="164" t="s">
        <v>295</v>
      </c>
      <c r="O699" s="164" t="s">
        <v>243</v>
      </c>
      <c r="Q699" s="164" t="s">
        <v>307</v>
      </c>
      <c r="R699" s="164" t="s">
        <v>295</v>
      </c>
      <c r="S699" s="168" t="b">
        <v>0</v>
      </c>
      <c r="V699" s="170">
        <v>43495</v>
      </c>
      <c r="W699" s="164" t="s">
        <v>295</v>
      </c>
      <c r="X699"/>
      <c r="Z699" s="164" t="s">
        <v>295</v>
      </c>
      <c r="AC699" s="164" t="s">
        <v>295</v>
      </c>
      <c r="AE699" s="164" t="s">
        <v>295</v>
      </c>
      <c r="AF699" s="164" t="s">
        <v>295</v>
      </c>
      <c r="AG699" s="164" t="s">
        <v>295</v>
      </c>
      <c r="AH699"/>
      <c r="AI699" s="164" t="s">
        <v>4934</v>
      </c>
      <c r="AJ699" s="151" t="str">
        <f t="shared" si="10"/>
        <v>FS</v>
      </c>
      <c r="AK699" s="151" t="b">
        <f>ISNUMBER(SEARCH("IRT",Table1[[#This Row],[Current_Status]]))</f>
        <v>0</v>
      </c>
      <c r="AL699" s="152">
        <f>YEAR(Table1[[#This Row],[Project_Initiated]])</f>
        <v>2019</v>
      </c>
      <c r="AM699" s="87">
        <v>43770</v>
      </c>
      <c r="AN699" s="87" t="str">
        <f>IF(AND(Table1[[#This Row],[Completed Date]]&gt;="07/01/2019"+0,Table1[[#This Row],[Completed Date]]&lt;="6/30/2020"+0),"FY 19-20",IF(AND(Table1[[#This Row],[Completed Date]]&gt;="07/01/2018"+0,Table1[[#This Row],[Completed Date]]&lt;="6/30/2019"+0),"FY 18-19",""))</f>
        <v/>
      </c>
      <c r="AO699" s="152" t="str">
        <f>IFERROR(FIND("R",Table1[[#This Row],[FS_Priority]]),"")</f>
        <v/>
      </c>
      <c r="AX699"/>
      <c r="BA699" s="3"/>
    </row>
    <row r="700" spans="1:53" hidden="1" x14ac:dyDescent="0.25">
      <c r="A700" s="164" t="s">
        <v>950</v>
      </c>
      <c r="B700" s="164" t="s">
        <v>295</v>
      </c>
      <c r="C700" s="164" t="s">
        <v>950</v>
      </c>
      <c r="D700" s="168" t="b">
        <v>0</v>
      </c>
      <c r="E700" s="164" t="s">
        <v>76</v>
      </c>
      <c r="F700" s="164" t="s">
        <v>3311</v>
      </c>
      <c r="G700" s="164" t="s">
        <v>951</v>
      </c>
      <c r="H700" s="164" t="s">
        <v>1092</v>
      </c>
      <c r="I700" s="164" t="s">
        <v>3881</v>
      </c>
      <c r="J700" s="164" t="s">
        <v>2854</v>
      </c>
      <c r="K700" s="164" t="s">
        <v>3856</v>
      </c>
      <c r="L700" s="164" t="s">
        <v>77</v>
      </c>
      <c r="M700" s="164" t="s">
        <v>3859</v>
      </c>
      <c r="N700" s="164" t="s">
        <v>295</v>
      </c>
      <c r="O700" s="164" t="s">
        <v>263</v>
      </c>
      <c r="Q700" s="164" t="s">
        <v>307</v>
      </c>
      <c r="R700" s="164" t="s">
        <v>295</v>
      </c>
      <c r="S700" s="168" t="b">
        <v>0</v>
      </c>
      <c r="V700" s="170">
        <v>43297</v>
      </c>
      <c r="W700" s="164" t="s">
        <v>295</v>
      </c>
      <c r="X700"/>
      <c r="Z700" s="164" t="s">
        <v>295</v>
      </c>
      <c r="AC700" s="164" t="s">
        <v>951</v>
      </c>
      <c r="AD700" s="167"/>
      <c r="AE700" s="164" t="s">
        <v>583</v>
      </c>
      <c r="AF700" s="164" t="s">
        <v>2777</v>
      </c>
      <c r="AG700" s="164" t="s">
        <v>2883</v>
      </c>
      <c r="AH700" s="171">
        <v>43361</v>
      </c>
      <c r="AI700" s="164" t="s">
        <v>4932</v>
      </c>
      <c r="AJ700" s="151" t="str">
        <f t="shared" si="10"/>
        <v>FS</v>
      </c>
      <c r="AK700" s="151" t="b">
        <f>ISNUMBER(SEARCH("IRT",Table1[[#This Row],[Current_Status]]))</f>
        <v>0</v>
      </c>
      <c r="AL700" s="152">
        <f>YEAR(Table1[[#This Row],[Project_Initiated]])</f>
        <v>2018</v>
      </c>
      <c r="AM700" s="87">
        <v>43770</v>
      </c>
      <c r="AN700" s="87" t="str">
        <f>IF(AND(Table1[[#This Row],[Completed Date]]&gt;="07/01/2019"+0,Table1[[#This Row],[Completed Date]]&lt;="6/30/2020"+0),"FY 19-20",IF(AND(Table1[[#This Row],[Completed Date]]&gt;="07/01/2018"+0,Table1[[#This Row],[Completed Date]]&lt;="6/30/2019"+0),"FY 18-19",""))</f>
        <v>FY 18-19</v>
      </c>
      <c r="AO700" s="152" t="str">
        <f>IFERROR(FIND("R",Table1[[#This Row],[FS_Priority]]),"")</f>
        <v/>
      </c>
      <c r="AX700"/>
      <c r="BA700" s="3"/>
    </row>
    <row r="701" spans="1:53" hidden="1" x14ac:dyDescent="0.25">
      <c r="A701" s="164" t="s">
        <v>1042</v>
      </c>
      <c r="B701" s="164" t="s">
        <v>295</v>
      </c>
      <c r="C701" s="164" t="s">
        <v>1042</v>
      </c>
      <c r="D701" s="168" t="b">
        <v>0</v>
      </c>
      <c r="E701" s="164" t="s">
        <v>76</v>
      </c>
      <c r="F701" s="164" t="s">
        <v>3312</v>
      </c>
      <c r="G701" s="164" t="s">
        <v>295</v>
      </c>
      <c r="H701" s="164" t="s">
        <v>1092</v>
      </c>
      <c r="I701" s="164" t="s">
        <v>3882</v>
      </c>
      <c r="J701" s="164" t="s">
        <v>2838</v>
      </c>
      <c r="K701" s="164" t="s">
        <v>3856</v>
      </c>
      <c r="L701" s="164" t="s">
        <v>77</v>
      </c>
      <c r="M701" s="164" t="s">
        <v>3859</v>
      </c>
      <c r="N701" s="164" t="s">
        <v>295</v>
      </c>
      <c r="O701" s="164" t="s">
        <v>263</v>
      </c>
      <c r="Q701" s="164" t="s">
        <v>309</v>
      </c>
      <c r="R701" s="164" t="s">
        <v>295</v>
      </c>
      <c r="S701" s="168" t="b">
        <v>0</v>
      </c>
      <c r="V701" s="170">
        <v>43376</v>
      </c>
      <c r="W701" s="164" t="s">
        <v>295</v>
      </c>
      <c r="X701"/>
      <c r="Z701" s="164" t="s">
        <v>295</v>
      </c>
      <c r="AC701" s="164" t="s">
        <v>2897</v>
      </c>
      <c r="AD701" s="170">
        <v>43376</v>
      </c>
      <c r="AE701" s="164" t="s">
        <v>583</v>
      </c>
      <c r="AF701" s="164" t="s">
        <v>295</v>
      </c>
      <c r="AG701" s="164" t="s">
        <v>2884</v>
      </c>
      <c r="AH701" s="171">
        <v>43448</v>
      </c>
      <c r="AI701" s="164" t="s">
        <v>4932</v>
      </c>
      <c r="AJ701" s="151" t="str">
        <f t="shared" si="10"/>
        <v>FS</v>
      </c>
      <c r="AK701" s="151" t="b">
        <f>ISNUMBER(SEARCH("IRT",Table1[[#This Row],[Current_Status]]))</f>
        <v>0</v>
      </c>
      <c r="AL701" s="152">
        <f>YEAR(Table1[[#This Row],[Project_Initiated]])</f>
        <v>2018</v>
      </c>
      <c r="AM701" s="87">
        <v>43770</v>
      </c>
      <c r="AN701" s="87" t="str">
        <f>IF(AND(Table1[[#This Row],[Completed Date]]&gt;="07/01/2019"+0,Table1[[#This Row],[Completed Date]]&lt;="6/30/2020"+0),"FY 19-20",IF(AND(Table1[[#This Row],[Completed Date]]&gt;="07/01/2018"+0,Table1[[#This Row],[Completed Date]]&lt;="6/30/2019"+0),"FY 18-19",""))</f>
        <v>FY 18-19</v>
      </c>
      <c r="AO701" s="152" t="str">
        <f>IFERROR(FIND("R",Table1[[#This Row],[FS_Priority]]),"")</f>
        <v/>
      </c>
      <c r="AX701"/>
      <c r="BA701" s="3"/>
    </row>
    <row r="702" spans="1:53" hidden="1" x14ac:dyDescent="0.25">
      <c r="A702" s="164" t="s">
        <v>2931</v>
      </c>
      <c r="B702" s="164" t="s">
        <v>295</v>
      </c>
      <c r="C702" s="164" t="s">
        <v>2931</v>
      </c>
      <c r="D702" s="168" t="b">
        <v>0</v>
      </c>
      <c r="E702" s="164" t="s">
        <v>76</v>
      </c>
      <c r="F702" s="164" t="s">
        <v>3315</v>
      </c>
      <c r="G702" s="164" t="s">
        <v>295</v>
      </c>
      <c r="H702" s="164" t="s">
        <v>1092</v>
      </c>
      <c r="I702" s="164" t="s">
        <v>3884</v>
      </c>
      <c r="J702" s="164" t="s">
        <v>2838</v>
      </c>
      <c r="K702" s="164" t="s">
        <v>3856</v>
      </c>
      <c r="L702" s="164" t="s">
        <v>77</v>
      </c>
      <c r="M702" s="164" t="s">
        <v>3885</v>
      </c>
      <c r="N702" s="164" t="s">
        <v>295</v>
      </c>
      <c r="O702" s="164" t="s">
        <v>243</v>
      </c>
      <c r="Q702" s="164" t="s">
        <v>320</v>
      </c>
      <c r="R702" s="164" t="s">
        <v>295</v>
      </c>
      <c r="S702" s="168" t="b">
        <v>0</v>
      </c>
      <c r="V702" s="170">
        <v>43474</v>
      </c>
      <c r="W702" s="164" t="s">
        <v>295</v>
      </c>
      <c r="X702"/>
      <c r="Z702" s="164" t="s">
        <v>295</v>
      </c>
      <c r="AC702" s="164" t="s">
        <v>3040</v>
      </c>
      <c r="AE702" s="164" t="s">
        <v>295</v>
      </c>
      <c r="AF702" s="164" t="s">
        <v>295</v>
      </c>
      <c r="AG702" s="164" t="s">
        <v>295</v>
      </c>
      <c r="AH702" s="170">
        <v>43528</v>
      </c>
      <c r="AI702" s="164" t="s">
        <v>4931</v>
      </c>
      <c r="AJ702" s="151" t="str">
        <f t="shared" si="10"/>
        <v>FS</v>
      </c>
      <c r="AK702" s="151" t="b">
        <f>ISNUMBER(SEARCH("IRT",Table1[[#This Row],[Current_Status]]))</f>
        <v>0</v>
      </c>
      <c r="AL702" s="152">
        <f>YEAR(Table1[[#This Row],[Project_Initiated]])</f>
        <v>2019</v>
      </c>
      <c r="AM702" s="87">
        <v>43770</v>
      </c>
      <c r="AN702" s="87" t="str">
        <f>IF(AND(Table1[[#This Row],[Completed Date]]&gt;="07/01/2019"+0,Table1[[#This Row],[Completed Date]]&lt;="6/30/2020"+0),"FY 19-20",IF(AND(Table1[[#This Row],[Completed Date]]&gt;="07/01/2018"+0,Table1[[#This Row],[Completed Date]]&lt;="6/30/2019"+0),"FY 18-19",""))</f>
        <v>FY 18-19</v>
      </c>
      <c r="AO702" s="152" t="str">
        <f>IFERROR(FIND("R",Table1[[#This Row],[FS_Priority]]),"")</f>
        <v/>
      </c>
      <c r="AX702"/>
      <c r="BA702" s="3"/>
    </row>
    <row r="703" spans="1:53" hidden="1" x14ac:dyDescent="0.25">
      <c r="A703" s="164" t="s">
        <v>4536</v>
      </c>
      <c r="B703" s="164" t="s">
        <v>295</v>
      </c>
      <c r="C703" s="164" t="s">
        <v>4536</v>
      </c>
      <c r="D703" s="168" t="b">
        <v>0</v>
      </c>
      <c r="E703" s="164" t="s">
        <v>76</v>
      </c>
      <c r="F703" s="164" t="s">
        <v>4659</v>
      </c>
      <c r="G703" s="164" t="s">
        <v>295</v>
      </c>
      <c r="H703" s="164" t="s">
        <v>369</v>
      </c>
      <c r="I703" s="164" t="s">
        <v>4660</v>
      </c>
      <c r="J703" s="164" t="s">
        <v>2839</v>
      </c>
      <c r="K703" s="164" t="s">
        <v>3856</v>
      </c>
      <c r="L703" s="164" t="s">
        <v>77</v>
      </c>
      <c r="M703" s="164" t="s">
        <v>4302</v>
      </c>
      <c r="N703" s="164" t="s">
        <v>295</v>
      </c>
      <c r="O703" s="164" t="s">
        <v>243</v>
      </c>
      <c r="Q703" s="164" t="s">
        <v>320</v>
      </c>
      <c r="R703" s="164" t="s">
        <v>295</v>
      </c>
      <c r="S703" s="168" t="b">
        <v>0</v>
      </c>
      <c r="V703" s="170">
        <v>43665</v>
      </c>
      <c r="W703" s="164" t="s">
        <v>295</v>
      </c>
      <c r="X703"/>
      <c r="Z703" s="164" t="s">
        <v>295</v>
      </c>
      <c r="AC703" s="164" t="s">
        <v>295</v>
      </c>
      <c r="AE703" s="164" t="s">
        <v>243</v>
      </c>
      <c r="AF703" s="164" t="s">
        <v>295</v>
      </c>
      <c r="AG703" s="164" t="s">
        <v>295</v>
      </c>
      <c r="AH703" s="167"/>
      <c r="AI703" s="164" t="s">
        <v>4787</v>
      </c>
      <c r="AJ703" s="151" t="str">
        <f t="shared" si="10"/>
        <v>FS</v>
      </c>
      <c r="AK703" s="151" t="b">
        <f>ISNUMBER(SEARCH("IRT",Table1[[#This Row],[Current_Status]]))</f>
        <v>0</v>
      </c>
      <c r="AL703" s="152">
        <f>YEAR(Table1[[#This Row],[Project_Initiated]])</f>
        <v>2019</v>
      </c>
      <c r="AM703" s="87">
        <v>43770</v>
      </c>
      <c r="AN703" s="87" t="str">
        <f>IF(AND(Table1[[#This Row],[Completed Date]]&gt;="07/01/2019"+0,Table1[[#This Row],[Completed Date]]&lt;="6/30/2020"+0),"FY 19-20",IF(AND(Table1[[#This Row],[Completed Date]]&gt;="07/01/2018"+0,Table1[[#This Row],[Completed Date]]&lt;="6/30/2019"+0),"FY 18-19",""))</f>
        <v/>
      </c>
      <c r="AO703" s="152" t="str">
        <f>IFERROR(FIND("R",Table1[[#This Row],[FS_Priority]]),"")</f>
        <v/>
      </c>
      <c r="AX703"/>
      <c r="BA703" s="3"/>
    </row>
    <row r="704" spans="1:53" hidden="1" x14ac:dyDescent="0.25">
      <c r="A704" s="164" t="s">
        <v>3661</v>
      </c>
      <c r="B704" s="164" t="s">
        <v>295</v>
      </c>
      <c r="C704" s="164" t="s">
        <v>3661</v>
      </c>
      <c r="D704" s="168" t="b">
        <v>0</v>
      </c>
      <c r="E704" s="164" t="s">
        <v>76</v>
      </c>
      <c r="F704" s="164" t="s">
        <v>3662</v>
      </c>
      <c r="G704" s="164" t="s">
        <v>4477</v>
      </c>
      <c r="H704" s="164" t="s">
        <v>369</v>
      </c>
      <c r="I704" s="164" t="s">
        <v>4303</v>
      </c>
      <c r="J704" s="164" t="s">
        <v>2820</v>
      </c>
      <c r="K704" s="164" t="s">
        <v>3856</v>
      </c>
      <c r="L704" s="164" t="s">
        <v>77</v>
      </c>
      <c r="M704" s="164" t="s">
        <v>4304</v>
      </c>
      <c r="N704" s="164" t="s">
        <v>295</v>
      </c>
      <c r="O704" s="164" t="s">
        <v>263</v>
      </c>
      <c r="Q704" s="164" t="s">
        <v>320</v>
      </c>
      <c r="R704" s="164" t="s">
        <v>295</v>
      </c>
      <c r="S704" s="168" t="b">
        <v>0</v>
      </c>
      <c r="V704" s="170">
        <v>43594</v>
      </c>
      <c r="W704" s="164" t="s">
        <v>295</v>
      </c>
      <c r="X704"/>
      <c r="Z704" s="164" t="s">
        <v>295</v>
      </c>
      <c r="AC704" s="164" t="s">
        <v>5011</v>
      </c>
      <c r="AD704" s="171">
        <v>43679</v>
      </c>
      <c r="AE704" s="164" t="s">
        <v>583</v>
      </c>
      <c r="AF704" s="164" t="s">
        <v>4478</v>
      </c>
      <c r="AG704" s="164" t="s">
        <v>2884</v>
      </c>
      <c r="AH704" s="167"/>
      <c r="AI704" s="164" t="s">
        <v>4934</v>
      </c>
      <c r="AJ704" s="151" t="str">
        <f t="shared" si="10"/>
        <v>FS</v>
      </c>
      <c r="AK704" s="151" t="b">
        <f>ISNUMBER(SEARCH("IRT",Table1[[#This Row],[Current_Status]]))</f>
        <v>0</v>
      </c>
      <c r="AL704" s="152">
        <f>YEAR(Table1[[#This Row],[Project_Initiated]])</f>
        <v>2019</v>
      </c>
      <c r="AM704" s="87">
        <v>43770</v>
      </c>
      <c r="AN704" s="87" t="str">
        <f>IF(AND(Table1[[#This Row],[Completed Date]]&gt;="07/01/2019"+0,Table1[[#This Row],[Completed Date]]&lt;="6/30/2020"+0),"FY 19-20",IF(AND(Table1[[#This Row],[Completed Date]]&gt;="07/01/2018"+0,Table1[[#This Row],[Completed Date]]&lt;="6/30/2019"+0),"FY 18-19",""))</f>
        <v/>
      </c>
      <c r="AO704" s="152" t="str">
        <f>IFERROR(FIND("R",Table1[[#This Row],[FS_Priority]]),"")</f>
        <v/>
      </c>
      <c r="AX704"/>
      <c r="BA704" s="3"/>
    </row>
    <row r="705" spans="1:53" hidden="1" x14ac:dyDescent="0.25">
      <c r="A705" s="164" t="s">
        <v>4535</v>
      </c>
      <c r="B705" s="164" t="s">
        <v>295</v>
      </c>
      <c r="C705" s="164" t="s">
        <v>4535</v>
      </c>
      <c r="D705" s="168" t="b">
        <v>0</v>
      </c>
      <c r="E705" s="164" t="s">
        <v>76</v>
      </c>
      <c r="F705" s="164" t="s">
        <v>4607</v>
      </c>
      <c r="G705" s="164" t="s">
        <v>295</v>
      </c>
      <c r="H705" s="164" t="s">
        <v>369</v>
      </c>
      <c r="I705" s="164" t="s">
        <v>4608</v>
      </c>
      <c r="J705" s="164" t="s">
        <v>2865</v>
      </c>
      <c r="K705" s="164" t="s">
        <v>3856</v>
      </c>
      <c r="L705" s="164" t="s">
        <v>77</v>
      </c>
      <c r="M705" s="164" t="s">
        <v>4304</v>
      </c>
      <c r="N705" s="164" t="s">
        <v>295</v>
      </c>
      <c r="O705" s="164" t="s">
        <v>263</v>
      </c>
      <c r="Q705" s="164" t="s">
        <v>320</v>
      </c>
      <c r="R705" s="164" t="s">
        <v>295</v>
      </c>
      <c r="S705" s="168" t="b">
        <v>0</v>
      </c>
      <c r="V705" s="170">
        <v>43594</v>
      </c>
      <c r="W705" s="164" t="s">
        <v>295</v>
      </c>
      <c r="X705"/>
      <c r="Z705" s="164" t="s">
        <v>295</v>
      </c>
      <c r="AC705" s="164" t="s">
        <v>5010</v>
      </c>
      <c r="AD705" s="171">
        <v>43735</v>
      </c>
      <c r="AE705" s="164" t="s">
        <v>583</v>
      </c>
      <c r="AF705" s="164" t="s">
        <v>4858</v>
      </c>
      <c r="AG705" s="164" t="s">
        <v>2884</v>
      </c>
      <c r="AH705" s="167"/>
      <c r="AI705" s="164" t="s">
        <v>4787</v>
      </c>
      <c r="AJ705" s="151" t="str">
        <f t="shared" si="10"/>
        <v>FS</v>
      </c>
      <c r="AK705" s="151" t="b">
        <f>ISNUMBER(SEARCH("IRT",Table1[[#This Row],[Current_Status]]))</f>
        <v>0</v>
      </c>
      <c r="AL705" s="152">
        <f>YEAR(Table1[[#This Row],[Project_Initiated]])</f>
        <v>2019</v>
      </c>
      <c r="AM705" s="87">
        <v>43770</v>
      </c>
      <c r="AN705" s="87" t="str">
        <f>IF(AND(Table1[[#This Row],[Completed Date]]&gt;="07/01/2019"+0,Table1[[#This Row],[Completed Date]]&lt;="6/30/2020"+0),"FY 19-20",IF(AND(Table1[[#This Row],[Completed Date]]&gt;="07/01/2018"+0,Table1[[#This Row],[Completed Date]]&lt;="6/30/2019"+0),"FY 18-19",""))</f>
        <v/>
      </c>
      <c r="AO705" s="152" t="str">
        <f>IFERROR(FIND("R",Table1[[#This Row],[FS_Priority]]),"")</f>
        <v/>
      </c>
      <c r="AX705"/>
      <c r="BA705" s="3"/>
    </row>
    <row r="706" spans="1:53" hidden="1" x14ac:dyDescent="0.25">
      <c r="A706" s="164" t="s">
        <v>363</v>
      </c>
      <c r="B706" s="164" t="s">
        <v>295</v>
      </c>
      <c r="C706" s="164" t="s">
        <v>363</v>
      </c>
      <c r="D706" s="168" t="b">
        <v>0</v>
      </c>
      <c r="E706" s="164" t="s">
        <v>76</v>
      </c>
      <c r="F706" s="164" t="s">
        <v>3314</v>
      </c>
      <c r="G706" s="164" t="s">
        <v>295</v>
      </c>
      <c r="H706" s="164" t="s">
        <v>369</v>
      </c>
      <c r="I706" s="164" t="s">
        <v>3883</v>
      </c>
      <c r="J706" s="164" t="s">
        <v>2838</v>
      </c>
      <c r="K706" s="164" t="s">
        <v>3856</v>
      </c>
      <c r="L706" s="164" t="s">
        <v>77</v>
      </c>
      <c r="M706" s="164" t="s">
        <v>3878</v>
      </c>
      <c r="N706" s="164" t="s">
        <v>295</v>
      </c>
      <c r="O706" s="164" t="s">
        <v>243</v>
      </c>
      <c r="Q706" s="164" t="s">
        <v>320</v>
      </c>
      <c r="R706" s="164" t="s">
        <v>295</v>
      </c>
      <c r="S706" s="168" t="b">
        <v>1</v>
      </c>
      <c r="V706" s="170">
        <v>43304</v>
      </c>
      <c r="W706" s="164" t="s">
        <v>295</v>
      </c>
      <c r="X706"/>
      <c r="Z706" s="164" t="s">
        <v>295</v>
      </c>
      <c r="AC706" s="164" t="s">
        <v>624</v>
      </c>
      <c r="AE706" s="164" t="s">
        <v>243</v>
      </c>
      <c r="AF706" s="164" t="s">
        <v>624</v>
      </c>
      <c r="AG706" s="164" t="s">
        <v>624</v>
      </c>
      <c r="AH706" s="171">
        <v>43412</v>
      </c>
      <c r="AI706" s="164" t="s">
        <v>4932</v>
      </c>
      <c r="AJ706" s="151" t="str">
        <f t="shared" ref="AJ706:AJ769" si="11">IF(LEN(A706)&gt;6,"FS","PD&amp;C")</f>
        <v>FS</v>
      </c>
      <c r="AK706" s="151" t="b">
        <f>ISNUMBER(SEARCH("IRT",Table1[[#This Row],[Current_Status]]))</f>
        <v>0</v>
      </c>
      <c r="AL706" s="152">
        <f>YEAR(Table1[[#This Row],[Project_Initiated]])</f>
        <v>2018</v>
      </c>
      <c r="AM706" s="87">
        <v>43770</v>
      </c>
      <c r="AN706" s="87" t="str">
        <f>IF(AND(Table1[[#This Row],[Completed Date]]&gt;="07/01/2019"+0,Table1[[#This Row],[Completed Date]]&lt;="6/30/2020"+0),"FY 19-20",IF(AND(Table1[[#This Row],[Completed Date]]&gt;="07/01/2018"+0,Table1[[#This Row],[Completed Date]]&lt;="6/30/2019"+0),"FY 18-19",""))</f>
        <v>FY 18-19</v>
      </c>
      <c r="AO706" s="152" t="str">
        <f>IFERROR(FIND("R",Table1[[#This Row],[FS_Priority]]),"")</f>
        <v/>
      </c>
      <c r="AX706"/>
      <c r="BA706" s="3"/>
    </row>
    <row r="707" spans="1:53" hidden="1" x14ac:dyDescent="0.25">
      <c r="A707" s="164" t="s">
        <v>3204</v>
      </c>
      <c r="B707" s="164" t="s">
        <v>295</v>
      </c>
      <c r="C707" s="164" t="s">
        <v>3204</v>
      </c>
      <c r="D707" s="168" t="b">
        <v>0</v>
      </c>
      <c r="E707" s="164" t="s">
        <v>76</v>
      </c>
      <c r="F707" s="164" t="s">
        <v>3313</v>
      </c>
      <c r="G707" s="164" t="s">
        <v>295</v>
      </c>
      <c r="H707" s="164" t="s">
        <v>369</v>
      </c>
      <c r="I707" s="164" t="s">
        <v>4301</v>
      </c>
      <c r="J707" s="164" t="s">
        <v>2838</v>
      </c>
      <c r="K707" s="164" t="s">
        <v>3856</v>
      </c>
      <c r="L707" s="164" t="s">
        <v>77</v>
      </c>
      <c r="M707" s="164" t="s">
        <v>4302</v>
      </c>
      <c r="N707" s="164" t="s">
        <v>295</v>
      </c>
      <c r="O707" s="164" t="s">
        <v>243</v>
      </c>
      <c r="Q707" s="164" t="s">
        <v>320</v>
      </c>
      <c r="R707" s="164" t="s">
        <v>295</v>
      </c>
      <c r="S707" s="168" t="b">
        <v>0</v>
      </c>
      <c r="V707" s="170">
        <v>43501</v>
      </c>
      <c r="W707" s="164" t="s">
        <v>295</v>
      </c>
      <c r="X707"/>
      <c r="Z707" s="164" t="s">
        <v>295</v>
      </c>
      <c r="AC707" s="164" t="s">
        <v>4406</v>
      </c>
      <c r="AD707" s="167"/>
      <c r="AE707" s="164" t="s">
        <v>295</v>
      </c>
      <c r="AF707" s="164" t="s">
        <v>295</v>
      </c>
      <c r="AG707" s="164" t="s">
        <v>295</v>
      </c>
      <c r="AH707" s="171">
        <v>43668</v>
      </c>
      <c r="AI707" s="164" t="s">
        <v>4934</v>
      </c>
      <c r="AJ707" s="151" t="str">
        <f t="shared" si="11"/>
        <v>FS</v>
      </c>
      <c r="AK707" s="151" t="b">
        <f>ISNUMBER(SEARCH("IRT",Table1[[#This Row],[Current_Status]]))</f>
        <v>0</v>
      </c>
      <c r="AL707" s="152">
        <f>YEAR(Table1[[#This Row],[Project_Initiated]])</f>
        <v>2019</v>
      </c>
      <c r="AM707" s="87">
        <v>43770</v>
      </c>
      <c r="AN707" s="87" t="str">
        <f>IF(AND(Table1[[#This Row],[Completed Date]]&gt;="07/01/2019"+0,Table1[[#This Row],[Completed Date]]&lt;="6/30/2020"+0),"FY 19-20",IF(AND(Table1[[#This Row],[Completed Date]]&gt;="07/01/2018"+0,Table1[[#This Row],[Completed Date]]&lt;="6/30/2019"+0),"FY 18-19",""))</f>
        <v>FY 19-20</v>
      </c>
      <c r="AO707" s="152" t="str">
        <f>IFERROR(FIND("R",Table1[[#This Row],[FS_Priority]]),"")</f>
        <v/>
      </c>
      <c r="AX707"/>
      <c r="BA707" s="3"/>
    </row>
    <row r="708" spans="1:53" hidden="1" x14ac:dyDescent="0.25">
      <c r="A708" s="164" t="s">
        <v>1039</v>
      </c>
      <c r="B708" s="164" t="s">
        <v>295</v>
      </c>
      <c r="C708" s="164" t="s">
        <v>1039</v>
      </c>
      <c r="D708" s="168" t="b">
        <v>0</v>
      </c>
      <c r="E708" s="164" t="s">
        <v>76</v>
      </c>
      <c r="F708" s="164" t="s">
        <v>3318</v>
      </c>
      <c r="G708" s="164" t="s">
        <v>295</v>
      </c>
      <c r="H708" s="164" t="s">
        <v>531</v>
      </c>
      <c r="I708" s="164" t="s">
        <v>3886</v>
      </c>
      <c r="J708" s="164" t="s">
        <v>2838</v>
      </c>
      <c r="K708" s="164" t="s">
        <v>3856</v>
      </c>
      <c r="L708" s="164" t="s">
        <v>77</v>
      </c>
      <c r="M708" s="164" t="s">
        <v>3859</v>
      </c>
      <c r="N708" s="164" t="s">
        <v>295</v>
      </c>
      <c r="O708" s="164" t="s">
        <v>243</v>
      </c>
      <c r="Q708" s="164" t="s">
        <v>264</v>
      </c>
      <c r="R708" s="164" t="s">
        <v>295</v>
      </c>
      <c r="S708" s="168" t="b">
        <v>0</v>
      </c>
      <c r="V708" s="170">
        <v>43376</v>
      </c>
      <c r="W708" s="164" t="s">
        <v>295</v>
      </c>
      <c r="X708"/>
      <c r="Z708" s="164" t="s">
        <v>295</v>
      </c>
      <c r="AC708" s="164" t="s">
        <v>3040</v>
      </c>
      <c r="AE708" s="164" t="s">
        <v>243</v>
      </c>
      <c r="AF708" s="164" t="s">
        <v>624</v>
      </c>
      <c r="AG708" s="164" t="s">
        <v>624</v>
      </c>
      <c r="AH708" s="170">
        <v>43528</v>
      </c>
      <c r="AI708" s="164" t="s">
        <v>4937</v>
      </c>
      <c r="AJ708" s="151" t="str">
        <f t="shared" si="11"/>
        <v>FS</v>
      </c>
      <c r="AK708" s="151" t="b">
        <f>ISNUMBER(SEARCH("IRT",Table1[[#This Row],[Current_Status]]))</f>
        <v>0</v>
      </c>
      <c r="AL708" s="152">
        <f>YEAR(Table1[[#This Row],[Project_Initiated]])</f>
        <v>2018</v>
      </c>
      <c r="AM708" s="87">
        <v>43770</v>
      </c>
      <c r="AN708" s="87" t="str">
        <f>IF(AND(Table1[[#This Row],[Completed Date]]&gt;="07/01/2019"+0,Table1[[#This Row],[Completed Date]]&lt;="6/30/2020"+0),"FY 19-20",IF(AND(Table1[[#This Row],[Completed Date]]&gt;="07/01/2018"+0,Table1[[#This Row],[Completed Date]]&lt;="6/30/2019"+0),"FY 18-19",""))</f>
        <v>FY 18-19</v>
      </c>
      <c r="AO708" s="152" t="str">
        <f>IFERROR(FIND("R",Table1[[#This Row],[FS_Priority]]),"")</f>
        <v/>
      </c>
      <c r="AX708"/>
      <c r="BA708" s="3"/>
    </row>
    <row r="709" spans="1:53" hidden="1" x14ac:dyDescent="0.25">
      <c r="A709" s="164" t="s">
        <v>3205</v>
      </c>
      <c r="B709" s="164" t="s">
        <v>295</v>
      </c>
      <c r="C709" s="164" t="s">
        <v>3205</v>
      </c>
      <c r="D709" s="168" t="b">
        <v>0</v>
      </c>
      <c r="E709" s="164" t="s">
        <v>76</v>
      </c>
      <c r="F709" s="164" t="s">
        <v>3317</v>
      </c>
      <c r="G709" s="164" t="s">
        <v>295</v>
      </c>
      <c r="H709" s="164" t="s">
        <v>1092</v>
      </c>
      <c r="I709" s="164" t="s">
        <v>4306</v>
      </c>
      <c r="J709" s="164" t="s">
        <v>2838</v>
      </c>
      <c r="K709" s="164" t="s">
        <v>3856</v>
      </c>
      <c r="L709" s="164" t="s">
        <v>77</v>
      </c>
      <c r="M709" s="164" t="s">
        <v>3896</v>
      </c>
      <c r="N709" s="164" t="s">
        <v>295</v>
      </c>
      <c r="O709" s="164" t="s">
        <v>243</v>
      </c>
      <c r="Q709" s="164" t="s">
        <v>264</v>
      </c>
      <c r="R709" s="164" t="s">
        <v>295</v>
      </c>
      <c r="S709" s="168" t="b">
        <v>0</v>
      </c>
      <c r="V709" s="170">
        <v>43588</v>
      </c>
      <c r="W709" s="164" t="s">
        <v>295</v>
      </c>
      <c r="X709"/>
      <c r="Z709" s="164" t="s">
        <v>295</v>
      </c>
      <c r="AC709" s="164" t="s">
        <v>4394</v>
      </c>
      <c r="AE709" s="164" t="s">
        <v>295</v>
      </c>
      <c r="AF709" s="164" t="s">
        <v>295</v>
      </c>
      <c r="AG709" s="164" t="s">
        <v>295</v>
      </c>
      <c r="AH709" s="171">
        <v>43662</v>
      </c>
      <c r="AI709" s="164" t="s">
        <v>4934</v>
      </c>
      <c r="AJ709" s="151" t="str">
        <f t="shared" si="11"/>
        <v>FS</v>
      </c>
      <c r="AK709" s="151" t="b">
        <f>ISNUMBER(SEARCH("IRT",Table1[[#This Row],[Current_Status]]))</f>
        <v>0</v>
      </c>
      <c r="AL709" s="152">
        <f>YEAR(Table1[[#This Row],[Project_Initiated]])</f>
        <v>2019</v>
      </c>
      <c r="AM709" s="87">
        <v>43770</v>
      </c>
      <c r="AN709" s="87" t="str">
        <f>IF(AND(Table1[[#This Row],[Completed Date]]&gt;="07/01/2019"+0,Table1[[#This Row],[Completed Date]]&lt;="6/30/2020"+0),"FY 19-20",IF(AND(Table1[[#This Row],[Completed Date]]&gt;="07/01/2018"+0,Table1[[#This Row],[Completed Date]]&lt;="6/30/2019"+0),"FY 18-19",""))</f>
        <v>FY 19-20</v>
      </c>
      <c r="AO709" s="152" t="str">
        <f>IFERROR(FIND("R",Table1[[#This Row],[FS_Priority]]),"")</f>
        <v/>
      </c>
      <c r="AX709"/>
      <c r="BA709" s="3"/>
    </row>
    <row r="710" spans="1:53" hidden="1" x14ac:dyDescent="0.25">
      <c r="A710" s="164" t="s">
        <v>4537</v>
      </c>
      <c r="B710" s="164" t="s">
        <v>295</v>
      </c>
      <c r="C710" s="164" t="s">
        <v>4537</v>
      </c>
      <c r="D710" s="168" t="b">
        <v>0</v>
      </c>
      <c r="E710" s="164" t="s">
        <v>76</v>
      </c>
      <c r="F710" s="164" t="s">
        <v>4661</v>
      </c>
      <c r="G710" s="164" t="s">
        <v>295</v>
      </c>
      <c r="H710" s="164" t="s">
        <v>369</v>
      </c>
      <c r="I710" s="164" t="s">
        <v>4662</v>
      </c>
      <c r="J710" s="164" t="s">
        <v>2839</v>
      </c>
      <c r="K710" s="164" t="s">
        <v>3856</v>
      </c>
      <c r="L710" s="164" t="s">
        <v>77</v>
      </c>
      <c r="M710" s="164" t="s">
        <v>4302</v>
      </c>
      <c r="N710" s="164" t="s">
        <v>295</v>
      </c>
      <c r="O710" s="164" t="s">
        <v>243</v>
      </c>
      <c r="Q710" s="164" t="s">
        <v>264</v>
      </c>
      <c r="R710" s="164" t="s">
        <v>295</v>
      </c>
      <c r="S710" s="168" t="b">
        <v>0</v>
      </c>
      <c r="V710" s="170">
        <v>43665</v>
      </c>
      <c r="W710" s="164" t="s">
        <v>295</v>
      </c>
      <c r="X710"/>
      <c r="Z710" s="164" t="s">
        <v>295</v>
      </c>
      <c r="AC710" s="164" t="s">
        <v>295</v>
      </c>
      <c r="AE710" s="164" t="s">
        <v>243</v>
      </c>
      <c r="AF710" s="164" t="s">
        <v>295</v>
      </c>
      <c r="AG710" s="164" t="s">
        <v>295</v>
      </c>
      <c r="AH710" s="167"/>
      <c r="AI710" s="164" t="s">
        <v>4787</v>
      </c>
      <c r="AJ710" s="151" t="str">
        <f t="shared" si="11"/>
        <v>FS</v>
      </c>
      <c r="AK710" s="151" t="b">
        <f>ISNUMBER(SEARCH("IRT",Table1[[#This Row],[Current_Status]]))</f>
        <v>0</v>
      </c>
      <c r="AL710" s="152">
        <f>YEAR(Table1[[#This Row],[Project_Initiated]])</f>
        <v>2019</v>
      </c>
      <c r="AM710" s="87">
        <v>43770</v>
      </c>
      <c r="AN710" s="87" t="str">
        <f>IF(AND(Table1[[#This Row],[Completed Date]]&gt;="07/01/2019"+0,Table1[[#This Row],[Completed Date]]&lt;="6/30/2020"+0),"FY 19-20",IF(AND(Table1[[#This Row],[Completed Date]]&gt;="07/01/2018"+0,Table1[[#This Row],[Completed Date]]&lt;="6/30/2019"+0),"FY 18-19",""))</f>
        <v/>
      </c>
      <c r="AO710" s="152" t="str">
        <f>IFERROR(FIND("R",Table1[[#This Row],[FS_Priority]]),"")</f>
        <v/>
      </c>
      <c r="AX710"/>
      <c r="BA710" s="3"/>
    </row>
    <row r="711" spans="1:53" hidden="1" x14ac:dyDescent="0.25">
      <c r="A711" s="164" t="s">
        <v>3663</v>
      </c>
      <c r="B711" s="164" t="s">
        <v>295</v>
      </c>
      <c r="C711" s="164" t="s">
        <v>3663</v>
      </c>
      <c r="D711" s="168" t="b">
        <v>0</v>
      </c>
      <c r="E711" s="164" t="s">
        <v>76</v>
      </c>
      <c r="F711" s="164" t="s">
        <v>3664</v>
      </c>
      <c r="G711" s="164" t="s">
        <v>4479</v>
      </c>
      <c r="H711" s="164" t="s">
        <v>369</v>
      </c>
      <c r="I711" s="164" t="s">
        <v>4305</v>
      </c>
      <c r="J711" s="164" t="s">
        <v>2820</v>
      </c>
      <c r="K711" s="164" t="s">
        <v>3856</v>
      </c>
      <c r="L711" s="164" t="s">
        <v>77</v>
      </c>
      <c r="M711" s="164" t="s">
        <v>4304</v>
      </c>
      <c r="N711" s="164" t="s">
        <v>295</v>
      </c>
      <c r="O711" s="164" t="s">
        <v>263</v>
      </c>
      <c r="Q711" s="164" t="s">
        <v>264</v>
      </c>
      <c r="R711" s="164" t="s">
        <v>295</v>
      </c>
      <c r="S711" s="168" t="b">
        <v>0</v>
      </c>
      <c r="V711" s="170">
        <v>43594</v>
      </c>
      <c r="W711" s="164" t="s">
        <v>295</v>
      </c>
      <c r="X711"/>
      <c r="Z711" s="164" t="s">
        <v>295</v>
      </c>
      <c r="AC711" s="164" t="s">
        <v>5012</v>
      </c>
      <c r="AD711" s="171">
        <v>43683</v>
      </c>
      <c r="AE711" s="164" t="s">
        <v>583</v>
      </c>
      <c r="AF711" s="164" t="s">
        <v>4850</v>
      </c>
      <c r="AG711" s="164" t="s">
        <v>2884</v>
      </c>
      <c r="AH711" s="167"/>
      <c r="AI711" s="164" t="s">
        <v>4934</v>
      </c>
      <c r="AJ711" s="151" t="str">
        <f t="shared" si="11"/>
        <v>FS</v>
      </c>
      <c r="AK711" s="151" t="b">
        <f>ISNUMBER(SEARCH("IRT",Table1[[#This Row],[Current_Status]]))</f>
        <v>0</v>
      </c>
      <c r="AL711" s="152">
        <f>YEAR(Table1[[#This Row],[Project_Initiated]])</f>
        <v>2019</v>
      </c>
      <c r="AM711" s="87">
        <v>43770</v>
      </c>
      <c r="AN711" s="87" t="str">
        <f>IF(AND(Table1[[#This Row],[Completed Date]]&gt;="07/01/2019"+0,Table1[[#This Row],[Completed Date]]&lt;="6/30/2020"+0),"FY 19-20",IF(AND(Table1[[#This Row],[Completed Date]]&gt;="07/01/2018"+0,Table1[[#This Row],[Completed Date]]&lt;="6/30/2019"+0),"FY 18-19",""))</f>
        <v/>
      </c>
      <c r="AO711" s="152" t="str">
        <f>IFERROR(FIND("R",Table1[[#This Row],[FS_Priority]]),"")</f>
        <v/>
      </c>
      <c r="AX711"/>
      <c r="BA711" s="3"/>
    </row>
    <row r="712" spans="1:53" hidden="1" x14ac:dyDescent="0.25">
      <c r="A712" s="164" t="s">
        <v>981</v>
      </c>
      <c r="B712" s="164" t="s">
        <v>295</v>
      </c>
      <c r="C712" s="164" t="s">
        <v>981</v>
      </c>
      <c r="D712" s="168" t="b">
        <v>0</v>
      </c>
      <c r="E712" s="164" t="s">
        <v>76</v>
      </c>
      <c r="F712" s="164" t="s">
        <v>3316</v>
      </c>
      <c r="G712" s="164" t="s">
        <v>295</v>
      </c>
      <c r="H712" s="164" t="s">
        <v>369</v>
      </c>
      <c r="I712" s="164" t="s">
        <v>3887</v>
      </c>
      <c r="J712" s="164" t="s">
        <v>2838</v>
      </c>
      <c r="K712" s="164" t="s">
        <v>3856</v>
      </c>
      <c r="L712" s="164" t="s">
        <v>77</v>
      </c>
      <c r="M712" s="164" t="s">
        <v>3888</v>
      </c>
      <c r="N712" s="164" t="s">
        <v>295</v>
      </c>
      <c r="O712" s="164" t="s">
        <v>243</v>
      </c>
      <c r="Q712" s="164" t="s">
        <v>264</v>
      </c>
      <c r="R712" s="164" t="s">
        <v>295</v>
      </c>
      <c r="S712" s="168" t="b">
        <v>1</v>
      </c>
      <c r="V712" s="170">
        <v>43321</v>
      </c>
      <c r="W712" s="164" t="s">
        <v>295</v>
      </c>
      <c r="X712"/>
      <c r="Z712" s="164" t="s">
        <v>295</v>
      </c>
      <c r="AC712" s="164" t="s">
        <v>624</v>
      </c>
      <c r="AE712" s="164" t="s">
        <v>243</v>
      </c>
      <c r="AF712" s="164" t="s">
        <v>624</v>
      </c>
      <c r="AG712" s="164" t="s">
        <v>624</v>
      </c>
      <c r="AH712" s="171">
        <v>43383</v>
      </c>
      <c r="AI712" s="164" t="s">
        <v>4932</v>
      </c>
      <c r="AJ712" s="151" t="str">
        <f t="shared" si="11"/>
        <v>FS</v>
      </c>
      <c r="AK712" s="151" t="b">
        <f>ISNUMBER(SEARCH("IRT",Table1[[#This Row],[Current_Status]]))</f>
        <v>0</v>
      </c>
      <c r="AL712" s="152">
        <f>YEAR(Table1[[#This Row],[Project_Initiated]])</f>
        <v>2018</v>
      </c>
      <c r="AM712" s="87">
        <v>43770</v>
      </c>
      <c r="AN712" s="87" t="str">
        <f>IF(AND(Table1[[#This Row],[Completed Date]]&gt;="07/01/2019"+0,Table1[[#This Row],[Completed Date]]&lt;="6/30/2020"+0),"FY 19-20",IF(AND(Table1[[#This Row],[Completed Date]]&gt;="07/01/2018"+0,Table1[[#This Row],[Completed Date]]&lt;="6/30/2019"+0),"FY 18-19",""))</f>
        <v>FY 18-19</v>
      </c>
      <c r="AO712" s="152" t="str">
        <f>IFERROR(FIND("R",Table1[[#This Row],[FS_Priority]]),"")</f>
        <v/>
      </c>
      <c r="AX712"/>
      <c r="BA712" s="3"/>
    </row>
    <row r="713" spans="1:53" hidden="1" x14ac:dyDescent="0.25">
      <c r="A713" s="164" t="s">
        <v>4538</v>
      </c>
      <c r="B713" s="164" t="s">
        <v>295</v>
      </c>
      <c r="C713" s="164" t="s">
        <v>4538</v>
      </c>
      <c r="D713" s="168" t="b">
        <v>0</v>
      </c>
      <c r="E713" s="164" t="s">
        <v>76</v>
      </c>
      <c r="F713" s="164" t="s">
        <v>4611</v>
      </c>
      <c r="G713" s="164" t="s">
        <v>295</v>
      </c>
      <c r="H713" s="164" t="s">
        <v>369</v>
      </c>
      <c r="I713" s="164" t="s">
        <v>3858</v>
      </c>
      <c r="J713" s="164" t="s">
        <v>2827</v>
      </c>
      <c r="K713" s="164" t="s">
        <v>3856</v>
      </c>
      <c r="L713" s="164" t="s">
        <v>77</v>
      </c>
      <c r="M713" s="164" t="s">
        <v>3857</v>
      </c>
      <c r="N713" s="164" t="s">
        <v>295</v>
      </c>
      <c r="O713" s="164" t="s">
        <v>263</v>
      </c>
      <c r="Q713" s="164" t="s">
        <v>264</v>
      </c>
      <c r="R713" s="164" t="s">
        <v>295</v>
      </c>
      <c r="S713" s="168" t="b">
        <v>0</v>
      </c>
      <c r="V713" s="170">
        <v>43600</v>
      </c>
      <c r="W713" s="164" t="s">
        <v>295</v>
      </c>
      <c r="X713"/>
      <c r="Z713" s="164" t="s">
        <v>295</v>
      </c>
      <c r="AC713" s="164" t="s">
        <v>295</v>
      </c>
      <c r="AE713" s="164" t="s">
        <v>583</v>
      </c>
      <c r="AF713" s="164" t="s">
        <v>4959</v>
      </c>
      <c r="AG713" s="164" t="s">
        <v>2883</v>
      </c>
      <c r="AH713"/>
      <c r="AI713" s="164" t="s">
        <v>4787</v>
      </c>
      <c r="AJ713" s="151" t="str">
        <f t="shared" si="11"/>
        <v>FS</v>
      </c>
      <c r="AK713" s="151" t="b">
        <f>ISNUMBER(SEARCH("IRT",Table1[[#This Row],[Current_Status]]))</f>
        <v>0</v>
      </c>
      <c r="AL713" s="152">
        <f>YEAR(Table1[[#This Row],[Project_Initiated]])</f>
        <v>2019</v>
      </c>
      <c r="AM713" s="87">
        <v>43770</v>
      </c>
      <c r="AN713" s="87" t="str">
        <f>IF(AND(Table1[[#This Row],[Completed Date]]&gt;="07/01/2019"+0,Table1[[#This Row],[Completed Date]]&lt;="6/30/2020"+0),"FY 19-20",IF(AND(Table1[[#This Row],[Completed Date]]&gt;="07/01/2018"+0,Table1[[#This Row],[Completed Date]]&lt;="6/30/2019"+0),"FY 18-19",""))</f>
        <v/>
      </c>
      <c r="AO713" s="152" t="str">
        <f>IFERROR(FIND("R",Table1[[#This Row],[FS_Priority]]),"")</f>
        <v/>
      </c>
      <c r="AX713"/>
      <c r="BA713" s="3"/>
    </row>
    <row r="714" spans="1:53" hidden="1" x14ac:dyDescent="0.25">
      <c r="A714" s="164" t="s">
        <v>364</v>
      </c>
      <c r="B714" s="164" t="s">
        <v>295</v>
      </c>
      <c r="C714" s="164" t="s">
        <v>364</v>
      </c>
      <c r="D714" s="168" t="b">
        <v>0</v>
      </c>
      <c r="E714" s="164" t="s">
        <v>76</v>
      </c>
      <c r="F714" s="164" t="s">
        <v>3319</v>
      </c>
      <c r="G714" s="164" t="s">
        <v>295</v>
      </c>
      <c r="H714" s="164" t="s">
        <v>369</v>
      </c>
      <c r="I714" s="164" t="s">
        <v>3889</v>
      </c>
      <c r="J714" s="164" t="s">
        <v>2838</v>
      </c>
      <c r="K714" s="164" t="s">
        <v>3856</v>
      </c>
      <c r="L714" s="164" t="s">
        <v>77</v>
      </c>
      <c r="M714" s="164" t="s">
        <v>3872</v>
      </c>
      <c r="N714" s="164" t="s">
        <v>295</v>
      </c>
      <c r="O714" s="164" t="s">
        <v>263</v>
      </c>
      <c r="Q714" s="164" t="s">
        <v>323</v>
      </c>
      <c r="R714" s="164" t="s">
        <v>295</v>
      </c>
      <c r="S714" s="168" t="b">
        <v>1</v>
      </c>
      <c r="V714" s="170">
        <v>43335</v>
      </c>
      <c r="W714" s="164" t="s">
        <v>295</v>
      </c>
      <c r="X714"/>
      <c r="Z714" s="164" t="s">
        <v>295</v>
      </c>
      <c r="AC714" s="164" t="s">
        <v>3020</v>
      </c>
      <c r="AE714" s="164" t="s">
        <v>583</v>
      </c>
      <c r="AF714" s="164" t="s">
        <v>988</v>
      </c>
      <c r="AG714" s="164" t="s">
        <v>2884</v>
      </c>
      <c r="AH714" s="170">
        <v>43514</v>
      </c>
      <c r="AI714" s="164" t="s">
        <v>4932</v>
      </c>
      <c r="AJ714" s="151" t="str">
        <f t="shared" si="11"/>
        <v>FS</v>
      </c>
      <c r="AK714" s="151" t="b">
        <f>ISNUMBER(SEARCH("IRT",Table1[[#This Row],[Current_Status]]))</f>
        <v>0</v>
      </c>
      <c r="AL714" s="152">
        <f>YEAR(Table1[[#This Row],[Project_Initiated]])</f>
        <v>2018</v>
      </c>
      <c r="AM714" s="87">
        <v>43770</v>
      </c>
      <c r="AN714" s="87" t="str">
        <f>IF(AND(Table1[[#This Row],[Completed Date]]&gt;="07/01/2019"+0,Table1[[#This Row],[Completed Date]]&lt;="6/30/2020"+0),"FY 19-20",IF(AND(Table1[[#This Row],[Completed Date]]&gt;="07/01/2018"+0,Table1[[#This Row],[Completed Date]]&lt;="6/30/2019"+0),"FY 18-19",""))</f>
        <v>FY 18-19</v>
      </c>
      <c r="AO714" s="152" t="str">
        <f>IFERROR(FIND("R",Table1[[#This Row],[FS_Priority]]),"")</f>
        <v/>
      </c>
      <c r="AX714"/>
      <c r="BA714" s="3"/>
    </row>
    <row r="715" spans="1:53" hidden="1" x14ac:dyDescent="0.25">
      <c r="A715" s="164" t="s">
        <v>1047</v>
      </c>
      <c r="B715" s="164" t="s">
        <v>295</v>
      </c>
      <c r="C715" s="164" t="s">
        <v>1047</v>
      </c>
      <c r="D715" s="168" t="b">
        <v>0</v>
      </c>
      <c r="E715" s="164" t="s">
        <v>76</v>
      </c>
      <c r="F715" s="164" t="s">
        <v>3320</v>
      </c>
      <c r="G715" s="164" t="s">
        <v>295</v>
      </c>
      <c r="H715" s="164" t="s">
        <v>1092</v>
      </c>
      <c r="I715" s="164" t="s">
        <v>296</v>
      </c>
      <c r="J715" s="164" t="s">
        <v>2838</v>
      </c>
      <c r="K715" s="164" t="s">
        <v>3856</v>
      </c>
      <c r="L715" s="164" t="s">
        <v>77</v>
      </c>
      <c r="M715" s="164" t="s">
        <v>3859</v>
      </c>
      <c r="N715" s="164" t="s">
        <v>295</v>
      </c>
      <c r="O715" s="164" t="s">
        <v>243</v>
      </c>
      <c r="Q715" s="164" t="s">
        <v>323</v>
      </c>
      <c r="R715" s="164" t="s">
        <v>295</v>
      </c>
      <c r="S715" s="168" t="b">
        <v>0</v>
      </c>
      <c r="V715" s="170">
        <v>43378</v>
      </c>
      <c r="W715" s="164" t="s">
        <v>295</v>
      </c>
      <c r="X715"/>
      <c r="Z715" s="164" t="s">
        <v>295</v>
      </c>
      <c r="AC715" s="164" t="s">
        <v>3040</v>
      </c>
      <c r="AE715" s="164" t="s">
        <v>243</v>
      </c>
      <c r="AF715" s="164" t="s">
        <v>624</v>
      </c>
      <c r="AG715" s="164" t="s">
        <v>624</v>
      </c>
      <c r="AH715" s="170">
        <v>43528</v>
      </c>
      <c r="AI715" s="164" t="s">
        <v>4937</v>
      </c>
      <c r="AJ715" s="151" t="str">
        <f t="shared" si="11"/>
        <v>FS</v>
      </c>
      <c r="AK715" s="151" t="b">
        <f>ISNUMBER(SEARCH("IRT",Table1[[#This Row],[Current_Status]]))</f>
        <v>0</v>
      </c>
      <c r="AL715" s="152">
        <f>YEAR(Table1[[#This Row],[Project_Initiated]])</f>
        <v>2018</v>
      </c>
      <c r="AM715" s="87">
        <v>43770</v>
      </c>
      <c r="AN715" s="87" t="str">
        <f>IF(AND(Table1[[#This Row],[Completed Date]]&gt;="07/01/2019"+0,Table1[[#This Row],[Completed Date]]&lt;="6/30/2020"+0),"FY 19-20",IF(AND(Table1[[#This Row],[Completed Date]]&gt;="07/01/2018"+0,Table1[[#This Row],[Completed Date]]&lt;="6/30/2019"+0),"FY 18-19",""))</f>
        <v>FY 18-19</v>
      </c>
      <c r="AO715" s="152" t="str">
        <f>IFERROR(FIND("R",Table1[[#This Row],[FS_Priority]]),"")</f>
        <v/>
      </c>
      <c r="AX715"/>
      <c r="BA715" s="3"/>
    </row>
    <row r="716" spans="1:53" hidden="1" x14ac:dyDescent="0.25">
      <c r="A716" s="164" t="s">
        <v>3206</v>
      </c>
      <c r="B716" s="164" t="s">
        <v>295</v>
      </c>
      <c r="C716" s="164" t="s">
        <v>3206</v>
      </c>
      <c r="D716" s="168" t="b">
        <v>0</v>
      </c>
      <c r="E716" s="164" t="s">
        <v>76</v>
      </c>
      <c r="F716" s="164" t="s">
        <v>3321</v>
      </c>
      <c r="G716" s="164" t="s">
        <v>295</v>
      </c>
      <c r="H716" s="164" t="s">
        <v>369</v>
      </c>
      <c r="I716" s="164" t="s">
        <v>4307</v>
      </c>
      <c r="J716" s="164" t="s">
        <v>2839</v>
      </c>
      <c r="K716" s="164" t="s">
        <v>3856</v>
      </c>
      <c r="L716" s="164" t="s">
        <v>77</v>
      </c>
      <c r="M716" s="164" t="s">
        <v>3857</v>
      </c>
      <c r="N716" s="164" t="s">
        <v>295</v>
      </c>
      <c r="O716" s="164" t="s">
        <v>243</v>
      </c>
      <c r="Q716" s="164" t="s">
        <v>323</v>
      </c>
      <c r="R716" s="164" t="s">
        <v>295</v>
      </c>
      <c r="S716" s="168" t="b">
        <v>0</v>
      </c>
      <c r="V716" s="170">
        <v>43600</v>
      </c>
      <c r="W716" s="164" t="s">
        <v>295</v>
      </c>
      <c r="X716"/>
      <c r="Z716" s="164" t="s">
        <v>295</v>
      </c>
      <c r="AC716" s="164" t="s">
        <v>295</v>
      </c>
      <c r="AE716" s="164" t="s">
        <v>295</v>
      </c>
      <c r="AF716" s="164" t="s">
        <v>295</v>
      </c>
      <c r="AG716" s="164" t="s">
        <v>295</v>
      </c>
      <c r="AH716" s="167"/>
      <c r="AI716" s="164" t="s">
        <v>4934</v>
      </c>
      <c r="AJ716" s="151" t="str">
        <f t="shared" si="11"/>
        <v>FS</v>
      </c>
      <c r="AK716" s="151" t="b">
        <f>ISNUMBER(SEARCH("IRT",Table1[[#This Row],[Current_Status]]))</f>
        <v>0</v>
      </c>
      <c r="AL716" s="152">
        <f>YEAR(Table1[[#This Row],[Project_Initiated]])</f>
        <v>2019</v>
      </c>
      <c r="AM716" s="87">
        <v>43770</v>
      </c>
      <c r="AN716" s="87" t="str">
        <f>IF(AND(Table1[[#This Row],[Completed Date]]&gt;="07/01/2019"+0,Table1[[#This Row],[Completed Date]]&lt;="6/30/2020"+0),"FY 19-20",IF(AND(Table1[[#This Row],[Completed Date]]&gt;="07/01/2018"+0,Table1[[#This Row],[Completed Date]]&lt;="6/30/2019"+0),"FY 18-19",""))</f>
        <v/>
      </c>
      <c r="AO716" s="152" t="str">
        <f>IFERROR(FIND("R",Table1[[#This Row],[FS_Priority]]),"")</f>
        <v/>
      </c>
      <c r="AX716"/>
      <c r="BA716" s="3"/>
    </row>
    <row r="717" spans="1:53" hidden="1" x14ac:dyDescent="0.25">
      <c r="A717" s="164" t="s">
        <v>4539</v>
      </c>
      <c r="B717" s="164" t="s">
        <v>295</v>
      </c>
      <c r="C717" s="164" t="s">
        <v>4539</v>
      </c>
      <c r="D717" s="168" t="b">
        <v>0</v>
      </c>
      <c r="E717" s="164" t="s">
        <v>76</v>
      </c>
      <c r="F717" s="164" t="s">
        <v>4672</v>
      </c>
      <c r="G717" s="164" t="s">
        <v>295</v>
      </c>
      <c r="H717" s="164" t="s">
        <v>369</v>
      </c>
      <c r="I717" s="164" t="s">
        <v>4673</v>
      </c>
      <c r="J717" s="164" t="s">
        <v>2839</v>
      </c>
      <c r="K717" s="164" t="s">
        <v>3856</v>
      </c>
      <c r="L717" s="164" t="s">
        <v>77</v>
      </c>
      <c r="M717" s="164" t="s">
        <v>4674</v>
      </c>
      <c r="N717" s="164" t="s">
        <v>295</v>
      </c>
      <c r="O717" s="164" t="s">
        <v>243</v>
      </c>
      <c r="Q717" s="164" t="s">
        <v>323</v>
      </c>
      <c r="R717" s="164" t="s">
        <v>295</v>
      </c>
      <c r="S717" s="168" t="b">
        <v>0</v>
      </c>
      <c r="V717" s="170">
        <v>43598</v>
      </c>
      <c r="W717" s="164" t="s">
        <v>295</v>
      </c>
      <c r="X717"/>
      <c r="Z717" s="164" t="s">
        <v>295</v>
      </c>
      <c r="AC717" s="164" t="s">
        <v>4859</v>
      </c>
      <c r="AE717" s="164" t="s">
        <v>243</v>
      </c>
      <c r="AF717" s="164" t="s">
        <v>295</v>
      </c>
      <c r="AG717" s="164" t="s">
        <v>295</v>
      </c>
      <c r="AH717"/>
      <c r="AI717" s="164" t="s">
        <v>4787</v>
      </c>
      <c r="AJ717" s="151" t="str">
        <f t="shared" si="11"/>
        <v>FS</v>
      </c>
      <c r="AK717" s="151" t="b">
        <f>ISNUMBER(SEARCH("IRT",Table1[[#This Row],[Current_Status]]))</f>
        <v>0</v>
      </c>
      <c r="AL717" s="152">
        <f>YEAR(Table1[[#This Row],[Project_Initiated]])</f>
        <v>2019</v>
      </c>
      <c r="AM717" s="87">
        <v>43770</v>
      </c>
      <c r="AN717" s="87" t="str">
        <f>IF(AND(Table1[[#This Row],[Completed Date]]&gt;="07/01/2019"+0,Table1[[#This Row],[Completed Date]]&lt;="6/30/2020"+0),"FY 19-20",IF(AND(Table1[[#This Row],[Completed Date]]&gt;="07/01/2018"+0,Table1[[#This Row],[Completed Date]]&lt;="6/30/2019"+0),"FY 18-19",""))</f>
        <v/>
      </c>
      <c r="AO717" s="152" t="str">
        <f>IFERROR(FIND("R",Table1[[#This Row],[FS_Priority]]),"")</f>
        <v/>
      </c>
      <c r="AX717"/>
      <c r="BA717" s="3"/>
    </row>
    <row r="718" spans="1:53" hidden="1" x14ac:dyDescent="0.25">
      <c r="A718" s="164" t="s">
        <v>2932</v>
      </c>
      <c r="B718" s="164" t="s">
        <v>295</v>
      </c>
      <c r="C718" s="164" t="s">
        <v>2932</v>
      </c>
      <c r="D718" s="168" t="b">
        <v>0</v>
      </c>
      <c r="E718" s="164" t="s">
        <v>76</v>
      </c>
      <c r="F718" s="164" t="s">
        <v>3323</v>
      </c>
      <c r="G718" s="164" t="s">
        <v>295</v>
      </c>
      <c r="H718" s="164" t="s">
        <v>1092</v>
      </c>
      <c r="I718" s="164" t="s">
        <v>3890</v>
      </c>
      <c r="J718" s="164" t="s">
        <v>2838</v>
      </c>
      <c r="K718" s="164" t="s">
        <v>3856</v>
      </c>
      <c r="L718" s="164" t="s">
        <v>77</v>
      </c>
      <c r="M718" s="164" t="s">
        <v>3859</v>
      </c>
      <c r="N718" s="164" t="s">
        <v>295</v>
      </c>
      <c r="O718" s="164" t="s">
        <v>243</v>
      </c>
      <c r="Q718" s="164" t="s">
        <v>324</v>
      </c>
      <c r="R718" s="164" t="s">
        <v>295</v>
      </c>
      <c r="S718" s="168" t="b">
        <v>0</v>
      </c>
      <c r="V718" s="170">
        <v>43454</v>
      </c>
      <c r="W718" s="164" t="s">
        <v>295</v>
      </c>
      <c r="X718"/>
      <c r="Z718" s="164" t="s">
        <v>295</v>
      </c>
      <c r="AC718" s="164" t="s">
        <v>3040</v>
      </c>
      <c r="AE718" s="164" t="s">
        <v>295</v>
      </c>
      <c r="AF718" s="164" t="s">
        <v>295</v>
      </c>
      <c r="AG718" s="164" t="s">
        <v>295</v>
      </c>
      <c r="AH718" s="170">
        <v>43528</v>
      </c>
      <c r="AI718" s="164" t="s">
        <v>4931</v>
      </c>
      <c r="AJ718" s="151" t="str">
        <f t="shared" si="11"/>
        <v>FS</v>
      </c>
      <c r="AK718" s="151" t="b">
        <f>ISNUMBER(SEARCH("IRT",Table1[[#This Row],[Current_Status]]))</f>
        <v>0</v>
      </c>
      <c r="AL718" s="152">
        <f>YEAR(Table1[[#This Row],[Project_Initiated]])</f>
        <v>2018</v>
      </c>
      <c r="AM718" s="87">
        <v>43770</v>
      </c>
      <c r="AN718" s="87" t="str">
        <f>IF(AND(Table1[[#This Row],[Completed Date]]&gt;="07/01/2019"+0,Table1[[#This Row],[Completed Date]]&lt;="6/30/2020"+0),"FY 19-20",IF(AND(Table1[[#This Row],[Completed Date]]&gt;="07/01/2018"+0,Table1[[#This Row],[Completed Date]]&lt;="6/30/2019"+0),"FY 18-19",""))</f>
        <v>FY 18-19</v>
      </c>
      <c r="AO718" s="152" t="str">
        <f>IFERROR(FIND("R",Table1[[#This Row],[FS_Priority]]),"")</f>
        <v/>
      </c>
      <c r="AX718"/>
      <c r="BA718" s="3"/>
    </row>
    <row r="719" spans="1:53" hidden="1" x14ac:dyDescent="0.25">
      <c r="A719" s="164" t="s">
        <v>1010</v>
      </c>
      <c r="B719" s="164" t="s">
        <v>295</v>
      </c>
      <c r="C719" s="164" t="s">
        <v>1010</v>
      </c>
      <c r="D719" s="168" t="b">
        <v>0</v>
      </c>
      <c r="E719" s="164" t="s">
        <v>76</v>
      </c>
      <c r="F719" s="164" t="s">
        <v>3322</v>
      </c>
      <c r="G719" s="164" t="s">
        <v>295</v>
      </c>
      <c r="H719" s="164" t="s">
        <v>369</v>
      </c>
      <c r="I719" s="164" t="s">
        <v>3887</v>
      </c>
      <c r="J719" s="164" t="s">
        <v>2838</v>
      </c>
      <c r="K719" s="164" t="s">
        <v>3856</v>
      </c>
      <c r="L719" s="164" t="s">
        <v>77</v>
      </c>
      <c r="M719" s="164" t="s">
        <v>3891</v>
      </c>
      <c r="N719" s="164" t="s">
        <v>295</v>
      </c>
      <c r="O719" s="164" t="s">
        <v>243</v>
      </c>
      <c r="Q719" s="164" t="s">
        <v>324</v>
      </c>
      <c r="R719" s="164" t="s">
        <v>295</v>
      </c>
      <c r="S719" s="168" t="b">
        <v>1</v>
      </c>
      <c r="V719" s="170">
        <v>43353</v>
      </c>
      <c r="W719" s="164" t="s">
        <v>295</v>
      </c>
      <c r="X719"/>
      <c r="Z719" s="164" t="s">
        <v>295</v>
      </c>
      <c r="AC719" s="164" t="s">
        <v>624</v>
      </c>
      <c r="AE719" s="164" t="s">
        <v>243</v>
      </c>
      <c r="AF719" s="164" t="s">
        <v>624</v>
      </c>
      <c r="AG719" s="164" t="s">
        <v>624</v>
      </c>
      <c r="AH719" s="171">
        <v>43383</v>
      </c>
      <c r="AI719" s="164" t="s">
        <v>4932</v>
      </c>
      <c r="AJ719" s="151" t="str">
        <f t="shared" si="11"/>
        <v>FS</v>
      </c>
      <c r="AK719" s="151" t="b">
        <f>ISNUMBER(SEARCH("IRT",Table1[[#This Row],[Current_Status]]))</f>
        <v>0</v>
      </c>
      <c r="AL719" s="152">
        <f>YEAR(Table1[[#This Row],[Project_Initiated]])</f>
        <v>2018</v>
      </c>
      <c r="AM719" s="87">
        <v>43770</v>
      </c>
      <c r="AN719" s="87" t="str">
        <f>IF(AND(Table1[[#This Row],[Completed Date]]&gt;="07/01/2019"+0,Table1[[#This Row],[Completed Date]]&lt;="6/30/2020"+0),"FY 19-20",IF(AND(Table1[[#This Row],[Completed Date]]&gt;="07/01/2018"+0,Table1[[#This Row],[Completed Date]]&lt;="6/30/2019"+0),"FY 18-19",""))</f>
        <v>FY 18-19</v>
      </c>
      <c r="AO719" s="152" t="str">
        <f>IFERROR(FIND("R",Table1[[#This Row],[FS_Priority]]),"")</f>
        <v/>
      </c>
      <c r="AX719"/>
      <c r="BA719" s="3"/>
    </row>
    <row r="720" spans="1:53" hidden="1" x14ac:dyDescent="0.25">
      <c r="A720" s="164" t="s">
        <v>3207</v>
      </c>
      <c r="B720" s="164" t="s">
        <v>295</v>
      </c>
      <c r="C720" s="164" t="s">
        <v>3207</v>
      </c>
      <c r="D720" s="168" t="b">
        <v>0</v>
      </c>
      <c r="E720" s="164" t="s">
        <v>76</v>
      </c>
      <c r="F720" s="164" t="s">
        <v>3324</v>
      </c>
      <c r="G720" s="164" t="s">
        <v>295</v>
      </c>
      <c r="H720" s="164" t="s">
        <v>369</v>
      </c>
      <c r="I720" s="164" t="s">
        <v>4308</v>
      </c>
      <c r="J720" s="164" t="s">
        <v>2838</v>
      </c>
      <c r="K720" s="164" t="s">
        <v>3856</v>
      </c>
      <c r="L720" s="164" t="s">
        <v>77</v>
      </c>
      <c r="M720" s="164" t="s">
        <v>3859</v>
      </c>
      <c r="N720" s="164" t="s">
        <v>295</v>
      </c>
      <c r="O720" s="164" t="s">
        <v>243</v>
      </c>
      <c r="Q720" s="164" t="s">
        <v>324</v>
      </c>
      <c r="R720" s="164" t="s">
        <v>295</v>
      </c>
      <c r="S720" s="168" t="b">
        <v>0</v>
      </c>
      <c r="V720" s="170">
        <v>43558</v>
      </c>
      <c r="W720" s="164" t="s">
        <v>295</v>
      </c>
      <c r="X720"/>
      <c r="Z720" s="164" t="s">
        <v>295</v>
      </c>
      <c r="AC720" s="164" t="s">
        <v>3719</v>
      </c>
      <c r="AE720" s="164" t="s">
        <v>295</v>
      </c>
      <c r="AF720" s="164" t="s">
        <v>295</v>
      </c>
      <c r="AG720" s="164" t="s">
        <v>295</v>
      </c>
      <c r="AH720" s="171">
        <v>43655</v>
      </c>
      <c r="AI720" s="164" t="s">
        <v>4934</v>
      </c>
      <c r="AJ720" s="151" t="str">
        <f t="shared" si="11"/>
        <v>FS</v>
      </c>
      <c r="AK720" s="151" t="b">
        <f>ISNUMBER(SEARCH("IRT",Table1[[#This Row],[Current_Status]]))</f>
        <v>0</v>
      </c>
      <c r="AL720" s="152">
        <f>YEAR(Table1[[#This Row],[Project_Initiated]])</f>
        <v>2019</v>
      </c>
      <c r="AM720" s="87">
        <v>43770</v>
      </c>
      <c r="AN720" s="87" t="str">
        <f>IF(AND(Table1[[#This Row],[Completed Date]]&gt;="07/01/2019"+0,Table1[[#This Row],[Completed Date]]&lt;="6/30/2020"+0),"FY 19-20",IF(AND(Table1[[#This Row],[Completed Date]]&gt;="07/01/2018"+0,Table1[[#This Row],[Completed Date]]&lt;="6/30/2019"+0),"FY 18-19",""))</f>
        <v>FY 19-20</v>
      </c>
      <c r="AO720" s="152" t="str">
        <f>IFERROR(FIND("R",Table1[[#This Row],[FS_Priority]]),"")</f>
        <v/>
      </c>
      <c r="AX720"/>
      <c r="BA720" s="3"/>
    </row>
    <row r="721" spans="1:53" hidden="1" x14ac:dyDescent="0.25">
      <c r="A721" s="164" t="s">
        <v>4540</v>
      </c>
      <c r="B721" s="164" t="s">
        <v>295</v>
      </c>
      <c r="C721" s="164" t="s">
        <v>4540</v>
      </c>
      <c r="D721" s="168" t="b">
        <v>0</v>
      </c>
      <c r="E721" s="164" t="s">
        <v>76</v>
      </c>
      <c r="F721" s="164" t="s">
        <v>4690</v>
      </c>
      <c r="G721" s="164" t="s">
        <v>295</v>
      </c>
      <c r="H721" s="164" t="s">
        <v>1092</v>
      </c>
      <c r="I721" s="164" t="s">
        <v>4691</v>
      </c>
      <c r="J721" s="164" t="s">
        <v>2839</v>
      </c>
      <c r="K721" s="164" t="s">
        <v>3856</v>
      </c>
      <c r="L721" s="164" t="s">
        <v>77</v>
      </c>
      <c r="M721" s="164" t="s">
        <v>3859</v>
      </c>
      <c r="N721" s="164" t="s">
        <v>295</v>
      </c>
      <c r="O721" s="164" t="s">
        <v>243</v>
      </c>
      <c r="Q721" s="164" t="s">
        <v>324</v>
      </c>
      <c r="R721" s="164" t="s">
        <v>295</v>
      </c>
      <c r="S721" s="168" t="b">
        <v>0</v>
      </c>
      <c r="V721" s="170">
        <v>43685</v>
      </c>
      <c r="W721" s="164" t="s">
        <v>295</v>
      </c>
      <c r="X721"/>
      <c r="Z721" s="164" t="s">
        <v>295</v>
      </c>
      <c r="AC721" s="164" t="s">
        <v>295</v>
      </c>
      <c r="AE721" s="164" t="s">
        <v>243</v>
      </c>
      <c r="AF721" s="164" t="s">
        <v>295</v>
      </c>
      <c r="AG721" s="164" t="s">
        <v>295</v>
      </c>
      <c r="AH721" s="167"/>
      <c r="AI721" s="164" t="s">
        <v>4787</v>
      </c>
      <c r="AJ721" s="151" t="str">
        <f t="shared" si="11"/>
        <v>FS</v>
      </c>
      <c r="AK721" s="151" t="b">
        <f>ISNUMBER(SEARCH("IRT",Table1[[#This Row],[Current_Status]]))</f>
        <v>0</v>
      </c>
      <c r="AL721" s="152">
        <f>YEAR(Table1[[#This Row],[Project_Initiated]])</f>
        <v>2019</v>
      </c>
      <c r="AM721" s="87">
        <v>43770</v>
      </c>
      <c r="AN721" s="87" t="str">
        <f>IF(AND(Table1[[#This Row],[Completed Date]]&gt;="07/01/2019"+0,Table1[[#This Row],[Completed Date]]&lt;="6/30/2020"+0),"FY 19-20",IF(AND(Table1[[#This Row],[Completed Date]]&gt;="07/01/2018"+0,Table1[[#This Row],[Completed Date]]&lt;="6/30/2019"+0),"FY 18-19",""))</f>
        <v/>
      </c>
      <c r="AO721" s="152" t="str">
        <f>IFERROR(FIND("R",Table1[[#This Row],[FS_Priority]]),"")</f>
        <v/>
      </c>
      <c r="AX721"/>
      <c r="BA721" s="3"/>
    </row>
    <row r="722" spans="1:53" hidden="1" x14ac:dyDescent="0.25">
      <c r="A722" s="164" t="s">
        <v>365</v>
      </c>
      <c r="B722" s="164" t="s">
        <v>295</v>
      </c>
      <c r="C722" s="164" t="s">
        <v>365</v>
      </c>
      <c r="D722" s="168" t="b">
        <v>0</v>
      </c>
      <c r="E722" s="164" t="s">
        <v>76</v>
      </c>
      <c r="F722" s="164" t="s">
        <v>3325</v>
      </c>
      <c r="G722" s="164" t="s">
        <v>317</v>
      </c>
      <c r="H722" s="164" t="s">
        <v>1092</v>
      </c>
      <c r="I722" s="164" t="s">
        <v>3892</v>
      </c>
      <c r="J722" s="164" t="s">
        <v>3773</v>
      </c>
      <c r="K722" s="164" t="s">
        <v>3856</v>
      </c>
      <c r="L722" s="164" t="s">
        <v>77</v>
      </c>
      <c r="M722" s="164" t="s">
        <v>3880</v>
      </c>
      <c r="N722" s="164" t="s">
        <v>295</v>
      </c>
      <c r="O722" s="164" t="s">
        <v>263</v>
      </c>
      <c r="Q722" s="164" t="s">
        <v>326</v>
      </c>
      <c r="R722" s="164" t="s">
        <v>323</v>
      </c>
      <c r="S722" s="168" t="b">
        <v>0</v>
      </c>
      <c r="V722" s="170">
        <v>43235</v>
      </c>
      <c r="W722" s="164" t="s">
        <v>295</v>
      </c>
      <c r="X722"/>
      <c r="Z722" s="164" t="s">
        <v>295</v>
      </c>
      <c r="AC722" s="164" t="s">
        <v>2958</v>
      </c>
      <c r="AE722" s="164" t="s">
        <v>263</v>
      </c>
      <c r="AF722" s="164" t="s">
        <v>971</v>
      </c>
      <c r="AG722" s="164" t="s">
        <v>2884</v>
      </c>
      <c r="AH722" s="170">
        <v>43497</v>
      </c>
      <c r="AI722" s="164" t="s">
        <v>4935</v>
      </c>
      <c r="AJ722" s="151" t="str">
        <f t="shared" si="11"/>
        <v>FS</v>
      </c>
      <c r="AK722" s="151" t="b">
        <f>ISNUMBER(SEARCH("IRT",Table1[[#This Row],[Current_Status]]))</f>
        <v>0</v>
      </c>
      <c r="AL722" s="152">
        <f>YEAR(Table1[[#This Row],[Project_Initiated]])</f>
        <v>2018</v>
      </c>
      <c r="AM722" s="87">
        <v>43770</v>
      </c>
      <c r="AN722" s="87" t="str">
        <f>IF(AND(Table1[[#This Row],[Completed Date]]&gt;="07/01/2019"+0,Table1[[#This Row],[Completed Date]]&lt;="6/30/2020"+0),"FY 19-20",IF(AND(Table1[[#This Row],[Completed Date]]&gt;="07/01/2018"+0,Table1[[#This Row],[Completed Date]]&lt;="6/30/2019"+0),"FY 18-19",""))</f>
        <v>FY 18-19</v>
      </c>
      <c r="AO722" s="152" t="str">
        <f>IFERROR(FIND("R",Table1[[#This Row],[FS_Priority]]),"")</f>
        <v/>
      </c>
      <c r="AX722"/>
      <c r="BA722" s="3"/>
    </row>
    <row r="723" spans="1:53" hidden="1" x14ac:dyDescent="0.25">
      <c r="A723" s="164" t="s">
        <v>3208</v>
      </c>
      <c r="B723" s="164" t="s">
        <v>295</v>
      </c>
      <c r="C723" s="164" t="s">
        <v>3208</v>
      </c>
      <c r="D723" s="168" t="b">
        <v>0</v>
      </c>
      <c r="E723" s="164" t="s">
        <v>76</v>
      </c>
      <c r="F723" s="164" t="s">
        <v>3326</v>
      </c>
      <c r="G723" s="164" t="s">
        <v>295</v>
      </c>
      <c r="H723" s="164" t="s">
        <v>1092</v>
      </c>
      <c r="I723" s="164" t="s">
        <v>4309</v>
      </c>
      <c r="J723" s="164" t="s">
        <v>2839</v>
      </c>
      <c r="K723" s="164" t="s">
        <v>3856</v>
      </c>
      <c r="L723" s="164" t="s">
        <v>77</v>
      </c>
      <c r="M723" s="164" t="s">
        <v>3859</v>
      </c>
      <c r="N723" s="164" t="s">
        <v>295</v>
      </c>
      <c r="O723" s="164" t="s">
        <v>243</v>
      </c>
      <c r="Q723" s="164" t="s">
        <v>326</v>
      </c>
      <c r="R723" s="164" t="s">
        <v>295</v>
      </c>
      <c r="S723" s="168" t="b">
        <v>0</v>
      </c>
      <c r="V723" s="170">
        <v>43536</v>
      </c>
      <c r="W723" s="164" t="s">
        <v>295</v>
      </c>
      <c r="X723"/>
      <c r="Z723" s="164" t="s">
        <v>295</v>
      </c>
      <c r="AC723" s="164" t="s">
        <v>295</v>
      </c>
      <c r="AE723" s="164" t="s">
        <v>295</v>
      </c>
      <c r="AF723" s="164" t="s">
        <v>295</v>
      </c>
      <c r="AG723" s="164" t="s">
        <v>295</v>
      </c>
      <c r="AH723" s="167"/>
      <c r="AI723" s="164" t="s">
        <v>4934</v>
      </c>
      <c r="AJ723" s="151" t="str">
        <f t="shared" si="11"/>
        <v>FS</v>
      </c>
      <c r="AK723" s="151" t="b">
        <f>ISNUMBER(SEARCH("IRT",Table1[[#This Row],[Current_Status]]))</f>
        <v>0</v>
      </c>
      <c r="AL723" s="152">
        <f>YEAR(Table1[[#This Row],[Project_Initiated]])</f>
        <v>2019</v>
      </c>
      <c r="AM723" s="87">
        <v>43770</v>
      </c>
      <c r="AN723" s="87" t="str">
        <f>IF(AND(Table1[[#This Row],[Completed Date]]&gt;="07/01/2019"+0,Table1[[#This Row],[Completed Date]]&lt;="6/30/2020"+0),"FY 19-20",IF(AND(Table1[[#This Row],[Completed Date]]&gt;="07/01/2018"+0,Table1[[#This Row],[Completed Date]]&lt;="6/30/2019"+0),"FY 18-19",""))</f>
        <v/>
      </c>
      <c r="AO723" s="152" t="str">
        <f>IFERROR(FIND("R",Table1[[#This Row],[FS_Priority]]),"")</f>
        <v/>
      </c>
      <c r="AX723"/>
      <c r="BA723" s="3"/>
    </row>
    <row r="724" spans="1:53" hidden="1" x14ac:dyDescent="0.25">
      <c r="A724" s="164" t="s">
        <v>4541</v>
      </c>
      <c r="B724" s="164" t="s">
        <v>295</v>
      </c>
      <c r="C724" s="164" t="s">
        <v>4541</v>
      </c>
      <c r="D724" s="168" t="b">
        <v>0</v>
      </c>
      <c r="E724" s="164" t="s">
        <v>76</v>
      </c>
      <c r="F724" s="164" t="s">
        <v>4613</v>
      </c>
      <c r="G724" s="164" t="s">
        <v>295</v>
      </c>
      <c r="H724" s="164" t="s">
        <v>1092</v>
      </c>
      <c r="I724" s="164" t="s">
        <v>4614</v>
      </c>
      <c r="J724" s="164" t="s">
        <v>2839</v>
      </c>
      <c r="K724" s="164" t="s">
        <v>3856</v>
      </c>
      <c r="L724" s="164" t="s">
        <v>77</v>
      </c>
      <c r="M724" s="164" t="s">
        <v>3885</v>
      </c>
      <c r="N724" s="164" t="s">
        <v>295</v>
      </c>
      <c r="O724" s="164" t="s">
        <v>243</v>
      </c>
      <c r="Q724" s="164" t="s">
        <v>326</v>
      </c>
      <c r="R724" s="164" t="s">
        <v>295</v>
      </c>
      <c r="S724" s="168" t="b">
        <v>0</v>
      </c>
      <c r="V724" s="170">
        <v>43623</v>
      </c>
      <c r="W724" s="164" t="s">
        <v>295</v>
      </c>
      <c r="X724"/>
      <c r="Z724" s="164" t="s">
        <v>295</v>
      </c>
      <c r="AC724" s="164" t="s">
        <v>295</v>
      </c>
      <c r="AE724" s="164" t="s">
        <v>243</v>
      </c>
      <c r="AF724" s="164" t="s">
        <v>295</v>
      </c>
      <c r="AG724" s="164" t="s">
        <v>295</v>
      </c>
      <c r="AH724" s="167"/>
      <c r="AI724" s="164" t="s">
        <v>4787</v>
      </c>
      <c r="AJ724" s="151" t="str">
        <f t="shared" si="11"/>
        <v>FS</v>
      </c>
      <c r="AK724" s="151" t="b">
        <f>ISNUMBER(SEARCH("IRT",Table1[[#This Row],[Current_Status]]))</f>
        <v>0</v>
      </c>
      <c r="AL724" s="152">
        <f>YEAR(Table1[[#This Row],[Project_Initiated]])</f>
        <v>2019</v>
      </c>
      <c r="AM724" s="87">
        <v>43770</v>
      </c>
      <c r="AN724" s="87" t="str">
        <f>IF(AND(Table1[[#This Row],[Completed Date]]&gt;="07/01/2019"+0,Table1[[#This Row],[Completed Date]]&lt;="6/30/2020"+0),"FY 19-20",IF(AND(Table1[[#This Row],[Completed Date]]&gt;="07/01/2018"+0,Table1[[#This Row],[Completed Date]]&lt;="6/30/2019"+0),"FY 18-19",""))</f>
        <v/>
      </c>
      <c r="AO724" s="152" t="str">
        <f>IFERROR(FIND("R",Table1[[#This Row],[FS_Priority]]),"")</f>
        <v/>
      </c>
      <c r="AX724"/>
      <c r="BA724" s="3"/>
    </row>
    <row r="725" spans="1:53" hidden="1" x14ac:dyDescent="0.25">
      <c r="A725" s="164" t="s">
        <v>3209</v>
      </c>
      <c r="B725" s="164" t="s">
        <v>295</v>
      </c>
      <c r="C725" s="164" t="s">
        <v>3209</v>
      </c>
      <c r="D725" s="168" t="b">
        <v>0</v>
      </c>
      <c r="E725" s="164" t="s">
        <v>76</v>
      </c>
      <c r="F725" s="164" t="s">
        <v>3327</v>
      </c>
      <c r="G725" s="164" t="s">
        <v>295</v>
      </c>
      <c r="H725" s="164" t="s">
        <v>369</v>
      </c>
      <c r="I725" s="164" t="s">
        <v>4310</v>
      </c>
      <c r="J725" s="164" t="s">
        <v>2854</v>
      </c>
      <c r="K725" s="164" t="s">
        <v>3856</v>
      </c>
      <c r="L725" s="164" t="s">
        <v>77</v>
      </c>
      <c r="M725" s="164" t="s">
        <v>3878</v>
      </c>
      <c r="N725" s="164" t="s">
        <v>295</v>
      </c>
      <c r="O725" s="164" t="s">
        <v>243</v>
      </c>
      <c r="Q725" s="164" t="s">
        <v>327</v>
      </c>
      <c r="R725" s="164" t="s">
        <v>295</v>
      </c>
      <c r="S725" s="168" t="b">
        <v>0</v>
      </c>
      <c r="V725" s="170">
        <v>43563</v>
      </c>
      <c r="W725" s="164" t="s">
        <v>295</v>
      </c>
      <c r="X725"/>
      <c r="Z725" s="164" t="s">
        <v>295</v>
      </c>
      <c r="AC725" s="164" t="s">
        <v>4474</v>
      </c>
      <c r="AD725" s="167"/>
      <c r="AE725" s="164" t="s">
        <v>295</v>
      </c>
      <c r="AF725" s="164" t="s">
        <v>295</v>
      </c>
      <c r="AG725" s="164" t="s">
        <v>295</v>
      </c>
      <c r="AH725" s="170">
        <v>43676</v>
      </c>
      <c r="AI725" s="164" t="s">
        <v>4934</v>
      </c>
      <c r="AJ725" s="151" t="str">
        <f t="shared" si="11"/>
        <v>FS</v>
      </c>
      <c r="AK725" s="151" t="b">
        <f>ISNUMBER(SEARCH("IRT",Table1[[#This Row],[Current_Status]]))</f>
        <v>0</v>
      </c>
      <c r="AL725" s="152">
        <f>YEAR(Table1[[#This Row],[Project_Initiated]])</f>
        <v>2019</v>
      </c>
      <c r="AM725" s="87">
        <v>43770</v>
      </c>
      <c r="AN725" s="87" t="str">
        <f>IF(AND(Table1[[#This Row],[Completed Date]]&gt;="07/01/2019"+0,Table1[[#This Row],[Completed Date]]&lt;="6/30/2020"+0),"FY 19-20",IF(AND(Table1[[#This Row],[Completed Date]]&gt;="07/01/2018"+0,Table1[[#This Row],[Completed Date]]&lt;="6/30/2019"+0),"FY 18-19",""))</f>
        <v>FY 19-20</v>
      </c>
      <c r="AO725" s="152" t="str">
        <f>IFERROR(FIND("R",Table1[[#This Row],[FS_Priority]]),"")</f>
        <v/>
      </c>
      <c r="AX725"/>
      <c r="BA725" s="3"/>
    </row>
    <row r="726" spans="1:53" hidden="1" x14ac:dyDescent="0.25">
      <c r="A726" s="164" t="s">
        <v>366</v>
      </c>
      <c r="B726" s="164" t="s">
        <v>295</v>
      </c>
      <c r="C726" s="164" t="s">
        <v>366</v>
      </c>
      <c r="D726" s="168" t="b">
        <v>0</v>
      </c>
      <c r="E726" s="164" t="s">
        <v>76</v>
      </c>
      <c r="F726" s="164" t="s">
        <v>3329</v>
      </c>
      <c r="G726" s="164" t="s">
        <v>295</v>
      </c>
      <c r="H726" s="164" t="s">
        <v>1092</v>
      </c>
      <c r="I726" s="164" t="s">
        <v>296</v>
      </c>
      <c r="J726" s="164" t="s">
        <v>2838</v>
      </c>
      <c r="K726" s="164" t="s">
        <v>3856</v>
      </c>
      <c r="L726" s="164" t="s">
        <v>77</v>
      </c>
      <c r="M726" s="164" t="s">
        <v>3893</v>
      </c>
      <c r="N726" s="164" t="s">
        <v>295</v>
      </c>
      <c r="O726" s="164" t="s">
        <v>263</v>
      </c>
      <c r="Q726" s="164" t="s">
        <v>328</v>
      </c>
      <c r="R726" s="164" t="s">
        <v>295</v>
      </c>
      <c r="S726" s="168" t="b">
        <v>0</v>
      </c>
      <c r="V726" s="170">
        <v>43318</v>
      </c>
      <c r="W726" s="164" t="s">
        <v>295</v>
      </c>
      <c r="X726"/>
      <c r="Z726" s="164" t="s">
        <v>295</v>
      </c>
      <c r="AC726" s="164" t="s">
        <v>2866</v>
      </c>
      <c r="AE726" s="164" t="s">
        <v>583</v>
      </c>
      <c r="AF726" s="164" t="s">
        <v>980</v>
      </c>
      <c r="AG726" s="164" t="s">
        <v>2884</v>
      </c>
      <c r="AH726" s="171">
        <v>43448</v>
      </c>
      <c r="AI726" s="164" t="s">
        <v>4932</v>
      </c>
      <c r="AJ726" s="151" t="str">
        <f t="shared" si="11"/>
        <v>FS</v>
      </c>
      <c r="AK726" s="151" t="b">
        <f>ISNUMBER(SEARCH("IRT",Table1[[#This Row],[Current_Status]]))</f>
        <v>0</v>
      </c>
      <c r="AL726" s="152">
        <f>YEAR(Table1[[#This Row],[Project_Initiated]])</f>
        <v>2018</v>
      </c>
      <c r="AM726" s="87">
        <v>43770</v>
      </c>
      <c r="AN726" s="87" t="str">
        <f>IF(AND(Table1[[#This Row],[Completed Date]]&gt;="07/01/2019"+0,Table1[[#This Row],[Completed Date]]&lt;="6/30/2020"+0),"FY 19-20",IF(AND(Table1[[#This Row],[Completed Date]]&gt;="07/01/2018"+0,Table1[[#This Row],[Completed Date]]&lt;="6/30/2019"+0),"FY 18-19",""))</f>
        <v>FY 18-19</v>
      </c>
      <c r="AO726" s="152" t="str">
        <f>IFERROR(FIND("R",Table1[[#This Row],[FS_Priority]]),"")</f>
        <v/>
      </c>
      <c r="AX726"/>
      <c r="BA726" s="3"/>
    </row>
    <row r="727" spans="1:53" hidden="1" x14ac:dyDescent="0.25">
      <c r="A727" s="164" t="s">
        <v>367</v>
      </c>
      <c r="B727" s="164" t="s">
        <v>295</v>
      </c>
      <c r="C727" s="164" t="s">
        <v>367</v>
      </c>
      <c r="D727" s="168" t="b">
        <v>0</v>
      </c>
      <c r="E727" s="164" t="s">
        <v>76</v>
      </c>
      <c r="F727" s="164" t="s">
        <v>3330</v>
      </c>
      <c r="G727" s="164" t="s">
        <v>295</v>
      </c>
      <c r="H727" s="164" t="s">
        <v>369</v>
      </c>
      <c r="I727" s="164" t="s">
        <v>3894</v>
      </c>
      <c r="J727" s="164" t="s">
        <v>2838</v>
      </c>
      <c r="K727" s="164" t="s">
        <v>3856</v>
      </c>
      <c r="L727" s="164" t="s">
        <v>77</v>
      </c>
      <c r="M727" s="164" t="s">
        <v>3857</v>
      </c>
      <c r="N727" s="164" t="s">
        <v>295</v>
      </c>
      <c r="O727" s="164" t="s">
        <v>263</v>
      </c>
      <c r="Q727" s="164" t="s">
        <v>328</v>
      </c>
      <c r="R727" s="164" t="s">
        <v>259</v>
      </c>
      <c r="S727" s="168" t="b">
        <v>1</v>
      </c>
      <c r="V727" s="170">
        <v>43080</v>
      </c>
      <c r="W727" s="164" t="s">
        <v>295</v>
      </c>
      <c r="X727"/>
      <c r="Z727" s="164" t="s">
        <v>295</v>
      </c>
      <c r="AC727" s="164" t="s">
        <v>3004</v>
      </c>
      <c r="AE727" s="164" t="s">
        <v>263</v>
      </c>
      <c r="AF727" s="164" t="s">
        <v>2959</v>
      </c>
      <c r="AG727" s="164" t="s">
        <v>2884</v>
      </c>
      <c r="AH727" s="170">
        <v>43510</v>
      </c>
      <c r="AI727" s="164" t="s">
        <v>4933</v>
      </c>
      <c r="AJ727" s="151" t="str">
        <f t="shared" si="11"/>
        <v>FS</v>
      </c>
      <c r="AK727" s="151" t="b">
        <f>ISNUMBER(SEARCH("IRT",Table1[[#This Row],[Current_Status]]))</f>
        <v>0</v>
      </c>
      <c r="AL727" s="152">
        <f>YEAR(Table1[[#This Row],[Project_Initiated]])</f>
        <v>2017</v>
      </c>
      <c r="AM727" s="87">
        <v>43770</v>
      </c>
      <c r="AN727" s="87" t="str">
        <f>IF(AND(Table1[[#This Row],[Completed Date]]&gt;="07/01/2019"+0,Table1[[#This Row],[Completed Date]]&lt;="6/30/2020"+0),"FY 19-20",IF(AND(Table1[[#This Row],[Completed Date]]&gt;="07/01/2018"+0,Table1[[#This Row],[Completed Date]]&lt;="6/30/2019"+0),"FY 18-19",""))</f>
        <v>FY 18-19</v>
      </c>
      <c r="AO727" s="152" t="str">
        <f>IFERROR(FIND("R",Table1[[#This Row],[FS_Priority]]),"")</f>
        <v/>
      </c>
      <c r="AX727"/>
      <c r="BA727" s="3"/>
    </row>
    <row r="728" spans="1:53" hidden="1" x14ac:dyDescent="0.25">
      <c r="A728" s="164" t="s">
        <v>3210</v>
      </c>
      <c r="B728" s="164" t="s">
        <v>295</v>
      </c>
      <c r="C728" s="164" t="s">
        <v>3210</v>
      </c>
      <c r="D728" s="168" t="b">
        <v>0</v>
      </c>
      <c r="E728" s="164" t="s">
        <v>76</v>
      </c>
      <c r="F728" s="164" t="s">
        <v>3328</v>
      </c>
      <c r="G728" s="164" t="s">
        <v>295</v>
      </c>
      <c r="H728" s="164" t="s">
        <v>369</v>
      </c>
      <c r="I728" s="164" t="s">
        <v>4311</v>
      </c>
      <c r="J728" s="164" t="s">
        <v>2838</v>
      </c>
      <c r="K728" s="164" t="s">
        <v>3856</v>
      </c>
      <c r="L728" s="164" t="s">
        <v>77</v>
      </c>
      <c r="M728" s="164" t="s">
        <v>3859</v>
      </c>
      <c r="N728" s="164" t="s">
        <v>295</v>
      </c>
      <c r="O728" s="164" t="s">
        <v>243</v>
      </c>
      <c r="Q728" s="164" t="s">
        <v>328</v>
      </c>
      <c r="R728" s="164" t="s">
        <v>295</v>
      </c>
      <c r="S728" s="168" t="b">
        <v>0</v>
      </c>
      <c r="V728" s="170">
        <v>43577</v>
      </c>
      <c r="W728" s="164" t="s">
        <v>295</v>
      </c>
      <c r="X728"/>
      <c r="Z728" s="164" t="s">
        <v>295</v>
      </c>
      <c r="AC728" s="164" t="s">
        <v>3693</v>
      </c>
      <c r="AE728" s="164" t="s">
        <v>295</v>
      </c>
      <c r="AF728" s="164" t="s">
        <v>295</v>
      </c>
      <c r="AG728" s="164" t="s">
        <v>295</v>
      </c>
      <c r="AH728" s="170">
        <v>43644</v>
      </c>
      <c r="AI728" s="164" t="s">
        <v>4934</v>
      </c>
      <c r="AJ728" s="151" t="str">
        <f t="shared" si="11"/>
        <v>FS</v>
      </c>
      <c r="AK728" s="151" t="b">
        <f>ISNUMBER(SEARCH("IRT",Table1[[#This Row],[Current_Status]]))</f>
        <v>0</v>
      </c>
      <c r="AL728" s="152">
        <f>YEAR(Table1[[#This Row],[Project_Initiated]])</f>
        <v>2019</v>
      </c>
      <c r="AM728" s="87">
        <v>43770</v>
      </c>
      <c r="AN728" s="87" t="str">
        <f>IF(AND(Table1[[#This Row],[Completed Date]]&gt;="07/01/2019"+0,Table1[[#This Row],[Completed Date]]&lt;="6/30/2020"+0),"FY 19-20",IF(AND(Table1[[#This Row],[Completed Date]]&gt;="07/01/2018"+0,Table1[[#This Row],[Completed Date]]&lt;="6/30/2019"+0),"FY 18-19",""))</f>
        <v>FY 18-19</v>
      </c>
      <c r="AO728" s="152" t="str">
        <f>IFERROR(FIND("R",Table1[[#This Row],[FS_Priority]]),"")</f>
        <v/>
      </c>
      <c r="AX728"/>
      <c r="BA728" s="3"/>
    </row>
    <row r="729" spans="1:53" hidden="1" x14ac:dyDescent="0.25">
      <c r="A729" s="164" t="s">
        <v>368</v>
      </c>
      <c r="B729" s="164" t="s">
        <v>295</v>
      </c>
      <c r="C729" s="164" t="s">
        <v>368</v>
      </c>
      <c r="D729" s="168" t="b">
        <v>0</v>
      </c>
      <c r="E729" s="164" t="s">
        <v>76</v>
      </c>
      <c r="F729" s="164" t="s">
        <v>3334</v>
      </c>
      <c r="G729" s="164" t="s">
        <v>295</v>
      </c>
      <c r="H729" s="164" t="s">
        <v>1092</v>
      </c>
      <c r="I729" s="164" t="s">
        <v>3895</v>
      </c>
      <c r="J729" s="164" t="s">
        <v>2838</v>
      </c>
      <c r="K729" s="164" t="s">
        <v>3856</v>
      </c>
      <c r="L729" s="164" t="s">
        <v>77</v>
      </c>
      <c r="M729" s="164" t="s">
        <v>3896</v>
      </c>
      <c r="N729" s="164" t="s">
        <v>295</v>
      </c>
      <c r="O729" s="164" t="s">
        <v>263</v>
      </c>
      <c r="Q729" s="164" t="s">
        <v>152</v>
      </c>
      <c r="R729" s="164" t="s">
        <v>295</v>
      </c>
      <c r="S729" s="168" t="b">
        <v>0</v>
      </c>
      <c r="V729" s="170">
        <v>43297</v>
      </c>
      <c r="W729" s="164" t="s">
        <v>295</v>
      </c>
      <c r="X729"/>
      <c r="Z729" s="164" t="s">
        <v>295</v>
      </c>
      <c r="AC729" s="164" t="s">
        <v>2867</v>
      </c>
      <c r="AD729" s="171">
        <v>43376</v>
      </c>
      <c r="AE729" s="164" t="s">
        <v>583</v>
      </c>
      <c r="AF729" s="164" t="s">
        <v>2868</v>
      </c>
      <c r="AG729" s="164" t="s">
        <v>2884</v>
      </c>
      <c r="AH729" s="170">
        <v>43423</v>
      </c>
      <c r="AI729" s="164" t="s">
        <v>4932</v>
      </c>
      <c r="AJ729" s="151" t="str">
        <f t="shared" si="11"/>
        <v>FS</v>
      </c>
      <c r="AK729" s="151" t="b">
        <f>ISNUMBER(SEARCH("IRT",Table1[[#This Row],[Current_Status]]))</f>
        <v>0</v>
      </c>
      <c r="AL729" s="152">
        <f>YEAR(Table1[[#This Row],[Project_Initiated]])</f>
        <v>2018</v>
      </c>
      <c r="AM729" s="87">
        <v>43770</v>
      </c>
      <c r="AN729" s="87" t="str">
        <f>IF(AND(Table1[[#This Row],[Completed Date]]&gt;="07/01/2019"+0,Table1[[#This Row],[Completed Date]]&lt;="6/30/2020"+0),"FY 19-20",IF(AND(Table1[[#This Row],[Completed Date]]&gt;="07/01/2018"+0,Table1[[#This Row],[Completed Date]]&lt;="6/30/2019"+0),"FY 18-19",""))</f>
        <v>FY 18-19</v>
      </c>
      <c r="AO729" s="152" t="str">
        <f>IFERROR(FIND("R",Table1[[#This Row],[FS_Priority]]),"")</f>
        <v/>
      </c>
      <c r="AX729"/>
      <c r="BA729" s="3"/>
    </row>
    <row r="730" spans="1:53" hidden="1" x14ac:dyDescent="0.25">
      <c r="A730" s="164" t="s">
        <v>3211</v>
      </c>
      <c r="B730" s="164" t="s">
        <v>295</v>
      </c>
      <c r="C730" s="164" t="s">
        <v>3211</v>
      </c>
      <c r="D730" s="168" t="b">
        <v>0</v>
      </c>
      <c r="E730" s="164" t="s">
        <v>76</v>
      </c>
      <c r="F730" s="164" t="s">
        <v>3332</v>
      </c>
      <c r="G730" s="164" t="s">
        <v>295</v>
      </c>
      <c r="H730" s="164" t="s">
        <v>369</v>
      </c>
      <c r="I730" s="164" t="s">
        <v>4312</v>
      </c>
      <c r="J730" s="164" t="s">
        <v>2839</v>
      </c>
      <c r="K730" s="164" t="s">
        <v>3856</v>
      </c>
      <c r="L730" s="164" t="s">
        <v>77</v>
      </c>
      <c r="M730" s="164" t="s">
        <v>3857</v>
      </c>
      <c r="N730" s="164" t="s">
        <v>295</v>
      </c>
      <c r="O730" s="164" t="s">
        <v>243</v>
      </c>
      <c r="Q730" s="164" t="s">
        <v>152</v>
      </c>
      <c r="R730" s="164" t="s">
        <v>295</v>
      </c>
      <c r="S730" s="168" t="b">
        <v>1</v>
      </c>
      <c r="V730" s="170">
        <v>43599</v>
      </c>
      <c r="W730" s="164" t="s">
        <v>295</v>
      </c>
      <c r="X730"/>
      <c r="Z730" s="164" t="s">
        <v>295</v>
      </c>
      <c r="AC730" s="164" t="s">
        <v>295</v>
      </c>
      <c r="AE730" s="164" t="s">
        <v>295</v>
      </c>
      <c r="AF730" s="164" t="s">
        <v>295</v>
      </c>
      <c r="AG730" s="164" t="s">
        <v>295</v>
      </c>
      <c r="AH730" s="167"/>
      <c r="AI730" s="164" t="s">
        <v>4934</v>
      </c>
      <c r="AJ730" s="151" t="str">
        <f t="shared" si="11"/>
        <v>FS</v>
      </c>
      <c r="AK730" s="151" t="b">
        <f>ISNUMBER(SEARCH("IRT",Table1[[#This Row],[Current_Status]]))</f>
        <v>0</v>
      </c>
      <c r="AL730" s="152">
        <f>YEAR(Table1[[#This Row],[Project_Initiated]])</f>
        <v>2019</v>
      </c>
      <c r="AM730" s="87">
        <v>43770</v>
      </c>
      <c r="AN730" s="87" t="str">
        <f>IF(AND(Table1[[#This Row],[Completed Date]]&gt;="07/01/2019"+0,Table1[[#This Row],[Completed Date]]&lt;="6/30/2020"+0),"FY 19-20",IF(AND(Table1[[#This Row],[Completed Date]]&gt;="07/01/2018"+0,Table1[[#This Row],[Completed Date]]&lt;="6/30/2019"+0),"FY 18-19",""))</f>
        <v/>
      </c>
      <c r="AO730" s="152" t="str">
        <f>IFERROR(FIND("R",Table1[[#This Row],[FS_Priority]]),"")</f>
        <v/>
      </c>
      <c r="AX730"/>
      <c r="BA730" s="3"/>
    </row>
    <row r="731" spans="1:53" hidden="1" x14ac:dyDescent="0.25">
      <c r="A731" s="164" t="s">
        <v>946</v>
      </c>
      <c r="B731" s="164" t="s">
        <v>295</v>
      </c>
      <c r="C731" s="164" t="s">
        <v>946</v>
      </c>
      <c r="D731" s="168" t="b">
        <v>0</v>
      </c>
      <c r="E731" s="164" t="s">
        <v>76</v>
      </c>
      <c r="F731" s="164" t="s">
        <v>3333</v>
      </c>
      <c r="G731" s="164" t="s">
        <v>944</v>
      </c>
      <c r="H731" s="164" t="s">
        <v>1092</v>
      </c>
      <c r="I731" s="164" t="s">
        <v>3895</v>
      </c>
      <c r="J731" s="164" t="s">
        <v>2854</v>
      </c>
      <c r="K731" s="164" t="s">
        <v>3856</v>
      </c>
      <c r="L731" s="164" t="s">
        <v>77</v>
      </c>
      <c r="M731" s="164" t="s">
        <v>3896</v>
      </c>
      <c r="N731" s="164" t="s">
        <v>295</v>
      </c>
      <c r="O731" s="164" t="s">
        <v>243</v>
      </c>
      <c r="Q731" s="164" t="s">
        <v>152</v>
      </c>
      <c r="R731" s="164" t="s">
        <v>295</v>
      </c>
      <c r="S731" s="168" t="b">
        <v>0</v>
      </c>
      <c r="V731" s="170">
        <v>43297</v>
      </c>
      <c r="W731" s="164" t="s">
        <v>295</v>
      </c>
      <c r="X731"/>
      <c r="Z731" s="164" t="s">
        <v>295</v>
      </c>
      <c r="AC731" s="164" t="s">
        <v>624</v>
      </c>
      <c r="AE731" s="164" t="s">
        <v>243</v>
      </c>
      <c r="AF731" s="164" t="s">
        <v>947</v>
      </c>
      <c r="AG731" s="164" t="s">
        <v>624</v>
      </c>
      <c r="AH731" s="171">
        <v>43361</v>
      </c>
      <c r="AI731" s="164" t="s">
        <v>4932</v>
      </c>
      <c r="AJ731" s="151" t="str">
        <f t="shared" si="11"/>
        <v>FS</v>
      </c>
      <c r="AK731" s="151" t="b">
        <f>ISNUMBER(SEARCH("IRT",Table1[[#This Row],[Current_Status]]))</f>
        <v>0</v>
      </c>
      <c r="AL731" s="152">
        <f>YEAR(Table1[[#This Row],[Project_Initiated]])</f>
        <v>2018</v>
      </c>
      <c r="AM731" s="87">
        <v>43770</v>
      </c>
      <c r="AN731" s="87" t="str">
        <f>IF(AND(Table1[[#This Row],[Completed Date]]&gt;="07/01/2019"+0,Table1[[#This Row],[Completed Date]]&lt;="6/30/2020"+0),"FY 19-20",IF(AND(Table1[[#This Row],[Completed Date]]&gt;="07/01/2018"+0,Table1[[#This Row],[Completed Date]]&lt;="6/30/2019"+0),"FY 18-19",""))</f>
        <v>FY 18-19</v>
      </c>
      <c r="AO731" s="152" t="str">
        <f>IFERROR(FIND("R",Table1[[#This Row],[FS_Priority]]),"")</f>
        <v/>
      </c>
      <c r="AX731"/>
      <c r="BA731" s="3"/>
    </row>
    <row r="732" spans="1:53" hidden="1" x14ac:dyDescent="0.25">
      <c r="A732" s="164" t="s">
        <v>943</v>
      </c>
      <c r="B732" s="164" t="s">
        <v>295</v>
      </c>
      <c r="C732" s="164" t="s">
        <v>943</v>
      </c>
      <c r="D732" s="168" t="b">
        <v>0</v>
      </c>
      <c r="E732" s="164" t="s">
        <v>76</v>
      </c>
      <c r="F732" s="164" t="s">
        <v>3331</v>
      </c>
      <c r="G732" s="164" t="s">
        <v>944</v>
      </c>
      <c r="H732" s="164" t="s">
        <v>1092</v>
      </c>
      <c r="I732" s="164" t="s">
        <v>3895</v>
      </c>
      <c r="J732" s="164" t="s">
        <v>2854</v>
      </c>
      <c r="K732" s="164" t="s">
        <v>3856</v>
      </c>
      <c r="L732" s="164" t="s">
        <v>77</v>
      </c>
      <c r="M732" s="164" t="s">
        <v>3896</v>
      </c>
      <c r="N732" s="164" t="s">
        <v>295</v>
      </c>
      <c r="O732" s="164" t="s">
        <v>243</v>
      </c>
      <c r="Q732" s="164" t="s">
        <v>152</v>
      </c>
      <c r="R732" s="164" t="s">
        <v>295</v>
      </c>
      <c r="S732" s="168" t="b">
        <v>0</v>
      </c>
      <c r="V732" s="170">
        <v>43294</v>
      </c>
      <c r="W732" s="164" t="s">
        <v>295</v>
      </c>
      <c r="X732"/>
      <c r="Z732" s="164" t="s">
        <v>295</v>
      </c>
      <c r="AC732" s="164" t="s">
        <v>624</v>
      </c>
      <c r="AE732" s="164" t="s">
        <v>243</v>
      </c>
      <c r="AF732" s="164" t="s">
        <v>945</v>
      </c>
      <c r="AG732" s="164" t="s">
        <v>624</v>
      </c>
      <c r="AH732" s="171">
        <v>43361</v>
      </c>
      <c r="AI732" s="164" t="s">
        <v>4932</v>
      </c>
      <c r="AJ732" s="151" t="str">
        <f t="shared" si="11"/>
        <v>FS</v>
      </c>
      <c r="AK732" s="151" t="b">
        <f>ISNUMBER(SEARCH("IRT",Table1[[#This Row],[Current_Status]]))</f>
        <v>0</v>
      </c>
      <c r="AL732" s="152">
        <f>YEAR(Table1[[#This Row],[Project_Initiated]])</f>
        <v>2018</v>
      </c>
      <c r="AM732" s="87">
        <v>43770</v>
      </c>
      <c r="AN732" s="87" t="str">
        <f>IF(AND(Table1[[#This Row],[Completed Date]]&gt;="07/01/2019"+0,Table1[[#This Row],[Completed Date]]&lt;="6/30/2020"+0),"FY 19-20",IF(AND(Table1[[#This Row],[Completed Date]]&gt;="07/01/2018"+0,Table1[[#This Row],[Completed Date]]&lt;="6/30/2019"+0),"FY 18-19",""))</f>
        <v>FY 18-19</v>
      </c>
      <c r="AO732" s="152" t="str">
        <f>IFERROR(FIND("R",Table1[[#This Row],[FS_Priority]]),"")</f>
        <v/>
      </c>
      <c r="AX732"/>
      <c r="BA732" s="3"/>
    </row>
    <row r="733" spans="1:53" hidden="1" x14ac:dyDescent="0.25">
      <c r="A733" s="164" t="s">
        <v>865</v>
      </c>
      <c r="B733" s="164" t="s">
        <v>295</v>
      </c>
      <c r="C733" s="164" t="s">
        <v>865</v>
      </c>
      <c r="D733" s="168" t="b">
        <v>0</v>
      </c>
      <c r="E733" s="164" t="s">
        <v>76</v>
      </c>
      <c r="F733" s="164" t="s">
        <v>3336</v>
      </c>
      <c r="G733" s="164" t="s">
        <v>295</v>
      </c>
      <c r="H733" s="164" t="s">
        <v>1092</v>
      </c>
      <c r="I733" s="164" t="s">
        <v>3898</v>
      </c>
      <c r="J733" s="164" t="s">
        <v>2838</v>
      </c>
      <c r="K733" s="164" t="s">
        <v>3856</v>
      </c>
      <c r="L733" s="164" t="s">
        <v>77</v>
      </c>
      <c r="M733" s="164" t="s">
        <v>3859</v>
      </c>
      <c r="N733" s="164" t="s">
        <v>295</v>
      </c>
      <c r="O733" s="164" t="s">
        <v>243</v>
      </c>
      <c r="Q733" s="164" t="s">
        <v>576</v>
      </c>
      <c r="R733" s="164" t="s">
        <v>305</v>
      </c>
      <c r="S733" s="168" t="b">
        <v>0</v>
      </c>
      <c r="V733" s="170">
        <v>43234</v>
      </c>
      <c r="W733" s="164" t="s">
        <v>295</v>
      </c>
      <c r="X733"/>
      <c r="Z733" s="164" t="s">
        <v>295</v>
      </c>
      <c r="AC733" s="164" t="s">
        <v>295</v>
      </c>
      <c r="AD733" s="167"/>
      <c r="AE733" s="164" t="s">
        <v>243</v>
      </c>
      <c r="AF733" s="164" t="s">
        <v>295</v>
      </c>
      <c r="AG733" s="164" t="s">
        <v>624</v>
      </c>
      <c r="AH733" s="171">
        <v>43353</v>
      </c>
      <c r="AI733" s="164" t="s">
        <v>4935</v>
      </c>
      <c r="AJ733" s="151" t="str">
        <f t="shared" si="11"/>
        <v>FS</v>
      </c>
      <c r="AK733" s="151" t="b">
        <f>ISNUMBER(SEARCH("IRT",Table1[[#This Row],[Current_Status]]))</f>
        <v>0</v>
      </c>
      <c r="AL733" s="152">
        <f>YEAR(Table1[[#This Row],[Project_Initiated]])</f>
        <v>2018</v>
      </c>
      <c r="AM733" s="87">
        <v>43770</v>
      </c>
      <c r="AN733" s="87" t="str">
        <f>IF(AND(Table1[[#This Row],[Completed Date]]&gt;="07/01/2019"+0,Table1[[#This Row],[Completed Date]]&lt;="6/30/2020"+0),"FY 19-20",IF(AND(Table1[[#This Row],[Completed Date]]&gt;="07/01/2018"+0,Table1[[#This Row],[Completed Date]]&lt;="6/30/2019"+0),"FY 18-19",""))</f>
        <v>FY 18-19</v>
      </c>
      <c r="AO733" s="152" t="str">
        <f>IFERROR(FIND("R",Table1[[#This Row],[FS_Priority]]),"")</f>
        <v/>
      </c>
      <c r="AX733"/>
      <c r="BA733" s="3"/>
    </row>
    <row r="734" spans="1:53" hidden="1" x14ac:dyDescent="0.25">
      <c r="A734" s="164" t="s">
        <v>866</v>
      </c>
      <c r="B734" s="164" t="s">
        <v>295</v>
      </c>
      <c r="C734" s="164" t="s">
        <v>866</v>
      </c>
      <c r="D734" s="168" t="b">
        <v>0</v>
      </c>
      <c r="E734" s="164" t="s">
        <v>76</v>
      </c>
      <c r="F734" s="164" t="s">
        <v>3335</v>
      </c>
      <c r="G734" s="164" t="s">
        <v>295</v>
      </c>
      <c r="H734" s="164" t="s">
        <v>1092</v>
      </c>
      <c r="I734" s="164" t="s">
        <v>3897</v>
      </c>
      <c r="J734" s="164" t="s">
        <v>2838</v>
      </c>
      <c r="K734" s="164" t="s">
        <v>3856</v>
      </c>
      <c r="L734" s="164" t="s">
        <v>77</v>
      </c>
      <c r="M734" s="164" t="s">
        <v>3859</v>
      </c>
      <c r="N734" s="164" t="s">
        <v>295</v>
      </c>
      <c r="O734" s="164" t="s">
        <v>243</v>
      </c>
      <c r="P734" s="167"/>
      <c r="Q734" s="164" t="s">
        <v>576</v>
      </c>
      <c r="R734" s="164" t="s">
        <v>307</v>
      </c>
      <c r="S734" s="168" t="b">
        <v>0</v>
      </c>
      <c r="T734" s="167"/>
      <c r="V734" s="170">
        <v>43235</v>
      </c>
      <c r="W734" s="164" t="s">
        <v>295</v>
      </c>
      <c r="X734" s="167"/>
      <c r="Y734" s="167"/>
      <c r="Z734" s="164" t="s">
        <v>295</v>
      </c>
      <c r="AC734" s="164" t="s">
        <v>295</v>
      </c>
      <c r="AE734" s="164" t="s">
        <v>243</v>
      </c>
      <c r="AF734" s="164" t="s">
        <v>295</v>
      </c>
      <c r="AG734" s="164" t="s">
        <v>624</v>
      </c>
      <c r="AH734" s="171">
        <v>43353</v>
      </c>
      <c r="AI734" s="164" t="s">
        <v>4935</v>
      </c>
      <c r="AJ734" s="151" t="str">
        <f t="shared" si="11"/>
        <v>FS</v>
      </c>
      <c r="AK734" s="151" t="b">
        <f>ISNUMBER(SEARCH("IRT",Table1[[#This Row],[Current_Status]]))</f>
        <v>0</v>
      </c>
      <c r="AL734" s="152">
        <f>YEAR(Table1[[#This Row],[Project_Initiated]])</f>
        <v>2018</v>
      </c>
      <c r="AM734" s="87">
        <v>43770</v>
      </c>
      <c r="AN734" s="87" t="str">
        <f>IF(AND(Table1[[#This Row],[Completed Date]]&gt;="07/01/2019"+0,Table1[[#This Row],[Completed Date]]&lt;="6/30/2020"+0),"FY 19-20",IF(AND(Table1[[#This Row],[Completed Date]]&gt;="07/01/2018"+0,Table1[[#This Row],[Completed Date]]&lt;="6/30/2019"+0),"FY 18-19",""))</f>
        <v>FY 18-19</v>
      </c>
      <c r="AO734" s="152" t="str">
        <f>IFERROR(FIND("R",Table1[[#This Row],[FS_Priority]]),"")</f>
        <v/>
      </c>
      <c r="AX734"/>
      <c r="BA734" s="3"/>
    </row>
    <row r="735" spans="1:53" hidden="1" x14ac:dyDescent="0.25">
      <c r="A735" s="164" t="s">
        <v>4543</v>
      </c>
      <c r="B735" s="164" t="s">
        <v>295</v>
      </c>
      <c r="C735" s="164" t="s">
        <v>4543</v>
      </c>
      <c r="D735" s="168" t="b">
        <v>0</v>
      </c>
      <c r="E735" s="164" t="s">
        <v>76</v>
      </c>
      <c r="F735" s="164" t="s">
        <v>4692</v>
      </c>
      <c r="G735" s="164" t="s">
        <v>4960</v>
      </c>
      <c r="H735" s="164" t="s">
        <v>369</v>
      </c>
      <c r="I735" s="164" t="s">
        <v>4693</v>
      </c>
      <c r="J735" s="164" t="s">
        <v>2832</v>
      </c>
      <c r="K735" s="164" t="s">
        <v>3856</v>
      </c>
      <c r="L735" s="164" t="s">
        <v>77</v>
      </c>
      <c r="M735" s="164" t="s">
        <v>3872</v>
      </c>
      <c r="N735" s="164" t="s">
        <v>295</v>
      </c>
      <c r="O735" s="164" t="s">
        <v>263</v>
      </c>
      <c r="P735" s="167"/>
      <c r="Q735" s="164" t="s">
        <v>3586</v>
      </c>
      <c r="R735" s="164" t="s">
        <v>295</v>
      </c>
      <c r="S735" s="168" t="b">
        <v>0</v>
      </c>
      <c r="T735" s="167"/>
      <c r="V735" s="170">
        <v>42688</v>
      </c>
      <c r="W735" s="164" t="s">
        <v>295</v>
      </c>
      <c r="X735"/>
      <c r="Z735" s="164" t="s">
        <v>295</v>
      </c>
      <c r="AC735" s="164" t="s">
        <v>295</v>
      </c>
      <c r="AE735" s="164" t="s">
        <v>583</v>
      </c>
      <c r="AF735" s="164" t="s">
        <v>4855</v>
      </c>
      <c r="AG735" s="164" t="s">
        <v>295</v>
      </c>
      <c r="AH735"/>
      <c r="AI735" s="164" t="s">
        <v>4787</v>
      </c>
      <c r="AJ735" s="151" t="str">
        <f t="shared" si="11"/>
        <v>FS</v>
      </c>
      <c r="AK735" s="151" t="b">
        <f>ISNUMBER(SEARCH("IRT",Table1[[#This Row],[Current_Status]]))</f>
        <v>0</v>
      </c>
      <c r="AL735" s="152">
        <f>YEAR(Table1[[#This Row],[Project_Initiated]])</f>
        <v>2016</v>
      </c>
      <c r="AM735" s="87">
        <v>43770</v>
      </c>
      <c r="AN735" s="87" t="str">
        <f>IF(AND(Table1[[#This Row],[Completed Date]]&gt;="07/01/2019"+0,Table1[[#This Row],[Completed Date]]&lt;="6/30/2020"+0),"FY 19-20",IF(AND(Table1[[#This Row],[Completed Date]]&gt;="07/01/2018"+0,Table1[[#This Row],[Completed Date]]&lt;="6/30/2019"+0),"FY 18-19",""))</f>
        <v/>
      </c>
      <c r="AO735" s="152">
        <f>IFERROR(FIND("R",Table1[[#This Row],[FS_Priority]]),"")</f>
        <v>1</v>
      </c>
      <c r="AX735"/>
      <c r="BA735" s="3"/>
    </row>
    <row r="736" spans="1:53" hidden="1" x14ac:dyDescent="0.25">
      <c r="A736" s="164" t="s">
        <v>4544</v>
      </c>
      <c r="B736" s="164" t="s">
        <v>295</v>
      </c>
      <c r="C736" s="164" t="s">
        <v>4544</v>
      </c>
      <c r="D736" s="168" t="b">
        <v>0</v>
      </c>
      <c r="E736" s="164" t="s">
        <v>76</v>
      </c>
      <c r="F736" s="164" t="s">
        <v>4600</v>
      </c>
      <c r="G736" s="164" t="s">
        <v>4754</v>
      </c>
      <c r="H736" s="164" t="s">
        <v>1092</v>
      </c>
      <c r="I736" s="164" t="s">
        <v>4601</v>
      </c>
      <c r="J736" s="164" t="s">
        <v>2852</v>
      </c>
      <c r="K736" s="164" t="s">
        <v>3856</v>
      </c>
      <c r="L736" s="164" t="s">
        <v>77</v>
      </c>
      <c r="M736" s="164" t="s">
        <v>3859</v>
      </c>
      <c r="N736" s="164" t="s">
        <v>295</v>
      </c>
      <c r="O736" s="164" t="s">
        <v>263</v>
      </c>
      <c r="Q736" s="164" t="s">
        <v>3588</v>
      </c>
      <c r="R736" s="164" t="s">
        <v>295</v>
      </c>
      <c r="S736" s="168" t="b">
        <v>0</v>
      </c>
      <c r="V736" s="170">
        <v>43468</v>
      </c>
      <c r="W736" s="164" t="s">
        <v>295</v>
      </c>
      <c r="X736"/>
      <c r="Z736" s="164" t="s">
        <v>295</v>
      </c>
      <c r="AC736" s="164" t="s">
        <v>295</v>
      </c>
      <c r="AE736" s="164" t="s">
        <v>583</v>
      </c>
      <c r="AF736" s="164" t="s">
        <v>4961</v>
      </c>
      <c r="AG736" s="164" t="s">
        <v>2883</v>
      </c>
      <c r="AH736" s="167"/>
      <c r="AI736" s="164" t="s">
        <v>4787</v>
      </c>
      <c r="AJ736" s="151" t="str">
        <f t="shared" si="11"/>
        <v>FS</v>
      </c>
      <c r="AK736" s="151" t="b">
        <f>ISNUMBER(SEARCH("IRT",Table1[[#This Row],[Current_Status]]))</f>
        <v>0</v>
      </c>
      <c r="AL736" s="152">
        <f>YEAR(Table1[[#This Row],[Project_Initiated]])</f>
        <v>2019</v>
      </c>
      <c r="AM736" s="87">
        <v>43770</v>
      </c>
      <c r="AN736" s="87" t="str">
        <f>IF(AND(Table1[[#This Row],[Completed Date]]&gt;="07/01/2019"+0,Table1[[#This Row],[Completed Date]]&lt;="6/30/2020"+0),"FY 19-20",IF(AND(Table1[[#This Row],[Completed Date]]&gt;="07/01/2018"+0,Table1[[#This Row],[Completed Date]]&lt;="6/30/2019"+0),"FY 18-19",""))</f>
        <v/>
      </c>
      <c r="AO736" s="152">
        <f>IFERROR(FIND("R",Table1[[#This Row],[FS_Priority]]),"")</f>
        <v>1</v>
      </c>
      <c r="AX736"/>
      <c r="BA736" s="3"/>
    </row>
    <row r="737" spans="1:53" hidden="1" x14ac:dyDescent="0.25">
      <c r="A737" s="164" t="s">
        <v>4545</v>
      </c>
      <c r="B737" s="164" t="s">
        <v>295</v>
      </c>
      <c r="C737" s="164" t="s">
        <v>4545</v>
      </c>
      <c r="D737" s="168" t="b">
        <v>0</v>
      </c>
      <c r="E737" s="164" t="s">
        <v>76</v>
      </c>
      <c r="F737" s="164" t="s">
        <v>4602</v>
      </c>
      <c r="G737" s="164" t="s">
        <v>4757</v>
      </c>
      <c r="H737" s="164" t="s">
        <v>1092</v>
      </c>
      <c r="I737" s="164" t="s">
        <v>4603</v>
      </c>
      <c r="J737" s="164" t="s">
        <v>2852</v>
      </c>
      <c r="K737" s="164" t="s">
        <v>3856</v>
      </c>
      <c r="L737" s="164" t="s">
        <v>77</v>
      </c>
      <c r="M737" s="164" t="s">
        <v>3893</v>
      </c>
      <c r="N737" s="164" t="s">
        <v>295</v>
      </c>
      <c r="O737" s="164" t="s">
        <v>263</v>
      </c>
      <c r="Q737" s="164" t="s">
        <v>3742</v>
      </c>
      <c r="R737" s="164" t="s">
        <v>295</v>
      </c>
      <c r="S737" s="168" t="b">
        <v>0</v>
      </c>
      <c r="V737" s="170">
        <v>43515</v>
      </c>
      <c r="W737" s="164" t="s">
        <v>295</v>
      </c>
      <c r="X737"/>
      <c r="Z737" s="164" t="s">
        <v>295</v>
      </c>
      <c r="AC737" s="164" t="s">
        <v>295</v>
      </c>
      <c r="AD737" s="171">
        <v>43725</v>
      </c>
      <c r="AE737" s="164" t="s">
        <v>583</v>
      </c>
      <c r="AF737" s="164" t="s">
        <v>4962</v>
      </c>
      <c r="AG737" s="164" t="s">
        <v>2884</v>
      </c>
      <c r="AH737" s="167"/>
      <c r="AI737" s="164" t="s">
        <v>4787</v>
      </c>
      <c r="AJ737" s="151" t="str">
        <f t="shared" si="11"/>
        <v>FS</v>
      </c>
      <c r="AK737" s="151" t="b">
        <f>ISNUMBER(SEARCH("IRT",Table1[[#This Row],[Current_Status]]))</f>
        <v>0</v>
      </c>
      <c r="AL737" s="152">
        <f>YEAR(Table1[[#This Row],[Project_Initiated]])</f>
        <v>2019</v>
      </c>
      <c r="AM737" s="87">
        <v>43770</v>
      </c>
      <c r="AN737" s="87" t="str">
        <f>IF(AND(Table1[[#This Row],[Completed Date]]&gt;="07/01/2019"+0,Table1[[#This Row],[Completed Date]]&lt;="6/30/2020"+0),"FY 19-20",IF(AND(Table1[[#This Row],[Completed Date]]&gt;="07/01/2018"+0,Table1[[#This Row],[Completed Date]]&lt;="6/30/2019"+0),"FY 18-19",""))</f>
        <v/>
      </c>
      <c r="AO737" s="152">
        <f>IFERROR(FIND("R",Table1[[#This Row],[FS_Priority]]),"")</f>
        <v>1</v>
      </c>
      <c r="AX737"/>
      <c r="BA737" s="3"/>
    </row>
    <row r="738" spans="1:53" hidden="1" x14ac:dyDescent="0.25">
      <c r="A738" s="164" t="s">
        <v>80</v>
      </c>
      <c r="B738" s="164" t="s">
        <v>80</v>
      </c>
      <c r="C738" s="164" t="s">
        <v>295</v>
      </c>
      <c r="D738" s="168" t="b">
        <v>0</v>
      </c>
      <c r="E738" s="164" t="s">
        <v>76</v>
      </c>
      <c r="F738" s="164" t="s">
        <v>3005</v>
      </c>
      <c r="G738" s="164" t="s">
        <v>3904</v>
      </c>
      <c r="H738" s="164" t="s">
        <v>262</v>
      </c>
      <c r="I738" s="164" t="s">
        <v>295</v>
      </c>
      <c r="J738" s="164" t="s">
        <v>3835</v>
      </c>
      <c r="K738" s="164" t="s">
        <v>3856</v>
      </c>
      <c r="L738" s="164" t="s">
        <v>77</v>
      </c>
      <c r="M738" s="164" t="s">
        <v>3903</v>
      </c>
      <c r="N738" s="164" t="s">
        <v>295</v>
      </c>
      <c r="O738" s="164" t="s">
        <v>177</v>
      </c>
      <c r="P738" s="169">
        <v>1</v>
      </c>
      <c r="Q738" s="164" t="s">
        <v>295</v>
      </c>
      <c r="R738" s="164" t="s">
        <v>295</v>
      </c>
      <c r="S738" s="168" t="b">
        <v>0</v>
      </c>
      <c r="T738" s="169">
        <v>700000</v>
      </c>
      <c r="V738" s="170">
        <v>43194</v>
      </c>
      <c r="W738" s="164" t="s">
        <v>4963</v>
      </c>
      <c r="X738" s="171">
        <v>43770</v>
      </c>
      <c r="Y738" s="171">
        <v>43862</v>
      </c>
      <c r="Z738" s="164" t="s">
        <v>295</v>
      </c>
      <c r="AC738" s="164" t="s">
        <v>295</v>
      </c>
      <c r="AE738" s="164" t="s">
        <v>295</v>
      </c>
      <c r="AF738" s="164" t="s">
        <v>295</v>
      </c>
      <c r="AG738" s="164" t="s">
        <v>295</v>
      </c>
      <c r="AH738" s="167"/>
      <c r="AI738" s="164" t="s">
        <v>295</v>
      </c>
      <c r="AJ738" s="151" t="str">
        <f t="shared" si="11"/>
        <v>PD&amp;C</v>
      </c>
      <c r="AK738" s="151" t="b">
        <f>ISNUMBER(SEARCH("IRT",Table1[[#This Row],[Current_Status]]))</f>
        <v>0</v>
      </c>
      <c r="AL738" s="152">
        <f>YEAR(Table1[[#This Row],[Project_Initiated]])</f>
        <v>2018</v>
      </c>
      <c r="AM738" s="87">
        <v>43770</v>
      </c>
      <c r="AN738" s="87" t="str">
        <f>IF(AND(Table1[[#This Row],[Completed Date]]&gt;="07/01/2019"+0,Table1[[#This Row],[Completed Date]]&lt;="6/30/2020"+0),"FY 19-20",IF(AND(Table1[[#This Row],[Completed Date]]&gt;="07/01/2018"+0,Table1[[#This Row],[Completed Date]]&lt;="6/30/2019"+0),"FY 18-19",""))</f>
        <v/>
      </c>
      <c r="AO738" s="152" t="str">
        <f>IFERROR(FIND("R",Table1[[#This Row],[FS_Priority]]),"")</f>
        <v/>
      </c>
      <c r="AX738"/>
      <c r="BA738" s="3"/>
    </row>
    <row r="739" spans="1:53" hidden="1" x14ac:dyDescent="0.25">
      <c r="A739" s="164" t="s">
        <v>78</v>
      </c>
      <c r="B739" s="164" t="s">
        <v>78</v>
      </c>
      <c r="C739" s="164" t="s">
        <v>295</v>
      </c>
      <c r="D739" s="168" t="b">
        <v>0</v>
      </c>
      <c r="E739" s="164" t="s">
        <v>76</v>
      </c>
      <c r="F739" s="164" t="s">
        <v>79</v>
      </c>
      <c r="G739" s="164" t="s">
        <v>3900</v>
      </c>
      <c r="H739" s="164" t="s">
        <v>295</v>
      </c>
      <c r="I739" s="164" t="s">
        <v>295</v>
      </c>
      <c r="J739" s="164" t="s">
        <v>4964</v>
      </c>
      <c r="K739" s="164" t="s">
        <v>3856</v>
      </c>
      <c r="L739" s="164" t="s">
        <v>77</v>
      </c>
      <c r="M739" s="164" t="s">
        <v>3902</v>
      </c>
      <c r="N739" s="164" t="s">
        <v>295</v>
      </c>
      <c r="O739" s="164" t="s">
        <v>177</v>
      </c>
      <c r="P739" s="169">
        <v>2</v>
      </c>
      <c r="Q739" s="164" t="s">
        <v>295</v>
      </c>
      <c r="R739" s="164" t="s">
        <v>295</v>
      </c>
      <c r="S739" s="168" t="b">
        <v>0</v>
      </c>
      <c r="T739" s="169">
        <v>0</v>
      </c>
      <c r="V739" s="170">
        <v>42858</v>
      </c>
      <c r="W739" s="164" t="s">
        <v>4965</v>
      </c>
      <c r="X739"/>
      <c r="Z739" s="164" t="s">
        <v>295</v>
      </c>
      <c r="AC739" s="164" t="s">
        <v>295</v>
      </c>
      <c r="AE739" s="164" t="s">
        <v>295</v>
      </c>
      <c r="AF739" s="164" t="s">
        <v>295</v>
      </c>
      <c r="AG739" s="164" t="s">
        <v>295</v>
      </c>
      <c r="AH739" s="167"/>
      <c r="AI739" s="164" t="s">
        <v>295</v>
      </c>
      <c r="AJ739" s="151" t="str">
        <f t="shared" si="11"/>
        <v>PD&amp;C</v>
      </c>
      <c r="AK739" s="151" t="b">
        <f>ISNUMBER(SEARCH("IRT",Table1[[#This Row],[Current_Status]]))</f>
        <v>0</v>
      </c>
      <c r="AL739" s="152">
        <f>YEAR(Table1[[#This Row],[Project_Initiated]])</f>
        <v>2017</v>
      </c>
      <c r="AM739" s="87">
        <v>43770</v>
      </c>
      <c r="AN739" s="87" t="str">
        <f>IF(AND(Table1[[#This Row],[Completed Date]]&gt;="07/01/2019"+0,Table1[[#This Row],[Completed Date]]&lt;="6/30/2020"+0),"FY 19-20",IF(AND(Table1[[#This Row],[Completed Date]]&gt;="07/01/2018"+0,Table1[[#This Row],[Completed Date]]&lt;="6/30/2019"+0),"FY 18-19",""))</f>
        <v/>
      </c>
      <c r="AO739" s="152" t="str">
        <f>IFERROR(FIND("R",Table1[[#This Row],[FS_Priority]]),"")</f>
        <v/>
      </c>
      <c r="AX739"/>
      <c r="BA739" s="3"/>
    </row>
    <row r="740" spans="1:53" hidden="1" x14ac:dyDescent="0.25">
      <c r="A740" s="164" t="s">
        <v>864</v>
      </c>
      <c r="B740" s="164" t="s">
        <v>295</v>
      </c>
      <c r="C740" s="164" t="s">
        <v>864</v>
      </c>
      <c r="D740" s="168" t="b">
        <v>0</v>
      </c>
      <c r="E740" s="164" t="s">
        <v>371</v>
      </c>
      <c r="F740" s="164" t="s">
        <v>3343</v>
      </c>
      <c r="G740" s="164" t="s">
        <v>295</v>
      </c>
      <c r="H740" s="164" t="s">
        <v>549</v>
      </c>
      <c r="I740" s="164" t="s">
        <v>3909</v>
      </c>
      <c r="J740" s="164" t="s">
        <v>2838</v>
      </c>
      <c r="K740" s="164" t="s">
        <v>295</v>
      </c>
      <c r="L740" s="164" t="s">
        <v>295</v>
      </c>
      <c r="M740" s="164" t="s">
        <v>3910</v>
      </c>
      <c r="N740" s="164" t="s">
        <v>295</v>
      </c>
      <c r="O740" s="164" t="s">
        <v>263</v>
      </c>
      <c r="Q740" s="164" t="s">
        <v>295</v>
      </c>
      <c r="R740" s="164" t="s">
        <v>2833</v>
      </c>
      <c r="S740" s="168" t="b">
        <v>0</v>
      </c>
      <c r="V740" s="170">
        <v>43230</v>
      </c>
      <c r="W740" s="164" t="s">
        <v>295</v>
      </c>
      <c r="X740"/>
      <c r="Z740" s="164" t="s">
        <v>295</v>
      </c>
      <c r="AC740" s="164" t="s">
        <v>3099</v>
      </c>
      <c r="AE740" s="164" t="s">
        <v>295</v>
      </c>
      <c r="AF740" s="164" t="s">
        <v>3054</v>
      </c>
      <c r="AG740" s="164" t="s">
        <v>2883</v>
      </c>
      <c r="AH740" s="170">
        <v>43570</v>
      </c>
      <c r="AI740" s="164" t="s">
        <v>4935</v>
      </c>
      <c r="AJ740" s="151" t="str">
        <f t="shared" si="11"/>
        <v>FS</v>
      </c>
      <c r="AK740" s="151" t="b">
        <f>ISNUMBER(SEARCH("IRT",Table1[[#This Row],[Current_Status]]))</f>
        <v>0</v>
      </c>
      <c r="AL740" s="152">
        <f>YEAR(Table1[[#This Row],[Project_Initiated]])</f>
        <v>2018</v>
      </c>
      <c r="AM740" s="87">
        <v>43770</v>
      </c>
      <c r="AN740" s="87" t="str">
        <f>IF(AND(Table1[[#This Row],[Completed Date]]&gt;="07/01/2019"+0,Table1[[#This Row],[Completed Date]]&lt;="6/30/2020"+0),"FY 19-20",IF(AND(Table1[[#This Row],[Completed Date]]&gt;="07/01/2018"+0,Table1[[#This Row],[Completed Date]]&lt;="6/30/2019"+0),"FY 18-19",""))</f>
        <v>FY 18-19</v>
      </c>
      <c r="AO740" s="152" t="str">
        <f>IFERROR(FIND("R",Table1[[#This Row],[FS_Priority]]),"")</f>
        <v/>
      </c>
      <c r="AX740"/>
      <c r="BA740" s="3"/>
    </row>
    <row r="741" spans="1:53" hidden="1" x14ac:dyDescent="0.25">
      <c r="A741" s="164" t="s">
        <v>992</v>
      </c>
      <c r="B741" s="164" t="s">
        <v>295</v>
      </c>
      <c r="C741" s="164" t="s">
        <v>992</v>
      </c>
      <c r="D741" s="168" t="b">
        <v>0</v>
      </c>
      <c r="E741" s="164" t="s">
        <v>371</v>
      </c>
      <c r="F741" s="164" t="s">
        <v>3342</v>
      </c>
      <c r="G741" s="164" t="s">
        <v>725</v>
      </c>
      <c r="H741" s="164" t="s">
        <v>562</v>
      </c>
      <c r="I741" s="164" t="s">
        <v>3908</v>
      </c>
      <c r="J741" s="164" t="s">
        <v>2851</v>
      </c>
      <c r="K741" s="164" t="s">
        <v>295</v>
      </c>
      <c r="L741" s="164" t="s">
        <v>295</v>
      </c>
      <c r="M741" s="164" t="s">
        <v>3906</v>
      </c>
      <c r="N741" s="164" t="s">
        <v>295</v>
      </c>
      <c r="O741" s="164" t="s">
        <v>295</v>
      </c>
      <c r="Q741" s="164" t="s">
        <v>295</v>
      </c>
      <c r="R741" s="164" t="s">
        <v>295</v>
      </c>
      <c r="S741" s="168" t="b">
        <v>0</v>
      </c>
      <c r="V741" s="170">
        <v>43336</v>
      </c>
      <c r="W741" s="164" t="s">
        <v>295</v>
      </c>
      <c r="X741"/>
      <c r="Z741" s="164" t="s">
        <v>295</v>
      </c>
      <c r="AC741" s="164" t="s">
        <v>2858</v>
      </c>
      <c r="AE741" s="164" t="s">
        <v>295</v>
      </c>
      <c r="AF741" s="164" t="s">
        <v>4408</v>
      </c>
      <c r="AG741" s="164" t="s">
        <v>295</v>
      </c>
      <c r="AH741" s="170">
        <v>43447</v>
      </c>
      <c r="AI741" s="164" t="s">
        <v>4932</v>
      </c>
      <c r="AJ741" s="151" t="str">
        <f t="shared" si="11"/>
        <v>FS</v>
      </c>
      <c r="AK741" s="151" t="b">
        <f>ISNUMBER(SEARCH("IRT",Table1[[#This Row],[Current_Status]]))</f>
        <v>0</v>
      </c>
      <c r="AL741" s="152">
        <f>YEAR(Table1[[#This Row],[Project_Initiated]])</f>
        <v>2018</v>
      </c>
      <c r="AM741" s="87">
        <v>43770</v>
      </c>
      <c r="AN741" s="87" t="str">
        <f>IF(AND(Table1[[#This Row],[Completed Date]]&gt;="07/01/2019"+0,Table1[[#This Row],[Completed Date]]&lt;="6/30/2020"+0),"FY 19-20",IF(AND(Table1[[#This Row],[Completed Date]]&gt;="07/01/2018"+0,Table1[[#This Row],[Completed Date]]&lt;="6/30/2019"+0),"FY 18-19",""))</f>
        <v>FY 18-19</v>
      </c>
      <c r="AO741" s="152" t="str">
        <f>IFERROR(FIND("R",Table1[[#This Row],[FS_Priority]]),"")</f>
        <v/>
      </c>
      <c r="AX741"/>
      <c r="BA741" s="3"/>
    </row>
    <row r="742" spans="1:53" hidden="1" x14ac:dyDescent="0.25">
      <c r="A742" s="164" t="s">
        <v>1030</v>
      </c>
      <c r="B742" s="164" t="s">
        <v>295</v>
      </c>
      <c r="C742" s="164" t="s">
        <v>1030</v>
      </c>
      <c r="D742" s="168" t="b">
        <v>0</v>
      </c>
      <c r="E742" s="164" t="s">
        <v>371</v>
      </c>
      <c r="F742" s="164" t="s">
        <v>3338</v>
      </c>
      <c r="G742" s="164" t="s">
        <v>295</v>
      </c>
      <c r="H742" s="164" t="s">
        <v>262</v>
      </c>
      <c r="I742" s="164" t="s">
        <v>295</v>
      </c>
      <c r="J742" s="164" t="s">
        <v>2838</v>
      </c>
      <c r="K742" s="164" t="s">
        <v>295</v>
      </c>
      <c r="L742" s="164" t="s">
        <v>295</v>
      </c>
      <c r="M742" s="164" t="s">
        <v>3911</v>
      </c>
      <c r="N742" s="164" t="s">
        <v>295</v>
      </c>
      <c r="O742" s="164" t="s">
        <v>263</v>
      </c>
      <c r="Q742" s="164" t="s">
        <v>295</v>
      </c>
      <c r="R742" s="164" t="s">
        <v>295</v>
      </c>
      <c r="S742" s="168" t="b">
        <v>0</v>
      </c>
      <c r="V742" s="170">
        <v>43368</v>
      </c>
      <c r="W742" s="164" t="s">
        <v>295</v>
      </c>
      <c r="X742"/>
      <c r="Z742" s="164" t="s">
        <v>295</v>
      </c>
      <c r="AC742" s="164" t="s">
        <v>3021</v>
      </c>
      <c r="AE742" s="164" t="s">
        <v>583</v>
      </c>
      <c r="AF742" s="164" t="s">
        <v>2869</v>
      </c>
      <c r="AG742" s="164" t="s">
        <v>2884</v>
      </c>
      <c r="AH742" s="170">
        <v>43524</v>
      </c>
      <c r="AI742" s="164" t="s">
        <v>4932</v>
      </c>
      <c r="AJ742" s="151" t="str">
        <f t="shared" si="11"/>
        <v>FS</v>
      </c>
      <c r="AK742" s="151" t="b">
        <f>ISNUMBER(SEARCH("IRT",Table1[[#This Row],[Current_Status]]))</f>
        <v>0</v>
      </c>
      <c r="AL742" s="152">
        <f>YEAR(Table1[[#This Row],[Project_Initiated]])</f>
        <v>2018</v>
      </c>
      <c r="AM742" s="87">
        <v>43770</v>
      </c>
      <c r="AN742" s="87" t="str">
        <f>IF(AND(Table1[[#This Row],[Completed Date]]&gt;="07/01/2019"+0,Table1[[#This Row],[Completed Date]]&lt;="6/30/2020"+0),"FY 19-20",IF(AND(Table1[[#This Row],[Completed Date]]&gt;="07/01/2018"+0,Table1[[#This Row],[Completed Date]]&lt;="6/30/2019"+0),"FY 18-19",""))</f>
        <v>FY 18-19</v>
      </c>
      <c r="AO742" s="152" t="str">
        <f>IFERROR(FIND("R",Table1[[#This Row],[FS_Priority]]),"")</f>
        <v/>
      </c>
      <c r="AX742"/>
      <c r="BA742" s="3"/>
    </row>
    <row r="743" spans="1:53" hidden="1" x14ac:dyDescent="0.25">
      <c r="A743" s="164" t="s">
        <v>724</v>
      </c>
      <c r="B743" s="164" t="s">
        <v>295</v>
      </c>
      <c r="C743" s="164" t="s">
        <v>724</v>
      </c>
      <c r="D743" s="168" t="b">
        <v>0</v>
      </c>
      <c r="E743" s="164" t="s">
        <v>371</v>
      </c>
      <c r="F743" s="164" t="s">
        <v>3344</v>
      </c>
      <c r="G743" s="164" t="s">
        <v>295</v>
      </c>
      <c r="H743" s="164" t="s">
        <v>525</v>
      </c>
      <c r="I743" s="164" t="s">
        <v>372</v>
      </c>
      <c r="J743" s="164" t="s">
        <v>2851</v>
      </c>
      <c r="K743" s="164" t="s">
        <v>295</v>
      </c>
      <c r="L743" s="164" t="s">
        <v>295</v>
      </c>
      <c r="M743" s="164" t="s">
        <v>3907</v>
      </c>
      <c r="N743" s="164" t="s">
        <v>295</v>
      </c>
      <c r="O743" s="164" t="s">
        <v>263</v>
      </c>
      <c r="Q743" s="164" t="s">
        <v>295</v>
      </c>
      <c r="R743" s="164" t="s">
        <v>259</v>
      </c>
      <c r="S743" s="168" t="b">
        <v>0</v>
      </c>
      <c r="V743" s="170">
        <v>42999</v>
      </c>
      <c r="W743" s="164" t="s">
        <v>295</v>
      </c>
      <c r="X743"/>
      <c r="Z743" s="164" t="s">
        <v>295</v>
      </c>
      <c r="AC743" s="164" t="s">
        <v>3146</v>
      </c>
      <c r="AE743" s="164" t="s">
        <v>263</v>
      </c>
      <c r="AF743" s="164" t="s">
        <v>4409</v>
      </c>
      <c r="AG743" s="164" t="s">
        <v>2883</v>
      </c>
      <c r="AH743" s="170">
        <v>43586</v>
      </c>
      <c r="AI743" s="164" t="s">
        <v>4938</v>
      </c>
      <c r="AJ743" s="151" t="str">
        <f t="shared" si="11"/>
        <v>FS</v>
      </c>
      <c r="AK743" s="151" t="b">
        <f>ISNUMBER(SEARCH("IRT",Table1[[#This Row],[Current_Status]]))</f>
        <v>0</v>
      </c>
      <c r="AL743" s="152">
        <f>YEAR(Table1[[#This Row],[Project_Initiated]])</f>
        <v>2017</v>
      </c>
      <c r="AM743" s="87">
        <v>43770</v>
      </c>
      <c r="AN743" s="87" t="str">
        <f>IF(AND(Table1[[#This Row],[Completed Date]]&gt;="07/01/2019"+0,Table1[[#This Row],[Completed Date]]&lt;="6/30/2020"+0),"FY 19-20",IF(AND(Table1[[#This Row],[Completed Date]]&gt;="07/01/2018"+0,Table1[[#This Row],[Completed Date]]&lt;="6/30/2019"+0),"FY 18-19",""))</f>
        <v>FY 18-19</v>
      </c>
      <c r="AO743" s="152" t="str">
        <f>IFERROR(FIND("R",Table1[[#This Row],[FS_Priority]]),"")</f>
        <v/>
      </c>
      <c r="AX743"/>
      <c r="BA743" s="3"/>
    </row>
    <row r="744" spans="1:53" hidden="1" x14ac:dyDescent="0.25">
      <c r="A744" s="164" t="s">
        <v>727</v>
      </c>
      <c r="B744" s="164" t="s">
        <v>295</v>
      </c>
      <c r="C744" s="164" t="s">
        <v>727</v>
      </c>
      <c r="D744" s="168" t="b">
        <v>0</v>
      </c>
      <c r="E744" s="164" t="s">
        <v>371</v>
      </c>
      <c r="F744" s="164" t="s">
        <v>3340</v>
      </c>
      <c r="G744" s="164" t="s">
        <v>295</v>
      </c>
      <c r="H744" s="164" t="s">
        <v>525</v>
      </c>
      <c r="I744" s="164" t="s">
        <v>372</v>
      </c>
      <c r="J744" s="164" t="s">
        <v>2851</v>
      </c>
      <c r="K744" s="164" t="s">
        <v>295</v>
      </c>
      <c r="L744" s="164" t="s">
        <v>295</v>
      </c>
      <c r="M744" s="164" t="s">
        <v>3907</v>
      </c>
      <c r="N744" s="164" t="s">
        <v>295</v>
      </c>
      <c r="O744" s="164" t="s">
        <v>263</v>
      </c>
      <c r="Q744" s="164" t="s">
        <v>295</v>
      </c>
      <c r="R744" s="164" t="s">
        <v>259</v>
      </c>
      <c r="S744" s="168" t="b">
        <v>0</v>
      </c>
      <c r="T744" s="167"/>
      <c r="V744" s="170">
        <v>42999</v>
      </c>
      <c r="W744" s="164" t="s">
        <v>295</v>
      </c>
      <c r="X744"/>
      <c r="Z744" s="164" t="s">
        <v>295</v>
      </c>
      <c r="AC744" s="164" t="s">
        <v>726</v>
      </c>
      <c r="AE744" s="164" t="s">
        <v>263</v>
      </c>
      <c r="AF744" s="164" t="s">
        <v>4407</v>
      </c>
      <c r="AG744" s="164" t="s">
        <v>2883</v>
      </c>
      <c r="AH744" s="171">
        <v>43192</v>
      </c>
      <c r="AI744" s="164" t="s">
        <v>4938</v>
      </c>
      <c r="AJ744" s="151" t="str">
        <f t="shared" si="11"/>
        <v>FS</v>
      </c>
      <c r="AK744" s="151" t="b">
        <f>ISNUMBER(SEARCH("IRT",Table1[[#This Row],[Current_Status]]))</f>
        <v>0</v>
      </c>
      <c r="AL744" s="152">
        <f>YEAR(Table1[[#This Row],[Project_Initiated]])</f>
        <v>2017</v>
      </c>
      <c r="AM744" s="87">
        <v>43770</v>
      </c>
      <c r="AN744" s="87" t="str">
        <f>IF(AND(Table1[[#This Row],[Completed Date]]&gt;="07/01/2019"+0,Table1[[#This Row],[Completed Date]]&lt;="6/30/2020"+0),"FY 19-20",IF(AND(Table1[[#This Row],[Completed Date]]&gt;="07/01/2018"+0,Table1[[#This Row],[Completed Date]]&lt;="6/30/2019"+0),"FY 18-19",""))</f>
        <v/>
      </c>
      <c r="AO744" s="152" t="str">
        <f>IFERROR(FIND("R",Table1[[#This Row],[FS_Priority]]),"")</f>
        <v/>
      </c>
      <c r="AX744"/>
      <c r="BA744" s="3"/>
    </row>
    <row r="745" spans="1:53" hidden="1" x14ac:dyDescent="0.25">
      <c r="A745" s="164" t="s">
        <v>991</v>
      </c>
      <c r="B745" s="164" t="s">
        <v>295</v>
      </c>
      <c r="C745" s="164" t="s">
        <v>991</v>
      </c>
      <c r="D745" s="168" t="b">
        <v>0</v>
      </c>
      <c r="E745" s="164" t="s">
        <v>371</v>
      </c>
      <c r="F745" s="164" t="s">
        <v>3341</v>
      </c>
      <c r="G745" s="164" t="s">
        <v>725</v>
      </c>
      <c r="H745" s="164" t="s">
        <v>562</v>
      </c>
      <c r="I745" s="164" t="s">
        <v>3905</v>
      </c>
      <c r="J745" s="164" t="s">
        <v>2851</v>
      </c>
      <c r="K745" s="164" t="s">
        <v>295</v>
      </c>
      <c r="L745" s="164" t="s">
        <v>295</v>
      </c>
      <c r="M745" s="164" t="s">
        <v>3906</v>
      </c>
      <c r="N745" s="164" t="s">
        <v>295</v>
      </c>
      <c r="O745" s="164" t="s">
        <v>295</v>
      </c>
      <c r="Q745" s="164" t="s">
        <v>295</v>
      </c>
      <c r="R745" s="164" t="s">
        <v>295</v>
      </c>
      <c r="S745" s="168" t="b">
        <v>0</v>
      </c>
      <c r="V745" s="170">
        <v>43336</v>
      </c>
      <c r="W745" s="164" t="s">
        <v>295</v>
      </c>
      <c r="X745"/>
      <c r="Z745" s="164" t="s">
        <v>295</v>
      </c>
      <c r="AC745" s="164" t="s">
        <v>2858</v>
      </c>
      <c r="AE745" s="164" t="s">
        <v>295</v>
      </c>
      <c r="AF745" s="164" t="s">
        <v>295</v>
      </c>
      <c r="AG745" s="164" t="s">
        <v>295</v>
      </c>
      <c r="AH745" s="171">
        <v>43447</v>
      </c>
      <c r="AI745" s="164" t="s">
        <v>4932</v>
      </c>
      <c r="AJ745" s="151" t="str">
        <f t="shared" si="11"/>
        <v>FS</v>
      </c>
      <c r="AK745" s="151" t="b">
        <f>ISNUMBER(SEARCH("IRT",Table1[[#This Row],[Current_Status]]))</f>
        <v>0</v>
      </c>
      <c r="AL745" s="152">
        <f>YEAR(Table1[[#This Row],[Project_Initiated]])</f>
        <v>2018</v>
      </c>
      <c r="AM745" s="87">
        <v>43770</v>
      </c>
      <c r="AN745" s="87" t="str">
        <f>IF(AND(Table1[[#This Row],[Completed Date]]&gt;="07/01/2019"+0,Table1[[#This Row],[Completed Date]]&lt;="6/30/2020"+0),"FY 19-20",IF(AND(Table1[[#This Row],[Completed Date]]&gt;="07/01/2018"+0,Table1[[#This Row],[Completed Date]]&lt;="6/30/2019"+0),"FY 18-19",""))</f>
        <v>FY 18-19</v>
      </c>
      <c r="AO745" s="152" t="str">
        <f>IFERROR(FIND("R",Table1[[#This Row],[FS_Priority]]),"")</f>
        <v/>
      </c>
      <c r="AX745"/>
      <c r="BA745" s="3"/>
    </row>
    <row r="746" spans="1:53" hidden="1" x14ac:dyDescent="0.25">
      <c r="A746" s="164" t="s">
        <v>984</v>
      </c>
      <c r="B746" s="164" t="s">
        <v>295</v>
      </c>
      <c r="C746" s="164" t="s">
        <v>984</v>
      </c>
      <c r="D746" s="168" t="b">
        <v>0</v>
      </c>
      <c r="E746" s="164" t="s">
        <v>371</v>
      </c>
      <c r="F746" s="164" t="s">
        <v>3339</v>
      </c>
      <c r="G746" s="164" t="s">
        <v>725</v>
      </c>
      <c r="H746" s="164" t="s">
        <v>562</v>
      </c>
      <c r="I746" s="164" t="s">
        <v>3912</v>
      </c>
      <c r="J746" s="164" t="s">
        <v>2851</v>
      </c>
      <c r="K746" s="164" t="s">
        <v>295</v>
      </c>
      <c r="L746" s="164" t="s">
        <v>295</v>
      </c>
      <c r="M746" s="164" t="s">
        <v>3906</v>
      </c>
      <c r="N746" s="164" t="s">
        <v>295</v>
      </c>
      <c r="O746" s="164" t="s">
        <v>243</v>
      </c>
      <c r="Q746" s="164" t="s">
        <v>295</v>
      </c>
      <c r="R746" s="164" t="s">
        <v>295</v>
      </c>
      <c r="S746" s="168" t="b">
        <v>0</v>
      </c>
      <c r="V746" s="170">
        <v>43328</v>
      </c>
      <c r="W746" s="164" t="s">
        <v>295</v>
      </c>
      <c r="X746"/>
      <c r="Z746" s="164" t="s">
        <v>295</v>
      </c>
      <c r="AC746" s="164" t="s">
        <v>2858</v>
      </c>
      <c r="AE746" s="164" t="s">
        <v>295</v>
      </c>
      <c r="AF746" s="164" t="s">
        <v>295</v>
      </c>
      <c r="AG746" s="164" t="s">
        <v>295</v>
      </c>
      <c r="AH746" s="170">
        <v>43447</v>
      </c>
      <c r="AI746" s="164" t="s">
        <v>4932</v>
      </c>
      <c r="AJ746" s="151" t="str">
        <f t="shared" si="11"/>
        <v>FS</v>
      </c>
      <c r="AK746" s="151" t="b">
        <f>ISNUMBER(SEARCH("IRT",Table1[[#This Row],[Current_Status]]))</f>
        <v>0</v>
      </c>
      <c r="AL746" s="152">
        <f>YEAR(Table1[[#This Row],[Project_Initiated]])</f>
        <v>2018</v>
      </c>
      <c r="AM746" s="87">
        <v>43770</v>
      </c>
      <c r="AN746" s="87" t="str">
        <f>IF(AND(Table1[[#This Row],[Completed Date]]&gt;="07/01/2019"+0,Table1[[#This Row],[Completed Date]]&lt;="6/30/2020"+0),"FY 19-20",IF(AND(Table1[[#This Row],[Completed Date]]&gt;="07/01/2018"+0,Table1[[#This Row],[Completed Date]]&lt;="6/30/2019"+0),"FY 18-19",""))</f>
        <v>FY 18-19</v>
      </c>
      <c r="AO746" s="152" t="str">
        <f>IFERROR(FIND("R",Table1[[#This Row],[FS_Priority]]),"")</f>
        <v/>
      </c>
      <c r="AX746"/>
      <c r="BA746" s="3"/>
    </row>
    <row r="747" spans="1:53" hidden="1" x14ac:dyDescent="0.25">
      <c r="A747" s="164" t="s">
        <v>572</v>
      </c>
      <c r="B747" s="164" t="s">
        <v>295</v>
      </c>
      <c r="C747" s="164" t="s">
        <v>572</v>
      </c>
      <c r="D747" s="168" t="b">
        <v>0</v>
      </c>
      <c r="E747" s="164" t="s">
        <v>371</v>
      </c>
      <c r="F747" s="164" t="s">
        <v>3345</v>
      </c>
      <c r="G747" s="164" t="s">
        <v>295</v>
      </c>
      <c r="H747" s="164" t="s">
        <v>556</v>
      </c>
      <c r="I747" s="164" t="s">
        <v>295</v>
      </c>
      <c r="J747" s="164" t="s">
        <v>2838</v>
      </c>
      <c r="K747" s="164" t="s">
        <v>295</v>
      </c>
      <c r="L747" s="164" t="s">
        <v>295</v>
      </c>
      <c r="M747" s="164" t="s">
        <v>3913</v>
      </c>
      <c r="N747" s="164" t="s">
        <v>295</v>
      </c>
      <c r="O747" s="164" t="s">
        <v>573</v>
      </c>
      <c r="P747" s="167"/>
      <c r="Q747" s="164" t="s">
        <v>574</v>
      </c>
      <c r="R747" s="164" t="s">
        <v>574</v>
      </c>
      <c r="S747" s="168" t="b">
        <v>0</v>
      </c>
      <c r="T747" s="167"/>
      <c r="V747" s="170">
        <v>43319</v>
      </c>
      <c r="W747" s="164" t="s">
        <v>295</v>
      </c>
      <c r="X747"/>
      <c r="Z747" s="164" t="s">
        <v>295</v>
      </c>
      <c r="AC747" s="164" t="s">
        <v>295</v>
      </c>
      <c r="AE747" s="164" t="s">
        <v>583</v>
      </c>
      <c r="AF747" s="164" t="s">
        <v>4824</v>
      </c>
      <c r="AG747" s="164" t="s">
        <v>2884</v>
      </c>
      <c r="AH747" s="171">
        <v>43475</v>
      </c>
      <c r="AI747" s="164" t="s">
        <v>4932</v>
      </c>
      <c r="AJ747" s="151" t="str">
        <f t="shared" si="11"/>
        <v>FS</v>
      </c>
      <c r="AK747" s="151" t="b">
        <f>ISNUMBER(SEARCH("IRT",Table1[[#This Row],[Current_Status]]))</f>
        <v>0</v>
      </c>
      <c r="AL747" s="152">
        <f>YEAR(Table1[[#This Row],[Project_Initiated]])</f>
        <v>2018</v>
      </c>
      <c r="AM747" s="87">
        <v>43770</v>
      </c>
      <c r="AN747" s="87" t="str">
        <f>IF(AND(Table1[[#This Row],[Completed Date]]&gt;="07/01/2019"+0,Table1[[#This Row],[Completed Date]]&lt;="6/30/2020"+0),"FY 19-20",IF(AND(Table1[[#This Row],[Completed Date]]&gt;="07/01/2018"+0,Table1[[#This Row],[Completed Date]]&lt;="6/30/2019"+0),"FY 18-19",""))</f>
        <v>FY 18-19</v>
      </c>
      <c r="AO747" s="152" t="str">
        <f>IFERROR(FIND("R",Table1[[#This Row],[FS_Priority]]),"")</f>
        <v/>
      </c>
      <c r="AX747"/>
      <c r="BA747" s="3"/>
    </row>
    <row r="748" spans="1:53" hidden="1" x14ac:dyDescent="0.25">
      <c r="A748" s="164" t="s">
        <v>89</v>
      </c>
      <c r="B748" s="164" t="s">
        <v>89</v>
      </c>
      <c r="C748" s="164" t="s">
        <v>295</v>
      </c>
      <c r="D748" s="168" t="b">
        <v>0</v>
      </c>
      <c r="E748" s="164" t="s">
        <v>4788</v>
      </c>
      <c r="F748" s="164" t="s">
        <v>90</v>
      </c>
      <c r="G748" s="164" t="s">
        <v>3918</v>
      </c>
      <c r="H748" s="164" t="s">
        <v>375</v>
      </c>
      <c r="I748" s="164" t="s">
        <v>295</v>
      </c>
      <c r="J748" s="164" t="s">
        <v>3854</v>
      </c>
      <c r="K748" s="164" t="s">
        <v>84</v>
      </c>
      <c r="L748" s="164" t="s">
        <v>33</v>
      </c>
      <c r="M748" s="164" t="s">
        <v>3920</v>
      </c>
      <c r="N748" s="164" t="s">
        <v>295</v>
      </c>
      <c r="O748" s="164" t="s">
        <v>177</v>
      </c>
      <c r="P748" s="167"/>
      <c r="Q748" s="164" t="s">
        <v>295</v>
      </c>
      <c r="R748" s="164" t="s">
        <v>295</v>
      </c>
      <c r="S748" s="168" t="b">
        <v>0</v>
      </c>
      <c r="T748" s="168">
        <v>0</v>
      </c>
      <c r="V748" s="170">
        <v>42877</v>
      </c>
      <c r="W748" s="164" t="s">
        <v>91</v>
      </c>
      <c r="X748" s="167"/>
      <c r="Y748" s="167"/>
      <c r="Z748" s="164" t="s">
        <v>295</v>
      </c>
      <c r="AC748" s="164" t="s">
        <v>295</v>
      </c>
      <c r="AE748" s="164" t="s">
        <v>295</v>
      </c>
      <c r="AF748" s="164" t="s">
        <v>295</v>
      </c>
      <c r="AG748" s="164" t="s">
        <v>295</v>
      </c>
      <c r="AH748"/>
      <c r="AI748" s="164" t="s">
        <v>295</v>
      </c>
      <c r="AJ748" s="151" t="str">
        <f t="shared" si="11"/>
        <v>PD&amp;C</v>
      </c>
      <c r="AK748" s="151" t="b">
        <f>ISNUMBER(SEARCH("IRT",Table1[[#This Row],[Current_Status]]))</f>
        <v>0</v>
      </c>
      <c r="AL748" s="152">
        <f>YEAR(Table1[[#This Row],[Project_Initiated]])</f>
        <v>2017</v>
      </c>
      <c r="AM748" s="87">
        <v>43770</v>
      </c>
      <c r="AN748" s="87" t="str">
        <f>IF(AND(Table1[[#This Row],[Completed Date]]&gt;="07/01/2019"+0,Table1[[#This Row],[Completed Date]]&lt;="6/30/2020"+0),"FY 19-20",IF(AND(Table1[[#This Row],[Completed Date]]&gt;="07/01/2018"+0,Table1[[#This Row],[Completed Date]]&lt;="6/30/2019"+0),"FY 18-19",""))</f>
        <v/>
      </c>
      <c r="AO748" s="152" t="str">
        <f>IFERROR(FIND("R",Table1[[#This Row],[FS_Priority]]),"")</f>
        <v/>
      </c>
      <c r="AX748"/>
      <c r="BA748" s="3"/>
    </row>
    <row r="749" spans="1:53" hidden="1" x14ac:dyDescent="0.25">
      <c r="A749" s="164" t="s">
        <v>4966</v>
      </c>
      <c r="B749" s="164" t="s">
        <v>4966</v>
      </c>
      <c r="C749" s="164" t="s">
        <v>295</v>
      </c>
      <c r="D749" s="168" t="b">
        <v>0</v>
      </c>
      <c r="E749" s="164" t="s">
        <v>4788</v>
      </c>
      <c r="F749" s="164" t="s">
        <v>4967</v>
      </c>
      <c r="G749" s="164" t="s">
        <v>4968</v>
      </c>
      <c r="H749" s="164" t="s">
        <v>295</v>
      </c>
      <c r="I749" s="164" t="s">
        <v>295</v>
      </c>
      <c r="J749" s="164" t="s">
        <v>23</v>
      </c>
      <c r="K749" s="164" t="s">
        <v>84</v>
      </c>
      <c r="L749" s="164" t="s">
        <v>33</v>
      </c>
      <c r="M749" s="164" t="s">
        <v>4872</v>
      </c>
      <c r="N749" s="164" t="s">
        <v>295</v>
      </c>
      <c r="O749" s="164" t="s">
        <v>4872</v>
      </c>
      <c r="P749" s="167"/>
      <c r="Q749" s="164" t="s">
        <v>295</v>
      </c>
      <c r="R749" s="164" t="s">
        <v>295</v>
      </c>
      <c r="S749" s="168" t="b">
        <v>0</v>
      </c>
      <c r="T749" s="167"/>
      <c r="V749" s="170">
        <v>43767</v>
      </c>
      <c r="W749" s="164" t="s">
        <v>23</v>
      </c>
      <c r="X749" s="167"/>
      <c r="Y749" s="167"/>
      <c r="Z749" s="164" t="s">
        <v>295</v>
      </c>
      <c r="AC749" s="164" t="s">
        <v>295</v>
      </c>
      <c r="AE749" s="164" t="s">
        <v>295</v>
      </c>
      <c r="AF749" s="164" t="s">
        <v>295</v>
      </c>
      <c r="AG749" s="164" t="s">
        <v>295</v>
      </c>
      <c r="AH749"/>
      <c r="AI749" s="164" t="s">
        <v>295</v>
      </c>
      <c r="AJ749" s="151" t="str">
        <f t="shared" si="11"/>
        <v>PD&amp;C</v>
      </c>
      <c r="AK749" s="151" t="b">
        <f>ISNUMBER(SEARCH("IRT",Table1[[#This Row],[Current_Status]]))</f>
        <v>0</v>
      </c>
      <c r="AL749" s="152">
        <f>YEAR(Table1[[#This Row],[Project_Initiated]])</f>
        <v>2019</v>
      </c>
      <c r="AM749" s="87">
        <v>43770</v>
      </c>
      <c r="AN749" s="87" t="str">
        <f>IF(AND(Table1[[#This Row],[Completed Date]]&gt;="07/01/2019"+0,Table1[[#This Row],[Completed Date]]&lt;="6/30/2020"+0),"FY 19-20",IF(AND(Table1[[#This Row],[Completed Date]]&gt;="07/01/2018"+0,Table1[[#This Row],[Completed Date]]&lt;="6/30/2019"+0),"FY 18-19",""))</f>
        <v/>
      </c>
      <c r="AO749" s="152" t="str">
        <f>IFERROR(FIND("R",Table1[[#This Row],[FS_Priority]]),"")</f>
        <v/>
      </c>
      <c r="AX749"/>
      <c r="BA749" s="3"/>
    </row>
    <row r="750" spans="1:53" hidden="1" x14ac:dyDescent="0.25">
      <c r="A750" s="164" t="s">
        <v>3024</v>
      </c>
      <c r="B750" s="164" t="s">
        <v>295</v>
      </c>
      <c r="C750" s="164" t="s">
        <v>3024</v>
      </c>
      <c r="D750" s="168" t="b">
        <v>0</v>
      </c>
      <c r="E750" s="164" t="s">
        <v>4788</v>
      </c>
      <c r="F750" s="164" t="s">
        <v>3346</v>
      </c>
      <c r="G750" s="164" t="s">
        <v>295</v>
      </c>
      <c r="H750" s="164" t="s">
        <v>1677</v>
      </c>
      <c r="I750" s="164" t="s">
        <v>295</v>
      </c>
      <c r="J750" s="164" t="s">
        <v>2838</v>
      </c>
      <c r="K750" s="164" t="s">
        <v>84</v>
      </c>
      <c r="L750" s="164" t="s">
        <v>33</v>
      </c>
      <c r="M750" s="164" t="s">
        <v>3875</v>
      </c>
      <c r="N750" s="164" t="s">
        <v>295</v>
      </c>
      <c r="O750" s="164" t="s">
        <v>263</v>
      </c>
      <c r="P750" s="167"/>
      <c r="Q750" s="164" t="s">
        <v>372</v>
      </c>
      <c r="R750" s="164" t="s">
        <v>295</v>
      </c>
      <c r="S750" s="168" t="b">
        <v>0</v>
      </c>
      <c r="T750" s="167"/>
      <c r="V750" s="170">
        <v>43496</v>
      </c>
      <c r="W750" s="164" t="s">
        <v>295</v>
      </c>
      <c r="X750" s="167"/>
      <c r="Y750" s="167"/>
      <c r="Z750" s="164" t="s">
        <v>295</v>
      </c>
      <c r="AC750" s="164" t="s">
        <v>3025</v>
      </c>
      <c r="AE750" s="164" t="s">
        <v>257</v>
      </c>
      <c r="AF750" s="164" t="s">
        <v>295</v>
      </c>
      <c r="AG750" s="164" t="s">
        <v>295</v>
      </c>
      <c r="AH750" s="171">
        <v>43524</v>
      </c>
      <c r="AI750" s="164" t="s">
        <v>4938</v>
      </c>
      <c r="AJ750" s="151" t="str">
        <f t="shared" si="11"/>
        <v>FS</v>
      </c>
      <c r="AK750" s="151" t="b">
        <f>ISNUMBER(SEARCH("IRT",Table1[[#This Row],[Current_Status]]))</f>
        <v>0</v>
      </c>
      <c r="AL750" s="152">
        <f>YEAR(Table1[[#This Row],[Project_Initiated]])</f>
        <v>2019</v>
      </c>
      <c r="AM750" s="87">
        <v>43770</v>
      </c>
      <c r="AN750" s="87" t="str">
        <f>IF(AND(Table1[[#This Row],[Completed Date]]&gt;="07/01/2019"+0,Table1[[#This Row],[Completed Date]]&lt;="6/30/2020"+0),"FY 19-20",IF(AND(Table1[[#This Row],[Completed Date]]&gt;="07/01/2018"+0,Table1[[#This Row],[Completed Date]]&lt;="6/30/2019"+0),"FY 18-19",""))</f>
        <v>FY 18-19</v>
      </c>
      <c r="AO750" s="152" t="str">
        <f>IFERROR(FIND("R",Table1[[#This Row],[FS_Priority]]),"")</f>
        <v/>
      </c>
      <c r="AX750"/>
      <c r="BA750" s="3"/>
    </row>
    <row r="751" spans="1:53" hidden="1" x14ac:dyDescent="0.25">
      <c r="A751" s="164" t="s">
        <v>106</v>
      </c>
      <c r="B751" s="164" t="s">
        <v>106</v>
      </c>
      <c r="C751" s="164" t="s">
        <v>295</v>
      </c>
      <c r="D751" s="168" t="b">
        <v>0</v>
      </c>
      <c r="E751" s="164" t="s">
        <v>4788</v>
      </c>
      <c r="F751" s="164" t="s">
        <v>107</v>
      </c>
      <c r="G751" s="164" t="s">
        <v>3914</v>
      </c>
      <c r="H751" s="164" t="s">
        <v>295</v>
      </c>
      <c r="I751" s="164" t="s">
        <v>295</v>
      </c>
      <c r="J751" s="164" t="s">
        <v>149</v>
      </c>
      <c r="K751" s="164" t="s">
        <v>84</v>
      </c>
      <c r="L751" s="164" t="s">
        <v>33</v>
      </c>
      <c r="M751" s="164" t="s">
        <v>3915</v>
      </c>
      <c r="N751" s="164" t="s">
        <v>295</v>
      </c>
      <c r="O751" s="164" t="s">
        <v>4872</v>
      </c>
      <c r="P751" s="168">
        <v>3</v>
      </c>
      <c r="Q751" s="164" t="s">
        <v>295</v>
      </c>
      <c r="R751" s="164" t="s">
        <v>295</v>
      </c>
      <c r="S751" s="168" t="b">
        <v>0</v>
      </c>
      <c r="T751" s="168">
        <v>16011000</v>
      </c>
      <c r="V751" s="170">
        <v>42720</v>
      </c>
      <c r="W751" s="164" t="s">
        <v>3177</v>
      </c>
      <c r="X751" s="167"/>
      <c r="Y751" s="167"/>
      <c r="Z751" s="164" t="s">
        <v>295</v>
      </c>
      <c r="AC751" s="164" t="s">
        <v>295</v>
      </c>
      <c r="AE751" s="164" t="s">
        <v>295</v>
      </c>
      <c r="AF751" s="164" t="s">
        <v>295</v>
      </c>
      <c r="AG751" s="164" t="s">
        <v>295</v>
      </c>
      <c r="AH751"/>
      <c r="AI751" s="164" t="s">
        <v>295</v>
      </c>
      <c r="AJ751" s="151" t="str">
        <f t="shared" si="11"/>
        <v>PD&amp;C</v>
      </c>
      <c r="AK751" s="151" t="b">
        <f>ISNUMBER(SEARCH("IRT",Table1[[#This Row],[Current_Status]]))</f>
        <v>0</v>
      </c>
      <c r="AL751" s="152">
        <f>YEAR(Table1[[#This Row],[Project_Initiated]])</f>
        <v>2016</v>
      </c>
      <c r="AM751" s="87">
        <v>43770</v>
      </c>
      <c r="AN751" s="87" t="str">
        <f>IF(AND(Table1[[#This Row],[Completed Date]]&gt;="07/01/2019"+0,Table1[[#This Row],[Completed Date]]&lt;="6/30/2020"+0),"FY 19-20",IF(AND(Table1[[#This Row],[Completed Date]]&gt;="07/01/2018"+0,Table1[[#This Row],[Completed Date]]&lt;="6/30/2019"+0),"FY 18-19",""))</f>
        <v/>
      </c>
      <c r="AO751" s="152" t="str">
        <f>IFERROR(FIND("R",Table1[[#This Row],[FS_Priority]]),"")</f>
        <v/>
      </c>
      <c r="AX751"/>
      <c r="BA751" s="3"/>
    </row>
    <row r="752" spans="1:53" hidden="1" x14ac:dyDescent="0.25">
      <c r="A752" s="164" t="s">
        <v>136</v>
      </c>
      <c r="B752" s="164" t="s">
        <v>136</v>
      </c>
      <c r="C752" s="164" t="s">
        <v>295</v>
      </c>
      <c r="D752" s="168" t="b">
        <v>0</v>
      </c>
      <c r="E752" s="164" t="s">
        <v>4788</v>
      </c>
      <c r="F752" s="164" t="s">
        <v>137</v>
      </c>
      <c r="G752" s="164" t="s">
        <v>138</v>
      </c>
      <c r="H752" s="164" t="s">
        <v>295</v>
      </c>
      <c r="I752" s="164" t="s">
        <v>295</v>
      </c>
      <c r="J752" s="164" t="s">
        <v>3835</v>
      </c>
      <c r="K752" s="164" t="s">
        <v>84</v>
      </c>
      <c r="L752" s="164" t="s">
        <v>33</v>
      </c>
      <c r="M752" s="164" t="s">
        <v>3929</v>
      </c>
      <c r="N752" s="164" t="s">
        <v>295</v>
      </c>
      <c r="O752" s="164" t="s">
        <v>177</v>
      </c>
      <c r="P752" s="168">
        <v>4</v>
      </c>
      <c r="Q752" s="164" t="s">
        <v>295</v>
      </c>
      <c r="R752" s="164" t="s">
        <v>295</v>
      </c>
      <c r="S752" s="168" t="b">
        <v>0</v>
      </c>
      <c r="T752" s="168">
        <v>194000</v>
      </c>
      <c r="V752" s="170">
        <v>42220</v>
      </c>
      <c r="W752" s="164" t="s">
        <v>38</v>
      </c>
      <c r="X752" s="171">
        <v>43739</v>
      </c>
      <c r="Y752" s="171">
        <v>43770</v>
      </c>
      <c r="Z752" s="164" t="s">
        <v>295</v>
      </c>
      <c r="AC752" s="164" t="s">
        <v>295</v>
      </c>
      <c r="AE752" s="164" t="s">
        <v>295</v>
      </c>
      <c r="AF752" s="164" t="s">
        <v>295</v>
      </c>
      <c r="AG752" s="164" t="s">
        <v>295</v>
      </c>
      <c r="AH752"/>
      <c r="AI752" s="164" t="s">
        <v>295</v>
      </c>
      <c r="AJ752" s="151" t="str">
        <f t="shared" si="11"/>
        <v>PD&amp;C</v>
      </c>
      <c r="AK752" s="151" t="b">
        <f>ISNUMBER(SEARCH("IRT",Table1[[#This Row],[Current_Status]]))</f>
        <v>0</v>
      </c>
      <c r="AL752" s="152">
        <f>YEAR(Table1[[#This Row],[Project_Initiated]])</f>
        <v>2015</v>
      </c>
      <c r="AM752" s="87">
        <v>43770</v>
      </c>
      <c r="AN752" s="87" t="str">
        <f>IF(AND(Table1[[#This Row],[Completed Date]]&gt;="07/01/2019"+0,Table1[[#This Row],[Completed Date]]&lt;="6/30/2020"+0),"FY 19-20",IF(AND(Table1[[#This Row],[Completed Date]]&gt;="07/01/2018"+0,Table1[[#This Row],[Completed Date]]&lt;="6/30/2019"+0),"FY 18-19",""))</f>
        <v/>
      </c>
      <c r="AO752" s="152" t="str">
        <f>IFERROR(FIND("R",Table1[[#This Row],[FS_Priority]]),"")</f>
        <v/>
      </c>
      <c r="AX752"/>
      <c r="BA752" s="3"/>
    </row>
    <row r="753" spans="1:53" hidden="1" x14ac:dyDescent="0.25">
      <c r="A753" s="164" t="s">
        <v>108</v>
      </c>
      <c r="B753" s="164" t="s">
        <v>108</v>
      </c>
      <c r="C753" s="164" t="s">
        <v>295</v>
      </c>
      <c r="D753" s="168" t="b">
        <v>0</v>
      </c>
      <c r="E753" s="164" t="s">
        <v>4788</v>
      </c>
      <c r="F753" s="164" t="s">
        <v>109</v>
      </c>
      <c r="G753" s="164" t="s">
        <v>3916</v>
      </c>
      <c r="H753" s="164" t="s">
        <v>295</v>
      </c>
      <c r="I753" s="164" t="s">
        <v>295</v>
      </c>
      <c r="J753" s="164" t="s">
        <v>3831</v>
      </c>
      <c r="K753" s="164" t="s">
        <v>84</v>
      </c>
      <c r="L753" s="164" t="s">
        <v>33</v>
      </c>
      <c r="M753" s="164" t="s">
        <v>110</v>
      </c>
      <c r="N753" s="164" t="s">
        <v>295</v>
      </c>
      <c r="O753" s="164" t="s">
        <v>169</v>
      </c>
      <c r="P753" s="168">
        <v>6</v>
      </c>
      <c r="Q753" s="164" t="s">
        <v>295</v>
      </c>
      <c r="R753" s="164" t="s">
        <v>295</v>
      </c>
      <c r="S753" s="168" t="b">
        <v>0</v>
      </c>
      <c r="T753" s="168">
        <v>10000000</v>
      </c>
      <c r="V753" s="170">
        <v>42725</v>
      </c>
      <c r="W753" s="164" t="s">
        <v>5031</v>
      </c>
      <c r="X753" s="170">
        <v>43836</v>
      </c>
      <c r="Y753" s="170">
        <v>43924</v>
      </c>
      <c r="Z753" s="164" t="s">
        <v>295</v>
      </c>
      <c r="AC753" s="164" t="s">
        <v>295</v>
      </c>
      <c r="AE753" s="164" t="s">
        <v>295</v>
      </c>
      <c r="AF753" s="164" t="s">
        <v>295</v>
      </c>
      <c r="AG753" s="164" t="s">
        <v>295</v>
      </c>
      <c r="AH753"/>
      <c r="AI753" s="164" t="s">
        <v>295</v>
      </c>
      <c r="AJ753" s="151" t="str">
        <f t="shared" si="11"/>
        <v>PD&amp;C</v>
      </c>
      <c r="AK753" s="151" t="b">
        <f>ISNUMBER(SEARCH("IRT",Table1[[#This Row],[Current_Status]]))</f>
        <v>0</v>
      </c>
      <c r="AL753" s="152">
        <f>YEAR(Table1[[#This Row],[Project_Initiated]])</f>
        <v>2016</v>
      </c>
      <c r="AM753" s="87">
        <v>43770</v>
      </c>
      <c r="AN753" s="87" t="str">
        <f>IF(AND(Table1[[#This Row],[Completed Date]]&gt;="07/01/2019"+0,Table1[[#This Row],[Completed Date]]&lt;="6/30/2020"+0),"FY 19-20",IF(AND(Table1[[#This Row],[Completed Date]]&gt;="07/01/2018"+0,Table1[[#This Row],[Completed Date]]&lt;="6/30/2019"+0),"FY 18-19",""))</f>
        <v/>
      </c>
      <c r="AO753" s="152" t="str">
        <f>IFERROR(FIND("R",Table1[[#This Row],[FS_Priority]]),"")</f>
        <v/>
      </c>
      <c r="AX753"/>
      <c r="BA753" s="3"/>
    </row>
    <row r="754" spans="1:53" hidden="1" x14ac:dyDescent="0.25">
      <c r="A754" s="164" t="s">
        <v>111</v>
      </c>
      <c r="B754" s="164" t="s">
        <v>111</v>
      </c>
      <c r="C754" s="164" t="s">
        <v>295</v>
      </c>
      <c r="D754" s="168" t="b">
        <v>0</v>
      </c>
      <c r="E754" s="164" t="s">
        <v>4788</v>
      </c>
      <c r="F754" s="164" t="s">
        <v>2859</v>
      </c>
      <c r="G754" s="164" t="s">
        <v>112</v>
      </c>
      <c r="H754" s="164" t="s">
        <v>295</v>
      </c>
      <c r="I754" s="164" t="s">
        <v>295</v>
      </c>
      <c r="J754" s="164" t="s">
        <v>3835</v>
      </c>
      <c r="K754" s="164" t="s">
        <v>84</v>
      </c>
      <c r="L754" s="164" t="s">
        <v>33</v>
      </c>
      <c r="M754" s="164" t="s">
        <v>3917</v>
      </c>
      <c r="N754" s="164" t="s">
        <v>295</v>
      </c>
      <c r="O754" s="164" t="s">
        <v>3839</v>
      </c>
      <c r="P754" s="168">
        <v>8</v>
      </c>
      <c r="Q754" s="164" t="s">
        <v>295</v>
      </c>
      <c r="R754" s="164" t="s">
        <v>295</v>
      </c>
      <c r="S754" s="168" t="b">
        <v>0</v>
      </c>
      <c r="T754" s="168">
        <v>1096000</v>
      </c>
      <c r="V754" s="170">
        <v>42516</v>
      </c>
      <c r="W754" s="164" t="s">
        <v>38</v>
      </c>
      <c r="X754" s="170">
        <v>43497</v>
      </c>
      <c r="Y754" s="170">
        <v>43800</v>
      </c>
      <c r="Z754" s="164" t="s">
        <v>295</v>
      </c>
      <c r="AC754" s="164" t="s">
        <v>295</v>
      </c>
      <c r="AE754" s="164" t="s">
        <v>295</v>
      </c>
      <c r="AF754" s="164" t="s">
        <v>295</v>
      </c>
      <c r="AG754" s="164" t="s">
        <v>295</v>
      </c>
      <c r="AH754"/>
      <c r="AI754" s="164" t="s">
        <v>295</v>
      </c>
      <c r="AJ754" s="151" t="str">
        <f t="shared" si="11"/>
        <v>PD&amp;C</v>
      </c>
      <c r="AK754" s="151" t="b">
        <f>ISNUMBER(SEARCH("IRT",Table1[[#This Row],[Current_Status]]))</f>
        <v>0</v>
      </c>
      <c r="AL754" s="152">
        <f>YEAR(Table1[[#This Row],[Project_Initiated]])</f>
        <v>2016</v>
      </c>
      <c r="AM754" s="87">
        <v>43770</v>
      </c>
      <c r="AN754" s="87" t="str">
        <f>IF(AND(Table1[[#This Row],[Completed Date]]&gt;="07/01/2019"+0,Table1[[#This Row],[Completed Date]]&lt;="6/30/2020"+0),"FY 19-20",IF(AND(Table1[[#This Row],[Completed Date]]&gt;="07/01/2018"+0,Table1[[#This Row],[Completed Date]]&lt;="6/30/2019"+0),"FY 18-19",""))</f>
        <v/>
      </c>
      <c r="AO754" s="152" t="str">
        <f>IFERROR(FIND("R",Table1[[#This Row],[FS_Priority]]),"")</f>
        <v/>
      </c>
      <c r="AX754"/>
      <c r="BA754" s="3"/>
    </row>
    <row r="755" spans="1:53" hidden="1" x14ac:dyDescent="0.25">
      <c r="A755" s="164" t="s">
        <v>117</v>
      </c>
      <c r="B755" s="164" t="s">
        <v>117</v>
      </c>
      <c r="C755" s="164" t="s">
        <v>295</v>
      </c>
      <c r="D755" s="168" t="b">
        <v>0</v>
      </c>
      <c r="E755" s="164" t="s">
        <v>4788</v>
      </c>
      <c r="F755" s="164" t="s">
        <v>118</v>
      </c>
      <c r="G755" s="164" t="s">
        <v>4313</v>
      </c>
      <c r="H755" s="164" t="s">
        <v>295</v>
      </c>
      <c r="I755" s="164" t="s">
        <v>295</v>
      </c>
      <c r="J755" s="164" t="s">
        <v>2894</v>
      </c>
      <c r="K755" s="164" t="s">
        <v>84</v>
      </c>
      <c r="L755" s="164" t="s">
        <v>33</v>
      </c>
      <c r="M755" s="164" t="s">
        <v>3833</v>
      </c>
      <c r="N755" s="164" t="s">
        <v>295</v>
      </c>
      <c r="O755" s="164" t="s">
        <v>377</v>
      </c>
      <c r="P755" s="168">
        <v>9</v>
      </c>
      <c r="Q755" s="164" t="s">
        <v>295</v>
      </c>
      <c r="R755" s="164" t="s">
        <v>295</v>
      </c>
      <c r="S755" s="168" t="b">
        <v>0</v>
      </c>
      <c r="T755" s="168">
        <v>25000000</v>
      </c>
      <c r="V755" s="170">
        <v>42515</v>
      </c>
      <c r="W755" s="164" t="s">
        <v>4441</v>
      </c>
      <c r="X755" s="171">
        <v>43617</v>
      </c>
      <c r="Y755" s="171">
        <v>44044</v>
      </c>
      <c r="Z755" s="164" t="s">
        <v>295</v>
      </c>
      <c r="AC755" s="164" t="s">
        <v>295</v>
      </c>
      <c r="AE755" s="164" t="s">
        <v>295</v>
      </c>
      <c r="AF755" s="164" t="s">
        <v>295</v>
      </c>
      <c r="AG755" s="164" t="s">
        <v>295</v>
      </c>
      <c r="AH755"/>
      <c r="AI755" s="164" t="s">
        <v>295</v>
      </c>
      <c r="AJ755" s="151" t="str">
        <f t="shared" si="11"/>
        <v>PD&amp;C</v>
      </c>
      <c r="AK755" s="151" t="b">
        <f>ISNUMBER(SEARCH("IRT",Table1[[#This Row],[Current_Status]]))</f>
        <v>0</v>
      </c>
      <c r="AL755" s="152">
        <f>YEAR(Table1[[#This Row],[Project_Initiated]])</f>
        <v>2016</v>
      </c>
      <c r="AM755" s="87">
        <v>43770</v>
      </c>
      <c r="AN755" s="87" t="str">
        <f>IF(AND(Table1[[#This Row],[Completed Date]]&gt;="07/01/2019"+0,Table1[[#This Row],[Completed Date]]&lt;="6/30/2020"+0),"FY 19-20",IF(AND(Table1[[#This Row],[Completed Date]]&gt;="07/01/2018"+0,Table1[[#This Row],[Completed Date]]&lt;="6/30/2019"+0),"FY 18-19",""))</f>
        <v/>
      </c>
      <c r="AO755" s="152" t="str">
        <f>IFERROR(FIND("R",Table1[[#This Row],[FS_Priority]]),"")</f>
        <v/>
      </c>
      <c r="AX755"/>
      <c r="BA755" s="3"/>
    </row>
    <row r="756" spans="1:53" hidden="1" x14ac:dyDescent="0.25">
      <c r="A756" s="164" t="s">
        <v>82</v>
      </c>
      <c r="B756" s="164" t="s">
        <v>82</v>
      </c>
      <c r="C756" s="164" t="s">
        <v>295</v>
      </c>
      <c r="D756" s="168" t="b">
        <v>0</v>
      </c>
      <c r="E756" s="164" t="s">
        <v>4788</v>
      </c>
      <c r="F756" s="164" t="s">
        <v>2834</v>
      </c>
      <c r="G756" s="164" t="s">
        <v>83</v>
      </c>
      <c r="H756" s="164" t="s">
        <v>295</v>
      </c>
      <c r="I756" s="164" t="s">
        <v>295</v>
      </c>
      <c r="J756" s="164" t="s">
        <v>3785</v>
      </c>
      <c r="K756" s="164" t="s">
        <v>84</v>
      </c>
      <c r="L756" s="164" t="s">
        <v>33</v>
      </c>
      <c r="M756" s="164" t="s">
        <v>84</v>
      </c>
      <c r="N756" s="164" t="s">
        <v>295</v>
      </c>
      <c r="O756" s="164" t="s">
        <v>373</v>
      </c>
      <c r="P756" s="168">
        <v>12</v>
      </c>
      <c r="Q756" s="164" t="s">
        <v>295</v>
      </c>
      <c r="R756" s="164" t="s">
        <v>295</v>
      </c>
      <c r="S756" s="168" t="b">
        <v>0</v>
      </c>
      <c r="T756" s="168">
        <v>2400000</v>
      </c>
      <c r="V756" s="170">
        <v>43297</v>
      </c>
      <c r="W756" s="164" t="s">
        <v>374</v>
      </c>
      <c r="X756" s="167"/>
      <c r="Y756" s="167"/>
      <c r="Z756" s="164" t="s">
        <v>295</v>
      </c>
      <c r="AC756" s="164" t="s">
        <v>295</v>
      </c>
      <c r="AE756" s="164" t="s">
        <v>295</v>
      </c>
      <c r="AF756" s="164" t="s">
        <v>295</v>
      </c>
      <c r="AG756" s="164" t="s">
        <v>295</v>
      </c>
      <c r="AH756"/>
      <c r="AI756" s="164" t="s">
        <v>295</v>
      </c>
      <c r="AJ756" s="151" t="str">
        <f t="shared" si="11"/>
        <v>PD&amp;C</v>
      </c>
      <c r="AK756" s="151" t="b">
        <f>ISNUMBER(SEARCH("IRT",Table1[[#This Row],[Current_Status]]))</f>
        <v>0</v>
      </c>
      <c r="AL756" s="152">
        <f>YEAR(Table1[[#This Row],[Project_Initiated]])</f>
        <v>2018</v>
      </c>
      <c r="AM756" s="87">
        <v>43770</v>
      </c>
      <c r="AN756" s="87" t="str">
        <f>IF(AND(Table1[[#This Row],[Completed Date]]&gt;="07/01/2019"+0,Table1[[#This Row],[Completed Date]]&lt;="6/30/2020"+0),"FY 19-20",IF(AND(Table1[[#This Row],[Completed Date]]&gt;="07/01/2018"+0,Table1[[#This Row],[Completed Date]]&lt;="6/30/2019"+0),"FY 18-19",""))</f>
        <v/>
      </c>
      <c r="AO756" s="152" t="str">
        <f>IFERROR(FIND("R",Table1[[#This Row],[FS_Priority]]),"")</f>
        <v/>
      </c>
      <c r="AX756"/>
      <c r="BA756" s="3"/>
    </row>
    <row r="757" spans="1:53" hidden="1" x14ac:dyDescent="0.25">
      <c r="A757" s="164" t="s">
        <v>126</v>
      </c>
      <c r="B757" s="164" t="s">
        <v>126</v>
      </c>
      <c r="C757" s="164" t="s">
        <v>295</v>
      </c>
      <c r="D757" s="168" t="b">
        <v>0</v>
      </c>
      <c r="E757" s="164" t="s">
        <v>4788</v>
      </c>
      <c r="F757" s="164" t="s">
        <v>127</v>
      </c>
      <c r="G757" s="164" t="s">
        <v>3921</v>
      </c>
      <c r="H757" s="164" t="s">
        <v>295</v>
      </c>
      <c r="I757" s="164" t="s">
        <v>295</v>
      </c>
      <c r="J757" s="164" t="s">
        <v>4969</v>
      </c>
      <c r="K757" s="164" t="s">
        <v>84</v>
      </c>
      <c r="L757" s="164" t="s">
        <v>33</v>
      </c>
      <c r="M757" s="164" t="s">
        <v>3833</v>
      </c>
      <c r="N757" s="164" t="s">
        <v>295</v>
      </c>
      <c r="O757" s="164" t="s">
        <v>269</v>
      </c>
      <c r="P757" s="168">
        <v>14</v>
      </c>
      <c r="Q757" s="164" t="s">
        <v>295</v>
      </c>
      <c r="R757" s="164" t="s">
        <v>295</v>
      </c>
      <c r="S757" s="168" t="b">
        <v>0</v>
      </c>
      <c r="T757" s="168">
        <v>5047000</v>
      </c>
      <c r="V757" s="170">
        <v>42887</v>
      </c>
      <c r="W757" s="164" t="s">
        <v>4969</v>
      </c>
      <c r="X757" s="170">
        <v>43770</v>
      </c>
      <c r="Y757" s="170">
        <v>44409</v>
      </c>
      <c r="Z757" s="164" t="s">
        <v>295</v>
      </c>
      <c r="AC757" s="164" t="s">
        <v>295</v>
      </c>
      <c r="AE757" s="164" t="s">
        <v>295</v>
      </c>
      <c r="AF757" s="164" t="s">
        <v>295</v>
      </c>
      <c r="AG757" s="164" t="s">
        <v>295</v>
      </c>
      <c r="AH757"/>
      <c r="AI757" s="164" t="s">
        <v>295</v>
      </c>
      <c r="AJ757" s="151" t="str">
        <f t="shared" si="11"/>
        <v>PD&amp;C</v>
      </c>
      <c r="AK757" s="151" t="b">
        <f>ISNUMBER(SEARCH("IRT",Table1[[#This Row],[Current_Status]]))</f>
        <v>0</v>
      </c>
      <c r="AL757" s="152">
        <f>YEAR(Table1[[#This Row],[Project_Initiated]])</f>
        <v>2017</v>
      </c>
      <c r="AM757" s="87">
        <v>43770</v>
      </c>
      <c r="AN757" s="87" t="str">
        <f>IF(AND(Table1[[#This Row],[Completed Date]]&gt;="07/01/2019"+0,Table1[[#This Row],[Completed Date]]&lt;="6/30/2020"+0),"FY 19-20",IF(AND(Table1[[#This Row],[Completed Date]]&gt;="07/01/2018"+0,Table1[[#This Row],[Completed Date]]&lt;="6/30/2019"+0),"FY 18-19",""))</f>
        <v/>
      </c>
      <c r="AO757" s="152" t="str">
        <f>IFERROR(FIND("R",Table1[[#This Row],[FS_Priority]]),"")</f>
        <v/>
      </c>
      <c r="AX757"/>
      <c r="BA757" s="3"/>
    </row>
    <row r="758" spans="1:53" hidden="1" x14ac:dyDescent="0.25">
      <c r="A758" s="164" t="s">
        <v>128</v>
      </c>
      <c r="B758" s="164" t="s">
        <v>128</v>
      </c>
      <c r="C758" s="164" t="s">
        <v>295</v>
      </c>
      <c r="D758" s="168" t="b">
        <v>0</v>
      </c>
      <c r="E758" s="164" t="s">
        <v>4788</v>
      </c>
      <c r="F758" s="164" t="s">
        <v>129</v>
      </c>
      <c r="G758" s="164" t="s">
        <v>4380</v>
      </c>
      <c r="H758" s="164" t="s">
        <v>378</v>
      </c>
      <c r="I758" s="164" t="s">
        <v>295</v>
      </c>
      <c r="J758" s="164" t="s">
        <v>3826</v>
      </c>
      <c r="K758" s="164" t="s">
        <v>84</v>
      </c>
      <c r="L758" s="164" t="s">
        <v>33</v>
      </c>
      <c r="M758" s="164" t="s">
        <v>33</v>
      </c>
      <c r="N758" s="164" t="s">
        <v>295</v>
      </c>
      <c r="O758" s="164" t="s">
        <v>377</v>
      </c>
      <c r="P758" s="168">
        <v>15</v>
      </c>
      <c r="Q758" s="164" t="s">
        <v>295</v>
      </c>
      <c r="R758" s="164" t="s">
        <v>295</v>
      </c>
      <c r="S758" s="168" t="b">
        <v>0</v>
      </c>
      <c r="T758" s="168">
        <v>8837000</v>
      </c>
      <c r="V758" s="170">
        <v>42402</v>
      </c>
      <c r="W758" s="164" t="s">
        <v>32</v>
      </c>
      <c r="X758" s="170">
        <v>43831</v>
      </c>
      <c r="Y758" s="170">
        <v>44501</v>
      </c>
      <c r="Z758" s="164" t="s">
        <v>295</v>
      </c>
      <c r="AC758" s="164" t="s">
        <v>295</v>
      </c>
      <c r="AE758" s="164" t="s">
        <v>295</v>
      </c>
      <c r="AF758" s="164" t="s">
        <v>295</v>
      </c>
      <c r="AG758" s="164" t="s">
        <v>295</v>
      </c>
      <c r="AH758"/>
      <c r="AI758" s="164" t="s">
        <v>295</v>
      </c>
      <c r="AJ758" s="151" t="str">
        <f t="shared" si="11"/>
        <v>PD&amp;C</v>
      </c>
      <c r="AK758" s="151" t="b">
        <f>ISNUMBER(SEARCH("IRT",Table1[[#This Row],[Current_Status]]))</f>
        <v>0</v>
      </c>
      <c r="AL758" s="152">
        <f>YEAR(Table1[[#This Row],[Project_Initiated]])</f>
        <v>2016</v>
      </c>
      <c r="AM758" s="87">
        <v>43770</v>
      </c>
      <c r="AN758" s="87" t="str">
        <f>IF(AND(Table1[[#This Row],[Completed Date]]&gt;="07/01/2019"+0,Table1[[#This Row],[Completed Date]]&lt;="6/30/2020"+0),"FY 19-20",IF(AND(Table1[[#This Row],[Completed Date]]&gt;="07/01/2018"+0,Table1[[#This Row],[Completed Date]]&lt;="6/30/2019"+0),"FY 18-19",""))</f>
        <v/>
      </c>
      <c r="AO758" s="152" t="str">
        <f>IFERROR(FIND("R",Table1[[#This Row],[FS_Priority]]),"")</f>
        <v/>
      </c>
      <c r="AX758"/>
      <c r="BA758" s="3"/>
    </row>
    <row r="759" spans="1:53" hidden="1" x14ac:dyDescent="0.25">
      <c r="A759" s="164" t="s">
        <v>85</v>
      </c>
      <c r="B759" s="164" t="s">
        <v>85</v>
      </c>
      <c r="C759" s="164" t="s">
        <v>295</v>
      </c>
      <c r="D759" s="168" t="b">
        <v>0</v>
      </c>
      <c r="E759" s="164" t="s">
        <v>4788</v>
      </c>
      <c r="F759" s="164" t="s">
        <v>86</v>
      </c>
      <c r="G759" s="164" t="s">
        <v>87</v>
      </c>
      <c r="H759" s="164" t="s">
        <v>295</v>
      </c>
      <c r="I759" s="164" t="s">
        <v>295</v>
      </c>
      <c r="J759" s="164" t="s">
        <v>3149</v>
      </c>
      <c r="K759" s="164" t="s">
        <v>84</v>
      </c>
      <c r="L759" s="164" t="s">
        <v>33</v>
      </c>
      <c r="M759" s="164" t="s">
        <v>88</v>
      </c>
      <c r="N759" s="164" t="s">
        <v>295</v>
      </c>
      <c r="O759" s="164" t="s">
        <v>88</v>
      </c>
      <c r="P759" s="168">
        <v>16</v>
      </c>
      <c r="Q759" s="164" t="s">
        <v>295</v>
      </c>
      <c r="R759" s="164" t="s">
        <v>295</v>
      </c>
      <c r="S759" s="168" t="b">
        <v>0</v>
      </c>
      <c r="T759" s="168">
        <v>0</v>
      </c>
      <c r="V759" s="170">
        <v>43297</v>
      </c>
      <c r="W759" s="164" t="s">
        <v>3149</v>
      </c>
      <c r="X759" s="167"/>
      <c r="Y759" s="167"/>
      <c r="Z759" s="164" t="s">
        <v>295</v>
      </c>
      <c r="AC759" s="164" t="s">
        <v>295</v>
      </c>
      <c r="AE759" s="164" t="s">
        <v>295</v>
      </c>
      <c r="AF759" s="164" t="s">
        <v>295</v>
      </c>
      <c r="AG759" s="164" t="s">
        <v>295</v>
      </c>
      <c r="AH759"/>
      <c r="AI759" s="164" t="s">
        <v>295</v>
      </c>
      <c r="AJ759" s="151" t="str">
        <f t="shared" si="11"/>
        <v>PD&amp;C</v>
      </c>
      <c r="AK759" s="151" t="b">
        <f>ISNUMBER(SEARCH("IRT",Table1[[#This Row],[Current_Status]]))</f>
        <v>0</v>
      </c>
      <c r="AL759" s="152">
        <f>YEAR(Table1[[#This Row],[Project_Initiated]])</f>
        <v>2018</v>
      </c>
      <c r="AM759" s="87">
        <v>43770</v>
      </c>
      <c r="AN759" s="87" t="str">
        <f>IF(AND(Table1[[#This Row],[Completed Date]]&gt;="07/01/2019"+0,Table1[[#This Row],[Completed Date]]&lt;="6/30/2020"+0),"FY 19-20",IF(AND(Table1[[#This Row],[Completed Date]]&gt;="07/01/2018"+0,Table1[[#This Row],[Completed Date]]&lt;="6/30/2019"+0),"FY 18-19",""))</f>
        <v/>
      </c>
      <c r="AO759" s="152" t="str">
        <f>IFERROR(FIND("R",Table1[[#This Row],[FS_Priority]]),"")</f>
        <v/>
      </c>
      <c r="AX759"/>
      <c r="BA759" s="3"/>
    </row>
    <row r="760" spans="1:53" hidden="1" x14ac:dyDescent="0.25">
      <c r="A760" s="164" t="s">
        <v>94</v>
      </c>
      <c r="B760" s="164" t="s">
        <v>94</v>
      </c>
      <c r="C760" s="164" t="s">
        <v>295</v>
      </c>
      <c r="D760" s="168" t="b">
        <v>0</v>
      </c>
      <c r="E760" s="164" t="s">
        <v>4788</v>
      </c>
      <c r="F760" s="164" t="s">
        <v>3695</v>
      </c>
      <c r="G760" s="164" t="s">
        <v>3923</v>
      </c>
      <c r="H760" s="164" t="s">
        <v>295</v>
      </c>
      <c r="I760" s="164" t="s">
        <v>295</v>
      </c>
      <c r="J760" s="164" t="s">
        <v>74</v>
      </c>
      <c r="K760" s="164" t="s">
        <v>84</v>
      </c>
      <c r="L760" s="164" t="s">
        <v>33</v>
      </c>
      <c r="M760" s="164" t="s">
        <v>3925</v>
      </c>
      <c r="N760" s="164" t="s">
        <v>295</v>
      </c>
      <c r="O760" s="164" t="s">
        <v>4872</v>
      </c>
      <c r="P760" s="168">
        <v>17</v>
      </c>
      <c r="Q760" s="164" t="s">
        <v>295</v>
      </c>
      <c r="R760" s="164" t="s">
        <v>295</v>
      </c>
      <c r="S760" s="168" t="b">
        <v>0</v>
      </c>
      <c r="T760" s="168">
        <v>42000</v>
      </c>
      <c r="V760" s="170">
        <v>43055</v>
      </c>
      <c r="W760" s="164" t="s">
        <v>4826</v>
      </c>
      <c r="X760" s="170">
        <v>43770</v>
      </c>
      <c r="Y760" s="170">
        <v>43800</v>
      </c>
      <c r="Z760" s="164" t="s">
        <v>295</v>
      </c>
      <c r="AC760" s="164" t="s">
        <v>295</v>
      </c>
      <c r="AE760" s="164" t="s">
        <v>295</v>
      </c>
      <c r="AF760" s="164" t="s">
        <v>295</v>
      </c>
      <c r="AG760" s="164" t="s">
        <v>295</v>
      </c>
      <c r="AH760"/>
      <c r="AI760" s="164" t="s">
        <v>295</v>
      </c>
      <c r="AJ760" s="151" t="str">
        <f t="shared" si="11"/>
        <v>PD&amp;C</v>
      </c>
      <c r="AK760" s="151" t="b">
        <f>ISNUMBER(SEARCH("IRT",Table1[[#This Row],[Current_Status]]))</f>
        <v>0</v>
      </c>
      <c r="AL760" s="152">
        <f>YEAR(Table1[[#This Row],[Project_Initiated]])</f>
        <v>2017</v>
      </c>
      <c r="AM760" s="87">
        <v>43770</v>
      </c>
      <c r="AN760" s="87" t="str">
        <f>IF(AND(Table1[[#This Row],[Completed Date]]&gt;="07/01/2019"+0,Table1[[#This Row],[Completed Date]]&lt;="6/30/2020"+0),"FY 19-20",IF(AND(Table1[[#This Row],[Completed Date]]&gt;="07/01/2018"+0,Table1[[#This Row],[Completed Date]]&lt;="6/30/2019"+0),"FY 18-19",""))</f>
        <v/>
      </c>
      <c r="AO760" s="152" t="str">
        <f>IFERROR(FIND("R",Table1[[#This Row],[FS_Priority]]),"")</f>
        <v/>
      </c>
      <c r="AX760"/>
      <c r="BA760" s="3"/>
    </row>
    <row r="761" spans="1:53" hidden="1" x14ac:dyDescent="0.25">
      <c r="A761" s="164" t="s">
        <v>4430</v>
      </c>
      <c r="B761" s="164" t="s">
        <v>4430</v>
      </c>
      <c r="C761" s="164" t="s">
        <v>295</v>
      </c>
      <c r="D761" s="168" t="b">
        <v>0</v>
      </c>
      <c r="E761" s="164" t="s">
        <v>4788</v>
      </c>
      <c r="F761" s="164" t="s">
        <v>4438</v>
      </c>
      <c r="G761" s="164" t="s">
        <v>130</v>
      </c>
      <c r="H761" s="164" t="s">
        <v>295</v>
      </c>
      <c r="I761" s="164" t="s">
        <v>295</v>
      </c>
      <c r="J761" s="164" t="s">
        <v>2894</v>
      </c>
      <c r="K761" s="164" t="s">
        <v>84</v>
      </c>
      <c r="L761" s="164" t="s">
        <v>33</v>
      </c>
      <c r="M761" s="164" t="s">
        <v>88</v>
      </c>
      <c r="N761" s="164" t="s">
        <v>295</v>
      </c>
      <c r="O761" s="164" t="s">
        <v>4872</v>
      </c>
      <c r="P761" s="168">
        <v>18</v>
      </c>
      <c r="Q761" s="164" t="s">
        <v>295</v>
      </c>
      <c r="R761" s="164" t="s">
        <v>295</v>
      </c>
      <c r="S761" s="168" t="b">
        <v>0</v>
      </c>
      <c r="T761" s="168">
        <v>2842000</v>
      </c>
      <c r="V761" s="170">
        <v>42340</v>
      </c>
      <c r="W761" s="164" t="s">
        <v>38</v>
      </c>
      <c r="X761" s="170">
        <v>43770</v>
      </c>
      <c r="Y761" s="170">
        <v>43800</v>
      </c>
      <c r="Z761" s="164" t="s">
        <v>295</v>
      </c>
      <c r="AC761" s="164" t="s">
        <v>295</v>
      </c>
      <c r="AE761" s="164" t="s">
        <v>295</v>
      </c>
      <c r="AF761" s="164" t="s">
        <v>295</v>
      </c>
      <c r="AG761" s="164" t="s">
        <v>295</v>
      </c>
      <c r="AH761"/>
      <c r="AI761" s="164" t="s">
        <v>295</v>
      </c>
      <c r="AJ761" s="151" t="str">
        <f t="shared" si="11"/>
        <v>PD&amp;C</v>
      </c>
      <c r="AK761" s="151" t="b">
        <f>ISNUMBER(SEARCH("IRT",Table1[[#This Row],[Current_Status]]))</f>
        <v>0</v>
      </c>
      <c r="AL761" s="152">
        <f>YEAR(Table1[[#This Row],[Project_Initiated]])</f>
        <v>2015</v>
      </c>
      <c r="AM761" s="87">
        <v>43770</v>
      </c>
      <c r="AN761" s="87" t="str">
        <f>IF(AND(Table1[[#This Row],[Completed Date]]&gt;="07/01/2019"+0,Table1[[#This Row],[Completed Date]]&lt;="6/30/2020"+0),"FY 19-20",IF(AND(Table1[[#This Row],[Completed Date]]&gt;="07/01/2018"+0,Table1[[#This Row],[Completed Date]]&lt;="6/30/2019"+0),"FY 18-19",""))</f>
        <v/>
      </c>
      <c r="AO761" s="152" t="str">
        <f>IFERROR(FIND("R",Table1[[#This Row],[FS_Priority]]),"")</f>
        <v/>
      </c>
      <c r="AX761"/>
      <c r="BA761" s="3"/>
    </row>
    <row r="762" spans="1:53" hidden="1" x14ac:dyDescent="0.25">
      <c r="A762" s="164" t="s">
        <v>4432</v>
      </c>
      <c r="B762" s="164" t="s">
        <v>4432</v>
      </c>
      <c r="C762" s="164" t="s">
        <v>295</v>
      </c>
      <c r="D762" s="168" t="b">
        <v>0</v>
      </c>
      <c r="E762" s="164" t="s">
        <v>4788</v>
      </c>
      <c r="F762" s="164" t="s">
        <v>4439</v>
      </c>
      <c r="G762" s="164" t="s">
        <v>130</v>
      </c>
      <c r="H762" s="164" t="s">
        <v>295</v>
      </c>
      <c r="I762" s="164" t="s">
        <v>295</v>
      </c>
      <c r="J762" s="164" t="s">
        <v>74</v>
      </c>
      <c r="K762" s="164" t="s">
        <v>84</v>
      </c>
      <c r="L762" s="164" t="s">
        <v>33</v>
      </c>
      <c r="M762" s="164" t="s">
        <v>88</v>
      </c>
      <c r="N762" s="164" t="s">
        <v>295</v>
      </c>
      <c r="O762" s="164" t="s">
        <v>4872</v>
      </c>
      <c r="P762" s="168">
        <v>18</v>
      </c>
      <c r="Q762" s="164" t="s">
        <v>295</v>
      </c>
      <c r="R762" s="164" t="s">
        <v>295</v>
      </c>
      <c r="S762" s="168" t="b">
        <v>0</v>
      </c>
      <c r="T762" s="168">
        <v>2842000</v>
      </c>
      <c r="V762" s="170">
        <v>42340</v>
      </c>
      <c r="W762" s="164" t="s">
        <v>3178</v>
      </c>
      <c r="X762" s="171">
        <v>43800</v>
      </c>
      <c r="Y762" s="171">
        <v>43862</v>
      </c>
      <c r="Z762" s="164" t="s">
        <v>295</v>
      </c>
      <c r="AC762" s="164" t="s">
        <v>295</v>
      </c>
      <c r="AE762" s="164" t="s">
        <v>295</v>
      </c>
      <c r="AF762" s="164" t="s">
        <v>295</v>
      </c>
      <c r="AG762" s="164" t="s">
        <v>295</v>
      </c>
      <c r="AH762"/>
      <c r="AI762" s="164" t="s">
        <v>295</v>
      </c>
      <c r="AJ762" s="151" t="str">
        <f t="shared" si="11"/>
        <v>PD&amp;C</v>
      </c>
      <c r="AK762" s="151" t="b">
        <f>ISNUMBER(SEARCH("IRT",Table1[[#This Row],[Current_Status]]))</f>
        <v>0</v>
      </c>
      <c r="AL762" s="152">
        <f>YEAR(Table1[[#This Row],[Project_Initiated]])</f>
        <v>2015</v>
      </c>
      <c r="AM762" s="87">
        <v>43770</v>
      </c>
      <c r="AN762" s="87" t="str">
        <f>IF(AND(Table1[[#This Row],[Completed Date]]&gt;="07/01/2019"+0,Table1[[#This Row],[Completed Date]]&lt;="6/30/2020"+0),"FY 19-20",IF(AND(Table1[[#This Row],[Completed Date]]&gt;="07/01/2018"+0,Table1[[#This Row],[Completed Date]]&lt;="6/30/2019"+0),"FY 18-19",""))</f>
        <v/>
      </c>
      <c r="AO762" s="152" t="str">
        <f>IFERROR(FIND("R",Table1[[#This Row],[FS_Priority]]),"")</f>
        <v/>
      </c>
      <c r="AX762"/>
      <c r="BA762" s="3"/>
    </row>
    <row r="763" spans="1:53" hidden="1" x14ac:dyDescent="0.25">
      <c r="A763" s="164" t="s">
        <v>4431</v>
      </c>
      <c r="B763" s="164" t="s">
        <v>4431</v>
      </c>
      <c r="C763" s="164" t="s">
        <v>295</v>
      </c>
      <c r="D763" s="168" t="b">
        <v>0</v>
      </c>
      <c r="E763" s="164" t="s">
        <v>4788</v>
      </c>
      <c r="F763" s="164" t="s">
        <v>4437</v>
      </c>
      <c r="G763" s="164" t="s">
        <v>130</v>
      </c>
      <c r="H763" s="164" t="s">
        <v>295</v>
      </c>
      <c r="I763" s="164" t="s">
        <v>295</v>
      </c>
      <c r="J763" s="164" t="s">
        <v>2894</v>
      </c>
      <c r="K763" s="164" t="s">
        <v>84</v>
      </c>
      <c r="L763" s="164" t="s">
        <v>33</v>
      </c>
      <c r="M763" s="164" t="s">
        <v>88</v>
      </c>
      <c r="N763" s="164" t="s">
        <v>295</v>
      </c>
      <c r="O763" s="164" t="s">
        <v>4872</v>
      </c>
      <c r="P763" s="168">
        <v>19</v>
      </c>
      <c r="Q763" s="164" t="s">
        <v>295</v>
      </c>
      <c r="R763" s="164" t="s">
        <v>295</v>
      </c>
      <c r="S763" s="168" t="b">
        <v>0</v>
      </c>
      <c r="T763" s="168">
        <v>2842000</v>
      </c>
      <c r="V763" s="170">
        <v>42340</v>
      </c>
      <c r="W763" s="164" t="s">
        <v>38</v>
      </c>
      <c r="X763" s="170">
        <v>43770</v>
      </c>
      <c r="Y763" s="170">
        <v>43800</v>
      </c>
      <c r="Z763" s="164" t="s">
        <v>295</v>
      </c>
      <c r="AC763" s="164" t="s">
        <v>295</v>
      </c>
      <c r="AE763" s="164" t="s">
        <v>295</v>
      </c>
      <c r="AF763" s="164" t="s">
        <v>295</v>
      </c>
      <c r="AG763" s="164" t="s">
        <v>295</v>
      </c>
      <c r="AH763"/>
      <c r="AI763" s="164" t="s">
        <v>295</v>
      </c>
      <c r="AJ763" s="151" t="str">
        <f t="shared" si="11"/>
        <v>PD&amp;C</v>
      </c>
      <c r="AK763" s="151" t="b">
        <f>ISNUMBER(SEARCH("IRT",Table1[[#This Row],[Current_Status]]))</f>
        <v>0</v>
      </c>
      <c r="AL763" s="152">
        <f>YEAR(Table1[[#This Row],[Project_Initiated]])</f>
        <v>2015</v>
      </c>
      <c r="AM763" s="87">
        <v>43770</v>
      </c>
      <c r="AN763" s="87" t="str">
        <f>IF(AND(Table1[[#This Row],[Completed Date]]&gt;="07/01/2019"+0,Table1[[#This Row],[Completed Date]]&lt;="6/30/2020"+0),"FY 19-20",IF(AND(Table1[[#This Row],[Completed Date]]&gt;="07/01/2018"+0,Table1[[#This Row],[Completed Date]]&lt;="6/30/2019"+0),"FY 18-19",""))</f>
        <v/>
      </c>
      <c r="AO763" s="152" t="str">
        <f>IFERROR(FIND("R",Table1[[#This Row],[FS_Priority]]),"")</f>
        <v/>
      </c>
      <c r="AX763"/>
      <c r="BA763" s="3"/>
    </row>
    <row r="764" spans="1:53" hidden="1" x14ac:dyDescent="0.25">
      <c r="A764" s="164" t="s">
        <v>95</v>
      </c>
      <c r="B764" s="164" t="s">
        <v>95</v>
      </c>
      <c r="C764" s="164" t="s">
        <v>295</v>
      </c>
      <c r="D764" s="168" t="b">
        <v>0</v>
      </c>
      <c r="E764" s="164" t="s">
        <v>4788</v>
      </c>
      <c r="F764" s="164" t="s">
        <v>3006</v>
      </c>
      <c r="G764" s="164" t="s">
        <v>3926</v>
      </c>
      <c r="H764" s="164" t="s">
        <v>376</v>
      </c>
      <c r="I764" s="164" t="s">
        <v>295</v>
      </c>
      <c r="J764" s="164" t="s">
        <v>4970</v>
      </c>
      <c r="K764" s="164" t="s">
        <v>84</v>
      </c>
      <c r="L764" s="164" t="s">
        <v>33</v>
      </c>
      <c r="M764" s="164" t="s">
        <v>269</v>
      </c>
      <c r="N764" s="164" t="s">
        <v>295</v>
      </c>
      <c r="O764" s="164" t="s">
        <v>269</v>
      </c>
      <c r="P764" s="168">
        <v>19</v>
      </c>
      <c r="Q764" s="164" t="s">
        <v>295</v>
      </c>
      <c r="R764" s="164" t="s">
        <v>295</v>
      </c>
      <c r="S764" s="168" t="b">
        <v>0</v>
      </c>
      <c r="T764" s="168">
        <v>1530020</v>
      </c>
      <c r="V764" s="170">
        <v>43072</v>
      </c>
      <c r="W764" s="164" t="s">
        <v>4503</v>
      </c>
      <c r="X764" s="170">
        <v>43800</v>
      </c>
      <c r="Y764" s="170">
        <v>44075</v>
      </c>
      <c r="Z764" s="164" t="s">
        <v>295</v>
      </c>
      <c r="AC764" s="164" t="s">
        <v>295</v>
      </c>
      <c r="AE764" s="164" t="s">
        <v>295</v>
      </c>
      <c r="AF764" s="164" t="s">
        <v>295</v>
      </c>
      <c r="AG764" s="164" t="s">
        <v>295</v>
      </c>
      <c r="AH764"/>
      <c r="AI764" s="164" t="s">
        <v>295</v>
      </c>
      <c r="AJ764" s="151" t="str">
        <f t="shared" si="11"/>
        <v>PD&amp;C</v>
      </c>
      <c r="AK764" s="151" t="b">
        <f>ISNUMBER(SEARCH("IRT",Table1[[#This Row],[Current_Status]]))</f>
        <v>0</v>
      </c>
      <c r="AL764" s="152">
        <f>YEAR(Table1[[#This Row],[Project_Initiated]])</f>
        <v>2017</v>
      </c>
      <c r="AM764" s="87">
        <v>43770</v>
      </c>
      <c r="AN764" s="87" t="str">
        <f>IF(AND(Table1[[#This Row],[Completed Date]]&gt;="07/01/2019"+0,Table1[[#This Row],[Completed Date]]&lt;="6/30/2020"+0),"FY 19-20",IF(AND(Table1[[#This Row],[Completed Date]]&gt;="07/01/2018"+0,Table1[[#This Row],[Completed Date]]&lt;="6/30/2019"+0),"FY 18-19",""))</f>
        <v/>
      </c>
      <c r="AO764" s="152" t="str">
        <f>IFERROR(FIND("R",Table1[[#This Row],[FS_Priority]]),"")</f>
        <v/>
      </c>
      <c r="AX764"/>
      <c r="BA764" s="3"/>
    </row>
    <row r="765" spans="1:53" hidden="1" x14ac:dyDescent="0.25">
      <c r="A765" s="164" t="s">
        <v>131</v>
      </c>
      <c r="B765" s="164" t="s">
        <v>131</v>
      </c>
      <c r="C765" s="164" t="s">
        <v>295</v>
      </c>
      <c r="D765" s="168" t="b">
        <v>0</v>
      </c>
      <c r="E765" s="164" t="s">
        <v>4788</v>
      </c>
      <c r="F765" s="164" t="s">
        <v>132</v>
      </c>
      <c r="G765" s="164" t="s">
        <v>133</v>
      </c>
      <c r="H765" s="164" t="s">
        <v>116</v>
      </c>
      <c r="I765" s="164" t="s">
        <v>295</v>
      </c>
      <c r="J765" s="164" t="s">
        <v>3835</v>
      </c>
      <c r="K765" s="164" t="s">
        <v>84</v>
      </c>
      <c r="L765" s="164" t="s">
        <v>33</v>
      </c>
      <c r="M765" s="164" t="s">
        <v>3927</v>
      </c>
      <c r="N765" s="164" t="s">
        <v>295</v>
      </c>
      <c r="O765" s="164" t="s">
        <v>3790</v>
      </c>
      <c r="P765" s="169">
        <v>20</v>
      </c>
      <c r="Q765" s="164" t="s">
        <v>295</v>
      </c>
      <c r="R765" s="164" t="s">
        <v>295</v>
      </c>
      <c r="S765" s="168" t="b">
        <v>0</v>
      </c>
      <c r="T765" s="169">
        <v>23547000</v>
      </c>
      <c r="V765" s="170">
        <v>42258</v>
      </c>
      <c r="W765" s="164" t="s">
        <v>3150</v>
      </c>
      <c r="X765" s="171">
        <v>43467</v>
      </c>
      <c r="Y765" s="171">
        <v>44348</v>
      </c>
      <c r="Z765" s="164" t="s">
        <v>295</v>
      </c>
      <c r="AC765" s="164" t="s">
        <v>295</v>
      </c>
      <c r="AE765" s="164" t="s">
        <v>295</v>
      </c>
      <c r="AF765" s="164" t="s">
        <v>295</v>
      </c>
      <c r="AG765" s="164" t="s">
        <v>295</v>
      </c>
      <c r="AH765" s="167"/>
      <c r="AI765" s="164" t="s">
        <v>295</v>
      </c>
      <c r="AJ765" s="151" t="str">
        <f t="shared" si="11"/>
        <v>PD&amp;C</v>
      </c>
      <c r="AK765" s="151" t="b">
        <f>ISNUMBER(SEARCH("IRT",Table1[[#This Row],[Current_Status]]))</f>
        <v>0</v>
      </c>
      <c r="AL765" s="152">
        <f>YEAR(Table1[[#This Row],[Project_Initiated]])</f>
        <v>2015</v>
      </c>
      <c r="AM765" s="87">
        <v>43770</v>
      </c>
      <c r="AN765" s="87" t="str">
        <f>IF(AND(Table1[[#This Row],[Completed Date]]&gt;="07/01/2019"+0,Table1[[#This Row],[Completed Date]]&lt;="6/30/2020"+0),"FY 19-20",IF(AND(Table1[[#This Row],[Completed Date]]&gt;="07/01/2018"+0,Table1[[#This Row],[Completed Date]]&lt;="6/30/2019"+0),"FY 18-19",""))</f>
        <v/>
      </c>
      <c r="AO765" s="152" t="str">
        <f>IFERROR(FIND("R",Table1[[#This Row],[FS_Priority]]),"")</f>
        <v/>
      </c>
      <c r="AX765"/>
      <c r="BA765" s="3"/>
    </row>
    <row r="766" spans="1:53" hidden="1" x14ac:dyDescent="0.25">
      <c r="A766" s="164" t="s">
        <v>97</v>
      </c>
      <c r="B766" s="164" t="s">
        <v>97</v>
      </c>
      <c r="C766" s="164" t="s">
        <v>295</v>
      </c>
      <c r="D766" s="168" t="b">
        <v>0</v>
      </c>
      <c r="E766" s="164" t="s">
        <v>4788</v>
      </c>
      <c r="F766" s="164" t="s">
        <v>98</v>
      </c>
      <c r="G766" s="164" t="s">
        <v>3928</v>
      </c>
      <c r="H766" s="164" t="s">
        <v>295</v>
      </c>
      <c r="I766" s="164" t="s">
        <v>295</v>
      </c>
      <c r="J766" s="164" t="s">
        <v>149</v>
      </c>
      <c r="K766" s="164" t="s">
        <v>84</v>
      </c>
      <c r="L766" s="164" t="s">
        <v>33</v>
      </c>
      <c r="M766" s="164" t="s">
        <v>99</v>
      </c>
      <c r="N766" s="164" t="s">
        <v>295</v>
      </c>
      <c r="O766" s="164" t="s">
        <v>3829</v>
      </c>
      <c r="P766" s="169">
        <v>21</v>
      </c>
      <c r="Q766" s="164" t="s">
        <v>295</v>
      </c>
      <c r="R766" s="164" t="s">
        <v>295</v>
      </c>
      <c r="S766" s="168" t="b">
        <v>0</v>
      </c>
      <c r="T766" s="169">
        <v>0</v>
      </c>
      <c r="V766" s="170">
        <v>43072</v>
      </c>
      <c r="W766" s="164" t="s">
        <v>149</v>
      </c>
      <c r="X766"/>
      <c r="Z766" s="164" t="s">
        <v>295</v>
      </c>
      <c r="AC766" s="164" t="s">
        <v>295</v>
      </c>
      <c r="AE766" s="164" t="s">
        <v>295</v>
      </c>
      <c r="AF766" s="164" t="s">
        <v>295</v>
      </c>
      <c r="AG766" s="164" t="s">
        <v>295</v>
      </c>
      <c r="AH766" s="167"/>
      <c r="AI766" s="164" t="s">
        <v>295</v>
      </c>
      <c r="AJ766" s="151" t="str">
        <f t="shared" si="11"/>
        <v>PD&amp;C</v>
      </c>
      <c r="AK766" s="151" t="b">
        <f>ISNUMBER(SEARCH("IRT",Table1[[#This Row],[Current_Status]]))</f>
        <v>0</v>
      </c>
      <c r="AL766" s="152">
        <f>YEAR(Table1[[#This Row],[Project_Initiated]])</f>
        <v>2017</v>
      </c>
      <c r="AM766" s="87">
        <v>43770</v>
      </c>
      <c r="AN766" s="87" t="str">
        <f>IF(AND(Table1[[#This Row],[Completed Date]]&gt;="07/01/2019"+0,Table1[[#This Row],[Completed Date]]&lt;="6/30/2020"+0),"FY 19-20",IF(AND(Table1[[#This Row],[Completed Date]]&gt;="07/01/2018"+0,Table1[[#This Row],[Completed Date]]&lt;="6/30/2019"+0),"FY 18-19",""))</f>
        <v/>
      </c>
      <c r="AO766" s="152" t="str">
        <f>IFERROR(FIND("R",Table1[[#This Row],[FS_Priority]]),"")</f>
        <v/>
      </c>
      <c r="AX766"/>
      <c r="BA766" s="3"/>
    </row>
    <row r="767" spans="1:53" hidden="1" x14ac:dyDescent="0.25">
      <c r="A767" s="164" t="s">
        <v>100</v>
      </c>
      <c r="B767" s="164" t="s">
        <v>100</v>
      </c>
      <c r="C767" s="164" t="s">
        <v>295</v>
      </c>
      <c r="D767" s="168" t="b">
        <v>0</v>
      </c>
      <c r="E767" s="164" t="s">
        <v>4788</v>
      </c>
      <c r="F767" s="164" t="s">
        <v>101</v>
      </c>
      <c r="G767" s="164" t="s">
        <v>102</v>
      </c>
      <c r="H767" s="164" t="s">
        <v>295</v>
      </c>
      <c r="I767" s="164" t="s">
        <v>295</v>
      </c>
      <c r="J767" s="164" t="s">
        <v>104</v>
      </c>
      <c r="K767" s="164" t="s">
        <v>84</v>
      </c>
      <c r="L767" s="164" t="s">
        <v>33</v>
      </c>
      <c r="M767" s="164" t="s">
        <v>103</v>
      </c>
      <c r="N767" s="164" t="s">
        <v>295</v>
      </c>
      <c r="O767" s="164" t="s">
        <v>4872</v>
      </c>
      <c r="P767" s="169">
        <v>22</v>
      </c>
      <c r="Q767" s="164" t="s">
        <v>295</v>
      </c>
      <c r="R767" s="164" t="s">
        <v>295</v>
      </c>
      <c r="S767" s="168" t="b">
        <v>0</v>
      </c>
      <c r="T767" s="169">
        <v>0</v>
      </c>
      <c r="V767" s="170">
        <v>43334</v>
      </c>
      <c r="W767" s="164" t="s">
        <v>104</v>
      </c>
      <c r="X767" s="171">
        <v>43831</v>
      </c>
      <c r="Y767" s="171">
        <v>44075</v>
      </c>
      <c r="Z767" s="164" t="s">
        <v>295</v>
      </c>
      <c r="AC767" s="164" t="s">
        <v>295</v>
      </c>
      <c r="AE767" s="164" t="s">
        <v>295</v>
      </c>
      <c r="AF767" s="164" t="s">
        <v>295</v>
      </c>
      <c r="AG767" s="164" t="s">
        <v>295</v>
      </c>
      <c r="AH767" s="167"/>
      <c r="AI767" s="164" t="s">
        <v>295</v>
      </c>
      <c r="AJ767" s="151" t="str">
        <f t="shared" si="11"/>
        <v>PD&amp;C</v>
      </c>
      <c r="AK767" s="151" t="b">
        <f>ISNUMBER(SEARCH("IRT",Table1[[#This Row],[Current_Status]]))</f>
        <v>0</v>
      </c>
      <c r="AL767" s="152">
        <f>YEAR(Table1[[#This Row],[Project_Initiated]])</f>
        <v>2018</v>
      </c>
      <c r="AM767" s="87">
        <v>43770</v>
      </c>
      <c r="AN767" s="87" t="str">
        <f>IF(AND(Table1[[#This Row],[Completed Date]]&gt;="07/01/2019"+0,Table1[[#This Row],[Completed Date]]&lt;="6/30/2020"+0),"FY 19-20",IF(AND(Table1[[#This Row],[Completed Date]]&gt;="07/01/2018"+0,Table1[[#This Row],[Completed Date]]&lt;="6/30/2019"+0),"FY 18-19",""))</f>
        <v/>
      </c>
      <c r="AO767" s="152" t="str">
        <f>IFERROR(FIND("R",Table1[[#This Row],[FS_Priority]]),"")</f>
        <v/>
      </c>
      <c r="AX767"/>
      <c r="BA767" s="3"/>
    </row>
    <row r="768" spans="1:53" hidden="1" x14ac:dyDescent="0.25">
      <c r="A768" s="164" t="s">
        <v>73</v>
      </c>
      <c r="B768" s="164" t="s">
        <v>73</v>
      </c>
      <c r="C768" s="164" t="s">
        <v>295</v>
      </c>
      <c r="D768" s="168" t="b">
        <v>0</v>
      </c>
      <c r="E768" s="164" t="s">
        <v>4788</v>
      </c>
      <c r="F768" s="164" t="s">
        <v>4731</v>
      </c>
      <c r="G768" s="164" t="s">
        <v>3930</v>
      </c>
      <c r="H768" s="164" t="s">
        <v>295</v>
      </c>
      <c r="I768" s="164" t="s">
        <v>295</v>
      </c>
      <c r="J768" s="164" t="s">
        <v>3854</v>
      </c>
      <c r="K768" s="164" t="s">
        <v>84</v>
      </c>
      <c r="L768" s="164" t="s">
        <v>33</v>
      </c>
      <c r="M768" s="164" t="s">
        <v>3848</v>
      </c>
      <c r="N768" s="164" t="s">
        <v>295</v>
      </c>
      <c r="O768" s="164" t="s">
        <v>177</v>
      </c>
      <c r="P768" s="169">
        <v>99</v>
      </c>
      <c r="Q768" s="164" t="s">
        <v>295</v>
      </c>
      <c r="R768" s="164" t="s">
        <v>295</v>
      </c>
      <c r="S768" s="168" t="b">
        <v>0</v>
      </c>
      <c r="T768" s="169">
        <v>1294648</v>
      </c>
      <c r="V768" s="170">
        <v>42654</v>
      </c>
      <c r="W768" s="164" t="s">
        <v>34</v>
      </c>
      <c r="X768" s="171">
        <v>43466</v>
      </c>
      <c r="Y768" s="171">
        <v>43678</v>
      </c>
      <c r="Z768" s="164" t="s">
        <v>295</v>
      </c>
      <c r="AC768" s="164" t="s">
        <v>295</v>
      </c>
      <c r="AE768" s="164" t="s">
        <v>295</v>
      </c>
      <c r="AF768" s="164" t="s">
        <v>295</v>
      </c>
      <c r="AG768" s="164" t="s">
        <v>295</v>
      </c>
      <c r="AH768" s="167"/>
      <c r="AI768" s="164" t="s">
        <v>295</v>
      </c>
      <c r="AJ768" s="151" t="str">
        <f t="shared" si="11"/>
        <v>PD&amp;C</v>
      </c>
      <c r="AK768" s="151" t="b">
        <f>ISNUMBER(SEARCH("IRT",Table1[[#This Row],[Current_Status]]))</f>
        <v>0</v>
      </c>
      <c r="AL768" s="152">
        <f>YEAR(Table1[[#This Row],[Project_Initiated]])</f>
        <v>2016</v>
      </c>
      <c r="AM768" s="87">
        <v>43770</v>
      </c>
      <c r="AN768" s="87" t="str">
        <f>IF(AND(Table1[[#This Row],[Completed Date]]&gt;="07/01/2019"+0,Table1[[#This Row],[Completed Date]]&lt;="6/30/2020"+0),"FY 19-20",IF(AND(Table1[[#This Row],[Completed Date]]&gt;="07/01/2018"+0,Table1[[#This Row],[Completed Date]]&lt;="6/30/2019"+0),"FY 18-19",""))</f>
        <v/>
      </c>
      <c r="AO768" s="152" t="str">
        <f>IFERROR(FIND("R",Table1[[#This Row],[FS_Priority]]),"")</f>
        <v/>
      </c>
      <c r="AX768"/>
      <c r="BA768" s="3"/>
    </row>
    <row r="769" spans="1:53" hidden="1" x14ac:dyDescent="0.25">
      <c r="A769" s="164" t="s">
        <v>798</v>
      </c>
      <c r="B769" s="164" t="s">
        <v>295</v>
      </c>
      <c r="C769" s="164" t="s">
        <v>798</v>
      </c>
      <c r="D769" s="168" t="b">
        <v>0</v>
      </c>
      <c r="E769" s="164" t="s">
        <v>530</v>
      </c>
      <c r="F769" s="164" t="s">
        <v>3347</v>
      </c>
      <c r="G769" s="164" t="s">
        <v>295</v>
      </c>
      <c r="H769" s="164" t="s">
        <v>3873</v>
      </c>
      <c r="I769" s="164" t="s">
        <v>3931</v>
      </c>
      <c r="J769" s="164" t="s">
        <v>2838</v>
      </c>
      <c r="K769" s="164" t="s">
        <v>3932</v>
      </c>
      <c r="L769" s="164" t="s">
        <v>2778</v>
      </c>
      <c r="M769" s="164" t="s">
        <v>3933</v>
      </c>
      <c r="N769" s="164" t="s">
        <v>295</v>
      </c>
      <c r="O769" s="164" t="s">
        <v>263</v>
      </c>
      <c r="Q769" s="164" t="s">
        <v>295</v>
      </c>
      <c r="R769" s="164" t="s">
        <v>295</v>
      </c>
      <c r="S769" s="168" t="b">
        <v>0</v>
      </c>
      <c r="V769" s="170">
        <v>43171</v>
      </c>
      <c r="W769" s="164" t="s">
        <v>295</v>
      </c>
      <c r="X769"/>
      <c r="Z769" s="164" t="s">
        <v>295</v>
      </c>
      <c r="AC769" s="164" t="s">
        <v>799</v>
      </c>
      <c r="AE769" s="164" t="s">
        <v>263</v>
      </c>
      <c r="AF769" s="164" t="s">
        <v>800</v>
      </c>
      <c r="AG769" s="164" t="s">
        <v>2884</v>
      </c>
      <c r="AH769" s="170">
        <v>43361</v>
      </c>
      <c r="AI769" s="164" t="s">
        <v>4933</v>
      </c>
      <c r="AJ769" s="151" t="str">
        <f t="shared" si="11"/>
        <v>FS</v>
      </c>
      <c r="AK769" s="151" t="b">
        <f>ISNUMBER(SEARCH("IRT",Table1[[#This Row],[Current_Status]]))</f>
        <v>0</v>
      </c>
      <c r="AL769" s="152">
        <f>YEAR(Table1[[#This Row],[Project_Initiated]])</f>
        <v>2018</v>
      </c>
      <c r="AM769" s="87">
        <v>43770</v>
      </c>
      <c r="AN769" s="87" t="str">
        <f>IF(AND(Table1[[#This Row],[Completed Date]]&gt;="07/01/2019"+0,Table1[[#This Row],[Completed Date]]&lt;="6/30/2020"+0),"FY 19-20",IF(AND(Table1[[#This Row],[Completed Date]]&gt;="07/01/2018"+0,Table1[[#This Row],[Completed Date]]&lt;="6/30/2019"+0),"FY 18-19",""))</f>
        <v>FY 18-19</v>
      </c>
      <c r="AO769" s="152" t="str">
        <f>IFERROR(FIND("R",Table1[[#This Row],[FS_Priority]]),"")</f>
        <v/>
      </c>
      <c r="AX769"/>
      <c r="BA769" s="3"/>
    </row>
    <row r="770" spans="1:53" hidden="1" x14ac:dyDescent="0.25">
      <c r="A770" s="164" t="s">
        <v>736</v>
      </c>
      <c r="B770" s="164" t="s">
        <v>295</v>
      </c>
      <c r="C770" s="164" t="s">
        <v>736</v>
      </c>
      <c r="D770" s="168" t="b">
        <v>0</v>
      </c>
      <c r="E770" s="164" t="s">
        <v>530</v>
      </c>
      <c r="F770" s="164" t="s">
        <v>3348</v>
      </c>
      <c r="G770" s="164" t="s">
        <v>295</v>
      </c>
      <c r="H770" s="164" t="s">
        <v>531</v>
      </c>
      <c r="I770" s="164" t="s">
        <v>372</v>
      </c>
      <c r="J770" s="164" t="s">
        <v>2854</v>
      </c>
      <c r="K770" s="164" t="s">
        <v>3932</v>
      </c>
      <c r="L770" s="164" t="s">
        <v>2778</v>
      </c>
      <c r="M770" s="164" t="s">
        <v>3936</v>
      </c>
      <c r="N770" s="164" t="s">
        <v>295</v>
      </c>
      <c r="O770" s="164" t="s">
        <v>263</v>
      </c>
      <c r="Q770" s="164" t="s">
        <v>295</v>
      </c>
      <c r="R770" s="164" t="s">
        <v>302</v>
      </c>
      <c r="S770" s="168" t="b">
        <v>0</v>
      </c>
      <c r="V770" s="170">
        <v>43069</v>
      </c>
      <c r="W770" s="164" t="s">
        <v>295</v>
      </c>
      <c r="X770"/>
      <c r="Z770" s="164" t="s">
        <v>295</v>
      </c>
      <c r="AC770" s="164" t="s">
        <v>3172</v>
      </c>
      <c r="AE770" s="164" t="s">
        <v>583</v>
      </c>
      <c r="AF770" s="164" t="s">
        <v>3100</v>
      </c>
      <c r="AG770" s="164" t="s">
        <v>2884</v>
      </c>
      <c r="AH770" s="171">
        <v>43601</v>
      </c>
      <c r="AI770" s="164" t="s">
        <v>4938</v>
      </c>
      <c r="AJ770" s="151" t="str">
        <f t="shared" ref="AJ770:AJ833" si="12">IF(LEN(A770)&gt;6,"FS","PD&amp;C")</f>
        <v>FS</v>
      </c>
      <c r="AK770" s="151" t="b">
        <f>ISNUMBER(SEARCH("IRT",Table1[[#This Row],[Current_Status]]))</f>
        <v>0</v>
      </c>
      <c r="AL770" s="152">
        <f>YEAR(Table1[[#This Row],[Project_Initiated]])</f>
        <v>2017</v>
      </c>
      <c r="AM770" s="87">
        <v>43770</v>
      </c>
      <c r="AN770" s="87" t="str">
        <f>IF(AND(Table1[[#This Row],[Completed Date]]&gt;="07/01/2019"+0,Table1[[#This Row],[Completed Date]]&lt;="6/30/2020"+0),"FY 19-20",IF(AND(Table1[[#This Row],[Completed Date]]&gt;="07/01/2018"+0,Table1[[#This Row],[Completed Date]]&lt;="6/30/2019"+0),"FY 18-19",""))</f>
        <v>FY 18-19</v>
      </c>
      <c r="AO770" s="152" t="str">
        <f>IFERROR(FIND("R",Table1[[#This Row],[FS_Priority]]),"")</f>
        <v/>
      </c>
      <c r="AX770"/>
      <c r="BA770" s="3"/>
    </row>
    <row r="771" spans="1:53" hidden="1" x14ac:dyDescent="0.25">
      <c r="A771" s="164" t="s">
        <v>849</v>
      </c>
      <c r="B771" s="164" t="s">
        <v>295</v>
      </c>
      <c r="C771" s="164" t="s">
        <v>849</v>
      </c>
      <c r="D771" s="168" t="b">
        <v>0</v>
      </c>
      <c r="E771" s="164" t="s">
        <v>530</v>
      </c>
      <c r="F771" s="164" t="s">
        <v>3349</v>
      </c>
      <c r="G771" s="164" t="s">
        <v>295</v>
      </c>
      <c r="H771" s="164" t="s">
        <v>75</v>
      </c>
      <c r="I771" s="164" t="s">
        <v>3934</v>
      </c>
      <c r="J771" s="164" t="s">
        <v>2838</v>
      </c>
      <c r="K771" s="164" t="s">
        <v>3932</v>
      </c>
      <c r="L771" s="164" t="s">
        <v>2778</v>
      </c>
      <c r="M771" s="164" t="s">
        <v>3935</v>
      </c>
      <c r="N771" s="164" t="s">
        <v>295</v>
      </c>
      <c r="O771" s="164" t="s">
        <v>243</v>
      </c>
      <c r="Q771" s="164" t="s">
        <v>295</v>
      </c>
      <c r="R771" s="164" t="s">
        <v>324</v>
      </c>
      <c r="S771" s="168" t="b">
        <v>0</v>
      </c>
      <c r="V771" s="170">
        <v>43220</v>
      </c>
      <c r="W771" s="164" t="s">
        <v>295</v>
      </c>
      <c r="X771"/>
      <c r="Z771" s="164" t="s">
        <v>295</v>
      </c>
      <c r="AC771" s="164" t="s">
        <v>295</v>
      </c>
      <c r="AD771" s="167"/>
      <c r="AE771" s="164" t="s">
        <v>243</v>
      </c>
      <c r="AF771" s="164" t="s">
        <v>295</v>
      </c>
      <c r="AG771" s="164" t="s">
        <v>624</v>
      </c>
      <c r="AH771" s="171">
        <v>43336</v>
      </c>
      <c r="AI771" s="164" t="s">
        <v>4935</v>
      </c>
      <c r="AJ771" s="151" t="str">
        <f t="shared" si="12"/>
        <v>FS</v>
      </c>
      <c r="AK771" s="151" t="b">
        <f>ISNUMBER(SEARCH("IRT",Table1[[#This Row],[Current_Status]]))</f>
        <v>0</v>
      </c>
      <c r="AL771" s="152">
        <f>YEAR(Table1[[#This Row],[Project_Initiated]])</f>
        <v>2018</v>
      </c>
      <c r="AM771" s="87">
        <v>43770</v>
      </c>
      <c r="AN771" s="87" t="str">
        <f>IF(AND(Table1[[#This Row],[Completed Date]]&gt;="07/01/2019"+0,Table1[[#This Row],[Completed Date]]&lt;="6/30/2020"+0),"FY 19-20",IF(AND(Table1[[#This Row],[Completed Date]]&gt;="07/01/2018"+0,Table1[[#This Row],[Completed Date]]&lt;="6/30/2019"+0),"FY 18-19",""))</f>
        <v>FY 18-19</v>
      </c>
      <c r="AO771" s="152" t="str">
        <f>IFERROR(FIND("R",Table1[[#This Row],[FS_Priority]]),"")</f>
        <v/>
      </c>
      <c r="AX771"/>
      <c r="BA771" s="3"/>
    </row>
    <row r="772" spans="1:53" hidden="1" x14ac:dyDescent="0.25">
      <c r="A772" s="164" t="s">
        <v>841</v>
      </c>
      <c r="B772" s="164" t="s">
        <v>295</v>
      </c>
      <c r="C772" s="164" t="s">
        <v>841</v>
      </c>
      <c r="D772" s="168" t="b">
        <v>0</v>
      </c>
      <c r="E772" s="164" t="s">
        <v>530</v>
      </c>
      <c r="F772" s="164" t="s">
        <v>3349</v>
      </c>
      <c r="G772" s="164" t="s">
        <v>295</v>
      </c>
      <c r="H772" s="164" t="s">
        <v>75</v>
      </c>
      <c r="I772" s="164" t="s">
        <v>3937</v>
      </c>
      <c r="J772" s="164" t="s">
        <v>2838</v>
      </c>
      <c r="K772" s="164" t="s">
        <v>3932</v>
      </c>
      <c r="L772" s="164" t="s">
        <v>2778</v>
      </c>
      <c r="M772" s="164" t="s">
        <v>3935</v>
      </c>
      <c r="N772" s="164" t="s">
        <v>295</v>
      </c>
      <c r="O772" s="164" t="s">
        <v>243</v>
      </c>
      <c r="Q772" s="164" t="s">
        <v>295</v>
      </c>
      <c r="R772" s="164" t="s">
        <v>323</v>
      </c>
      <c r="S772" s="168" t="b">
        <v>0</v>
      </c>
      <c r="V772" s="170">
        <v>43215</v>
      </c>
      <c r="W772" s="164" t="s">
        <v>295</v>
      </c>
      <c r="X772"/>
      <c r="Z772" s="164" t="s">
        <v>295</v>
      </c>
      <c r="AC772" s="164" t="s">
        <v>295</v>
      </c>
      <c r="AE772" s="164" t="s">
        <v>243</v>
      </c>
      <c r="AF772" s="164" t="s">
        <v>295</v>
      </c>
      <c r="AG772" s="164" t="s">
        <v>624</v>
      </c>
      <c r="AH772" s="170">
        <v>43336</v>
      </c>
      <c r="AI772" s="164" t="s">
        <v>4935</v>
      </c>
      <c r="AJ772" s="151" t="str">
        <f t="shared" si="12"/>
        <v>FS</v>
      </c>
      <c r="AK772" s="151" t="b">
        <f>ISNUMBER(SEARCH("IRT",Table1[[#This Row],[Current_Status]]))</f>
        <v>0</v>
      </c>
      <c r="AL772" s="152">
        <f>YEAR(Table1[[#This Row],[Project_Initiated]])</f>
        <v>2018</v>
      </c>
      <c r="AM772" s="87">
        <v>43770</v>
      </c>
      <c r="AN772" s="87" t="str">
        <f>IF(AND(Table1[[#This Row],[Completed Date]]&gt;="07/01/2019"+0,Table1[[#This Row],[Completed Date]]&lt;="6/30/2020"+0),"FY 19-20",IF(AND(Table1[[#This Row],[Completed Date]]&gt;="07/01/2018"+0,Table1[[#This Row],[Completed Date]]&lt;="6/30/2019"+0),"FY 18-19",""))</f>
        <v>FY 18-19</v>
      </c>
      <c r="AO772" s="152" t="str">
        <f>IFERROR(FIND("R",Table1[[#This Row],[FS_Priority]]),"")</f>
        <v/>
      </c>
      <c r="AX772"/>
      <c r="BA772" s="3"/>
    </row>
    <row r="773" spans="1:53" hidden="1" x14ac:dyDescent="0.25">
      <c r="A773" s="164" t="s">
        <v>2779</v>
      </c>
      <c r="B773" s="164" t="s">
        <v>295</v>
      </c>
      <c r="C773" s="164" t="s">
        <v>2779</v>
      </c>
      <c r="D773" s="168" t="b">
        <v>0</v>
      </c>
      <c r="E773" s="164" t="s">
        <v>530</v>
      </c>
      <c r="F773" s="164" t="s">
        <v>3351</v>
      </c>
      <c r="G773" s="164" t="s">
        <v>295</v>
      </c>
      <c r="H773" s="164" t="s">
        <v>3873</v>
      </c>
      <c r="I773" s="164" t="s">
        <v>3941</v>
      </c>
      <c r="J773" s="164" t="s">
        <v>2838</v>
      </c>
      <c r="K773" s="164" t="s">
        <v>3932</v>
      </c>
      <c r="L773" s="164" t="s">
        <v>2778</v>
      </c>
      <c r="M773" s="164" t="s">
        <v>3942</v>
      </c>
      <c r="N773" s="164" t="s">
        <v>295</v>
      </c>
      <c r="O773" s="164" t="s">
        <v>243</v>
      </c>
      <c r="Q773" s="164" t="s">
        <v>302</v>
      </c>
      <c r="R773" s="164" t="s">
        <v>295</v>
      </c>
      <c r="S773" s="168" t="b">
        <v>0</v>
      </c>
      <c r="V773" s="170">
        <v>43411</v>
      </c>
      <c r="W773" s="164" t="s">
        <v>295</v>
      </c>
      <c r="X773"/>
      <c r="Z773" s="164" t="s">
        <v>295</v>
      </c>
      <c r="AC773" s="164" t="s">
        <v>2998</v>
      </c>
      <c r="AD773" s="167"/>
      <c r="AE773" s="164" t="s">
        <v>243</v>
      </c>
      <c r="AF773" s="164" t="s">
        <v>624</v>
      </c>
      <c r="AG773" s="164" t="s">
        <v>624</v>
      </c>
      <c r="AH773" s="171">
        <v>43497</v>
      </c>
      <c r="AI773" s="164" t="s">
        <v>4937</v>
      </c>
      <c r="AJ773" s="151" t="str">
        <f t="shared" si="12"/>
        <v>FS</v>
      </c>
      <c r="AK773" s="151" t="b">
        <f>ISNUMBER(SEARCH("IRT",Table1[[#This Row],[Current_Status]]))</f>
        <v>0</v>
      </c>
      <c r="AL773" s="152">
        <f>YEAR(Table1[[#This Row],[Project_Initiated]])</f>
        <v>2018</v>
      </c>
      <c r="AM773" s="87">
        <v>43770</v>
      </c>
      <c r="AN773" s="87" t="str">
        <f>IF(AND(Table1[[#This Row],[Completed Date]]&gt;="07/01/2019"+0,Table1[[#This Row],[Completed Date]]&lt;="6/30/2020"+0),"FY 19-20",IF(AND(Table1[[#This Row],[Completed Date]]&gt;="07/01/2018"+0,Table1[[#This Row],[Completed Date]]&lt;="6/30/2019"+0),"FY 18-19",""))</f>
        <v>FY 18-19</v>
      </c>
      <c r="AO773" s="152" t="str">
        <f>IFERROR(FIND("R",Table1[[#This Row],[FS_Priority]]),"")</f>
        <v/>
      </c>
      <c r="AX773"/>
      <c r="BA773" s="3"/>
    </row>
    <row r="774" spans="1:53" hidden="1" x14ac:dyDescent="0.25">
      <c r="A774" s="164" t="s">
        <v>4546</v>
      </c>
      <c r="B774" s="164" t="s">
        <v>295</v>
      </c>
      <c r="C774" s="164" t="s">
        <v>4546</v>
      </c>
      <c r="D774" s="168" t="b">
        <v>0</v>
      </c>
      <c r="E774" s="164" t="s">
        <v>530</v>
      </c>
      <c r="F774" s="164" t="s">
        <v>4694</v>
      </c>
      <c r="G774" s="164" t="s">
        <v>295</v>
      </c>
      <c r="H774" s="164" t="s">
        <v>3873</v>
      </c>
      <c r="I774" s="164" t="s">
        <v>3943</v>
      </c>
      <c r="J774" s="164" t="s">
        <v>2839</v>
      </c>
      <c r="K774" s="164" t="s">
        <v>3932</v>
      </c>
      <c r="L774" s="164" t="s">
        <v>2778</v>
      </c>
      <c r="M774" s="164" t="s">
        <v>4089</v>
      </c>
      <c r="N774" s="164" t="s">
        <v>295</v>
      </c>
      <c r="O774" s="164" t="s">
        <v>243</v>
      </c>
      <c r="Q774" s="164" t="s">
        <v>302</v>
      </c>
      <c r="R774" s="164" t="s">
        <v>295</v>
      </c>
      <c r="S774" s="168" t="b">
        <v>0</v>
      </c>
      <c r="V774" s="170">
        <v>43686</v>
      </c>
      <c r="W774" s="164" t="s">
        <v>295</v>
      </c>
      <c r="X774"/>
      <c r="Z774" s="164" t="s">
        <v>295</v>
      </c>
      <c r="AC774" s="164" t="s">
        <v>295</v>
      </c>
      <c r="AE774" s="164" t="s">
        <v>243</v>
      </c>
      <c r="AF774" s="164" t="s">
        <v>295</v>
      </c>
      <c r="AG774" s="164" t="s">
        <v>295</v>
      </c>
      <c r="AH774" s="167"/>
      <c r="AI774" s="164" t="s">
        <v>4787</v>
      </c>
      <c r="AJ774" s="151" t="str">
        <f t="shared" si="12"/>
        <v>FS</v>
      </c>
      <c r="AK774" s="151" t="b">
        <f>ISNUMBER(SEARCH("IRT",Table1[[#This Row],[Current_Status]]))</f>
        <v>0</v>
      </c>
      <c r="AL774" s="152">
        <f>YEAR(Table1[[#This Row],[Project_Initiated]])</f>
        <v>2019</v>
      </c>
      <c r="AM774" s="87">
        <v>43770</v>
      </c>
      <c r="AN774" s="87" t="str">
        <f>IF(AND(Table1[[#This Row],[Completed Date]]&gt;="07/01/2019"+0,Table1[[#This Row],[Completed Date]]&lt;="6/30/2020"+0),"FY 19-20",IF(AND(Table1[[#This Row],[Completed Date]]&gt;="07/01/2018"+0,Table1[[#This Row],[Completed Date]]&lt;="6/30/2019"+0),"FY 18-19",""))</f>
        <v/>
      </c>
      <c r="AO774" s="152" t="str">
        <f>IFERROR(FIND("R",Table1[[#This Row],[FS_Priority]]),"")</f>
        <v/>
      </c>
      <c r="AX774"/>
      <c r="BA774" s="3"/>
    </row>
    <row r="775" spans="1:53" hidden="1" x14ac:dyDescent="0.25">
      <c r="A775" s="164" t="s">
        <v>379</v>
      </c>
      <c r="B775" s="164" t="s">
        <v>295</v>
      </c>
      <c r="C775" s="164" t="s">
        <v>379</v>
      </c>
      <c r="D775" s="168" t="b">
        <v>0</v>
      </c>
      <c r="E775" s="164" t="s">
        <v>530</v>
      </c>
      <c r="F775" s="164" t="s">
        <v>3352</v>
      </c>
      <c r="G775" s="164" t="s">
        <v>295</v>
      </c>
      <c r="H775" s="164" t="s">
        <v>531</v>
      </c>
      <c r="I775" s="164" t="s">
        <v>372</v>
      </c>
      <c r="J775" s="164" t="s">
        <v>2838</v>
      </c>
      <c r="K775" s="164" t="s">
        <v>3932</v>
      </c>
      <c r="L775" s="164" t="s">
        <v>2778</v>
      </c>
      <c r="M775" s="164" t="s">
        <v>3940</v>
      </c>
      <c r="N775" s="164" t="s">
        <v>295</v>
      </c>
      <c r="O775" s="164" t="s">
        <v>243</v>
      </c>
      <c r="Q775" s="164" t="s">
        <v>302</v>
      </c>
      <c r="R775" s="164" t="s">
        <v>320</v>
      </c>
      <c r="S775" s="168" t="b">
        <v>0</v>
      </c>
      <c r="V775" s="170">
        <v>43216</v>
      </c>
      <c r="W775" s="164" t="s">
        <v>295</v>
      </c>
      <c r="X775"/>
      <c r="Z775" s="164" t="s">
        <v>295</v>
      </c>
      <c r="AC775" s="164" t="s">
        <v>3163</v>
      </c>
      <c r="AE775" s="164" t="s">
        <v>243</v>
      </c>
      <c r="AF775" s="164" t="s">
        <v>295</v>
      </c>
      <c r="AG775" s="164" t="s">
        <v>624</v>
      </c>
      <c r="AH775" s="170">
        <v>43592</v>
      </c>
      <c r="AI775" s="164" t="s">
        <v>4935</v>
      </c>
      <c r="AJ775" s="151" t="str">
        <f t="shared" si="12"/>
        <v>FS</v>
      </c>
      <c r="AK775" s="151" t="b">
        <f>ISNUMBER(SEARCH("IRT",Table1[[#This Row],[Current_Status]]))</f>
        <v>0</v>
      </c>
      <c r="AL775" s="152">
        <f>YEAR(Table1[[#This Row],[Project_Initiated]])</f>
        <v>2018</v>
      </c>
      <c r="AM775" s="87">
        <v>43770</v>
      </c>
      <c r="AN775" s="87" t="str">
        <f>IF(AND(Table1[[#This Row],[Completed Date]]&gt;="07/01/2019"+0,Table1[[#This Row],[Completed Date]]&lt;="6/30/2020"+0),"FY 19-20",IF(AND(Table1[[#This Row],[Completed Date]]&gt;="07/01/2018"+0,Table1[[#This Row],[Completed Date]]&lt;="6/30/2019"+0),"FY 18-19",""))</f>
        <v>FY 18-19</v>
      </c>
      <c r="AO775" s="152" t="str">
        <f>IFERROR(FIND("R",Table1[[#This Row],[FS_Priority]]),"")</f>
        <v/>
      </c>
      <c r="AX775"/>
      <c r="BA775" s="3"/>
    </row>
    <row r="776" spans="1:53" hidden="1" x14ac:dyDescent="0.25">
      <c r="A776" s="164" t="s">
        <v>902</v>
      </c>
      <c r="B776" s="164" t="s">
        <v>295</v>
      </c>
      <c r="C776" s="164" t="s">
        <v>902</v>
      </c>
      <c r="D776" s="168" t="b">
        <v>0</v>
      </c>
      <c r="E776" s="164" t="s">
        <v>530</v>
      </c>
      <c r="F776" s="164" t="s">
        <v>3353</v>
      </c>
      <c r="G776" s="164" t="s">
        <v>295</v>
      </c>
      <c r="H776" s="164" t="s">
        <v>3873</v>
      </c>
      <c r="I776" s="164" t="s">
        <v>3943</v>
      </c>
      <c r="J776" s="164" t="s">
        <v>2838</v>
      </c>
      <c r="K776" s="164" t="s">
        <v>3932</v>
      </c>
      <c r="L776" s="164" t="s">
        <v>2778</v>
      </c>
      <c r="M776" s="164" t="s">
        <v>3944</v>
      </c>
      <c r="N776" s="164" t="s">
        <v>295</v>
      </c>
      <c r="O776" s="164" t="s">
        <v>243</v>
      </c>
      <c r="Q776" s="164" t="s">
        <v>320</v>
      </c>
      <c r="R776" s="164" t="s">
        <v>295</v>
      </c>
      <c r="S776" s="168" t="b">
        <v>0</v>
      </c>
      <c r="V776" s="170">
        <v>43279</v>
      </c>
      <c r="W776" s="164" t="s">
        <v>295</v>
      </c>
      <c r="X776"/>
      <c r="Z776" s="164" t="s">
        <v>295</v>
      </c>
      <c r="AC776" s="164" t="s">
        <v>624</v>
      </c>
      <c r="AE776" s="164" t="s">
        <v>243</v>
      </c>
      <c r="AF776" s="164" t="s">
        <v>624</v>
      </c>
      <c r="AG776" s="164" t="s">
        <v>624</v>
      </c>
      <c r="AH776" s="170">
        <v>43395</v>
      </c>
      <c r="AI776" s="164" t="s">
        <v>4932</v>
      </c>
      <c r="AJ776" s="151" t="str">
        <f t="shared" si="12"/>
        <v>FS</v>
      </c>
      <c r="AK776" s="151" t="b">
        <f>ISNUMBER(SEARCH("IRT",Table1[[#This Row],[Current_Status]]))</f>
        <v>0</v>
      </c>
      <c r="AL776" s="152">
        <f>YEAR(Table1[[#This Row],[Project_Initiated]])</f>
        <v>2018</v>
      </c>
      <c r="AM776" s="87">
        <v>43770</v>
      </c>
      <c r="AN776" s="87" t="str">
        <f>IF(AND(Table1[[#This Row],[Completed Date]]&gt;="07/01/2019"+0,Table1[[#This Row],[Completed Date]]&lt;="6/30/2020"+0),"FY 19-20",IF(AND(Table1[[#This Row],[Completed Date]]&gt;="07/01/2018"+0,Table1[[#This Row],[Completed Date]]&lt;="6/30/2019"+0),"FY 18-19",""))</f>
        <v>FY 18-19</v>
      </c>
      <c r="AO776" s="152" t="str">
        <f>IFERROR(FIND("R",Table1[[#This Row],[FS_Priority]]),"")</f>
        <v/>
      </c>
      <c r="AX776"/>
      <c r="BA776" s="3"/>
    </row>
    <row r="777" spans="1:53" hidden="1" x14ac:dyDescent="0.25">
      <c r="A777" s="164" t="s">
        <v>975</v>
      </c>
      <c r="B777" s="164" t="s">
        <v>295</v>
      </c>
      <c r="C777" s="164" t="s">
        <v>975</v>
      </c>
      <c r="D777" s="168" t="b">
        <v>0</v>
      </c>
      <c r="E777" s="164" t="s">
        <v>530</v>
      </c>
      <c r="F777" s="164" t="s">
        <v>3355</v>
      </c>
      <c r="G777" s="164" t="s">
        <v>295</v>
      </c>
      <c r="H777" s="164" t="s">
        <v>531</v>
      </c>
      <c r="I777" s="164" t="s">
        <v>3947</v>
      </c>
      <c r="J777" s="164" t="s">
        <v>2838</v>
      </c>
      <c r="K777" s="164" t="s">
        <v>3932</v>
      </c>
      <c r="L777" s="164" t="s">
        <v>2778</v>
      </c>
      <c r="M777" s="164" t="s">
        <v>3948</v>
      </c>
      <c r="N777" s="164" t="s">
        <v>295</v>
      </c>
      <c r="O777" s="164" t="s">
        <v>243</v>
      </c>
      <c r="Q777" s="164" t="s">
        <v>264</v>
      </c>
      <c r="R777" s="164" t="s">
        <v>295</v>
      </c>
      <c r="S777" s="168" t="b">
        <v>0</v>
      </c>
      <c r="V777" s="170">
        <v>43314</v>
      </c>
      <c r="W777" s="164" t="s">
        <v>295</v>
      </c>
      <c r="X777"/>
      <c r="Z777" s="164" t="s">
        <v>295</v>
      </c>
      <c r="AC777" s="164" t="s">
        <v>624</v>
      </c>
      <c r="AE777" s="164" t="s">
        <v>243</v>
      </c>
      <c r="AF777" s="164" t="s">
        <v>2960</v>
      </c>
      <c r="AG777" s="164" t="s">
        <v>624</v>
      </c>
      <c r="AH777" s="170">
        <v>43395</v>
      </c>
      <c r="AI777" s="164" t="s">
        <v>4932</v>
      </c>
      <c r="AJ777" s="151" t="str">
        <f t="shared" si="12"/>
        <v>FS</v>
      </c>
      <c r="AK777" s="151" t="b">
        <f>ISNUMBER(SEARCH("IRT",Table1[[#This Row],[Current_Status]]))</f>
        <v>0</v>
      </c>
      <c r="AL777" s="152">
        <f>YEAR(Table1[[#This Row],[Project_Initiated]])</f>
        <v>2018</v>
      </c>
      <c r="AM777" s="87">
        <v>43770</v>
      </c>
      <c r="AN777" s="87" t="str">
        <f>IF(AND(Table1[[#This Row],[Completed Date]]&gt;="07/01/2019"+0,Table1[[#This Row],[Completed Date]]&lt;="6/30/2020"+0),"FY 19-20",IF(AND(Table1[[#This Row],[Completed Date]]&gt;="07/01/2018"+0,Table1[[#This Row],[Completed Date]]&lt;="6/30/2019"+0),"FY 18-19",""))</f>
        <v>FY 18-19</v>
      </c>
      <c r="AO777" s="152" t="str">
        <f>IFERROR(FIND("R",Table1[[#This Row],[FS_Priority]]),"")</f>
        <v/>
      </c>
      <c r="AX777"/>
      <c r="BA777" s="3"/>
    </row>
    <row r="778" spans="1:53" hidden="1" x14ac:dyDescent="0.25">
      <c r="A778" s="164" t="s">
        <v>2934</v>
      </c>
      <c r="B778" s="164" t="s">
        <v>295</v>
      </c>
      <c r="C778" s="164" t="s">
        <v>2934</v>
      </c>
      <c r="D778" s="168" t="b">
        <v>0</v>
      </c>
      <c r="E778" s="164" t="s">
        <v>530</v>
      </c>
      <c r="F778" s="164" t="s">
        <v>3354</v>
      </c>
      <c r="G778" s="164" t="s">
        <v>295</v>
      </c>
      <c r="H778" s="164" t="s">
        <v>3873</v>
      </c>
      <c r="I778" s="164" t="s">
        <v>3945</v>
      </c>
      <c r="J778" s="164" t="s">
        <v>2838</v>
      </c>
      <c r="K778" s="164" t="s">
        <v>3932</v>
      </c>
      <c r="L778" s="164" t="s">
        <v>2778</v>
      </c>
      <c r="M778" s="164" t="s">
        <v>3946</v>
      </c>
      <c r="N778" s="164" t="s">
        <v>295</v>
      </c>
      <c r="O778" s="164" t="s">
        <v>243</v>
      </c>
      <c r="Q778" s="164" t="s">
        <v>264</v>
      </c>
      <c r="R778" s="164" t="s">
        <v>295</v>
      </c>
      <c r="S778" s="168" t="b">
        <v>0</v>
      </c>
      <c r="V778" s="170">
        <v>43453</v>
      </c>
      <c r="W778" s="164" t="s">
        <v>295</v>
      </c>
      <c r="X778"/>
      <c r="Z778" s="164" t="s">
        <v>295</v>
      </c>
      <c r="AC778" s="164" t="s">
        <v>3003</v>
      </c>
      <c r="AE778" s="164" t="s">
        <v>295</v>
      </c>
      <c r="AF778" s="164" t="s">
        <v>295</v>
      </c>
      <c r="AG778" s="164" t="s">
        <v>295</v>
      </c>
      <c r="AH778" s="170">
        <v>43504</v>
      </c>
      <c r="AI778" s="164" t="s">
        <v>4931</v>
      </c>
      <c r="AJ778" s="151" t="str">
        <f t="shared" si="12"/>
        <v>FS</v>
      </c>
      <c r="AK778" s="151" t="b">
        <f>ISNUMBER(SEARCH("IRT",Table1[[#This Row],[Current_Status]]))</f>
        <v>0</v>
      </c>
      <c r="AL778" s="152">
        <f>YEAR(Table1[[#This Row],[Project_Initiated]])</f>
        <v>2018</v>
      </c>
      <c r="AM778" s="87">
        <v>43770</v>
      </c>
      <c r="AN778" s="87" t="str">
        <f>IF(AND(Table1[[#This Row],[Completed Date]]&gt;="07/01/2019"+0,Table1[[#This Row],[Completed Date]]&lt;="6/30/2020"+0),"FY 19-20",IF(AND(Table1[[#This Row],[Completed Date]]&gt;="07/01/2018"+0,Table1[[#This Row],[Completed Date]]&lt;="6/30/2019"+0),"FY 18-19",""))</f>
        <v>FY 18-19</v>
      </c>
      <c r="AO778" s="152" t="str">
        <f>IFERROR(FIND("R",Table1[[#This Row],[FS_Priority]]),"")</f>
        <v/>
      </c>
      <c r="AX778"/>
      <c r="BA778" s="3"/>
    </row>
    <row r="779" spans="1:53" hidden="1" x14ac:dyDescent="0.25">
      <c r="A779" s="164" t="s">
        <v>380</v>
      </c>
      <c r="B779" s="164" t="s">
        <v>295</v>
      </c>
      <c r="C779" s="164" t="s">
        <v>380</v>
      </c>
      <c r="D779" s="168" t="b">
        <v>0</v>
      </c>
      <c r="E779" s="164" t="s">
        <v>530</v>
      </c>
      <c r="F779" s="164" t="s">
        <v>3356</v>
      </c>
      <c r="G779" s="164" t="s">
        <v>295</v>
      </c>
      <c r="H779" s="164" t="s">
        <v>3873</v>
      </c>
      <c r="I779" s="164" t="s">
        <v>3949</v>
      </c>
      <c r="J779" s="164" t="s">
        <v>2838</v>
      </c>
      <c r="K779" s="164" t="s">
        <v>3932</v>
      </c>
      <c r="L779" s="164" t="s">
        <v>2778</v>
      </c>
      <c r="M779" s="164" t="s">
        <v>3935</v>
      </c>
      <c r="N779" s="164" t="s">
        <v>295</v>
      </c>
      <c r="O779" s="164" t="s">
        <v>263</v>
      </c>
      <c r="Q779" s="164" t="s">
        <v>323</v>
      </c>
      <c r="R779" s="164" t="s">
        <v>264</v>
      </c>
      <c r="S779" s="168" t="b">
        <v>0</v>
      </c>
      <c r="V779" s="170">
        <v>43133</v>
      </c>
      <c r="W779" s="164" t="s">
        <v>295</v>
      </c>
      <c r="X779"/>
      <c r="Z779" s="164" t="s">
        <v>295</v>
      </c>
      <c r="AC779" s="164" t="s">
        <v>2961</v>
      </c>
      <c r="AE779" s="164" t="s">
        <v>257</v>
      </c>
      <c r="AF779" s="164" t="s">
        <v>774</v>
      </c>
      <c r="AG779" s="164" t="s">
        <v>2884</v>
      </c>
      <c r="AH779" s="170">
        <v>43497</v>
      </c>
      <c r="AI779" s="164" t="s">
        <v>4933</v>
      </c>
      <c r="AJ779" s="151" t="str">
        <f t="shared" si="12"/>
        <v>FS</v>
      </c>
      <c r="AK779" s="151" t="b">
        <f>ISNUMBER(SEARCH("IRT",Table1[[#This Row],[Current_Status]]))</f>
        <v>0</v>
      </c>
      <c r="AL779" s="152">
        <f>YEAR(Table1[[#This Row],[Project_Initiated]])</f>
        <v>2018</v>
      </c>
      <c r="AM779" s="87">
        <v>43770</v>
      </c>
      <c r="AN779" s="87" t="str">
        <f>IF(AND(Table1[[#This Row],[Completed Date]]&gt;="07/01/2019"+0,Table1[[#This Row],[Completed Date]]&lt;="6/30/2020"+0),"FY 19-20",IF(AND(Table1[[#This Row],[Completed Date]]&gt;="07/01/2018"+0,Table1[[#This Row],[Completed Date]]&lt;="6/30/2019"+0),"FY 18-19",""))</f>
        <v>FY 18-19</v>
      </c>
      <c r="AO779" s="152" t="str">
        <f>IFERROR(FIND("R",Table1[[#This Row],[FS_Priority]]),"")</f>
        <v/>
      </c>
      <c r="AX779"/>
      <c r="BA779" s="3"/>
    </row>
    <row r="780" spans="1:53" hidden="1" x14ac:dyDescent="0.25">
      <c r="A780" s="164" t="s">
        <v>847</v>
      </c>
      <c r="B780" s="164" t="s">
        <v>295</v>
      </c>
      <c r="C780" s="164" t="s">
        <v>847</v>
      </c>
      <c r="D780" s="168" t="b">
        <v>0</v>
      </c>
      <c r="E780" s="164" t="s">
        <v>141</v>
      </c>
      <c r="F780" s="164" t="s">
        <v>3371</v>
      </c>
      <c r="G780" s="164" t="s">
        <v>848</v>
      </c>
      <c r="H780" s="164" t="s">
        <v>536</v>
      </c>
      <c r="I780" s="164" t="s">
        <v>372</v>
      </c>
      <c r="J780" s="164" t="s">
        <v>2854</v>
      </c>
      <c r="K780" s="164" t="s">
        <v>3951</v>
      </c>
      <c r="L780" s="164" t="s">
        <v>381</v>
      </c>
      <c r="M780" s="164" t="s">
        <v>3954</v>
      </c>
      <c r="N780" s="164" t="s">
        <v>295</v>
      </c>
      <c r="O780" s="164" t="s">
        <v>295</v>
      </c>
      <c r="Q780" s="164" t="s">
        <v>295</v>
      </c>
      <c r="R780" s="164" t="s">
        <v>2837</v>
      </c>
      <c r="S780" s="168" t="b">
        <v>1</v>
      </c>
      <c r="V780" s="170">
        <v>43217</v>
      </c>
      <c r="W780" s="164" t="s">
        <v>295</v>
      </c>
      <c r="X780"/>
      <c r="Z780" s="164" t="s">
        <v>295</v>
      </c>
      <c r="AC780" s="164" t="s">
        <v>295</v>
      </c>
      <c r="AE780" s="164" t="s">
        <v>295</v>
      </c>
      <c r="AF780" s="164" t="s">
        <v>295</v>
      </c>
      <c r="AG780" s="164" t="s">
        <v>2884</v>
      </c>
      <c r="AH780" s="170">
        <v>43283</v>
      </c>
      <c r="AI780" s="164" t="s">
        <v>4935</v>
      </c>
      <c r="AJ780" s="151" t="str">
        <f t="shared" si="12"/>
        <v>FS</v>
      </c>
      <c r="AK780" s="151" t="b">
        <f>ISNUMBER(SEARCH("IRT",Table1[[#This Row],[Current_Status]]))</f>
        <v>0</v>
      </c>
      <c r="AL780" s="152">
        <f>YEAR(Table1[[#This Row],[Project_Initiated]])</f>
        <v>2018</v>
      </c>
      <c r="AM780" s="87">
        <v>43770</v>
      </c>
      <c r="AN780" s="87" t="str">
        <f>IF(AND(Table1[[#This Row],[Completed Date]]&gt;="07/01/2019"+0,Table1[[#This Row],[Completed Date]]&lt;="6/30/2020"+0),"FY 19-20",IF(AND(Table1[[#This Row],[Completed Date]]&gt;="07/01/2018"+0,Table1[[#This Row],[Completed Date]]&lt;="6/30/2019"+0),"FY 18-19",""))</f>
        <v>FY 18-19</v>
      </c>
      <c r="AO780" s="152" t="str">
        <f>IFERROR(FIND("R",Table1[[#This Row],[FS_Priority]]),"")</f>
        <v/>
      </c>
      <c r="AX780"/>
      <c r="BA780" s="3"/>
    </row>
    <row r="781" spans="1:53" hidden="1" x14ac:dyDescent="0.25">
      <c r="A781" s="164" t="s">
        <v>832</v>
      </c>
      <c r="B781" s="164" t="s">
        <v>295</v>
      </c>
      <c r="C781" s="164" t="s">
        <v>832</v>
      </c>
      <c r="D781" s="168" t="b">
        <v>0</v>
      </c>
      <c r="E781" s="164" t="s">
        <v>141</v>
      </c>
      <c r="F781" s="164" t="s">
        <v>3377</v>
      </c>
      <c r="G781" s="164" t="s">
        <v>295</v>
      </c>
      <c r="H781" s="164" t="s">
        <v>551</v>
      </c>
      <c r="I781" s="164" t="s">
        <v>3962</v>
      </c>
      <c r="J781" s="164" t="s">
        <v>2838</v>
      </c>
      <c r="K781" s="164" t="s">
        <v>3951</v>
      </c>
      <c r="L781" s="164" t="s">
        <v>381</v>
      </c>
      <c r="M781" s="164" t="s">
        <v>3963</v>
      </c>
      <c r="N781" s="164" t="s">
        <v>295</v>
      </c>
      <c r="O781" s="164" t="s">
        <v>243</v>
      </c>
      <c r="Q781" s="164" t="s">
        <v>295</v>
      </c>
      <c r="R781" s="164" t="s">
        <v>324</v>
      </c>
      <c r="S781" s="168" t="b">
        <v>1</v>
      </c>
      <c r="V781" s="170">
        <v>43200</v>
      </c>
      <c r="W781" s="164" t="s">
        <v>295</v>
      </c>
      <c r="X781"/>
      <c r="Z781" s="164" t="s">
        <v>295</v>
      </c>
      <c r="AC781" s="164" t="s">
        <v>295</v>
      </c>
      <c r="AE781" s="164" t="s">
        <v>243</v>
      </c>
      <c r="AF781" s="164" t="s">
        <v>295</v>
      </c>
      <c r="AG781" s="164" t="s">
        <v>624</v>
      </c>
      <c r="AH781" s="170">
        <v>43412</v>
      </c>
      <c r="AI781" s="164" t="s">
        <v>4935</v>
      </c>
      <c r="AJ781" s="151" t="str">
        <f t="shared" si="12"/>
        <v>FS</v>
      </c>
      <c r="AK781" s="151" t="b">
        <f>ISNUMBER(SEARCH("IRT",Table1[[#This Row],[Current_Status]]))</f>
        <v>0</v>
      </c>
      <c r="AL781" s="152">
        <f>YEAR(Table1[[#This Row],[Project_Initiated]])</f>
        <v>2018</v>
      </c>
      <c r="AM781" s="87">
        <v>43770</v>
      </c>
      <c r="AN781" s="87" t="str">
        <f>IF(AND(Table1[[#This Row],[Completed Date]]&gt;="07/01/2019"+0,Table1[[#This Row],[Completed Date]]&lt;="6/30/2020"+0),"FY 19-20",IF(AND(Table1[[#This Row],[Completed Date]]&gt;="07/01/2018"+0,Table1[[#This Row],[Completed Date]]&lt;="6/30/2019"+0),"FY 18-19",""))</f>
        <v>FY 18-19</v>
      </c>
      <c r="AO781" s="152" t="str">
        <f>IFERROR(FIND("R",Table1[[#This Row],[FS_Priority]]),"")</f>
        <v/>
      </c>
      <c r="AX781"/>
      <c r="BA781" s="3"/>
    </row>
    <row r="782" spans="1:53" hidden="1" x14ac:dyDescent="0.25">
      <c r="A782" s="164" t="s">
        <v>828</v>
      </c>
      <c r="B782" s="164" t="s">
        <v>295</v>
      </c>
      <c r="C782" s="164" t="s">
        <v>828</v>
      </c>
      <c r="D782" s="168" t="b">
        <v>0</v>
      </c>
      <c r="E782" s="164" t="s">
        <v>141</v>
      </c>
      <c r="F782" s="164" t="s">
        <v>3358</v>
      </c>
      <c r="G782" s="164" t="s">
        <v>295</v>
      </c>
      <c r="H782" s="164" t="s">
        <v>549</v>
      </c>
      <c r="I782" s="164" t="s">
        <v>3956</v>
      </c>
      <c r="J782" s="164" t="s">
        <v>2838</v>
      </c>
      <c r="K782" s="164" t="s">
        <v>3951</v>
      </c>
      <c r="L782" s="164" t="s">
        <v>381</v>
      </c>
      <c r="M782" s="164" t="s">
        <v>3957</v>
      </c>
      <c r="N782" s="164" t="s">
        <v>295</v>
      </c>
      <c r="O782" s="164" t="s">
        <v>243</v>
      </c>
      <c r="Q782" s="164" t="s">
        <v>295</v>
      </c>
      <c r="R782" s="164" t="s">
        <v>323</v>
      </c>
      <c r="S782" s="168" t="b">
        <v>1</v>
      </c>
      <c r="V782" s="170">
        <v>43196</v>
      </c>
      <c r="W782" s="164" t="s">
        <v>295</v>
      </c>
      <c r="X782"/>
      <c r="Z782" s="164" t="s">
        <v>295</v>
      </c>
      <c r="AC782" s="164" t="s">
        <v>295</v>
      </c>
      <c r="AE782" s="164" t="s">
        <v>243</v>
      </c>
      <c r="AF782" s="164" t="s">
        <v>295</v>
      </c>
      <c r="AG782" s="164" t="s">
        <v>624</v>
      </c>
      <c r="AH782" s="170">
        <v>43322</v>
      </c>
      <c r="AI782" s="164" t="s">
        <v>4935</v>
      </c>
      <c r="AJ782" s="151" t="str">
        <f t="shared" si="12"/>
        <v>FS</v>
      </c>
      <c r="AK782" s="151" t="b">
        <f>ISNUMBER(SEARCH("IRT",Table1[[#This Row],[Current_Status]]))</f>
        <v>0</v>
      </c>
      <c r="AL782" s="152">
        <f>YEAR(Table1[[#This Row],[Project_Initiated]])</f>
        <v>2018</v>
      </c>
      <c r="AM782" s="87">
        <v>43770</v>
      </c>
      <c r="AN782" s="87" t="str">
        <f>IF(AND(Table1[[#This Row],[Completed Date]]&gt;="07/01/2019"+0,Table1[[#This Row],[Completed Date]]&lt;="6/30/2020"+0),"FY 19-20",IF(AND(Table1[[#This Row],[Completed Date]]&gt;="07/01/2018"+0,Table1[[#This Row],[Completed Date]]&lt;="6/30/2019"+0),"FY 18-19",""))</f>
        <v>FY 18-19</v>
      </c>
      <c r="AO782" s="152" t="str">
        <f>IFERROR(FIND("R",Table1[[#This Row],[FS_Priority]]),"")</f>
        <v/>
      </c>
      <c r="AX782"/>
      <c r="BA782" s="3"/>
    </row>
    <row r="783" spans="1:53" hidden="1" x14ac:dyDescent="0.25">
      <c r="A783" s="164" t="s">
        <v>844</v>
      </c>
      <c r="B783" s="164" t="s">
        <v>295</v>
      </c>
      <c r="C783" s="164" t="s">
        <v>844</v>
      </c>
      <c r="D783" s="168" t="b">
        <v>0</v>
      </c>
      <c r="E783" s="164" t="s">
        <v>141</v>
      </c>
      <c r="F783" s="164" t="s">
        <v>3373</v>
      </c>
      <c r="G783" s="164" t="s">
        <v>295</v>
      </c>
      <c r="H783" s="164" t="s">
        <v>549</v>
      </c>
      <c r="I783" s="164" t="s">
        <v>3961</v>
      </c>
      <c r="J783" s="164" t="s">
        <v>2838</v>
      </c>
      <c r="K783" s="164" t="s">
        <v>3951</v>
      </c>
      <c r="L783" s="164" t="s">
        <v>381</v>
      </c>
      <c r="M783" s="164" t="s">
        <v>3952</v>
      </c>
      <c r="N783" s="164" t="s">
        <v>295</v>
      </c>
      <c r="O783" s="164" t="s">
        <v>243</v>
      </c>
      <c r="Q783" s="164" t="s">
        <v>295</v>
      </c>
      <c r="R783" s="164" t="s">
        <v>313</v>
      </c>
      <c r="S783" s="168" t="b">
        <v>1</v>
      </c>
      <c r="V783" s="170">
        <v>43217</v>
      </c>
      <c r="W783" s="164" t="s">
        <v>295</v>
      </c>
      <c r="X783"/>
      <c r="Z783" s="164" t="s">
        <v>295</v>
      </c>
      <c r="AC783" s="164" t="s">
        <v>295</v>
      </c>
      <c r="AE783" s="164" t="s">
        <v>243</v>
      </c>
      <c r="AF783" s="164" t="s">
        <v>295</v>
      </c>
      <c r="AG783" s="164" t="s">
        <v>624</v>
      </c>
      <c r="AH783" s="170">
        <v>43336</v>
      </c>
      <c r="AI783" s="164" t="s">
        <v>4935</v>
      </c>
      <c r="AJ783" s="151" t="str">
        <f t="shared" si="12"/>
        <v>FS</v>
      </c>
      <c r="AK783" s="151" t="b">
        <f>ISNUMBER(SEARCH("IRT",Table1[[#This Row],[Current_Status]]))</f>
        <v>0</v>
      </c>
      <c r="AL783" s="152">
        <f>YEAR(Table1[[#This Row],[Project_Initiated]])</f>
        <v>2018</v>
      </c>
      <c r="AM783" s="87">
        <v>43770</v>
      </c>
      <c r="AN783" s="87" t="str">
        <f>IF(AND(Table1[[#This Row],[Completed Date]]&gt;="07/01/2019"+0,Table1[[#This Row],[Completed Date]]&lt;="6/30/2020"+0),"FY 19-20",IF(AND(Table1[[#This Row],[Completed Date]]&gt;="07/01/2018"+0,Table1[[#This Row],[Completed Date]]&lt;="6/30/2019"+0),"FY 18-19",""))</f>
        <v>FY 18-19</v>
      </c>
      <c r="AO783" s="152" t="str">
        <f>IFERROR(FIND("R",Table1[[#This Row],[FS_Priority]]),"")</f>
        <v/>
      </c>
      <c r="AX783"/>
      <c r="BA783" s="3"/>
    </row>
    <row r="784" spans="1:53" hidden="1" x14ac:dyDescent="0.25">
      <c r="A784" s="164" t="s">
        <v>845</v>
      </c>
      <c r="B784" s="164" t="s">
        <v>295</v>
      </c>
      <c r="C784" s="164" t="s">
        <v>845</v>
      </c>
      <c r="D784" s="168" t="b">
        <v>0</v>
      </c>
      <c r="E784" s="164" t="s">
        <v>141</v>
      </c>
      <c r="F784" s="164" t="s">
        <v>3372</v>
      </c>
      <c r="G784" s="164" t="s">
        <v>295</v>
      </c>
      <c r="H784" s="164" t="s">
        <v>549</v>
      </c>
      <c r="I784" s="164" t="s">
        <v>3950</v>
      </c>
      <c r="J784" s="164" t="s">
        <v>2838</v>
      </c>
      <c r="K784" s="164" t="s">
        <v>3951</v>
      </c>
      <c r="L784" s="164" t="s">
        <v>381</v>
      </c>
      <c r="M784" s="164" t="s">
        <v>3952</v>
      </c>
      <c r="N784" s="164" t="s">
        <v>295</v>
      </c>
      <c r="O784" s="164" t="s">
        <v>243</v>
      </c>
      <c r="Q784" s="164" t="s">
        <v>295</v>
      </c>
      <c r="R784" s="164" t="s">
        <v>315</v>
      </c>
      <c r="S784" s="168" t="b">
        <v>1</v>
      </c>
      <c r="V784" s="170">
        <v>43217</v>
      </c>
      <c r="W784" s="164" t="s">
        <v>295</v>
      </c>
      <c r="X784"/>
      <c r="Z784" s="164" t="s">
        <v>295</v>
      </c>
      <c r="AC784" s="164" t="s">
        <v>295</v>
      </c>
      <c r="AE784" s="164" t="s">
        <v>243</v>
      </c>
      <c r="AF784" s="164" t="s">
        <v>846</v>
      </c>
      <c r="AG784" s="164" t="s">
        <v>624</v>
      </c>
      <c r="AH784" s="170">
        <v>43295</v>
      </c>
      <c r="AI784" s="164" t="s">
        <v>4935</v>
      </c>
      <c r="AJ784" s="151" t="str">
        <f t="shared" si="12"/>
        <v>FS</v>
      </c>
      <c r="AK784" s="151" t="b">
        <f>ISNUMBER(SEARCH("IRT",Table1[[#This Row],[Current_Status]]))</f>
        <v>0</v>
      </c>
      <c r="AL784" s="152">
        <f>YEAR(Table1[[#This Row],[Project_Initiated]])</f>
        <v>2018</v>
      </c>
      <c r="AM784" s="87">
        <v>43770</v>
      </c>
      <c r="AN784" s="87" t="str">
        <f>IF(AND(Table1[[#This Row],[Completed Date]]&gt;="07/01/2019"+0,Table1[[#This Row],[Completed Date]]&lt;="6/30/2020"+0),"FY 19-20",IF(AND(Table1[[#This Row],[Completed Date]]&gt;="07/01/2018"+0,Table1[[#This Row],[Completed Date]]&lt;="6/30/2019"+0),"FY 18-19",""))</f>
        <v>FY 18-19</v>
      </c>
      <c r="AO784" s="152" t="str">
        <f>IFERROR(FIND("R",Table1[[#This Row],[FS_Priority]]),"")</f>
        <v/>
      </c>
      <c r="AX784"/>
      <c r="BA784" s="3"/>
    </row>
    <row r="785" spans="1:53" hidden="1" x14ac:dyDescent="0.25">
      <c r="A785" s="164" t="s">
        <v>878</v>
      </c>
      <c r="B785" s="164" t="s">
        <v>295</v>
      </c>
      <c r="C785" s="164" t="s">
        <v>878</v>
      </c>
      <c r="D785" s="168" t="b">
        <v>0</v>
      </c>
      <c r="E785" s="164" t="s">
        <v>141</v>
      </c>
      <c r="F785" s="164" t="s">
        <v>3367</v>
      </c>
      <c r="G785" s="164" t="s">
        <v>295</v>
      </c>
      <c r="H785" s="164" t="s">
        <v>536</v>
      </c>
      <c r="I785" s="164" t="s">
        <v>3967</v>
      </c>
      <c r="J785" s="164" t="s">
        <v>2838</v>
      </c>
      <c r="K785" s="164" t="s">
        <v>3951</v>
      </c>
      <c r="L785" s="164" t="s">
        <v>381</v>
      </c>
      <c r="M785" s="164" t="s">
        <v>3954</v>
      </c>
      <c r="N785" s="164" t="s">
        <v>295</v>
      </c>
      <c r="O785" s="164" t="s">
        <v>243</v>
      </c>
      <c r="Q785" s="164" t="s">
        <v>295</v>
      </c>
      <c r="R785" s="164" t="s">
        <v>309</v>
      </c>
      <c r="S785" s="168" t="b">
        <v>1</v>
      </c>
      <c r="V785" s="170">
        <v>43262</v>
      </c>
      <c r="W785" s="164" t="s">
        <v>295</v>
      </c>
      <c r="X785"/>
      <c r="Z785" s="164" t="s">
        <v>295</v>
      </c>
      <c r="AC785" s="164" t="s">
        <v>295</v>
      </c>
      <c r="AE785" s="164" t="s">
        <v>243</v>
      </c>
      <c r="AF785" s="164" t="s">
        <v>295</v>
      </c>
      <c r="AG785" s="164" t="s">
        <v>624</v>
      </c>
      <c r="AH785" s="170">
        <v>43306</v>
      </c>
      <c r="AI785" s="164" t="s">
        <v>4935</v>
      </c>
      <c r="AJ785" s="151" t="str">
        <f t="shared" si="12"/>
        <v>FS</v>
      </c>
      <c r="AK785" s="151" t="b">
        <f>ISNUMBER(SEARCH("IRT",Table1[[#This Row],[Current_Status]]))</f>
        <v>0</v>
      </c>
      <c r="AL785" s="152">
        <f>YEAR(Table1[[#This Row],[Project_Initiated]])</f>
        <v>2018</v>
      </c>
      <c r="AM785" s="87">
        <v>43770</v>
      </c>
      <c r="AN785" s="87" t="str">
        <f>IF(AND(Table1[[#This Row],[Completed Date]]&gt;="07/01/2019"+0,Table1[[#This Row],[Completed Date]]&lt;="6/30/2020"+0),"FY 19-20",IF(AND(Table1[[#This Row],[Completed Date]]&gt;="07/01/2018"+0,Table1[[#This Row],[Completed Date]]&lt;="6/30/2019"+0),"FY 18-19",""))</f>
        <v>FY 18-19</v>
      </c>
      <c r="AO785" s="152" t="str">
        <f>IFERROR(FIND("R",Table1[[#This Row],[FS_Priority]]),"")</f>
        <v/>
      </c>
      <c r="AX785"/>
      <c r="BA785" s="3"/>
    </row>
    <row r="786" spans="1:53" hidden="1" x14ac:dyDescent="0.25">
      <c r="A786" s="164" t="s">
        <v>877</v>
      </c>
      <c r="B786" s="164" t="s">
        <v>295</v>
      </c>
      <c r="C786" s="164" t="s">
        <v>877</v>
      </c>
      <c r="D786" s="168" t="b">
        <v>0</v>
      </c>
      <c r="E786" s="164" t="s">
        <v>141</v>
      </c>
      <c r="F786" s="164" t="s">
        <v>3368</v>
      </c>
      <c r="G786" s="164" t="s">
        <v>295</v>
      </c>
      <c r="H786" s="164" t="s">
        <v>536</v>
      </c>
      <c r="I786" s="164" t="s">
        <v>3968</v>
      </c>
      <c r="J786" s="164" t="s">
        <v>2838</v>
      </c>
      <c r="K786" s="164" t="s">
        <v>3951</v>
      </c>
      <c r="L786" s="164" t="s">
        <v>381</v>
      </c>
      <c r="M786" s="164" t="s">
        <v>3954</v>
      </c>
      <c r="N786" s="164" t="s">
        <v>295</v>
      </c>
      <c r="O786" s="164" t="s">
        <v>243</v>
      </c>
      <c r="Q786" s="164" t="s">
        <v>295</v>
      </c>
      <c r="R786" s="164" t="s">
        <v>311</v>
      </c>
      <c r="S786" s="168" t="b">
        <v>1</v>
      </c>
      <c r="V786" s="170">
        <v>43262</v>
      </c>
      <c r="W786" s="164" t="s">
        <v>295</v>
      </c>
      <c r="X786"/>
      <c r="Z786" s="164" t="s">
        <v>295</v>
      </c>
      <c r="AC786" s="164" t="s">
        <v>295</v>
      </c>
      <c r="AE786" s="164" t="s">
        <v>243</v>
      </c>
      <c r="AF786" s="164" t="s">
        <v>295</v>
      </c>
      <c r="AG786" s="164" t="s">
        <v>624</v>
      </c>
      <c r="AH786" s="170">
        <v>43322</v>
      </c>
      <c r="AI786" s="164" t="s">
        <v>4935</v>
      </c>
      <c r="AJ786" s="151" t="str">
        <f t="shared" si="12"/>
        <v>FS</v>
      </c>
      <c r="AK786" s="151" t="b">
        <f>ISNUMBER(SEARCH("IRT",Table1[[#This Row],[Current_Status]]))</f>
        <v>0</v>
      </c>
      <c r="AL786" s="152">
        <f>YEAR(Table1[[#This Row],[Project_Initiated]])</f>
        <v>2018</v>
      </c>
      <c r="AM786" s="87">
        <v>43770</v>
      </c>
      <c r="AN786" s="87" t="str">
        <f>IF(AND(Table1[[#This Row],[Completed Date]]&gt;="07/01/2019"+0,Table1[[#This Row],[Completed Date]]&lt;="6/30/2020"+0),"FY 19-20",IF(AND(Table1[[#This Row],[Completed Date]]&gt;="07/01/2018"+0,Table1[[#This Row],[Completed Date]]&lt;="6/30/2019"+0),"FY 18-19",""))</f>
        <v>FY 18-19</v>
      </c>
      <c r="AO786" s="152" t="str">
        <f>IFERROR(FIND("R",Table1[[#This Row],[FS_Priority]]),"")</f>
        <v/>
      </c>
      <c r="AX786"/>
      <c r="BA786" s="3"/>
    </row>
    <row r="787" spans="1:53" hidden="1" x14ac:dyDescent="0.25">
      <c r="A787" s="164" t="s">
        <v>839</v>
      </c>
      <c r="B787" s="164" t="s">
        <v>295</v>
      </c>
      <c r="C787" s="164" t="s">
        <v>839</v>
      </c>
      <c r="D787" s="168" t="b">
        <v>0</v>
      </c>
      <c r="E787" s="164" t="s">
        <v>141</v>
      </c>
      <c r="F787" s="164" t="s">
        <v>3382</v>
      </c>
      <c r="G787" s="164" t="s">
        <v>4488</v>
      </c>
      <c r="H787" s="164" t="s">
        <v>536</v>
      </c>
      <c r="I787" s="164" t="s">
        <v>3962</v>
      </c>
      <c r="J787" s="164" t="s">
        <v>2838</v>
      </c>
      <c r="K787" s="164" t="s">
        <v>3951</v>
      </c>
      <c r="L787" s="164" t="s">
        <v>381</v>
      </c>
      <c r="M787" s="164" t="s">
        <v>3974</v>
      </c>
      <c r="N787" s="164" t="s">
        <v>4489</v>
      </c>
      <c r="O787" s="164" t="s">
        <v>243</v>
      </c>
      <c r="Q787" s="164" t="s">
        <v>295</v>
      </c>
      <c r="R787" s="164" t="s">
        <v>295</v>
      </c>
      <c r="S787" s="168" t="b">
        <v>1</v>
      </c>
      <c r="V787" s="170">
        <v>43203</v>
      </c>
      <c r="W787" s="164" t="s">
        <v>295</v>
      </c>
      <c r="X787"/>
      <c r="Z787" s="164" t="s">
        <v>295</v>
      </c>
      <c r="AC787" s="164" t="s">
        <v>4490</v>
      </c>
      <c r="AE787" s="164" t="s">
        <v>243</v>
      </c>
      <c r="AF787" s="164" t="s">
        <v>4491</v>
      </c>
      <c r="AG787" s="164" t="s">
        <v>624</v>
      </c>
      <c r="AH787" s="170">
        <v>43336</v>
      </c>
      <c r="AI787" s="164" t="s">
        <v>4935</v>
      </c>
      <c r="AJ787" s="151" t="str">
        <f t="shared" si="12"/>
        <v>FS</v>
      </c>
      <c r="AK787" s="151" t="b">
        <f>ISNUMBER(SEARCH("IRT",Table1[[#This Row],[Current_Status]]))</f>
        <v>0</v>
      </c>
      <c r="AL787" s="152">
        <f>YEAR(Table1[[#This Row],[Project_Initiated]])</f>
        <v>2018</v>
      </c>
      <c r="AM787" s="87">
        <v>43770</v>
      </c>
      <c r="AN787" s="87" t="str">
        <f>IF(AND(Table1[[#This Row],[Completed Date]]&gt;="07/01/2019"+0,Table1[[#This Row],[Completed Date]]&lt;="6/30/2020"+0),"FY 19-20",IF(AND(Table1[[#This Row],[Completed Date]]&gt;="07/01/2018"+0,Table1[[#This Row],[Completed Date]]&lt;="6/30/2019"+0),"FY 18-19",""))</f>
        <v>FY 18-19</v>
      </c>
      <c r="AO787" s="152" t="str">
        <f>IFERROR(FIND("R",Table1[[#This Row],[FS_Priority]]),"")</f>
        <v/>
      </c>
      <c r="AX787"/>
      <c r="BA787" s="3"/>
    </row>
    <row r="788" spans="1:53" hidden="1" x14ac:dyDescent="0.25">
      <c r="A788" s="164" t="s">
        <v>843</v>
      </c>
      <c r="B788" s="164" t="s">
        <v>295</v>
      </c>
      <c r="C788" s="164" t="s">
        <v>843</v>
      </c>
      <c r="D788" s="168" t="b">
        <v>0</v>
      </c>
      <c r="E788" s="164" t="s">
        <v>141</v>
      </c>
      <c r="F788" s="164" t="s">
        <v>3384</v>
      </c>
      <c r="G788" s="164" t="s">
        <v>295</v>
      </c>
      <c r="H788" s="164" t="s">
        <v>549</v>
      </c>
      <c r="I788" s="164" t="s">
        <v>3964</v>
      </c>
      <c r="J788" s="164" t="s">
        <v>2838</v>
      </c>
      <c r="K788" s="164" t="s">
        <v>3951</v>
      </c>
      <c r="L788" s="164" t="s">
        <v>381</v>
      </c>
      <c r="M788" s="164" t="s">
        <v>3952</v>
      </c>
      <c r="N788" s="164" t="s">
        <v>295</v>
      </c>
      <c r="O788" s="164" t="s">
        <v>243</v>
      </c>
      <c r="Q788" s="164" t="s">
        <v>295</v>
      </c>
      <c r="R788" s="164" t="s">
        <v>152</v>
      </c>
      <c r="S788" s="168" t="b">
        <v>1</v>
      </c>
      <c r="V788" s="170">
        <v>43217</v>
      </c>
      <c r="W788" s="164" t="s">
        <v>295</v>
      </c>
      <c r="X788"/>
      <c r="Z788" s="164" t="s">
        <v>295</v>
      </c>
      <c r="AC788" s="164" t="s">
        <v>295</v>
      </c>
      <c r="AE788" s="164" t="s">
        <v>243</v>
      </c>
      <c r="AF788" s="164" t="s">
        <v>295</v>
      </c>
      <c r="AG788" s="164" t="s">
        <v>624</v>
      </c>
      <c r="AH788" s="170">
        <v>43336</v>
      </c>
      <c r="AI788" s="164" t="s">
        <v>4935</v>
      </c>
      <c r="AJ788" s="151" t="str">
        <f t="shared" si="12"/>
        <v>FS</v>
      </c>
      <c r="AK788" s="151" t="b">
        <f>ISNUMBER(SEARCH("IRT",Table1[[#This Row],[Current_Status]]))</f>
        <v>0</v>
      </c>
      <c r="AL788" s="152">
        <f>YEAR(Table1[[#This Row],[Project_Initiated]])</f>
        <v>2018</v>
      </c>
      <c r="AM788" s="87">
        <v>43770</v>
      </c>
      <c r="AN788" s="87" t="str">
        <f>IF(AND(Table1[[#This Row],[Completed Date]]&gt;="07/01/2019"+0,Table1[[#This Row],[Completed Date]]&lt;="6/30/2020"+0),"FY 19-20",IF(AND(Table1[[#This Row],[Completed Date]]&gt;="07/01/2018"+0,Table1[[#This Row],[Completed Date]]&lt;="6/30/2019"+0),"FY 18-19",""))</f>
        <v>FY 18-19</v>
      </c>
      <c r="AO788" s="152" t="str">
        <f>IFERROR(FIND("R",Table1[[#This Row],[FS_Priority]]),"")</f>
        <v/>
      </c>
      <c r="AX788"/>
      <c r="BA788" s="3"/>
    </row>
    <row r="789" spans="1:53" hidden="1" x14ac:dyDescent="0.25">
      <c r="A789" s="164" t="s">
        <v>963</v>
      </c>
      <c r="B789" s="164" t="s">
        <v>295</v>
      </c>
      <c r="C789" s="164" t="s">
        <v>963</v>
      </c>
      <c r="D789" s="168" t="b">
        <v>0</v>
      </c>
      <c r="E789" s="164" t="s">
        <v>141</v>
      </c>
      <c r="F789" s="164" t="s">
        <v>3370</v>
      </c>
      <c r="G789" s="164" t="s">
        <v>295</v>
      </c>
      <c r="H789" s="164" t="s">
        <v>549</v>
      </c>
      <c r="I789" s="164" t="s">
        <v>3976</v>
      </c>
      <c r="J789" s="164" t="s">
        <v>2838</v>
      </c>
      <c r="K789" s="164" t="s">
        <v>3951</v>
      </c>
      <c r="L789" s="164" t="s">
        <v>381</v>
      </c>
      <c r="M789" s="164" t="s">
        <v>3957</v>
      </c>
      <c r="N789" s="164" t="s">
        <v>295</v>
      </c>
      <c r="O789" s="164" t="s">
        <v>263</v>
      </c>
      <c r="Q789" s="164" t="s">
        <v>295</v>
      </c>
      <c r="R789" s="164" t="s">
        <v>392</v>
      </c>
      <c r="S789" s="168" t="b">
        <v>0</v>
      </c>
      <c r="V789" s="170">
        <v>43011</v>
      </c>
      <c r="W789" s="164" t="s">
        <v>295</v>
      </c>
      <c r="X789"/>
      <c r="Z789" s="164" t="s">
        <v>295</v>
      </c>
      <c r="AC789" s="164" t="s">
        <v>2870</v>
      </c>
      <c r="AE789" s="164" t="s">
        <v>257</v>
      </c>
      <c r="AF789" s="164" t="s">
        <v>964</v>
      </c>
      <c r="AG789" s="164" t="s">
        <v>2884</v>
      </c>
      <c r="AH789" s="170">
        <v>43448</v>
      </c>
      <c r="AI789" s="164" t="s">
        <v>4933</v>
      </c>
      <c r="AJ789" s="151" t="str">
        <f t="shared" si="12"/>
        <v>FS</v>
      </c>
      <c r="AK789" s="151" t="b">
        <f>ISNUMBER(SEARCH("IRT",Table1[[#This Row],[Current_Status]]))</f>
        <v>0</v>
      </c>
      <c r="AL789" s="152">
        <f>YEAR(Table1[[#This Row],[Project_Initiated]])</f>
        <v>2017</v>
      </c>
      <c r="AM789" s="87">
        <v>43770</v>
      </c>
      <c r="AN789" s="87" t="str">
        <f>IF(AND(Table1[[#This Row],[Completed Date]]&gt;="07/01/2019"+0,Table1[[#This Row],[Completed Date]]&lt;="6/30/2020"+0),"FY 19-20",IF(AND(Table1[[#This Row],[Completed Date]]&gt;="07/01/2018"+0,Table1[[#This Row],[Completed Date]]&lt;="6/30/2019"+0),"FY 18-19",""))</f>
        <v>FY 18-19</v>
      </c>
      <c r="AO789" s="152" t="str">
        <f>IFERROR(FIND("R",Table1[[#This Row],[FS_Priority]]),"")</f>
        <v/>
      </c>
      <c r="AX789"/>
      <c r="BA789" s="3"/>
    </row>
    <row r="790" spans="1:53" hidden="1" x14ac:dyDescent="0.25">
      <c r="A790" s="164" t="s">
        <v>842</v>
      </c>
      <c r="B790" s="164" t="s">
        <v>295</v>
      </c>
      <c r="C790" s="164" t="s">
        <v>842</v>
      </c>
      <c r="D790" s="168" t="b">
        <v>0</v>
      </c>
      <c r="E790" s="164" t="s">
        <v>141</v>
      </c>
      <c r="F790" s="164" t="s">
        <v>3375</v>
      </c>
      <c r="G790" s="164" t="s">
        <v>2786</v>
      </c>
      <c r="H790" s="164" t="s">
        <v>548</v>
      </c>
      <c r="I790" s="164" t="s">
        <v>372</v>
      </c>
      <c r="J790" s="164" t="s">
        <v>2854</v>
      </c>
      <c r="K790" s="164" t="s">
        <v>3951</v>
      </c>
      <c r="L790" s="164" t="s">
        <v>381</v>
      </c>
      <c r="M790" s="164" t="s">
        <v>3985</v>
      </c>
      <c r="N790" s="164" t="s">
        <v>295</v>
      </c>
      <c r="O790" s="164" t="s">
        <v>263</v>
      </c>
      <c r="Q790" s="164" t="s">
        <v>295</v>
      </c>
      <c r="R790" s="164" t="s">
        <v>305</v>
      </c>
      <c r="S790" s="168" t="b">
        <v>1</v>
      </c>
      <c r="V790" s="170">
        <v>43228</v>
      </c>
      <c r="W790" s="164" t="s">
        <v>295</v>
      </c>
      <c r="X790"/>
      <c r="Z790" s="164" t="s">
        <v>295</v>
      </c>
      <c r="AC790" s="164" t="s">
        <v>2871</v>
      </c>
      <c r="AE790" s="164" t="s">
        <v>263</v>
      </c>
      <c r="AF790" s="164" t="s">
        <v>295</v>
      </c>
      <c r="AG790" s="164" t="s">
        <v>2884</v>
      </c>
      <c r="AH790" s="170">
        <v>43448</v>
      </c>
      <c r="AI790" s="164" t="s">
        <v>4935</v>
      </c>
      <c r="AJ790" s="151" t="str">
        <f t="shared" si="12"/>
        <v>FS</v>
      </c>
      <c r="AK790" s="151" t="b">
        <f>ISNUMBER(SEARCH("IRT",Table1[[#This Row],[Current_Status]]))</f>
        <v>0</v>
      </c>
      <c r="AL790" s="152">
        <f>YEAR(Table1[[#This Row],[Project_Initiated]])</f>
        <v>2018</v>
      </c>
      <c r="AM790" s="87">
        <v>43770</v>
      </c>
      <c r="AN790" s="87" t="str">
        <f>IF(AND(Table1[[#This Row],[Completed Date]]&gt;="07/01/2019"+0,Table1[[#This Row],[Completed Date]]&lt;="6/30/2020"+0),"FY 19-20",IF(AND(Table1[[#This Row],[Completed Date]]&gt;="07/01/2018"+0,Table1[[#This Row],[Completed Date]]&lt;="6/30/2019"+0),"FY 18-19",""))</f>
        <v>FY 18-19</v>
      </c>
      <c r="AO790" s="152" t="str">
        <f>IFERROR(FIND("R",Table1[[#This Row],[FS_Priority]]),"")</f>
        <v/>
      </c>
      <c r="AX790"/>
      <c r="BA790" s="3"/>
    </row>
    <row r="791" spans="1:53" hidden="1" x14ac:dyDescent="0.25">
      <c r="A791" s="164" t="s">
        <v>1040</v>
      </c>
      <c r="B791" s="164" t="s">
        <v>295</v>
      </c>
      <c r="C791" s="164" t="s">
        <v>1040</v>
      </c>
      <c r="D791" s="168" t="b">
        <v>0</v>
      </c>
      <c r="E791" s="164" t="s">
        <v>141</v>
      </c>
      <c r="F791" s="164" t="s">
        <v>3374</v>
      </c>
      <c r="G791" s="164" t="s">
        <v>295</v>
      </c>
      <c r="H791" s="164" t="s">
        <v>549</v>
      </c>
      <c r="I791" s="164" t="s">
        <v>3981</v>
      </c>
      <c r="J791" s="164" t="s">
        <v>2838</v>
      </c>
      <c r="K791" s="164" t="s">
        <v>3951</v>
      </c>
      <c r="L791" s="164" t="s">
        <v>381</v>
      </c>
      <c r="M791" s="164" t="s">
        <v>3982</v>
      </c>
      <c r="N791" s="164" t="s">
        <v>295</v>
      </c>
      <c r="O791" s="164" t="s">
        <v>243</v>
      </c>
      <c r="Q791" s="164" t="s">
        <v>295</v>
      </c>
      <c r="R791" s="164" t="s">
        <v>295</v>
      </c>
      <c r="S791" s="168" t="b">
        <v>0</v>
      </c>
      <c r="V791" s="170">
        <v>43376</v>
      </c>
      <c r="W791" s="164" t="s">
        <v>295</v>
      </c>
      <c r="X791"/>
      <c r="Z791" s="164" t="s">
        <v>295</v>
      </c>
      <c r="AC791" s="164" t="s">
        <v>624</v>
      </c>
      <c r="AE791" s="164" t="s">
        <v>243</v>
      </c>
      <c r="AF791" s="164" t="s">
        <v>624</v>
      </c>
      <c r="AG791" s="164" t="s">
        <v>624</v>
      </c>
      <c r="AH791" s="170">
        <v>43405</v>
      </c>
      <c r="AI791" s="164" t="s">
        <v>4937</v>
      </c>
      <c r="AJ791" s="151" t="str">
        <f t="shared" si="12"/>
        <v>FS</v>
      </c>
      <c r="AK791" s="151" t="b">
        <f>ISNUMBER(SEARCH("IRT",Table1[[#This Row],[Current_Status]]))</f>
        <v>0</v>
      </c>
      <c r="AL791" s="152">
        <f>YEAR(Table1[[#This Row],[Project_Initiated]])</f>
        <v>2018</v>
      </c>
      <c r="AM791" s="87">
        <v>43770</v>
      </c>
      <c r="AN791" s="87" t="str">
        <f>IF(AND(Table1[[#This Row],[Completed Date]]&gt;="07/01/2019"+0,Table1[[#This Row],[Completed Date]]&lt;="6/30/2020"+0),"FY 19-20",IF(AND(Table1[[#This Row],[Completed Date]]&gt;="07/01/2018"+0,Table1[[#This Row],[Completed Date]]&lt;="6/30/2019"+0),"FY 18-19",""))</f>
        <v>FY 18-19</v>
      </c>
      <c r="AO791" s="152" t="str">
        <f>IFERROR(FIND("R",Table1[[#This Row],[FS_Priority]]),"")</f>
        <v/>
      </c>
      <c r="AX791"/>
      <c r="BA791" s="3"/>
    </row>
    <row r="792" spans="1:53" hidden="1" x14ac:dyDescent="0.25">
      <c r="A792" s="164" t="s">
        <v>830</v>
      </c>
      <c r="B792" s="164" t="s">
        <v>295</v>
      </c>
      <c r="C792" s="164" t="s">
        <v>830</v>
      </c>
      <c r="D792" s="168" t="b">
        <v>0</v>
      </c>
      <c r="E792" s="164" t="s">
        <v>141</v>
      </c>
      <c r="F792" s="164" t="s">
        <v>3378</v>
      </c>
      <c r="G792" s="164" t="s">
        <v>295</v>
      </c>
      <c r="H792" s="164" t="s">
        <v>549</v>
      </c>
      <c r="I792" s="164" t="s">
        <v>3909</v>
      </c>
      <c r="J792" s="164" t="s">
        <v>2838</v>
      </c>
      <c r="K792" s="164" t="s">
        <v>3951</v>
      </c>
      <c r="L792" s="164" t="s">
        <v>381</v>
      </c>
      <c r="M792" s="164" t="s">
        <v>3954</v>
      </c>
      <c r="N792" s="164" t="s">
        <v>295</v>
      </c>
      <c r="O792" s="164" t="s">
        <v>243</v>
      </c>
      <c r="Q792" s="164" t="s">
        <v>295</v>
      </c>
      <c r="R792" s="164" t="s">
        <v>428</v>
      </c>
      <c r="S792" s="168" t="b">
        <v>0</v>
      </c>
      <c r="V792" s="170">
        <v>43200</v>
      </c>
      <c r="W792" s="164" t="s">
        <v>295</v>
      </c>
      <c r="X792"/>
      <c r="Z792" s="164" t="s">
        <v>295</v>
      </c>
      <c r="AC792" s="164" t="s">
        <v>295</v>
      </c>
      <c r="AE792" s="164" t="s">
        <v>243</v>
      </c>
      <c r="AF792" s="164" t="s">
        <v>295</v>
      </c>
      <c r="AG792" s="164" t="s">
        <v>624</v>
      </c>
      <c r="AH792" s="170">
        <v>43336</v>
      </c>
      <c r="AI792" s="164" t="s">
        <v>4935</v>
      </c>
      <c r="AJ792" s="151" t="str">
        <f t="shared" si="12"/>
        <v>FS</v>
      </c>
      <c r="AK792" s="151" t="b">
        <f>ISNUMBER(SEARCH("IRT",Table1[[#This Row],[Current_Status]]))</f>
        <v>0</v>
      </c>
      <c r="AL792" s="152">
        <f>YEAR(Table1[[#This Row],[Project_Initiated]])</f>
        <v>2018</v>
      </c>
      <c r="AM792" s="87">
        <v>43770</v>
      </c>
      <c r="AN792" s="87" t="str">
        <f>IF(AND(Table1[[#This Row],[Completed Date]]&gt;="07/01/2019"+0,Table1[[#This Row],[Completed Date]]&lt;="6/30/2020"+0),"FY 19-20",IF(AND(Table1[[#This Row],[Completed Date]]&gt;="07/01/2018"+0,Table1[[#This Row],[Completed Date]]&lt;="6/30/2019"+0),"FY 18-19",""))</f>
        <v>FY 18-19</v>
      </c>
      <c r="AO792" s="152" t="str">
        <f>IFERROR(FIND("R",Table1[[#This Row],[FS_Priority]]),"")</f>
        <v/>
      </c>
      <c r="AX792"/>
      <c r="BA792" s="3"/>
    </row>
    <row r="793" spans="1:53" hidden="1" x14ac:dyDescent="0.25">
      <c r="A793" s="164" t="s">
        <v>820</v>
      </c>
      <c r="B793" s="164" t="s">
        <v>295</v>
      </c>
      <c r="C793" s="164" t="s">
        <v>820</v>
      </c>
      <c r="D793" s="168" t="b">
        <v>0</v>
      </c>
      <c r="E793" s="164" t="s">
        <v>141</v>
      </c>
      <c r="F793" s="164" t="s">
        <v>3359</v>
      </c>
      <c r="G793" s="164" t="s">
        <v>295</v>
      </c>
      <c r="H793" s="164" t="s">
        <v>408</v>
      </c>
      <c r="I793" s="164" t="s">
        <v>3972</v>
      </c>
      <c r="J793" s="164" t="s">
        <v>2838</v>
      </c>
      <c r="K793" s="164" t="s">
        <v>3951</v>
      </c>
      <c r="L793" s="164" t="s">
        <v>381</v>
      </c>
      <c r="M793" s="164" t="s">
        <v>3958</v>
      </c>
      <c r="N793" s="164" t="s">
        <v>295</v>
      </c>
      <c r="O793" s="164" t="s">
        <v>243</v>
      </c>
      <c r="Q793" s="164" t="s">
        <v>295</v>
      </c>
      <c r="R793" s="164" t="s">
        <v>401</v>
      </c>
      <c r="S793" s="168" t="b">
        <v>0</v>
      </c>
      <c r="V793" s="170">
        <v>43186</v>
      </c>
      <c r="W793" s="164" t="s">
        <v>295</v>
      </c>
      <c r="X793"/>
      <c r="Z793" s="164" t="s">
        <v>295</v>
      </c>
      <c r="AC793" s="164" t="s">
        <v>295</v>
      </c>
      <c r="AE793" s="164" t="s">
        <v>243</v>
      </c>
      <c r="AF793" s="164" t="s">
        <v>295</v>
      </c>
      <c r="AG793" s="164" t="s">
        <v>624</v>
      </c>
      <c r="AH793" s="170">
        <v>43295</v>
      </c>
      <c r="AI793" s="164" t="s">
        <v>4933</v>
      </c>
      <c r="AJ793" s="151" t="str">
        <f t="shared" si="12"/>
        <v>FS</v>
      </c>
      <c r="AK793" s="151" t="b">
        <f>ISNUMBER(SEARCH("IRT",Table1[[#This Row],[Current_Status]]))</f>
        <v>0</v>
      </c>
      <c r="AL793" s="152">
        <f>YEAR(Table1[[#This Row],[Project_Initiated]])</f>
        <v>2018</v>
      </c>
      <c r="AM793" s="87">
        <v>43770</v>
      </c>
      <c r="AN793" s="87" t="str">
        <f>IF(AND(Table1[[#This Row],[Completed Date]]&gt;="07/01/2019"+0,Table1[[#This Row],[Completed Date]]&lt;="6/30/2020"+0),"FY 19-20",IF(AND(Table1[[#This Row],[Completed Date]]&gt;="07/01/2018"+0,Table1[[#This Row],[Completed Date]]&lt;="6/30/2019"+0),"FY 18-19",""))</f>
        <v>FY 18-19</v>
      </c>
      <c r="AO793" s="152" t="str">
        <f>IFERROR(FIND("R",Table1[[#This Row],[FS_Priority]]),"")</f>
        <v/>
      </c>
      <c r="AX793"/>
      <c r="BA793" s="3"/>
    </row>
    <row r="794" spans="1:53" hidden="1" x14ac:dyDescent="0.25">
      <c r="A794" s="164" t="s">
        <v>770</v>
      </c>
      <c r="B794" s="164" t="s">
        <v>295</v>
      </c>
      <c r="C794" s="164" t="s">
        <v>770</v>
      </c>
      <c r="D794" s="168" t="b">
        <v>0</v>
      </c>
      <c r="E794" s="164" t="s">
        <v>141</v>
      </c>
      <c r="F794" s="164" t="s">
        <v>3363</v>
      </c>
      <c r="G794" s="164" t="s">
        <v>295</v>
      </c>
      <c r="H794" s="164" t="s">
        <v>529</v>
      </c>
      <c r="I794" s="164" t="s">
        <v>3955</v>
      </c>
      <c r="J794" s="164" t="s">
        <v>2838</v>
      </c>
      <c r="K794" s="164" t="s">
        <v>3951</v>
      </c>
      <c r="L794" s="164" t="s">
        <v>381</v>
      </c>
      <c r="M794" s="164" t="s">
        <v>3954</v>
      </c>
      <c r="N794" s="164" t="s">
        <v>295</v>
      </c>
      <c r="O794" s="164" t="s">
        <v>263</v>
      </c>
      <c r="Q794" s="164" t="s">
        <v>295</v>
      </c>
      <c r="R794" s="164" t="s">
        <v>295</v>
      </c>
      <c r="S794" s="168" t="b">
        <v>1</v>
      </c>
      <c r="V794" s="170">
        <v>43132</v>
      </c>
      <c r="W794" s="164" t="s">
        <v>295</v>
      </c>
      <c r="X794"/>
      <c r="Z794" s="164" t="s">
        <v>295</v>
      </c>
      <c r="AC794" s="164" t="s">
        <v>771</v>
      </c>
      <c r="AE794" s="164" t="s">
        <v>257</v>
      </c>
      <c r="AF794" s="164" t="s">
        <v>772</v>
      </c>
      <c r="AG794" s="164" t="s">
        <v>2884</v>
      </c>
      <c r="AH794" s="170">
        <v>43364</v>
      </c>
      <c r="AI794" s="164" t="s">
        <v>4933</v>
      </c>
      <c r="AJ794" s="151" t="str">
        <f t="shared" si="12"/>
        <v>FS</v>
      </c>
      <c r="AK794" s="151" t="b">
        <f>ISNUMBER(SEARCH("IRT",Table1[[#This Row],[Current_Status]]))</f>
        <v>0</v>
      </c>
      <c r="AL794" s="152">
        <f>YEAR(Table1[[#This Row],[Project_Initiated]])</f>
        <v>2018</v>
      </c>
      <c r="AM794" s="87">
        <v>43770</v>
      </c>
      <c r="AN794" s="87" t="str">
        <f>IF(AND(Table1[[#This Row],[Completed Date]]&gt;="07/01/2019"+0,Table1[[#This Row],[Completed Date]]&lt;="6/30/2020"+0),"FY 19-20",IF(AND(Table1[[#This Row],[Completed Date]]&gt;="07/01/2018"+0,Table1[[#This Row],[Completed Date]]&lt;="6/30/2019"+0),"FY 18-19",""))</f>
        <v>FY 18-19</v>
      </c>
      <c r="AO794" s="152" t="str">
        <f>IFERROR(FIND("R",Table1[[#This Row],[FS_Priority]]),"")</f>
        <v/>
      </c>
      <c r="AX794"/>
      <c r="BA794" s="3"/>
    </row>
    <row r="795" spans="1:53" hidden="1" x14ac:dyDescent="0.25">
      <c r="A795" s="164" t="s">
        <v>775</v>
      </c>
      <c r="B795" s="164" t="s">
        <v>295</v>
      </c>
      <c r="C795" s="164" t="s">
        <v>775</v>
      </c>
      <c r="D795" s="168" t="b">
        <v>0</v>
      </c>
      <c r="E795" s="164" t="s">
        <v>141</v>
      </c>
      <c r="F795" s="164" t="s">
        <v>3369</v>
      </c>
      <c r="G795" s="164" t="s">
        <v>295</v>
      </c>
      <c r="H795" s="164" t="s">
        <v>256</v>
      </c>
      <c r="I795" s="164" t="s">
        <v>295</v>
      </c>
      <c r="J795" s="164" t="s">
        <v>2838</v>
      </c>
      <c r="K795" s="164" t="s">
        <v>3951</v>
      </c>
      <c r="L795" s="164" t="s">
        <v>381</v>
      </c>
      <c r="M795" s="164" t="s">
        <v>3958</v>
      </c>
      <c r="N795" s="164" t="s">
        <v>295</v>
      </c>
      <c r="O795" s="164" t="s">
        <v>243</v>
      </c>
      <c r="Q795" s="164" t="s">
        <v>295</v>
      </c>
      <c r="R795" s="164" t="s">
        <v>422</v>
      </c>
      <c r="S795" s="168" t="b">
        <v>0</v>
      </c>
      <c r="V795" s="170">
        <v>43133</v>
      </c>
      <c r="W795" s="164" t="s">
        <v>295</v>
      </c>
      <c r="X795"/>
      <c r="Z795" s="164" t="s">
        <v>295</v>
      </c>
      <c r="AC795" s="164" t="s">
        <v>776</v>
      </c>
      <c r="AE795" s="164" t="s">
        <v>243</v>
      </c>
      <c r="AF795" s="164" t="s">
        <v>295</v>
      </c>
      <c r="AG795" s="164" t="s">
        <v>624</v>
      </c>
      <c r="AH795" s="170">
        <v>43336</v>
      </c>
      <c r="AI795" s="164" t="s">
        <v>4933</v>
      </c>
      <c r="AJ795" s="151" t="str">
        <f t="shared" si="12"/>
        <v>FS</v>
      </c>
      <c r="AK795" s="151" t="b">
        <f>ISNUMBER(SEARCH("IRT",Table1[[#This Row],[Current_Status]]))</f>
        <v>0</v>
      </c>
      <c r="AL795" s="152">
        <f>YEAR(Table1[[#This Row],[Project_Initiated]])</f>
        <v>2018</v>
      </c>
      <c r="AM795" s="87">
        <v>43770</v>
      </c>
      <c r="AN795" s="87" t="str">
        <f>IF(AND(Table1[[#This Row],[Completed Date]]&gt;="07/01/2019"+0,Table1[[#This Row],[Completed Date]]&lt;="6/30/2020"+0),"FY 19-20",IF(AND(Table1[[#This Row],[Completed Date]]&gt;="07/01/2018"+0,Table1[[#This Row],[Completed Date]]&lt;="6/30/2019"+0),"FY 18-19",""))</f>
        <v>FY 18-19</v>
      </c>
      <c r="AO795" s="152" t="str">
        <f>IFERROR(FIND("R",Table1[[#This Row],[FS_Priority]]),"")</f>
        <v/>
      </c>
      <c r="AX795"/>
      <c r="BA795" s="3"/>
    </row>
    <row r="796" spans="1:53" hidden="1" x14ac:dyDescent="0.25">
      <c r="A796" s="164" t="s">
        <v>783</v>
      </c>
      <c r="B796" s="164" t="s">
        <v>295</v>
      </c>
      <c r="C796" s="164" t="s">
        <v>783</v>
      </c>
      <c r="D796" s="168" t="b">
        <v>0</v>
      </c>
      <c r="E796" s="164" t="s">
        <v>141</v>
      </c>
      <c r="F796" s="164" t="s">
        <v>3364</v>
      </c>
      <c r="G796" s="164" t="s">
        <v>295</v>
      </c>
      <c r="H796" s="164" t="s">
        <v>409</v>
      </c>
      <c r="I796" s="164" t="s">
        <v>3959</v>
      </c>
      <c r="J796" s="164" t="s">
        <v>2838</v>
      </c>
      <c r="K796" s="164" t="s">
        <v>3951</v>
      </c>
      <c r="L796" s="164" t="s">
        <v>381</v>
      </c>
      <c r="M796" s="164" t="s">
        <v>3960</v>
      </c>
      <c r="N796" s="164" t="s">
        <v>295</v>
      </c>
      <c r="O796" s="164" t="s">
        <v>263</v>
      </c>
      <c r="Q796" s="164" t="s">
        <v>295</v>
      </c>
      <c r="R796" s="164" t="s">
        <v>390</v>
      </c>
      <c r="S796" s="168" t="b">
        <v>0</v>
      </c>
      <c r="V796" s="170">
        <v>43147</v>
      </c>
      <c r="W796" s="164" t="s">
        <v>295</v>
      </c>
      <c r="X796"/>
      <c r="Z796" s="164" t="s">
        <v>295</v>
      </c>
      <c r="AC796" s="164" t="s">
        <v>784</v>
      </c>
      <c r="AE796" s="164" t="s">
        <v>257</v>
      </c>
      <c r="AF796" s="164" t="s">
        <v>785</v>
      </c>
      <c r="AG796" s="164" t="s">
        <v>2884</v>
      </c>
      <c r="AH796" s="170">
        <v>43306</v>
      </c>
      <c r="AI796" s="164" t="s">
        <v>4933</v>
      </c>
      <c r="AJ796" s="151" t="str">
        <f t="shared" si="12"/>
        <v>FS</v>
      </c>
      <c r="AK796" s="151" t="b">
        <f>ISNUMBER(SEARCH("IRT",Table1[[#This Row],[Current_Status]]))</f>
        <v>0</v>
      </c>
      <c r="AL796" s="152">
        <f>YEAR(Table1[[#This Row],[Project_Initiated]])</f>
        <v>2018</v>
      </c>
      <c r="AM796" s="87">
        <v>43770</v>
      </c>
      <c r="AN796" s="87" t="str">
        <f>IF(AND(Table1[[#This Row],[Completed Date]]&gt;="07/01/2019"+0,Table1[[#This Row],[Completed Date]]&lt;="6/30/2020"+0),"FY 19-20",IF(AND(Table1[[#This Row],[Completed Date]]&gt;="07/01/2018"+0,Table1[[#This Row],[Completed Date]]&lt;="6/30/2019"+0),"FY 18-19",""))</f>
        <v>FY 18-19</v>
      </c>
      <c r="AO796" s="152" t="str">
        <f>IFERROR(FIND("R",Table1[[#This Row],[FS_Priority]]),"")</f>
        <v/>
      </c>
      <c r="AX796"/>
      <c r="BA796" s="3"/>
    </row>
    <row r="797" spans="1:53" hidden="1" x14ac:dyDescent="0.25">
      <c r="A797" s="164" t="s">
        <v>789</v>
      </c>
      <c r="B797" s="164" t="s">
        <v>295</v>
      </c>
      <c r="C797" s="164" t="s">
        <v>789</v>
      </c>
      <c r="D797" s="168" t="b">
        <v>0</v>
      </c>
      <c r="E797" s="164" t="s">
        <v>141</v>
      </c>
      <c r="F797" s="164" t="s">
        <v>3365</v>
      </c>
      <c r="G797" s="164" t="s">
        <v>295</v>
      </c>
      <c r="H797" s="164" t="s">
        <v>529</v>
      </c>
      <c r="I797" s="164" t="s">
        <v>295</v>
      </c>
      <c r="J797" s="164" t="s">
        <v>2838</v>
      </c>
      <c r="K797" s="164" t="s">
        <v>3951</v>
      </c>
      <c r="L797" s="164" t="s">
        <v>381</v>
      </c>
      <c r="M797" s="164" t="s">
        <v>3965</v>
      </c>
      <c r="N797" s="164" t="s">
        <v>295</v>
      </c>
      <c r="O797" s="164" t="s">
        <v>263</v>
      </c>
      <c r="Q797" s="164" t="s">
        <v>295</v>
      </c>
      <c r="R797" s="164" t="s">
        <v>396</v>
      </c>
      <c r="S797" s="168" t="b">
        <v>0</v>
      </c>
      <c r="V797" s="170">
        <v>43152</v>
      </c>
      <c r="W797" s="164" t="s">
        <v>295</v>
      </c>
      <c r="X797"/>
      <c r="Z797" s="164" t="s">
        <v>295</v>
      </c>
      <c r="AC797" s="164" t="s">
        <v>3101</v>
      </c>
      <c r="AE797" s="164" t="s">
        <v>257</v>
      </c>
      <c r="AF797" s="164" t="s">
        <v>790</v>
      </c>
      <c r="AG797" s="164" t="s">
        <v>2884</v>
      </c>
      <c r="AH797" s="170">
        <v>43570</v>
      </c>
      <c r="AI797" s="164" t="s">
        <v>4933</v>
      </c>
      <c r="AJ797" s="151" t="str">
        <f t="shared" si="12"/>
        <v>FS</v>
      </c>
      <c r="AK797" s="151" t="b">
        <f>ISNUMBER(SEARCH("IRT",Table1[[#This Row],[Current_Status]]))</f>
        <v>0</v>
      </c>
      <c r="AL797" s="152">
        <f>YEAR(Table1[[#This Row],[Project_Initiated]])</f>
        <v>2018</v>
      </c>
      <c r="AM797" s="87">
        <v>43770</v>
      </c>
      <c r="AN797" s="87" t="str">
        <f>IF(AND(Table1[[#This Row],[Completed Date]]&gt;="07/01/2019"+0,Table1[[#This Row],[Completed Date]]&lt;="6/30/2020"+0),"FY 19-20",IF(AND(Table1[[#This Row],[Completed Date]]&gt;="07/01/2018"+0,Table1[[#This Row],[Completed Date]]&lt;="6/30/2019"+0),"FY 18-19",""))</f>
        <v>FY 18-19</v>
      </c>
      <c r="AO797" s="152" t="str">
        <f>IFERROR(FIND("R",Table1[[#This Row],[FS_Priority]]),"")</f>
        <v/>
      </c>
      <c r="AX797"/>
      <c r="BA797" s="3"/>
    </row>
    <row r="798" spans="1:53" hidden="1" x14ac:dyDescent="0.25">
      <c r="A798" s="164" t="s">
        <v>905</v>
      </c>
      <c r="B798" s="164" t="s">
        <v>295</v>
      </c>
      <c r="C798" s="164" t="s">
        <v>905</v>
      </c>
      <c r="D798" s="168" t="b">
        <v>0</v>
      </c>
      <c r="E798" s="164" t="s">
        <v>141</v>
      </c>
      <c r="F798" s="164" t="s">
        <v>3361</v>
      </c>
      <c r="G798" s="164" t="s">
        <v>295</v>
      </c>
      <c r="H798" s="164" t="s">
        <v>256</v>
      </c>
      <c r="I798" s="164" t="s">
        <v>3983</v>
      </c>
      <c r="J798" s="164" t="s">
        <v>2838</v>
      </c>
      <c r="K798" s="164" t="s">
        <v>3951</v>
      </c>
      <c r="L798" s="164" t="s">
        <v>381</v>
      </c>
      <c r="M798" s="164" t="s">
        <v>3971</v>
      </c>
      <c r="N798" s="164" t="s">
        <v>295</v>
      </c>
      <c r="O798" s="164" t="s">
        <v>243</v>
      </c>
      <c r="Q798" s="164" t="s">
        <v>295</v>
      </c>
      <c r="R798" s="164" t="s">
        <v>698</v>
      </c>
      <c r="S798" s="168" t="b">
        <v>0</v>
      </c>
      <c r="V798" s="170">
        <v>42941</v>
      </c>
      <c r="W798" s="164" t="s">
        <v>295</v>
      </c>
      <c r="X798"/>
      <c r="Z798" s="164" t="s">
        <v>295</v>
      </c>
      <c r="AC798" s="164" t="s">
        <v>295</v>
      </c>
      <c r="AE798" s="164" t="s">
        <v>257</v>
      </c>
      <c r="AF798" s="164" t="s">
        <v>906</v>
      </c>
      <c r="AG798" s="164" t="s">
        <v>2884</v>
      </c>
      <c r="AH798" s="170">
        <v>43367</v>
      </c>
      <c r="AI798" s="164" t="s">
        <v>4939</v>
      </c>
      <c r="AJ798" s="151" t="str">
        <f t="shared" si="12"/>
        <v>FS</v>
      </c>
      <c r="AK798" s="151" t="b">
        <f>ISNUMBER(SEARCH("IRT",Table1[[#This Row],[Current_Status]]))</f>
        <v>0</v>
      </c>
      <c r="AL798" s="152">
        <f>YEAR(Table1[[#This Row],[Project_Initiated]])</f>
        <v>2017</v>
      </c>
      <c r="AM798" s="87">
        <v>43770</v>
      </c>
      <c r="AN798" s="87" t="str">
        <f>IF(AND(Table1[[#This Row],[Completed Date]]&gt;="07/01/2019"+0,Table1[[#This Row],[Completed Date]]&lt;="6/30/2020"+0),"FY 19-20",IF(AND(Table1[[#This Row],[Completed Date]]&gt;="07/01/2018"+0,Table1[[#This Row],[Completed Date]]&lt;="6/30/2019"+0),"FY 18-19",""))</f>
        <v>FY 18-19</v>
      </c>
      <c r="AO798" s="152" t="str">
        <f>IFERROR(FIND("R",Table1[[#This Row],[FS_Priority]]),"")</f>
        <v/>
      </c>
      <c r="AX798"/>
      <c r="BA798" s="3"/>
    </row>
    <row r="799" spans="1:53" hidden="1" x14ac:dyDescent="0.25">
      <c r="A799" s="164" t="s">
        <v>869</v>
      </c>
      <c r="B799" s="164" t="s">
        <v>295</v>
      </c>
      <c r="C799" s="164" t="s">
        <v>869</v>
      </c>
      <c r="D799" s="168" t="b">
        <v>0</v>
      </c>
      <c r="E799" s="164" t="s">
        <v>141</v>
      </c>
      <c r="F799" s="164" t="s">
        <v>3383</v>
      </c>
      <c r="G799" s="164" t="s">
        <v>295</v>
      </c>
      <c r="H799" s="164" t="s">
        <v>256</v>
      </c>
      <c r="I799" s="164" t="s">
        <v>3970</v>
      </c>
      <c r="J799" s="164" t="s">
        <v>2838</v>
      </c>
      <c r="K799" s="164" t="s">
        <v>3951</v>
      </c>
      <c r="L799" s="164" t="s">
        <v>381</v>
      </c>
      <c r="M799" s="164" t="s">
        <v>3971</v>
      </c>
      <c r="N799" s="164" t="s">
        <v>295</v>
      </c>
      <c r="O799" s="164" t="s">
        <v>243</v>
      </c>
      <c r="Q799" s="164" t="s">
        <v>295</v>
      </c>
      <c r="R799" s="164" t="s">
        <v>307</v>
      </c>
      <c r="S799" s="168" t="b">
        <v>1</v>
      </c>
      <c r="V799" s="170">
        <v>43241</v>
      </c>
      <c r="W799" s="164" t="s">
        <v>295</v>
      </c>
      <c r="X799"/>
      <c r="Z799" s="164" t="s">
        <v>295</v>
      </c>
      <c r="AC799" s="164" t="s">
        <v>295</v>
      </c>
      <c r="AE799" s="164" t="s">
        <v>243</v>
      </c>
      <c r="AF799" s="164" t="s">
        <v>295</v>
      </c>
      <c r="AG799" s="164" t="s">
        <v>624</v>
      </c>
      <c r="AH799" s="170">
        <v>43353</v>
      </c>
      <c r="AI799" s="164" t="s">
        <v>4935</v>
      </c>
      <c r="AJ799" s="151" t="str">
        <f t="shared" si="12"/>
        <v>FS</v>
      </c>
      <c r="AK799" s="151" t="b">
        <f>ISNUMBER(SEARCH("IRT",Table1[[#This Row],[Current_Status]]))</f>
        <v>0</v>
      </c>
      <c r="AL799" s="152">
        <f>YEAR(Table1[[#This Row],[Project_Initiated]])</f>
        <v>2018</v>
      </c>
      <c r="AM799" s="87">
        <v>43770</v>
      </c>
      <c r="AN799" s="87" t="str">
        <f>IF(AND(Table1[[#This Row],[Completed Date]]&gt;="07/01/2019"+0,Table1[[#This Row],[Completed Date]]&lt;="6/30/2020"+0),"FY 19-20",IF(AND(Table1[[#This Row],[Completed Date]]&gt;="07/01/2018"+0,Table1[[#This Row],[Completed Date]]&lt;="6/30/2019"+0),"FY 18-19",""))</f>
        <v>FY 18-19</v>
      </c>
      <c r="AO799" s="152" t="str">
        <f>IFERROR(FIND("R",Table1[[#This Row],[FS_Priority]]),"")</f>
        <v/>
      </c>
      <c r="AX799"/>
      <c r="BA799" s="3"/>
    </row>
    <row r="800" spans="1:53" hidden="1" x14ac:dyDescent="0.25">
      <c r="A800" s="164" t="s">
        <v>805</v>
      </c>
      <c r="B800" s="164" t="s">
        <v>295</v>
      </c>
      <c r="C800" s="164" t="s">
        <v>805</v>
      </c>
      <c r="D800" s="168" t="b">
        <v>0</v>
      </c>
      <c r="E800" s="164" t="s">
        <v>141</v>
      </c>
      <c r="F800" s="164" t="s">
        <v>3380</v>
      </c>
      <c r="G800" s="164" t="s">
        <v>295</v>
      </c>
      <c r="H800" s="164" t="s">
        <v>529</v>
      </c>
      <c r="I800" s="164" t="s">
        <v>3966</v>
      </c>
      <c r="J800" s="164" t="s">
        <v>2838</v>
      </c>
      <c r="K800" s="164" t="s">
        <v>3951</v>
      </c>
      <c r="L800" s="164" t="s">
        <v>381</v>
      </c>
      <c r="M800" s="164" t="s">
        <v>3954</v>
      </c>
      <c r="N800" s="164" t="s">
        <v>295</v>
      </c>
      <c r="O800" s="164" t="s">
        <v>263</v>
      </c>
      <c r="Q800" s="164" t="s">
        <v>295</v>
      </c>
      <c r="R800" s="164" t="s">
        <v>302</v>
      </c>
      <c r="S800" s="168" t="b">
        <v>1</v>
      </c>
      <c r="V800" s="170">
        <v>43177</v>
      </c>
      <c r="W800" s="164" t="s">
        <v>295</v>
      </c>
      <c r="X800"/>
      <c r="Z800" s="164" t="s">
        <v>295</v>
      </c>
      <c r="AC800" s="164" t="s">
        <v>806</v>
      </c>
      <c r="AE800" s="164" t="s">
        <v>243</v>
      </c>
      <c r="AF800" s="164" t="s">
        <v>295</v>
      </c>
      <c r="AG800" s="164" t="s">
        <v>624</v>
      </c>
      <c r="AH800" s="170">
        <v>43353</v>
      </c>
      <c r="AI800" s="164" t="s">
        <v>4933</v>
      </c>
      <c r="AJ800" s="151" t="str">
        <f t="shared" si="12"/>
        <v>FS</v>
      </c>
      <c r="AK800" s="151" t="b">
        <f>ISNUMBER(SEARCH("IRT",Table1[[#This Row],[Current_Status]]))</f>
        <v>0</v>
      </c>
      <c r="AL800" s="152">
        <f>YEAR(Table1[[#This Row],[Project_Initiated]])</f>
        <v>2018</v>
      </c>
      <c r="AM800" s="87">
        <v>43770</v>
      </c>
      <c r="AN800" s="87" t="str">
        <f>IF(AND(Table1[[#This Row],[Completed Date]]&gt;="07/01/2019"+0,Table1[[#This Row],[Completed Date]]&lt;="6/30/2020"+0),"FY 19-20",IF(AND(Table1[[#This Row],[Completed Date]]&gt;="07/01/2018"+0,Table1[[#This Row],[Completed Date]]&lt;="6/30/2019"+0),"FY 18-19",""))</f>
        <v>FY 18-19</v>
      </c>
      <c r="AO800" s="152" t="str">
        <f>IFERROR(FIND("R",Table1[[#This Row],[FS_Priority]]),"")</f>
        <v/>
      </c>
      <c r="AX800"/>
      <c r="BA800" s="3"/>
    </row>
    <row r="801" spans="1:53" hidden="1" x14ac:dyDescent="0.25">
      <c r="A801" s="164" t="s">
        <v>769</v>
      </c>
      <c r="B801" s="164" t="s">
        <v>295</v>
      </c>
      <c r="C801" s="164" t="s">
        <v>769</v>
      </c>
      <c r="D801" s="168" t="b">
        <v>0</v>
      </c>
      <c r="E801" s="164" t="s">
        <v>141</v>
      </c>
      <c r="F801" s="164" t="s">
        <v>3366</v>
      </c>
      <c r="G801" s="164" t="s">
        <v>295</v>
      </c>
      <c r="H801" s="164" t="s">
        <v>549</v>
      </c>
      <c r="I801" s="164" t="s">
        <v>3953</v>
      </c>
      <c r="J801" s="164" t="s">
        <v>2854</v>
      </c>
      <c r="K801" s="164" t="s">
        <v>3951</v>
      </c>
      <c r="L801" s="164" t="s">
        <v>381</v>
      </c>
      <c r="M801" s="164" t="s">
        <v>3954</v>
      </c>
      <c r="N801" s="164" t="s">
        <v>295</v>
      </c>
      <c r="O801" s="164" t="s">
        <v>263</v>
      </c>
      <c r="Q801" s="164" t="s">
        <v>295</v>
      </c>
      <c r="R801" s="164" t="s">
        <v>259</v>
      </c>
      <c r="S801" s="168" t="b">
        <v>0</v>
      </c>
      <c r="V801" s="170">
        <v>43132</v>
      </c>
      <c r="W801" s="164" t="s">
        <v>295</v>
      </c>
      <c r="X801"/>
      <c r="Z801" s="164" t="s">
        <v>295</v>
      </c>
      <c r="AC801" s="164" t="s">
        <v>295</v>
      </c>
      <c r="AE801" s="164" t="s">
        <v>257</v>
      </c>
      <c r="AF801" s="164" t="s">
        <v>4410</v>
      </c>
      <c r="AG801" s="164" t="s">
        <v>2884</v>
      </c>
      <c r="AH801" s="170">
        <v>43297</v>
      </c>
      <c r="AI801" s="164" t="s">
        <v>4933</v>
      </c>
      <c r="AJ801" s="151" t="str">
        <f t="shared" si="12"/>
        <v>FS</v>
      </c>
      <c r="AK801" s="151" t="b">
        <f>ISNUMBER(SEARCH("IRT",Table1[[#This Row],[Current_Status]]))</f>
        <v>0</v>
      </c>
      <c r="AL801" s="152">
        <f>YEAR(Table1[[#This Row],[Project_Initiated]])</f>
        <v>2018</v>
      </c>
      <c r="AM801" s="87">
        <v>43770</v>
      </c>
      <c r="AN801" s="87" t="str">
        <f>IF(AND(Table1[[#This Row],[Completed Date]]&gt;="07/01/2019"+0,Table1[[#This Row],[Completed Date]]&lt;="6/30/2020"+0),"FY 19-20",IF(AND(Table1[[#This Row],[Completed Date]]&gt;="07/01/2018"+0,Table1[[#This Row],[Completed Date]]&lt;="6/30/2019"+0),"FY 18-19",""))</f>
        <v>FY 18-19</v>
      </c>
      <c r="AO801" s="152" t="str">
        <f>IFERROR(FIND("R",Table1[[#This Row],[FS_Priority]]),"")</f>
        <v/>
      </c>
      <c r="AX801"/>
      <c r="BA801" s="3"/>
    </row>
    <row r="802" spans="1:53" hidden="1" x14ac:dyDescent="0.25">
      <c r="A802" s="164" t="s">
        <v>815</v>
      </c>
      <c r="B802" s="164" t="s">
        <v>295</v>
      </c>
      <c r="C802" s="164" t="s">
        <v>815</v>
      </c>
      <c r="D802" s="168" t="b">
        <v>0</v>
      </c>
      <c r="E802" s="164" t="s">
        <v>141</v>
      </c>
      <c r="F802" s="164" t="s">
        <v>3362</v>
      </c>
      <c r="G802" s="164" t="s">
        <v>295</v>
      </c>
      <c r="H802" s="164" t="s">
        <v>551</v>
      </c>
      <c r="I802" s="164" t="s">
        <v>3969</v>
      </c>
      <c r="J802" s="164" t="s">
        <v>2838</v>
      </c>
      <c r="K802" s="164" t="s">
        <v>3951</v>
      </c>
      <c r="L802" s="164" t="s">
        <v>381</v>
      </c>
      <c r="M802" s="164" t="s">
        <v>3963</v>
      </c>
      <c r="N802" s="164" t="s">
        <v>295</v>
      </c>
      <c r="O802" s="164" t="s">
        <v>243</v>
      </c>
      <c r="Q802" s="164" t="s">
        <v>295</v>
      </c>
      <c r="R802" s="164" t="s">
        <v>426</v>
      </c>
      <c r="S802" s="168" t="b">
        <v>0</v>
      </c>
      <c r="V802" s="170">
        <v>43179</v>
      </c>
      <c r="W802" s="164" t="s">
        <v>295</v>
      </c>
      <c r="X802"/>
      <c r="Z802" s="164" t="s">
        <v>295</v>
      </c>
      <c r="AC802" s="164" t="s">
        <v>816</v>
      </c>
      <c r="AE802" s="164" t="s">
        <v>243</v>
      </c>
      <c r="AF802" s="164" t="s">
        <v>295</v>
      </c>
      <c r="AG802" s="164" t="s">
        <v>624</v>
      </c>
      <c r="AH802" s="170">
        <v>43335</v>
      </c>
      <c r="AI802" s="164" t="s">
        <v>4933</v>
      </c>
      <c r="AJ802" s="151" t="str">
        <f t="shared" si="12"/>
        <v>FS</v>
      </c>
      <c r="AK802" s="151" t="b">
        <f>ISNUMBER(SEARCH("IRT",Table1[[#This Row],[Current_Status]]))</f>
        <v>0</v>
      </c>
      <c r="AL802" s="152">
        <f>YEAR(Table1[[#This Row],[Project_Initiated]])</f>
        <v>2018</v>
      </c>
      <c r="AM802" s="87">
        <v>43770</v>
      </c>
      <c r="AN802" s="87" t="str">
        <f>IF(AND(Table1[[#This Row],[Completed Date]]&gt;="07/01/2019"+0,Table1[[#This Row],[Completed Date]]&lt;="6/30/2020"+0),"FY 19-20",IF(AND(Table1[[#This Row],[Completed Date]]&gt;="07/01/2018"+0,Table1[[#This Row],[Completed Date]]&lt;="6/30/2019"+0),"FY 18-19",""))</f>
        <v>FY 18-19</v>
      </c>
      <c r="AO802" s="152" t="str">
        <f>IFERROR(FIND("R",Table1[[#This Row],[FS_Priority]]),"")</f>
        <v/>
      </c>
      <c r="AX802"/>
      <c r="BA802" s="3"/>
    </row>
    <row r="803" spans="1:53" hidden="1" x14ac:dyDescent="0.25">
      <c r="A803" s="164" t="s">
        <v>2785</v>
      </c>
      <c r="B803" s="164" t="s">
        <v>295</v>
      </c>
      <c r="C803" s="164" t="s">
        <v>2785</v>
      </c>
      <c r="D803" s="168" t="b">
        <v>0</v>
      </c>
      <c r="E803" s="164" t="s">
        <v>141</v>
      </c>
      <c r="F803" s="164" t="s">
        <v>3376</v>
      </c>
      <c r="G803" s="164" t="s">
        <v>295</v>
      </c>
      <c r="H803" s="164" t="s">
        <v>529</v>
      </c>
      <c r="I803" s="164" t="s">
        <v>3977</v>
      </c>
      <c r="J803" s="164" t="s">
        <v>2838</v>
      </c>
      <c r="K803" s="164" t="s">
        <v>3951</v>
      </c>
      <c r="L803" s="164" t="s">
        <v>381</v>
      </c>
      <c r="M803" s="164" t="s">
        <v>3978</v>
      </c>
      <c r="N803" s="164" t="s">
        <v>295</v>
      </c>
      <c r="O803" s="164" t="s">
        <v>243</v>
      </c>
      <c r="Q803" s="164" t="s">
        <v>295</v>
      </c>
      <c r="R803" s="164" t="s">
        <v>295</v>
      </c>
      <c r="S803" s="168" t="b">
        <v>0</v>
      </c>
      <c r="V803" s="170">
        <v>43403</v>
      </c>
      <c r="W803" s="164" t="s">
        <v>295</v>
      </c>
      <c r="X803"/>
      <c r="Z803" s="164" t="s">
        <v>295</v>
      </c>
      <c r="AC803" s="164" t="s">
        <v>624</v>
      </c>
      <c r="AE803" s="164" t="s">
        <v>243</v>
      </c>
      <c r="AF803" s="164" t="s">
        <v>624</v>
      </c>
      <c r="AG803" s="164" t="s">
        <v>624</v>
      </c>
      <c r="AH803" s="170">
        <v>43539</v>
      </c>
      <c r="AI803" s="164" t="s">
        <v>4937</v>
      </c>
      <c r="AJ803" s="151" t="str">
        <f t="shared" si="12"/>
        <v>FS</v>
      </c>
      <c r="AK803" s="151" t="b">
        <f>ISNUMBER(SEARCH("IRT",Table1[[#This Row],[Current_Status]]))</f>
        <v>0</v>
      </c>
      <c r="AL803" s="152">
        <f>YEAR(Table1[[#This Row],[Project_Initiated]])</f>
        <v>2018</v>
      </c>
      <c r="AM803" s="87">
        <v>43770</v>
      </c>
      <c r="AN803" s="87" t="str">
        <f>IF(AND(Table1[[#This Row],[Completed Date]]&gt;="07/01/2019"+0,Table1[[#This Row],[Completed Date]]&lt;="6/30/2020"+0),"FY 19-20",IF(AND(Table1[[#This Row],[Completed Date]]&gt;="07/01/2018"+0,Table1[[#This Row],[Completed Date]]&lt;="6/30/2019"+0),"FY 18-19",""))</f>
        <v>FY 18-19</v>
      </c>
      <c r="AO803" s="152" t="str">
        <f>IFERROR(FIND("R",Table1[[#This Row],[FS_Priority]]),"")</f>
        <v/>
      </c>
      <c r="AX803"/>
      <c r="BA803" s="3"/>
    </row>
    <row r="804" spans="1:53" hidden="1" x14ac:dyDescent="0.25">
      <c r="A804" s="164" t="s">
        <v>715</v>
      </c>
      <c r="B804" s="164" t="s">
        <v>295</v>
      </c>
      <c r="C804" s="164" t="s">
        <v>715</v>
      </c>
      <c r="D804" s="168" t="b">
        <v>0</v>
      </c>
      <c r="E804" s="164" t="s">
        <v>141</v>
      </c>
      <c r="F804" s="164" t="s">
        <v>3381</v>
      </c>
      <c r="G804" s="164" t="s">
        <v>295</v>
      </c>
      <c r="H804" s="164" t="s">
        <v>529</v>
      </c>
      <c r="I804" s="164" t="s">
        <v>295</v>
      </c>
      <c r="J804" s="164" t="s">
        <v>2838</v>
      </c>
      <c r="K804" s="164" t="s">
        <v>3951</v>
      </c>
      <c r="L804" s="164" t="s">
        <v>381</v>
      </c>
      <c r="M804" s="164" t="s">
        <v>3965</v>
      </c>
      <c r="N804" s="164" t="s">
        <v>295</v>
      </c>
      <c r="O804" s="164" t="s">
        <v>611</v>
      </c>
      <c r="Q804" s="164" t="s">
        <v>295</v>
      </c>
      <c r="R804" s="164" t="s">
        <v>295</v>
      </c>
      <c r="S804" s="168" t="b">
        <v>0</v>
      </c>
      <c r="V804" s="170">
        <v>42993</v>
      </c>
      <c r="W804" s="164" t="s">
        <v>295</v>
      </c>
      <c r="X804"/>
      <c r="Z804" s="164" t="s">
        <v>295</v>
      </c>
      <c r="AC804" s="164" t="s">
        <v>716</v>
      </c>
      <c r="AE804" s="164" t="s">
        <v>257</v>
      </c>
      <c r="AF804" s="164" t="s">
        <v>717</v>
      </c>
      <c r="AG804" s="164" t="s">
        <v>2884</v>
      </c>
      <c r="AH804" s="170">
        <v>43294</v>
      </c>
      <c r="AI804" s="164" t="s">
        <v>4939</v>
      </c>
      <c r="AJ804" s="151" t="str">
        <f t="shared" si="12"/>
        <v>FS</v>
      </c>
      <c r="AK804" s="151" t="b">
        <f>ISNUMBER(SEARCH("IRT",Table1[[#This Row],[Current_Status]]))</f>
        <v>0</v>
      </c>
      <c r="AL804" s="152">
        <f>YEAR(Table1[[#This Row],[Project_Initiated]])</f>
        <v>2017</v>
      </c>
      <c r="AM804" s="87">
        <v>43770</v>
      </c>
      <c r="AN804" s="87" t="str">
        <f>IF(AND(Table1[[#This Row],[Completed Date]]&gt;="07/01/2019"+0,Table1[[#This Row],[Completed Date]]&lt;="6/30/2020"+0),"FY 19-20",IF(AND(Table1[[#This Row],[Completed Date]]&gt;="07/01/2018"+0,Table1[[#This Row],[Completed Date]]&lt;="6/30/2019"+0),"FY 18-19",""))</f>
        <v>FY 18-19</v>
      </c>
      <c r="AO804" s="152" t="str">
        <f>IFERROR(FIND("R",Table1[[#This Row],[FS_Priority]]),"")</f>
        <v/>
      </c>
      <c r="AX804"/>
      <c r="BA804" s="3"/>
    </row>
    <row r="805" spans="1:53" hidden="1" x14ac:dyDescent="0.25">
      <c r="A805" s="164" t="s">
        <v>931</v>
      </c>
      <c r="B805" s="164" t="s">
        <v>295</v>
      </c>
      <c r="C805" s="164" t="s">
        <v>931</v>
      </c>
      <c r="D805" s="168" t="b">
        <v>0</v>
      </c>
      <c r="E805" s="164" t="s">
        <v>141</v>
      </c>
      <c r="F805" s="164" t="s">
        <v>932</v>
      </c>
      <c r="G805" s="164" t="s">
        <v>295</v>
      </c>
      <c r="H805" s="164" t="s">
        <v>537</v>
      </c>
      <c r="I805" s="164" t="s">
        <v>3975</v>
      </c>
      <c r="J805" s="164" t="s">
        <v>2838</v>
      </c>
      <c r="K805" s="164" t="s">
        <v>3951</v>
      </c>
      <c r="L805" s="164" t="s">
        <v>381</v>
      </c>
      <c r="M805" s="164" t="s">
        <v>3974</v>
      </c>
      <c r="N805" s="164" t="s">
        <v>295</v>
      </c>
      <c r="O805" s="164" t="s">
        <v>243</v>
      </c>
      <c r="Q805" s="164" t="s">
        <v>295</v>
      </c>
      <c r="R805" s="164" t="s">
        <v>624</v>
      </c>
      <c r="S805" s="168" t="b">
        <v>1</v>
      </c>
      <c r="V805" s="170">
        <v>43270</v>
      </c>
      <c r="W805" s="164" t="s">
        <v>295</v>
      </c>
      <c r="X805"/>
      <c r="Z805" s="164" t="s">
        <v>295</v>
      </c>
      <c r="AC805" s="164" t="s">
        <v>295</v>
      </c>
      <c r="AE805" s="164" t="s">
        <v>243</v>
      </c>
      <c r="AF805" s="164" t="s">
        <v>295</v>
      </c>
      <c r="AG805" s="164" t="s">
        <v>624</v>
      </c>
      <c r="AH805" s="170">
        <v>43336</v>
      </c>
      <c r="AI805" s="164" t="s">
        <v>4935</v>
      </c>
      <c r="AJ805" s="151" t="str">
        <f t="shared" si="12"/>
        <v>FS</v>
      </c>
      <c r="AK805" s="151" t="b">
        <f>ISNUMBER(SEARCH("IRT",Table1[[#This Row],[Current_Status]]))</f>
        <v>0</v>
      </c>
      <c r="AL805" s="152">
        <f>YEAR(Table1[[#This Row],[Project_Initiated]])</f>
        <v>2018</v>
      </c>
      <c r="AM805" s="87">
        <v>43770</v>
      </c>
      <c r="AN805" s="87" t="str">
        <f>IF(AND(Table1[[#This Row],[Completed Date]]&gt;="07/01/2019"+0,Table1[[#This Row],[Completed Date]]&lt;="6/30/2020"+0),"FY 19-20",IF(AND(Table1[[#This Row],[Completed Date]]&gt;="07/01/2018"+0,Table1[[#This Row],[Completed Date]]&lt;="6/30/2019"+0),"FY 18-19",""))</f>
        <v>FY 18-19</v>
      </c>
      <c r="AO805" s="152" t="str">
        <f>IFERROR(FIND("R",Table1[[#This Row],[FS_Priority]]),"")</f>
        <v/>
      </c>
      <c r="AX805"/>
      <c r="BA805" s="3"/>
    </row>
    <row r="806" spans="1:53" hidden="1" x14ac:dyDescent="0.25">
      <c r="A806" s="164" t="s">
        <v>1012</v>
      </c>
      <c r="B806" s="164" t="s">
        <v>295</v>
      </c>
      <c r="C806" s="164" t="s">
        <v>1012</v>
      </c>
      <c r="D806" s="168" t="b">
        <v>0</v>
      </c>
      <c r="E806" s="164" t="s">
        <v>141</v>
      </c>
      <c r="F806" s="164" t="s">
        <v>3357</v>
      </c>
      <c r="G806" s="164" t="s">
        <v>295</v>
      </c>
      <c r="H806" s="164" t="s">
        <v>256</v>
      </c>
      <c r="I806" s="164" t="s">
        <v>3984</v>
      </c>
      <c r="J806" s="164" t="s">
        <v>2838</v>
      </c>
      <c r="K806" s="164" t="s">
        <v>3951</v>
      </c>
      <c r="L806" s="164" t="s">
        <v>381</v>
      </c>
      <c r="M806" s="164" t="s">
        <v>3954</v>
      </c>
      <c r="N806" s="164" t="s">
        <v>295</v>
      </c>
      <c r="O806" s="164" t="s">
        <v>263</v>
      </c>
      <c r="Q806" s="164" t="s">
        <v>295</v>
      </c>
      <c r="R806" s="164" t="s">
        <v>318</v>
      </c>
      <c r="S806" s="168" t="b">
        <v>0</v>
      </c>
      <c r="V806" s="170">
        <v>43207</v>
      </c>
      <c r="W806" s="164" t="s">
        <v>295</v>
      </c>
      <c r="X806"/>
      <c r="Z806" s="164" t="s">
        <v>295</v>
      </c>
      <c r="AC806" s="164" t="s">
        <v>1013</v>
      </c>
      <c r="AE806" s="164" t="s">
        <v>263</v>
      </c>
      <c r="AF806" s="164" t="s">
        <v>1014</v>
      </c>
      <c r="AG806" s="164" t="s">
        <v>2884</v>
      </c>
      <c r="AH806" s="170">
        <v>43364</v>
      </c>
      <c r="AI806" s="164" t="s">
        <v>4933</v>
      </c>
      <c r="AJ806" s="151" t="str">
        <f t="shared" si="12"/>
        <v>FS</v>
      </c>
      <c r="AK806" s="151" t="b">
        <f>ISNUMBER(SEARCH("IRT",Table1[[#This Row],[Current_Status]]))</f>
        <v>0</v>
      </c>
      <c r="AL806" s="152">
        <f>YEAR(Table1[[#This Row],[Project_Initiated]])</f>
        <v>2018</v>
      </c>
      <c r="AM806" s="87">
        <v>43770</v>
      </c>
      <c r="AN806" s="87" t="str">
        <f>IF(AND(Table1[[#This Row],[Completed Date]]&gt;="07/01/2019"+0,Table1[[#This Row],[Completed Date]]&lt;="6/30/2020"+0),"FY 19-20",IF(AND(Table1[[#This Row],[Completed Date]]&gt;="07/01/2018"+0,Table1[[#This Row],[Completed Date]]&lt;="6/30/2019"+0),"FY 18-19",""))</f>
        <v>FY 18-19</v>
      </c>
      <c r="AO806" s="152" t="str">
        <f>IFERROR(FIND("R",Table1[[#This Row],[FS_Priority]]),"")</f>
        <v/>
      </c>
      <c r="AX806"/>
      <c r="BA806" s="3"/>
    </row>
    <row r="807" spans="1:53" hidden="1" x14ac:dyDescent="0.25">
      <c r="A807" s="164" t="s">
        <v>730</v>
      </c>
      <c r="B807" s="164" t="s">
        <v>295</v>
      </c>
      <c r="C807" s="164" t="s">
        <v>730</v>
      </c>
      <c r="D807" s="168" t="b">
        <v>0</v>
      </c>
      <c r="E807" s="164" t="s">
        <v>141</v>
      </c>
      <c r="F807" s="164" t="s">
        <v>3360</v>
      </c>
      <c r="G807" s="164" t="s">
        <v>295</v>
      </c>
      <c r="H807" s="164" t="s">
        <v>256</v>
      </c>
      <c r="I807" s="164" t="s">
        <v>3979</v>
      </c>
      <c r="J807" s="164" t="s">
        <v>2838</v>
      </c>
      <c r="K807" s="164" t="s">
        <v>3951</v>
      </c>
      <c r="L807" s="164" t="s">
        <v>381</v>
      </c>
      <c r="M807" s="164" t="s">
        <v>3954</v>
      </c>
      <c r="N807" s="164" t="s">
        <v>295</v>
      </c>
      <c r="O807" s="164" t="s">
        <v>263</v>
      </c>
      <c r="Q807" s="164" t="s">
        <v>295</v>
      </c>
      <c r="R807" s="164" t="s">
        <v>264</v>
      </c>
      <c r="S807" s="168" t="b">
        <v>1</v>
      </c>
      <c r="V807" s="170">
        <v>43060</v>
      </c>
      <c r="W807" s="164" t="s">
        <v>295</v>
      </c>
      <c r="X807"/>
      <c r="Z807" s="164" t="s">
        <v>295</v>
      </c>
      <c r="AC807" s="164" t="s">
        <v>731</v>
      </c>
      <c r="AE807" s="164" t="s">
        <v>257</v>
      </c>
      <c r="AF807" s="164" t="s">
        <v>732</v>
      </c>
      <c r="AG807" s="164" t="s">
        <v>2884</v>
      </c>
      <c r="AH807" s="171">
        <v>43335</v>
      </c>
      <c r="AI807" s="164" t="s">
        <v>4938</v>
      </c>
      <c r="AJ807" s="151" t="str">
        <f t="shared" si="12"/>
        <v>FS</v>
      </c>
      <c r="AK807" s="151" t="b">
        <f>ISNUMBER(SEARCH("IRT",Table1[[#This Row],[Current_Status]]))</f>
        <v>0</v>
      </c>
      <c r="AL807" s="152">
        <f>YEAR(Table1[[#This Row],[Project_Initiated]])</f>
        <v>2017</v>
      </c>
      <c r="AM807" s="87">
        <v>43770</v>
      </c>
      <c r="AN807" s="87" t="str">
        <f>IF(AND(Table1[[#This Row],[Completed Date]]&gt;="07/01/2019"+0,Table1[[#This Row],[Completed Date]]&lt;="6/30/2020"+0),"FY 19-20",IF(AND(Table1[[#This Row],[Completed Date]]&gt;="07/01/2018"+0,Table1[[#This Row],[Completed Date]]&lt;="6/30/2019"+0),"FY 18-19",""))</f>
        <v>FY 18-19</v>
      </c>
      <c r="AO807" s="152" t="str">
        <f>IFERROR(FIND("R",Table1[[#This Row],[FS_Priority]]),"")</f>
        <v/>
      </c>
      <c r="AX807"/>
      <c r="BA807" s="3"/>
    </row>
    <row r="808" spans="1:53" hidden="1" x14ac:dyDescent="0.25">
      <c r="A808" s="164" t="s">
        <v>733</v>
      </c>
      <c r="B808" s="164" t="s">
        <v>295</v>
      </c>
      <c r="C808" s="164" t="s">
        <v>733</v>
      </c>
      <c r="D808" s="168" t="b">
        <v>0</v>
      </c>
      <c r="E808" s="164" t="s">
        <v>141</v>
      </c>
      <c r="F808" s="164" t="s">
        <v>3379</v>
      </c>
      <c r="G808" s="164" t="s">
        <v>295</v>
      </c>
      <c r="H808" s="164" t="s">
        <v>529</v>
      </c>
      <c r="I808" s="164" t="s">
        <v>3973</v>
      </c>
      <c r="J808" s="164" t="s">
        <v>2838</v>
      </c>
      <c r="K808" s="164" t="s">
        <v>3951</v>
      </c>
      <c r="L808" s="164" t="s">
        <v>381</v>
      </c>
      <c r="M808" s="164" t="s">
        <v>3954</v>
      </c>
      <c r="N808" s="164" t="s">
        <v>295</v>
      </c>
      <c r="O808" s="164" t="s">
        <v>263</v>
      </c>
      <c r="Q808" s="164" t="s">
        <v>295</v>
      </c>
      <c r="R808" s="164" t="s">
        <v>295</v>
      </c>
      <c r="S808" s="168" t="b">
        <v>1</v>
      </c>
      <c r="V808" s="170">
        <v>43066</v>
      </c>
      <c r="W808" s="164" t="s">
        <v>295</v>
      </c>
      <c r="X808"/>
      <c r="Z808" s="164" t="s">
        <v>295</v>
      </c>
      <c r="AC808" s="164" t="s">
        <v>734</v>
      </c>
      <c r="AE808" s="164" t="s">
        <v>257</v>
      </c>
      <c r="AF808" s="164" t="s">
        <v>735</v>
      </c>
      <c r="AG808" s="164" t="s">
        <v>2884</v>
      </c>
      <c r="AH808" s="170">
        <v>43364</v>
      </c>
      <c r="AI808" s="164" t="s">
        <v>4938</v>
      </c>
      <c r="AJ808" s="151" t="str">
        <f t="shared" si="12"/>
        <v>FS</v>
      </c>
      <c r="AK808" s="151" t="b">
        <f>ISNUMBER(SEARCH("IRT",Table1[[#This Row],[Current_Status]]))</f>
        <v>0</v>
      </c>
      <c r="AL808" s="152">
        <f>YEAR(Table1[[#This Row],[Project_Initiated]])</f>
        <v>2017</v>
      </c>
      <c r="AM808" s="87">
        <v>43770</v>
      </c>
      <c r="AN808" s="87" t="str">
        <f>IF(AND(Table1[[#This Row],[Completed Date]]&gt;="07/01/2019"+0,Table1[[#This Row],[Completed Date]]&lt;="6/30/2020"+0),"FY 19-20",IF(AND(Table1[[#This Row],[Completed Date]]&gt;="07/01/2018"+0,Table1[[#This Row],[Completed Date]]&lt;="6/30/2019"+0),"FY 18-19",""))</f>
        <v>FY 18-19</v>
      </c>
      <c r="AO808" s="152" t="str">
        <f>IFERROR(FIND("R",Table1[[#This Row],[FS_Priority]]),"")</f>
        <v/>
      </c>
      <c r="AX808"/>
      <c r="BA808" s="3"/>
    </row>
    <row r="809" spans="1:53" hidden="1" x14ac:dyDescent="0.25">
      <c r="A809" s="164" t="s">
        <v>3212</v>
      </c>
      <c r="B809" s="164" t="s">
        <v>295</v>
      </c>
      <c r="C809" s="164" t="s">
        <v>3212</v>
      </c>
      <c r="D809" s="168" t="b">
        <v>0</v>
      </c>
      <c r="E809" s="164" t="s">
        <v>141</v>
      </c>
      <c r="F809" s="164" t="s">
        <v>3385</v>
      </c>
      <c r="G809" s="164" t="s">
        <v>295</v>
      </c>
      <c r="H809" s="164" t="s">
        <v>536</v>
      </c>
      <c r="I809" s="164" t="s">
        <v>4314</v>
      </c>
      <c r="J809" s="164" t="s">
        <v>2839</v>
      </c>
      <c r="K809" s="164" t="s">
        <v>3951</v>
      </c>
      <c r="L809" s="164" t="s">
        <v>381</v>
      </c>
      <c r="M809" s="164" t="s">
        <v>3954</v>
      </c>
      <c r="N809" s="164" t="s">
        <v>295</v>
      </c>
      <c r="O809" s="164" t="s">
        <v>243</v>
      </c>
      <c r="Q809" s="164" t="s">
        <v>302</v>
      </c>
      <c r="R809" s="164" t="s">
        <v>295</v>
      </c>
      <c r="S809" s="168" t="b">
        <v>0</v>
      </c>
      <c r="V809" s="170">
        <v>43572</v>
      </c>
      <c r="W809" s="164" t="s">
        <v>295</v>
      </c>
      <c r="X809"/>
      <c r="Z809" s="164" t="s">
        <v>295</v>
      </c>
      <c r="AC809" s="164" t="s">
        <v>295</v>
      </c>
      <c r="AE809" s="164" t="s">
        <v>295</v>
      </c>
      <c r="AF809" s="164" t="s">
        <v>295</v>
      </c>
      <c r="AG809" s="164" t="s">
        <v>295</v>
      </c>
      <c r="AH809"/>
      <c r="AI809" s="164" t="s">
        <v>4934</v>
      </c>
      <c r="AJ809" s="151" t="str">
        <f t="shared" si="12"/>
        <v>FS</v>
      </c>
      <c r="AK809" s="151" t="b">
        <f>ISNUMBER(SEARCH("IRT",Table1[[#This Row],[Current_Status]]))</f>
        <v>0</v>
      </c>
      <c r="AL809" s="152">
        <f>YEAR(Table1[[#This Row],[Project_Initiated]])</f>
        <v>2019</v>
      </c>
      <c r="AM809" s="87">
        <v>43770</v>
      </c>
      <c r="AN809" s="87" t="str">
        <f>IF(AND(Table1[[#This Row],[Completed Date]]&gt;="07/01/2019"+0,Table1[[#This Row],[Completed Date]]&lt;="6/30/2020"+0),"FY 19-20",IF(AND(Table1[[#This Row],[Completed Date]]&gt;="07/01/2018"+0,Table1[[#This Row],[Completed Date]]&lt;="6/30/2019"+0),"FY 18-19",""))</f>
        <v/>
      </c>
      <c r="AO809" s="152" t="str">
        <f>IFERROR(FIND("R",Table1[[#This Row],[FS_Priority]]),"")</f>
        <v/>
      </c>
      <c r="AX809"/>
      <c r="BA809" s="3"/>
    </row>
    <row r="810" spans="1:53" hidden="1" x14ac:dyDescent="0.25">
      <c r="A810" s="164" t="s">
        <v>2780</v>
      </c>
      <c r="B810" s="164" t="s">
        <v>295</v>
      </c>
      <c r="C810" s="164" t="s">
        <v>2780</v>
      </c>
      <c r="D810" s="168" t="b">
        <v>0</v>
      </c>
      <c r="E810" s="164" t="s">
        <v>141</v>
      </c>
      <c r="F810" s="164" t="s">
        <v>3386</v>
      </c>
      <c r="G810" s="164" t="s">
        <v>295</v>
      </c>
      <c r="H810" s="164" t="s">
        <v>548</v>
      </c>
      <c r="I810" s="164" t="s">
        <v>295</v>
      </c>
      <c r="J810" s="164" t="s">
        <v>2838</v>
      </c>
      <c r="K810" s="164" t="s">
        <v>3951</v>
      </c>
      <c r="L810" s="164" t="s">
        <v>381</v>
      </c>
      <c r="M810" s="164" t="s">
        <v>3986</v>
      </c>
      <c r="N810" s="164" t="s">
        <v>295</v>
      </c>
      <c r="O810" s="164" t="s">
        <v>243</v>
      </c>
      <c r="Q810" s="164" t="s">
        <v>302</v>
      </c>
      <c r="R810" s="164" t="s">
        <v>295</v>
      </c>
      <c r="S810" s="168" t="b">
        <v>0</v>
      </c>
      <c r="V810" s="170">
        <v>43402</v>
      </c>
      <c r="W810" s="164" t="s">
        <v>295</v>
      </c>
      <c r="X810"/>
      <c r="Z810" s="164" t="s">
        <v>295</v>
      </c>
      <c r="AC810" s="164" t="s">
        <v>3179</v>
      </c>
      <c r="AD810" s="167"/>
      <c r="AE810" s="164" t="s">
        <v>243</v>
      </c>
      <c r="AF810" s="164" t="s">
        <v>624</v>
      </c>
      <c r="AG810" s="164" t="s">
        <v>624</v>
      </c>
      <c r="AH810" s="170">
        <v>43594</v>
      </c>
      <c r="AI810" s="164" t="s">
        <v>4937</v>
      </c>
      <c r="AJ810" s="151" t="str">
        <f t="shared" si="12"/>
        <v>FS</v>
      </c>
      <c r="AK810" s="151" t="b">
        <f>ISNUMBER(SEARCH("IRT",Table1[[#This Row],[Current_Status]]))</f>
        <v>0</v>
      </c>
      <c r="AL810" s="152">
        <f>YEAR(Table1[[#This Row],[Project_Initiated]])</f>
        <v>2018</v>
      </c>
      <c r="AM810" s="87">
        <v>43770</v>
      </c>
      <c r="AN810" s="87" t="str">
        <f>IF(AND(Table1[[#This Row],[Completed Date]]&gt;="07/01/2019"+0,Table1[[#This Row],[Completed Date]]&lt;="6/30/2020"+0),"FY 19-20",IF(AND(Table1[[#This Row],[Completed Date]]&gt;="07/01/2018"+0,Table1[[#This Row],[Completed Date]]&lt;="6/30/2019"+0),"FY 18-19",""))</f>
        <v>FY 18-19</v>
      </c>
      <c r="AO810" s="152" t="str">
        <f>IFERROR(FIND("R",Table1[[#This Row],[FS_Priority]]),"")</f>
        <v/>
      </c>
      <c r="AX810"/>
      <c r="BA810" s="3"/>
    </row>
    <row r="811" spans="1:53" hidden="1" x14ac:dyDescent="0.25">
      <c r="A811" s="164" t="s">
        <v>4548</v>
      </c>
      <c r="B811" s="164" t="s">
        <v>295</v>
      </c>
      <c r="C811" s="164" t="s">
        <v>4548</v>
      </c>
      <c r="D811" s="168" t="b">
        <v>0</v>
      </c>
      <c r="E811" s="164" t="s">
        <v>141</v>
      </c>
      <c r="F811" s="164" t="s">
        <v>4624</v>
      </c>
      <c r="G811" s="164" t="s">
        <v>295</v>
      </c>
      <c r="H811" s="164" t="s">
        <v>4625</v>
      </c>
      <c r="I811" s="164" t="s">
        <v>4626</v>
      </c>
      <c r="J811" s="164" t="s">
        <v>2839</v>
      </c>
      <c r="K811" s="164" t="s">
        <v>3951</v>
      </c>
      <c r="L811" s="164" t="s">
        <v>381</v>
      </c>
      <c r="M811" s="164" t="s">
        <v>4315</v>
      </c>
      <c r="N811" s="164" t="s">
        <v>295</v>
      </c>
      <c r="O811" s="164" t="s">
        <v>243</v>
      </c>
      <c r="Q811" s="164" t="s">
        <v>302</v>
      </c>
      <c r="R811" s="164" t="s">
        <v>295</v>
      </c>
      <c r="S811" s="168" t="b">
        <v>0</v>
      </c>
      <c r="V811" s="170">
        <v>43628</v>
      </c>
      <c r="W811" s="164" t="s">
        <v>295</v>
      </c>
      <c r="X811"/>
      <c r="Z811" s="164" t="s">
        <v>295</v>
      </c>
      <c r="AC811" s="164" t="s">
        <v>295</v>
      </c>
      <c r="AE811" s="164" t="s">
        <v>243</v>
      </c>
      <c r="AF811" s="164" t="s">
        <v>295</v>
      </c>
      <c r="AG811" s="164" t="s">
        <v>295</v>
      </c>
      <c r="AH811" s="167"/>
      <c r="AI811" s="164" t="s">
        <v>4787</v>
      </c>
      <c r="AJ811" s="151" t="str">
        <f t="shared" si="12"/>
        <v>FS</v>
      </c>
      <c r="AK811" s="151" t="b">
        <f>ISNUMBER(SEARCH("IRT",Table1[[#This Row],[Current_Status]]))</f>
        <v>0</v>
      </c>
      <c r="AL811" s="152">
        <f>YEAR(Table1[[#This Row],[Project_Initiated]])</f>
        <v>2019</v>
      </c>
      <c r="AM811" s="87">
        <v>43770</v>
      </c>
      <c r="AN811" s="87" t="str">
        <f>IF(AND(Table1[[#This Row],[Completed Date]]&gt;="07/01/2019"+0,Table1[[#This Row],[Completed Date]]&lt;="6/30/2020"+0),"FY 19-20",IF(AND(Table1[[#This Row],[Completed Date]]&gt;="07/01/2018"+0,Table1[[#This Row],[Completed Date]]&lt;="6/30/2019"+0),"FY 18-19",""))</f>
        <v/>
      </c>
      <c r="AO811" s="152" t="str">
        <f>IFERROR(FIND("R",Table1[[#This Row],[FS_Priority]]),"")</f>
        <v/>
      </c>
      <c r="AX811"/>
      <c r="BA811" s="3"/>
    </row>
    <row r="812" spans="1:53" hidden="1" x14ac:dyDescent="0.25">
      <c r="A812" s="164" t="s">
        <v>1050</v>
      </c>
      <c r="B812" s="164" t="s">
        <v>295</v>
      </c>
      <c r="C812" s="164" t="s">
        <v>1050</v>
      </c>
      <c r="D812" s="168" t="b">
        <v>0</v>
      </c>
      <c r="E812" s="164" t="s">
        <v>141</v>
      </c>
      <c r="F812" s="164" t="s">
        <v>3393</v>
      </c>
      <c r="G812" s="164" t="s">
        <v>3064</v>
      </c>
      <c r="H812" s="164" t="s">
        <v>551</v>
      </c>
      <c r="I812" s="164" t="s">
        <v>3991</v>
      </c>
      <c r="J812" s="164" t="s">
        <v>2838</v>
      </c>
      <c r="K812" s="164" t="s">
        <v>3951</v>
      </c>
      <c r="L812" s="164" t="s">
        <v>381</v>
      </c>
      <c r="M812" s="164" t="s">
        <v>3986</v>
      </c>
      <c r="N812" s="164" t="s">
        <v>295</v>
      </c>
      <c r="O812" s="164" t="s">
        <v>263</v>
      </c>
      <c r="Q812" s="164" t="s">
        <v>302</v>
      </c>
      <c r="R812" s="164" t="s">
        <v>2773</v>
      </c>
      <c r="S812" s="168" t="b">
        <v>0</v>
      </c>
      <c r="V812" s="170">
        <v>43384</v>
      </c>
      <c r="W812" s="164" t="s">
        <v>295</v>
      </c>
      <c r="X812"/>
      <c r="Z812" s="164" t="s">
        <v>295</v>
      </c>
      <c r="AC812" s="164" t="s">
        <v>4828</v>
      </c>
      <c r="AD812" s="170">
        <v>43480</v>
      </c>
      <c r="AE812" s="164" t="s">
        <v>257</v>
      </c>
      <c r="AF812" s="164" t="s">
        <v>3195</v>
      </c>
      <c r="AG812" s="164" t="s">
        <v>2884</v>
      </c>
      <c r="AH812" s="171">
        <v>43739</v>
      </c>
      <c r="AI812" s="164" t="s">
        <v>4934</v>
      </c>
      <c r="AJ812" s="151" t="str">
        <f t="shared" si="12"/>
        <v>FS</v>
      </c>
      <c r="AK812" s="151" t="b">
        <f>ISNUMBER(SEARCH("IRT",Table1[[#This Row],[Current_Status]]))</f>
        <v>0</v>
      </c>
      <c r="AL812" s="152">
        <f>YEAR(Table1[[#This Row],[Project_Initiated]])</f>
        <v>2018</v>
      </c>
      <c r="AM812" s="87">
        <v>43770</v>
      </c>
      <c r="AN812" s="87" t="str">
        <f>IF(AND(Table1[[#This Row],[Completed Date]]&gt;="07/01/2019"+0,Table1[[#This Row],[Completed Date]]&lt;="6/30/2020"+0),"FY 19-20",IF(AND(Table1[[#This Row],[Completed Date]]&gt;="07/01/2018"+0,Table1[[#This Row],[Completed Date]]&lt;="6/30/2019"+0),"FY 18-19",""))</f>
        <v>FY 19-20</v>
      </c>
      <c r="AO812" s="152" t="str">
        <f>IFERROR(FIND("R",Table1[[#This Row],[FS_Priority]]),"")</f>
        <v/>
      </c>
      <c r="AX812"/>
      <c r="BA812" s="3"/>
    </row>
    <row r="813" spans="1:53" hidden="1" x14ac:dyDescent="0.25">
      <c r="A813" s="164" t="s">
        <v>382</v>
      </c>
      <c r="B813" s="164" t="s">
        <v>295</v>
      </c>
      <c r="C813" s="164" t="s">
        <v>382</v>
      </c>
      <c r="D813" s="168" t="b">
        <v>0</v>
      </c>
      <c r="E813" s="164" t="s">
        <v>141</v>
      </c>
      <c r="F813" s="164" t="s">
        <v>3387</v>
      </c>
      <c r="G813" s="164" t="s">
        <v>295</v>
      </c>
      <c r="H813" s="164" t="s">
        <v>256</v>
      </c>
      <c r="I813" s="164" t="s">
        <v>3987</v>
      </c>
      <c r="J813" s="164" t="s">
        <v>2838</v>
      </c>
      <c r="K813" s="164" t="s">
        <v>3951</v>
      </c>
      <c r="L813" s="164" t="s">
        <v>381</v>
      </c>
      <c r="M813" s="164" t="s">
        <v>3988</v>
      </c>
      <c r="N813" s="164" t="s">
        <v>295</v>
      </c>
      <c r="O813" s="164" t="s">
        <v>263</v>
      </c>
      <c r="Q813" s="164" t="s">
        <v>302</v>
      </c>
      <c r="R813" s="164" t="s">
        <v>295</v>
      </c>
      <c r="S813" s="168" t="b">
        <v>0</v>
      </c>
      <c r="V813" s="170">
        <v>43340</v>
      </c>
      <c r="W813" s="164" t="s">
        <v>295</v>
      </c>
      <c r="X813"/>
      <c r="Z813" s="164" t="s">
        <v>295</v>
      </c>
      <c r="AC813" s="164" t="s">
        <v>2872</v>
      </c>
      <c r="AE813" s="164" t="s">
        <v>257</v>
      </c>
      <c r="AF813" s="164" t="s">
        <v>997</v>
      </c>
      <c r="AG813" s="164" t="s">
        <v>2884</v>
      </c>
      <c r="AH813" s="170">
        <v>43448</v>
      </c>
      <c r="AI813" s="164" t="s">
        <v>4932</v>
      </c>
      <c r="AJ813" s="151" t="str">
        <f t="shared" si="12"/>
        <v>FS</v>
      </c>
      <c r="AK813" s="151" t="b">
        <f>ISNUMBER(SEARCH("IRT",Table1[[#This Row],[Current_Status]]))</f>
        <v>0</v>
      </c>
      <c r="AL813" s="152">
        <f>YEAR(Table1[[#This Row],[Project_Initiated]])</f>
        <v>2018</v>
      </c>
      <c r="AM813" s="87">
        <v>43770</v>
      </c>
      <c r="AN813" s="87" t="str">
        <f>IF(AND(Table1[[#This Row],[Completed Date]]&gt;="07/01/2019"+0,Table1[[#This Row],[Completed Date]]&lt;="6/30/2020"+0),"FY 19-20",IF(AND(Table1[[#This Row],[Completed Date]]&gt;="07/01/2018"+0,Table1[[#This Row],[Completed Date]]&lt;="6/30/2019"+0),"FY 18-19",""))</f>
        <v>FY 18-19</v>
      </c>
      <c r="AO813" s="152" t="str">
        <f>IFERROR(FIND("R",Table1[[#This Row],[FS_Priority]]),"")</f>
        <v/>
      </c>
      <c r="AX813"/>
      <c r="BA813" s="3"/>
    </row>
    <row r="814" spans="1:53" hidden="1" x14ac:dyDescent="0.25">
      <c r="A814" s="164" t="s">
        <v>4549</v>
      </c>
      <c r="B814" s="164" t="s">
        <v>295</v>
      </c>
      <c r="C814" s="164" t="s">
        <v>4549</v>
      </c>
      <c r="D814" s="168" t="b">
        <v>0</v>
      </c>
      <c r="E814" s="164" t="s">
        <v>141</v>
      </c>
      <c r="F814" s="164" t="s">
        <v>4675</v>
      </c>
      <c r="G814" s="164" t="s">
        <v>295</v>
      </c>
      <c r="H814" s="164" t="s">
        <v>4625</v>
      </c>
      <c r="I814" s="164" t="s">
        <v>4077</v>
      </c>
      <c r="J814" s="164" t="s">
        <v>2827</v>
      </c>
      <c r="K814" s="164" t="s">
        <v>3951</v>
      </c>
      <c r="L814" s="164" t="s">
        <v>381</v>
      </c>
      <c r="M814" s="164" t="s">
        <v>3954</v>
      </c>
      <c r="N814" s="164" t="s">
        <v>295</v>
      </c>
      <c r="O814" s="164" t="s">
        <v>263</v>
      </c>
      <c r="Q814" s="164" t="s">
        <v>302</v>
      </c>
      <c r="R814" s="164" t="s">
        <v>295</v>
      </c>
      <c r="S814" s="168" t="b">
        <v>0</v>
      </c>
      <c r="V814" s="170">
        <v>43676</v>
      </c>
      <c r="W814" s="164" t="s">
        <v>295</v>
      </c>
      <c r="X814"/>
      <c r="Z814" s="164" t="s">
        <v>295</v>
      </c>
      <c r="AC814" s="164" t="s">
        <v>5013</v>
      </c>
      <c r="AD814" s="171">
        <v>43731</v>
      </c>
      <c r="AE814" s="164" t="s">
        <v>257</v>
      </c>
      <c r="AF814" s="164" t="s">
        <v>295</v>
      </c>
      <c r="AG814" s="164" t="s">
        <v>2884</v>
      </c>
      <c r="AH814" s="167"/>
      <c r="AI814" s="164" t="s">
        <v>4787</v>
      </c>
      <c r="AJ814" s="151" t="str">
        <f t="shared" si="12"/>
        <v>FS</v>
      </c>
      <c r="AK814" s="151" t="b">
        <f>ISNUMBER(SEARCH("IRT",Table1[[#This Row],[Current_Status]]))</f>
        <v>0</v>
      </c>
      <c r="AL814" s="152">
        <f>YEAR(Table1[[#This Row],[Project_Initiated]])</f>
        <v>2019</v>
      </c>
      <c r="AM814" s="87">
        <v>43770</v>
      </c>
      <c r="AN814" s="87" t="str">
        <f>IF(AND(Table1[[#This Row],[Completed Date]]&gt;="07/01/2019"+0,Table1[[#This Row],[Completed Date]]&lt;="6/30/2020"+0),"FY 19-20",IF(AND(Table1[[#This Row],[Completed Date]]&gt;="07/01/2018"+0,Table1[[#This Row],[Completed Date]]&lt;="6/30/2019"+0),"FY 18-19",""))</f>
        <v/>
      </c>
      <c r="AO814" s="152" t="str">
        <f>IFERROR(FIND("R",Table1[[#This Row],[FS_Priority]]),"")</f>
        <v/>
      </c>
      <c r="AX814"/>
      <c r="BA814" s="3"/>
    </row>
    <row r="815" spans="1:53" hidden="1" x14ac:dyDescent="0.25">
      <c r="A815" s="164" t="s">
        <v>2935</v>
      </c>
      <c r="B815" s="164" t="s">
        <v>295</v>
      </c>
      <c r="C815" s="164" t="s">
        <v>2935</v>
      </c>
      <c r="D815" s="168" t="b">
        <v>0</v>
      </c>
      <c r="E815" s="164" t="s">
        <v>141</v>
      </c>
      <c r="F815" s="164" t="s">
        <v>3392</v>
      </c>
      <c r="G815" s="164" t="s">
        <v>295</v>
      </c>
      <c r="H815" s="164" t="s">
        <v>549</v>
      </c>
      <c r="I815" s="164" t="s">
        <v>3989</v>
      </c>
      <c r="J815" s="164" t="s">
        <v>2838</v>
      </c>
      <c r="K815" s="164" t="s">
        <v>3951</v>
      </c>
      <c r="L815" s="164" t="s">
        <v>381</v>
      </c>
      <c r="M815" s="164" t="s">
        <v>3990</v>
      </c>
      <c r="N815" s="164" t="s">
        <v>295</v>
      </c>
      <c r="O815" s="164" t="s">
        <v>243</v>
      </c>
      <c r="Q815" s="164" t="s">
        <v>305</v>
      </c>
      <c r="R815" s="164" t="s">
        <v>295</v>
      </c>
      <c r="S815" s="168" t="b">
        <v>0</v>
      </c>
      <c r="V815" s="170">
        <v>43417</v>
      </c>
      <c r="W815" s="164" t="s">
        <v>295</v>
      </c>
      <c r="X815"/>
      <c r="Z815" s="164" t="s">
        <v>295</v>
      </c>
      <c r="AC815" s="164" t="s">
        <v>3040</v>
      </c>
      <c r="AE815" s="164" t="s">
        <v>295</v>
      </c>
      <c r="AF815" s="164" t="s">
        <v>295</v>
      </c>
      <c r="AG815" s="164" t="s">
        <v>295</v>
      </c>
      <c r="AH815" s="170">
        <v>43528</v>
      </c>
      <c r="AI815" s="164" t="s">
        <v>4931</v>
      </c>
      <c r="AJ815" s="151" t="str">
        <f t="shared" si="12"/>
        <v>FS</v>
      </c>
      <c r="AK815" s="151" t="b">
        <f>ISNUMBER(SEARCH("IRT",Table1[[#This Row],[Current_Status]]))</f>
        <v>0</v>
      </c>
      <c r="AL815" s="152">
        <f>YEAR(Table1[[#This Row],[Project_Initiated]])</f>
        <v>2018</v>
      </c>
      <c r="AM815" s="87">
        <v>43770</v>
      </c>
      <c r="AN815" s="87" t="str">
        <f>IF(AND(Table1[[#This Row],[Completed Date]]&gt;="07/01/2019"+0,Table1[[#This Row],[Completed Date]]&lt;="6/30/2020"+0),"FY 19-20",IF(AND(Table1[[#This Row],[Completed Date]]&gt;="07/01/2018"+0,Table1[[#This Row],[Completed Date]]&lt;="6/30/2019"+0),"FY 18-19",""))</f>
        <v>FY 18-19</v>
      </c>
      <c r="AO815" s="152" t="str">
        <f>IFERROR(FIND("R",Table1[[#This Row],[FS_Priority]]),"")</f>
        <v/>
      </c>
      <c r="AX815"/>
      <c r="BA815" s="3"/>
    </row>
    <row r="816" spans="1:53" hidden="1" x14ac:dyDescent="0.25">
      <c r="A816" s="164" t="s">
        <v>896</v>
      </c>
      <c r="B816" s="164" t="s">
        <v>295</v>
      </c>
      <c r="C816" s="164" t="s">
        <v>896</v>
      </c>
      <c r="D816" s="168" t="b">
        <v>0</v>
      </c>
      <c r="E816" s="164" t="s">
        <v>141</v>
      </c>
      <c r="F816" s="164" t="s">
        <v>3388</v>
      </c>
      <c r="G816" s="164" t="s">
        <v>295</v>
      </c>
      <c r="H816" s="164" t="s">
        <v>529</v>
      </c>
      <c r="I816" s="164" t="s">
        <v>197</v>
      </c>
      <c r="J816" s="164" t="s">
        <v>2838</v>
      </c>
      <c r="K816" s="164" t="s">
        <v>3951</v>
      </c>
      <c r="L816" s="164" t="s">
        <v>381</v>
      </c>
      <c r="M816" s="164" t="s">
        <v>3954</v>
      </c>
      <c r="N816" s="164" t="s">
        <v>295</v>
      </c>
      <c r="O816" s="164" t="s">
        <v>243</v>
      </c>
      <c r="Q816" s="164" t="s">
        <v>305</v>
      </c>
      <c r="R816" s="164" t="s">
        <v>295</v>
      </c>
      <c r="S816" s="168" t="b">
        <v>0</v>
      </c>
      <c r="V816" s="170">
        <v>43276</v>
      </c>
      <c r="W816" s="164" t="s">
        <v>295</v>
      </c>
      <c r="X816"/>
      <c r="Z816" s="164" t="s">
        <v>295</v>
      </c>
      <c r="AC816" s="164" t="s">
        <v>624</v>
      </c>
      <c r="AD816" s="167"/>
      <c r="AE816" s="164" t="s">
        <v>243</v>
      </c>
      <c r="AF816" s="164" t="s">
        <v>624</v>
      </c>
      <c r="AG816" s="164" t="s">
        <v>624</v>
      </c>
      <c r="AH816" s="170">
        <v>43395</v>
      </c>
      <c r="AI816" s="164" t="s">
        <v>4932</v>
      </c>
      <c r="AJ816" s="151" t="str">
        <f t="shared" si="12"/>
        <v>FS</v>
      </c>
      <c r="AK816" s="151" t="b">
        <f>ISNUMBER(SEARCH("IRT",Table1[[#This Row],[Current_Status]]))</f>
        <v>0</v>
      </c>
      <c r="AL816" s="152">
        <f>YEAR(Table1[[#This Row],[Project_Initiated]])</f>
        <v>2018</v>
      </c>
      <c r="AM816" s="87">
        <v>43770</v>
      </c>
      <c r="AN816" s="87" t="str">
        <f>IF(AND(Table1[[#This Row],[Completed Date]]&gt;="07/01/2019"+0,Table1[[#This Row],[Completed Date]]&lt;="6/30/2020"+0),"FY 19-20",IF(AND(Table1[[#This Row],[Completed Date]]&gt;="07/01/2018"+0,Table1[[#This Row],[Completed Date]]&lt;="6/30/2019"+0),"FY 18-19",""))</f>
        <v>FY 18-19</v>
      </c>
      <c r="AO816" s="152" t="str">
        <f>IFERROR(FIND("R",Table1[[#This Row],[FS_Priority]]),"")</f>
        <v/>
      </c>
      <c r="AX816"/>
      <c r="BA816" s="3"/>
    </row>
    <row r="817" spans="1:53" hidden="1" x14ac:dyDescent="0.25">
      <c r="A817" s="164" t="s">
        <v>3199</v>
      </c>
      <c r="B817" s="164" t="s">
        <v>295</v>
      </c>
      <c r="C817" s="164" t="s">
        <v>3199</v>
      </c>
      <c r="D817" s="168" t="b">
        <v>0</v>
      </c>
      <c r="E817" s="164" t="s">
        <v>141</v>
      </c>
      <c r="F817" s="164" t="s">
        <v>3389</v>
      </c>
      <c r="G817" s="164" t="s">
        <v>295</v>
      </c>
      <c r="H817" s="164" t="s">
        <v>536</v>
      </c>
      <c r="I817" s="164" t="s">
        <v>4016</v>
      </c>
      <c r="J817" s="164" t="s">
        <v>2854</v>
      </c>
      <c r="K817" s="164" t="s">
        <v>3951</v>
      </c>
      <c r="L817" s="164" t="s">
        <v>381</v>
      </c>
      <c r="M817" s="164" t="s">
        <v>4315</v>
      </c>
      <c r="N817" s="164" t="s">
        <v>295</v>
      </c>
      <c r="O817" s="164" t="s">
        <v>243</v>
      </c>
      <c r="Q817" s="164" t="s">
        <v>305</v>
      </c>
      <c r="R817" s="164" t="s">
        <v>295</v>
      </c>
      <c r="S817" s="168" t="b">
        <v>0</v>
      </c>
      <c r="V817" s="170">
        <v>43595</v>
      </c>
      <c r="W817" s="164" t="s">
        <v>295</v>
      </c>
      <c r="X817"/>
      <c r="Z817" s="164" t="s">
        <v>295</v>
      </c>
      <c r="AC817" s="164" t="s">
        <v>3390</v>
      </c>
      <c r="AE817" s="164" t="s">
        <v>295</v>
      </c>
      <c r="AF817" s="164" t="s">
        <v>3391</v>
      </c>
      <c r="AG817" s="164" t="s">
        <v>295</v>
      </c>
      <c r="AH817" s="170">
        <v>43630</v>
      </c>
      <c r="AI817" s="164" t="s">
        <v>4934</v>
      </c>
      <c r="AJ817" s="151" t="str">
        <f t="shared" si="12"/>
        <v>FS</v>
      </c>
      <c r="AK817" s="151" t="b">
        <f>ISNUMBER(SEARCH("IRT",Table1[[#This Row],[Current_Status]]))</f>
        <v>0</v>
      </c>
      <c r="AL817" s="152">
        <f>YEAR(Table1[[#This Row],[Project_Initiated]])</f>
        <v>2019</v>
      </c>
      <c r="AM817" s="87">
        <v>43770</v>
      </c>
      <c r="AN817" s="87" t="str">
        <f>IF(AND(Table1[[#This Row],[Completed Date]]&gt;="07/01/2019"+0,Table1[[#This Row],[Completed Date]]&lt;="6/30/2020"+0),"FY 19-20",IF(AND(Table1[[#This Row],[Completed Date]]&gt;="07/01/2018"+0,Table1[[#This Row],[Completed Date]]&lt;="6/30/2019"+0),"FY 18-19",""))</f>
        <v>FY 18-19</v>
      </c>
      <c r="AO817" s="152" t="str">
        <f>IFERROR(FIND("R",Table1[[#This Row],[FS_Priority]]),"")</f>
        <v/>
      </c>
      <c r="AX817"/>
      <c r="BA817" s="3"/>
    </row>
    <row r="818" spans="1:53" hidden="1" x14ac:dyDescent="0.25">
      <c r="A818" s="164" t="s">
        <v>3060</v>
      </c>
      <c r="B818" s="164" t="s">
        <v>295</v>
      </c>
      <c r="C818" s="164" t="s">
        <v>3060</v>
      </c>
      <c r="D818" s="168" t="b">
        <v>0</v>
      </c>
      <c r="E818" s="164" t="s">
        <v>141</v>
      </c>
      <c r="F818" s="164" t="s">
        <v>3394</v>
      </c>
      <c r="G818" s="164" t="s">
        <v>4411</v>
      </c>
      <c r="H818" s="164" t="s">
        <v>529</v>
      </c>
      <c r="I818" s="164" t="s">
        <v>3993</v>
      </c>
      <c r="J818" s="164" t="s">
        <v>2851</v>
      </c>
      <c r="K818" s="164" t="s">
        <v>3951</v>
      </c>
      <c r="L818" s="164" t="s">
        <v>381</v>
      </c>
      <c r="M818" s="164" t="s">
        <v>3954</v>
      </c>
      <c r="N818" s="164" t="s">
        <v>295</v>
      </c>
      <c r="O818" s="164" t="s">
        <v>263</v>
      </c>
      <c r="Q818" s="164" t="s">
        <v>296</v>
      </c>
      <c r="R818" s="164" t="s">
        <v>295</v>
      </c>
      <c r="S818" s="168" t="b">
        <v>0</v>
      </c>
      <c r="V818" s="170">
        <v>43440</v>
      </c>
      <c r="W818" s="164" t="s">
        <v>295</v>
      </c>
      <c r="X818"/>
      <c r="Z818" s="164" t="s">
        <v>295</v>
      </c>
      <c r="AC818" s="164" t="s">
        <v>3180</v>
      </c>
      <c r="AD818" s="171">
        <v>43570</v>
      </c>
      <c r="AE818" s="164" t="s">
        <v>257</v>
      </c>
      <c r="AF818" s="164" t="s">
        <v>3181</v>
      </c>
      <c r="AG818" s="164" t="s">
        <v>2884</v>
      </c>
      <c r="AH818" s="170">
        <v>43606</v>
      </c>
      <c r="AI818" s="164" t="s">
        <v>4934</v>
      </c>
      <c r="AJ818" s="151" t="str">
        <f t="shared" si="12"/>
        <v>FS</v>
      </c>
      <c r="AK818" s="151" t="b">
        <f>ISNUMBER(SEARCH("IRT",Table1[[#This Row],[Current_Status]]))</f>
        <v>0</v>
      </c>
      <c r="AL818" s="152">
        <f>YEAR(Table1[[#This Row],[Project_Initiated]])</f>
        <v>2018</v>
      </c>
      <c r="AM818" s="87">
        <v>43770</v>
      </c>
      <c r="AN818" s="87" t="str">
        <f>IF(AND(Table1[[#This Row],[Completed Date]]&gt;="07/01/2019"+0,Table1[[#This Row],[Completed Date]]&lt;="6/30/2020"+0),"FY 19-20",IF(AND(Table1[[#This Row],[Completed Date]]&gt;="07/01/2018"+0,Table1[[#This Row],[Completed Date]]&lt;="6/30/2019"+0),"FY 18-19",""))</f>
        <v>FY 18-19</v>
      </c>
      <c r="AO818" s="152" t="str">
        <f>IFERROR(FIND("R",Table1[[#This Row],[FS_Priority]]),"")</f>
        <v/>
      </c>
      <c r="AX818"/>
      <c r="BA818" s="3"/>
    </row>
    <row r="819" spans="1:53" hidden="1" x14ac:dyDescent="0.25">
      <c r="A819" s="164" t="s">
        <v>383</v>
      </c>
      <c r="B819" s="164" t="s">
        <v>295</v>
      </c>
      <c r="C819" s="164" t="s">
        <v>383</v>
      </c>
      <c r="D819" s="168" t="b">
        <v>0</v>
      </c>
      <c r="E819" s="164" t="s">
        <v>141</v>
      </c>
      <c r="F819" s="164" t="s">
        <v>3398</v>
      </c>
      <c r="G819" s="164" t="s">
        <v>295</v>
      </c>
      <c r="H819" s="164" t="s">
        <v>549</v>
      </c>
      <c r="I819" s="164" t="s">
        <v>3981</v>
      </c>
      <c r="J819" s="164" t="s">
        <v>2838</v>
      </c>
      <c r="K819" s="164" t="s">
        <v>3951</v>
      </c>
      <c r="L819" s="164" t="s">
        <v>381</v>
      </c>
      <c r="M819" s="164" t="s">
        <v>3982</v>
      </c>
      <c r="N819" s="164" t="s">
        <v>295</v>
      </c>
      <c r="O819" s="164" t="s">
        <v>243</v>
      </c>
      <c r="Q819" s="164" t="s">
        <v>307</v>
      </c>
      <c r="R819" s="164" t="s">
        <v>295</v>
      </c>
      <c r="S819" s="168" t="b">
        <v>0</v>
      </c>
      <c r="V819" s="170">
        <v>43329</v>
      </c>
      <c r="W819" s="164" t="s">
        <v>295</v>
      </c>
      <c r="X819"/>
      <c r="Z819" s="164" t="s">
        <v>295</v>
      </c>
      <c r="AC819" s="164" t="s">
        <v>624</v>
      </c>
      <c r="AE819" s="164" t="s">
        <v>243</v>
      </c>
      <c r="AF819" s="164" t="s">
        <v>624</v>
      </c>
      <c r="AG819" s="164" t="s">
        <v>624</v>
      </c>
      <c r="AH819" s="170">
        <v>43412</v>
      </c>
      <c r="AI819" s="164" t="s">
        <v>4932</v>
      </c>
      <c r="AJ819" s="151" t="str">
        <f t="shared" si="12"/>
        <v>FS</v>
      </c>
      <c r="AK819" s="151" t="b">
        <f>ISNUMBER(SEARCH("IRT",Table1[[#This Row],[Current_Status]]))</f>
        <v>0</v>
      </c>
      <c r="AL819" s="152">
        <f>YEAR(Table1[[#This Row],[Project_Initiated]])</f>
        <v>2018</v>
      </c>
      <c r="AM819" s="87">
        <v>43770</v>
      </c>
      <c r="AN819" s="87" t="str">
        <f>IF(AND(Table1[[#This Row],[Completed Date]]&gt;="07/01/2019"+0,Table1[[#This Row],[Completed Date]]&lt;="6/30/2020"+0),"FY 19-20",IF(AND(Table1[[#This Row],[Completed Date]]&gt;="07/01/2018"+0,Table1[[#This Row],[Completed Date]]&lt;="6/30/2019"+0),"FY 18-19",""))</f>
        <v>FY 18-19</v>
      </c>
      <c r="AO819" s="152" t="str">
        <f>IFERROR(FIND("R",Table1[[#This Row],[FS_Priority]]),"")</f>
        <v/>
      </c>
      <c r="AX819"/>
      <c r="BA819" s="3"/>
    </row>
    <row r="820" spans="1:53" hidden="1" x14ac:dyDescent="0.25">
      <c r="A820" s="164" t="s">
        <v>1035</v>
      </c>
      <c r="B820" s="164" t="s">
        <v>295</v>
      </c>
      <c r="C820" s="164" t="s">
        <v>1035</v>
      </c>
      <c r="D820" s="168" t="b">
        <v>0</v>
      </c>
      <c r="E820" s="164" t="s">
        <v>141</v>
      </c>
      <c r="F820" s="164" t="s">
        <v>3396</v>
      </c>
      <c r="G820" s="164" t="s">
        <v>295</v>
      </c>
      <c r="H820" s="164" t="s">
        <v>408</v>
      </c>
      <c r="I820" s="164" t="s">
        <v>3995</v>
      </c>
      <c r="J820" s="164" t="s">
        <v>2838</v>
      </c>
      <c r="K820" s="164" t="s">
        <v>3951</v>
      </c>
      <c r="L820" s="164" t="s">
        <v>381</v>
      </c>
      <c r="M820" s="164" t="s">
        <v>3965</v>
      </c>
      <c r="N820" s="164" t="s">
        <v>295</v>
      </c>
      <c r="O820" s="164" t="s">
        <v>243</v>
      </c>
      <c r="Q820" s="164" t="s">
        <v>307</v>
      </c>
      <c r="R820" s="164" t="s">
        <v>295</v>
      </c>
      <c r="S820" s="168" t="b">
        <v>0</v>
      </c>
      <c r="V820" s="170">
        <v>43374</v>
      </c>
      <c r="W820" s="164" t="s">
        <v>295</v>
      </c>
      <c r="X820"/>
      <c r="Z820" s="164" t="s">
        <v>295</v>
      </c>
      <c r="AC820" s="164" t="s">
        <v>3040</v>
      </c>
      <c r="AE820" s="164" t="s">
        <v>243</v>
      </c>
      <c r="AF820" s="164" t="s">
        <v>624</v>
      </c>
      <c r="AG820" s="164" t="s">
        <v>624</v>
      </c>
      <c r="AH820" s="170">
        <v>43528</v>
      </c>
      <c r="AI820" s="164" t="s">
        <v>4937</v>
      </c>
      <c r="AJ820" s="151" t="str">
        <f t="shared" si="12"/>
        <v>FS</v>
      </c>
      <c r="AK820" s="151" t="b">
        <f>ISNUMBER(SEARCH("IRT",Table1[[#This Row],[Current_Status]]))</f>
        <v>0</v>
      </c>
      <c r="AL820" s="152">
        <f>YEAR(Table1[[#This Row],[Project_Initiated]])</f>
        <v>2018</v>
      </c>
      <c r="AM820" s="87">
        <v>43770</v>
      </c>
      <c r="AN820" s="87" t="str">
        <f>IF(AND(Table1[[#This Row],[Completed Date]]&gt;="07/01/2019"+0,Table1[[#This Row],[Completed Date]]&lt;="6/30/2020"+0),"FY 19-20",IF(AND(Table1[[#This Row],[Completed Date]]&gt;="07/01/2018"+0,Table1[[#This Row],[Completed Date]]&lt;="6/30/2019"+0),"FY 18-19",""))</f>
        <v>FY 18-19</v>
      </c>
      <c r="AO820" s="152" t="str">
        <f>IFERROR(FIND("R",Table1[[#This Row],[FS_Priority]]),"")</f>
        <v/>
      </c>
      <c r="AX820"/>
      <c r="BA820" s="3"/>
    </row>
    <row r="821" spans="1:53" hidden="1" x14ac:dyDescent="0.25">
      <c r="A821" s="164" t="s">
        <v>3213</v>
      </c>
      <c r="B821" s="164" t="s">
        <v>295</v>
      </c>
      <c r="C821" s="164" t="s">
        <v>3213</v>
      </c>
      <c r="D821" s="168" t="b">
        <v>0</v>
      </c>
      <c r="E821" s="164" t="s">
        <v>141</v>
      </c>
      <c r="F821" s="164" t="s">
        <v>3397</v>
      </c>
      <c r="G821" s="164" t="s">
        <v>295</v>
      </c>
      <c r="H821" s="164" t="s">
        <v>549</v>
      </c>
      <c r="I821" s="164" t="s">
        <v>4316</v>
      </c>
      <c r="J821" s="164" t="s">
        <v>2838</v>
      </c>
      <c r="K821" s="164" t="s">
        <v>3951</v>
      </c>
      <c r="L821" s="164" t="s">
        <v>381</v>
      </c>
      <c r="M821" s="164" t="s">
        <v>4010</v>
      </c>
      <c r="N821" s="164" t="s">
        <v>295</v>
      </c>
      <c r="O821" s="164" t="s">
        <v>243</v>
      </c>
      <c r="Q821" s="164" t="s">
        <v>307</v>
      </c>
      <c r="R821" s="164" t="s">
        <v>295</v>
      </c>
      <c r="S821" s="168" t="b">
        <v>0</v>
      </c>
      <c r="V821" s="170">
        <v>43574</v>
      </c>
      <c r="W821" s="164" t="s">
        <v>295</v>
      </c>
      <c r="X821"/>
      <c r="Z821" s="164" t="s">
        <v>295</v>
      </c>
      <c r="AC821" s="164" t="s">
        <v>3696</v>
      </c>
      <c r="AE821" s="164" t="s">
        <v>295</v>
      </c>
      <c r="AF821" s="164" t="s">
        <v>295</v>
      </c>
      <c r="AG821" s="164" t="s">
        <v>295</v>
      </c>
      <c r="AH821" s="170">
        <v>43644</v>
      </c>
      <c r="AI821" s="164" t="s">
        <v>4934</v>
      </c>
      <c r="AJ821" s="151" t="str">
        <f t="shared" si="12"/>
        <v>FS</v>
      </c>
      <c r="AK821" s="151" t="b">
        <f>ISNUMBER(SEARCH("IRT",Table1[[#This Row],[Current_Status]]))</f>
        <v>0</v>
      </c>
      <c r="AL821" s="152">
        <f>YEAR(Table1[[#This Row],[Project_Initiated]])</f>
        <v>2019</v>
      </c>
      <c r="AM821" s="87">
        <v>43770</v>
      </c>
      <c r="AN821" s="87" t="str">
        <f>IF(AND(Table1[[#This Row],[Completed Date]]&gt;="07/01/2019"+0,Table1[[#This Row],[Completed Date]]&lt;="6/30/2020"+0),"FY 19-20",IF(AND(Table1[[#This Row],[Completed Date]]&gt;="07/01/2018"+0,Table1[[#This Row],[Completed Date]]&lt;="6/30/2019"+0),"FY 18-19",""))</f>
        <v>FY 18-19</v>
      </c>
      <c r="AO821" s="152" t="str">
        <f>IFERROR(FIND("R",Table1[[#This Row],[FS_Priority]]),"")</f>
        <v/>
      </c>
      <c r="AX821"/>
      <c r="BA821" s="3"/>
    </row>
    <row r="822" spans="1:53" hidden="1" x14ac:dyDescent="0.25">
      <c r="A822" s="164" t="s">
        <v>1060</v>
      </c>
      <c r="B822" s="164" t="s">
        <v>295</v>
      </c>
      <c r="C822" s="164" t="s">
        <v>1060</v>
      </c>
      <c r="D822" s="168" t="b">
        <v>0</v>
      </c>
      <c r="E822" s="164" t="s">
        <v>141</v>
      </c>
      <c r="F822" s="164" t="s">
        <v>3400</v>
      </c>
      <c r="G822" s="164" t="s">
        <v>3084</v>
      </c>
      <c r="H822" s="164" t="s">
        <v>536</v>
      </c>
      <c r="I822" s="164" t="s">
        <v>3997</v>
      </c>
      <c r="J822" s="164" t="s">
        <v>2851</v>
      </c>
      <c r="K822" s="164" t="s">
        <v>3951</v>
      </c>
      <c r="L822" s="164" t="s">
        <v>381</v>
      </c>
      <c r="M822" s="164" t="s">
        <v>3998</v>
      </c>
      <c r="N822" s="164" t="s">
        <v>295</v>
      </c>
      <c r="O822" s="164" t="s">
        <v>263</v>
      </c>
      <c r="Q822" s="164" t="s">
        <v>3085</v>
      </c>
      <c r="R822" s="164" t="s">
        <v>295</v>
      </c>
      <c r="S822" s="168" t="b">
        <v>0</v>
      </c>
      <c r="V822" s="170">
        <v>43395</v>
      </c>
      <c r="W822" s="164" t="s">
        <v>295</v>
      </c>
      <c r="X822"/>
      <c r="Z822" s="164" t="s">
        <v>295</v>
      </c>
      <c r="AC822" s="164" t="s">
        <v>295</v>
      </c>
      <c r="AE822" s="164" t="s">
        <v>257</v>
      </c>
      <c r="AF822" s="164" t="s">
        <v>3151</v>
      </c>
      <c r="AG822" s="164" t="s">
        <v>295</v>
      </c>
      <c r="AH822" s="170">
        <v>43579</v>
      </c>
      <c r="AI822" s="164" t="s">
        <v>4934</v>
      </c>
      <c r="AJ822" s="151" t="str">
        <f t="shared" si="12"/>
        <v>FS</v>
      </c>
      <c r="AK822" s="151" t="b">
        <f>ISNUMBER(SEARCH("IRT",Table1[[#This Row],[Current_Status]]))</f>
        <v>0</v>
      </c>
      <c r="AL822" s="152">
        <f>YEAR(Table1[[#This Row],[Project_Initiated]])</f>
        <v>2018</v>
      </c>
      <c r="AM822" s="87">
        <v>43770</v>
      </c>
      <c r="AN822" s="87" t="str">
        <f>IF(AND(Table1[[#This Row],[Completed Date]]&gt;="07/01/2019"+0,Table1[[#This Row],[Completed Date]]&lt;="6/30/2020"+0),"FY 19-20",IF(AND(Table1[[#This Row],[Completed Date]]&gt;="07/01/2018"+0,Table1[[#This Row],[Completed Date]]&lt;="6/30/2019"+0),"FY 18-19",""))</f>
        <v>FY 18-19</v>
      </c>
      <c r="AO822" s="152" t="str">
        <f>IFERROR(FIND("R",Table1[[#This Row],[FS_Priority]]),"")</f>
        <v/>
      </c>
      <c r="AX822"/>
      <c r="BA822" s="3"/>
    </row>
    <row r="823" spans="1:53" hidden="1" x14ac:dyDescent="0.25">
      <c r="A823" s="164" t="s">
        <v>384</v>
      </c>
      <c r="B823" s="164" t="s">
        <v>295</v>
      </c>
      <c r="C823" s="164" t="s">
        <v>384</v>
      </c>
      <c r="D823" s="168" t="b">
        <v>0</v>
      </c>
      <c r="E823" s="164" t="s">
        <v>141</v>
      </c>
      <c r="F823" s="164" t="s">
        <v>3402</v>
      </c>
      <c r="G823" s="164" t="s">
        <v>295</v>
      </c>
      <c r="H823" s="164" t="s">
        <v>549</v>
      </c>
      <c r="I823" s="164" t="s">
        <v>3999</v>
      </c>
      <c r="J823" s="164" t="s">
        <v>2838</v>
      </c>
      <c r="K823" s="164" t="s">
        <v>3951</v>
      </c>
      <c r="L823" s="164" t="s">
        <v>381</v>
      </c>
      <c r="M823" s="164" t="s">
        <v>3982</v>
      </c>
      <c r="N823" s="164" t="s">
        <v>295</v>
      </c>
      <c r="O823" s="164" t="s">
        <v>243</v>
      </c>
      <c r="Q823" s="164" t="s">
        <v>309</v>
      </c>
      <c r="R823" s="164" t="s">
        <v>295</v>
      </c>
      <c r="S823" s="168" t="b">
        <v>0</v>
      </c>
      <c r="V823" s="170">
        <v>43333</v>
      </c>
      <c r="W823" s="164" t="s">
        <v>295</v>
      </c>
      <c r="X823"/>
      <c r="Z823" s="164" t="s">
        <v>295</v>
      </c>
      <c r="AC823" s="164" t="s">
        <v>624</v>
      </c>
      <c r="AE823" s="164" t="s">
        <v>243</v>
      </c>
      <c r="AF823" s="164" t="s">
        <v>624</v>
      </c>
      <c r="AG823" s="164" t="s">
        <v>624</v>
      </c>
      <c r="AH823" s="170">
        <v>43412</v>
      </c>
      <c r="AI823" s="164" t="s">
        <v>4932</v>
      </c>
      <c r="AJ823" s="151" t="str">
        <f t="shared" si="12"/>
        <v>FS</v>
      </c>
      <c r="AK823" s="151" t="b">
        <f>ISNUMBER(SEARCH("IRT",Table1[[#This Row],[Current_Status]]))</f>
        <v>0</v>
      </c>
      <c r="AL823" s="152">
        <f>YEAR(Table1[[#This Row],[Project_Initiated]])</f>
        <v>2018</v>
      </c>
      <c r="AM823" s="87">
        <v>43770</v>
      </c>
      <c r="AN823" s="87" t="str">
        <f>IF(AND(Table1[[#This Row],[Completed Date]]&gt;="07/01/2019"+0,Table1[[#This Row],[Completed Date]]&lt;="6/30/2020"+0),"FY 19-20",IF(AND(Table1[[#This Row],[Completed Date]]&gt;="07/01/2018"+0,Table1[[#This Row],[Completed Date]]&lt;="6/30/2019"+0),"FY 18-19",""))</f>
        <v>FY 18-19</v>
      </c>
      <c r="AO823" s="152" t="str">
        <f>IFERROR(FIND("R",Table1[[#This Row],[FS_Priority]]),"")</f>
        <v/>
      </c>
      <c r="AX823"/>
      <c r="BA823" s="3"/>
    </row>
    <row r="824" spans="1:53" hidden="1" x14ac:dyDescent="0.25">
      <c r="A824" s="164" t="s">
        <v>3214</v>
      </c>
      <c r="B824" s="164" t="s">
        <v>295</v>
      </c>
      <c r="C824" s="164" t="s">
        <v>3214</v>
      </c>
      <c r="D824" s="168" t="b">
        <v>0</v>
      </c>
      <c r="E824" s="164" t="s">
        <v>141</v>
      </c>
      <c r="F824" s="164" t="s">
        <v>3401</v>
      </c>
      <c r="G824" s="164" t="s">
        <v>295</v>
      </c>
      <c r="H824" s="164" t="s">
        <v>408</v>
      </c>
      <c r="I824" s="164" t="s">
        <v>4317</v>
      </c>
      <c r="J824" s="164" t="s">
        <v>2838</v>
      </c>
      <c r="K824" s="164" t="s">
        <v>3951</v>
      </c>
      <c r="L824" s="164" t="s">
        <v>381</v>
      </c>
      <c r="M824" s="164" t="s">
        <v>3958</v>
      </c>
      <c r="N824" s="164" t="s">
        <v>295</v>
      </c>
      <c r="O824" s="164" t="s">
        <v>243</v>
      </c>
      <c r="Q824" s="164" t="s">
        <v>309</v>
      </c>
      <c r="R824" s="164" t="s">
        <v>295</v>
      </c>
      <c r="S824" s="168" t="b">
        <v>1</v>
      </c>
      <c r="V824" s="170">
        <v>43595</v>
      </c>
      <c r="W824" s="164" t="s">
        <v>295</v>
      </c>
      <c r="X824"/>
      <c r="Z824" s="164" t="s">
        <v>295</v>
      </c>
      <c r="AC824" s="164" t="s">
        <v>3665</v>
      </c>
      <c r="AE824" s="164" t="s">
        <v>295</v>
      </c>
      <c r="AF824" s="164" t="s">
        <v>295</v>
      </c>
      <c r="AG824" s="164" t="s">
        <v>295</v>
      </c>
      <c r="AH824" s="170">
        <v>43634</v>
      </c>
      <c r="AI824" s="164" t="s">
        <v>4934</v>
      </c>
      <c r="AJ824" s="151" t="str">
        <f t="shared" si="12"/>
        <v>FS</v>
      </c>
      <c r="AK824" s="151" t="b">
        <f>ISNUMBER(SEARCH("IRT",Table1[[#This Row],[Current_Status]]))</f>
        <v>0</v>
      </c>
      <c r="AL824" s="152">
        <f>YEAR(Table1[[#This Row],[Project_Initiated]])</f>
        <v>2019</v>
      </c>
      <c r="AM824" s="87">
        <v>43770</v>
      </c>
      <c r="AN824" s="87" t="str">
        <f>IF(AND(Table1[[#This Row],[Completed Date]]&gt;="07/01/2019"+0,Table1[[#This Row],[Completed Date]]&lt;="6/30/2020"+0),"FY 19-20",IF(AND(Table1[[#This Row],[Completed Date]]&gt;="07/01/2018"+0,Table1[[#This Row],[Completed Date]]&lt;="6/30/2019"+0),"FY 18-19",""))</f>
        <v>FY 18-19</v>
      </c>
      <c r="AO824" s="152" t="str">
        <f>IFERROR(FIND("R",Table1[[#This Row],[FS_Priority]]),"")</f>
        <v/>
      </c>
      <c r="AX824"/>
      <c r="BA824" s="3"/>
    </row>
    <row r="825" spans="1:53" hidden="1" x14ac:dyDescent="0.25">
      <c r="A825" s="164" t="s">
        <v>3215</v>
      </c>
      <c r="B825" s="164" t="s">
        <v>295</v>
      </c>
      <c r="C825" s="164" t="s">
        <v>3215</v>
      </c>
      <c r="D825" s="168" t="b">
        <v>0</v>
      </c>
      <c r="E825" s="164" t="s">
        <v>141</v>
      </c>
      <c r="F825" s="164" t="s">
        <v>3403</v>
      </c>
      <c r="G825" s="164" t="s">
        <v>295</v>
      </c>
      <c r="H825" s="164" t="s">
        <v>537</v>
      </c>
      <c r="I825" s="164" t="s">
        <v>4318</v>
      </c>
      <c r="J825" s="164" t="s">
        <v>2838</v>
      </c>
      <c r="K825" s="164" t="s">
        <v>3951</v>
      </c>
      <c r="L825" s="164" t="s">
        <v>381</v>
      </c>
      <c r="M825" s="164" t="s">
        <v>4319</v>
      </c>
      <c r="N825" s="164" t="s">
        <v>295</v>
      </c>
      <c r="O825" s="164" t="s">
        <v>243</v>
      </c>
      <c r="Q825" s="164" t="s">
        <v>311</v>
      </c>
      <c r="R825" s="164" t="s">
        <v>295</v>
      </c>
      <c r="S825" s="168" t="b">
        <v>1</v>
      </c>
      <c r="V825" s="170">
        <v>43605</v>
      </c>
      <c r="W825" s="164" t="s">
        <v>295</v>
      </c>
      <c r="X825"/>
      <c r="Z825" s="164" t="s">
        <v>295</v>
      </c>
      <c r="AC825" s="164" t="s">
        <v>3683</v>
      </c>
      <c r="AE825" s="164" t="s">
        <v>295</v>
      </c>
      <c r="AF825" s="164" t="s">
        <v>295</v>
      </c>
      <c r="AG825" s="164" t="s">
        <v>295</v>
      </c>
      <c r="AH825" s="170">
        <v>43636</v>
      </c>
      <c r="AI825" s="164" t="s">
        <v>4934</v>
      </c>
      <c r="AJ825" s="151" t="str">
        <f t="shared" si="12"/>
        <v>FS</v>
      </c>
      <c r="AK825" s="151" t="b">
        <f>ISNUMBER(SEARCH("IRT",Table1[[#This Row],[Current_Status]]))</f>
        <v>0</v>
      </c>
      <c r="AL825" s="152">
        <f>YEAR(Table1[[#This Row],[Project_Initiated]])</f>
        <v>2019</v>
      </c>
      <c r="AM825" s="87">
        <v>43770</v>
      </c>
      <c r="AN825" s="87" t="str">
        <f>IF(AND(Table1[[#This Row],[Completed Date]]&gt;="07/01/2019"+0,Table1[[#This Row],[Completed Date]]&lt;="6/30/2020"+0),"FY 19-20",IF(AND(Table1[[#This Row],[Completed Date]]&gt;="07/01/2018"+0,Table1[[#This Row],[Completed Date]]&lt;="6/30/2019"+0),"FY 18-19",""))</f>
        <v>FY 18-19</v>
      </c>
      <c r="AO825" s="152" t="str">
        <f>IFERROR(FIND("R",Table1[[#This Row],[FS_Priority]]),"")</f>
        <v/>
      </c>
      <c r="AX825"/>
      <c r="BA825" s="3"/>
    </row>
    <row r="826" spans="1:53" hidden="1" x14ac:dyDescent="0.25">
      <c r="A826" s="164" t="s">
        <v>385</v>
      </c>
      <c r="B826" s="164" t="s">
        <v>295</v>
      </c>
      <c r="C826" s="164" t="s">
        <v>385</v>
      </c>
      <c r="D826" s="168" t="b">
        <v>0</v>
      </c>
      <c r="E826" s="164" t="s">
        <v>141</v>
      </c>
      <c r="F826" s="164" t="s">
        <v>3404</v>
      </c>
      <c r="G826" s="164" t="s">
        <v>295</v>
      </c>
      <c r="H826" s="164" t="s">
        <v>549</v>
      </c>
      <c r="I826" s="164" t="s">
        <v>4000</v>
      </c>
      <c r="J826" s="164" t="s">
        <v>2838</v>
      </c>
      <c r="K826" s="164" t="s">
        <v>3951</v>
      </c>
      <c r="L826" s="164" t="s">
        <v>381</v>
      </c>
      <c r="M826" s="164" t="s">
        <v>3957</v>
      </c>
      <c r="N826" s="164" t="s">
        <v>295</v>
      </c>
      <c r="O826" s="164" t="s">
        <v>243</v>
      </c>
      <c r="Q826" s="164" t="s">
        <v>311</v>
      </c>
      <c r="R826" s="164" t="s">
        <v>295</v>
      </c>
      <c r="S826" s="168" t="b">
        <v>0</v>
      </c>
      <c r="V826" s="170">
        <v>43339</v>
      </c>
      <c r="W826" s="164" t="s">
        <v>295</v>
      </c>
      <c r="X826"/>
      <c r="Z826" s="164" t="s">
        <v>295</v>
      </c>
      <c r="AC826" s="164" t="s">
        <v>624</v>
      </c>
      <c r="AE826" s="164" t="s">
        <v>243</v>
      </c>
      <c r="AF826" s="164" t="s">
        <v>624</v>
      </c>
      <c r="AG826" s="164" t="s">
        <v>624</v>
      </c>
      <c r="AH826" s="170">
        <v>43412</v>
      </c>
      <c r="AI826" s="164" t="s">
        <v>4932</v>
      </c>
      <c r="AJ826" s="151" t="str">
        <f t="shared" si="12"/>
        <v>FS</v>
      </c>
      <c r="AK826" s="151" t="b">
        <f>ISNUMBER(SEARCH("IRT",Table1[[#This Row],[Current_Status]]))</f>
        <v>0</v>
      </c>
      <c r="AL826" s="152">
        <f>YEAR(Table1[[#This Row],[Project_Initiated]])</f>
        <v>2018</v>
      </c>
      <c r="AM826" s="87">
        <v>43770</v>
      </c>
      <c r="AN826" s="87" t="str">
        <f>IF(AND(Table1[[#This Row],[Completed Date]]&gt;="07/01/2019"+0,Table1[[#This Row],[Completed Date]]&lt;="6/30/2020"+0),"FY 19-20",IF(AND(Table1[[#This Row],[Completed Date]]&gt;="07/01/2018"+0,Table1[[#This Row],[Completed Date]]&lt;="6/30/2019"+0),"FY 18-19",""))</f>
        <v>FY 18-19</v>
      </c>
      <c r="AO826" s="152" t="str">
        <f>IFERROR(FIND("R",Table1[[#This Row],[FS_Priority]]),"")</f>
        <v/>
      </c>
      <c r="AX826"/>
      <c r="BA826" s="3"/>
    </row>
    <row r="827" spans="1:53" hidden="1" x14ac:dyDescent="0.25">
      <c r="A827" s="164" t="s">
        <v>386</v>
      </c>
      <c r="B827" s="164" t="s">
        <v>295</v>
      </c>
      <c r="C827" s="164" t="s">
        <v>386</v>
      </c>
      <c r="D827" s="168" t="b">
        <v>0</v>
      </c>
      <c r="E827" s="164" t="s">
        <v>141</v>
      </c>
      <c r="F827" s="164" t="s">
        <v>3405</v>
      </c>
      <c r="G827" s="164" t="s">
        <v>295</v>
      </c>
      <c r="H827" s="164" t="s">
        <v>548</v>
      </c>
      <c r="I827" s="164" t="s">
        <v>4001</v>
      </c>
      <c r="J827" s="164" t="s">
        <v>2838</v>
      </c>
      <c r="K827" s="164" t="s">
        <v>3951</v>
      </c>
      <c r="L827" s="164" t="s">
        <v>381</v>
      </c>
      <c r="M827" s="164" t="s">
        <v>3986</v>
      </c>
      <c r="N827" s="164" t="s">
        <v>295</v>
      </c>
      <c r="O827" s="164" t="s">
        <v>243</v>
      </c>
      <c r="Q827" s="164" t="s">
        <v>313</v>
      </c>
      <c r="R827" s="164" t="s">
        <v>295</v>
      </c>
      <c r="S827" s="168" t="b">
        <v>0</v>
      </c>
      <c r="V827" s="170">
        <v>43340</v>
      </c>
      <c r="W827" s="164" t="s">
        <v>295</v>
      </c>
      <c r="X827"/>
      <c r="Z827" s="164" t="s">
        <v>295</v>
      </c>
      <c r="AC827" s="164" t="s">
        <v>624</v>
      </c>
      <c r="AE827" s="164" t="s">
        <v>243</v>
      </c>
      <c r="AF827" s="164" t="s">
        <v>624</v>
      </c>
      <c r="AG827" s="164" t="s">
        <v>624</v>
      </c>
      <c r="AH827" s="170">
        <v>43412</v>
      </c>
      <c r="AI827" s="164" t="s">
        <v>4932</v>
      </c>
      <c r="AJ827" s="151" t="str">
        <f t="shared" si="12"/>
        <v>FS</v>
      </c>
      <c r="AK827" s="151" t="b">
        <f>ISNUMBER(SEARCH("IRT",Table1[[#This Row],[Current_Status]]))</f>
        <v>0</v>
      </c>
      <c r="AL827" s="152">
        <f>YEAR(Table1[[#This Row],[Project_Initiated]])</f>
        <v>2018</v>
      </c>
      <c r="AM827" s="87">
        <v>43770</v>
      </c>
      <c r="AN827" s="87" t="str">
        <f>IF(AND(Table1[[#This Row],[Completed Date]]&gt;="07/01/2019"+0,Table1[[#This Row],[Completed Date]]&lt;="6/30/2020"+0),"FY 19-20",IF(AND(Table1[[#This Row],[Completed Date]]&gt;="07/01/2018"+0,Table1[[#This Row],[Completed Date]]&lt;="6/30/2019"+0),"FY 18-19",""))</f>
        <v>FY 18-19</v>
      </c>
      <c r="AO827" s="152" t="str">
        <f>IFERROR(FIND("R",Table1[[#This Row],[FS_Priority]]),"")</f>
        <v/>
      </c>
      <c r="AX827"/>
      <c r="BA827" s="3"/>
    </row>
    <row r="828" spans="1:53" hidden="1" x14ac:dyDescent="0.25">
      <c r="A828" s="164" t="s">
        <v>3216</v>
      </c>
      <c r="B828" s="164" t="s">
        <v>295</v>
      </c>
      <c r="C828" s="164" t="s">
        <v>3216</v>
      </c>
      <c r="D828" s="168" t="b">
        <v>0</v>
      </c>
      <c r="E828" s="164" t="s">
        <v>141</v>
      </c>
      <c r="F828" s="164" t="s">
        <v>3406</v>
      </c>
      <c r="G828" s="164" t="s">
        <v>295</v>
      </c>
      <c r="H828" s="164" t="s">
        <v>549</v>
      </c>
      <c r="I828" s="164" t="s">
        <v>4320</v>
      </c>
      <c r="J828" s="164" t="s">
        <v>2838</v>
      </c>
      <c r="K828" s="164" t="s">
        <v>3951</v>
      </c>
      <c r="L828" s="164" t="s">
        <v>381</v>
      </c>
      <c r="M828" s="164" t="s">
        <v>3982</v>
      </c>
      <c r="N828" s="164" t="s">
        <v>295</v>
      </c>
      <c r="O828" s="164" t="s">
        <v>243</v>
      </c>
      <c r="Q828" s="164" t="s">
        <v>313</v>
      </c>
      <c r="R828" s="164" t="s">
        <v>295</v>
      </c>
      <c r="S828" s="168" t="b">
        <v>0</v>
      </c>
      <c r="V828" s="170">
        <v>43606</v>
      </c>
      <c r="W828" s="164" t="s">
        <v>295</v>
      </c>
      <c r="X828"/>
      <c r="Z828" s="164" t="s">
        <v>295</v>
      </c>
      <c r="AC828" s="164" t="s">
        <v>4394</v>
      </c>
      <c r="AE828" s="164" t="s">
        <v>295</v>
      </c>
      <c r="AF828" s="164" t="s">
        <v>295</v>
      </c>
      <c r="AG828" s="164" t="s">
        <v>295</v>
      </c>
      <c r="AH828" s="170">
        <v>43662</v>
      </c>
      <c r="AI828" s="164" t="s">
        <v>4934</v>
      </c>
      <c r="AJ828" s="151" t="str">
        <f t="shared" si="12"/>
        <v>FS</v>
      </c>
      <c r="AK828" s="151" t="b">
        <f>ISNUMBER(SEARCH("IRT",Table1[[#This Row],[Current_Status]]))</f>
        <v>0</v>
      </c>
      <c r="AL828" s="152">
        <f>YEAR(Table1[[#This Row],[Project_Initiated]])</f>
        <v>2019</v>
      </c>
      <c r="AM828" s="87">
        <v>43770</v>
      </c>
      <c r="AN828" s="87" t="str">
        <f>IF(AND(Table1[[#This Row],[Completed Date]]&gt;="07/01/2019"+0,Table1[[#This Row],[Completed Date]]&lt;="6/30/2020"+0),"FY 19-20",IF(AND(Table1[[#This Row],[Completed Date]]&gt;="07/01/2018"+0,Table1[[#This Row],[Completed Date]]&lt;="6/30/2019"+0),"FY 18-19",""))</f>
        <v>FY 19-20</v>
      </c>
      <c r="AO828" s="152" t="str">
        <f>IFERROR(FIND("R",Table1[[#This Row],[FS_Priority]]),"")</f>
        <v/>
      </c>
      <c r="AX828"/>
      <c r="BA828" s="3"/>
    </row>
    <row r="829" spans="1:53" hidden="1" x14ac:dyDescent="0.25">
      <c r="A829" s="164" t="s">
        <v>387</v>
      </c>
      <c r="B829" s="164" t="s">
        <v>295</v>
      </c>
      <c r="C829" s="164" t="s">
        <v>387</v>
      </c>
      <c r="D829" s="168" t="b">
        <v>0</v>
      </c>
      <c r="E829" s="164" t="s">
        <v>141</v>
      </c>
      <c r="F829" s="164" t="s">
        <v>3407</v>
      </c>
      <c r="G829" s="164" t="s">
        <v>295</v>
      </c>
      <c r="H829" s="164" t="s">
        <v>1143</v>
      </c>
      <c r="I829" s="164" t="s">
        <v>295</v>
      </c>
      <c r="J829" s="164" t="s">
        <v>2838</v>
      </c>
      <c r="K829" s="164" t="s">
        <v>3951</v>
      </c>
      <c r="L829" s="164" t="s">
        <v>381</v>
      </c>
      <c r="M829" s="164" t="s">
        <v>4002</v>
      </c>
      <c r="N829" s="164" t="s">
        <v>295</v>
      </c>
      <c r="O829" s="164" t="s">
        <v>243</v>
      </c>
      <c r="Q829" s="164" t="s">
        <v>315</v>
      </c>
      <c r="R829" s="164" t="s">
        <v>295</v>
      </c>
      <c r="S829" s="168" t="b">
        <v>0</v>
      </c>
      <c r="V829" s="170">
        <v>43333</v>
      </c>
      <c r="W829" s="164" t="s">
        <v>295</v>
      </c>
      <c r="X829"/>
      <c r="Z829" s="164" t="s">
        <v>295</v>
      </c>
      <c r="AC829" s="164" t="s">
        <v>624</v>
      </c>
      <c r="AE829" s="164" t="s">
        <v>243</v>
      </c>
      <c r="AF829" s="164" t="s">
        <v>624</v>
      </c>
      <c r="AG829" s="164" t="s">
        <v>624</v>
      </c>
      <c r="AH829" s="170">
        <v>43412</v>
      </c>
      <c r="AI829" s="164" t="s">
        <v>4932</v>
      </c>
      <c r="AJ829" s="151" t="str">
        <f t="shared" si="12"/>
        <v>FS</v>
      </c>
      <c r="AK829" s="151" t="b">
        <f>ISNUMBER(SEARCH("IRT",Table1[[#This Row],[Current_Status]]))</f>
        <v>0</v>
      </c>
      <c r="AL829" s="152">
        <f>YEAR(Table1[[#This Row],[Project_Initiated]])</f>
        <v>2018</v>
      </c>
      <c r="AM829" s="87">
        <v>43770</v>
      </c>
      <c r="AN829" s="87" t="str">
        <f>IF(AND(Table1[[#This Row],[Completed Date]]&gt;="07/01/2019"+0,Table1[[#This Row],[Completed Date]]&lt;="6/30/2020"+0),"FY 19-20",IF(AND(Table1[[#This Row],[Completed Date]]&gt;="07/01/2018"+0,Table1[[#This Row],[Completed Date]]&lt;="6/30/2019"+0),"FY 18-19",""))</f>
        <v>FY 18-19</v>
      </c>
      <c r="AO829" s="152" t="str">
        <f>IFERROR(FIND("R",Table1[[#This Row],[FS_Priority]]),"")</f>
        <v/>
      </c>
      <c r="AX829"/>
      <c r="BA829" s="3"/>
    </row>
    <row r="830" spans="1:53" hidden="1" x14ac:dyDescent="0.25">
      <c r="A830" s="164" t="s">
        <v>388</v>
      </c>
      <c r="B830" s="164" t="s">
        <v>295</v>
      </c>
      <c r="C830" s="164" t="s">
        <v>388</v>
      </c>
      <c r="D830" s="168" t="b">
        <v>0</v>
      </c>
      <c r="E830" s="164" t="s">
        <v>141</v>
      </c>
      <c r="F830" s="164" t="s">
        <v>3408</v>
      </c>
      <c r="G830" s="164" t="s">
        <v>295</v>
      </c>
      <c r="H830" s="164" t="s">
        <v>549</v>
      </c>
      <c r="I830" s="164" t="s">
        <v>4003</v>
      </c>
      <c r="J830" s="164" t="s">
        <v>2838</v>
      </c>
      <c r="K830" s="164" t="s">
        <v>3951</v>
      </c>
      <c r="L830" s="164" t="s">
        <v>381</v>
      </c>
      <c r="M830" s="164" t="s">
        <v>3990</v>
      </c>
      <c r="N830" s="164" t="s">
        <v>295</v>
      </c>
      <c r="O830" s="164" t="s">
        <v>243</v>
      </c>
      <c r="Q830" s="164" t="s">
        <v>318</v>
      </c>
      <c r="R830" s="164" t="s">
        <v>295</v>
      </c>
      <c r="S830" s="168" t="b">
        <v>0</v>
      </c>
      <c r="V830" s="170">
        <v>43321</v>
      </c>
      <c r="W830" s="164" t="s">
        <v>295</v>
      </c>
      <c r="X830"/>
      <c r="Z830" s="164" t="s">
        <v>295</v>
      </c>
      <c r="AC830" s="164" t="s">
        <v>3163</v>
      </c>
      <c r="AE830" s="164" t="s">
        <v>243</v>
      </c>
      <c r="AF830" s="164" t="s">
        <v>624</v>
      </c>
      <c r="AG830" s="164" t="s">
        <v>624</v>
      </c>
      <c r="AH830" s="170">
        <v>43592</v>
      </c>
      <c r="AI830" s="164" t="s">
        <v>4932</v>
      </c>
      <c r="AJ830" s="151" t="str">
        <f t="shared" si="12"/>
        <v>FS</v>
      </c>
      <c r="AK830" s="151" t="b">
        <f>ISNUMBER(SEARCH("IRT",Table1[[#This Row],[Current_Status]]))</f>
        <v>0</v>
      </c>
      <c r="AL830" s="152">
        <f>YEAR(Table1[[#This Row],[Project_Initiated]])</f>
        <v>2018</v>
      </c>
      <c r="AM830" s="87">
        <v>43770</v>
      </c>
      <c r="AN830" s="87" t="str">
        <f>IF(AND(Table1[[#This Row],[Completed Date]]&gt;="07/01/2019"+0,Table1[[#This Row],[Completed Date]]&lt;="6/30/2020"+0),"FY 19-20",IF(AND(Table1[[#This Row],[Completed Date]]&gt;="07/01/2018"+0,Table1[[#This Row],[Completed Date]]&lt;="6/30/2019"+0),"FY 18-19",""))</f>
        <v>FY 18-19</v>
      </c>
      <c r="AO830" s="152" t="str">
        <f>IFERROR(FIND("R",Table1[[#This Row],[FS_Priority]]),"")</f>
        <v/>
      </c>
      <c r="AX830"/>
      <c r="BA830" s="3"/>
    </row>
    <row r="831" spans="1:53" hidden="1" x14ac:dyDescent="0.25">
      <c r="A831" s="164" t="s">
        <v>389</v>
      </c>
      <c r="B831" s="164" t="s">
        <v>295</v>
      </c>
      <c r="C831" s="164" t="s">
        <v>389</v>
      </c>
      <c r="D831" s="168" t="b">
        <v>0</v>
      </c>
      <c r="E831" s="164" t="s">
        <v>141</v>
      </c>
      <c r="F831" s="164" t="s">
        <v>3409</v>
      </c>
      <c r="G831" s="164" t="s">
        <v>295</v>
      </c>
      <c r="H831" s="164" t="s">
        <v>549</v>
      </c>
      <c r="I831" s="164" t="s">
        <v>43</v>
      </c>
      <c r="J831" s="164" t="s">
        <v>2838</v>
      </c>
      <c r="K831" s="164" t="s">
        <v>3951</v>
      </c>
      <c r="L831" s="164" t="s">
        <v>381</v>
      </c>
      <c r="M831" s="164" t="s">
        <v>4004</v>
      </c>
      <c r="N831" s="164" t="s">
        <v>295</v>
      </c>
      <c r="O831" s="164" t="s">
        <v>243</v>
      </c>
      <c r="Q831" s="164" t="s">
        <v>390</v>
      </c>
      <c r="R831" s="164" t="s">
        <v>295</v>
      </c>
      <c r="S831" s="168" t="b">
        <v>0</v>
      </c>
      <c r="V831" s="170">
        <v>43271</v>
      </c>
      <c r="W831" s="164" t="s">
        <v>295</v>
      </c>
      <c r="X831"/>
      <c r="Z831" s="164" t="s">
        <v>295</v>
      </c>
      <c r="AC831" s="164" t="s">
        <v>624</v>
      </c>
      <c r="AE831" s="164" t="s">
        <v>243</v>
      </c>
      <c r="AF831" s="164" t="s">
        <v>624</v>
      </c>
      <c r="AG831" s="164" t="s">
        <v>624</v>
      </c>
      <c r="AH831" s="170">
        <v>43412</v>
      </c>
      <c r="AI831" s="164" t="s">
        <v>4932</v>
      </c>
      <c r="AJ831" s="151" t="str">
        <f t="shared" si="12"/>
        <v>FS</v>
      </c>
      <c r="AK831" s="151" t="b">
        <f>ISNUMBER(SEARCH("IRT",Table1[[#This Row],[Current_Status]]))</f>
        <v>0</v>
      </c>
      <c r="AL831" s="152">
        <f>YEAR(Table1[[#This Row],[Project_Initiated]])</f>
        <v>2018</v>
      </c>
      <c r="AM831" s="87">
        <v>43770</v>
      </c>
      <c r="AN831" s="87" t="str">
        <f>IF(AND(Table1[[#This Row],[Completed Date]]&gt;="07/01/2019"+0,Table1[[#This Row],[Completed Date]]&lt;="6/30/2020"+0),"FY 19-20",IF(AND(Table1[[#This Row],[Completed Date]]&gt;="07/01/2018"+0,Table1[[#This Row],[Completed Date]]&lt;="6/30/2019"+0),"FY 18-19",""))</f>
        <v>FY 18-19</v>
      </c>
      <c r="AO831" s="152" t="str">
        <f>IFERROR(FIND("R",Table1[[#This Row],[FS_Priority]]),"")</f>
        <v/>
      </c>
      <c r="AX831"/>
      <c r="BA831" s="3"/>
    </row>
    <row r="832" spans="1:53" hidden="1" x14ac:dyDescent="0.25">
      <c r="A832" s="164" t="s">
        <v>391</v>
      </c>
      <c r="B832" s="164" t="s">
        <v>295</v>
      </c>
      <c r="C832" s="164" t="s">
        <v>391</v>
      </c>
      <c r="D832" s="168" t="b">
        <v>0</v>
      </c>
      <c r="E832" s="164" t="s">
        <v>141</v>
      </c>
      <c r="F832" s="164" t="s">
        <v>3410</v>
      </c>
      <c r="G832" s="164" t="s">
        <v>295</v>
      </c>
      <c r="H832" s="164" t="s">
        <v>529</v>
      </c>
      <c r="I832" s="164" t="s">
        <v>4005</v>
      </c>
      <c r="J832" s="164" t="s">
        <v>2838</v>
      </c>
      <c r="K832" s="164" t="s">
        <v>3951</v>
      </c>
      <c r="L832" s="164" t="s">
        <v>381</v>
      </c>
      <c r="M832" s="164" t="s">
        <v>3965</v>
      </c>
      <c r="N832" s="164" t="s">
        <v>295</v>
      </c>
      <c r="O832" s="164" t="s">
        <v>243</v>
      </c>
      <c r="Q832" s="164" t="s">
        <v>392</v>
      </c>
      <c r="R832" s="164" t="s">
        <v>295</v>
      </c>
      <c r="S832" s="168" t="b">
        <v>0</v>
      </c>
      <c r="V832" s="170">
        <v>43334</v>
      </c>
      <c r="W832" s="164" t="s">
        <v>295</v>
      </c>
      <c r="X832"/>
      <c r="Z832" s="164" t="s">
        <v>295</v>
      </c>
      <c r="AC832" s="164" t="s">
        <v>624</v>
      </c>
      <c r="AE832" s="164" t="s">
        <v>243</v>
      </c>
      <c r="AF832" s="164" t="s">
        <v>624</v>
      </c>
      <c r="AG832" s="164" t="s">
        <v>624</v>
      </c>
      <c r="AH832" s="170">
        <v>43412</v>
      </c>
      <c r="AI832" s="164" t="s">
        <v>4932</v>
      </c>
      <c r="AJ832" s="151" t="str">
        <f t="shared" si="12"/>
        <v>FS</v>
      </c>
      <c r="AK832" s="151" t="b">
        <f>ISNUMBER(SEARCH("IRT",Table1[[#This Row],[Current_Status]]))</f>
        <v>0</v>
      </c>
      <c r="AL832" s="152">
        <f>YEAR(Table1[[#This Row],[Project_Initiated]])</f>
        <v>2018</v>
      </c>
      <c r="AM832" s="87">
        <v>43770</v>
      </c>
      <c r="AN832" s="87" t="str">
        <f>IF(AND(Table1[[#This Row],[Completed Date]]&gt;="07/01/2019"+0,Table1[[#This Row],[Completed Date]]&lt;="6/30/2020"+0),"FY 19-20",IF(AND(Table1[[#This Row],[Completed Date]]&gt;="07/01/2018"+0,Table1[[#This Row],[Completed Date]]&lt;="6/30/2019"+0),"FY 18-19",""))</f>
        <v>FY 18-19</v>
      </c>
      <c r="AO832" s="152" t="str">
        <f>IFERROR(FIND("R",Table1[[#This Row],[FS_Priority]]),"")</f>
        <v/>
      </c>
      <c r="AX832"/>
      <c r="BA832" s="3"/>
    </row>
    <row r="833" spans="1:53" hidden="1" x14ac:dyDescent="0.25">
      <c r="A833" s="164" t="s">
        <v>393</v>
      </c>
      <c r="B833" s="164" t="s">
        <v>295</v>
      </c>
      <c r="C833" s="164" t="s">
        <v>393</v>
      </c>
      <c r="D833" s="168" t="b">
        <v>0</v>
      </c>
      <c r="E833" s="164" t="s">
        <v>141</v>
      </c>
      <c r="F833" s="164" t="s">
        <v>3411</v>
      </c>
      <c r="G833" s="164" t="s">
        <v>295</v>
      </c>
      <c r="H833" s="164" t="s">
        <v>549</v>
      </c>
      <c r="I833" s="164" t="s">
        <v>4006</v>
      </c>
      <c r="J833" s="164" t="s">
        <v>2838</v>
      </c>
      <c r="K833" s="164" t="s">
        <v>3951</v>
      </c>
      <c r="L833" s="164" t="s">
        <v>381</v>
      </c>
      <c r="M833" s="164" t="s">
        <v>3952</v>
      </c>
      <c r="N833" s="164" t="s">
        <v>295</v>
      </c>
      <c r="O833" s="164" t="s">
        <v>263</v>
      </c>
      <c r="Q833" s="164" t="s">
        <v>394</v>
      </c>
      <c r="R833" s="164" t="s">
        <v>394</v>
      </c>
      <c r="S833" s="168" t="b">
        <v>0</v>
      </c>
      <c r="V833" s="170">
        <v>43165</v>
      </c>
      <c r="W833" s="164" t="s">
        <v>295</v>
      </c>
      <c r="X833"/>
      <c r="Z833" s="164" t="s">
        <v>295</v>
      </c>
      <c r="AC833" s="164" t="s">
        <v>3042</v>
      </c>
      <c r="AE833" s="164" t="s">
        <v>257</v>
      </c>
      <c r="AF833" s="164" t="s">
        <v>829</v>
      </c>
      <c r="AG833" s="164" t="s">
        <v>2884</v>
      </c>
      <c r="AH833" s="170">
        <v>43542</v>
      </c>
      <c r="AI833" s="164" t="s">
        <v>4933</v>
      </c>
      <c r="AJ833" s="151" t="str">
        <f t="shared" si="12"/>
        <v>FS</v>
      </c>
      <c r="AK833" s="151" t="b">
        <f>ISNUMBER(SEARCH("IRT",Table1[[#This Row],[Current_Status]]))</f>
        <v>0</v>
      </c>
      <c r="AL833" s="152">
        <f>YEAR(Table1[[#This Row],[Project_Initiated]])</f>
        <v>2018</v>
      </c>
      <c r="AM833" s="87">
        <v>43770</v>
      </c>
      <c r="AN833" s="87" t="str">
        <f>IF(AND(Table1[[#This Row],[Completed Date]]&gt;="07/01/2019"+0,Table1[[#This Row],[Completed Date]]&lt;="6/30/2020"+0),"FY 19-20",IF(AND(Table1[[#This Row],[Completed Date]]&gt;="07/01/2018"+0,Table1[[#This Row],[Completed Date]]&lt;="6/30/2019"+0),"FY 18-19",""))</f>
        <v>FY 18-19</v>
      </c>
      <c r="AO833" s="152" t="str">
        <f>IFERROR(FIND("R",Table1[[#This Row],[FS_Priority]]),"")</f>
        <v/>
      </c>
      <c r="AX833"/>
      <c r="BA833" s="3"/>
    </row>
    <row r="834" spans="1:53" hidden="1" x14ac:dyDescent="0.25">
      <c r="A834" s="164" t="s">
        <v>3217</v>
      </c>
      <c r="B834" s="164" t="s">
        <v>295</v>
      </c>
      <c r="C834" s="164" t="s">
        <v>3217</v>
      </c>
      <c r="D834" s="168" t="b">
        <v>0</v>
      </c>
      <c r="E834" s="164" t="s">
        <v>141</v>
      </c>
      <c r="F834" s="164" t="s">
        <v>3412</v>
      </c>
      <c r="G834" s="164" t="s">
        <v>295</v>
      </c>
      <c r="H834" s="164" t="s">
        <v>536</v>
      </c>
      <c r="I834" s="164" t="s">
        <v>4077</v>
      </c>
      <c r="J834" s="164" t="s">
        <v>2854</v>
      </c>
      <c r="K834" s="164" t="s">
        <v>3951</v>
      </c>
      <c r="L834" s="164" t="s">
        <v>381</v>
      </c>
      <c r="M834" s="164" t="s">
        <v>4315</v>
      </c>
      <c r="N834" s="164" t="s">
        <v>295</v>
      </c>
      <c r="O834" s="164" t="s">
        <v>243</v>
      </c>
      <c r="Q834" s="164" t="s">
        <v>320</v>
      </c>
      <c r="R834" s="164" t="s">
        <v>295</v>
      </c>
      <c r="S834" s="168" t="b">
        <v>1</v>
      </c>
      <c r="V834" s="170">
        <v>43595</v>
      </c>
      <c r="W834" s="164" t="s">
        <v>295</v>
      </c>
      <c r="X834"/>
      <c r="Z834" s="164" t="s">
        <v>295</v>
      </c>
      <c r="AC834" s="164" t="s">
        <v>4504</v>
      </c>
      <c r="AD834" s="167"/>
      <c r="AE834" s="164" t="s">
        <v>295</v>
      </c>
      <c r="AF834" s="164" t="s">
        <v>295</v>
      </c>
      <c r="AG834" s="164" t="s">
        <v>295</v>
      </c>
      <c r="AH834" s="171">
        <v>43662</v>
      </c>
      <c r="AI834" s="164" t="s">
        <v>4934</v>
      </c>
      <c r="AJ834" s="151" t="str">
        <f t="shared" ref="AJ834:AJ897" si="13">IF(LEN(A834)&gt;6,"FS","PD&amp;C")</f>
        <v>FS</v>
      </c>
      <c r="AK834" s="151" t="b">
        <f>ISNUMBER(SEARCH("IRT",Table1[[#This Row],[Current_Status]]))</f>
        <v>0</v>
      </c>
      <c r="AL834" s="152">
        <f>YEAR(Table1[[#This Row],[Project_Initiated]])</f>
        <v>2019</v>
      </c>
      <c r="AM834" s="87">
        <v>43770</v>
      </c>
      <c r="AN834" s="87" t="str">
        <f>IF(AND(Table1[[#This Row],[Completed Date]]&gt;="07/01/2019"+0,Table1[[#This Row],[Completed Date]]&lt;="6/30/2020"+0),"FY 19-20",IF(AND(Table1[[#This Row],[Completed Date]]&gt;="07/01/2018"+0,Table1[[#This Row],[Completed Date]]&lt;="6/30/2019"+0),"FY 18-19",""))</f>
        <v>FY 19-20</v>
      </c>
      <c r="AO834" s="152" t="str">
        <f>IFERROR(FIND("R",Table1[[#This Row],[FS_Priority]]),"")</f>
        <v/>
      </c>
      <c r="AX834"/>
      <c r="BA834" s="3"/>
    </row>
    <row r="835" spans="1:53" hidden="1" x14ac:dyDescent="0.25">
      <c r="A835" s="164" t="s">
        <v>2782</v>
      </c>
      <c r="B835" s="164" t="s">
        <v>295</v>
      </c>
      <c r="C835" s="164" t="s">
        <v>2782</v>
      </c>
      <c r="D835" s="168" t="b">
        <v>0</v>
      </c>
      <c r="E835" s="164" t="s">
        <v>141</v>
      </c>
      <c r="F835" s="164" t="s">
        <v>3413</v>
      </c>
      <c r="G835" s="164" t="s">
        <v>295</v>
      </c>
      <c r="H835" s="164" t="s">
        <v>548</v>
      </c>
      <c r="I835" s="164" t="s">
        <v>295</v>
      </c>
      <c r="J835" s="164" t="s">
        <v>2838</v>
      </c>
      <c r="K835" s="164" t="s">
        <v>3951</v>
      </c>
      <c r="L835" s="164" t="s">
        <v>381</v>
      </c>
      <c r="M835" s="164" t="s">
        <v>3986</v>
      </c>
      <c r="N835" s="164" t="s">
        <v>295</v>
      </c>
      <c r="O835" s="164" t="s">
        <v>243</v>
      </c>
      <c r="Q835" s="164" t="s">
        <v>320</v>
      </c>
      <c r="R835" s="164" t="s">
        <v>295</v>
      </c>
      <c r="S835" s="168" t="b">
        <v>0</v>
      </c>
      <c r="V835" s="170">
        <v>43402</v>
      </c>
      <c r="W835" s="164" t="s">
        <v>295</v>
      </c>
      <c r="X835"/>
      <c r="Z835" s="164" t="s">
        <v>295</v>
      </c>
      <c r="AC835" s="164" t="s">
        <v>3040</v>
      </c>
      <c r="AD835" s="167"/>
      <c r="AE835" s="164" t="s">
        <v>243</v>
      </c>
      <c r="AF835" s="164" t="s">
        <v>624</v>
      </c>
      <c r="AG835" s="164" t="s">
        <v>624</v>
      </c>
      <c r="AH835" s="171">
        <v>43528</v>
      </c>
      <c r="AI835" s="164" t="s">
        <v>4937</v>
      </c>
      <c r="AJ835" s="151" t="str">
        <f t="shared" si="13"/>
        <v>FS</v>
      </c>
      <c r="AK835" s="151" t="b">
        <f>ISNUMBER(SEARCH("IRT",Table1[[#This Row],[Current_Status]]))</f>
        <v>0</v>
      </c>
      <c r="AL835" s="152">
        <f>YEAR(Table1[[#This Row],[Project_Initiated]])</f>
        <v>2018</v>
      </c>
      <c r="AM835" s="87">
        <v>43770</v>
      </c>
      <c r="AN835" s="87" t="str">
        <f>IF(AND(Table1[[#This Row],[Completed Date]]&gt;="07/01/2019"+0,Table1[[#This Row],[Completed Date]]&lt;="6/30/2020"+0),"FY 19-20",IF(AND(Table1[[#This Row],[Completed Date]]&gt;="07/01/2018"+0,Table1[[#This Row],[Completed Date]]&lt;="6/30/2019"+0),"FY 18-19",""))</f>
        <v>FY 18-19</v>
      </c>
      <c r="AO835" s="152" t="str">
        <f>IFERROR(FIND("R",Table1[[#This Row],[FS_Priority]]),"")</f>
        <v/>
      </c>
      <c r="AX835"/>
      <c r="BA835" s="3"/>
    </row>
    <row r="836" spans="1:53" hidden="1" x14ac:dyDescent="0.25">
      <c r="A836" s="164" t="s">
        <v>4551</v>
      </c>
      <c r="B836" s="164" t="s">
        <v>295</v>
      </c>
      <c r="C836" s="164" t="s">
        <v>4551</v>
      </c>
      <c r="D836" s="168" t="b">
        <v>0</v>
      </c>
      <c r="E836" s="164" t="s">
        <v>141</v>
      </c>
      <c r="F836" s="164" t="s">
        <v>4643</v>
      </c>
      <c r="G836" s="164" t="s">
        <v>295</v>
      </c>
      <c r="H836" s="164" t="s">
        <v>549</v>
      </c>
      <c r="I836" s="164" t="s">
        <v>3976</v>
      </c>
      <c r="J836" s="164" t="s">
        <v>2820</v>
      </c>
      <c r="K836" s="164" t="s">
        <v>3951</v>
      </c>
      <c r="L836" s="164" t="s">
        <v>381</v>
      </c>
      <c r="M836" s="164" t="s">
        <v>3957</v>
      </c>
      <c r="N836" s="164" t="s">
        <v>295</v>
      </c>
      <c r="O836" s="164" t="s">
        <v>263</v>
      </c>
      <c r="Q836" s="164" t="s">
        <v>320</v>
      </c>
      <c r="R836" s="164" t="s">
        <v>295</v>
      </c>
      <c r="S836" s="168" t="b">
        <v>0</v>
      </c>
      <c r="V836" s="170">
        <v>43647</v>
      </c>
      <c r="W836" s="164" t="s">
        <v>295</v>
      </c>
      <c r="X836"/>
      <c r="Z836" s="164" t="s">
        <v>295</v>
      </c>
      <c r="AC836" s="164" t="s">
        <v>5014</v>
      </c>
      <c r="AD836" s="171">
        <v>43739</v>
      </c>
      <c r="AE836" s="164" t="s">
        <v>263</v>
      </c>
      <c r="AF836" s="164" t="s">
        <v>295</v>
      </c>
      <c r="AG836" s="164" t="s">
        <v>2884</v>
      </c>
      <c r="AH836"/>
      <c r="AI836" s="164" t="s">
        <v>4787</v>
      </c>
      <c r="AJ836" s="151" t="str">
        <f t="shared" si="13"/>
        <v>FS</v>
      </c>
      <c r="AK836" s="151" t="b">
        <f>ISNUMBER(SEARCH("IRT",Table1[[#This Row],[Current_Status]]))</f>
        <v>0</v>
      </c>
      <c r="AL836" s="152">
        <f>YEAR(Table1[[#This Row],[Project_Initiated]])</f>
        <v>2019</v>
      </c>
      <c r="AM836" s="87">
        <v>43770</v>
      </c>
      <c r="AN836" s="87" t="str">
        <f>IF(AND(Table1[[#This Row],[Completed Date]]&gt;="07/01/2019"+0,Table1[[#This Row],[Completed Date]]&lt;="6/30/2020"+0),"FY 19-20",IF(AND(Table1[[#This Row],[Completed Date]]&gt;="07/01/2018"+0,Table1[[#This Row],[Completed Date]]&lt;="6/30/2019"+0),"FY 18-19",""))</f>
        <v/>
      </c>
      <c r="AO836" s="152" t="str">
        <f>IFERROR(FIND("R",Table1[[#This Row],[FS_Priority]]),"")</f>
        <v/>
      </c>
      <c r="AX836"/>
      <c r="BA836" s="3"/>
    </row>
    <row r="837" spans="1:53" hidden="1" x14ac:dyDescent="0.25">
      <c r="A837" s="164" t="s">
        <v>3059</v>
      </c>
      <c r="B837" s="164" t="s">
        <v>295</v>
      </c>
      <c r="C837" s="164" t="s">
        <v>3059</v>
      </c>
      <c r="D837" s="168" t="b">
        <v>0</v>
      </c>
      <c r="E837" s="164" t="s">
        <v>141</v>
      </c>
      <c r="F837" s="164" t="s">
        <v>3737</v>
      </c>
      <c r="G837" s="164" t="s">
        <v>4457</v>
      </c>
      <c r="H837" s="164" t="s">
        <v>529</v>
      </c>
      <c r="I837" s="164" t="s">
        <v>3992</v>
      </c>
      <c r="J837" s="164" t="s">
        <v>2820</v>
      </c>
      <c r="K837" s="164" t="s">
        <v>3951</v>
      </c>
      <c r="L837" s="164" t="s">
        <v>381</v>
      </c>
      <c r="M837" s="164" t="s">
        <v>3954</v>
      </c>
      <c r="N837" s="164" t="s">
        <v>295</v>
      </c>
      <c r="O837" s="164" t="s">
        <v>4379</v>
      </c>
      <c r="Q837" s="164" t="s">
        <v>320</v>
      </c>
      <c r="R837" s="164" t="s">
        <v>295</v>
      </c>
      <c r="S837" s="168" t="b">
        <v>0</v>
      </c>
      <c r="V837" s="170">
        <v>43452</v>
      </c>
      <c r="W837" s="164" t="s">
        <v>295</v>
      </c>
      <c r="X837"/>
      <c r="Z837" s="164" t="s">
        <v>295</v>
      </c>
      <c r="AC837" s="164" t="s">
        <v>4971</v>
      </c>
      <c r="AD837" s="171">
        <v>43545</v>
      </c>
      <c r="AE837" s="164" t="s">
        <v>257</v>
      </c>
      <c r="AF837" s="164" t="s">
        <v>3738</v>
      </c>
      <c r="AG837" s="164" t="s">
        <v>2884</v>
      </c>
      <c r="AH837" s="167"/>
      <c r="AI837" s="164" t="s">
        <v>4934</v>
      </c>
      <c r="AJ837" s="151" t="str">
        <f t="shared" si="13"/>
        <v>FS</v>
      </c>
      <c r="AK837" s="151" t="b">
        <f>ISNUMBER(SEARCH("IRT",Table1[[#This Row],[Current_Status]]))</f>
        <v>0</v>
      </c>
      <c r="AL837" s="152">
        <f>YEAR(Table1[[#This Row],[Project_Initiated]])</f>
        <v>2018</v>
      </c>
      <c r="AM837" s="87">
        <v>43770</v>
      </c>
      <c r="AN837" s="87" t="str">
        <f>IF(AND(Table1[[#This Row],[Completed Date]]&gt;="07/01/2019"+0,Table1[[#This Row],[Completed Date]]&lt;="6/30/2020"+0),"FY 19-20",IF(AND(Table1[[#This Row],[Completed Date]]&gt;="07/01/2018"+0,Table1[[#This Row],[Completed Date]]&lt;="6/30/2019"+0),"FY 18-19",""))</f>
        <v/>
      </c>
      <c r="AO837" s="152" t="str">
        <f>IFERROR(FIND("R",Table1[[#This Row],[FS_Priority]]),"")</f>
        <v/>
      </c>
      <c r="AX837"/>
      <c r="BA837" s="3"/>
    </row>
    <row r="838" spans="1:53" hidden="1" x14ac:dyDescent="0.25">
      <c r="A838" s="164" t="s">
        <v>4550</v>
      </c>
      <c r="B838" s="164" t="s">
        <v>295</v>
      </c>
      <c r="C838" s="164" t="s">
        <v>4550</v>
      </c>
      <c r="D838" s="168" t="b">
        <v>0</v>
      </c>
      <c r="E838" s="164" t="s">
        <v>141</v>
      </c>
      <c r="F838" s="164" t="s">
        <v>4644</v>
      </c>
      <c r="G838" s="164" t="s">
        <v>295</v>
      </c>
      <c r="H838" s="164" t="s">
        <v>549</v>
      </c>
      <c r="I838" s="164" t="s">
        <v>3980</v>
      </c>
      <c r="J838" s="164" t="s">
        <v>2839</v>
      </c>
      <c r="K838" s="164" t="s">
        <v>3951</v>
      </c>
      <c r="L838" s="164" t="s">
        <v>381</v>
      </c>
      <c r="M838" s="164" t="s">
        <v>3982</v>
      </c>
      <c r="N838" s="164" t="s">
        <v>295</v>
      </c>
      <c r="O838" s="164" t="s">
        <v>243</v>
      </c>
      <c r="Q838" s="164" t="s">
        <v>320</v>
      </c>
      <c r="R838" s="164" t="s">
        <v>295</v>
      </c>
      <c r="S838" s="168" t="b">
        <v>0</v>
      </c>
      <c r="V838" s="170">
        <v>43648</v>
      </c>
      <c r="W838" s="164" t="s">
        <v>295</v>
      </c>
      <c r="X838"/>
      <c r="Z838" s="164" t="s">
        <v>295</v>
      </c>
      <c r="AC838" s="164" t="s">
        <v>295</v>
      </c>
      <c r="AE838" s="164" t="s">
        <v>243</v>
      </c>
      <c r="AF838" s="164" t="s">
        <v>295</v>
      </c>
      <c r="AG838" s="164" t="s">
        <v>295</v>
      </c>
      <c r="AH838" s="167"/>
      <c r="AI838" s="164" t="s">
        <v>4787</v>
      </c>
      <c r="AJ838" s="151" t="str">
        <f t="shared" si="13"/>
        <v>FS</v>
      </c>
      <c r="AK838" s="151" t="b">
        <f>ISNUMBER(SEARCH("IRT",Table1[[#This Row],[Current_Status]]))</f>
        <v>0</v>
      </c>
      <c r="AL838" s="152">
        <f>YEAR(Table1[[#This Row],[Project_Initiated]])</f>
        <v>2019</v>
      </c>
      <c r="AM838" s="87">
        <v>43770</v>
      </c>
      <c r="AN838" s="87" t="str">
        <f>IF(AND(Table1[[#This Row],[Completed Date]]&gt;="07/01/2019"+0,Table1[[#This Row],[Completed Date]]&lt;="6/30/2020"+0),"FY 19-20",IF(AND(Table1[[#This Row],[Completed Date]]&gt;="07/01/2018"+0,Table1[[#This Row],[Completed Date]]&lt;="6/30/2019"+0),"FY 18-19",""))</f>
        <v/>
      </c>
      <c r="AO838" s="152" t="str">
        <f>IFERROR(FIND("R",Table1[[#This Row],[FS_Priority]]),"")</f>
        <v/>
      </c>
      <c r="AX838"/>
      <c r="BA838" s="3"/>
    </row>
    <row r="839" spans="1:53" hidden="1" x14ac:dyDescent="0.25">
      <c r="A839" s="164" t="s">
        <v>395</v>
      </c>
      <c r="B839" s="164" t="s">
        <v>295</v>
      </c>
      <c r="C839" s="164" t="s">
        <v>395</v>
      </c>
      <c r="D839" s="168" t="b">
        <v>0</v>
      </c>
      <c r="E839" s="164" t="s">
        <v>141</v>
      </c>
      <c r="F839" s="164" t="s">
        <v>3414</v>
      </c>
      <c r="G839" s="164" t="s">
        <v>295</v>
      </c>
      <c r="H839" s="164" t="s">
        <v>549</v>
      </c>
      <c r="I839" s="164" t="s">
        <v>4007</v>
      </c>
      <c r="J839" s="164" t="s">
        <v>2838</v>
      </c>
      <c r="K839" s="164" t="s">
        <v>3951</v>
      </c>
      <c r="L839" s="164" t="s">
        <v>381</v>
      </c>
      <c r="M839" s="164" t="s">
        <v>4008</v>
      </c>
      <c r="N839" s="164" t="s">
        <v>295</v>
      </c>
      <c r="O839" s="164" t="s">
        <v>243</v>
      </c>
      <c r="Q839" s="164" t="s">
        <v>396</v>
      </c>
      <c r="R839" s="164" t="s">
        <v>399</v>
      </c>
      <c r="S839" s="168" t="b">
        <v>0</v>
      </c>
      <c r="V839" s="170">
        <v>43102</v>
      </c>
      <c r="W839" s="164" t="s">
        <v>295</v>
      </c>
      <c r="X839"/>
      <c r="Z839" s="164" t="s">
        <v>295</v>
      </c>
      <c r="AC839" s="164" t="s">
        <v>295</v>
      </c>
      <c r="AE839" s="164" t="s">
        <v>243</v>
      </c>
      <c r="AF839" s="164" t="s">
        <v>295</v>
      </c>
      <c r="AG839" s="164" t="s">
        <v>624</v>
      </c>
      <c r="AH839" s="171">
        <v>43412</v>
      </c>
      <c r="AI839" s="164" t="s">
        <v>4933</v>
      </c>
      <c r="AJ839" s="151" t="str">
        <f t="shared" si="13"/>
        <v>FS</v>
      </c>
      <c r="AK839" s="151" t="b">
        <f>ISNUMBER(SEARCH("IRT",Table1[[#This Row],[Current_Status]]))</f>
        <v>0</v>
      </c>
      <c r="AL839" s="152">
        <f>YEAR(Table1[[#This Row],[Project_Initiated]])</f>
        <v>2018</v>
      </c>
      <c r="AM839" s="87">
        <v>43770</v>
      </c>
      <c r="AN839" s="87" t="str">
        <f>IF(AND(Table1[[#This Row],[Completed Date]]&gt;="07/01/2019"+0,Table1[[#This Row],[Completed Date]]&lt;="6/30/2020"+0),"FY 19-20",IF(AND(Table1[[#This Row],[Completed Date]]&gt;="07/01/2018"+0,Table1[[#This Row],[Completed Date]]&lt;="6/30/2019"+0),"FY 18-19",""))</f>
        <v>FY 18-19</v>
      </c>
      <c r="AO839" s="152" t="str">
        <f>IFERROR(FIND("R",Table1[[#This Row],[FS_Priority]]),"")</f>
        <v/>
      </c>
      <c r="AX839"/>
      <c r="BA839" s="3"/>
    </row>
    <row r="840" spans="1:53" hidden="1" x14ac:dyDescent="0.25">
      <c r="A840" s="164" t="s">
        <v>397</v>
      </c>
      <c r="B840" s="164" t="s">
        <v>295</v>
      </c>
      <c r="C840" s="164" t="s">
        <v>397</v>
      </c>
      <c r="D840" s="168" t="b">
        <v>0</v>
      </c>
      <c r="E840" s="164" t="s">
        <v>141</v>
      </c>
      <c r="F840" s="164" t="s">
        <v>3415</v>
      </c>
      <c r="G840" s="164" t="s">
        <v>295</v>
      </c>
      <c r="H840" s="164" t="s">
        <v>549</v>
      </c>
      <c r="I840" s="164" t="s">
        <v>4009</v>
      </c>
      <c r="J840" s="164" t="s">
        <v>2838</v>
      </c>
      <c r="K840" s="164" t="s">
        <v>3951</v>
      </c>
      <c r="L840" s="164" t="s">
        <v>381</v>
      </c>
      <c r="M840" s="164" t="s">
        <v>4010</v>
      </c>
      <c r="N840" s="164" t="s">
        <v>295</v>
      </c>
      <c r="O840" s="164" t="s">
        <v>263</v>
      </c>
      <c r="Q840" s="164" t="s">
        <v>370</v>
      </c>
      <c r="R840" s="164" t="s">
        <v>429</v>
      </c>
      <c r="S840" s="168" t="b">
        <v>0</v>
      </c>
      <c r="V840" s="170">
        <v>43006</v>
      </c>
      <c r="W840" s="164" t="s">
        <v>295</v>
      </c>
      <c r="X840"/>
      <c r="Z840" s="164" t="s">
        <v>295</v>
      </c>
      <c r="AC840" s="164" t="s">
        <v>3707</v>
      </c>
      <c r="AE840" s="164" t="s">
        <v>257</v>
      </c>
      <c r="AF840" s="164" t="s">
        <v>728</v>
      </c>
      <c r="AG840" s="164" t="s">
        <v>2884</v>
      </c>
      <c r="AH840" s="170">
        <v>43647</v>
      </c>
      <c r="AI840" s="164" t="s">
        <v>4938</v>
      </c>
      <c r="AJ840" s="151" t="str">
        <f t="shared" si="13"/>
        <v>FS</v>
      </c>
      <c r="AK840" s="151" t="b">
        <f>ISNUMBER(SEARCH("IRT",Table1[[#This Row],[Current_Status]]))</f>
        <v>0</v>
      </c>
      <c r="AL840" s="152">
        <f>YEAR(Table1[[#This Row],[Project_Initiated]])</f>
        <v>2017</v>
      </c>
      <c r="AM840" s="87">
        <v>43770</v>
      </c>
      <c r="AN840" s="87" t="str">
        <f>IF(AND(Table1[[#This Row],[Completed Date]]&gt;="07/01/2019"+0,Table1[[#This Row],[Completed Date]]&lt;="6/30/2020"+0),"FY 19-20",IF(AND(Table1[[#This Row],[Completed Date]]&gt;="07/01/2018"+0,Table1[[#This Row],[Completed Date]]&lt;="6/30/2019"+0),"FY 18-19",""))</f>
        <v>FY 19-20</v>
      </c>
      <c r="AO840" s="152" t="str">
        <f>IFERROR(FIND("R",Table1[[#This Row],[FS_Priority]]),"")</f>
        <v/>
      </c>
      <c r="AX840"/>
      <c r="BA840" s="3"/>
    </row>
    <row r="841" spans="1:53" hidden="1" x14ac:dyDescent="0.25">
      <c r="A841" s="164" t="s">
        <v>398</v>
      </c>
      <c r="B841" s="164" t="s">
        <v>295</v>
      </c>
      <c r="C841" s="164" t="s">
        <v>398</v>
      </c>
      <c r="D841" s="168" t="b">
        <v>0</v>
      </c>
      <c r="E841" s="164" t="s">
        <v>141</v>
      </c>
      <c r="F841" s="164" t="s">
        <v>3416</v>
      </c>
      <c r="G841" s="164" t="s">
        <v>295</v>
      </c>
      <c r="H841" s="164" t="s">
        <v>1143</v>
      </c>
      <c r="I841" s="164" t="s">
        <v>4011</v>
      </c>
      <c r="J841" s="164" t="s">
        <v>2820</v>
      </c>
      <c r="K841" s="164" t="s">
        <v>3951</v>
      </c>
      <c r="L841" s="164" t="s">
        <v>381</v>
      </c>
      <c r="M841" s="164" t="s">
        <v>3954</v>
      </c>
      <c r="N841" s="164" t="s">
        <v>295</v>
      </c>
      <c r="O841" s="164" t="s">
        <v>263</v>
      </c>
      <c r="Q841" s="164" t="s">
        <v>399</v>
      </c>
      <c r="R841" s="164" t="s">
        <v>320</v>
      </c>
      <c r="S841" s="168" t="b">
        <v>0</v>
      </c>
      <c r="V841" s="170">
        <v>43175</v>
      </c>
      <c r="W841" s="164" t="s">
        <v>295</v>
      </c>
      <c r="X841"/>
      <c r="Z841" s="164" t="s">
        <v>295</v>
      </c>
      <c r="AC841" s="164" t="s">
        <v>4972</v>
      </c>
      <c r="AE841" s="164" t="s">
        <v>257</v>
      </c>
      <c r="AF841" s="164" t="s">
        <v>4412</v>
      </c>
      <c r="AG841" s="164" t="s">
        <v>2884</v>
      </c>
      <c r="AH841" s="167"/>
      <c r="AI841" s="164" t="s">
        <v>4933</v>
      </c>
      <c r="AJ841" s="151" t="str">
        <f t="shared" si="13"/>
        <v>FS</v>
      </c>
      <c r="AK841" s="151" t="b">
        <f>ISNUMBER(SEARCH("IRT",Table1[[#This Row],[Current_Status]]))</f>
        <v>0</v>
      </c>
      <c r="AL841" s="152">
        <f>YEAR(Table1[[#This Row],[Project_Initiated]])</f>
        <v>2018</v>
      </c>
      <c r="AM841" s="87">
        <v>43770</v>
      </c>
      <c r="AN841" s="87" t="str">
        <f>IF(AND(Table1[[#This Row],[Completed Date]]&gt;="07/01/2019"+0,Table1[[#This Row],[Completed Date]]&lt;="6/30/2020"+0),"FY 19-20",IF(AND(Table1[[#This Row],[Completed Date]]&gt;="07/01/2018"+0,Table1[[#This Row],[Completed Date]]&lt;="6/30/2019"+0),"FY 18-19",""))</f>
        <v/>
      </c>
      <c r="AO841" s="152" t="str">
        <f>IFERROR(FIND("R",Table1[[#This Row],[FS_Priority]]),"")</f>
        <v/>
      </c>
      <c r="AX841"/>
      <c r="BA841" s="3"/>
    </row>
    <row r="842" spans="1:53" hidden="1" x14ac:dyDescent="0.25">
      <c r="A842" s="164" t="s">
        <v>400</v>
      </c>
      <c r="B842" s="164" t="s">
        <v>295</v>
      </c>
      <c r="C842" s="164" t="s">
        <v>400</v>
      </c>
      <c r="D842" s="168" t="b">
        <v>0</v>
      </c>
      <c r="E842" s="164" t="s">
        <v>141</v>
      </c>
      <c r="F842" s="164" t="s">
        <v>3417</v>
      </c>
      <c r="G842" s="164" t="s">
        <v>295</v>
      </c>
      <c r="H842" s="164" t="s">
        <v>1143</v>
      </c>
      <c r="I842" s="164" t="s">
        <v>4011</v>
      </c>
      <c r="J842" s="164" t="s">
        <v>2838</v>
      </c>
      <c r="K842" s="164" t="s">
        <v>3951</v>
      </c>
      <c r="L842" s="164" t="s">
        <v>381</v>
      </c>
      <c r="M842" s="164" t="s">
        <v>3954</v>
      </c>
      <c r="N842" s="164" t="s">
        <v>295</v>
      </c>
      <c r="O842" s="164" t="s">
        <v>243</v>
      </c>
      <c r="Q842" s="164" t="s">
        <v>401</v>
      </c>
      <c r="R842" s="164" t="s">
        <v>295</v>
      </c>
      <c r="S842" s="168" t="b">
        <v>0</v>
      </c>
      <c r="V842" s="170">
        <v>43321</v>
      </c>
      <c r="W842" s="164" t="s">
        <v>295</v>
      </c>
      <c r="X842"/>
      <c r="Z842" s="164" t="s">
        <v>295</v>
      </c>
      <c r="AC842" s="164" t="s">
        <v>624</v>
      </c>
      <c r="AE842" s="164" t="s">
        <v>243</v>
      </c>
      <c r="AF842" s="164" t="s">
        <v>624</v>
      </c>
      <c r="AG842" s="164" t="s">
        <v>624</v>
      </c>
      <c r="AH842" s="171">
        <v>43412</v>
      </c>
      <c r="AI842" s="164" t="s">
        <v>4932</v>
      </c>
      <c r="AJ842" s="151" t="str">
        <f t="shared" si="13"/>
        <v>FS</v>
      </c>
      <c r="AK842" s="151" t="b">
        <f>ISNUMBER(SEARCH("IRT",Table1[[#This Row],[Current_Status]]))</f>
        <v>0</v>
      </c>
      <c r="AL842" s="152">
        <f>YEAR(Table1[[#This Row],[Project_Initiated]])</f>
        <v>2018</v>
      </c>
      <c r="AM842" s="87">
        <v>43770</v>
      </c>
      <c r="AN842" s="87" t="str">
        <f>IF(AND(Table1[[#This Row],[Completed Date]]&gt;="07/01/2019"+0,Table1[[#This Row],[Completed Date]]&lt;="6/30/2020"+0),"FY 19-20",IF(AND(Table1[[#This Row],[Completed Date]]&gt;="07/01/2018"+0,Table1[[#This Row],[Completed Date]]&lt;="6/30/2019"+0),"FY 18-19",""))</f>
        <v>FY 18-19</v>
      </c>
      <c r="AO842" s="152" t="str">
        <f>IFERROR(FIND("R",Table1[[#This Row],[FS_Priority]]),"")</f>
        <v/>
      </c>
      <c r="AX842"/>
      <c r="BA842" s="3"/>
    </row>
    <row r="843" spans="1:53" hidden="1" x14ac:dyDescent="0.25">
      <c r="A843" s="164" t="s">
        <v>2784</v>
      </c>
      <c r="B843" s="164" t="s">
        <v>295</v>
      </c>
      <c r="C843" s="164" t="s">
        <v>2784</v>
      </c>
      <c r="D843" s="168" t="b">
        <v>0</v>
      </c>
      <c r="E843" s="164" t="s">
        <v>141</v>
      </c>
      <c r="F843" s="164" t="s">
        <v>3419</v>
      </c>
      <c r="G843" s="164" t="s">
        <v>295</v>
      </c>
      <c r="H843" s="164" t="s">
        <v>549</v>
      </c>
      <c r="I843" s="164" t="s">
        <v>4013</v>
      </c>
      <c r="J843" s="164" t="s">
        <v>2838</v>
      </c>
      <c r="K843" s="164" t="s">
        <v>3951</v>
      </c>
      <c r="L843" s="164" t="s">
        <v>381</v>
      </c>
      <c r="M843" s="164" t="s">
        <v>3957</v>
      </c>
      <c r="N843" s="164" t="s">
        <v>295</v>
      </c>
      <c r="O843" s="164" t="s">
        <v>243</v>
      </c>
      <c r="Q843" s="164" t="s">
        <v>264</v>
      </c>
      <c r="R843" s="164" t="s">
        <v>295</v>
      </c>
      <c r="S843" s="168" t="b">
        <v>0</v>
      </c>
      <c r="V843" s="170">
        <v>43397</v>
      </c>
      <c r="W843" s="164" t="s">
        <v>295</v>
      </c>
      <c r="X843"/>
      <c r="Z843" s="164" t="s">
        <v>295</v>
      </c>
      <c r="AC843" s="164" t="s">
        <v>3040</v>
      </c>
      <c r="AD843" s="167"/>
      <c r="AE843" s="164" t="s">
        <v>243</v>
      </c>
      <c r="AF843" s="164" t="s">
        <v>624</v>
      </c>
      <c r="AG843" s="164" t="s">
        <v>624</v>
      </c>
      <c r="AH843" s="170">
        <v>43528</v>
      </c>
      <c r="AI843" s="164" t="s">
        <v>4937</v>
      </c>
      <c r="AJ843" s="151" t="str">
        <f t="shared" si="13"/>
        <v>FS</v>
      </c>
      <c r="AK843" s="151" t="b">
        <f>ISNUMBER(SEARCH("IRT",Table1[[#This Row],[Current_Status]]))</f>
        <v>0</v>
      </c>
      <c r="AL843" s="152">
        <f>YEAR(Table1[[#This Row],[Project_Initiated]])</f>
        <v>2018</v>
      </c>
      <c r="AM843" s="87">
        <v>43770</v>
      </c>
      <c r="AN843" s="87" t="str">
        <f>IF(AND(Table1[[#This Row],[Completed Date]]&gt;="07/01/2019"+0,Table1[[#This Row],[Completed Date]]&lt;="6/30/2020"+0),"FY 19-20",IF(AND(Table1[[#This Row],[Completed Date]]&gt;="07/01/2018"+0,Table1[[#This Row],[Completed Date]]&lt;="6/30/2019"+0),"FY 18-19",""))</f>
        <v>FY 18-19</v>
      </c>
      <c r="AO843" s="152" t="str">
        <f>IFERROR(FIND("R",Table1[[#This Row],[FS_Priority]]),"")</f>
        <v/>
      </c>
      <c r="AX843"/>
      <c r="BA843" s="3"/>
    </row>
    <row r="844" spans="1:53" hidden="1" x14ac:dyDescent="0.25">
      <c r="A844" s="164" t="s">
        <v>4552</v>
      </c>
      <c r="B844" s="164" t="s">
        <v>295</v>
      </c>
      <c r="C844" s="164" t="s">
        <v>4552</v>
      </c>
      <c r="D844" s="168" t="b">
        <v>0</v>
      </c>
      <c r="E844" s="164" t="s">
        <v>141</v>
      </c>
      <c r="F844" s="164" t="s">
        <v>4645</v>
      </c>
      <c r="G844" s="164" t="s">
        <v>295</v>
      </c>
      <c r="H844" s="164" t="s">
        <v>549</v>
      </c>
      <c r="I844" s="164" t="s">
        <v>4646</v>
      </c>
      <c r="J844" s="164" t="s">
        <v>2839</v>
      </c>
      <c r="K844" s="164" t="s">
        <v>3951</v>
      </c>
      <c r="L844" s="164" t="s">
        <v>381</v>
      </c>
      <c r="M844" s="164" t="s">
        <v>3982</v>
      </c>
      <c r="N844" s="164" t="s">
        <v>295</v>
      </c>
      <c r="O844" s="164" t="s">
        <v>243</v>
      </c>
      <c r="Q844" s="164" t="s">
        <v>264</v>
      </c>
      <c r="R844" s="164" t="s">
        <v>295</v>
      </c>
      <c r="S844" s="168" t="b">
        <v>0</v>
      </c>
      <c r="V844" s="170">
        <v>43648</v>
      </c>
      <c r="W844" s="164" t="s">
        <v>295</v>
      </c>
      <c r="X844"/>
      <c r="Z844" s="164" t="s">
        <v>295</v>
      </c>
      <c r="AC844" s="164" t="s">
        <v>295</v>
      </c>
      <c r="AE844" s="164" t="s">
        <v>243</v>
      </c>
      <c r="AF844" s="164" t="s">
        <v>295</v>
      </c>
      <c r="AG844" s="164" t="s">
        <v>295</v>
      </c>
      <c r="AH844" s="167"/>
      <c r="AI844" s="164" t="s">
        <v>4787</v>
      </c>
      <c r="AJ844" s="151" t="str">
        <f t="shared" si="13"/>
        <v>FS</v>
      </c>
      <c r="AK844" s="151" t="b">
        <f>ISNUMBER(SEARCH("IRT",Table1[[#This Row],[Current_Status]]))</f>
        <v>0</v>
      </c>
      <c r="AL844" s="152">
        <f>YEAR(Table1[[#This Row],[Project_Initiated]])</f>
        <v>2019</v>
      </c>
      <c r="AM844" s="87">
        <v>43770</v>
      </c>
      <c r="AN844" s="87" t="str">
        <f>IF(AND(Table1[[#This Row],[Completed Date]]&gt;="07/01/2019"+0,Table1[[#This Row],[Completed Date]]&lt;="6/30/2020"+0),"FY 19-20",IF(AND(Table1[[#This Row],[Completed Date]]&gt;="07/01/2018"+0,Table1[[#This Row],[Completed Date]]&lt;="6/30/2019"+0),"FY 18-19",""))</f>
        <v/>
      </c>
      <c r="AO844" s="152" t="str">
        <f>IFERROR(FIND("R",Table1[[#This Row],[FS_Priority]]),"")</f>
        <v/>
      </c>
      <c r="AX844"/>
      <c r="BA844" s="3"/>
    </row>
    <row r="845" spans="1:53" hidden="1" x14ac:dyDescent="0.25">
      <c r="A845" s="164" t="s">
        <v>3720</v>
      </c>
      <c r="B845" s="164" t="s">
        <v>295</v>
      </c>
      <c r="C845" s="164" t="s">
        <v>3720</v>
      </c>
      <c r="D845" s="168" t="b">
        <v>0</v>
      </c>
      <c r="E845" s="164" t="s">
        <v>141</v>
      </c>
      <c r="F845" s="164" t="s">
        <v>3721</v>
      </c>
      <c r="G845" s="164" t="s">
        <v>3722</v>
      </c>
      <c r="H845" s="164" t="s">
        <v>551</v>
      </c>
      <c r="I845" s="164" t="s">
        <v>4362</v>
      </c>
      <c r="J845" s="164" t="s">
        <v>2838</v>
      </c>
      <c r="K845" s="164" t="s">
        <v>3951</v>
      </c>
      <c r="L845" s="164" t="s">
        <v>381</v>
      </c>
      <c r="M845" s="164" t="s">
        <v>4363</v>
      </c>
      <c r="N845" s="164" t="s">
        <v>295</v>
      </c>
      <c r="O845" s="164" t="s">
        <v>263</v>
      </c>
      <c r="Q845" s="164" t="s">
        <v>264</v>
      </c>
      <c r="R845" s="164" t="s">
        <v>320</v>
      </c>
      <c r="S845" s="168" t="b">
        <v>0</v>
      </c>
      <c r="V845" s="170">
        <v>43451</v>
      </c>
      <c r="W845" s="164" t="s">
        <v>295</v>
      </c>
      <c r="X845"/>
      <c r="Z845" s="164" t="s">
        <v>295</v>
      </c>
      <c r="AC845" s="164" t="s">
        <v>4599</v>
      </c>
      <c r="AD845" s="171">
        <v>43474</v>
      </c>
      <c r="AE845" s="164" t="s">
        <v>263</v>
      </c>
      <c r="AF845" s="164" t="s">
        <v>3723</v>
      </c>
      <c r="AG845" s="164" t="s">
        <v>2884</v>
      </c>
      <c r="AH845" s="171">
        <v>43724</v>
      </c>
      <c r="AI845" s="164" t="s">
        <v>4934</v>
      </c>
      <c r="AJ845" s="151" t="str">
        <f t="shared" si="13"/>
        <v>FS</v>
      </c>
      <c r="AK845" s="151" t="b">
        <f>ISNUMBER(SEARCH("IRT",Table1[[#This Row],[Current_Status]]))</f>
        <v>0</v>
      </c>
      <c r="AL845" s="152">
        <f>YEAR(Table1[[#This Row],[Project_Initiated]])</f>
        <v>2018</v>
      </c>
      <c r="AM845" s="87">
        <v>43770</v>
      </c>
      <c r="AN845" s="87" t="str">
        <f>IF(AND(Table1[[#This Row],[Completed Date]]&gt;="07/01/2019"+0,Table1[[#This Row],[Completed Date]]&lt;="6/30/2020"+0),"FY 19-20",IF(AND(Table1[[#This Row],[Completed Date]]&gt;="07/01/2018"+0,Table1[[#This Row],[Completed Date]]&lt;="6/30/2019"+0),"FY 18-19",""))</f>
        <v>FY 19-20</v>
      </c>
      <c r="AO845" s="152" t="str">
        <f>IFERROR(FIND("R",Table1[[#This Row],[FS_Priority]]),"")</f>
        <v/>
      </c>
      <c r="AX845"/>
      <c r="BA845" s="3"/>
    </row>
    <row r="846" spans="1:53" hidden="1" x14ac:dyDescent="0.25">
      <c r="A846" s="164" t="s">
        <v>972</v>
      </c>
      <c r="B846" s="164" t="s">
        <v>295</v>
      </c>
      <c r="C846" s="164" t="s">
        <v>972</v>
      </c>
      <c r="D846" s="168" t="b">
        <v>0</v>
      </c>
      <c r="E846" s="164" t="s">
        <v>141</v>
      </c>
      <c r="F846" s="164" t="s">
        <v>3418</v>
      </c>
      <c r="G846" s="164" t="s">
        <v>295</v>
      </c>
      <c r="H846" s="164" t="s">
        <v>551</v>
      </c>
      <c r="I846" s="164" t="s">
        <v>4012</v>
      </c>
      <c r="J846" s="164" t="s">
        <v>2838</v>
      </c>
      <c r="K846" s="164" t="s">
        <v>3951</v>
      </c>
      <c r="L846" s="164" t="s">
        <v>381</v>
      </c>
      <c r="M846" s="164" t="s">
        <v>3986</v>
      </c>
      <c r="N846" s="164" t="s">
        <v>295</v>
      </c>
      <c r="O846" s="164" t="s">
        <v>243</v>
      </c>
      <c r="Q846" s="164" t="s">
        <v>264</v>
      </c>
      <c r="R846" s="164" t="s">
        <v>295</v>
      </c>
      <c r="S846" s="168" t="b">
        <v>1</v>
      </c>
      <c r="V846" s="170">
        <v>43312</v>
      </c>
      <c r="W846" s="164" t="s">
        <v>295</v>
      </c>
      <c r="X846"/>
      <c r="Z846" s="164" t="s">
        <v>295</v>
      </c>
      <c r="AC846" s="164" t="s">
        <v>295</v>
      </c>
      <c r="AE846" s="164" t="s">
        <v>243</v>
      </c>
      <c r="AF846" s="164" t="s">
        <v>973</v>
      </c>
      <c r="AG846" s="164" t="s">
        <v>2883</v>
      </c>
      <c r="AH846" s="171">
        <v>43369</v>
      </c>
      <c r="AI846" s="164" t="s">
        <v>4932</v>
      </c>
      <c r="AJ846" s="151" t="str">
        <f t="shared" si="13"/>
        <v>FS</v>
      </c>
      <c r="AK846" s="151" t="b">
        <f>ISNUMBER(SEARCH("IRT",Table1[[#This Row],[Current_Status]]))</f>
        <v>0</v>
      </c>
      <c r="AL846" s="152">
        <f>YEAR(Table1[[#This Row],[Project_Initiated]])</f>
        <v>2018</v>
      </c>
      <c r="AM846" s="87">
        <v>43770</v>
      </c>
      <c r="AN846" s="87" t="str">
        <f>IF(AND(Table1[[#This Row],[Completed Date]]&gt;="07/01/2019"+0,Table1[[#This Row],[Completed Date]]&lt;="6/30/2020"+0),"FY 19-20",IF(AND(Table1[[#This Row],[Completed Date]]&gt;="07/01/2018"+0,Table1[[#This Row],[Completed Date]]&lt;="6/30/2019"+0),"FY 18-19",""))</f>
        <v>FY 18-19</v>
      </c>
      <c r="AO846" s="152" t="str">
        <f>IFERROR(FIND("R",Table1[[#This Row],[FS_Priority]]),"")</f>
        <v/>
      </c>
      <c r="AX846"/>
      <c r="BA846" s="3"/>
    </row>
    <row r="847" spans="1:53" hidden="1" x14ac:dyDescent="0.25">
      <c r="A847" s="164" t="s">
        <v>3218</v>
      </c>
      <c r="B847" s="164" t="s">
        <v>295</v>
      </c>
      <c r="C847" s="164" t="s">
        <v>3218</v>
      </c>
      <c r="D847" s="168" t="b">
        <v>0</v>
      </c>
      <c r="E847" s="164" t="s">
        <v>141</v>
      </c>
      <c r="F847" s="164" t="s">
        <v>3420</v>
      </c>
      <c r="G847" s="164" t="s">
        <v>295</v>
      </c>
      <c r="H847" s="164" t="s">
        <v>549</v>
      </c>
      <c r="I847" s="164" t="s">
        <v>4321</v>
      </c>
      <c r="J847" s="164" t="s">
        <v>2839</v>
      </c>
      <c r="K847" s="164" t="s">
        <v>3951</v>
      </c>
      <c r="L847" s="164" t="s">
        <v>381</v>
      </c>
      <c r="M847" s="164" t="s">
        <v>3952</v>
      </c>
      <c r="N847" s="164" t="s">
        <v>295</v>
      </c>
      <c r="O847" s="164" t="s">
        <v>243</v>
      </c>
      <c r="Q847" s="164" t="s">
        <v>264</v>
      </c>
      <c r="R847" s="164" t="s">
        <v>295</v>
      </c>
      <c r="S847" s="168" t="b">
        <v>0</v>
      </c>
      <c r="V847" s="170">
        <v>43567</v>
      </c>
      <c r="W847" s="164" t="s">
        <v>295</v>
      </c>
      <c r="X847"/>
      <c r="Z847" s="164" t="s">
        <v>295</v>
      </c>
      <c r="AC847" s="164" t="s">
        <v>295</v>
      </c>
      <c r="AD847" s="167"/>
      <c r="AE847" s="164" t="s">
        <v>295</v>
      </c>
      <c r="AF847" s="164" t="s">
        <v>295</v>
      </c>
      <c r="AG847" s="164" t="s">
        <v>295</v>
      </c>
      <c r="AH847" s="167"/>
      <c r="AI847" s="164" t="s">
        <v>4934</v>
      </c>
      <c r="AJ847" s="151" t="str">
        <f t="shared" si="13"/>
        <v>FS</v>
      </c>
      <c r="AK847" s="151" t="b">
        <f>ISNUMBER(SEARCH("IRT",Table1[[#This Row],[Current_Status]]))</f>
        <v>0</v>
      </c>
      <c r="AL847" s="152">
        <f>YEAR(Table1[[#This Row],[Project_Initiated]])</f>
        <v>2019</v>
      </c>
      <c r="AM847" s="87">
        <v>43770</v>
      </c>
      <c r="AN847" s="87" t="str">
        <f>IF(AND(Table1[[#This Row],[Completed Date]]&gt;="07/01/2019"+0,Table1[[#This Row],[Completed Date]]&lt;="6/30/2020"+0),"FY 19-20",IF(AND(Table1[[#This Row],[Completed Date]]&gt;="07/01/2018"+0,Table1[[#This Row],[Completed Date]]&lt;="6/30/2019"+0),"FY 18-19",""))</f>
        <v/>
      </c>
      <c r="AO847" s="152" t="str">
        <f>IFERROR(FIND("R",Table1[[#This Row],[FS_Priority]]),"")</f>
        <v/>
      </c>
      <c r="AX847"/>
      <c r="BA847" s="3"/>
    </row>
    <row r="848" spans="1:53" hidden="1" x14ac:dyDescent="0.25">
      <c r="A848" s="164" t="s">
        <v>4553</v>
      </c>
      <c r="B848" s="164" t="s">
        <v>295</v>
      </c>
      <c r="C848" s="164" t="s">
        <v>4553</v>
      </c>
      <c r="D848" s="168" t="b">
        <v>0</v>
      </c>
      <c r="E848" s="164" t="s">
        <v>141</v>
      </c>
      <c r="F848" s="164" t="s">
        <v>4712</v>
      </c>
      <c r="G848" s="164" t="s">
        <v>295</v>
      </c>
      <c r="H848" s="164" t="s">
        <v>548</v>
      </c>
      <c r="I848" s="164" t="s">
        <v>201</v>
      </c>
      <c r="J848" s="164" t="s">
        <v>2839</v>
      </c>
      <c r="K848" s="164" t="s">
        <v>3951</v>
      </c>
      <c r="L848" s="164" t="s">
        <v>381</v>
      </c>
      <c r="M848" s="164" t="s">
        <v>4713</v>
      </c>
      <c r="N848" s="164" t="s">
        <v>295</v>
      </c>
      <c r="O848" s="164" t="s">
        <v>243</v>
      </c>
      <c r="Q848" s="164" t="s">
        <v>323</v>
      </c>
      <c r="R848" s="164" t="s">
        <v>295</v>
      </c>
      <c r="S848" s="168" t="b">
        <v>0</v>
      </c>
      <c r="V848" s="170">
        <v>43697</v>
      </c>
      <c r="W848" s="164" t="s">
        <v>295</v>
      </c>
      <c r="X848"/>
      <c r="Z848" s="164" t="s">
        <v>295</v>
      </c>
      <c r="AC848" s="164" t="s">
        <v>295</v>
      </c>
      <c r="AE848" s="164" t="s">
        <v>243</v>
      </c>
      <c r="AF848" s="164" t="s">
        <v>295</v>
      </c>
      <c r="AG848" s="164" t="s">
        <v>295</v>
      </c>
      <c r="AH848"/>
      <c r="AI848" s="164" t="s">
        <v>4787</v>
      </c>
      <c r="AJ848" s="151" t="str">
        <f t="shared" si="13"/>
        <v>FS</v>
      </c>
      <c r="AK848" s="151" t="b">
        <f>ISNUMBER(SEARCH("IRT",Table1[[#This Row],[Current_Status]]))</f>
        <v>0</v>
      </c>
      <c r="AL848" s="152">
        <f>YEAR(Table1[[#This Row],[Project_Initiated]])</f>
        <v>2019</v>
      </c>
      <c r="AM848" s="87">
        <v>43770</v>
      </c>
      <c r="AN848" s="87" t="str">
        <f>IF(AND(Table1[[#This Row],[Completed Date]]&gt;="07/01/2019"+0,Table1[[#This Row],[Completed Date]]&lt;="6/30/2020"+0),"FY 19-20",IF(AND(Table1[[#This Row],[Completed Date]]&gt;="07/01/2018"+0,Table1[[#This Row],[Completed Date]]&lt;="6/30/2019"+0),"FY 18-19",""))</f>
        <v/>
      </c>
      <c r="AO848" s="152" t="str">
        <f>IFERROR(FIND("R",Table1[[#This Row],[FS_Priority]]),"")</f>
        <v/>
      </c>
      <c r="AX848"/>
      <c r="BA848" s="3"/>
    </row>
    <row r="849" spans="1:53" hidden="1" x14ac:dyDescent="0.25">
      <c r="A849" s="164" t="s">
        <v>1056</v>
      </c>
      <c r="B849" s="164" t="s">
        <v>295</v>
      </c>
      <c r="C849" s="164" t="s">
        <v>1056</v>
      </c>
      <c r="D849" s="168" t="b">
        <v>0</v>
      </c>
      <c r="E849" s="164" t="s">
        <v>141</v>
      </c>
      <c r="F849" s="164" t="s">
        <v>3395</v>
      </c>
      <c r="G849" s="164" t="s">
        <v>4383</v>
      </c>
      <c r="H849" s="164" t="s">
        <v>551</v>
      </c>
      <c r="I849" s="164" t="s">
        <v>3994</v>
      </c>
      <c r="J849" s="164" t="s">
        <v>2838</v>
      </c>
      <c r="K849" s="164" t="s">
        <v>3951</v>
      </c>
      <c r="L849" s="164" t="s">
        <v>381</v>
      </c>
      <c r="M849" s="164" t="s">
        <v>3986</v>
      </c>
      <c r="N849" s="164" t="s">
        <v>295</v>
      </c>
      <c r="O849" s="164" t="s">
        <v>263</v>
      </c>
      <c r="Q849" s="164" t="s">
        <v>323</v>
      </c>
      <c r="R849" s="164" t="s">
        <v>264</v>
      </c>
      <c r="S849" s="168" t="b">
        <v>1</v>
      </c>
      <c r="V849" s="170">
        <v>43390</v>
      </c>
      <c r="W849" s="164" t="s">
        <v>295</v>
      </c>
      <c r="X849"/>
      <c r="Z849" s="164" t="s">
        <v>295</v>
      </c>
      <c r="AC849" s="164" t="s">
        <v>4492</v>
      </c>
      <c r="AD849" s="171">
        <v>43570</v>
      </c>
      <c r="AE849" s="164" t="s">
        <v>257</v>
      </c>
      <c r="AF849" s="164" t="s">
        <v>3102</v>
      </c>
      <c r="AG849" s="164" t="s">
        <v>2884</v>
      </c>
      <c r="AH849" s="170">
        <v>43692</v>
      </c>
      <c r="AI849" s="164" t="s">
        <v>4934</v>
      </c>
      <c r="AJ849" s="151" t="str">
        <f t="shared" si="13"/>
        <v>FS</v>
      </c>
      <c r="AK849" s="151" t="b">
        <f>ISNUMBER(SEARCH("IRT",Table1[[#This Row],[Current_Status]]))</f>
        <v>0</v>
      </c>
      <c r="AL849" s="152">
        <f>YEAR(Table1[[#This Row],[Project_Initiated]])</f>
        <v>2018</v>
      </c>
      <c r="AM849" s="87">
        <v>43770</v>
      </c>
      <c r="AN849" s="87" t="str">
        <f>IF(AND(Table1[[#This Row],[Completed Date]]&gt;="07/01/2019"+0,Table1[[#This Row],[Completed Date]]&lt;="6/30/2020"+0),"FY 19-20",IF(AND(Table1[[#This Row],[Completed Date]]&gt;="07/01/2018"+0,Table1[[#This Row],[Completed Date]]&lt;="6/30/2019"+0),"FY 18-19",""))</f>
        <v>FY 19-20</v>
      </c>
      <c r="AO849" s="152" t="str">
        <f>IFERROR(FIND("R",Table1[[#This Row],[FS_Priority]]),"")</f>
        <v/>
      </c>
      <c r="AX849"/>
      <c r="BA849" s="3"/>
    </row>
    <row r="850" spans="1:53" hidden="1" x14ac:dyDescent="0.25">
      <c r="A850" s="164" t="s">
        <v>3666</v>
      </c>
      <c r="B850" s="164" t="s">
        <v>295</v>
      </c>
      <c r="C850" s="164" t="s">
        <v>3666</v>
      </c>
      <c r="D850" s="168" t="b">
        <v>0</v>
      </c>
      <c r="E850" s="164" t="s">
        <v>141</v>
      </c>
      <c r="F850" s="164" t="s">
        <v>3667</v>
      </c>
      <c r="G850" s="164" t="s">
        <v>295</v>
      </c>
      <c r="H850" s="164" t="s">
        <v>536</v>
      </c>
      <c r="I850" s="164" t="s">
        <v>4323</v>
      </c>
      <c r="J850" s="164" t="s">
        <v>2820</v>
      </c>
      <c r="K850" s="164" t="s">
        <v>3951</v>
      </c>
      <c r="L850" s="164" t="s">
        <v>381</v>
      </c>
      <c r="M850" s="164" t="s">
        <v>3954</v>
      </c>
      <c r="N850" s="164" t="s">
        <v>295</v>
      </c>
      <c r="O850" s="164" t="s">
        <v>243</v>
      </c>
      <c r="Q850" s="164" t="s">
        <v>323</v>
      </c>
      <c r="R850" s="164" t="s">
        <v>295</v>
      </c>
      <c r="S850" s="168" t="b">
        <v>0</v>
      </c>
      <c r="V850" s="170">
        <v>43595</v>
      </c>
      <c r="W850" s="164" t="s">
        <v>295</v>
      </c>
      <c r="X850"/>
      <c r="Z850" s="164" t="s">
        <v>295</v>
      </c>
      <c r="AC850" s="164" t="s">
        <v>3725</v>
      </c>
      <c r="AE850" s="164" t="s">
        <v>243</v>
      </c>
      <c r="AF850" s="164" t="s">
        <v>3724</v>
      </c>
      <c r="AG850" s="164" t="s">
        <v>295</v>
      </c>
      <c r="AH850" s="167"/>
      <c r="AI850" s="164" t="s">
        <v>4934</v>
      </c>
      <c r="AJ850" s="151" t="str">
        <f t="shared" si="13"/>
        <v>FS</v>
      </c>
      <c r="AK850" s="151" t="b">
        <f>ISNUMBER(SEARCH("IRT",Table1[[#This Row],[Current_Status]]))</f>
        <v>0</v>
      </c>
      <c r="AL850" s="152">
        <f>YEAR(Table1[[#This Row],[Project_Initiated]])</f>
        <v>2019</v>
      </c>
      <c r="AM850" s="87">
        <v>43770</v>
      </c>
      <c r="AN850" s="87" t="str">
        <f>IF(AND(Table1[[#This Row],[Completed Date]]&gt;="07/01/2019"+0,Table1[[#This Row],[Completed Date]]&lt;="6/30/2020"+0),"FY 19-20",IF(AND(Table1[[#This Row],[Completed Date]]&gt;="07/01/2018"+0,Table1[[#This Row],[Completed Date]]&lt;="6/30/2019"+0),"FY 18-19",""))</f>
        <v/>
      </c>
      <c r="AO850" s="152" t="str">
        <f>IFERROR(FIND("R",Table1[[#This Row],[FS_Priority]]),"")</f>
        <v/>
      </c>
      <c r="AX850"/>
      <c r="BA850" s="3"/>
    </row>
    <row r="851" spans="1:53" hidden="1" x14ac:dyDescent="0.25">
      <c r="A851" s="164" t="s">
        <v>934</v>
      </c>
      <c r="B851" s="164" t="s">
        <v>295</v>
      </c>
      <c r="C851" s="164" t="s">
        <v>934</v>
      </c>
      <c r="D851" s="168" t="b">
        <v>0</v>
      </c>
      <c r="E851" s="164" t="s">
        <v>141</v>
      </c>
      <c r="F851" s="164" t="s">
        <v>3422</v>
      </c>
      <c r="G851" s="164" t="s">
        <v>295</v>
      </c>
      <c r="H851" s="164" t="s">
        <v>551</v>
      </c>
      <c r="I851" s="164" t="s">
        <v>4014</v>
      </c>
      <c r="J851" s="164" t="s">
        <v>2838</v>
      </c>
      <c r="K851" s="164" t="s">
        <v>3951</v>
      </c>
      <c r="L851" s="164" t="s">
        <v>381</v>
      </c>
      <c r="M851" s="164" t="s">
        <v>4015</v>
      </c>
      <c r="N851" s="164" t="s">
        <v>295</v>
      </c>
      <c r="O851" s="164" t="s">
        <v>243</v>
      </c>
      <c r="Q851" s="164" t="s">
        <v>323</v>
      </c>
      <c r="R851" s="164" t="s">
        <v>295</v>
      </c>
      <c r="S851" s="168" t="b">
        <v>1</v>
      </c>
      <c r="V851" s="170">
        <v>43284</v>
      </c>
      <c r="W851" s="164" t="s">
        <v>295</v>
      </c>
      <c r="X851"/>
      <c r="Z851" s="164" t="s">
        <v>295</v>
      </c>
      <c r="AC851" s="164" t="s">
        <v>624</v>
      </c>
      <c r="AE851" s="164" t="s">
        <v>243</v>
      </c>
      <c r="AF851" s="164" t="s">
        <v>624</v>
      </c>
      <c r="AG851" s="164" t="s">
        <v>624</v>
      </c>
      <c r="AH851" s="170">
        <v>43383</v>
      </c>
      <c r="AI851" s="164" t="s">
        <v>4932</v>
      </c>
      <c r="AJ851" s="151" t="str">
        <f t="shared" si="13"/>
        <v>FS</v>
      </c>
      <c r="AK851" s="151" t="b">
        <f>ISNUMBER(SEARCH("IRT",Table1[[#This Row],[Current_Status]]))</f>
        <v>0</v>
      </c>
      <c r="AL851" s="152">
        <f>YEAR(Table1[[#This Row],[Project_Initiated]])</f>
        <v>2018</v>
      </c>
      <c r="AM851" s="87">
        <v>43770</v>
      </c>
      <c r="AN851" s="87" t="str">
        <f>IF(AND(Table1[[#This Row],[Completed Date]]&gt;="07/01/2019"+0,Table1[[#This Row],[Completed Date]]&lt;="6/30/2020"+0),"FY 19-20",IF(AND(Table1[[#This Row],[Completed Date]]&gt;="07/01/2018"+0,Table1[[#This Row],[Completed Date]]&lt;="6/30/2019"+0),"FY 18-19",""))</f>
        <v>FY 18-19</v>
      </c>
      <c r="AO851" s="152" t="str">
        <f>IFERROR(FIND("R",Table1[[#This Row],[FS_Priority]]),"")</f>
        <v/>
      </c>
      <c r="AX851"/>
      <c r="BA851" s="3"/>
    </row>
    <row r="852" spans="1:53" hidden="1" x14ac:dyDescent="0.25">
      <c r="A852" s="164" t="s">
        <v>3219</v>
      </c>
      <c r="B852" s="164" t="s">
        <v>295</v>
      </c>
      <c r="C852" s="164" t="s">
        <v>3219</v>
      </c>
      <c r="D852" s="168" t="b">
        <v>0</v>
      </c>
      <c r="E852" s="164" t="s">
        <v>141</v>
      </c>
      <c r="F852" s="164" t="s">
        <v>3421</v>
      </c>
      <c r="G852" s="164" t="s">
        <v>295</v>
      </c>
      <c r="H852" s="164" t="s">
        <v>536</v>
      </c>
      <c r="I852" s="164" t="s">
        <v>4322</v>
      </c>
      <c r="J852" s="164" t="s">
        <v>2854</v>
      </c>
      <c r="K852" s="164" t="s">
        <v>3951</v>
      </c>
      <c r="L852" s="164" t="s">
        <v>381</v>
      </c>
      <c r="M852" s="164" t="s">
        <v>4315</v>
      </c>
      <c r="N852" s="164" t="s">
        <v>295</v>
      </c>
      <c r="O852" s="164" t="s">
        <v>243</v>
      </c>
      <c r="Q852" s="164" t="s">
        <v>323</v>
      </c>
      <c r="R852" s="164" t="s">
        <v>295</v>
      </c>
      <c r="S852" s="168" t="b">
        <v>0</v>
      </c>
      <c r="V852" s="170">
        <v>43595</v>
      </c>
      <c r="W852" s="164" t="s">
        <v>295</v>
      </c>
      <c r="X852"/>
      <c r="Z852" s="164" t="s">
        <v>295</v>
      </c>
      <c r="AC852" s="164" t="s">
        <v>3739</v>
      </c>
      <c r="AE852" s="164" t="s">
        <v>295</v>
      </c>
      <c r="AF852" s="164" t="s">
        <v>295</v>
      </c>
      <c r="AG852" s="164" t="s">
        <v>295</v>
      </c>
      <c r="AH852" s="171">
        <v>43662</v>
      </c>
      <c r="AI852" s="164" t="s">
        <v>4934</v>
      </c>
      <c r="AJ852" s="151" t="str">
        <f t="shared" si="13"/>
        <v>FS</v>
      </c>
      <c r="AK852" s="151" t="b">
        <f>ISNUMBER(SEARCH("IRT",Table1[[#This Row],[Current_Status]]))</f>
        <v>0</v>
      </c>
      <c r="AL852" s="152">
        <f>YEAR(Table1[[#This Row],[Project_Initiated]])</f>
        <v>2019</v>
      </c>
      <c r="AM852" s="87">
        <v>43770</v>
      </c>
      <c r="AN852" s="87" t="str">
        <f>IF(AND(Table1[[#This Row],[Completed Date]]&gt;="07/01/2019"+0,Table1[[#This Row],[Completed Date]]&lt;="6/30/2020"+0),"FY 19-20",IF(AND(Table1[[#This Row],[Completed Date]]&gt;="07/01/2018"+0,Table1[[#This Row],[Completed Date]]&lt;="6/30/2019"+0),"FY 18-19",""))</f>
        <v>FY 19-20</v>
      </c>
      <c r="AO852" s="152" t="str">
        <f>IFERROR(FIND("R",Table1[[#This Row],[FS_Priority]]),"")</f>
        <v/>
      </c>
      <c r="AX852"/>
      <c r="BA852" s="3"/>
    </row>
    <row r="853" spans="1:53" hidden="1" x14ac:dyDescent="0.25">
      <c r="A853" s="164" t="s">
        <v>2781</v>
      </c>
      <c r="B853" s="164" t="s">
        <v>295</v>
      </c>
      <c r="C853" s="164" t="s">
        <v>2781</v>
      </c>
      <c r="D853" s="168" t="b">
        <v>0</v>
      </c>
      <c r="E853" s="164" t="s">
        <v>141</v>
      </c>
      <c r="F853" s="164" t="s">
        <v>3423</v>
      </c>
      <c r="G853" s="164" t="s">
        <v>295</v>
      </c>
      <c r="H853" s="164" t="s">
        <v>549</v>
      </c>
      <c r="I853" s="164" t="s">
        <v>4016</v>
      </c>
      <c r="J853" s="164" t="s">
        <v>2838</v>
      </c>
      <c r="K853" s="164" t="s">
        <v>3951</v>
      </c>
      <c r="L853" s="164" t="s">
        <v>381</v>
      </c>
      <c r="M853" s="164" t="s">
        <v>3957</v>
      </c>
      <c r="N853" s="164" t="s">
        <v>295</v>
      </c>
      <c r="O853" s="164" t="s">
        <v>243</v>
      </c>
      <c r="Q853" s="164" t="s">
        <v>323</v>
      </c>
      <c r="R853" s="164" t="s">
        <v>295</v>
      </c>
      <c r="S853" s="168" t="b">
        <v>0</v>
      </c>
      <c r="V853" s="170">
        <v>43409</v>
      </c>
      <c r="W853" s="164" t="s">
        <v>295</v>
      </c>
      <c r="X853"/>
      <c r="Z853" s="164" t="s">
        <v>295</v>
      </c>
      <c r="AC853" s="164" t="s">
        <v>3040</v>
      </c>
      <c r="AD853" s="167"/>
      <c r="AE853" s="164" t="s">
        <v>243</v>
      </c>
      <c r="AF853" s="164" t="s">
        <v>624</v>
      </c>
      <c r="AG853" s="164" t="s">
        <v>624</v>
      </c>
      <c r="AH853" s="171">
        <v>43528</v>
      </c>
      <c r="AI853" s="164" t="s">
        <v>4937</v>
      </c>
      <c r="AJ853" s="151" t="str">
        <f t="shared" si="13"/>
        <v>FS</v>
      </c>
      <c r="AK853" s="151" t="b">
        <f>ISNUMBER(SEARCH("IRT",Table1[[#This Row],[Current_Status]]))</f>
        <v>0</v>
      </c>
      <c r="AL853" s="152">
        <f>YEAR(Table1[[#This Row],[Project_Initiated]])</f>
        <v>2018</v>
      </c>
      <c r="AM853" s="87">
        <v>43770</v>
      </c>
      <c r="AN853" s="87" t="str">
        <f>IF(AND(Table1[[#This Row],[Completed Date]]&gt;="07/01/2019"+0,Table1[[#This Row],[Completed Date]]&lt;="6/30/2020"+0),"FY 19-20",IF(AND(Table1[[#This Row],[Completed Date]]&gt;="07/01/2018"+0,Table1[[#This Row],[Completed Date]]&lt;="6/30/2019"+0),"FY 18-19",""))</f>
        <v>FY 18-19</v>
      </c>
      <c r="AO853" s="152" t="str">
        <f>IFERROR(FIND("R",Table1[[#This Row],[FS_Priority]]),"")</f>
        <v/>
      </c>
      <c r="AX853"/>
      <c r="BA853" s="3"/>
    </row>
    <row r="854" spans="1:53" hidden="1" x14ac:dyDescent="0.25">
      <c r="A854" s="164" t="s">
        <v>4554</v>
      </c>
      <c r="B854" s="164" t="s">
        <v>295</v>
      </c>
      <c r="C854" s="164" t="s">
        <v>4554</v>
      </c>
      <c r="D854" s="168" t="b">
        <v>0</v>
      </c>
      <c r="E854" s="164" t="s">
        <v>141</v>
      </c>
      <c r="F854" s="164" t="s">
        <v>4636</v>
      </c>
      <c r="G854" s="164" t="s">
        <v>295</v>
      </c>
      <c r="H854" s="164" t="s">
        <v>549</v>
      </c>
      <c r="I854" s="164" t="s">
        <v>4637</v>
      </c>
      <c r="J854" s="164" t="s">
        <v>2839</v>
      </c>
      <c r="K854" s="164" t="s">
        <v>3951</v>
      </c>
      <c r="L854" s="164" t="s">
        <v>381</v>
      </c>
      <c r="M854" s="164" t="s">
        <v>4638</v>
      </c>
      <c r="N854" s="164" t="s">
        <v>295</v>
      </c>
      <c r="O854" s="164" t="s">
        <v>243</v>
      </c>
      <c r="Q854" s="164" t="s">
        <v>324</v>
      </c>
      <c r="R854" s="164" t="s">
        <v>295</v>
      </c>
      <c r="S854" s="168" t="b">
        <v>0</v>
      </c>
      <c r="V854" s="170">
        <v>43635</v>
      </c>
      <c r="W854" s="164" t="s">
        <v>295</v>
      </c>
      <c r="X854"/>
      <c r="Z854" s="164" t="s">
        <v>295</v>
      </c>
      <c r="AC854" s="164" t="s">
        <v>295</v>
      </c>
      <c r="AE854" s="164" t="s">
        <v>243</v>
      </c>
      <c r="AF854" s="164" t="s">
        <v>295</v>
      </c>
      <c r="AG854" s="164" t="s">
        <v>295</v>
      </c>
      <c r="AH854" s="167"/>
      <c r="AI854" s="164" t="s">
        <v>4787</v>
      </c>
      <c r="AJ854" s="151" t="str">
        <f t="shared" si="13"/>
        <v>FS</v>
      </c>
      <c r="AK854" s="151" t="b">
        <f>ISNUMBER(SEARCH("IRT",Table1[[#This Row],[Current_Status]]))</f>
        <v>0</v>
      </c>
      <c r="AL854" s="152">
        <f>YEAR(Table1[[#This Row],[Project_Initiated]])</f>
        <v>2019</v>
      </c>
      <c r="AM854" s="87">
        <v>43770</v>
      </c>
      <c r="AN854" s="87" t="str">
        <f>IF(AND(Table1[[#This Row],[Completed Date]]&gt;="07/01/2019"+0,Table1[[#This Row],[Completed Date]]&lt;="6/30/2020"+0),"FY 19-20",IF(AND(Table1[[#This Row],[Completed Date]]&gt;="07/01/2018"+0,Table1[[#This Row],[Completed Date]]&lt;="6/30/2019"+0),"FY 18-19",""))</f>
        <v/>
      </c>
      <c r="AO854" s="152" t="str">
        <f>IFERROR(FIND("R",Table1[[#This Row],[FS_Priority]]),"")</f>
        <v/>
      </c>
      <c r="AX854"/>
      <c r="BA854" s="3"/>
    </row>
    <row r="855" spans="1:53" hidden="1" x14ac:dyDescent="0.25">
      <c r="A855" s="164" t="s">
        <v>3061</v>
      </c>
      <c r="B855" s="164" t="s">
        <v>295</v>
      </c>
      <c r="C855" s="164" t="s">
        <v>3061</v>
      </c>
      <c r="D855" s="168" t="b">
        <v>0</v>
      </c>
      <c r="E855" s="164" t="s">
        <v>141</v>
      </c>
      <c r="F855" s="164" t="s">
        <v>3399</v>
      </c>
      <c r="G855" s="164" t="s">
        <v>3065</v>
      </c>
      <c r="H855" s="164" t="s">
        <v>548</v>
      </c>
      <c r="I855" s="164" t="s">
        <v>3996</v>
      </c>
      <c r="J855" s="164" t="s">
        <v>2839</v>
      </c>
      <c r="K855" s="164" t="s">
        <v>3951</v>
      </c>
      <c r="L855" s="164" t="s">
        <v>381</v>
      </c>
      <c r="M855" s="164" t="s">
        <v>3986</v>
      </c>
      <c r="N855" s="164" t="s">
        <v>295</v>
      </c>
      <c r="O855" s="164" t="s">
        <v>263</v>
      </c>
      <c r="Q855" s="164" t="s">
        <v>324</v>
      </c>
      <c r="R855" s="164" t="s">
        <v>3066</v>
      </c>
      <c r="S855" s="168" t="b">
        <v>1</v>
      </c>
      <c r="V855" s="170">
        <v>43453</v>
      </c>
      <c r="W855" s="164" t="s">
        <v>295</v>
      </c>
      <c r="X855"/>
      <c r="Z855" s="164" t="s">
        <v>295</v>
      </c>
      <c r="AC855" s="164" t="s">
        <v>4973</v>
      </c>
      <c r="AD855" s="171">
        <v>43501</v>
      </c>
      <c r="AE855" s="164" t="s">
        <v>257</v>
      </c>
      <c r="AF855" s="164" t="s">
        <v>295</v>
      </c>
      <c r="AG855" s="164" t="s">
        <v>2884</v>
      </c>
      <c r="AH855" s="167"/>
      <c r="AI855" s="164" t="s">
        <v>4934</v>
      </c>
      <c r="AJ855" s="151" t="str">
        <f t="shared" si="13"/>
        <v>FS</v>
      </c>
      <c r="AK855" s="151" t="b">
        <f>ISNUMBER(SEARCH("IRT",Table1[[#This Row],[Current_Status]]))</f>
        <v>0</v>
      </c>
      <c r="AL855" s="152">
        <f>YEAR(Table1[[#This Row],[Project_Initiated]])</f>
        <v>2018</v>
      </c>
      <c r="AM855" s="87">
        <v>43770</v>
      </c>
      <c r="AN855" s="87" t="str">
        <f>IF(AND(Table1[[#This Row],[Completed Date]]&gt;="07/01/2019"+0,Table1[[#This Row],[Completed Date]]&lt;="6/30/2020"+0),"FY 19-20",IF(AND(Table1[[#This Row],[Completed Date]]&gt;="07/01/2018"+0,Table1[[#This Row],[Completed Date]]&lt;="6/30/2019"+0),"FY 18-19",""))</f>
        <v/>
      </c>
      <c r="AO855" s="152" t="str">
        <f>IFERROR(FIND("R",Table1[[#This Row],[FS_Priority]]),"")</f>
        <v/>
      </c>
      <c r="AX855"/>
      <c r="BA855" s="3"/>
    </row>
    <row r="856" spans="1:53" hidden="1" x14ac:dyDescent="0.25">
      <c r="A856" s="164" t="s">
        <v>402</v>
      </c>
      <c r="B856" s="164" t="s">
        <v>295</v>
      </c>
      <c r="C856" s="164" t="s">
        <v>402</v>
      </c>
      <c r="D856" s="168" t="b">
        <v>0</v>
      </c>
      <c r="E856" s="164" t="s">
        <v>141</v>
      </c>
      <c r="F856" s="164" t="s">
        <v>3426</v>
      </c>
      <c r="G856" s="164" t="s">
        <v>403</v>
      </c>
      <c r="H856" s="164" t="s">
        <v>536</v>
      </c>
      <c r="I856" s="164" t="s">
        <v>4017</v>
      </c>
      <c r="J856" s="164" t="s">
        <v>2854</v>
      </c>
      <c r="K856" s="164" t="s">
        <v>3951</v>
      </c>
      <c r="L856" s="164" t="s">
        <v>381</v>
      </c>
      <c r="M856" s="164" t="s">
        <v>3954</v>
      </c>
      <c r="N856" s="164" t="s">
        <v>295</v>
      </c>
      <c r="O856" s="164" t="s">
        <v>263</v>
      </c>
      <c r="Q856" s="164" t="s">
        <v>324</v>
      </c>
      <c r="R856" s="164" t="s">
        <v>328</v>
      </c>
      <c r="S856" s="168" t="b">
        <v>1</v>
      </c>
      <c r="V856" s="170">
        <v>43217</v>
      </c>
      <c r="W856" s="164" t="s">
        <v>295</v>
      </c>
      <c r="X856"/>
      <c r="Z856" s="164" t="s">
        <v>295</v>
      </c>
      <c r="AC856" s="164" t="s">
        <v>3007</v>
      </c>
      <c r="AE856" s="164" t="s">
        <v>257</v>
      </c>
      <c r="AF856" s="164" t="s">
        <v>2962</v>
      </c>
      <c r="AG856" s="164" t="s">
        <v>2883</v>
      </c>
      <c r="AH856" s="170">
        <v>43510</v>
      </c>
      <c r="AI856" s="164" t="s">
        <v>4935</v>
      </c>
      <c r="AJ856" s="151" t="str">
        <f t="shared" si="13"/>
        <v>FS</v>
      </c>
      <c r="AK856" s="151" t="b">
        <f>ISNUMBER(SEARCH("IRT",Table1[[#This Row],[Current_Status]]))</f>
        <v>0</v>
      </c>
      <c r="AL856" s="152">
        <f>YEAR(Table1[[#This Row],[Project_Initiated]])</f>
        <v>2018</v>
      </c>
      <c r="AM856" s="87">
        <v>43770</v>
      </c>
      <c r="AN856" s="87" t="str">
        <f>IF(AND(Table1[[#This Row],[Completed Date]]&gt;="07/01/2019"+0,Table1[[#This Row],[Completed Date]]&lt;="6/30/2020"+0),"FY 19-20",IF(AND(Table1[[#This Row],[Completed Date]]&gt;="07/01/2018"+0,Table1[[#This Row],[Completed Date]]&lt;="6/30/2019"+0),"FY 18-19",""))</f>
        <v>FY 18-19</v>
      </c>
      <c r="AO856" s="152" t="str">
        <f>IFERROR(FIND("R",Table1[[#This Row],[FS_Priority]]),"")</f>
        <v/>
      </c>
      <c r="AX856"/>
      <c r="BA856" s="3"/>
    </row>
    <row r="857" spans="1:53" hidden="1" x14ac:dyDescent="0.25">
      <c r="A857" s="164" t="s">
        <v>3220</v>
      </c>
      <c r="B857" s="164" t="s">
        <v>295</v>
      </c>
      <c r="C857" s="164" t="s">
        <v>3220</v>
      </c>
      <c r="D857" s="168" t="b">
        <v>0</v>
      </c>
      <c r="E857" s="164" t="s">
        <v>141</v>
      </c>
      <c r="F857" s="164" t="s">
        <v>3425</v>
      </c>
      <c r="G857" s="164" t="s">
        <v>295</v>
      </c>
      <c r="H857" s="164" t="s">
        <v>549</v>
      </c>
      <c r="I857" s="164" t="s">
        <v>4324</v>
      </c>
      <c r="J857" s="164" t="s">
        <v>2838</v>
      </c>
      <c r="K857" s="164" t="s">
        <v>3951</v>
      </c>
      <c r="L857" s="164" t="s">
        <v>381</v>
      </c>
      <c r="M857" s="164" t="s">
        <v>3957</v>
      </c>
      <c r="N857" s="164" t="s">
        <v>295</v>
      </c>
      <c r="O857" s="164" t="s">
        <v>243</v>
      </c>
      <c r="Q857" s="164" t="s">
        <v>324</v>
      </c>
      <c r="R857" s="164" t="s">
        <v>295</v>
      </c>
      <c r="S857" s="168" t="b">
        <v>0</v>
      </c>
      <c r="V857" s="170">
        <v>43595</v>
      </c>
      <c r="W857" s="164" t="s">
        <v>295</v>
      </c>
      <c r="X857"/>
      <c r="Z857" s="164" t="s">
        <v>295</v>
      </c>
      <c r="AC857" s="164" t="s">
        <v>3683</v>
      </c>
      <c r="AE857" s="164" t="s">
        <v>295</v>
      </c>
      <c r="AF857" s="164" t="s">
        <v>295</v>
      </c>
      <c r="AG857" s="164" t="s">
        <v>295</v>
      </c>
      <c r="AH857" s="170">
        <v>43636</v>
      </c>
      <c r="AI857" s="164" t="s">
        <v>4934</v>
      </c>
      <c r="AJ857" s="151" t="str">
        <f t="shared" si="13"/>
        <v>FS</v>
      </c>
      <c r="AK857" s="151" t="b">
        <f>ISNUMBER(SEARCH("IRT",Table1[[#This Row],[Current_Status]]))</f>
        <v>0</v>
      </c>
      <c r="AL857" s="152">
        <f>YEAR(Table1[[#This Row],[Project_Initiated]])</f>
        <v>2019</v>
      </c>
      <c r="AM857" s="87">
        <v>43770</v>
      </c>
      <c r="AN857" s="87" t="str">
        <f>IF(AND(Table1[[#This Row],[Completed Date]]&gt;="07/01/2019"+0,Table1[[#This Row],[Completed Date]]&lt;="6/30/2020"+0),"FY 19-20",IF(AND(Table1[[#This Row],[Completed Date]]&gt;="07/01/2018"+0,Table1[[#This Row],[Completed Date]]&lt;="6/30/2019"+0),"FY 18-19",""))</f>
        <v>FY 18-19</v>
      </c>
      <c r="AO857" s="152" t="str">
        <f>IFERROR(FIND("R",Table1[[#This Row],[FS_Priority]]),"")</f>
        <v/>
      </c>
      <c r="AX857"/>
      <c r="BA857" s="3"/>
    </row>
    <row r="858" spans="1:53" hidden="1" x14ac:dyDescent="0.25">
      <c r="A858" s="164" t="s">
        <v>2783</v>
      </c>
      <c r="B858" s="164" t="s">
        <v>295</v>
      </c>
      <c r="C858" s="164" t="s">
        <v>2783</v>
      </c>
      <c r="D858" s="168" t="b">
        <v>0</v>
      </c>
      <c r="E858" s="164" t="s">
        <v>141</v>
      </c>
      <c r="F858" s="164" t="s">
        <v>3424</v>
      </c>
      <c r="G858" s="164" t="s">
        <v>295</v>
      </c>
      <c r="H858" s="164" t="s">
        <v>549</v>
      </c>
      <c r="I858" s="164" t="s">
        <v>3956</v>
      </c>
      <c r="J858" s="164" t="s">
        <v>2838</v>
      </c>
      <c r="K858" s="164" t="s">
        <v>3951</v>
      </c>
      <c r="L858" s="164" t="s">
        <v>381</v>
      </c>
      <c r="M858" s="164" t="s">
        <v>3957</v>
      </c>
      <c r="N858" s="164" t="s">
        <v>295</v>
      </c>
      <c r="O858" s="164" t="s">
        <v>243</v>
      </c>
      <c r="Q858" s="164" t="s">
        <v>324</v>
      </c>
      <c r="R858" s="164" t="s">
        <v>295</v>
      </c>
      <c r="S858" s="168" t="b">
        <v>0</v>
      </c>
      <c r="V858" s="170">
        <v>43398</v>
      </c>
      <c r="W858" s="164" t="s">
        <v>295</v>
      </c>
      <c r="X858"/>
      <c r="Z858" s="164" t="s">
        <v>295</v>
      </c>
      <c r="AC858" s="164" t="s">
        <v>3040</v>
      </c>
      <c r="AE858" s="164" t="s">
        <v>243</v>
      </c>
      <c r="AF858" s="164" t="s">
        <v>624</v>
      </c>
      <c r="AG858" s="164" t="s">
        <v>624</v>
      </c>
      <c r="AH858" s="171">
        <v>43528</v>
      </c>
      <c r="AI858" s="164" t="s">
        <v>4937</v>
      </c>
      <c r="AJ858" s="151" t="str">
        <f t="shared" si="13"/>
        <v>FS</v>
      </c>
      <c r="AK858" s="151" t="b">
        <f>ISNUMBER(SEARCH("IRT",Table1[[#This Row],[Current_Status]]))</f>
        <v>0</v>
      </c>
      <c r="AL858" s="152">
        <f>YEAR(Table1[[#This Row],[Project_Initiated]])</f>
        <v>2018</v>
      </c>
      <c r="AM858" s="87">
        <v>43770</v>
      </c>
      <c r="AN858" s="87" t="str">
        <f>IF(AND(Table1[[#This Row],[Completed Date]]&gt;="07/01/2019"+0,Table1[[#This Row],[Completed Date]]&lt;="6/30/2020"+0),"FY 19-20",IF(AND(Table1[[#This Row],[Completed Date]]&gt;="07/01/2018"+0,Table1[[#This Row],[Completed Date]]&lt;="6/30/2019"+0),"FY 18-19",""))</f>
        <v>FY 18-19</v>
      </c>
      <c r="AO858" s="152" t="str">
        <f>IFERROR(FIND("R",Table1[[#This Row],[FS_Priority]]),"")</f>
        <v/>
      </c>
      <c r="AX858"/>
      <c r="BA858" s="3"/>
    </row>
    <row r="859" spans="1:53" hidden="1" x14ac:dyDescent="0.25">
      <c r="A859" s="164" t="s">
        <v>3221</v>
      </c>
      <c r="B859" s="164" t="s">
        <v>295</v>
      </c>
      <c r="C859" s="164" t="s">
        <v>3221</v>
      </c>
      <c r="D859" s="168" t="b">
        <v>0</v>
      </c>
      <c r="E859" s="164" t="s">
        <v>141</v>
      </c>
      <c r="F859" s="164" t="s">
        <v>3427</v>
      </c>
      <c r="G859" s="164" t="s">
        <v>295</v>
      </c>
      <c r="H859" s="164" t="s">
        <v>549</v>
      </c>
      <c r="I859" s="164" t="s">
        <v>4325</v>
      </c>
      <c r="J859" s="164" t="s">
        <v>2838</v>
      </c>
      <c r="K859" s="164" t="s">
        <v>3951</v>
      </c>
      <c r="L859" s="164" t="s">
        <v>381</v>
      </c>
      <c r="M859" s="164" t="s">
        <v>3982</v>
      </c>
      <c r="N859" s="164" t="s">
        <v>295</v>
      </c>
      <c r="O859" s="164" t="s">
        <v>243</v>
      </c>
      <c r="Q859" s="164" t="s">
        <v>326</v>
      </c>
      <c r="R859" s="164" t="s">
        <v>295</v>
      </c>
      <c r="S859" s="168" t="b">
        <v>0</v>
      </c>
      <c r="V859" s="170">
        <v>43606</v>
      </c>
      <c r="W859" s="164" t="s">
        <v>295</v>
      </c>
      <c r="X859"/>
      <c r="Z859" s="164" t="s">
        <v>295</v>
      </c>
      <c r="AC859" s="164" t="s">
        <v>4394</v>
      </c>
      <c r="AE859" s="164" t="s">
        <v>295</v>
      </c>
      <c r="AF859" s="164" t="s">
        <v>295</v>
      </c>
      <c r="AG859" s="164" t="s">
        <v>295</v>
      </c>
      <c r="AH859" s="170">
        <v>43662</v>
      </c>
      <c r="AI859" s="164" t="s">
        <v>4934</v>
      </c>
      <c r="AJ859" s="151" t="str">
        <f t="shared" si="13"/>
        <v>FS</v>
      </c>
      <c r="AK859" s="151" t="b">
        <f>ISNUMBER(SEARCH("IRT",Table1[[#This Row],[Current_Status]]))</f>
        <v>0</v>
      </c>
      <c r="AL859" s="152">
        <f>YEAR(Table1[[#This Row],[Project_Initiated]])</f>
        <v>2019</v>
      </c>
      <c r="AM859" s="87">
        <v>43770</v>
      </c>
      <c r="AN859" s="87" t="str">
        <f>IF(AND(Table1[[#This Row],[Completed Date]]&gt;="07/01/2019"+0,Table1[[#This Row],[Completed Date]]&lt;="6/30/2020"+0),"FY 19-20",IF(AND(Table1[[#This Row],[Completed Date]]&gt;="07/01/2018"+0,Table1[[#This Row],[Completed Date]]&lt;="6/30/2019"+0),"FY 18-19",""))</f>
        <v>FY 19-20</v>
      </c>
      <c r="AO859" s="152" t="str">
        <f>IFERROR(FIND("R",Table1[[#This Row],[FS_Priority]]),"")</f>
        <v/>
      </c>
      <c r="AX859"/>
      <c r="BA859" s="3"/>
    </row>
    <row r="860" spans="1:53" hidden="1" x14ac:dyDescent="0.25">
      <c r="A860" s="164" t="s">
        <v>4555</v>
      </c>
      <c r="B860" s="164" t="s">
        <v>295</v>
      </c>
      <c r="C860" s="164" t="s">
        <v>4555</v>
      </c>
      <c r="D860" s="168" t="b">
        <v>0</v>
      </c>
      <c r="E860" s="164" t="s">
        <v>141</v>
      </c>
      <c r="F860" s="164" t="s">
        <v>4633</v>
      </c>
      <c r="G860" s="164" t="s">
        <v>295</v>
      </c>
      <c r="H860" s="164" t="s">
        <v>549</v>
      </c>
      <c r="I860" s="164" t="s">
        <v>4634</v>
      </c>
      <c r="J860" s="164" t="s">
        <v>2839</v>
      </c>
      <c r="K860" s="164" t="s">
        <v>3951</v>
      </c>
      <c r="L860" s="164" t="s">
        <v>381</v>
      </c>
      <c r="M860" s="164" t="s">
        <v>4635</v>
      </c>
      <c r="N860" s="164" t="s">
        <v>295</v>
      </c>
      <c r="O860" s="164" t="s">
        <v>243</v>
      </c>
      <c r="Q860" s="164" t="s">
        <v>326</v>
      </c>
      <c r="R860" s="164" t="s">
        <v>295</v>
      </c>
      <c r="S860" s="168" t="b">
        <v>0</v>
      </c>
      <c r="V860" s="170">
        <v>43635</v>
      </c>
      <c r="W860" s="164" t="s">
        <v>295</v>
      </c>
      <c r="X860"/>
      <c r="Z860" s="164" t="s">
        <v>295</v>
      </c>
      <c r="AC860" s="164" t="s">
        <v>295</v>
      </c>
      <c r="AE860" s="164" t="s">
        <v>243</v>
      </c>
      <c r="AF860" s="164" t="s">
        <v>295</v>
      </c>
      <c r="AG860" s="164" t="s">
        <v>295</v>
      </c>
      <c r="AH860" s="167"/>
      <c r="AI860" s="164" t="s">
        <v>4787</v>
      </c>
      <c r="AJ860" s="151" t="str">
        <f t="shared" si="13"/>
        <v>FS</v>
      </c>
      <c r="AK860" s="151" t="b">
        <f>ISNUMBER(SEARCH("IRT",Table1[[#This Row],[Current_Status]]))</f>
        <v>0</v>
      </c>
      <c r="AL860" s="152">
        <f>YEAR(Table1[[#This Row],[Project_Initiated]])</f>
        <v>2019</v>
      </c>
      <c r="AM860" s="87">
        <v>43770</v>
      </c>
      <c r="AN860" s="87" t="str">
        <f>IF(AND(Table1[[#This Row],[Completed Date]]&gt;="07/01/2019"+0,Table1[[#This Row],[Completed Date]]&lt;="6/30/2020"+0),"FY 19-20",IF(AND(Table1[[#This Row],[Completed Date]]&gt;="07/01/2018"+0,Table1[[#This Row],[Completed Date]]&lt;="6/30/2019"+0),"FY 18-19",""))</f>
        <v/>
      </c>
      <c r="AO860" s="152" t="str">
        <f>IFERROR(FIND("R",Table1[[#This Row],[FS_Priority]]),"")</f>
        <v/>
      </c>
      <c r="AX860"/>
      <c r="BA860" s="3"/>
    </row>
    <row r="861" spans="1:53" hidden="1" x14ac:dyDescent="0.25">
      <c r="A861" s="164" t="s">
        <v>1041</v>
      </c>
      <c r="B861" s="164" t="s">
        <v>295</v>
      </c>
      <c r="C861" s="164" t="s">
        <v>1041</v>
      </c>
      <c r="D861" s="168" t="b">
        <v>0</v>
      </c>
      <c r="E861" s="164" t="s">
        <v>141</v>
      </c>
      <c r="F861" s="164" t="s">
        <v>3409</v>
      </c>
      <c r="G861" s="164" t="s">
        <v>295</v>
      </c>
      <c r="H861" s="164" t="s">
        <v>549</v>
      </c>
      <c r="I861" s="164" t="s">
        <v>43</v>
      </c>
      <c r="J861" s="164" t="s">
        <v>2838</v>
      </c>
      <c r="K861" s="164" t="s">
        <v>3951</v>
      </c>
      <c r="L861" s="164" t="s">
        <v>381</v>
      </c>
      <c r="M861" s="164" t="s">
        <v>4004</v>
      </c>
      <c r="N861" s="164" t="s">
        <v>295</v>
      </c>
      <c r="O861" s="164" t="s">
        <v>243</v>
      </c>
      <c r="Q861" s="164" t="s">
        <v>326</v>
      </c>
      <c r="R861" s="164" t="s">
        <v>295</v>
      </c>
      <c r="S861" s="168" t="b">
        <v>0</v>
      </c>
      <c r="V861" s="170">
        <v>43376</v>
      </c>
      <c r="W861" s="164" t="s">
        <v>295</v>
      </c>
      <c r="X861"/>
      <c r="Z861" s="164" t="s">
        <v>295</v>
      </c>
      <c r="AC861" s="164" t="s">
        <v>2998</v>
      </c>
      <c r="AD861" s="167"/>
      <c r="AE861" s="164" t="s">
        <v>243</v>
      </c>
      <c r="AF861" s="164" t="s">
        <v>624</v>
      </c>
      <c r="AG861" s="164" t="s">
        <v>624</v>
      </c>
      <c r="AH861" s="170">
        <v>43497</v>
      </c>
      <c r="AI861" s="164" t="s">
        <v>4937</v>
      </c>
      <c r="AJ861" s="151" t="str">
        <f t="shared" si="13"/>
        <v>FS</v>
      </c>
      <c r="AK861" s="151" t="b">
        <f>ISNUMBER(SEARCH("IRT",Table1[[#This Row],[Current_Status]]))</f>
        <v>0</v>
      </c>
      <c r="AL861" s="152">
        <f>YEAR(Table1[[#This Row],[Project_Initiated]])</f>
        <v>2018</v>
      </c>
      <c r="AM861" s="87">
        <v>43770</v>
      </c>
      <c r="AN861" s="87" t="str">
        <f>IF(AND(Table1[[#This Row],[Completed Date]]&gt;="07/01/2019"+0,Table1[[#This Row],[Completed Date]]&lt;="6/30/2020"+0),"FY 19-20",IF(AND(Table1[[#This Row],[Completed Date]]&gt;="07/01/2018"+0,Table1[[#This Row],[Completed Date]]&lt;="6/30/2019"+0),"FY 18-19",""))</f>
        <v>FY 18-19</v>
      </c>
      <c r="AO861" s="152" t="str">
        <f>IFERROR(FIND("R",Table1[[#This Row],[FS_Priority]]),"")</f>
        <v/>
      </c>
      <c r="AX861"/>
      <c r="BA861" s="3"/>
    </row>
    <row r="862" spans="1:53" hidden="1" x14ac:dyDescent="0.25">
      <c r="A862" s="164" t="s">
        <v>868</v>
      </c>
      <c r="B862" s="164" t="s">
        <v>295</v>
      </c>
      <c r="C862" s="164" t="s">
        <v>868</v>
      </c>
      <c r="D862" s="168" t="b">
        <v>0</v>
      </c>
      <c r="E862" s="164" t="s">
        <v>141</v>
      </c>
      <c r="F862" s="164" t="s">
        <v>3428</v>
      </c>
      <c r="G862" s="164" t="s">
        <v>295</v>
      </c>
      <c r="H862" s="164" t="s">
        <v>256</v>
      </c>
      <c r="I862" s="164" t="s">
        <v>4018</v>
      </c>
      <c r="J862" s="164" t="s">
        <v>2838</v>
      </c>
      <c r="K862" s="164" t="s">
        <v>3951</v>
      </c>
      <c r="L862" s="164" t="s">
        <v>381</v>
      </c>
      <c r="M862" s="164" t="s">
        <v>3971</v>
      </c>
      <c r="N862" s="164" t="s">
        <v>295</v>
      </c>
      <c r="O862" s="164" t="s">
        <v>243</v>
      </c>
      <c r="Q862" s="164" t="s">
        <v>326</v>
      </c>
      <c r="R862" s="164" t="s">
        <v>295</v>
      </c>
      <c r="S862" s="168" t="b">
        <v>1</v>
      </c>
      <c r="V862" s="170">
        <v>43241</v>
      </c>
      <c r="W862" s="164" t="s">
        <v>295</v>
      </c>
      <c r="X862"/>
      <c r="Z862" s="164" t="s">
        <v>295</v>
      </c>
      <c r="AC862" s="164" t="s">
        <v>624</v>
      </c>
      <c r="AE862" s="164" t="s">
        <v>243</v>
      </c>
      <c r="AF862" s="164" t="s">
        <v>624</v>
      </c>
      <c r="AG862" s="164" t="s">
        <v>624</v>
      </c>
      <c r="AH862" s="170">
        <v>43364</v>
      </c>
      <c r="AI862" s="164" t="s">
        <v>4932</v>
      </c>
      <c r="AJ862" s="151" t="str">
        <f t="shared" si="13"/>
        <v>FS</v>
      </c>
      <c r="AK862" s="151" t="b">
        <f>ISNUMBER(SEARCH("IRT",Table1[[#This Row],[Current_Status]]))</f>
        <v>0</v>
      </c>
      <c r="AL862" s="152">
        <f>YEAR(Table1[[#This Row],[Project_Initiated]])</f>
        <v>2018</v>
      </c>
      <c r="AM862" s="87">
        <v>43770</v>
      </c>
      <c r="AN862" s="87" t="str">
        <f>IF(AND(Table1[[#This Row],[Completed Date]]&gt;="07/01/2019"+0,Table1[[#This Row],[Completed Date]]&lt;="6/30/2020"+0),"FY 19-20",IF(AND(Table1[[#This Row],[Completed Date]]&gt;="07/01/2018"+0,Table1[[#This Row],[Completed Date]]&lt;="6/30/2019"+0),"FY 18-19",""))</f>
        <v>FY 18-19</v>
      </c>
      <c r="AO862" s="152" t="str">
        <f>IFERROR(FIND("R",Table1[[#This Row],[FS_Priority]]),"")</f>
        <v/>
      </c>
      <c r="AX862"/>
      <c r="BA862" s="3"/>
    </row>
    <row r="863" spans="1:53" hidden="1" x14ac:dyDescent="0.25">
      <c r="A863" s="164" t="s">
        <v>404</v>
      </c>
      <c r="B863" s="164" t="s">
        <v>295</v>
      </c>
      <c r="C863" s="164" t="s">
        <v>404</v>
      </c>
      <c r="D863" s="168" t="b">
        <v>0</v>
      </c>
      <c r="E863" s="164" t="s">
        <v>141</v>
      </c>
      <c r="F863" s="164" t="s">
        <v>3430</v>
      </c>
      <c r="G863" s="164" t="s">
        <v>403</v>
      </c>
      <c r="H863" s="164" t="s">
        <v>548</v>
      </c>
      <c r="I863" s="164" t="s">
        <v>295</v>
      </c>
      <c r="J863" s="164" t="s">
        <v>2838</v>
      </c>
      <c r="K863" s="164" t="s">
        <v>3951</v>
      </c>
      <c r="L863" s="164" t="s">
        <v>381</v>
      </c>
      <c r="M863" s="164" t="s">
        <v>3986</v>
      </c>
      <c r="N863" s="164" t="s">
        <v>295</v>
      </c>
      <c r="O863" s="164" t="s">
        <v>263</v>
      </c>
      <c r="Q863" s="164" t="s">
        <v>327</v>
      </c>
      <c r="R863" s="164" t="s">
        <v>295</v>
      </c>
      <c r="S863" s="168" t="b">
        <v>0</v>
      </c>
      <c r="V863" s="170">
        <v>43335</v>
      </c>
      <c r="W863" s="164" t="s">
        <v>295</v>
      </c>
      <c r="X863"/>
      <c r="Z863" s="164" t="s">
        <v>295</v>
      </c>
      <c r="AC863" s="164" t="s">
        <v>4453</v>
      </c>
      <c r="AD863" s="171">
        <v>43363</v>
      </c>
      <c r="AE863" s="164" t="s">
        <v>257</v>
      </c>
      <c r="AF863" s="164" t="s">
        <v>3103</v>
      </c>
      <c r="AG863" s="164" t="s">
        <v>2884</v>
      </c>
      <c r="AH863" s="170">
        <v>43678</v>
      </c>
      <c r="AI863" s="164" t="s">
        <v>4932</v>
      </c>
      <c r="AJ863" s="151" t="str">
        <f t="shared" si="13"/>
        <v>FS</v>
      </c>
      <c r="AK863" s="151" t="b">
        <f>ISNUMBER(SEARCH("IRT",Table1[[#This Row],[Current_Status]]))</f>
        <v>0</v>
      </c>
      <c r="AL863" s="152">
        <f>YEAR(Table1[[#This Row],[Project_Initiated]])</f>
        <v>2018</v>
      </c>
      <c r="AM863" s="87">
        <v>43770</v>
      </c>
      <c r="AN863" s="87" t="str">
        <f>IF(AND(Table1[[#This Row],[Completed Date]]&gt;="07/01/2019"+0,Table1[[#This Row],[Completed Date]]&lt;="6/30/2020"+0),"FY 19-20",IF(AND(Table1[[#This Row],[Completed Date]]&gt;="07/01/2018"+0,Table1[[#This Row],[Completed Date]]&lt;="6/30/2019"+0),"FY 18-19",""))</f>
        <v>FY 19-20</v>
      </c>
      <c r="AO863" s="152" t="str">
        <f>IFERROR(FIND("R",Table1[[#This Row],[FS_Priority]]),"")</f>
        <v/>
      </c>
      <c r="AX863"/>
      <c r="BA863" s="3"/>
    </row>
    <row r="864" spans="1:53" hidden="1" x14ac:dyDescent="0.25">
      <c r="A864" s="164" t="s">
        <v>1033</v>
      </c>
      <c r="B864" s="164" t="s">
        <v>295</v>
      </c>
      <c r="C864" s="164" t="s">
        <v>1033</v>
      </c>
      <c r="D864" s="168" t="b">
        <v>0</v>
      </c>
      <c r="E864" s="164" t="s">
        <v>141</v>
      </c>
      <c r="F864" s="164" t="s">
        <v>3431</v>
      </c>
      <c r="G864" s="164" t="s">
        <v>295</v>
      </c>
      <c r="H864" s="164" t="s">
        <v>549</v>
      </c>
      <c r="I864" s="164" t="s">
        <v>4019</v>
      </c>
      <c r="J864" s="164" t="s">
        <v>2838</v>
      </c>
      <c r="K864" s="164" t="s">
        <v>3951</v>
      </c>
      <c r="L864" s="164" t="s">
        <v>381</v>
      </c>
      <c r="M864" s="164" t="s">
        <v>4020</v>
      </c>
      <c r="N864" s="164" t="s">
        <v>295</v>
      </c>
      <c r="O864" s="164" t="s">
        <v>243</v>
      </c>
      <c r="Q864" s="164" t="s">
        <v>327</v>
      </c>
      <c r="R864" s="164" t="s">
        <v>295</v>
      </c>
      <c r="S864" s="168" t="b">
        <v>0</v>
      </c>
      <c r="V864" s="170">
        <v>43369</v>
      </c>
      <c r="W864" s="164" t="s">
        <v>295</v>
      </c>
      <c r="X864"/>
      <c r="Z864" s="164" t="s">
        <v>295</v>
      </c>
      <c r="AC864" s="164" t="s">
        <v>3040</v>
      </c>
      <c r="AE864" s="164" t="s">
        <v>243</v>
      </c>
      <c r="AF864" s="164" t="s">
        <v>624</v>
      </c>
      <c r="AG864" s="164" t="s">
        <v>624</v>
      </c>
      <c r="AH864" s="171">
        <v>43528</v>
      </c>
      <c r="AI864" s="164" t="s">
        <v>4937</v>
      </c>
      <c r="AJ864" s="151" t="str">
        <f t="shared" si="13"/>
        <v>FS</v>
      </c>
      <c r="AK864" s="151" t="b">
        <f>ISNUMBER(SEARCH("IRT",Table1[[#This Row],[Current_Status]]))</f>
        <v>0</v>
      </c>
      <c r="AL864" s="152">
        <f>YEAR(Table1[[#This Row],[Project_Initiated]])</f>
        <v>2018</v>
      </c>
      <c r="AM864" s="87">
        <v>43770</v>
      </c>
      <c r="AN864" s="87" t="str">
        <f>IF(AND(Table1[[#This Row],[Completed Date]]&gt;="07/01/2019"+0,Table1[[#This Row],[Completed Date]]&lt;="6/30/2020"+0),"FY 19-20",IF(AND(Table1[[#This Row],[Completed Date]]&gt;="07/01/2018"+0,Table1[[#This Row],[Completed Date]]&lt;="6/30/2019"+0),"FY 18-19",""))</f>
        <v>FY 18-19</v>
      </c>
      <c r="AO864" s="152" t="str">
        <f>IFERROR(FIND("R",Table1[[#This Row],[FS_Priority]]),"")</f>
        <v/>
      </c>
      <c r="AX864"/>
      <c r="BA864" s="3"/>
    </row>
    <row r="865" spans="1:53" hidden="1" x14ac:dyDescent="0.25">
      <c r="A865" s="164" t="s">
        <v>3222</v>
      </c>
      <c r="B865" s="164" t="s">
        <v>295</v>
      </c>
      <c r="C865" s="164" t="s">
        <v>3222</v>
      </c>
      <c r="D865" s="168" t="b">
        <v>0</v>
      </c>
      <c r="E865" s="164" t="s">
        <v>141</v>
      </c>
      <c r="F865" s="164" t="s">
        <v>3429</v>
      </c>
      <c r="G865" s="164" t="s">
        <v>295</v>
      </c>
      <c r="H865" s="164" t="s">
        <v>549</v>
      </c>
      <c r="I865" s="164" t="s">
        <v>4326</v>
      </c>
      <c r="J865" s="164" t="s">
        <v>2838</v>
      </c>
      <c r="K865" s="164" t="s">
        <v>3951</v>
      </c>
      <c r="L865" s="164" t="s">
        <v>381</v>
      </c>
      <c r="M865" s="164" t="s">
        <v>3952</v>
      </c>
      <c r="N865" s="164" t="s">
        <v>295</v>
      </c>
      <c r="O865" s="164" t="s">
        <v>243</v>
      </c>
      <c r="Q865" s="164" t="s">
        <v>327</v>
      </c>
      <c r="R865" s="164" t="s">
        <v>295</v>
      </c>
      <c r="S865" s="168" t="b">
        <v>0</v>
      </c>
      <c r="V865" s="170">
        <v>43551</v>
      </c>
      <c r="W865" s="164" t="s">
        <v>295</v>
      </c>
      <c r="X865"/>
      <c r="Z865" s="164" t="s">
        <v>295</v>
      </c>
      <c r="AC865" s="164" t="s">
        <v>3719</v>
      </c>
      <c r="AE865" s="164" t="s">
        <v>295</v>
      </c>
      <c r="AF865" s="164" t="s">
        <v>295</v>
      </c>
      <c r="AG865" s="164" t="s">
        <v>295</v>
      </c>
      <c r="AH865" s="171">
        <v>43655</v>
      </c>
      <c r="AI865" s="164" t="s">
        <v>4934</v>
      </c>
      <c r="AJ865" s="151" t="str">
        <f t="shared" si="13"/>
        <v>FS</v>
      </c>
      <c r="AK865" s="151" t="b">
        <f>ISNUMBER(SEARCH("IRT",Table1[[#This Row],[Current_Status]]))</f>
        <v>0</v>
      </c>
      <c r="AL865" s="152">
        <f>YEAR(Table1[[#This Row],[Project_Initiated]])</f>
        <v>2019</v>
      </c>
      <c r="AM865" s="87">
        <v>43770</v>
      </c>
      <c r="AN865" s="87" t="str">
        <f>IF(AND(Table1[[#This Row],[Completed Date]]&gt;="07/01/2019"+0,Table1[[#This Row],[Completed Date]]&lt;="6/30/2020"+0),"FY 19-20",IF(AND(Table1[[#This Row],[Completed Date]]&gt;="07/01/2018"+0,Table1[[#This Row],[Completed Date]]&lt;="6/30/2019"+0),"FY 18-19",""))</f>
        <v>FY 19-20</v>
      </c>
      <c r="AO865" s="152" t="str">
        <f>IFERROR(FIND("R",Table1[[#This Row],[FS_Priority]]),"")</f>
        <v/>
      </c>
      <c r="AX865"/>
      <c r="BA865" s="3"/>
    </row>
    <row r="866" spans="1:53" hidden="1" x14ac:dyDescent="0.25">
      <c r="A866" s="164" t="s">
        <v>4556</v>
      </c>
      <c r="B866" s="164" t="s">
        <v>295</v>
      </c>
      <c r="C866" s="164" t="s">
        <v>4556</v>
      </c>
      <c r="D866" s="168" t="b">
        <v>0</v>
      </c>
      <c r="E866" s="164" t="s">
        <v>141</v>
      </c>
      <c r="F866" s="164" t="s">
        <v>4703</v>
      </c>
      <c r="G866" s="164" t="s">
        <v>295</v>
      </c>
      <c r="H866" s="164" t="s">
        <v>1143</v>
      </c>
      <c r="I866" s="164" t="s">
        <v>4704</v>
      </c>
      <c r="J866" s="164" t="s">
        <v>2839</v>
      </c>
      <c r="K866" s="164" t="s">
        <v>3951</v>
      </c>
      <c r="L866" s="164" t="s">
        <v>381</v>
      </c>
      <c r="M866" s="164" t="s">
        <v>4002</v>
      </c>
      <c r="N866" s="164" t="s">
        <v>295</v>
      </c>
      <c r="O866" s="164" t="s">
        <v>243</v>
      </c>
      <c r="Q866" s="164" t="s">
        <v>327</v>
      </c>
      <c r="R866" s="164" t="s">
        <v>295</v>
      </c>
      <c r="S866" s="168" t="b">
        <v>0</v>
      </c>
      <c r="V866" s="170">
        <v>43692</v>
      </c>
      <c r="W866" s="164" t="s">
        <v>295</v>
      </c>
      <c r="X866"/>
      <c r="Z866" s="164" t="s">
        <v>295</v>
      </c>
      <c r="AC866" s="164" t="s">
        <v>295</v>
      </c>
      <c r="AD866" s="167"/>
      <c r="AE866" s="164" t="s">
        <v>243</v>
      </c>
      <c r="AF866" s="164" t="s">
        <v>295</v>
      </c>
      <c r="AG866" s="164" t="s">
        <v>295</v>
      </c>
      <c r="AH866"/>
      <c r="AI866" s="164" t="s">
        <v>4787</v>
      </c>
      <c r="AJ866" s="151" t="str">
        <f t="shared" si="13"/>
        <v>FS</v>
      </c>
      <c r="AK866" s="151" t="b">
        <f>ISNUMBER(SEARCH("IRT",Table1[[#This Row],[Current_Status]]))</f>
        <v>0</v>
      </c>
      <c r="AL866" s="152">
        <f>YEAR(Table1[[#This Row],[Project_Initiated]])</f>
        <v>2019</v>
      </c>
      <c r="AM866" s="87">
        <v>43770</v>
      </c>
      <c r="AN866" s="87" t="str">
        <f>IF(AND(Table1[[#This Row],[Completed Date]]&gt;="07/01/2019"+0,Table1[[#This Row],[Completed Date]]&lt;="6/30/2020"+0),"FY 19-20",IF(AND(Table1[[#This Row],[Completed Date]]&gt;="07/01/2018"+0,Table1[[#This Row],[Completed Date]]&lt;="6/30/2019"+0),"FY 18-19",""))</f>
        <v/>
      </c>
      <c r="AO866" s="152" t="str">
        <f>IFERROR(FIND("R",Table1[[#This Row],[FS_Priority]]),"")</f>
        <v/>
      </c>
      <c r="AX866"/>
      <c r="BA866" s="3"/>
    </row>
    <row r="867" spans="1:53" hidden="1" x14ac:dyDescent="0.25">
      <c r="A867" s="164" t="s">
        <v>3223</v>
      </c>
      <c r="B867" s="164" t="s">
        <v>295</v>
      </c>
      <c r="C867" s="164" t="s">
        <v>3223</v>
      </c>
      <c r="D867" s="168" t="b">
        <v>0</v>
      </c>
      <c r="E867" s="164" t="s">
        <v>141</v>
      </c>
      <c r="F867" s="164" t="s">
        <v>3434</v>
      </c>
      <c r="G867" s="164" t="s">
        <v>295</v>
      </c>
      <c r="H867" s="164" t="s">
        <v>256</v>
      </c>
      <c r="I867" s="164" t="s">
        <v>3987</v>
      </c>
      <c r="J867" s="164" t="s">
        <v>2839</v>
      </c>
      <c r="K867" s="164" t="s">
        <v>3951</v>
      </c>
      <c r="L867" s="164" t="s">
        <v>381</v>
      </c>
      <c r="M867" s="164" t="s">
        <v>3988</v>
      </c>
      <c r="N867" s="164" t="s">
        <v>295</v>
      </c>
      <c r="O867" s="164" t="s">
        <v>243</v>
      </c>
      <c r="Q867" s="164" t="s">
        <v>328</v>
      </c>
      <c r="R867" s="164" t="s">
        <v>295</v>
      </c>
      <c r="S867" s="168" t="b">
        <v>0</v>
      </c>
      <c r="V867" s="170">
        <v>43479</v>
      </c>
      <c r="W867" s="164" t="s">
        <v>295</v>
      </c>
      <c r="X867"/>
      <c r="Z867" s="164" t="s">
        <v>295</v>
      </c>
      <c r="AC867" s="164" t="s">
        <v>295</v>
      </c>
      <c r="AE867" s="164" t="s">
        <v>295</v>
      </c>
      <c r="AF867" s="164" t="s">
        <v>295</v>
      </c>
      <c r="AG867" s="164" t="s">
        <v>295</v>
      </c>
      <c r="AH867" s="167"/>
      <c r="AI867" s="164" t="s">
        <v>4934</v>
      </c>
      <c r="AJ867" s="151" t="str">
        <f t="shared" si="13"/>
        <v>FS</v>
      </c>
      <c r="AK867" s="151" t="b">
        <f>ISNUMBER(SEARCH("IRT",Table1[[#This Row],[Current_Status]]))</f>
        <v>0</v>
      </c>
      <c r="AL867" s="152">
        <f>YEAR(Table1[[#This Row],[Project_Initiated]])</f>
        <v>2019</v>
      </c>
      <c r="AM867" s="87">
        <v>43770</v>
      </c>
      <c r="AN867" s="87" t="str">
        <f>IF(AND(Table1[[#This Row],[Completed Date]]&gt;="07/01/2019"+0,Table1[[#This Row],[Completed Date]]&lt;="6/30/2020"+0),"FY 19-20",IF(AND(Table1[[#This Row],[Completed Date]]&gt;="07/01/2018"+0,Table1[[#This Row],[Completed Date]]&lt;="6/30/2019"+0),"FY 18-19",""))</f>
        <v/>
      </c>
      <c r="AO867" s="152" t="str">
        <f>IFERROR(FIND("R",Table1[[#This Row],[FS_Priority]]),"")</f>
        <v/>
      </c>
      <c r="AX867"/>
      <c r="BA867" s="3"/>
    </row>
    <row r="868" spans="1:53" hidden="1" x14ac:dyDescent="0.25">
      <c r="A868" s="164" t="s">
        <v>3668</v>
      </c>
      <c r="B868" s="164" t="s">
        <v>295</v>
      </c>
      <c r="C868" s="164" t="s">
        <v>3668</v>
      </c>
      <c r="D868" s="168" t="b">
        <v>0</v>
      </c>
      <c r="E868" s="164" t="s">
        <v>141</v>
      </c>
      <c r="F868" s="164" t="s">
        <v>3669</v>
      </c>
      <c r="G868" s="164" t="s">
        <v>3697</v>
      </c>
      <c r="H868" s="164" t="s">
        <v>549</v>
      </c>
      <c r="I868" s="164" t="s">
        <v>4327</v>
      </c>
      <c r="J868" s="164" t="s">
        <v>2820</v>
      </c>
      <c r="K868" s="164" t="s">
        <v>3951</v>
      </c>
      <c r="L868" s="164" t="s">
        <v>381</v>
      </c>
      <c r="M868" s="164" t="s">
        <v>3954</v>
      </c>
      <c r="N868" s="164" t="s">
        <v>295</v>
      </c>
      <c r="O868" s="164" t="s">
        <v>263</v>
      </c>
      <c r="Q868" s="164" t="s">
        <v>328</v>
      </c>
      <c r="R868" s="164" t="s">
        <v>295</v>
      </c>
      <c r="S868" s="168" t="b">
        <v>0</v>
      </c>
      <c r="V868" s="170">
        <v>43578</v>
      </c>
      <c r="W868" s="164" t="s">
        <v>295</v>
      </c>
      <c r="X868"/>
      <c r="Z868" s="164" t="s">
        <v>295</v>
      </c>
      <c r="AC868" s="164" t="s">
        <v>5015</v>
      </c>
      <c r="AD868" s="171">
        <v>43643</v>
      </c>
      <c r="AE868" s="164" t="s">
        <v>257</v>
      </c>
      <c r="AF868" s="164" t="s">
        <v>295</v>
      </c>
      <c r="AG868" s="164" t="s">
        <v>2884</v>
      </c>
      <c r="AH868"/>
      <c r="AI868" s="164" t="s">
        <v>4934</v>
      </c>
      <c r="AJ868" s="151" t="str">
        <f t="shared" si="13"/>
        <v>FS</v>
      </c>
      <c r="AK868" s="151" t="b">
        <f>ISNUMBER(SEARCH("IRT",Table1[[#This Row],[Current_Status]]))</f>
        <v>0</v>
      </c>
      <c r="AL868" s="152">
        <f>YEAR(Table1[[#This Row],[Project_Initiated]])</f>
        <v>2019</v>
      </c>
      <c r="AM868" s="87">
        <v>43770</v>
      </c>
      <c r="AN868" s="87" t="str">
        <f>IF(AND(Table1[[#This Row],[Completed Date]]&gt;="07/01/2019"+0,Table1[[#This Row],[Completed Date]]&lt;="6/30/2020"+0),"FY 19-20",IF(AND(Table1[[#This Row],[Completed Date]]&gt;="07/01/2018"+0,Table1[[#This Row],[Completed Date]]&lt;="6/30/2019"+0),"FY 18-19",""))</f>
        <v/>
      </c>
      <c r="AO868" s="152" t="str">
        <f>IFERROR(FIND("R",Table1[[#This Row],[FS_Priority]]),"")</f>
        <v/>
      </c>
      <c r="AX868"/>
      <c r="BA868" s="3"/>
    </row>
    <row r="869" spans="1:53" hidden="1" x14ac:dyDescent="0.25">
      <c r="A869" s="164" t="s">
        <v>405</v>
      </c>
      <c r="B869" s="164" t="s">
        <v>295</v>
      </c>
      <c r="C869" s="164" t="s">
        <v>405</v>
      </c>
      <c r="D869" s="168" t="b">
        <v>0</v>
      </c>
      <c r="E869" s="164" t="s">
        <v>141</v>
      </c>
      <c r="F869" s="164" t="s">
        <v>3433</v>
      </c>
      <c r="G869" s="164" t="s">
        <v>295</v>
      </c>
      <c r="H869" s="164" t="s">
        <v>549</v>
      </c>
      <c r="I869" s="164" t="s">
        <v>4021</v>
      </c>
      <c r="J869" s="164" t="s">
        <v>2838</v>
      </c>
      <c r="K869" s="164" t="s">
        <v>3951</v>
      </c>
      <c r="L869" s="164" t="s">
        <v>381</v>
      </c>
      <c r="M869" s="164" t="s">
        <v>3982</v>
      </c>
      <c r="N869" s="164" t="s">
        <v>295</v>
      </c>
      <c r="O869" s="164" t="s">
        <v>243</v>
      </c>
      <c r="Q869" s="164" t="s">
        <v>328</v>
      </c>
      <c r="R869" s="164" t="s">
        <v>295</v>
      </c>
      <c r="S869" s="168" t="b">
        <v>0</v>
      </c>
      <c r="V869" s="170">
        <v>43332</v>
      </c>
      <c r="W869" s="164" t="s">
        <v>295</v>
      </c>
      <c r="X869"/>
      <c r="Z869" s="164" t="s">
        <v>295</v>
      </c>
      <c r="AC869" s="164" t="s">
        <v>624</v>
      </c>
      <c r="AE869" s="164" t="s">
        <v>243</v>
      </c>
      <c r="AF869" s="164" t="s">
        <v>624</v>
      </c>
      <c r="AG869" s="164" t="s">
        <v>624</v>
      </c>
      <c r="AH869" s="170">
        <v>43412</v>
      </c>
      <c r="AI869" s="164" t="s">
        <v>4932</v>
      </c>
      <c r="AJ869" s="151" t="str">
        <f t="shared" si="13"/>
        <v>FS</v>
      </c>
      <c r="AK869" s="151" t="b">
        <f>ISNUMBER(SEARCH("IRT",Table1[[#This Row],[Current_Status]]))</f>
        <v>0</v>
      </c>
      <c r="AL869" s="152">
        <f>YEAR(Table1[[#This Row],[Project_Initiated]])</f>
        <v>2018</v>
      </c>
      <c r="AM869" s="87">
        <v>43770</v>
      </c>
      <c r="AN869" s="87" t="str">
        <f>IF(AND(Table1[[#This Row],[Completed Date]]&gt;="07/01/2019"+0,Table1[[#This Row],[Completed Date]]&lt;="6/30/2020"+0),"FY 19-20",IF(AND(Table1[[#This Row],[Completed Date]]&gt;="07/01/2018"+0,Table1[[#This Row],[Completed Date]]&lt;="6/30/2019"+0),"FY 18-19",""))</f>
        <v>FY 18-19</v>
      </c>
      <c r="AO869" s="152" t="str">
        <f>IFERROR(FIND("R",Table1[[#This Row],[FS_Priority]]),"")</f>
        <v/>
      </c>
      <c r="AX869"/>
      <c r="BA869" s="3"/>
    </row>
    <row r="870" spans="1:53" hidden="1" x14ac:dyDescent="0.25">
      <c r="A870" s="164" t="s">
        <v>4557</v>
      </c>
      <c r="B870" s="164" t="s">
        <v>295</v>
      </c>
      <c r="C870" s="164" t="s">
        <v>4557</v>
      </c>
      <c r="D870" s="168" t="b">
        <v>0</v>
      </c>
      <c r="E870" s="164" t="s">
        <v>141</v>
      </c>
      <c r="F870" s="164" t="s">
        <v>4716</v>
      </c>
      <c r="G870" s="164" t="s">
        <v>295</v>
      </c>
      <c r="H870" s="164" t="s">
        <v>256</v>
      </c>
      <c r="I870" s="164" t="s">
        <v>4717</v>
      </c>
      <c r="J870" s="164" t="s">
        <v>2839</v>
      </c>
      <c r="K870" s="164" t="s">
        <v>3951</v>
      </c>
      <c r="L870" s="164" t="s">
        <v>381</v>
      </c>
      <c r="M870" s="164" t="s">
        <v>3971</v>
      </c>
      <c r="N870" s="164" t="s">
        <v>295</v>
      </c>
      <c r="O870" s="164" t="s">
        <v>243</v>
      </c>
      <c r="Q870" s="164" t="s">
        <v>328</v>
      </c>
      <c r="R870" s="164" t="s">
        <v>295</v>
      </c>
      <c r="S870" s="168" t="b">
        <v>0</v>
      </c>
      <c r="V870" s="170">
        <v>43699</v>
      </c>
      <c r="W870" s="164" t="s">
        <v>295</v>
      </c>
      <c r="X870"/>
      <c r="Z870" s="164" t="s">
        <v>295</v>
      </c>
      <c r="AC870" s="164" t="s">
        <v>295</v>
      </c>
      <c r="AE870" s="164" t="s">
        <v>243</v>
      </c>
      <c r="AF870" s="164" t="s">
        <v>295</v>
      </c>
      <c r="AG870" s="164" t="s">
        <v>295</v>
      </c>
      <c r="AH870" s="167"/>
      <c r="AI870" s="164" t="s">
        <v>4787</v>
      </c>
      <c r="AJ870" s="151" t="str">
        <f t="shared" si="13"/>
        <v>FS</v>
      </c>
      <c r="AK870" s="151" t="b">
        <f>ISNUMBER(SEARCH("IRT",Table1[[#This Row],[Current_Status]]))</f>
        <v>0</v>
      </c>
      <c r="AL870" s="152">
        <f>YEAR(Table1[[#This Row],[Project_Initiated]])</f>
        <v>2019</v>
      </c>
      <c r="AM870" s="87">
        <v>43770</v>
      </c>
      <c r="AN870" s="87" t="str">
        <f>IF(AND(Table1[[#This Row],[Completed Date]]&gt;="07/01/2019"+0,Table1[[#This Row],[Completed Date]]&lt;="6/30/2020"+0),"FY 19-20",IF(AND(Table1[[#This Row],[Completed Date]]&gt;="07/01/2018"+0,Table1[[#This Row],[Completed Date]]&lt;="6/30/2019"+0),"FY 18-19",""))</f>
        <v/>
      </c>
      <c r="AO870" s="152" t="str">
        <f>IFERROR(FIND("R",Table1[[#This Row],[FS_Priority]]),"")</f>
        <v/>
      </c>
      <c r="AX870"/>
      <c r="BA870" s="3"/>
    </row>
    <row r="871" spans="1:53" hidden="1" x14ac:dyDescent="0.25">
      <c r="A871" s="164" t="s">
        <v>1025</v>
      </c>
      <c r="B871" s="164" t="s">
        <v>295</v>
      </c>
      <c r="C871" s="164" t="s">
        <v>1025</v>
      </c>
      <c r="D871" s="168" t="b">
        <v>0</v>
      </c>
      <c r="E871" s="164" t="s">
        <v>141</v>
      </c>
      <c r="F871" s="164" t="s">
        <v>3432</v>
      </c>
      <c r="G871" s="164" t="s">
        <v>295</v>
      </c>
      <c r="H871" s="164" t="s">
        <v>549</v>
      </c>
      <c r="I871" s="164" t="s">
        <v>4022</v>
      </c>
      <c r="J871" s="164" t="s">
        <v>2838</v>
      </c>
      <c r="K871" s="164" t="s">
        <v>3951</v>
      </c>
      <c r="L871" s="164" t="s">
        <v>381</v>
      </c>
      <c r="M871" s="164" t="s">
        <v>3952</v>
      </c>
      <c r="N871" s="164" t="s">
        <v>295</v>
      </c>
      <c r="O871" s="164" t="s">
        <v>243</v>
      </c>
      <c r="Q871" s="164" t="s">
        <v>328</v>
      </c>
      <c r="R871" s="164" t="s">
        <v>295</v>
      </c>
      <c r="S871" s="168" t="b">
        <v>0</v>
      </c>
      <c r="V871" s="170">
        <v>43360</v>
      </c>
      <c r="W871" s="164" t="s">
        <v>295</v>
      </c>
      <c r="X871"/>
      <c r="Z871" s="164" t="s">
        <v>295</v>
      </c>
      <c r="AC871" s="164" t="s">
        <v>3040</v>
      </c>
      <c r="AE871" s="164" t="s">
        <v>243</v>
      </c>
      <c r="AF871" s="164" t="s">
        <v>624</v>
      </c>
      <c r="AG871" s="164" t="s">
        <v>624</v>
      </c>
      <c r="AH871" s="171">
        <v>43528</v>
      </c>
      <c r="AI871" s="164" t="s">
        <v>4937</v>
      </c>
      <c r="AJ871" s="151" t="str">
        <f t="shared" si="13"/>
        <v>FS</v>
      </c>
      <c r="AK871" s="151" t="b">
        <f>ISNUMBER(SEARCH("IRT",Table1[[#This Row],[Current_Status]]))</f>
        <v>0</v>
      </c>
      <c r="AL871" s="152">
        <f>YEAR(Table1[[#This Row],[Project_Initiated]])</f>
        <v>2018</v>
      </c>
      <c r="AM871" s="87">
        <v>43770</v>
      </c>
      <c r="AN871" s="87" t="str">
        <f>IF(AND(Table1[[#This Row],[Completed Date]]&gt;="07/01/2019"+0,Table1[[#This Row],[Completed Date]]&lt;="6/30/2020"+0),"FY 19-20",IF(AND(Table1[[#This Row],[Completed Date]]&gt;="07/01/2018"+0,Table1[[#This Row],[Completed Date]]&lt;="6/30/2019"+0),"FY 18-19",""))</f>
        <v>FY 18-19</v>
      </c>
      <c r="AO871" s="152" t="str">
        <f>IFERROR(FIND("R",Table1[[#This Row],[FS_Priority]]),"")</f>
        <v/>
      </c>
      <c r="AX871"/>
      <c r="BA871" s="3"/>
    </row>
    <row r="872" spans="1:53" hidden="1" x14ac:dyDescent="0.25">
      <c r="A872" s="164" t="s">
        <v>406</v>
      </c>
      <c r="B872" s="164" t="s">
        <v>295</v>
      </c>
      <c r="C872" s="164" t="s">
        <v>406</v>
      </c>
      <c r="D872" s="168" t="b">
        <v>0</v>
      </c>
      <c r="E872" s="164" t="s">
        <v>141</v>
      </c>
      <c r="F872" s="164" t="s">
        <v>3436</v>
      </c>
      <c r="G872" s="164" t="s">
        <v>295</v>
      </c>
      <c r="H872" s="164" t="s">
        <v>551</v>
      </c>
      <c r="I872" s="164" t="s">
        <v>4023</v>
      </c>
      <c r="J872" s="164" t="s">
        <v>2838</v>
      </c>
      <c r="K872" s="164" t="s">
        <v>3951</v>
      </c>
      <c r="L872" s="164" t="s">
        <v>381</v>
      </c>
      <c r="M872" s="164" t="s">
        <v>3986</v>
      </c>
      <c r="N872" s="164" t="s">
        <v>295</v>
      </c>
      <c r="O872" s="164" t="s">
        <v>243</v>
      </c>
      <c r="Q872" s="164" t="s">
        <v>152</v>
      </c>
      <c r="R872" s="164" t="s">
        <v>295</v>
      </c>
      <c r="S872" s="168" t="b">
        <v>0</v>
      </c>
      <c r="V872" s="170">
        <v>43311</v>
      </c>
      <c r="W872" s="164" t="s">
        <v>295</v>
      </c>
      <c r="X872"/>
      <c r="Z872" s="164" t="s">
        <v>295</v>
      </c>
      <c r="AC872" s="164" t="s">
        <v>2890</v>
      </c>
      <c r="AD872" s="167"/>
      <c r="AE872" s="164" t="s">
        <v>243</v>
      </c>
      <c r="AF872" s="164" t="s">
        <v>295</v>
      </c>
      <c r="AG872" s="164" t="s">
        <v>624</v>
      </c>
      <c r="AH872" s="171">
        <v>43476</v>
      </c>
      <c r="AI872" s="164" t="s">
        <v>4932</v>
      </c>
      <c r="AJ872" s="151" t="str">
        <f t="shared" si="13"/>
        <v>FS</v>
      </c>
      <c r="AK872" s="151" t="b">
        <f>ISNUMBER(SEARCH("IRT",Table1[[#This Row],[Current_Status]]))</f>
        <v>0</v>
      </c>
      <c r="AL872" s="152">
        <f>YEAR(Table1[[#This Row],[Project_Initiated]])</f>
        <v>2018</v>
      </c>
      <c r="AM872" s="87">
        <v>43770</v>
      </c>
      <c r="AN872" s="87" t="str">
        <f>IF(AND(Table1[[#This Row],[Completed Date]]&gt;="07/01/2019"+0,Table1[[#This Row],[Completed Date]]&lt;="6/30/2020"+0),"FY 19-20",IF(AND(Table1[[#This Row],[Completed Date]]&gt;="07/01/2018"+0,Table1[[#This Row],[Completed Date]]&lt;="6/30/2019"+0),"FY 18-19",""))</f>
        <v>FY 18-19</v>
      </c>
      <c r="AO872" s="152" t="str">
        <f>IFERROR(FIND("R",Table1[[#This Row],[FS_Priority]]),"")</f>
        <v/>
      </c>
      <c r="AX872"/>
      <c r="BA872" s="3"/>
    </row>
    <row r="873" spans="1:53" hidden="1" x14ac:dyDescent="0.25">
      <c r="A873" s="164" t="s">
        <v>3224</v>
      </c>
      <c r="B873" s="164" t="s">
        <v>295</v>
      </c>
      <c r="C873" s="164" t="s">
        <v>3224</v>
      </c>
      <c r="D873" s="168" t="b">
        <v>0</v>
      </c>
      <c r="E873" s="164" t="s">
        <v>141</v>
      </c>
      <c r="F873" s="164" t="s">
        <v>3437</v>
      </c>
      <c r="G873" s="164" t="s">
        <v>295</v>
      </c>
      <c r="H873" s="164" t="s">
        <v>536</v>
      </c>
      <c r="I873" s="164" t="s">
        <v>4330</v>
      </c>
      <c r="J873" s="164" t="s">
        <v>2839</v>
      </c>
      <c r="K873" s="164" t="s">
        <v>3951</v>
      </c>
      <c r="L873" s="164" t="s">
        <v>381</v>
      </c>
      <c r="M873" s="164" t="s">
        <v>4315</v>
      </c>
      <c r="N873" s="164" t="s">
        <v>295</v>
      </c>
      <c r="O873" s="164" t="s">
        <v>243</v>
      </c>
      <c r="Q873" s="164" t="s">
        <v>152</v>
      </c>
      <c r="R873" s="164" t="s">
        <v>295</v>
      </c>
      <c r="S873" s="168" t="b">
        <v>0</v>
      </c>
      <c r="V873" s="170">
        <v>43595</v>
      </c>
      <c r="W873" s="164" t="s">
        <v>295</v>
      </c>
      <c r="X873"/>
      <c r="Z873" s="164" t="s">
        <v>295</v>
      </c>
      <c r="AC873" s="164" t="s">
        <v>295</v>
      </c>
      <c r="AE873" s="164" t="s">
        <v>295</v>
      </c>
      <c r="AF873" s="164" t="s">
        <v>295</v>
      </c>
      <c r="AG873" s="164" t="s">
        <v>295</v>
      </c>
      <c r="AH873" s="167"/>
      <c r="AI873" s="164" t="s">
        <v>4934</v>
      </c>
      <c r="AJ873" s="151" t="str">
        <f t="shared" si="13"/>
        <v>FS</v>
      </c>
      <c r="AK873" s="151" t="b">
        <f>ISNUMBER(SEARCH("IRT",Table1[[#This Row],[Current_Status]]))</f>
        <v>0</v>
      </c>
      <c r="AL873" s="152">
        <f>YEAR(Table1[[#This Row],[Project_Initiated]])</f>
        <v>2019</v>
      </c>
      <c r="AM873" s="87">
        <v>43770</v>
      </c>
      <c r="AN873" s="87" t="str">
        <f>IF(AND(Table1[[#This Row],[Completed Date]]&gt;="07/01/2019"+0,Table1[[#This Row],[Completed Date]]&lt;="6/30/2020"+0),"FY 19-20",IF(AND(Table1[[#This Row],[Completed Date]]&gt;="07/01/2018"+0,Table1[[#This Row],[Completed Date]]&lt;="6/30/2019"+0),"FY 18-19",""))</f>
        <v/>
      </c>
      <c r="AO873" s="152" t="str">
        <f>IFERROR(FIND("R",Table1[[#This Row],[FS_Priority]]),"")</f>
        <v/>
      </c>
      <c r="AX873"/>
      <c r="BA873" s="3"/>
    </row>
    <row r="874" spans="1:53" hidden="1" x14ac:dyDescent="0.25">
      <c r="A874" s="164" t="s">
        <v>3670</v>
      </c>
      <c r="B874" s="164" t="s">
        <v>295</v>
      </c>
      <c r="C874" s="164" t="s">
        <v>3670</v>
      </c>
      <c r="D874" s="168" t="b">
        <v>0</v>
      </c>
      <c r="E874" s="164" t="s">
        <v>141</v>
      </c>
      <c r="F874" s="164" t="s">
        <v>3726</v>
      </c>
      <c r="G874" s="164" t="s">
        <v>3708</v>
      </c>
      <c r="H874" s="164" t="s">
        <v>549</v>
      </c>
      <c r="I874" s="164" t="s">
        <v>4328</v>
      </c>
      <c r="J874" s="164" t="s">
        <v>2820</v>
      </c>
      <c r="K874" s="164" t="s">
        <v>3951</v>
      </c>
      <c r="L874" s="164" t="s">
        <v>381</v>
      </c>
      <c r="M874" s="164" t="s">
        <v>4329</v>
      </c>
      <c r="N874" s="164" t="s">
        <v>295</v>
      </c>
      <c r="O874" s="164" t="s">
        <v>263</v>
      </c>
      <c r="Q874" s="164" t="s">
        <v>152</v>
      </c>
      <c r="R874" s="164" t="s">
        <v>295</v>
      </c>
      <c r="S874" s="168" t="b">
        <v>0</v>
      </c>
      <c r="V874" s="170">
        <v>43544</v>
      </c>
      <c r="W874" s="164" t="s">
        <v>295</v>
      </c>
      <c r="X874"/>
      <c r="Z874" s="164" t="s">
        <v>295</v>
      </c>
      <c r="AC874" s="164" t="s">
        <v>5016</v>
      </c>
      <c r="AD874" s="171">
        <v>43671</v>
      </c>
      <c r="AE874" s="164" t="s">
        <v>257</v>
      </c>
      <c r="AF874" s="164" t="s">
        <v>3727</v>
      </c>
      <c r="AG874" s="164" t="s">
        <v>2884</v>
      </c>
      <c r="AH874" s="167"/>
      <c r="AI874" s="164" t="s">
        <v>4934</v>
      </c>
      <c r="AJ874" s="151" t="str">
        <f t="shared" si="13"/>
        <v>FS</v>
      </c>
      <c r="AK874" s="151" t="b">
        <f>ISNUMBER(SEARCH("IRT",Table1[[#This Row],[Current_Status]]))</f>
        <v>0</v>
      </c>
      <c r="AL874" s="152">
        <f>YEAR(Table1[[#This Row],[Project_Initiated]])</f>
        <v>2019</v>
      </c>
      <c r="AM874" s="87">
        <v>43770</v>
      </c>
      <c r="AN874" s="87" t="str">
        <f>IF(AND(Table1[[#This Row],[Completed Date]]&gt;="07/01/2019"+0,Table1[[#This Row],[Completed Date]]&lt;="6/30/2020"+0),"FY 19-20",IF(AND(Table1[[#This Row],[Completed Date]]&gt;="07/01/2018"+0,Table1[[#This Row],[Completed Date]]&lt;="6/30/2019"+0),"FY 18-19",""))</f>
        <v/>
      </c>
      <c r="AO874" s="152" t="str">
        <f>IFERROR(FIND("R",Table1[[#This Row],[FS_Priority]]),"")</f>
        <v/>
      </c>
      <c r="AX874"/>
      <c r="BA874" s="3"/>
    </row>
    <row r="875" spans="1:53" hidden="1" x14ac:dyDescent="0.25">
      <c r="A875" s="164" t="s">
        <v>2936</v>
      </c>
      <c r="B875" s="164" t="s">
        <v>295</v>
      </c>
      <c r="C875" s="164" t="s">
        <v>2936</v>
      </c>
      <c r="D875" s="168" t="b">
        <v>0</v>
      </c>
      <c r="E875" s="164" t="s">
        <v>141</v>
      </c>
      <c r="F875" s="164" t="s">
        <v>3435</v>
      </c>
      <c r="G875" s="164" t="s">
        <v>3053</v>
      </c>
      <c r="H875" s="164" t="s">
        <v>559</v>
      </c>
      <c r="I875" s="164" t="s">
        <v>296</v>
      </c>
      <c r="J875" s="164" t="s">
        <v>2838</v>
      </c>
      <c r="K875" s="164" t="s">
        <v>3951</v>
      </c>
      <c r="L875" s="164" t="s">
        <v>381</v>
      </c>
      <c r="M875" s="164" t="s">
        <v>4024</v>
      </c>
      <c r="N875" s="164" t="s">
        <v>295</v>
      </c>
      <c r="O875" s="164" t="s">
        <v>243</v>
      </c>
      <c r="Q875" s="164" t="s">
        <v>152</v>
      </c>
      <c r="R875" s="164" t="s">
        <v>295</v>
      </c>
      <c r="S875" s="168" t="b">
        <v>0</v>
      </c>
      <c r="V875" s="170">
        <v>43468</v>
      </c>
      <c r="W875" s="164" t="s">
        <v>295</v>
      </c>
      <c r="X875"/>
      <c r="Z875" s="164" t="s">
        <v>295</v>
      </c>
      <c r="AC875" s="164" t="s">
        <v>4458</v>
      </c>
      <c r="AE875" s="164" t="s">
        <v>295</v>
      </c>
      <c r="AF875" s="164" t="s">
        <v>295</v>
      </c>
      <c r="AG875" s="164" t="s">
        <v>295</v>
      </c>
      <c r="AH875" s="170">
        <v>43672</v>
      </c>
      <c r="AI875" s="164" t="s">
        <v>4931</v>
      </c>
      <c r="AJ875" s="151" t="str">
        <f t="shared" si="13"/>
        <v>FS</v>
      </c>
      <c r="AK875" s="151" t="b">
        <f>ISNUMBER(SEARCH("IRT",Table1[[#This Row],[Current_Status]]))</f>
        <v>0</v>
      </c>
      <c r="AL875" s="152">
        <f>YEAR(Table1[[#This Row],[Project_Initiated]])</f>
        <v>2019</v>
      </c>
      <c r="AM875" s="87">
        <v>43770</v>
      </c>
      <c r="AN875" s="87" t="str">
        <f>IF(AND(Table1[[#This Row],[Completed Date]]&gt;="07/01/2019"+0,Table1[[#This Row],[Completed Date]]&lt;="6/30/2020"+0),"FY 19-20",IF(AND(Table1[[#This Row],[Completed Date]]&gt;="07/01/2018"+0,Table1[[#This Row],[Completed Date]]&lt;="6/30/2019"+0),"FY 18-19",""))</f>
        <v>FY 19-20</v>
      </c>
      <c r="AO875" s="152" t="str">
        <f>IFERROR(FIND("R",Table1[[#This Row],[FS_Priority]]),"")</f>
        <v/>
      </c>
      <c r="AX875"/>
      <c r="BA875" s="3"/>
    </row>
    <row r="876" spans="1:53" hidden="1" x14ac:dyDescent="0.25">
      <c r="A876" s="164" t="s">
        <v>999</v>
      </c>
      <c r="B876" s="164" t="s">
        <v>295</v>
      </c>
      <c r="C876" s="164" t="s">
        <v>999</v>
      </c>
      <c r="D876" s="168" t="b">
        <v>0</v>
      </c>
      <c r="E876" s="164" t="s">
        <v>141</v>
      </c>
      <c r="F876" s="164" t="s">
        <v>3438</v>
      </c>
      <c r="G876" s="164" t="s">
        <v>295</v>
      </c>
      <c r="H876" s="164" t="s">
        <v>549</v>
      </c>
      <c r="I876" s="164" t="s">
        <v>4021</v>
      </c>
      <c r="J876" s="164" t="s">
        <v>2854</v>
      </c>
      <c r="K876" s="164" t="s">
        <v>3951</v>
      </c>
      <c r="L876" s="164" t="s">
        <v>381</v>
      </c>
      <c r="M876" s="164" t="s">
        <v>4025</v>
      </c>
      <c r="N876" s="164" t="s">
        <v>295</v>
      </c>
      <c r="O876" s="164" t="s">
        <v>243</v>
      </c>
      <c r="P876" s="167"/>
      <c r="Q876" s="164" t="s">
        <v>574</v>
      </c>
      <c r="R876" s="164" t="s">
        <v>295</v>
      </c>
      <c r="S876" s="168" t="b">
        <v>0</v>
      </c>
      <c r="T876" s="167"/>
      <c r="V876" s="170">
        <v>43340</v>
      </c>
      <c r="W876" s="164" t="s">
        <v>295</v>
      </c>
      <c r="X876" s="167"/>
      <c r="Y876" s="167"/>
      <c r="Z876" s="164" t="s">
        <v>295</v>
      </c>
      <c r="AC876" s="164" t="s">
        <v>295</v>
      </c>
      <c r="AE876" s="164" t="s">
        <v>243</v>
      </c>
      <c r="AF876" s="164" t="s">
        <v>1000</v>
      </c>
      <c r="AG876" s="164" t="s">
        <v>295</v>
      </c>
      <c r="AH876" s="171">
        <v>43374</v>
      </c>
      <c r="AI876" s="164" t="s">
        <v>4932</v>
      </c>
      <c r="AJ876" s="151" t="str">
        <f t="shared" si="13"/>
        <v>FS</v>
      </c>
      <c r="AK876" s="151" t="b">
        <f>ISNUMBER(SEARCH("IRT",Table1[[#This Row],[Current_Status]]))</f>
        <v>0</v>
      </c>
      <c r="AL876" s="152">
        <f>YEAR(Table1[[#This Row],[Project_Initiated]])</f>
        <v>2018</v>
      </c>
      <c r="AM876" s="87">
        <v>43770</v>
      </c>
      <c r="AN876" s="87" t="str">
        <f>IF(AND(Table1[[#This Row],[Completed Date]]&gt;="07/01/2019"+0,Table1[[#This Row],[Completed Date]]&lt;="6/30/2020"+0),"FY 19-20",IF(AND(Table1[[#This Row],[Completed Date]]&gt;="07/01/2018"+0,Table1[[#This Row],[Completed Date]]&lt;="6/30/2019"+0),"FY 18-19",""))</f>
        <v>FY 18-19</v>
      </c>
      <c r="AO876" s="152" t="str">
        <f>IFERROR(FIND("R",Table1[[#This Row],[FS_Priority]]),"")</f>
        <v/>
      </c>
      <c r="AX876"/>
      <c r="BA876" s="3"/>
    </row>
    <row r="877" spans="1:53" hidden="1" x14ac:dyDescent="0.25">
      <c r="A877" s="164" t="s">
        <v>4558</v>
      </c>
      <c r="B877" s="164" t="s">
        <v>295</v>
      </c>
      <c r="C877" s="164" t="s">
        <v>4558</v>
      </c>
      <c r="D877" s="168" t="b">
        <v>0</v>
      </c>
      <c r="E877" s="164" t="s">
        <v>141</v>
      </c>
      <c r="F877" s="164" t="s">
        <v>4606</v>
      </c>
      <c r="G877" s="164" t="s">
        <v>4789</v>
      </c>
      <c r="H877" s="164" t="s">
        <v>549</v>
      </c>
      <c r="I877" s="164" t="s">
        <v>4000</v>
      </c>
      <c r="J877" s="164" t="s">
        <v>2838</v>
      </c>
      <c r="K877" s="164" t="s">
        <v>3951</v>
      </c>
      <c r="L877" s="164" t="s">
        <v>381</v>
      </c>
      <c r="M877" s="164" t="s">
        <v>3957</v>
      </c>
      <c r="N877" s="164" t="s">
        <v>295</v>
      </c>
      <c r="O877" s="164" t="s">
        <v>263</v>
      </c>
      <c r="P877" s="167"/>
      <c r="Q877" s="164" t="s">
        <v>3586</v>
      </c>
      <c r="R877" s="164" t="s">
        <v>295</v>
      </c>
      <c r="S877" s="168" t="b">
        <v>0</v>
      </c>
      <c r="T877" s="167"/>
      <c r="V877" s="170">
        <v>43564</v>
      </c>
      <c r="W877" s="164" t="s">
        <v>295</v>
      </c>
      <c r="X877"/>
      <c r="Z877" s="164" t="s">
        <v>295</v>
      </c>
      <c r="AC877" s="164" t="s">
        <v>295</v>
      </c>
      <c r="AE877" s="164" t="s">
        <v>257</v>
      </c>
      <c r="AF877" s="164" t="s">
        <v>4790</v>
      </c>
      <c r="AG877" s="164" t="s">
        <v>295</v>
      </c>
      <c r="AH877" s="171">
        <v>43732</v>
      </c>
      <c r="AI877" s="164" t="s">
        <v>4787</v>
      </c>
      <c r="AJ877" s="151" t="str">
        <f t="shared" si="13"/>
        <v>FS</v>
      </c>
      <c r="AK877" s="151" t="b">
        <f>ISNUMBER(SEARCH("IRT",Table1[[#This Row],[Current_Status]]))</f>
        <v>0</v>
      </c>
      <c r="AL877" s="152">
        <f>YEAR(Table1[[#This Row],[Project_Initiated]])</f>
        <v>2019</v>
      </c>
      <c r="AM877" s="87">
        <v>43770</v>
      </c>
      <c r="AN877" s="87" t="str">
        <f>IF(AND(Table1[[#This Row],[Completed Date]]&gt;="07/01/2019"+0,Table1[[#This Row],[Completed Date]]&lt;="6/30/2020"+0),"FY 19-20",IF(AND(Table1[[#This Row],[Completed Date]]&gt;="07/01/2018"+0,Table1[[#This Row],[Completed Date]]&lt;="6/30/2019"+0),"FY 18-19",""))</f>
        <v>FY 19-20</v>
      </c>
      <c r="AO877" s="152">
        <f>IFERROR(FIND("R",Table1[[#This Row],[FS_Priority]]),"")</f>
        <v>1</v>
      </c>
      <c r="AX877"/>
      <c r="BA877" s="3"/>
    </row>
    <row r="878" spans="1:53" hidden="1" x14ac:dyDescent="0.25">
      <c r="A878" s="164" t="s">
        <v>150</v>
      </c>
      <c r="B878" s="164" t="s">
        <v>150</v>
      </c>
      <c r="C878" s="164" t="s">
        <v>295</v>
      </c>
      <c r="D878" s="168" t="b">
        <v>0</v>
      </c>
      <c r="E878" s="164" t="s">
        <v>141</v>
      </c>
      <c r="F878" s="164" t="s">
        <v>2963</v>
      </c>
      <c r="G878" s="164" t="s">
        <v>4030</v>
      </c>
      <c r="H878" s="164" t="s">
        <v>410</v>
      </c>
      <c r="I878" s="164" t="s">
        <v>295</v>
      </c>
      <c r="J878" s="164" t="s">
        <v>4988</v>
      </c>
      <c r="K878" s="164" t="s">
        <v>3951</v>
      </c>
      <c r="L878" s="164" t="s">
        <v>381</v>
      </c>
      <c r="M878" s="164" t="s">
        <v>4032</v>
      </c>
      <c r="N878" s="164" t="s">
        <v>295</v>
      </c>
      <c r="O878" s="164" t="s">
        <v>3829</v>
      </c>
      <c r="P878" s="168">
        <v>1</v>
      </c>
      <c r="Q878" s="164" t="s">
        <v>295</v>
      </c>
      <c r="R878" s="164" t="s">
        <v>295</v>
      </c>
      <c r="S878" s="168" t="b">
        <v>0</v>
      </c>
      <c r="T878" s="169">
        <v>95250</v>
      </c>
      <c r="V878" s="170">
        <v>43328</v>
      </c>
      <c r="W878" s="164" t="s">
        <v>2894</v>
      </c>
      <c r="X878" s="171">
        <v>43497</v>
      </c>
      <c r="Y878" s="171">
        <v>43497</v>
      </c>
      <c r="Z878" s="164" t="s">
        <v>295</v>
      </c>
      <c r="AC878" s="164" t="s">
        <v>295</v>
      </c>
      <c r="AE878" s="164" t="s">
        <v>295</v>
      </c>
      <c r="AF878" s="164" t="s">
        <v>295</v>
      </c>
      <c r="AG878" s="164" t="s">
        <v>295</v>
      </c>
      <c r="AH878"/>
      <c r="AI878" s="164" t="s">
        <v>295</v>
      </c>
      <c r="AJ878" s="151" t="str">
        <f t="shared" si="13"/>
        <v>PD&amp;C</v>
      </c>
      <c r="AK878" s="151" t="b">
        <f>ISNUMBER(SEARCH("IRT",Table1[[#This Row],[Current_Status]]))</f>
        <v>0</v>
      </c>
      <c r="AL878" s="152">
        <f>YEAR(Table1[[#This Row],[Project_Initiated]])</f>
        <v>2018</v>
      </c>
      <c r="AM878" s="87">
        <v>43770</v>
      </c>
      <c r="AN878" s="87" t="str">
        <f>IF(AND(Table1[[#This Row],[Completed Date]]&gt;="07/01/2019"+0,Table1[[#This Row],[Completed Date]]&lt;="6/30/2020"+0),"FY 19-20",IF(AND(Table1[[#This Row],[Completed Date]]&gt;="07/01/2018"+0,Table1[[#This Row],[Completed Date]]&lt;="6/30/2019"+0),"FY 18-19",""))</f>
        <v/>
      </c>
      <c r="AO878" s="152" t="str">
        <f>IFERROR(FIND("R",Table1[[#This Row],[FS_Priority]]),"")</f>
        <v/>
      </c>
      <c r="AX878"/>
      <c r="BA878" s="3"/>
    </row>
    <row r="879" spans="1:53" hidden="1" x14ac:dyDescent="0.25">
      <c r="A879" s="164" t="s">
        <v>144</v>
      </c>
      <c r="B879" s="164" t="s">
        <v>144</v>
      </c>
      <c r="C879" s="164" t="s">
        <v>295</v>
      </c>
      <c r="D879" s="168" t="b">
        <v>0</v>
      </c>
      <c r="E879" s="164" t="s">
        <v>141</v>
      </c>
      <c r="F879" s="164" t="s">
        <v>145</v>
      </c>
      <c r="G879" s="164" t="s">
        <v>146</v>
      </c>
      <c r="H879" s="164" t="s">
        <v>407</v>
      </c>
      <c r="I879" s="164" t="s">
        <v>295</v>
      </c>
      <c r="J879" s="164" t="s">
        <v>4026</v>
      </c>
      <c r="K879" s="164" t="s">
        <v>3951</v>
      </c>
      <c r="L879" s="164" t="s">
        <v>381</v>
      </c>
      <c r="M879" s="164" t="s">
        <v>4027</v>
      </c>
      <c r="N879" s="164" t="s">
        <v>295</v>
      </c>
      <c r="O879" s="164" t="s">
        <v>169</v>
      </c>
      <c r="P879" s="168">
        <v>3</v>
      </c>
      <c r="Q879" s="164" t="s">
        <v>295</v>
      </c>
      <c r="R879" s="164" t="s">
        <v>295</v>
      </c>
      <c r="S879" s="168" t="b">
        <v>0</v>
      </c>
      <c r="T879" s="169">
        <v>0</v>
      </c>
      <c r="V879" s="170">
        <v>42886</v>
      </c>
      <c r="W879" s="164" t="s">
        <v>2885</v>
      </c>
      <c r="X879"/>
      <c r="Z879" s="164" t="s">
        <v>295</v>
      </c>
      <c r="AC879" s="164" t="s">
        <v>295</v>
      </c>
      <c r="AE879" s="164" t="s">
        <v>295</v>
      </c>
      <c r="AF879" s="164" t="s">
        <v>295</v>
      </c>
      <c r="AG879" s="164" t="s">
        <v>295</v>
      </c>
      <c r="AH879"/>
      <c r="AI879" s="164" t="s">
        <v>295</v>
      </c>
      <c r="AJ879" s="151" t="str">
        <f t="shared" si="13"/>
        <v>PD&amp;C</v>
      </c>
      <c r="AK879" s="151" t="b">
        <f>ISNUMBER(SEARCH("IRT",Table1[[#This Row],[Current_Status]]))</f>
        <v>0</v>
      </c>
      <c r="AL879" s="152">
        <f>YEAR(Table1[[#This Row],[Project_Initiated]])</f>
        <v>2017</v>
      </c>
      <c r="AM879" s="87">
        <v>43770</v>
      </c>
      <c r="AN879" s="87" t="str">
        <f>IF(AND(Table1[[#This Row],[Completed Date]]&gt;="07/01/2019"+0,Table1[[#This Row],[Completed Date]]&lt;="6/30/2020"+0),"FY 19-20",IF(AND(Table1[[#This Row],[Completed Date]]&gt;="07/01/2018"+0,Table1[[#This Row],[Completed Date]]&lt;="6/30/2019"+0),"FY 18-19",""))</f>
        <v/>
      </c>
      <c r="AO879" s="152" t="str">
        <f>IFERROR(FIND("R",Table1[[#This Row],[FS_Priority]]),"")</f>
        <v/>
      </c>
      <c r="AX879"/>
      <c r="BA879" s="3"/>
    </row>
    <row r="880" spans="1:53" hidden="1" x14ac:dyDescent="0.25">
      <c r="A880" s="164" t="s">
        <v>3735</v>
      </c>
      <c r="B880" s="164" t="s">
        <v>3735</v>
      </c>
      <c r="C880" s="164" t="s">
        <v>295</v>
      </c>
      <c r="D880" s="168" t="b">
        <v>0</v>
      </c>
      <c r="E880" s="164" t="s">
        <v>141</v>
      </c>
      <c r="F880" s="164" t="s">
        <v>3736</v>
      </c>
      <c r="G880" s="164" t="s">
        <v>4381</v>
      </c>
      <c r="H880" s="164" t="s">
        <v>295</v>
      </c>
      <c r="I880" s="164" t="s">
        <v>4382</v>
      </c>
      <c r="J880" s="164" t="s">
        <v>4505</v>
      </c>
      <c r="K880" s="164" t="s">
        <v>3951</v>
      </c>
      <c r="L880" s="164" t="s">
        <v>381</v>
      </c>
      <c r="M880" s="164" t="s">
        <v>4027</v>
      </c>
      <c r="N880" s="164" t="s">
        <v>295</v>
      </c>
      <c r="O880" s="164" t="s">
        <v>3839</v>
      </c>
      <c r="P880" s="168">
        <v>4</v>
      </c>
      <c r="Q880" s="164" t="s">
        <v>295</v>
      </c>
      <c r="R880" s="164" t="s">
        <v>295</v>
      </c>
      <c r="S880" s="168" t="b">
        <v>0</v>
      </c>
      <c r="T880" s="167"/>
      <c r="V880" s="170">
        <v>43656</v>
      </c>
      <c r="W880" s="164" t="s">
        <v>68</v>
      </c>
      <c r="X880"/>
      <c r="Z880" s="164" t="s">
        <v>295</v>
      </c>
      <c r="AC880" s="164" t="s">
        <v>295</v>
      </c>
      <c r="AE880" s="164" t="s">
        <v>295</v>
      </c>
      <c r="AF880" s="164" t="s">
        <v>295</v>
      </c>
      <c r="AG880" s="164" t="s">
        <v>295</v>
      </c>
      <c r="AH880"/>
      <c r="AI880" s="164" t="s">
        <v>295</v>
      </c>
      <c r="AJ880" s="151" t="str">
        <f t="shared" si="13"/>
        <v>PD&amp;C</v>
      </c>
      <c r="AK880" s="151" t="b">
        <f>ISNUMBER(SEARCH("IRT",Table1[[#This Row],[Current_Status]]))</f>
        <v>0</v>
      </c>
      <c r="AL880" s="152">
        <f>YEAR(Table1[[#This Row],[Project_Initiated]])</f>
        <v>2019</v>
      </c>
      <c r="AM880" s="87">
        <v>43770</v>
      </c>
      <c r="AN880" s="87" t="str">
        <f>IF(AND(Table1[[#This Row],[Completed Date]]&gt;="07/01/2019"+0,Table1[[#This Row],[Completed Date]]&lt;="6/30/2020"+0),"FY 19-20",IF(AND(Table1[[#This Row],[Completed Date]]&gt;="07/01/2018"+0,Table1[[#This Row],[Completed Date]]&lt;="6/30/2019"+0),"FY 18-19",""))</f>
        <v/>
      </c>
      <c r="AO880" s="152" t="str">
        <f>IFERROR(FIND("R",Table1[[#This Row],[FS_Priority]]),"")</f>
        <v/>
      </c>
      <c r="AX880"/>
      <c r="BA880" s="3"/>
    </row>
    <row r="881" spans="1:53" hidden="1" x14ac:dyDescent="0.25">
      <c r="A881" s="164" t="s">
        <v>4547</v>
      </c>
      <c r="B881" s="164" t="s">
        <v>4547</v>
      </c>
      <c r="C881" s="164" t="s">
        <v>295</v>
      </c>
      <c r="D881" s="168" t="b">
        <v>0</v>
      </c>
      <c r="E881" s="164" t="s">
        <v>141</v>
      </c>
      <c r="F881" s="164" t="s">
        <v>4745</v>
      </c>
      <c r="G881" s="164" t="s">
        <v>4746</v>
      </c>
      <c r="H881" s="164" t="s">
        <v>295</v>
      </c>
      <c r="I881" s="164" t="s">
        <v>264</v>
      </c>
      <c r="J881" s="164" t="s">
        <v>3826</v>
      </c>
      <c r="K881" s="164" t="s">
        <v>3951</v>
      </c>
      <c r="L881" s="164" t="s">
        <v>381</v>
      </c>
      <c r="M881" s="164" t="s">
        <v>4747</v>
      </c>
      <c r="N881" s="164" t="s">
        <v>295</v>
      </c>
      <c r="O881" s="164" t="s">
        <v>99</v>
      </c>
      <c r="P881" s="169">
        <v>6</v>
      </c>
      <c r="Q881" s="164" t="s">
        <v>295</v>
      </c>
      <c r="R881" s="164" t="s">
        <v>295</v>
      </c>
      <c r="S881" s="168" t="b">
        <v>0</v>
      </c>
      <c r="V881" s="170">
        <v>43717</v>
      </c>
      <c r="W881" s="164" t="s">
        <v>32</v>
      </c>
      <c r="X881"/>
      <c r="Z881" s="164" t="s">
        <v>295</v>
      </c>
      <c r="AC881" s="164" t="s">
        <v>295</v>
      </c>
      <c r="AE881" s="164" t="s">
        <v>295</v>
      </c>
      <c r="AF881" s="164" t="s">
        <v>295</v>
      </c>
      <c r="AG881" s="164" t="s">
        <v>295</v>
      </c>
      <c r="AH881" s="167"/>
      <c r="AI881" s="164" t="s">
        <v>295</v>
      </c>
      <c r="AJ881" s="151" t="str">
        <f t="shared" si="13"/>
        <v>PD&amp;C</v>
      </c>
      <c r="AK881" s="151" t="b">
        <f>ISNUMBER(SEARCH("IRT",Table1[[#This Row],[Current_Status]]))</f>
        <v>0</v>
      </c>
      <c r="AL881" s="152">
        <f>YEAR(Table1[[#This Row],[Project_Initiated]])</f>
        <v>2019</v>
      </c>
      <c r="AM881" s="87">
        <v>43770</v>
      </c>
      <c r="AN881" s="87" t="str">
        <f>IF(AND(Table1[[#This Row],[Completed Date]]&gt;="07/01/2019"+0,Table1[[#This Row],[Completed Date]]&lt;="6/30/2020"+0),"FY 19-20",IF(AND(Table1[[#This Row],[Completed Date]]&gt;="07/01/2018"+0,Table1[[#This Row],[Completed Date]]&lt;="6/30/2019"+0),"FY 18-19",""))</f>
        <v/>
      </c>
      <c r="AO881" s="152" t="str">
        <f>IFERROR(FIND("R",Table1[[#This Row],[FS_Priority]]),"")</f>
        <v/>
      </c>
      <c r="AX881"/>
      <c r="BA881" s="3"/>
    </row>
    <row r="882" spans="1:53" hidden="1" x14ac:dyDescent="0.25">
      <c r="A882" s="164" t="s">
        <v>142</v>
      </c>
      <c r="B882" s="164" t="s">
        <v>142</v>
      </c>
      <c r="C882" s="164" t="s">
        <v>295</v>
      </c>
      <c r="D882" s="168" t="b">
        <v>0</v>
      </c>
      <c r="E882" s="164" t="s">
        <v>141</v>
      </c>
      <c r="F882" s="164" t="s">
        <v>4506</v>
      </c>
      <c r="G882" s="164" t="s">
        <v>143</v>
      </c>
      <c r="H882" s="164" t="s">
        <v>295</v>
      </c>
      <c r="I882" s="164" t="s">
        <v>295</v>
      </c>
      <c r="J882" s="164" t="s">
        <v>3847</v>
      </c>
      <c r="K882" s="164" t="s">
        <v>3951</v>
      </c>
      <c r="L882" s="164" t="s">
        <v>381</v>
      </c>
      <c r="M882" s="164" t="s">
        <v>4033</v>
      </c>
      <c r="N882" s="164" t="s">
        <v>295</v>
      </c>
      <c r="O882" s="164" t="s">
        <v>3829</v>
      </c>
      <c r="P882" s="169">
        <v>11</v>
      </c>
      <c r="Q882" s="164" t="s">
        <v>295</v>
      </c>
      <c r="R882" s="164" t="s">
        <v>295</v>
      </c>
      <c r="S882" s="168" t="b">
        <v>0</v>
      </c>
      <c r="T882" s="169">
        <v>388000</v>
      </c>
      <c r="V882" s="170">
        <v>43273</v>
      </c>
      <c r="W882" s="164" t="s">
        <v>72</v>
      </c>
      <c r="X882"/>
      <c r="Z882" s="164" t="s">
        <v>295</v>
      </c>
      <c r="AC882" s="164" t="s">
        <v>295</v>
      </c>
      <c r="AE882" s="164" t="s">
        <v>295</v>
      </c>
      <c r="AF882" s="164" t="s">
        <v>295</v>
      </c>
      <c r="AG882" s="164" t="s">
        <v>295</v>
      </c>
      <c r="AH882" s="167"/>
      <c r="AI882" s="164" t="s">
        <v>295</v>
      </c>
      <c r="AJ882" s="151" t="str">
        <f t="shared" si="13"/>
        <v>PD&amp;C</v>
      </c>
      <c r="AK882" s="151" t="b">
        <f>ISNUMBER(SEARCH("IRT",Table1[[#This Row],[Current_Status]]))</f>
        <v>0</v>
      </c>
      <c r="AL882" s="152">
        <f>YEAR(Table1[[#This Row],[Project_Initiated]])</f>
        <v>2018</v>
      </c>
      <c r="AM882" s="87">
        <v>43770</v>
      </c>
      <c r="AN882" s="87" t="str">
        <f>IF(AND(Table1[[#This Row],[Completed Date]]&gt;="07/01/2019"+0,Table1[[#This Row],[Completed Date]]&lt;="6/30/2020"+0),"FY 19-20",IF(AND(Table1[[#This Row],[Completed Date]]&gt;="07/01/2018"+0,Table1[[#This Row],[Completed Date]]&lt;="6/30/2019"+0),"FY 18-19",""))</f>
        <v/>
      </c>
      <c r="AO882" s="152" t="str">
        <f>IFERROR(FIND("R",Table1[[#This Row],[FS_Priority]]),"")</f>
        <v/>
      </c>
      <c r="AX882"/>
      <c r="BA882" s="3"/>
    </row>
    <row r="883" spans="1:53" hidden="1" x14ac:dyDescent="0.25">
      <c r="A883" s="164" t="s">
        <v>740</v>
      </c>
      <c r="B883" s="164" t="s">
        <v>295</v>
      </c>
      <c r="C883" s="164" t="s">
        <v>740</v>
      </c>
      <c r="D883" s="168" t="b">
        <v>0</v>
      </c>
      <c r="E883" s="164" t="s">
        <v>151</v>
      </c>
      <c r="F883" s="164" t="s">
        <v>3461</v>
      </c>
      <c r="G883" s="164" t="s">
        <v>295</v>
      </c>
      <c r="H883" s="164" t="s">
        <v>378</v>
      </c>
      <c r="I883" s="164" t="s">
        <v>4056</v>
      </c>
      <c r="J883" s="164" t="s">
        <v>2838</v>
      </c>
      <c r="K883" s="164" t="s">
        <v>4035</v>
      </c>
      <c r="L883" s="164" t="s">
        <v>153</v>
      </c>
      <c r="M883" s="164" t="s">
        <v>4053</v>
      </c>
      <c r="N883" s="164" t="s">
        <v>295</v>
      </c>
      <c r="O883" s="164" t="s">
        <v>263</v>
      </c>
      <c r="Q883" s="164" t="s">
        <v>295</v>
      </c>
      <c r="R883" s="164" t="s">
        <v>295</v>
      </c>
      <c r="S883" s="168" t="b">
        <v>1</v>
      </c>
      <c r="V883" s="170">
        <v>43081</v>
      </c>
      <c r="W883" s="164" t="s">
        <v>295</v>
      </c>
      <c r="X883"/>
      <c r="Z883" s="164" t="s">
        <v>295</v>
      </c>
      <c r="AC883" s="164" t="s">
        <v>2790</v>
      </c>
      <c r="AE883" s="164" t="s">
        <v>263</v>
      </c>
      <c r="AF883" s="164" t="s">
        <v>741</v>
      </c>
      <c r="AG883" s="164" t="s">
        <v>2884</v>
      </c>
      <c r="AH883" s="170">
        <v>43412</v>
      </c>
      <c r="AI883" s="164" t="s">
        <v>4938</v>
      </c>
      <c r="AJ883" s="151" t="str">
        <f t="shared" si="13"/>
        <v>FS</v>
      </c>
      <c r="AK883" s="151" t="b">
        <f>ISNUMBER(SEARCH("IRT",Table1[[#This Row],[Current_Status]]))</f>
        <v>0</v>
      </c>
      <c r="AL883" s="152">
        <f>YEAR(Table1[[#This Row],[Project_Initiated]])</f>
        <v>2017</v>
      </c>
      <c r="AM883" s="87">
        <v>43770</v>
      </c>
      <c r="AN883" s="87" t="str">
        <f>IF(AND(Table1[[#This Row],[Completed Date]]&gt;="07/01/2019"+0,Table1[[#This Row],[Completed Date]]&lt;="6/30/2020"+0),"FY 19-20",IF(AND(Table1[[#This Row],[Completed Date]]&gt;="07/01/2018"+0,Table1[[#This Row],[Completed Date]]&lt;="6/30/2019"+0),"FY 18-19",""))</f>
        <v>FY 18-19</v>
      </c>
      <c r="AO883" s="152" t="str">
        <f>IFERROR(FIND("R",Table1[[#This Row],[FS_Priority]]),"")</f>
        <v/>
      </c>
      <c r="AX883"/>
      <c r="BA883" s="3"/>
    </row>
    <row r="884" spans="1:53" hidden="1" x14ac:dyDescent="0.25">
      <c r="A884" s="164" t="s">
        <v>1046</v>
      </c>
      <c r="B884" s="164" t="s">
        <v>295</v>
      </c>
      <c r="C884" s="164" t="s">
        <v>1046</v>
      </c>
      <c r="D884" s="168" t="b">
        <v>0</v>
      </c>
      <c r="E884" s="164" t="s">
        <v>151</v>
      </c>
      <c r="F884" s="164" t="s">
        <v>3458</v>
      </c>
      <c r="G884" s="164" t="s">
        <v>295</v>
      </c>
      <c r="H884" s="164" t="s">
        <v>544</v>
      </c>
      <c r="I884" s="164" t="s">
        <v>4042</v>
      </c>
      <c r="J884" s="164" t="s">
        <v>2854</v>
      </c>
      <c r="K884" s="164" t="s">
        <v>4035</v>
      </c>
      <c r="L884" s="164" t="s">
        <v>153</v>
      </c>
      <c r="M884" s="164" t="s">
        <v>4040</v>
      </c>
      <c r="N884" s="164" t="s">
        <v>295</v>
      </c>
      <c r="O884" s="164" t="s">
        <v>243</v>
      </c>
      <c r="Q884" s="164" t="s">
        <v>295</v>
      </c>
      <c r="R884" s="164" t="s">
        <v>295</v>
      </c>
      <c r="S884" s="168" t="b">
        <v>0</v>
      </c>
      <c r="V884" s="170">
        <v>43377</v>
      </c>
      <c r="W884" s="164" t="s">
        <v>295</v>
      </c>
      <c r="X884"/>
      <c r="Z884" s="164" t="s">
        <v>295</v>
      </c>
      <c r="AC884" s="164" t="s">
        <v>624</v>
      </c>
      <c r="AE884" s="164" t="s">
        <v>243</v>
      </c>
      <c r="AF884" s="164" t="s">
        <v>624</v>
      </c>
      <c r="AG884" s="164" t="s">
        <v>624</v>
      </c>
      <c r="AH884" s="170">
        <v>43377</v>
      </c>
      <c r="AI884" s="164" t="s">
        <v>4937</v>
      </c>
      <c r="AJ884" s="151" t="str">
        <f t="shared" si="13"/>
        <v>FS</v>
      </c>
      <c r="AK884" s="151" t="b">
        <f>ISNUMBER(SEARCH("IRT",Table1[[#This Row],[Current_Status]]))</f>
        <v>0</v>
      </c>
      <c r="AL884" s="152">
        <f>YEAR(Table1[[#This Row],[Project_Initiated]])</f>
        <v>2018</v>
      </c>
      <c r="AM884" s="87">
        <v>43770</v>
      </c>
      <c r="AN884" s="87" t="str">
        <f>IF(AND(Table1[[#This Row],[Completed Date]]&gt;="07/01/2019"+0,Table1[[#This Row],[Completed Date]]&lt;="6/30/2020"+0),"FY 19-20",IF(AND(Table1[[#This Row],[Completed Date]]&gt;="07/01/2018"+0,Table1[[#This Row],[Completed Date]]&lt;="6/30/2019"+0),"FY 18-19",""))</f>
        <v>FY 18-19</v>
      </c>
      <c r="AO884" s="152" t="str">
        <f>IFERROR(FIND("R",Table1[[#This Row],[FS_Priority]]),"")</f>
        <v/>
      </c>
      <c r="AX884"/>
      <c r="BA884" s="3"/>
    </row>
    <row r="885" spans="1:53" hidden="1" x14ac:dyDescent="0.25">
      <c r="A885" s="164" t="s">
        <v>912</v>
      </c>
      <c r="B885" s="164" t="s">
        <v>295</v>
      </c>
      <c r="C885" s="164" t="s">
        <v>912</v>
      </c>
      <c r="D885" s="168" t="b">
        <v>0</v>
      </c>
      <c r="E885" s="164" t="s">
        <v>151</v>
      </c>
      <c r="F885" s="164" t="s">
        <v>3442</v>
      </c>
      <c r="G885" s="164" t="s">
        <v>295</v>
      </c>
      <c r="H885" s="164" t="s">
        <v>557</v>
      </c>
      <c r="I885" s="164" t="s">
        <v>4055</v>
      </c>
      <c r="J885" s="164" t="s">
        <v>2838</v>
      </c>
      <c r="K885" s="164" t="s">
        <v>4035</v>
      </c>
      <c r="L885" s="164" t="s">
        <v>153</v>
      </c>
      <c r="M885" s="164" t="s">
        <v>3913</v>
      </c>
      <c r="N885" s="164" t="s">
        <v>295</v>
      </c>
      <c r="O885" s="164" t="s">
        <v>263</v>
      </c>
      <c r="Q885" s="164" t="s">
        <v>295</v>
      </c>
      <c r="R885" s="164" t="s">
        <v>295</v>
      </c>
      <c r="S885" s="168" t="b">
        <v>0</v>
      </c>
      <c r="V885" s="170">
        <v>43154</v>
      </c>
      <c r="W885" s="164" t="s">
        <v>295</v>
      </c>
      <c r="X885"/>
      <c r="Z885" s="164" t="s">
        <v>295</v>
      </c>
      <c r="AC885" s="164" t="s">
        <v>913</v>
      </c>
      <c r="AE885" s="164" t="s">
        <v>263</v>
      </c>
      <c r="AF885" s="164" t="s">
        <v>914</v>
      </c>
      <c r="AG885" s="164" t="s">
        <v>2884</v>
      </c>
      <c r="AH885" s="170">
        <v>43292</v>
      </c>
      <c r="AI885" s="164" t="s">
        <v>4933</v>
      </c>
      <c r="AJ885" s="151" t="str">
        <f t="shared" si="13"/>
        <v>FS</v>
      </c>
      <c r="AK885" s="151" t="b">
        <f>ISNUMBER(SEARCH("IRT",Table1[[#This Row],[Current_Status]]))</f>
        <v>0</v>
      </c>
      <c r="AL885" s="152">
        <f>YEAR(Table1[[#This Row],[Project_Initiated]])</f>
        <v>2018</v>
      </c>
      <c r="AM885" s="87">
        <v>43770</v>
      </c>
      <c r="AN885" s="87" t="str">
        <f>IF(AND(Table1[[#This Row],[Completed Date]]&gt;="07/01/2019"+0,Table1[[#This Row],[Completed Date]]&lt;="6/30/2020"+0),"FY 19-20",IF(AND(Table1[[#This Row],[Completed Date]]&gt;="07/01/2018"+0,Table1[[#This Row],[Completed Date]]&lt;="6/30/2019"+0),"FY 18-19",""))</f>
        <v>FY 18-19</v>
      </c>
      <c r="AO885" s="152" t="str">
        <f>IFERROR(FIND("R",Table1[[#This Row],[FS_Priority]]),"")</f>
        <v/>
      </c>
      <c r="AX885"/>
      <c r="BA885" s="3"/>
    </row>
    <row r="886" spans="1:53" hidden="1" x14ac:dyDescent="0.25">
      <c r="A886" s="164" t="s">
        <v>1026</v>
      </c>
      <c r="B886" s="164" t="s">
        <v>295</v>
      </c>
      <c r="C886" s="164" t="s">
        <v>1026</v>
      </c>
      <c r="D886" s="168" t="b">
        <v>0</v>
      </c>
      <c r="E886" s="164" t="s">
        <v>151</v>
      </c>
      <c r="F886" s="164" t="s">
        <v>3441</v>
      </c>
      <c r="G886" s="164" t="s">
        <v>295</v>
      </c>
      <c r="H886" s="164" t="s">
        <v>262</v>
      </c>
      <c r="I886" s="164" t="s">
        <v>4038</v>
      </c>
      <c r="J886" s="164" t="s">
        <v>2838</v>
      </c>
      <c r="K886" s="164" t="s">
        <v>4035</v>
      </c>
      <c r="L886" s="164" t="s">
        <v>153</v>
      </c>
      <c r="M886" s="164" t="s">
        <v>4039</v>
      </c>
      <c r="N886" s="164" t="s">
        <v>295</v>
      </c>
      <c r="O886" s="164" t="s">
        <v>243</v>
      </c>
      <c r="Q886" s="164" t="s">
        <v>295</v>
      </c>
      <c r="R886" s="164" t="s">
        <v>295</v>
      </c>
      <c r="S886" s="168" t="b">
        <v>0</v>
      </c>
      <c r="V886" s="170">
        <v>43362</v>
      </c>
      <c r="W886" s="164" t="s">
        <v>295</v>
      </c>
      <c r="X886"/>
      <c r="Z886" s="164" t="s">
        <v>295</v>
      </c>
      <c r="AC886" s="164" t="s">
        <v>295</v>
      </c>
      <c r="AE886" s="164" t="s">
        <v>243</v>
      </c>
      <c r="AF886" s="164" t="s">
        <v>295</v>
      </c>
      <c r="AG886" s="164" t="s">
        <v>295</v>
      </c>
      <c r="AH886" s="170">
        <v>43395</v>
      </c>
      <c r="AI886" s="164" t="s">
        <v>4932</v>
      </c>
      <c r="AJ886" s="151" t="str">
        <f t="shared" si="13"/>
        <v>FS</v>
      </c>
      <c r="AK886" s="151" t="b">
        <f>ISNUMBER(SEARCH("IRT",Table1[[#This Row],[Current_Status]]))</f>
        <v>0</v>
      </c>
      <c r="AL886" s="152">
        <f>YEAR(Table1[[#This Row],[Project_Initiated]])</f>
        <v>2018</v>
      </c>
      <c r="AM886" s="87">
        <v>43770</v>
      </c>
      <c r="AN886" s="87" t="str">
        <f>IF(AND(Table1[[#This Row],[Completed Date]]&gt;="07/01/2019"+0,Table1[[#This Row],[Completed Date]]&lt;="6/30/2020"+0),"FY 19-20",IF(AND(Table1[[#This Row],[Completed Date]]&gt;="07/01/2018"+0,Table1[[#This Row],[Completed Date]]&lt;="6/30/2019"+0),"FY 18-19",""))</f>
        <v>FY 18-19</v>
      </c>
      <c r="AO886" s="152" t="str">
        <f>IFERROR(FIND("R",Table1[[#This Row],[FS_Priority]]),"")</f>
        <v/>
      </c>
      <c r="AX886"/>
      <c r="BA886" s="3"/>
    </row>
    <row r="887" spans="1:53" hidden="1" x14ac:dyDescent="0.25">
      <c r="A887" s="164" t="s">
        <v>985</v>
      </c>
      <c r="B887" s="164" t="s">
        <v>295</v>
      </c>
      <c r="C887" s="164" t="s">
        <v>985</v>
      </c>
      <c r="D887" s="168" t="b">
        <v>0</v>
      </c>
      <c r="E887" s="164" t="s">
        <v>151</v>
      </c>
      <c r="F887" s="164" t="s">
        <v>3454</v>
      </c>
      <c r="G887" s="164" t="s">
        <v>986</v>
      </c>
      <c r="H887" s="164" t="s">
        <v>525</v>
      </c>
      <c r="I887" s="164" t="s">
        <v>4037</v>
      </c>
      <c r="J887" s="164" t="s">
        <v>2854</v>
      </c>
      <c r="K887" s="164" t="s">
        <v>4035</v>
      </c>
      <c r="L887" s="164" t="s">
        <v>153</v>
      </c>
      <c r="M887" s="164" t="s">
        <v>3907</v>
      </c>
      <c r="N887" s="164" t="s">
        <v>295</v>
      </c>
      <c r="O887" s="164" t="s">
        <v>263</v>
      </c>
      <c r="Q887" s="164" t="s">
        <v>295</v>
      </c>
      <c r="R887" s="164" t="s">
        <v>295</v>
      </c>
      <c r="S887" s="168" t="b">
        <v>0</v>
      </c>
      <c r="V887" s="170">
        <v>43328</v>
      </c>
      <c r="W887" s="164" t="s">
        <v>295</v>
      </c>
      <c r="X887"/>
      <c r="Z887" s="164" t="s">
        <v>295</v>
      </c>
      <c r="AC887" s="164" t="s">
        <v>295</v>
      </c>
      <c r="AE887" s="164" t="s">
        <v>295</v>
      </c>
      <c r="AF887" s="164" t="s">
        <v>295</v>
      </c>
      <c r="AG887" s="164" t="s">
        <v>2883</v>
      </c>
      <c r="AH887" s="170">
        <v>43391</v>
      </c>
      <c r="AI887" s="164" t="s">
        <v>4932</v>
      </c>
      <c r="AJ887" s="151" t="str">
        <f t="shared" si="13"/>
        <v>FS</v>
      </c>
      <c r="AK887" s="151" t="b">
        <f>ISNUMBER(SEARCH("IRT",Table1[[#This Row],[Current_Status]]))</f>
        <v>0</v>
      </c>
      <c r="AL887" s="152">
        <f>YEAR(Table1[[#This Row],[Project_Initiated]])</f>
        <v>2018</v>
      </c>
      <c r="AM887" s="87">
        <v>43770</v>
      </c>
      <c r="AN887" s="87" t="str">
        <f>IF(AND(Table1[[#This Row],[Completed Date]]&gt;="07/01/2019"+0,Table1[[#This Row],[Completed Date]]&lt;="6/30/2020"+0),"FY 19-20",IF(AND(Table1[[#This Row],[Completed Date]]&gt;="07/01/2018"+0,Table1[[#This Row],[Completed Date]]&lt;="6/30/2019"+0),"FY 18-19",""))</f>
        <v>FY 18-19</v>
      </c>
      <c r="AO887" s="152" t="str">
        <f>IFERROR(FIND("R",Table1[[#This Row],[FS_Priority]]),"")</f>
        <v/>
      </c>
      <c r="AX887"/>
      <c r="BA887" s="3"/>
    </row>
    <row r="888" spans="1:53" hidden="1" x14ac:dyDescent="0.25">
      <c r="A888" s="164" t="s">
        <v>743</v>
      </c>
      <c r="B888" s="164" t="s">
        <v>295</v>
      </c>
      <c r="C888" s="164" t="s">
        <v>743</v>
      </c>
      <c r="D888" s="168" t="b">
        <v>0</v>
      </c>
      <c r="E888" s="164" t="s">
        <v>151</v>
      </c>
      <c r="F888" s="164" t="s">
        <v>3460</v>
      </c>
      <c r="G888" s="164" t="s">
        <v>295</v>
      </c>
      <c r="H888" s="164" t="s">
        <v>550</v>
      </c>
      <c r="I888" s="164" t="s">
        <v>4049</v>
      </c>
      <c r="J888" s="164" t="s">
        <v>2838</v>
      </c>
      <c r="K888" s="164" t="s">
        <v>4035</v>
      </c>
      <c r="L888" s="164" t="s">
        <v>153</v>
      </c>
      <c r="M888" s="164" t="s">
        <v>4050</v>
      </c>
      <c r="N888" s="164" t="s">
        <v>295</v>
      </c>
      <c r="O888" s="164" t="s">
        <v>263</v>
      </c>
      <c r="Q888" s="164" t="s">
        <v>295</v>
      </c>
      <c r="R888" s="164" t="s">
        <v>295</v>
      </c>
      <c r="S888" s="168" t="b">
        <v>0</v>
      </c>
      <c r="V888" s="170">
        <v>43091</v>
      </c>
      <c r="W888" s="164" t="s">
        <v>295</v>
      </c>
      <c r="X888"/>
      <c r="Z888" s="164" t="s">
        <v>295</v>
      </c>
      <c r="AC888" s="164" t="s">
        <v>744</v>
      </c>
      <c r="AE888" s="164" t="s">
        <v>263</v>
      </c>
      <c r="AF888" s="164" t="s">
        <v>745</v>
      </c>
      <c r="AG888" s="164" t="s">
        <v>2884</v>
      </c>
      <c r="AH888" s="170">
        <v>43364</v>
      </c>
      <c r="AI888" s="164" t="s">
        <v>4933</v>
      </c>
      <c r="AJ888" s="151" t="str">
        <f t="shared" si="13"/>
        <v>FS</v>
      </c>
      <c r="AK888" s="151" t="b">
        <f>ISNUMBER(SEARCH("IRT",Table1[[#This Row],[Current_Status]]))</f>
        <v>0</v>
      </c>
      <c r="AL888" s="152">
        <f>YEAR(Table1[[#This Row],[Project_Initiated]])</f>
        <v>2017</v>
      </c>
      <c r="AM888" s="87">
        <v>43770</v>
      </c>
      <c r="AN888" s="87" t="str">
        <f>IF(AND(Table1[[#This Row],[Completed Date]]&gt;="07/01/2019"+0,Table1[[#This Row],[Completed Date]]&lt;="6/30/2020"+0),"FY 19-20",IF(AND(Table1[[#This Row],[Completed Date]]&gt;="07/01/2018"+0,Table1[[#This Row],[Completed Date]]&lt;="6/30/2019"+0),"FY 18-19",""))</f>
        <v>FY 18-19</v>
      </c>
      <c r="AO888" s="152" t="str">
        <f>IFERROR(FIND("R",Table1[[#This Row],[FS_Priority]]),"")</f>
        <v/>
      </c>
      <c r="AX888"/>
      <c r="BA888" s="3"/>
    </row>
    <row r="889" spans="1:53" hidden="1" x14ac:dyDescent="0.25">
      <c r="A889" s="164" t="s">
        <v>915</v>
      </c>
      <c r="B889" s="164" t="s">
        <v>295</v>
      </c>
      <c r="C889" s="164" t="s">
        <v>915</v>
      </c>
      <c r="D889" s="168" t="b">
        <v>0</v>
      </c>
      <c r="E889" s="164" t="s">
        <v>151</v>
      </c>
      <c r="F889" s="164" t="s">
        <v>3443</v>
      </c>
      <c r="G889" s="164" t="s">
        <v>295</v>
      </c>
      <c r="H889" s="164" t="s">
        <v>544</v>
      </c>
      <c r="I889" s="164" t="s">
        <v>4046</v>
      </c>
      <c r="J889" s="164" t="s">
        <v>2838</v>
      </c>
      <c r="K889" s="164" t="s">
        <v>4035</v>
      </c>
      <c r="L889" s="164" t="s">
        <v>153</v>
      </c>
      <c r="M889" s="164" t="s">
        <v>4040</v>
      </c>
      <c r="N889" s="164" t="s">
        <v>295</v>
      </c>
      <c r="O889" s="164" t="s">
        <v>243</v>
      </c>
      <c r="Q889" s="164" t="s">
        <v>295</v>
      </c>
      <c r="R889" s="164" t="s">
        <v>152</v>
      </c>
      <c r="S889" s="168" t="b">
        <v>1</v>
      </c>
      <c r="V889" s="170">
        <v>43167</v>
      </c>
      <c r="W889" s="164" t="s">
        <v>295</v>
      </c>
      <c r="X889"/>
      <c r="Z889" s="164" t="s">
        <v>295</v>
      </c>
      <c r="AC889" s="164" t="s">
        <v>916</v>
      </c>
      <c r="AD889" s="167"/>
      <c r="AE889" s="164" t="s">
        <v>243</v>
      </c>
      <c r="AF889" s="164" t="s">
        <v>295</v>
      </c>
      <c r="AG889" s="164" t="s">
        <v>624</v>
      </c>
      <c r="AH889" s="170">
        <v>43306</v>
      </c>
      <c r="AI889" s="164" t="s">
        <v>4933</v>
      </c>
      <c r="AJ889" s="151" t="str">
        <f t="shared" si="13"/>
        <v>FS</v>
      </c>
      <c r="AK889" s="151" t="b">
        <f>ISNUMBER(SEARCH("IRT",Table1[[#This Row],[Current_Status]]))</f>
        <v>0</v>
      </c>
      <c r="AL889" s="152">
        <f>YEAR(Table1[[#This Row],[Project_Initiated]])</f>
        <v>2018</v>
      </c>
      <c r="AM889" s="87">
        <v>43770</v>
      </c>
      <c r="AN889" s="87" t="str">
        <f>IF(AND(Table1[[#This Row],[Completed Date]]&gt;="07/01/2019"+0,Table1[[#This Row],[Completed Date]]&lt;="6/30/2020"+0),"FY 19-20",IF(AND(Table1[[#This Row],[Completed Date]]&gt;="07/01/2018"+0,Table1[[#This Row],[Completed Date]]&lt;="6/30/2019"+0),"FY 18-19",""))</f>
        <v>FY 18-19</v>
      </c>
      <c r="AO889" s="152" t="str">
        <f>IFERROR(FIND("R",Table1[[#This Row],[FS_Priority]]),"")</f>
        <v/>
      </c>
      <c r="AX889"/>
      <c r="BA889" s="3"/>
    </row>
    <row r="890" spans="1:53" hidden="1" x14ac:dyDescent="0.25">
      <c r="A890" s="164" t="s">
        <v>763</v>
      </c>
      <c r="B890" s="164" t="s">
        <v>295</v>
      </c>
      <c r="C890" s="164" t="s">
        <v>763</v>
      </c>
      <c r="D890" s="168" t="b">
        <v>0</v>
      </c>
      <c r="E890" s="164" t="s">
        <v>151</v>
      </c>
      <c r="F890" s="164" t="s">
        <v>3453</v>
      </c>
      <c r="G890" s="164" t="s">
        <v>295</v>
      </c>
      <c r="H890" s="164" t="s">
        <v>3873</v>
      </c>
      <c r="I890" s="164" t="s">
        <v>4065</v>
      </c>
      <c r="J890" s="164" t="s">
        <v>2838</v>
      </c>
      <c r="K890" s="164" t="s">
        <v>4035</v>
      </c>
      <c r="L890" s="164" t="s">
        <v>153</v>
      </c>
      <c r="M890" s="164" t="s">
        <v>4063</v>
      </c>
      <c r="N890" s="164" t="s">
        <v>295</v>
      </c>
      <c r="O890" s="164" t="s">
        <v>263</v>
      </c>
      <c r="Q890" s="164" t="s">
        <v>295</v>
      </c>
      <c r="R890" s="164" t="s">
        <v>925</v>
      </c>
      <c r="S890" s="168" t="b">
        <v>0</v>
      </c>
      <c r="V890" s="170">
        <v>43131</v>
      </c>
      <c r="W890" s="164" t="s">
        <v>295</v>
      </c>
      <c r="X890"/>
      <c r="Z890" s="164" t="s">
        <v>295</v>
      </c>
      <c r="AC890" s="164" t="s">
        <v>764</v>
      </c>
      <c r="AE890" s="164" t="s">
        <v>263</v>
      </c>
      <c r="AF890" s="164" t="s">
        <v>762</v>
      </c>
      <c r="AG890" s="164" t="s">
        <v>2884</v>
      </c>
      <c r="AH890" s="170">
        <v>43364</v>
      </c>
      <c r="AI890" s="164" t="s">
        <v>4933</v>
      </c>
      <c r="AJ890" s="151" t="str">
        <f t="shared" si="13"/>
        <v>FS</v>
      </c>
      <c r="AK890" s="151" t="b">
        <f>ISNUMBER(SEARCH("IRT",Table1[[#This Row],[Current_Status]]))</f>
        <v>0</v>
      </c>
      <c r="AL890" s="152">
        <f>YEAR(Table1[[#This Row],[Project_Initiated]])</f>
        <v>2018</v>
      </c>
      <c r="AM890" s="87">
        <v>43770</v>
      </c>
      <c r="AN890" s="87" t="str">
        <f>IF(AND(Table1[[#This Row],[Completed Date]]&gt;="07/01/2019"+0,Table1[[#This Row],[Completed Date]]&lt;="6/30/2020"+0),"FY 19-20",IF(AND(Table1[[#This Row],[Completed Date]]&gt;="07/01/2018"+0,Table1[[#This Row],[Completed Date]]&lt;="6/30/2019"+0),"FY 18-19",""))</f>
        <v>FY 18-19</v>
      </c>
      <c r="AO890" s="152" t="str">
        <f>IFERROR(FIND("R",Table1[[#This Row],[FS_Priority]]),"")</f>
        <v/>
      </c>
      <c r="AX890"/>
      <c r="BA890" s="3"/>
    </row>
    <row r="891" spans="1:53" hidden="1" x14ac:dyDescent="0.25">
      <c r="A891" s="164" t="s">
        <v>2794</v>
      </c>
      <c r="B891" s="164" t="s">
        <v>295</v>
      </c>
      <c r="C891" s="164" t="s">
        <v>2794</v>
      </c>
      <c r="D891" s="168" t="b">
        <v>0</v>
      </c>
      <c r="E891" s="164" t="s">
        <v>151</v>
      </c>
      <c r="F891" s="164" t="s">
        <v>3445</v>
      </c>
      <c r="G891" s="164" t="s">
        <v>3043</v>
      </c>
      <c r="H891" s="164" t="s">
        <v>481</v>
      </c>
      <c r="I891" s="164" t="s">
        <v>295</v>
      </c>
      <c r="J891" s="164" t="s">
        <v>2851</v>
      </c>
      <c r="K891" s="164" t="s">
        <v>4035</v>
      </c>
      <c r="L891" s="164" t="s">
        <v>153</v>
      </c>
      <c r="M891" s="164" t="s">
        <v>4041</v>
      </c>
      <c r="N891" s="164" t="s">
        <v>295</v>
      </c>
      <c r="O891" s="164" t="s">
        <v>295</v>
      </c>
      <c r="Q891" s="164" t="s">
        <v>295</v>
      </c>
      <c r="R891" s="164" t="s">
        <v>295</v>
      </c>
      <c r="S891" s="168" t="b">
        <v>0</v>
      </c>
      <c r="V891" s="170">
        <v>43411</v>
      </c>
      <c r="W891" s="164" t="s">
        <v>295</v>
      </c>
      <c r="X891"/>
      <c r="Z891" s="164" t="s">
        <v>295</v>
      </c>
      <c r="AC891" s="164" t="s">
        <v>295</v>
      </c>
      <c r="AD891" s="171">
        <v>43444</v>
      </c>
      <c r="AE891" s="164" t="s">
        <v>583</v>
      </c>
      <c r="AF891" s="164" t="s">
        <v>4853</v>
      </c>
      <c r="AG891" s="164" t="s">
        <v>2884</v>
      </c>
      <c r="AH891" s="170">
        <v>43535</v>
      </c>
      <c r="AI891" s="164" t="s">
        <v>4937</v>
      </c>
      <c r="AJ891" s="151" t="str">
        <f t="shared" si="13"/>
        <v>FS</v>
      </c>
      <c r="AK891" s="151" t="b">
        <f>ISNUMBER(SEARCH("IRT",Table1[[#This Row],[Current_Status]]))</f>
        <v>0</v>
      </c>
      <c r="AL891" s="152">
        <f>YEAR(Table1[[#This Row],[Project_Initiated]])</f>
        <v>2018</v>
      </c>
      <c r="AM891" s="87">
        <v>43770</v>
      </c>
      <c r="AN891" s="87" t="str">
        <f>IF(AND(Table1[[#This Row],[Completed Date]]&gt;="07/01/2019"+0,Table1[[#This Row],[Completed Date]]&lt;="6/30/2020"+0),"FY 19-20",IF(AND(Table1[[#This Row],[Completed Date]]&gt;="07/01/2018"+0,Table1[[#This Row],[Completed Date]]&lt;="6/30/2019"+0),"FY 18-19",""))</f>
        <v>FY 18-19</v>
      </c>
      <c r="AO891" s="152" t="str">
        <f>IFERROR(FIND("R",Table1[[#This Row],[FS_Priority]]),"")</f>
        <v/>
      </c>
      <c r="AX891"/>
      <c r="BA891" s="3"/>
    </row>
    <row r="892" spans="1:53" hidden="1" x14ac:dyDescent="0.25">
      <c r="A892" s="164" t="s">
        <v>863</v>
      </c>
      <c r="B892" s="164" t="s">
        <v>295</v>
      </c>
      <c r="C892" s="164" t="s">
        <v>863</v>
      </c>
      <c r="D892" s="168" t="b">
        <v>0</v>
      </c>
      <c r="E892" s="164" t="s">
        <v>151</v>
      </c>
      <c r="F892" s="164" t="s">
        <v>3465</v>
      </c>
      <c r="G892" s="164" t="s">
        <v>295</v>
      </c>
      <c r="H892" s="164" t="s">
        <v>550</v>
      </c>
      <c r="I892" s="164" t="s">
        <v>4051</v>
      </c>
      <c r="J892" s="164" t="s">
        <v>2838</v>
      </c>
      <c r="K892" s="164" t="s">
        <v>4035</v>
      </c>
      <c r="L892" s="164" t="s">
        <v>153</v>
      </c>
      <c r="M892" s="164" t="s">
        <v>4050</v>
      </c>
      <c r="N892" s="164" t="s">
        <v>295</v>
      </c>
      <c r="O892" s="164" t="s">
        <v>243</v>
      </c>
      <c r="Q892" s="164" t="s">
        <v>295</v>
      </c>
      <c r="R892" s="164" t="s">
        <v>264</v>
      </c>
      <c r="S892" s="168" t="b">
        <v>1</v>
      </c>
      <c r="V892" s="170">
        <v>43229</v>
      </c>
      <c r="W892" s="164" t="s">
        <v>295</v>
      </c>
      <c r="X892"/>
      <c r="Z892" s="164" t="s">
        <v>295</v>
      </c>
      <c r="AC892" s="164" t="s">
        <v>295</v>
      </c>
      <c r="AE892" s="164" t="s">
        <v>243</v>
      </c>
      <c r="AF892" s="164" t="s">
        <v>295</v>
      </c>
      <c r="AG892" s="164" t="s">
        <v>624</v>
      </c>
      <c r="AH892" s="170">
        <v>43336</v>
      </c>
      <c r="AI892" s="164" t="s">
        <v>4935</v>
      </c>
      <c r="AJ892" s="151" t="str">
        <f t="shared" si="13"/>
        <v>FS</v>
      </c>
      <c r="AK892" s="151" t="b">
        <f>ISNUMBER(SEARCH("IRT",Table1[[#This Row],[Current_Status]]))</f>
        <v>0</v>
      </c>
      <c r="AL892" s="152">
        <f>YEAR(Table1[[#This Row],[Project_Initiated]])</f>
        <v>2018</v>
      </c>
      <c r="AM892" s="87">
        <v>43770</v>
      </c>
      <c r="AN892" s="87" t="str">
        <f>IF(AND(Table1[[#This Row],[Completed Date]]&gt;="07/01/2019"+0,Table1[[#This Row],[Completed Date]]&lt;="6/30/2020"+0),"FY 19-20",IF(AND(Table1[[#This Row],[Completed Date]]&gt;="07/01/2018"+0,Table1[[#This Row],[Completed Date]]&lt;="6/30/2019"+0),"FY 18-19",""))</f>
        <v>FY 18-19</v>
      </c>
      <c r="AO892" s="152" t="str">
        <f>IFERROR(FIND("R",Table1[[#This Row],[FS_Priority]]),"")</f>
        <v/>
      </c>
      <c r="AX892"/>
      <c r="BA892" s="3"/>
    </row>
    <row r="893" spans="1:53" hidden="1" x14ac:dyDescent="0.25">
      <c r="A893" s="164" t="s">
        <v>721</v>
      </c>
      <c r="B893" s="164" t="s">
        <v>295</v>
      </c>
      <c r="C893" s="164" t="s">
        <v>721</v>
      </c>
      <c r="D893" s="168" t="b">
        <v>0</v>
      </c>
      <c r="E893" s="164" t="s">
        <v>151</v>
      </c>
      <c r="F893" s="164" t="s">
        <v>3467</v>
      </c>
      <c r="G893" s="164" t="s">
        <v>295</v>
      </c>
      <c r="H893" s="164" t="s">
        <v>548</v>
      </c>
      <c r="I893" s="164" t="s">
        <v>4058</v>
      </c>
      <c r="J893" s="164" t="s">
        <v>2838</v>
      </c>
      <c r="K893" s="164" t="s">
        <v>4035</v>
      </c>
      <c r="L893" s="164" t="s">
        <v>153</v>
      </c>
      <c r="M893" s="164" t="s">
        <v>4059</v>
      </c>
      <c r="N893" s="164" t="s">
        <v>295</v>
      </c>
      <c r="O893" s="164" t="s">
        <v>263</v>
      </c>
      <c r="Q893" s="164" t="s">
        <v>295</v>
      </c>
      <c r="R893" s="164" t="s">
        <v>323</v>
      </c>
      <c r="S893" s="168" t="b">
        <v>0</v>
      </c>
      <c r="V893" s="170">
        <v>42998</v>
      </c>
      <c r="W893" s="164" t="s">
        <v>295</v>
      </c>
      <c r="X893"/>
      <c r="Z893" s="164" t="s">
        <v>295</v>
      </c>
      <c r="AC893" s="164" t="s">
        <v>722</v>
      </c>
      <c r="AE893" s="164" t="s">
        <v>263</v>
      </c>
      <c r="AF893" s="164" t="s">
        <v>723</v>
      </c>
      <c r="AG893" s="164" t="s">
        <v>2884</v>
      </c>
      <c r="AH893" s="170">
        <v>43306</v>
      </c>
      <c r="AI893" s="164" t="s">
        <v>4938</v>
      </c>
      <c r="AJ893" s="151" t="str">
        <f t="shared" si="13"/>
        <v>FS</v>
      </c>
      <c r="AK893" s="151" t="b">
        <f>ISNUMBER(SEARCH("IRT",Table1[[#This Row],[Current_Status]]))</f>
        <v>0</v>
      </c>
      <c r="AL893" s="152">
        <f>YEAR(Table1[[#This Row],[Project_Initiated]])</f>
        <v>2017</v>
      </c>
      <c r="AM893" s="87">
        <v>43770</v>
      </c>
      <c r="AN893" s="87" t="str">
        <f>IF(AND(Table1[[#This Row],[Completed Date]]&gt;="07/01/2019"+0,Table1[[#This Row],[Completed Date]]&lt;="6/30/2020"+0),"FY 19-20",IF(AND(Table1[[#This Row],[Completed Date]]&gt;="07/01/2018"+0,Table1[[#This Row],[Completed Date]]&lt;="6/30/2019"+0),"FY 18-19",""))</f>
        <v>FY 18-19</v>
      </c>
      <c r="AO893" s="152" t="str">
        <f>IFERROR(FIND("R",Table1[[#This Row],[FS_Priority]]),"")</f>
        <v/>
      </c>
      <c r="AX893"/>
      <c r="BA893" s="3"/>
    </row>
    <row r="894" spans="1:53" hidden="1" x14ac:dyDescent="0.25">
      <c r="A894" s="164" t="s">
        <v>1053</v>
      </c>
      <c r="B894" s="164" t="s">
        <v>295</v>
      </c>
      <c r="C894" s="164" t="s">
        <v>1053</v>
      </c>
      <c r="D894" s="168" t="b">
        <v>0</v>
      </c>
      <c r="E894" s="164" t="s">
        <v>151</v>
      </c>
      <c r="F894" s="164" t="s">
        <v>3447</v>
      </c>
      <c r="G894" s="164" t="s">
        <v>295</v>
      </c>
      <c r="H894" s="164" t="s">
        <v>1054</v>
      </c>
      <c r="I894" s="164" t="s">
        <v>295</v>
      </c>
      <c r="J894" s="164" t="s">
        <v>2838</v>
      </c>
      <c r="K894" s="164" t="s">
        <v>4035</v>
      </c>
      <c r="L894" s="164" t="s">
        <v>153</v>
      </c>
      <c r="M894" s="164" t="s">
        <v>4047</v>
      </c>
      <c r="N894" s="164" t="s">
        <v>295</v>
      </c>
      <c r="O894" s="164" t="s">
        <v>243</v>
      </c>
      <c r="Q894" s="164" t="s">
        <v>295</v>
      </c>
      <c r="R894" s="164" t="s">
        <v>295</v>
      </c>
      <c r="S894" s="168" t="b">
        <v>0</v>
      </c>
      <c r="V894" s="170">
        <v>43389</v>
      </c>
      <c r="W894" s="164" t="s">
        <v>295</v>
      </c>
      <c r="X894"/>
      <c r="Z894" s="164" t="s">
        <v>295</v>
      </c>
      <c r="AC894" s="164" t="s">
        <v>624</v>
      </c>
      <c r="AE894" s="164" t="s">
        <v>243</v>
      </c>
      <c r="AF894" s="164" t="s">
        <v>624</v>
      </c>
      <c r="AG894" s="164" t="s">
        <v>624</v>
      </c>
      <c r="AH894" s="170">
        <v>43474</v>
      </c>
      <c r="AI894" s="164" t="s">
        <v>4937</v>
      </c>
      <c r="AJ894" s="151" t="str">
        <f t="shared" si="13"/>
        <v>FS</v>
      </c>
      <c r="AK894" s="151" t="b">
        <f>ISNUMBER(SEARCH("IRT",Table1[[#This Row],[Current_Status]]))</f>
        <v>0</v>
      </c>
      <c r="AL894" s="152">
        <f>YEAR(Table1[[#This Row],[Project_Initiated]])</f>
        <v>2018</v>
      </c>
      <c r="AM894" s="87">
        <v>43770</v>
      </c>
      <c r="AN894" s="87" t="str">
        <f>IF(AND(Table1[[#This Row],[Completed Date]]&gt;="07/01/2019"+0,Table1[[#This Row],[Completed Date]]&lt;="6/30/2020"+0),"FY 19-20",IF(AND(Table1[[#This Row],[Completed Date]]&gt;="07/01/2018"+0,Table1[[#This Row],[Completed Date]]&lt;="6/30/2019"+0),"FY 18-19",""))</f>
        <v>FY 18-19</v>
      </c>
      <c r="AO894" s="152" t="str">
        <f>IFERROR(FIND("R",Table1[[#This Row],[FS_Priority]]),"")</f>
        <v/>
      </c>
      <c r="AX894"/>
      <c r="BA894" s="3"/>
    </row>
    <row r="895" spans="1:53" hidden="1" x14ac:dyDescent="0.25">
      <c r="A895" s="164" t="s">
        <v>917</v>
      </c>
      <c r="B895" s="164" t="s">
        <v>295</v>
      </c>
      <c r="C895" s="164" t="s">
        <v>917</v>
      </c>
      <c r="D895" s="168" t="b">
        <v>0</v>
      </c>
      <c r="E895" s="164" t="s">
        <v>151</v>
      </c>
      <c r="F895" s="164" t="s">
        <v>3444</v>
      </c>
      <c r="G895" s="164" t="s">
        <v>295</v>
      </c>
      <c r="H895" s="164" t="s">
        <v>918</v>
      </c>
      <c r="I895" s="164" t="s">
        <v>4044</v>
      </c>
      <c r="J895" s="164" t="s">
        <v>2838</v>
      </c>
      <c r="K895" s="164" t="s">
        <v>4035</v>
      </c>
      <c r="L895" s="164" t="s">
        <v>153</v>
      </c>
      <c r="M895" s="164" t="s">
        <v>4040</v>
      </c>
      <c r="N895" s="164" t="s">
        <v>295</v>
      </c>
      <c r="O895" s="164" t="s">
        <v>243</v>
      </c>
      <c r="Q895" s="164" t="s">
        <v>295</v>
      </c>
      <c r="R895" s="164" t="s">
        <v>309</v>
      </c>
      <c r="S895" s="168" t="b">
        <v>1</v>
      </c>
      <c r="V895" s="170">
        <v>43167</v>
      </c>
      <c r="W895" s="164" t="s">
        <v>295</v>
      </c>
      <c r="X895"/>
      <c r="Z895" s="164" t="s">
        <v>295</v>
      </c>
      <c r="AC895" s="164" t="s">
        <v>295</v>
      </c>
      <c r="AE895" s="164" t="s">
        <v>243</v>
      </c>
      <c r="AF895" s="164" t="s">
        <v>295</v>
      </c>
      <c r="AG895" s="164" t="s">
        <v>624</v>
      </c>
      <c r="AH895" s="170">
        <v>43336</v>
      </c>
      <c r="AI895" s="164" t="s">
        <v>4933</v>
      </c>
      <c r="AJ895" s="151" t="str">
        <f t="shared" si="13"/>
        <v>FS</v>
      </c>
      <c r="AK895" s="151" t="b">
        <f>ISNUMBER(SEARCH("IRT",Table1[[#This Row],[Current_Status]]))</f>
        <v>0</v>
      </c>
      <c r="AL895" s="152">
        <f>YEAR(Table1[[#This Row],[Project_Initiated]])</f>
        <v>2018</v>
      </c>
      <c r="AM895" s="87">
        <v>43770</v>
      </c>
      <c r="AN895" s="87" t="str">
        <f>IF(AND(Table1[[#This Row],[Completed Date]]&gt;="07/01/2019"+0,Table1[[#This Row],[Completed Date]]&lt;="6/30/2020"+0),"FY 19-20",IF(AND(Table1[[#This Row],[Completed Date]]&gt;="07/01/2018"+0,Table1[[#This Row],[Completed Date]]&lt;="6/30/2019"+0),"FY 18-19",""))</f>
        <v>FY 18-19</v>
      </c>
      <c r="AO895" s="152" t="str">
        <f>IFERROR(FIND("R",Table1[[#This Row],[FS_Priority]]),"")</f>
        <v/>
      </c>
      <c r="AX895"/>
      <c r="BA895" s="3"/>
    </row>
    <row r="896" spans="1:53" hidden="1" x14ac:dyDescent="0.25">
      <c r="A896" s="164" t="s">
        <v>742</v>
      </c>
      <c r="B896" s="164" t="s">
        <v>295</v>
      </c>
      <c r="C896" s="164" t="s">
        <v>742</v>
      </c>
      <c r="D896" s="168" t="b">
        <v>0</v>
      </c>
      <c r="E896" s="164" t="s">
        <v>151</v>
      </c>
      <c r="F896" s="164" t="s">
        <v>3470</v>
      </c>
      <c r="G896" s="164" t="s">
        <v>295</v>
      </c>
      <c r="H896" s="164" t="s">
        <v>525</v>
      </c>
      <c r="I896" s="164" t="s">
        <v>4034</v>
      </c>
      <c r="J896" s="164" t="s">
        <v>2838</v>
      </c>
      <c r="K896" s="164" t="s">
        <v>4035</v>
      </c>
      <c r="L896" s="164" t="s">
        <v>153</v>
      </c>
      <c r="M896" s="164" t="s">
        <v>4036</v>
      </c>
      <c r="N896" s="164" t="s">
        <v>295</v>
      </c>
      <c r="O896" s="164" t="s">
        <v>243</v>
      </c>
      <c r="Q896" s="164" t="s">
        <v>295</v>
      </c>
      <c r="R896" s="164" t="s">
        <v>315</v>
      </c>
      <c r="S896" s="168" t="b">
        <v>0</v>
      </c>
      <c r="V896" s="170">
        <v>43089</v>
      </c>
      <c r="W896" s="164" t="s">
        <v>295</v>
      </c>
      <c r="X896"/>
      <c r="Z896" s="164" t="s">
        <v>295</v>
      </c>
      <c r="AC896" s="164" t="s">
        <v>295</v>
      </c>
      <c r="AE896" s="164" t="s">
        <v>243</v>
      </c>
      <c r="AF896" s="164" t="s">
        <v>295</v>
      </c>
      <c r="AG896" s="164" t="s">
        <v>624</v>
      </c>
      <c r="AH896" s="170">
        <v>43295</v>
      </c>
      <c r="AI896" s="164" t="s">
        <v>4933</v>
      </c>
      <c r="AJ896" s="151" t="str">
        <f t="shared" si="13"/>
        <v>FS</v>
      </c>
      <c r="AK896" s="151" t="b">
        <f>ISNUMBER(SEARCH("IRT",Table1[[#This Row],[Current_Status]]))</f>
        <v>0</v>
      </c>
      <c r="AL896" s="152">
        <f>YEAR(Table1[[#This Row],[Project_Initiated]])</f>
        <v>2017</v>
      </c>
      <c r="AM896" s="87">
        <v>43770</v>
      </c>
      <c r="AN896" s="87" t="str">
        <f>IF(AND(Table1[[#This Row],[Completed Date]]&gt;="07/01/2019"+0,Table1[[#This Row],[Completed Date]]&lt;="6/30/2020"+0),"FY 19-20",IF(AND(Table1[[#This Row],[Completed Date]]&gt;="07/01/2018"+0,Table1[[#This Row],[Completed Date]]&lt;="6/30/2019"+0),"FY 18-19",""))</f>
        <v>FY 18-19</v>
      </c>
      <c r="AO896" s="152" t="str">
        <f>IFERROR(FIND("R",Table1[[#This Row],[FS_Priority]]),"")</f>
        <v/>
      </c>
      <c r="AX896"/>
      <c r="BA896" s="3"/>
    </row>
    <row r="897" spans="1:53" hidden="1" x14ac:dyDescent="0.25">
      <c r="A897" s="164" t="s">
        <v>803</v>
      </c>
      <c r="B897" s="164" t="s">
        <v>295</v>
      </c>
      <c r="C897" s="164" t="s">
        <v>803</v>
      </c>
      <c r="D897" s="168" t="b">
        <v>0</v>
      </c>
      <c r="E897" s="164" t="s">
        <v>151</v>
      </c>
      <c r="F897" s="164" t="s">
        <v>3455</v>
      </c>
      <c r="G897" s="164" t="s">
        <v>295</v>
      </c>
      <c r="H897" s="164" t="s">
        <v>525</v>
      </c>
      <c r="I897" s="164" t="s">
        <v>4054</v>
      </c>
      <c r="J897" s="164" t="s">
        <v>2838</v>
      </c>
      <c r="K897" s="164" t="s">
        <v>4035</v>
      </c>
      <c r="L897" s="164" t="s">
        <v>153</v>
      </c>
      <c r="M897" s="164" t="s">
        <v>4036</v>
      </c>
      <c r="N897" s="164" t="s">
        <v>295</v>
      </c>
      <c r="O897" s="164" t="s">
        <v>263</v>
      </c>
      <c r="Q897" s="164" t="s">
        <v>295</v>
      </c>
      <c r="R897" s="164" t="s">
        <v>295</v>
      </c>
      <c r="S897" s="168" t="b">
        <v>0</v>
      </c>
      <c r="V897" s="170">
        <v>43173</v>
      </c>
      <c r="W897" s="164" t="s">
        <v>295</v>
      </c>
      <c r="X897"/>
      <c r="Z897" s="164" t="s">
        <v>295</v>
      </c>
      <c r="AC897" s="164" t="s">
        <v>2874</v>
      </c>
      <c r="AE897" s="164" t="s">
        <v>263</v>
      </c>
      <c r="AF897" s="164" t="s">
        <v>804</v>
      </c>
      <c r="AG897" s="164" t="s">
        <v>2884</v>
      </c>
      <c r="AH897" s="170">
        <v>43448</v>
      </c>
      <c r="AI897" s="164" t="s">
        <v>4933</v>
      </c>
      <c r="AJ897" s="151" t="str">
        <f t="shared" si="13"/>
        <v>FS</v>
      </c>
      <c r="AK897" s="151" t="b">
        <f>ISNUMBER(SEARCH("IRT",Table1[[#This Row],[Current_Status]]))</f>
        <v>0</v>
      </c>
      <c r="AL897" s="152">
        <f>YEAR(Table1[[#This Row],[Project_Initiated]])</f>
        <v>2018</v>
      </c>
      <c r="AM897" s="87">
        <v>43770</v>
      </c>
      <c r="AN897" s="87" t="str">
        <f>IF(AND(Table1[[#This Row],[Completed Date]]&gt;="07/01/2019"+0,Table1[[#This Row],[Completed Date]]&lt;="6/30/2020"+0),"FY 19-20",IF(AND(Table1[[#This Row],[Completed Date]]&gt;="07/01/2018"+0,Table1[[#This Row],[Completed Date]]&lt;="6/30/2019"+0),"FY 18-19",""))</f>
        <v>FY 18-19</v>
      </c>
      <c r="AO897" s="152" t="str">
        <f>IFERROR(FIND("R",Table1[[#This Row],[FS_Priority]]),"")</f>
        <v/>
      </c>
      <c r="AX897"/>
      <c r="BA897" s="3"/>
    </row>
    <row r="898" spans="1:53" hidden="1" x14ac:dyDescent="0.25">
      <c r="A898" s="164" t="s">
        <v>707</v>
      </c>
      <c r="B898" s="164" t="s">
        <v>295</v>
      </c>
      <c r="C898" s="164" t="s">
        <v>707</v>
      </c>
      <c r="D898" s="168" t="b">
        <v>0</v>
      </c>
      <c r="E898" s="164" t="s">
        <v>151</v>
      </c>
      <c r="F898" s="164" t="s">
        <v>3446</v>
      </c>
      <c r="G898" s="164" t="s">
        <v>295</v>
      </c>
      <c r="H898" s="164" t="s">
        <v>480</v>
      </c>
      <c r="I898" s="164" t="s">
        <v>3792</v>
      </c>
      <c r="J898" s="164" t="s">
        <v>2838</v>
      </c>
      <c r="K898" s="164" t="s">
        <v>4035</v>
      </c>
      <c r="L898" s="164" t="s">
        <v>153</v>
      </c>
      <c r="M898" s="164" t="s">
        <v>4040</v>
      </c>
      <c r="N898" s="164" t="s">
        <v>295</v>
      </c>
      <c r="O898" s="164" t="s">
        <v>263</v>
      </c>
      <c r="Q898" s="164" t="s">
        <v>295</v>
      </c>
      <c r="R898" s="164" t="s">
        <v>295</v>
      </c>
      <c r="S898" s="168" t="b">
        <v>0</v>
      </c>
      <c r="V898" s="170">
        <v>42927</v>
      </c>
      <c r="W898" s="164" t="s">
        <v>295</v>
      </c>
      <c r="X898"/>
      <c r="Z898" s="164" t="s">
        <v>295</v>
      </c>
      <c r="AC898" s="164" t="s">
        <v>2791</v>
      </c>
      <c r="AE898" s="164" t="s">
        <v>263</v>
      </c>
      <c r="AF898" s="164" t="s">
        <v>708</v>
      </c>
      <c r="AG898" s="164" t="s">
        <v>2884</v>
      </c>
      <c r="AH898" s="170">
        <v>43412</v>
      </c>
      <c r="AI898" s="164" t="s">
        <v>4939</v>
      </c>
      <c r="AJ898" s="151" t="str">
        <f t="shared" ref="AJ898:AJ961" si="14">IF(LEN(A898)&gt;6,"FS","PD&amp;C")</f>
        <v>FS</v>
      </c>
      <c r="AK898" s="151" t="b">
        <f>ISNUMBER(SEARCH("IRT",Table1[[#This Row],[Current_Status]]))</f>
        <v>0</v>
      </c>
      <c r="AL898" s="152">
        <f>YEAR(Table1[[#This Row],[Project_Initiated]])</f>
        <v>2017</v>
      </c>
      <c r="AM898" s="87">
        <v>43770</v>
      </c>
      <c r="AN898" s="87" t="str">
        <f>IF(AND(Table1[[#This Row],[Completed Date]]&gt;="07/01/2019"+0,Table1[[#This Row],[Completed Date]]&lt;="6/30/2020"+0),"FY 19-20",IF(AND(Table1[[#This Row],[Completed Date]]&gt;="07/01/2018"+0,Table1[[#This Row],[Completed Date]]&lt;="6/30/2019"+0),"FY 18-19",""))</f>
        <v>FY 18-19</v>
      </c>
      <c r="AO898" s="152" t="str">
        <f>IFERROR(FIND("R",Table1[[#This Row],[FS_Priority]]),"")</f>
        <v/>
      </c>
      <c r="AX898"/>
      <c r="BA898" s="3"/>
    </row>
    <row r="899" spans="1:53" hidden="1" x14ac:dyDescent="0.25">
      <c r="A899" s="164" t="s">
        <v>993</v>
      </c>
      <c r="B899" s="164" t="s">
        <v>295</v>
      </c>
      <c r="C899" s="164" t="s">
        <v>993</v>
      </c>
      <c r="D899" s="168" t="b">
        <v>0</v>
      </c>
      <c r="E899" s="164" t="s">
        <v>151</v>
      </c>
      <c r="F899" s="164" t="s">
        <v>3462</v>
      </c>
      <c r="G899" s="164" t="s">
        <v>994</v>
      </c>
      <c r="H899" s="164" t="s">
        <v>561</v>
      </c>
      <c r="I899" s="164" t="s">
        <v>4066</v>
      </c>
      <c r="J899" s="164" t="s">
        <v>2854</v>
      </c>
      <c r="K899" s="164" t="s">
        <v>4035</v>
      </c>
      <c r="L899" s="164" t="s">
        <v>153</v>
      </c>
      <c r="M899" s="164" t="s">
        <v>3906</v>
      </c>
      <c r="N899" s="164" t="s">
        <v>295</v>
      </c>
      <c r="O899" s="164" t="s">
        <v>295</v>
      </c>
      <c r="Q899" s="164" t="s">
        <v>295</v>
      </c>
      <c r="R899" s="164" t="s">
        <v>295</v>
      </c>
      <c r="S899" s="168" t="b">
        <v>0</v>
      </c>
      <c r="V899" s="170">
        <v>43336</v>
      </c>
      <c r="W899" s="164" t="s">
        <v>295</v>
      </c>
      <c r="X899"/>
      <c r="Z899" s="164" t="s">
        <v>295</v>
      </c>
      <c r="AC899" s="164" t="s">
        <v>295</v>
      </c>
      <c r="AE899" s="164" t="s">
        <v>295</v>
      </c>
      <c r="AF899" s="164" t="s">
        <v>295</v>
      </c>
      <c r="AG899" s="164" t="s">
        <v>295</v>
      </c>
      <c r="AH899" s="170">
        <v>43374</v>
      </c>
      <c r="AI899" s="164" t="s">
        <v>4932</v>
      </c>
      <c r="AJ899" s="151" t="str">
        <f t="shared" si="14"/>
        <v>FS</v>
      </c>
      <c r="AK899" s="151" t="b">
        <f>ISNUMBER(SEARCH("IRT",Table1[[#This Row],[Current_Status]]))</f>
        <v>0</v>
      </c>
      <c r="AL899" s="152">
        <f>YEAR(Table1[[#This Row],[Project_Initiated]])</f>
        <v>2018</v>
      </c>
      <c r="AM899" s="87">
        <v>43770</v>
      </c>
      <c r="AN899" s="87" t="str">
        <f>IF(AND(Table1[[#This Row],[Completed Date]]&gt;="07/01/2019"+0,Table1[[#This Row],[Completed Date]]&lt;="6/30/2020"+0),"FY 19-20",IF(AND(Table1[[#This Row],[Completed Date]]&gt;="07/01/2018"+0,Table1[[#This Row],[Completed Date]]&lt;="6/30/2019"+0),"FY 18-19",""))</f>
        <v>FY 18-19</v>
      </c>
      <c r="AO899" s="152" t="str">
        <f>IFERROR(FIND("R",Table1[[#This Row],[FS_Priority]]),"")</f>
        <v/>
      </c>
      <c r="AX899"/>
      <c r="BA899" s="3"/>
    </row>
    <row r="900" spans="1:53" hidden="1" x14ac:dyDescent="0.25">
      <c r="A900" s="164" t="s">
        <v>773</v>
      </c>
      <c r="B900" s="164" t="s">
        <v>295</v>
      </c>
      <c r="C900" s="164" t="s">
        <v>773</v>
      </c>
      <c r="D900" s="168" t="b">
        <v>0</v>
      </c>
      <c r="E900" s="164" t="s">
        <v>151</v>
      </c>
      <c r="F900" s="164" t="s">
        <v>3466</v>
      </c>
      <c r="G900" s="164" t="s">
        <v>295</v>
      </c>
      <c r="H900" s="164" t="s">
        <v>3873</v>
      </c>
      <c r="I900" s="164" t="s">
        <v>4062</v>
      </c>
      <c r="J900" s="164" t="s">
        <v>2838</v>
      </c>
      <c r="K900" s="164" t="s">
        <v>4035</v>
      </c>
      <c r="L900" s="164" t="s">
        <v>153</v>
      </c>
      <c r="M900" s="164" t="s">
        <v>4063</v>
      </c>
      <c r="N900" s="164" t="s">
        <v>295</v>
      </c>
      <c r="O900" s="164" t="s">
        <v>263</v>
      </c>
      <c r="Q900" s="164" t="s">
        <v>295</v>
      </c>
      <c r="R900" s="164" t="s">
        <v>432</v>
      </c>
      <c r="S900" s="168" t="b">
        <v>0</v>
      </c>
      <c r="V900" s="170">
        <v>43133</v>
      </c>
      <c r="W900" s="164" t="s">
        <v>295</v>
      </c>
      <c r="X900"/>
      <c r="Z900" s="164" t="s">
        <v>295</v>
      </c>
      <c r="AC900" s="164" t="s">
        <v>2964</v>
      </c>
      <c r="AE900" s="164" t="s">
        <v>263</v>
      </c>
      <c r="AF900" s="164" t="s">
        <v>762</v>
      </c>
      <c r="AG900" s="164" t="s">
        <v>2884</v>
      </c>
      <c r="AH900" s="170">
        <v>43466</v>
      </c>
      <c r="AI900" s="164" t="s">
        <v>4933</v>
      </c>
      <c r="AJ900" s="151" t="str">
        <f t="shared" si="14"/>
        <v>FS</v>
      </c>
      <c r="AK900" s="151" t="b">
        <f>ISNUMBER(SEARCH("IRT",Table1[[#This Row],[Current_Status]]))</f>
        <v>0</v>
      </c>
      <c r="AL900" s="152">
        <f>YEAR(Table1[[#This Row],[Project_Initiated]])</f>
        <v>2018</v>
      </c>
      <c r="AM900" s="87">
        <v>43770</v>
      </c>
      <c r="AN900" s="87" t="str">
        <f>IF(AND(Table1[[#This Row],[Completed Date]]&gt;="07/01/2019"+0,Table1[[#This Row],[Completed Date]]&lt;="6/30/2020"+0),"FY 19-20",IF(AND(Table1[[#This Row],[Completed Date]]&gt;="07/01/2018"+0,Table1[[#This Row],[Completed Date]]&lt;="6/30/2019"+0),"FY 18-19",""))</f>
        <v>FY 18-19</v>
      </c>
      <c r="AO900" s="152" t="str">
        <f>IFERROR(FIND("R",Table1[[#This Row],[FS_Priority]]),"")</f>
        <v/>
      </c>
      <c r="AX900"/>
      <c r="BA900" s="3"/>
    </row>
    <row r="901" spans="1:53" hidden="1" x14ac:dyDescent="0.25">
      <c r="A901" s="164" t="s">
        <v>768</v>
      </c>
      <c r="B901" s="164" t="s">
        <v>295</v>
      </c>
      <c r="C901" s="164" t="s">
        <v>768</v>
      </c>
      <c r="D901" s="168" t="b">
        <v>0</v>
      </c>
      <c r="E901" s="164" t="s">
        <v>151</v>
      </c>
      <c r="F901" s="164" t="s">
        <v>3459</v>
      </c>
      <c r="G901" s="164" t="s">
        <v>295</v>
      </c>
      <c r="H901" s="164" t="s">
        <v>3873</v>
      </c>
      <c r="I901" s="164" t="s">
        <v>4061</v>
      </c>
      <c r="J901" s="164" t="s">
        <v>2838</v>
      </c>
      <c r="K901" s="164" t="s">
        <v>4035</v>
      </c>
      <c r="L901" s="164" t="s">
        <v>153</v>
      </c>
      <c r="M901" s="164" t="s">
        <v>4063</v>
      </c>
      <c r="N901" s="164" t="s">
        <v>295</v>
      </c>
      <c r="O901" s="164" t="s">
        <v>243</v>
      </c>
      <c r="Q901" s="164" t="s">
        <v>295</v>
      </c>
      <c r="R901" s="164" t="s">
        <v>434</v>
      </c>
      <c r="S901" s="168" t="b">
        <v>0</v>
      </c>
      <c r="V901" s="170">
        <v>43131</v>
      </c>
      <c r="W901" s="164" t="s">
        <v>295</v>
      </c>
      <c r="X901"/>
      <c r="Z901" s="164" t="s">
        <v>295</v>
      </c>
      <c r="AC901" s="164" t="s">
        <v>762</v>
      </c>
      <c r="AE901" s="164" t="s">
        <v>263</v>
      </c>
      <c r="AF901" s="164" t="s">
        <v>762</v>
      </c>
      <c r="AG901" s="164" t="s">
        <v>2884</v>
      </c>
      <c r="AH901" s="170">
        <v>43336</v>
      </c>
      <c r="AI901" s="164" t="s">
        <v>4933</v>
      </c>
      <c r="AJ901" s="151" t="str">
        <f t="shared" si="14"/>
        <v>FS</v>
      </c>
      <c r="AK901" s="151" t="b">
        <f>ISNUMBER(SEARCH("IRT",Table1[[#This Row],[Current_Status]]))</f>
        <v>0</v>
      </c>
      <c r="AL901" s="152">
        <f>YEAR(Table1[[#This Row],[Project_Initiated]])</f>
        <v>2018</v>
      </c>
      <c r="AM901" s="87">
        <v>43770</v>
      </c>
      <c r="AN901" s="87" t="str">
        <f>IF(AND(Table1[[#This Row],[Completed Date]]&gt;="07/01/2019"+0,Table1[[#This Row],[Completed Date]]&lt;="6/30/2020"+0),"FY 19-20",IF(AND(Table1[[#This Row],[Completed Date]]&gt;="07/01/2018"+0,Table1[[#This Row],[Completed Date]]&lt;="6/30/2019"+0),"FY 18-19",""))</f>
        <v>FY 18-19</v>
      </c>
      <c r="AO901" s="152" t="str">
        <f>IFERROR(FIND("R",Table1[[#This Row],[FS_Priority]]),"")</f>
        <v/>
      </c>
      <c r="AX901"/>
      <c r="BA901" s="3"/>
    </row>
    <row r="902" spans="1:53" hidden="1" x14ac:dyDescent="0.25">
      <c r="A902" s="164" t="s">
        <v>700</v>
      </c>
      <c r="B902" s="164" t="s">
        <v>295</v>
      </c>
      <c r="C902" s="164" t="s">
        <v>700</v>
      </c>
      <c r="D902" s="168" t="b">
        <v>0</v>
      </c>
      <c r="E902" s="164" t="s">
        <v>151</v>
      </c>
      <c r="F902" s="164" t="s">
        <v>3463</v>
      </c>
      <c r="G902" s="164" t="s">
        <v>295</v>
      </c>
      <c r="H902" s="164" t="s">
        <v>480</v>
      </c>
      <c r="I902" s="164" t="s">
        <v>309</v>
      </c>
      <c r="J902" s="164" t="s">
        <v>2838</v>
      </c>
      <c r="K902" s="164" t="s">
        <v>4035</v>
      </c>
      <c r="L902" s="164" t="s">
        <v>153</v>
      </c>
      <c r="M902" s="164" t="s">
        <v>4040</v>
      </c>
      <c r="N902" s="164" t="s">
        <v>295</v>
      </c>
      <c r="O902" s="164" t="s">
        <v>263</v>
      </c>
      <c r="Q902" s="164" t="s">
        <v>295</v>
      </c>
      <c r="R902" s="164" t="s">
        <v>295</v>
      </c>
      <c r="S902" s="168" t="b">
        <v>0</v>
      </c>
      <c r="V902" s="170">
        <v>43164</v>
      </c>
      <c r="W902" s="164" t="s">
        <v>295</v>
      </c>
      <c r="X902"/>
      <c r="Z902" s="164" t="s">
        <v>295</v>
      </c>
      <c r="AC902" s="164" t="s">
        <v>4860</v>
      </c>
      <c r="AE902" s="164" t="s">
        <v>263</v>
      </c>
      <c r="AF902" s="164" t="s">
        <v>701</v>
      </c>
      <c r="AG902" s="164" t="s">
        <v>2884</v>
      </c>
      <c r="AH902" s="170">
        <v>43293</v>
      </c>
      <c r="AI902" s="164" t="s">
        <v>4939</v>
      </c>
      <c r="AJ902" s="151" t="str">
        <f t="shared" si="14"/>
        <v>FS</v>
      </c>
      <c r="AK902" s="151" t="b">
        <f>ISNUMBER(SEARCH("IRT",Table1[[#This Row],[Current_Status]]))</f>
        <v>0</v>
      </c>
      <c r="AL902" s="152">
        <f>YEAR(Table1[[#This Row],[Project_Initiated]])</f>
        <v>2018</v>
      </c>
      <c r="AM902" s="87">
        <v>43770</v>
      </c>
      <c r="AN902" s="87" t="str">
        <f>IF(AND(Table1[[#This Row],[Completed Date]]&gt;="07/01/2019"+0,Table1[[#This Row],[Completed Date]]&lt;="6/30/2020"+0),"FY 19-20",IF(AND(Table1[[#This Row],[Completed Date]]&gt;="07/01/2018"+0,Table1[[#This Row],[Completed Date]]&lt;="6/30/2019"+0),"FY 18-19",""))</f>
        <v>FY 18-19</v>
      </c>
      <c r="AO902" s="152" t="str">
        <f>IFERROR(FIND("R",Table1[[#This Row],[FS_Priority]]),"")</f>
        <v/>
      </c>
      <c r="AX902"/>
      <c r="BA902" s="3"/>
    </row>
    <row r="903" spans="1:53" hidden="1" x14ac:dyDescent="0.25">
      <c r="A903" s="164" t="s">
        <v>777</v>
      </c>
      <c r="B903" s="164" t="s">
        <v>295</v>
      </c>
      <c r="C903" s="164" t="s">
        <v>777</v>
      </c>
      <c r="D903" s="168" t="b">
        <v>0</v>
      </c>
      <c r="E903" s="164" t="s">
        <v>151</v>
      </c>
      <c r="F903" s="164" t="s">
        <v>3450</v>
      </c>
      <c r="G903" s="164" t="s">
        <v>295</v>
      </c>
      <c r="H903" s="164" t="s">
        <v>560</v>
      </c>
      <c r="I903" s="164" t="s">
        <v>3879</v>
      </c>
      <c r="J903" s="164" t="s">
        <v>2838</v>
      </c>
      <c r="K903" s="164" t="s">
        <v>4035</v>
      </c>
      <c r="L903" s="164" t="s">
        <v>153</v>
      </c>
      <c r="M903" s="164" t="s">
        <v>4048</v>
      </c>
      <c r="N903" s="164" t="s">
        <v>295</v>
      </c>
      <c r="O903" s="164" t="s">
        <v>263</v>
      </c>
      <c r="Q903" s="164" t="s">
        <v>295</v>
      </c>
      <c r="R903" s="164" t="s">
        <v>295</v>
      </c>
      <c r="S903" s="168" t="b">
        <v>0</v>
      </c>
      <c r="V903" s="170">
        <v>43143</v>
      </c>
      <c r="W903" s="164" t="s">
        <v>295</v>
      </c>
      <c r="X903"/>
      <c r="Z903" s="164" t="s">
        <v>295</v>
      </c>
      <c r="AC903" s="164" t="s">
        <v>778</v>
      </c>
      <c r="AE903" s="164" t="s">
        <v>263</v>
      </c>
      <c r="AF903" s="164" t="s">
        <v>779</v>
      </c>
      <c r="AG903" s="164" t="s">
        <v>2884</v>
      </c>
      <c r="AH903" s="170">
        <v>43395</v>
      </c>
      <c r="AI903" s="164" t="s">
        <v>4935</v>
      </c>
      <c r="AJ903" s="151" t="str">
        <f t="shared" si="14"/>
        <v>FS</v>
      </c>
      <c r="AK903" s="151" t="b">
        <f>ISNUMBER(SEARCH("IRT",Table1[[#This Row],[Current_Status]]))</f>
        <v>0</v>
      </c>
      <c r="AL903" s="152">
        <f>YEAR(Table1[[#This Row],[Project_Initiated]])</f>
        <v>2018</v>
      </c>
      <c r="AM903" s="87">
        <v>43770</v>
      </c>
      <c r="AN903" s="87" t="str">
        <f>IF(AND(Table1[[#This Row],[Completed Date]]&gt;="07/01/2019"+0,Table1[[#This Row],[Completed Date]]&lt;="6/30/2020"+0),"FY 19-20",IF(AND(Table1[[#This Row],[Completed Date]]&gt;="07/01/2018"+0,Table1[[#This Row],[Completed Date]]&lt;="6/30/2019"+0),"FY 18-19",""))</f>
        <v>FY 18-19</v>
      </c>
      <c r="AO903" s="152" t="str">
        <f>IFERROR(FIND("R",Table1[[#This Row],[FS_Priority]]),"")</f>
        <v/>
      </c>
      <c r="AX903"/>
      <c r="BA903" s="3"/>
    </row>
    <row r="904" spans="1:53" hidden="1" x14ac:dyDescent="0.25">
      <c r="A904" s="164" t="s">
        <v>965</v>
      </c>
      <c r="B904" s="164" t="s">
        <v>295</v>
      </c>
      <c r="C904" s="164" t="s">
        <v>965</v>
      </c>
      <c r="D904" s="168" t="b">
        <v>0</v>
      </c>
      <c r="E904" s="164" t="s">
        <v>151</v>
      </c>
      <c r="F904" s="164" t="s">
        <v>3464</v>
      </c>
      <c r="G904" s="164" t="s">
        <v>295</v>
      </c>
      <c r="H904" s="164" t="s">
        <v>4052</v>
      </c>
      <c r="I904" s="164" t="s">
        <v>392</v>
      </c>
      <c r="J904" s="164" t="s">
        <v>2838</v>
      </c>
      <c r="K904" s="164" t="s">
        <v>4035</v>
      </c>
      <c r="L904" s="164" t="s">
        <v>153</v>
      </c>
      <c r="M904" s="164" t="s">
        <v>4053</v>
      </c>
      <c r="N904" s="164" t="s">
        <v>295</v>
      </c>
      <c r="O904" s="164" t="s">
        <v>263</v>
      </c>
      <c r="Q904" s="164" t="s">
        <v>295</v>
      </c>
      <c r="R904" s="164" t="s">
        <v>295</v>
      </c>
      <c r="S904" s="168" t="b">
        <v>0</v>
      </c>
      <c r="V904" s="170">
        <v>43187</v>
      </c>
      <c r="W904" s="164" t="s">
        <v>295</v>
      </c>
      <c r="X904"/>
      <c r="Z904" s="164" t="s">
        <v>295</v>
      </c>
      <c r="AC904" s="164" t="s">
        <v>966</v>
      </c>
      <c r="AE904" s="164" t="s">
        <v>295</v>
      </c>
      <c r="AF904" s="164" t="s">
        <v>967</v>
      </c>
      <c r="AG904" s="164" t="s">
        <v>2884</v>
      </c>
      <c r="AH904" s="170">
        <v>43336</v>
      </c>
      <c r="AI904" s="164" t="s">
        <v>4933</v>
      </c>
      <c r="AJ904" s="151" t="str">
        <f t="shared" si="14"/>
        <v>FS</v>
      </c>
      <c r="AK904" s="151" t="b">
        <f>ISNUMBER(SEARCH("IRT",Table1[[#This Row],[Current_Status]]))</f>
        <v>0</v>
      </c>
      <c r="AL904" s="152">
        <f>YEAR(Table1[[#This Row],[Project_Initiated]])</f>
        <v>2018</v>
      </c>
      <c r="AM904" s="87">
        <v>43770</v>
      </c>
      <c r="AN904" s="87" t="str">
        <f>IF(AND(Table1[[#This Row],[Completed Date]]&gt;="07/01/2019"+0,Table1[[#This Row],[Completed Date]]&lt;="6/30/2020"+0),"FY 19-20",IF(AND(Table1[[#This Row],[Completed Date]]&gt;="07/01/2018"+0,Table1[[#This Row],[Completed Date]]&lt;="6/30/2019"+0),"FY 18-19",""))</f>
        <v>FY 18-19</v>
      </c>
      <c r="AO904" s="152" t="str">
        <f>IFERROR(FIND("R",Table1[[#This Row],[FS_Priority]]),"")</f>
        <v/>
      </c>
      <c r="AX904"/>
      <c r="BA904" s="3"/>
    </row>
    <row r="905" spans="1:53" hidden="1" x14ac:dyDescent="0.25">
      <c r="A905" s="164" t="s">
        <v>702</v>
      </c>
      <c r="B905" s="164" t="s">
        <v>295</v>
      </c>
      <c r="C905" s="164" t="s">
        <v>702</v>
      </c>
      <c r="D905" s="168" t="b">
        <v>0</v>
      </c>
      <c r="E905" s="164" t="s">
        <v>151</v>
      </c>
      <c r="F905" s="164" t="s">
        <v>3449</v>
      </c>
      <c r="G905" s="164" t="s">
        <v>295</v>
      </c>
      <c r="H905" s="164" t="s">
        <v>480</v>
      </c>
      <c r="I905" s="164" t="s">
        <v>4057</v>
      </c>
      <c r="J905" s="164" t="s">
        <v>2838</v>
      </c>
      <c r="K905" s="164" t="s">
        <v>4035</v>
      </c>
      <c r="L905" s="164" t="s">
        <v>153</v>
      </c>
      <c r="M905" s="164" t="s">
        <v>4040</v>
      </c>
      <c r="N905" s="164" t="s">
        <v>295</v>
      </c>
      <c r="O905" s="164" t="s">
        <v>263</v>
      </c>
      <c r="Q905" s="164" t="s">
        <v>295</v>
      </c>
      <c r="R905" s="164" t="s">
        <v>295</v>
      </c>
      <c r="S905" s="168" t="b">
        <v>0</v>
      </c>
      <c r="V905" s="170">
        <v>42927</v>
      </c>
      <c r="W905" s="164" t="s">
        <v>295</v>
      </c>
      <c r="X905"/>
      <c r="Z905" s="164" t="s">
        <v>295</v>
      </c>
      <c r="AC905" s="164" t="s">
        <v>4862</v>
      </c>
      <c r="AE905" s="164" t="s">
        <v>263</v>
      </c>
      <c r="AF905" s="164" t="s">
        <v>703</v>
      </c>
      <c r="AG905" s="164" t="s">
        <v>2884</v>
      </c>
      <c r="AH905" s="170">
        <v>43293</v>
      </c>
      <c r="AI905" s="164" t="s">
        <v>4939</v>
      </c>
      <c r="AJ905" s="151" t="str">
        <f t="shared" si="14"/>
        <v>FS</v>
      </c>
      <c r="AK905" s="151" t="b">
        <f>ISNUMBER(SEARCH("IRT",Table1[[#This Row],[Current_Status]]))</f>
        <v>0</v>
      </c>
      <c r="AL905" s="152">
        <f>YEAR(Table1[[#This Row],[Project_Initiated]])</f>
        <v>2017</v>
      </c>
      <c r="AM905" s="87">
        <v>43770</v>
      </c>
      <c r="AN905" s="87" t="str">
        <f>IF(AND(Table1[[#This Row],[Completed Date]]&gt;="07/01/2019"+0,Table1[[#This Row],[Completed Date]]&lt;="6/30/2020"+0),"FY 19-20",IF(AND(Table1[[#This Row],[Completed Date]]&gt;="07/01/2018"+0,Table1[[#This Row],[Completed Date]]&lt;="6/30/2019"+0),"FY 18-19",""))</f>
        <v>FY 18-19</v>
      </c>
      <c r="AO905" s="152" t="str">
        <f>IFERROR(FIND("R",Table1[[#This Row],[FS_Priority]]),"")</f>
        <v/>
      </c>
      <c r="AX905"/>
      <c r="BA905" s="3"/>
    </row>
    <row r="906" spans="1:53" hidden="1" x14ac:dyDescent="0.25">
      <c r="A906" s="164" t="s">
        <v>983</v>
      </c>
      <c r="B906" s="164" t="s">
        <v>295</v>
      </c>
      <c r="C906" s="164" t="s">
        <v>983</v>
      </c>
      <c r="D906" s="168" t="b">
        <v>0</v>
      </c>
      <c r="E906" s="164" t="s">
        <v>151</v>
      </c>
      <c r="F906" s="164" t="s">
        <v>3457</v>
      </c>
      <c r="G906" s="164" t="s">
        <v>295</v>
      </c>
      <c r="H906" s="164" t="s">
        <v>116</v>
      </c>
      <c r="I906" s="164" t="s">
        <v>3884</v>
      </c>
      <c r="J906" s="164" t="s">
        <v>2838</v>
      </c>
      <c r="K906" s="164" t="s">
        <v>4035</v>
      </c>
      <c r="L906" s="164" t="s">
        <v>153</v>
      </c>
      <c r="M906" s="164" t="s">
        <v>4043</v>
      </c>
      <c r="N906" s="164" t="s">
        <v>295</v>
      </c>
      <c r="O906" s="164" t="s">
        <v>263</v>
      </c>
      <c r="Q906" s="164" t="s">
        <v>295</v>
      </c>
      <c r="R906" s="164" t="s">
        <v>327</v>
      </c>
      <c r="S906" s="168" t="b">
        <v>1</v>
      </c>
      <c r="V906" s="170">
        <v>43269</v>
      </c>
      <c r="W906" s="164" t="s">
        <v>295</v>
      </c>
      <c r="X906"/>
      <c r="Z906" s="164" t="s">
        <v>295</v>
      </c>
      <c r="AC906" s="164" t="s">
        <v>2795</v>
      </c>
      <c r="AE906" s="164" t="s">
        <v>583</v>
      </c>
      <c r="AF906" s="164" t="s">
        <v>2796</v>
      </c>
      <c r="AG906" s="164" t="s">
        <v>2884</v>
      </c>
      <c r="AH906" s="170">
        <v>43412</v>
      </c>
      <c r="AI906" s="164" t="s">
        <v>4935</v>
      </c>
      <c r="AJ906" s="151" t="str">
        <f t="shared" si="14"/>
        <v>FS</v>
      </c>
      <c r="AK906" s="151" t="b">
        <f>ISNUMBER(SEARCH("IRT",Table1[[#This Row],[Current_Status]]))</f>
        <v>0</v>
      </c>
      <c r="AL906" s="152">
        <f>YEAR(Table1[[#This Row],[Project_Initiated]])</f>
        <v>2018</v>
      </c>
      <c r="AM906" s="87">
        <v>43770</v>
      </c>
      <c r="AN906" s="87" t="str">
        <f>IF(AND(Table1[[#This Row],[Completed Date]]&gt;="07/01/2019"+0,Table1[[#This Row],[Completed Date]]&lt;="6/30/2020"+0),"FY 19-20",IF(AND(Table1[[#This Row],[Completed Date]]&gt;="07/01/2018"+0,Table1[[#This Row],[Completed Date]]&lt;="6/30/2019"+0),"FY 18-19",""))</f>
        <v>FY 18-19</v>
      </c>
      <c r="AO906" s="152" t="str">
        <f>IFERROR(FIND("R",Table1[[#This Row],[FS_Priority]]),"")</f>
        <v/>
      </c>
      <c r="AX906"/>
      <c r="BA906" s="3"/>
    </row>
    <row r="907" spans="1:53" hidden="1" x14ac:dyDescent="0.25">
      <c r="A907" s="164" t="s">
        <v>704</v>
      </c>
      <c r="B907" s="164" t="s">
        <v>295</v>
      </c>
      <c r="C907" s="164" t="s">
        <v>704</v>
      </c>
      <c r="D907" s="168" t="b">
        <v>0</v>
      </c>
      <c r="E907" s="164" t="s">
        <v>151</v>
      </c>
      <c r="F907" s="164" t="s">
        <v>3448</v>
      </c>
      <c r="G907" s="164" t="s">
        <v>295</v>
      </c>
      <c r="H907" s="164" t="s">
        <v>480</v>
      </c>
      <c r="I907" s="164" t="s">
        <v>302</v>
      </c>
      <c r="J907" s="164" t="s">
        <v>2838</v>
      </c>
      <c r="K907" s="164" t="s">
        <v>4035</v>
      </c>
      <c r="L907" s="164" t="s">
        <v>153</v>
      </c>
      <c r="M907" s="164" t="s">
        <v>4040</v>
      </c>
      <c r="N907" s="164" t="s">
        <v>295</v>
      </c>
      <c r="O907" s="164" t="s">
        <v>263</v>
      </c>
      <c r="Q907" s="164" t="s">
        <v>295</v>
      </c>
      <c r="R907" s="164" t="s">
        <v>295</v>
      </c>
      <c r="S907" s="168" t="b">
        <v>0</v>
      </c>
      <c r="V907" s="170">
        <v>42927</v>
      </c>
      <c r="W907" s="164" t="s">
        <v>295</v>
      </c>
      <c r="X907"/>
      <c r="Z907" s="164" t="s">
        <v>295</v>
      </c>
      <c r="AC907" s="164" t="s">
        <v>705</v>
      </c>
      <c r="AE907" s="164" t="s">
        <v>263</v>
      </c>
      <c r="AF907" s="164" t="s">
        <v>706</v>
      </c>
      <c r="AG907" s="164" t="s">
        <v>2884</v>
      </c>
      <c r="AH907" s="170">
        <v>43292</v>
      </c>
      <c r="AI907" s="164" t="s">
        <v>4939</v>
      </c>
      <c r="AJ907" s="151" t="str">
        <f t="shared" si="14"/>
        <v>FS</v>
      </c>
      <c r="AK907" s="151" t="b">
        <f>ISNUMBER(SEARCH("IRT",Table1[[#This Row],[Current_Status]]))</f>
        <v>0</v>
      </c>
      <c r="AL907" s="152">
        <f>YEAR(Table1[[#This Row],[Project_Initiated]])</f>
        <v>2017</v>
      </c>
      <c r="AM907" s="87">
        <v>43770</v>
      </c>
      <c r="AN907" s="87" t="str">
        <f>IF(AND(Table1[[#This Row],[Completed Date]]&gt;="07/01/2019"+0,Table1[[#This Row],[Completed Date]]&lt;="6/30/2020"+0),"FY 19-20",IF(AND(Table1[[#This Row],[Completed Date]]&gt;="07/01/2018"+0,Table1[[#This Row],[Completed Date]]&lt;="6/30/2019"+0),"FY 18-19",""))</f>
        <v>FY 18-19</v>
      </c>
      <c r="AO907" s="152" t="str">
        <f>IFERROR(FIND("R",Table1[[#This Row],[FS_Priority]]),"")</f>
        <v/>
      </c>
      <c r="AX907"/>
      <c r="BA907" s="3"/>
    </row>
    <row r="908" spans="1:53" hidden="1" x14ac:dyDescent="0.25">
      <c r="A908" s="164" t="s">
        <v>819</v>
      </c>
      <c r="B908" s="164" t="s">
        <v>295</v>
      </c>
      <c r="C908" s="164" t="s">
        <v>819</v>
      </c>
      <c r="D908" s="168" t="b">
        <v>0</v>
      </c>
      <c r="E908" s="164" t="s">
        <v>151</v>
      </c>
      <c r="F908" s="164" t="s">
        <v>3456</v>
      </c>
      <c r="G908" s="164" t="s">
        <v>295</v>
      </c>
      <c r="H908" s="164" t="s">
        <v>544</v>
      </c>
      <c r="I908" s="164" t="s">
        <v>4061</v>
      </c>
      <c r="J908" s="164" t="s">
        <v>2838</v>
      </c>
      <c r="K908" s="164" t="s">
        <v>4035</v>
      </c>
      <c r="L908" s="164" t="s">
        <v>153</v>
      </c>
      <c r="M908" s="164" t="s">
        <v>4040</v>
      </c>
      <c r="N908" s="164" t="s">
        <v>295</v>
      </c>
      <c r="O908" s="164" t="s">
        <v>243</v>
      </c>
      <c r="Q908" s="164" t="s">
        <v>295</v>
      </c>
      <c r="R908" s="164" t="s">
        <v>305</v>
      </c>
      <c r="S908" s="168" t="b">
        <v>1</v>
      </c>
      <c r="V908" s="170">
        <v>43179</v>
      </c>
      <c r="W908" s="164" t="s">
        <v>295</v>
      </c>
      <c r="X908"/>
      <c r="Z908" s="164" t="s">
        <v>295</v>
      </c>
      <c r="AC908" s="164" t="s">
        <v>295</v>
      </c>
      <c r="AE908" s="164" t="s">
        <v>243</v>
      </c>
      <c r="AF908" s="164" t="s">
        <v>295</v>
      </c>
      <c r="AG908" s="164" t="s">
        <v>624</v>
      </c>
      <c r="AH908" s="170">
        <v>43336</v>
      </c>
      <c r="AI908" s="164" t="s">
        <v>4933</v>
      </c>
      <c r="AJ908" s="151" t="str">
        <f t="shared" si="14"/>
        <v>FS</v>
      </c>
      <c r="AK908" s="151" t="b">
        <f>ISNUMBER(SEARCH("IRT",Table1[[#This Row],[Current_Status]]))</f>
        <v>0</v>
      </c>
      <c r="AL908" s="152">
        <f>YEAR(Table1[[#This Row],[Project_Initiated]])</f>
        <v>2018</v>
      </c>
      <c r="AM908" s="87">
        <v>43770</v>
      </c>
      <c r="AN908" s="87" t="str">
        <f>IF(AND(Table1[[#This Row],[Completed Date]]&gt;="07/01/2019"+0,Table1[[#This Row],[Completed Date]]&lt;="6/30/2020"+0),"FY 19-20",IF(AND(Table1[[#This Row],[Completed Date]]&gt;="07/01/2018"+0,Table1[[#This Row],[Completed Date]]&lt;="6/30/2019"+0),"FY 18-19",""))</f>
        <v>FY 18-19</v>
      </c>
      <c r="AO908" s="152" t="str">
        <f>IFERROR(FIND("R",Table1[[#This Row],[FS_Priority]]),"")</f>
        <v/>
      </c>
      <c r="AX908"/>
      <c r="BA908" s="3"/>
    </row>
    <row r="909" spans="1:53" hidden="1" x14ac:dyDescent="0.25">
      <c r="A909" s="164" t="s">
        <v>718</v>
      </c>
      <c r="B909" s="164" t="s">
        <v>295</v>
      </c>
      <c r="C909" s="164" t="s">
        <v>718</v>
      </c>
      <c r="D909" s="168" t="b">
        <v>0</v>
      </c>
      <c r="E909" s="164" t="s">
        <v>151</v>
      </c>
      <c r="F909" s="164" t="s">
        <v>3440</v>
      </c>
      <c r="G909" s="164" t="s">
        <v>295</v>
      </c>
      <c r="H909" s="164" t="s">
        <v>575</v>
      </c>
      <c r="I909" s="164" t="s">
        <v>4067</v>
      </c>
      <c r="J909" s="164" t="s">
        <v>2838</v>
      </c>
      <c r="K909" s="164" t="s">
        <v>4035</v>
      </c>
      <c r="L909" s="164" t="s">
        <v>153</v>
      </c>
      <c r="M909" s="164" t="s">
        <v>4059</v>
      </c>
      <c r="N909" s="164" t="s">
        <v>295</v>
      </c>
      <c r="O909" s="164" t="s">
        <v>263</v>
      </c>
      <c r="Q909" s="164" t="s">
        <v>295</v>
      </c>
      <c r="R909" s="164" t="s">
        <v>295</v>
      </c>
      <c r="S909" s="168" t="b">
        <v>0</v>
      </c>
      <c r="V909" s="170">
        <v>43090</v>
      </c>
      <c r="W909" s="164" t="s">
        <v>295</v>
      </c>
      <c r="X909"/>
      <c r="Z909" s="164" t="s">
        <v>295</v>
      </c>
      <c r="AC909" s="164" t="s">
        <v>719</v>
      </c>
      <c r="AE909" s="164" t="s">
        <v>263</v>
      </c>
      <c r="AF909" s="164" t="s">
        <v>720</v>
      </c>
      <c r="AG909" s="164" t="s">
        <v>2884</v>
      </c>
      <c r="AH909" s="170">
        <v>43353</v>
      </c>
      <c r="AI909" s="164" t="s">
        <v>4938</v>
      </c>
      <c r="AJ909" s="151" t="str">
        <f t="shared" si="14"/>
        <v>FS</v>
      </c>
      <c r="AK909" s="151" t="b">
        <f>ISNUMBER(SEARCH("IRT",Table1[[#This Row],[Current_Status]]))</f>
        <v>0</v>
      </c>
      <c r="AL909" s="152">
        <f>YEAR(Table1[[#This Row],[Project_Initiated]])</f>
        <v>2017</v>
      </c>
      <c r="AM909" s="87">
        <v>43770</v>
      </c>
      <c r="AN909" s="87" t="str">
        <f>IF(AND(Table1[[#This Row],[Completed Date]]&gt;="07/01/2019"+0,Table1[[#This Row],[Completed Date]]&lt;="6/30/2020"+0),"FY 19-20",IF(AND(Table1[[#This Row],[Completed Date]]&gt;="07/01/2018"+0,Table1[[#This Row],[Completed Date]]&lt;="6/30/2019"+0),"FY 18-19",""))</f>
        <v>FY 18-19</v>
      </c>
      <c r="AO909" s="152" t="str">
        <f>IFERROR(FIND("R",Table1[[#This Row],[FS_Priority]]),"")</f>
        <v/>
      </c>
      <c r="AX909"/>
      <c r="BA909" s="3"/>
    </row>
    <row r="910" spans="1:53" hidden="1" x14ac:dyDescent="0.25">
      <c r="A910" s="164" t="s">
        <v>766</v>
      </c>
      <c r="B910" s="164" t="s">
        <v>295</v>
      </c>
      <c r="C910" s="164" t="s">
        <v>766</v>
      </c>
      <c r="D910" s="168" t="b">
        <v>0</v>
      </c>
      <c r="E910" s="164" t="s">
        <v>151</v>
      </c>
      <c r="F910" s="164" t="s">
        <v>3451</v>
      </c>
      <c r="G910" s="164" t="s">
        <v>295</v>
      </c>
      <c r="H910" s="164" t="s">
        <v>3873</v>
      </c>
      <c r="I910" s="164" t="s">
        <v>4064</v>
      </c>
      <c r="J910" s="164" t="s">
        <v>2838</v>
      </c>
      <c r="K910" s="164" t="s">
        <v>4035</v>
      </c>
      <c r="L910" s="164" t="s">
        <v>153</v>
      </c>
      <c r="M910" s="164" t="s">
        <v>4063</v>
      </c>
      <c r="N910" s="164" t="s">
        <v>295</v>
      </c>
      <c r="O910" s="164" t="s">
        <v>243</v>
      </c>
      <c r="Q910" s="164" t="s">
        <v>295</v>
      </c>
      <c r="R910" s="164" t="s">
        <v>302</v>
      </c>
      <c r="S910" s="168" t="b">
        <v>1</v>
      </c>
      <c r="V910" s="170">
        <v>43131</v>
      </c>
      <c r="W910" s="164" t="s">
        <v>295</v>
      </c>
      <c r="X910"/>
      <c r="Z910" s="164" t="s">
        <v>295</v>
      </c>
      <c r="AC910" s="164" t="s">
        <v>295</v>
      </c>
      <c r="AE910" s="164" t="s">
        <v>263</v>
      </c>
      <c r="AF910" s="164" t="s">
        <v>767</v>
      </c>
      <c r="AG910" s="164" t="s">
        <v>2884</v>
      </c>
      <c r="AH910" s="170">
        <v>43336</v>
      </c>
      <c r="AI910" s="164" t="s">
        <v>4933</v>
      </c>
      <c r="AJ910" s="151" t="str">
        <f t="shared" si="14"/>
        <v>FS</v>
      </c>
      <c r="AK910" s="151" t="b">
        <f>ISNUMBER(SEARCH("IRT",Table1[[#This Row],[Current_Status]]))</f>
        <v>0</v>
      </c>
      <c r="AL910" s="152">
        <f>YEAR(Table1[[#This Row],[Project_Initiated]])</f>
        <v>2018</v>
      </c>
      <c r="AM910" s="87">
        <v>43770</v>
      </c>
      <c r="AN910" s="87" t="str">
        <f>IF(AND(Table1[[#This Row],[Completed Date]]&gt;="07/01/2019"+0,Table1[[#This Row],[Completed Date]]&lt;="6/30/2020"+0),"FY 19-20",IF(AND(Table1[[#This Row],[Completed Date]]&gt;="07/01/2018"+0,Table1[[#This Row],[Completed Date]]&lt;="6/30/2019"+0),"FY 18-19",""))</f>
        <v>FY 18-19</v>
      </c>
      <c r="AO910" s="152" t="str">
        <f>IFERROR(FIND("R",Table1[[#This Row],[FS_Priority]]),"")</f>
        <v/>
      </c>
      <c r="AX910"/>
      <c r="BA910" s="3"/>
    </row>
    <row r="911" spans="1:53" hidden="1" x14ac:dyDescent="0.25">
      <c r="A911" s="164" t="s">
        <v>765</v>
      </c>
      <c r="B911" s="164" t="s">
        <v>295</v>
      </c>
      <c r="C911" s="164" t="s">
        <v>765</v>
      </c>
      <c r="D911" s="168" t="b">
        <v>0</v>
      </c>
      <c r="E911" s="164" t="s">
        <v>151</v>
      </c>
      <c r="F911" s="164" t="s">
        <v>3452</v>
      </c>
      <c r="G911" s="164" t="s">
        <v>295</v>
      </c>
      <c r="H911" s="164" t="s">
        <v>3873</v>
      </c>
      <c r="I911" s="164" t="s">
        <v>4065</v>
      </c>
      <c r="J911" s="164" t="s">
        <v>2838</v>
      </c>
      <c r="K911" s="164" t="s">
        <v>4035</v>
      </c>
      <c r="L911" s="164" t="s">
        <v>153</v>
      </c>
      <c r="M911" s="164" t="s">
        <v>4063</v>
      </c>
      <c r="N911" s="164" t="s">
        <v>295</v>
      </c>
      <c r="O911" s="164" t="s">
        <v>243</v>
      </c>
      <c r="Q911" s="164" t="s">
        <v>295</v>
      </c>
      <c r="R911" s="164" t="s">
        <v>313</v>
      </c>
      <c r="S911" s="168" t="b">
        <v>1</v>
      </c>
      <c r="V911" s="170">
        <v>43131</v>
      </c>
      <c r="W911" s="164" t="s">
        <v>295</v>
      </c>
      <c r="X911"/>
      <c r="Z911" s="164" t="s">
        <v>295</v>
      </c>
      <c r="AC911" s="164" t="s">
        <v>295</v>
      </c>
      <c r="AE911" s="164" t="s">
        <v>263</v>
      </c>
      <c r="AF911" s="164" t="s">
        <v>762</v>
      </c>
      <c r="AG911" s="164" t="s">
        <v>2884</v>
      </c>
      <c r="AH911" s="170">
        <v>43336</v>
      </c>
      <c r="AI911" s="164" t="s">
        <v>4933</v>
      </c>
      <c r="AJ911" s="151" t="str">
        <f t="shared" si="14"/>
        <v>FS</v>
      </c>
      <c r="AK911" s="151" t="b">
        <f>ISNUMBER(SEARCH("IRT",Table1[[#This Row],[Current_Status]]))</f>
        <v>0</v>
      </c>
      <c r="AL911" s="152">
        <f>YEAR(Table1[[#This Row],[Project_Initiated]])</f>
        <v>2018</v>
      </c>
      <c r="AM911" s="87">
        <v>43770</v>
      </c>
      <c r="AN911" s="87" t="str">
        <f>IF(AND(Table1[[#This Row],[Completed Date]]&gt;="07/01/2019"+0,Table1[[#This Row],[Completed Date]]&lt;="6/30/2020"+0),"FY 19-20",IF(AND(Table1[[#This Row],[Completed Date]]&gt;="07/01/2018"+0,Table1[[#This Row],[Completed Date]]&lt;="6/30/2019"+0),"FY 18-19",""))</f>
        <v>FY 18-19</v>
      </c>
      <c r="AO911" s="152" t="str">
        <f>IFERROR(FIND("R",Table1[[#This Row],[FS_Priority]]),"")</f>
        <v/>
      </c>
      <c r="AX911"/>
      <c r="BA911" s="3"/>
    </row>
    <row r="912" spans="1:53" hidden="1" x14ac:dyDescent="0.25">
      <c r="A912" s="164" t="s">
        <v>903</v>
      </c>
      <c r="B912" s="164" t="s">
        <v>295</v>
      </c>
      <c r="C912" s="164" t="s">
        <v>903</v>
      </c>
      <c r="D912" s="168" t="b">
        <v>0</v>
      </c>
      <c r="E912" s="164" t="s">
        <v>151</v>
      </c>
      <c r="F912" s="164" t="s">
        <v>3439</v>
      </c>
      <c r="G912" s="164" t="s">
        <v>295</v>
      </c>
      <c r="H912" s="164" t="s">
        <v>480</v>
      </c>
      <c r="I912" s="164" t="s">
        <v>309</v>
      </c>
      <c r="J912" s="164" t="s">
        <v>2838</v>
      </c>
      <c r="K912" s="164" t="s">
        <v>4035</v>
      </c>
      <c r="L912" s="164" t="s">
        <v>153</v>
      </c>
      <c r="M912" s="164" t="s">
        <v>4040</v>
      </c>
      <c r="N912" s="164" t="s">
        <v>295</v>
      </c>
      <c r="O912" s="164" t="s">
        <v>263</v>
      </c>
      <c r="Q912" s="164" t="s">
        <v>295</v>
      </c>
      <c r="R912" s="164" t="s">
        <v>442</v>
      </c>
      <c r="S912" s="168" t="b">
        <v>0</v>
      </c>
      <c r="V912" s="170">
        <v>42927</v>
      </c>
      <c r="W912" s="164" t="s">
        <v>295</v>
      </c>
      <c r="X912"/>
      <c r="Z912" s="164" t="s">
        <v>295</v>
      </c>
      <c r="AC912" s="164" t="s">
        <v>904</v>
      </c>
      <c r="AE912" s="164" t="s">
        <v>583</v>
      </c>
      <c r="AF912" s="164" t="s">
        <v>295</v>
      </c>
      <c r="AG912" s="164" t="s">
        <v>2884</v>
      </c>
      <c r="AH912" s="170">
        <v>43292</v>
      </c>
      <c r="AI912" s="164" t="s">
        <v>4935</v>
      </c>
      <c r="AJ912" s="151" t="str">
        <f t="shared" si="14"/>
        <v>FS</v>
      </c>
      <c r="AK912" s="151" t="b">
        <f>ISNUMBER(SEARCH("IRT",Table1[[#This Row],[Current_Status]]))</f>
        <v>0</v>
      </c>
      <c r="AL912" s="152">
        <f>YEAR(Table1[[#This Row],[Project_Initiated]])</f>
        <v>2017</v>
      </c>
      <c r="AM912" s="87">
        <v>43770</v>
      </c>
      <c r="AN912" s="87" t="str">
        <f>IF(AND(Table1[[#This Row],[Completed Date]]&gt;="07/01/2019"+0,Table1[[#This Row],[Completed Date]]&lt;="6/30/2020"+0),"FY 19-20",IF(AND(Table1[[#This Row],[Completed Date]]&gt;="07/01/2018"+0,Table1[[#This Row],[Completed Date]]&lt;="6/30/2019"+0),"FY 18-19",""))</f>
        <v>FY 18-19</v>
      </c>
      <c r="AO912" s="152" t="str">
        <f>IFERROR(FIND("R",Table1[[#This Row],[FS_Priority]]),"")</f>
        <v/>
      </c>
      <c r="AX912"/>
      <c r="BA912" s="3"/>
    </row>
    <row r="913" spans="1:53" hidden="1" x14ac:dyDescent="0.25">
      <c r="A913" s="164" t="s">
        <v>836</v>
      </c>
      <c r="B913" s="164" t="s">
        <v>295</v>
      </c>
      <c r="C913" s="164" t="s">
        <v>836</v>
      </c>
      <c r="D913" s="168" t="b">
        <v>0</v>
      </c>
      <c r="E913" s="164" t="s">
        <v>151</v>
      </c>
      <c r="F913" s="164" t="s">
        <v>3469</v>
      </c>
      <c r="G913" s="164" t="s">
        <v>295</v>
      </c>
      <c r="H913" s="164" t="s">
        <v>378</v>
      </c>
      <c r="I913" s="164" t="s">
        <v>372</v>
      </c>
      <c r="J913" s="164" t="s">
        <v>2838</v>
      </c>
      <c r="K913" s="164" t="s">
        <v>4035</v>
      </c>
      <c r="L913" s="164" t="s">
        <v>153</v>
      </c>
      <c r="M913" s="164" t="s">
        <v>4060</v>
      </c>
      <c r="N913" s="164" t="s">
        <v>295</v>
      </c>
      <c r="O913" s="164" t="s">
        <v>243</v>
      </c>
      <c r="Q913" s="164" t="s">
        <v>295</v>
      </c>
      <c r="R913" s="164" t="s">
        <v>328</v>
      </c>
      <c r="S913" s="168" t="b">
        <v>1</v>
      </c>
      <c r="V913" s="170">
        <v>43202</v>
      </c>
      <c r="W913" s="164" t="s">
        <v>295</v>
      </c>
      <c r="X913"/>
      <c r="Z913" s="164" t="s">
        <v>295</v>
      </c>
      <c r="AC913" s="164" t="s">
        <v>295</v>
      </c>
      <c r="AE913" s="164" t="s">
        <v>243</v>
      </c>
      <c r="AF913" s="164" t="s">
        <v>295</v>
      </c>
      <c r="AG913" s="164" t="s">
        <v>624</v>
      </c>
      <c r="AH913" s="170">
        <v>43336</v>
      </c>
      <c r="AI913" s="164" t="s">
        <v>4935</v>
      </c>
      <c r="AJ913" s="151" t="str">
        <f t="shared" si="14"/>
        <v>FS</v>
      </c>
      <c r="AK913" s="151" t="b">
        <f>ISNUMBER(SEARCH("IRT",Table1[[#This Row],[Current_Status]]))</f>
        <v>0</v>
      </c>
      <c r="AL913" s="152">
        <f>YEAR(Table1[[#This Row],[Project_Initiated]])</f>
        <v>2018</v>
      </c>
      <c r="AM913" s="87">
        <v>43770</v>
      </c>
      <c r="AN913" s="87" t="str">
        <f>IF(AND(Table1[[#This Row],[Completed Date]]&gt;="07/01/2019"+0,Table1[[#This Row],[Completed Date]]&lt;="6/30/2020"+0),"FY 19-20",IF(AND(Table1[[#This Row],[Completed Date]]&gt;="07/01/2018"+0,Table1[[#This Row],[Completed Date]]&lt;="6/30/2019"+0),"FY 18-19",""))</f>
        <v>FY 18-19</v>
      </c>
      <c r="AO913" s="152" t="str">
        <f>IFERROR(FIND("R",Table1[[#This Row],[FS_Priority]]),"")</f>
        <v/>
      </c>
      <c r="AX913"/>
      <c r="BA913" s="3"/>
    </row>
    <row r="914" spans="1:53" hidden="1" x14ac:dyDescent="0.25">
      <c r="A914" s="164" t="s">
        <v>982</v>
      </c>
      <c r="B914" s="164" t="s">
        <v>295</v>
      </c>
      <c r="C914" s="164" t="s">
        <v>982</v>
      </c>
      <c r="D914" s="168" t="b">
        <v>0</v>
      </c>
      <c r="E914" s="164" t="s">
        <v>151</v>
      </c>
      <c r="F914" s="164" t="s">
        <v>3468</v>
      </c>
      <c r="G914" s="164" t="s">
        <v>295</v>
      </c>
      <c r="H914" s="164" t="s">
        <v>116</v>
      </c>
      <c r="I914" s="164" t="s">
        <v>4045</v>
      </c>
      <c r="J914" s="164" t="s">
        <v>2838</v>
      </c>
      <c r="K914" s="164" t="s">
        <v>4035</v>
      </c>
      <c r="L914" s="164" t="s">
        <v>153</v>
      </c>
      <c r="M914" s="164" t="s">
        <v>4043</v>
      </c>
      <c r="N914" s="164" t="s">
        <v>295</v>
      </c>
      <c r="O914" s="164" t="s">
        <v>263</v>
      </c>
      <c r="Q914" s="164" t="s">
        <v>295</v>
      </c>
      <c r="R914" s="164" t="s">
        <v>326</v>
      </c>
      <c r="S914" s="168" t="b">
        <v>1</v>
      </c>
      <c r="V914" s="170">
        <v>43269</v>
      </c>
      <c r="W914" s="164" t="s">
        <v>295</v>
      </c>
      <c r="X914"/>
      <c r="Z914" s="164" t="s">
        <v>295</v>
      </c>
      <c r="AC914" s="164" t="s">
        <v>2873</v>
      </c>
      <c r="AE914" s="164" t="s">
        <v>583</v>
      </c>
      <c r="AF914" s="164" t="s">
        <v>4507</v>
      </c>
      <c r="AG914" s="164" t="s">
        <v>2884</v>
      </c>
      <c r="AH914" s="170">
        <v>43448</v>
      </c>
      <c r="AI914" s="164" t="s">
        <v>4935</v>
      </c>
      <c r="AJ914" s="151" t="str">
        <f t="shared" si="14"/>
        <v>FS</v>
      </c>
      <c r="AK914" s="151" t="b">
        <f>ISNUMBER(SEARCH("IRT",Table1[[#This Row],[Current_Status]]))</f>
        <v>0</v>
      </c>
      <c r="AL914" s="152">
        <f>YEAR(Table1[[#This Row],[Project_Initiated]])</f>
        <v>2018</v>
      </c>
      <c r="AM914" s="87">
        <v>43770</v>
      </c>
      <c r="AN914" s="87" t="str">
        <f>IF(AND(Table1[[#This Row],[Completed Date]]&gt;="07/01/2019"+0,Table1[[#This Row],[Completed Date]]&lt;="6/30/2020"+0),"FY 19-20",IF(AND(Table1[[#This Row],[Completed Date]]&gt;="07/01/2018"+0,Table1[[#This Row],[Completed Date]]&lt;="6/30/2019"+0),"FY 18-19",""))</f>
        <v>FY 18-19</v>
      </c>
      <c r="AO914" s="152" t="str">
        <f>IFERROR(FIND("R",Table1[[#This Row],[FS_Priority]]),"")</f>
        <v/>
      </c>
      <c r="AX914"/>
      <c r="BA914" s="3"/>
    </row>
    <row r="915" spans="1:53" hidden="1" x14ac:dyDescent="0.25">
      <c r="A915" s="164" t="s">
        <v>780</v>
      </c>
      <c r="B915" s="164" t="s">
        <v>295</v>
      </c>
      <c r="C915" s="164" t="s">
        <v>780</v>
      </c>
      <c r="D915" s="168" t="b">
        <v>0</v>
      </c>
      <c r="E915" s="164" t="s">
        <v>151</v>
      </c>
      <c r="F915" s="164" t="s">
        <v>3551</v>
      </c>
      <c r="G915" s="164" t="s">
        <v>295</v>
      </c>
      <c r="H915" s="164" t="s">
        <v>4131</v>
      </c>
      <c r="I915" s="164" t="s">
        <v>295</v>
      </c>
      <c r="J915" s="164" t="s">
        <v>2851</v>
      </c>
      <c r="K915" s="164" t="s">
        <v>4035</v>
      </c>
      <c r="L915" s="164" t="s">
        <v>153</v>
      </c>
      <c r="M915" s="164" t="s">
        <v>4041</v>
      </c>
      <c r="N915" s="164" t="s">
        <v>295</v>
      </c>
      <c r="O915" s="164" t="s">
        <v>263</v>
      </c>
      <c r="Q915" s="164" t="s">
        <v>295</v>
      </c>
      <c r="R915" s="164" t="s">
        <v>444</v>
      </c>
      <c r="S915" s="168" t="b">
        <v>0</v>
      </c>
      <c r="V915" s="170">
        <v>43144</v>
      </c>
      <c r="W915" s="164" t="s">
        <v>295</v>
      </c>
      <c r="X915"/>
      <c r="Z915" s="164" t="s">
        <v>295</v>
      </c>
      <c r="AC915" s="164" t="s">
        <v>295</v>
      </c>
      <c r="AE915" s="164" t="s">
        <v>257</v>
      </c>
      <c r="AF915" s="164" t="s">
        <v>4413</v>
      </c>
      <c r="AG915" s="164" t="s">
        <v>2884</v>
      </c>
      <c r="AH915" s="170">
        <v>43362</v>
      </c>
      <c r="AI915" s="164" t="s">
        <v>4933</v>
      </c>
      <c r="AJ915" s="151" t="str">
        <f t="shared" si="14"/>
        <v>FS</v>
      </c>
      <c r="AK915" s="151" t="b">
        <f>ISNUMBER(SEARCH("IRT",Table1[[#This Row],[Current_Status]]))</f>
        <v>0</v>
      </c>
      <c r="AL915" s="152">
        <f>YEAR(Table1[[#This Row],[Project_Initiated]])</f>
        <v>2018</v>
      </c>
      <c r="AM915" s="87">
        <v>43770</v>
      </c>
      <c r="AN915" s="87" t="str">
        <f>IF(AND(Table1[[#This Row],[Completed Date]]&gt;="07/01/2019"+0,Table1[[#This Row],[Completed Date]]&lt;="6/30/2020"+0),"FY 19-20",IF(AND(Table1[[#This Row],[Completed Date]]&gt;="07/01/2018"+0,Table1[[#This Row],[Completed Date]]&lt;="6/30/2019"+0),"FY 18-19",""))</f>
        <v>FY 18-19</v>
      </c>
      <c r="AO915" s="152" t="str">
        <f>IFERROR(FIND("R",Table1[[#This Row],[FS_Priority]]),"")</f>
        <v/>
      </c>
      <c r="AX915"/>
      <c r="BA915" s="3"/>
    </row>
    <row r="916" spans="1:53" hidden="1" x14ac:dyDescent="0.25">
      <c r="A916" s="164" t="s">
        <v>1031</v>
      </c>
      <c r="B916" s="164" t="s">
        <v>295</v>
      </c>
      <c r="C916" s="164" t="s">
        <v>1031</v>
      </c>
      <c r="D916" s="168" t="b">
        <v>0</v>
      </c>
      <c r="E916" s="164" t="s">
        <v>151</v>
      </c>
      <c r="F916" s="164" t="s">
        <v>3473</v>
      </c>
      <c r="G916" s="164" t="s">
        <v>295</v>
      </c>
      <c r="H916" s="164" t="s">
        <v>558</v>
      </c>
      <c r="I916" s="164" t="s">
        <v>4072</v>
      </c>
      <c r="J916" s="164" t="s">
        <v>2838</v>
      </c>
      <c r="K916" s="164" t="s">
        <v>4035</v>
      </c>
      <c r="L916" s="164" t="s">
        <v>153</v>
      </c>
      <c r="M916" s="164" t="s">
        <v>3906</v>
      </c>
      <c r="N916" s="164" t="s">
        <v>295</v>
      </c>
      <c r="O916" s="164" t="s">
        <v>263</v>
      </c>
      <c r="Q916" s="164" t="s">
        <v>372</v>
      </c>
      <c r="R916" s="164" t="s">
        <v>295</v>
      </c>
      <c r="S916" s="168" t="b">
        <v>0</v>
      </c>
      <c r="V916" s="170">
        <v>43369</v>
      </c>
      <c r="W916" s="164" t="s">
        <v>295</v>
      </c>
      <c r="X916"/>
      <c r="Z916" s="164" t="s">
        <v>295</v>
      </c>
      <c r="AC916" s="164" t="s">
        <v>3169</v>
      </c>
      <c r="AE916" s="164" t="s">
        <v>583</v>
      </c>
      <c r="AF916" s="164" t="s">
        <v>3152</v>
      </c>
      <c r="AG916" s="164" t="s">
        <v>624</v>
      </c>
      <c r="AH916" s="170">
        <v>43600</v>
      </c>
      <c r="AI916" s="164" t="s">
        <v>4937</v>
      </c>
      <c r="AJ916" s="151" t="str">
        <f t="shared" si="14"/>
        <v>FS</v>
      </c>
      <c r="AK916" s="151" t="b">
        <f>ISNUMBER(SEARCH("IRT",Table1[[#This Row],[Current_Status]]))</f>
        <v>0</v>
      </c>
      <c r="AL916" s="152">
        <f>YEAR(Table1[[#This Row],[Project_Initiated]])</f>
        <v>2018</v>
      </c>
      <c r="AM916" s="87">
        <v>43770</v>
      </c>
      <c r="AN916" s="87" t="str">
        <f>IF(AND(Table1[[#This Row],[Completed Date]]&gt;="07/01/2019"+0,Table1[[#This Row],[Completed Date]]&lt;="6/30/2020"+0),"FY 19-20",IF(AND(Table1[[#This Row],[Completed Date]]&gt;="07/01/2018"+0,Table1[[#This Row],[Completed Date]]&lt;="6/30/2019"+0),"FY 18-19",""))</f>
        <v>FY 18-19</v>
      </c>
      <c r="AO916" s="152" t="str">
        <f>IFERROR(FIND("R",Table1[[#This Row],[FS_Priority]]),"")</f>
        <v/>
      </c>
      <c r="AX916"/>
      <c r="BA916" s="3"/>
    </row>
    <row r="917" spans="1:53" hidden="1" x14ac:dyDescent="0.25">
      <c r="A917" s="164" t="s">
        <v>3030</v>
      </c>
      <c r="B917" s="164" t="s">
        <v>295</v>
      </c>
      <c r="C917" s="164" t="s">
        <v>3030</v>
      </c>
      <c r="D917" s="168" t="b">
        <v>0</v>
      </c>
      <c r="E917" s="164" t="s">
        <v>151</v>
      </c>
      <c r="F917" s="164" t="s">
        <v>3474</v>
      </c>
      <c r="G917" s="164" t="s">
        <v>295</v>
      </c>
      <c r="H917" s="164" t="s">
        <v>480</v>
      </c>
      <c r="I917" s="164" t="s">
        <v>4070</v>
      </c>
      <c r="J917" s="164" t="s">
        <v>2838</v>
      </c>
      <c r="K917" s="164" t="s">
        <v>4035</v>
      </c>
      <c r="L917" s="164" t="s">
        <v>153</v>
      </c>
      <c r="M917" s="164" t="s">
        <v>4040</v>
      </c>
      <c r="N917" s="164" t="s">
        <v>295</v>
      </c>
      <c r="O917" s="164" t="s">
        <v>243</v>
      </c>
      <c r="Q917" s="164" t="s">
        <v>372</v>
      </c>
      <c r="R917" s="164" t="s">
        <v>295</v>
      </c>
      <c r="S917" s="168" t="b">
        <v>0</v>
      </c>
      <c r="V917" s="170">
        <v>43521</v>
      </c>
      <c r="W917" s="164" t="s">
        <v>295</v>
      </c>
      <c r="X917"/>
      <c r="Z917" s="164" t="s">
        <v>295</v>
      </c>
      <c r="AC917" s="164" t="s">
        <v>3182</v>
      </c>
      <c r="AE917" s="164" t="s">
        <v>295</v>
      </c>
      <c r="AF917" s="164" t="s">
        <v>295</v>
      </c>
      <c r="AG917" s="164" t="s">
        <v>295</v>
      </c>
      <c r="AH917" s="170">
        <v>43595</v>
      </c>
      <c r="AI917" s="164" t="s">
        <v>4937</v>
      </c>
      <c r="AJ917" s="151" t="str">
        <f t="shared" si="14"/>
        <v>FS</v>
      </c>
      <c r="AK917" s="151" t="b">
        <f>ISNUMBER(SEARCH("IRT",Table1[[#This Row],[Current_Status]]))</f>
        <v>0</v>
      </c>
      <c r="AL917" s="152">
        <f>YEAR(Table1[[#This Row],[Project_Initiated]])</f>
        <v>2019</v>
      </c>
      <c r="AM917" s="87">
        <v>43770</v>
      </c>
      <c r="AN917" s="87" t="str">
        <f>IF(AND(Table1[[#This Row],[Completed Date]]&gt;="07/01/2019"+0,Table1[[#This Row],[Completed Date]]&lt;="6/30/2020"+0),"FY 19-20",IF(AND(Table1[[#This Row],[Completed Date]]&gt;="07/01/2018"+0,Table1[[#This Row],[Completed Date]]&lt;="6/30/2019"+0),"FY 18-19",""))</f>
        <v>FY 18-19</v>
      </c>
      <c r="AO917" s="152" t="str">
        <f>IFERROR(FIND("R",Table1[[#This Row],[FS_Priority]]),"")</f>
        <v/>
      </c>
      <c r="AX917"/>
      <c r="BA917" s="3"/>
    </row>
    <row r="918" spans="1:53" hidden="1" x14ac:dyDescent="0.25">
      <c r="A918" s="164" t="s">
        <v>3026</v>
      </c>
      <c r="B918" s="164" t="s">
        <v>295</v>
      </c>
      <c r="C918" s="164" t="s">
        <v>3026</v>
      </c>
      <c r="D918" s="168" t="b">
        <v>0</v>
      </c>
      <c r="E918" s="164" t="s">
        <v>151</v>
      </c>
      <c r="F918" s="164" t="s">
        <v>3475</v>
      </c>
      <c r="G918" s="164" t="s">
        <v>295</v>
      </c>
      <c r="H918" s="164" t="s">
        <v>1217</v>
      </c>
      <c r="I918" s="164" t="s">
        <v>295</v>
      </c>
      <c r="J918" s="164" t="s">
        <v>2838</v>
      </c>
      <c r="K918" s="164" t="s">
        <v>4035</v>
      </c>
      <c r="L918" s="164" t="s">
        <v>153</v>
      </c>
      <c r="M918" s="164" t="s">
        <v>4053</v>
      </c>
      <c r="N918" s="164" t="s">
        <v>4071</v>
      </c>
      <c r="O918" s="164" t="s">
        <v>263</v>
      </c>
      <c r="Q918" s="164" t="s">
        <v>372</v>
      </c>
      <c r="R918" s="164" t="s">
        <v>295</v>
      </c>
      <c r="S918" s="168" t="b">
        <v>0</v>
      </c>
      <c r="V918" s="170">
        <v>43473</v>
      </c>
      <c r="W918" s="164" t="s">
        <v>295</v>
      </c>
      <c r="X918"/>
      <c r="Z918" s="164" t="s">
        <v>295</v>
      </c>
      <c r="AC918" s="164" t="s">
        <v>3191</v>
      </c>
      <c r="AD918" s="167"/>
      <c r="AE918" s="164" t="s">
        <v>263</v>
      </c>
      <c r="AF918" s="164" t="s">
        <v>295</v>
      </c>
      <c r="AG918" s="164" t="s">
        <v>295</v>
      </c>
      <c r="AH918" s="170">
        <v>43616</v>
      </c>
      <c r="AI918" s="164" t="s">
        <v>4937</v>
      </c>
      <c r="AJ918" s="151" t="str">
        <f t="shared" si="14"/>
        <v>FS</v>
      </c>
      <c r="AK918" s="151" t="b">
        <f>ISNUMBER(SEARCH("IRT",Table1[[#This Row],[Current_Status]]))</f>
        <v>0</v>
      </c>
      <c r="AL918" s="152">
        <f>YEAR(Table1[[#This Row],[Project_Initiated]])</f>
        <v>2019</v>
      </c>
      <c r="AM918" s="87">
        <v>43770</v>
      </c>
      <c r="AN918" s="87" t="str">
        <f>IF(AND(Table1[[#This Row],[Completed Date]]&gt;="07/01/2019"+0,Table1[[#This Row],[Completed Date]]&lt;="6/30/2020"+0),"FY 19-20",IF(AND(Table1[[#This Row],[Completed Date]]&gt;="07/01/2018"+0,Table1[[#This Row],[Completed Date]]&lt;="6/30/2019"+0),"FY 18-19",""))</f>
        <v>FY 18-19</v>
      </c>
      <c r="AO918" s="152" t="str">
        <f>IFERROR(FIND("R",Table1[[#This Row],[FS_Priority]]),"")</f>
        <v/>
      </c>
      <c r="AX918"/>
      <c r="BA918" s="3"/>
    </row>
    <row r="919" spans="1:53" hidden="1" x14ac:dyDescent="0.25">
      <c r="A919" s="164" t="s">
        <v>3028</v>
      </c>
      <c r="B919" s="164" t="s">
        <v>295</v>
      </c>
      <c r="C919" s="164" t="s">
        <v>3028</v>
      </c>
      <c r="D919" s="168" t="b">
        <v>0</v>
      </c>
      <c r="E919" s="164" t="s">
        <v>151</v>
      </c>
      <c r="F919" s="164" t="s">
        <v>3472</v>
      </c>
      <c r="G919" s="164" t="s">
        <v>295</v>
      </c>
      <c r="H919" s="164" t="s">
        <v>477</v>
      </c>
      <c r="I919" s="164" t="s">
        <v>4069</v>
      </c>
      <c r="J919" s="164" t="s">
        <v>2838</v>
      </c>
      <c r="K919" s="164" t="s">
        <v>4035</v>
      </c>
      <c r="L919" s="164" t="s">
        <v>153</v>
      </c>
      <c r="M919" s="164" t="s">
        <v>4050</v>
      </c>
      <c r="N919" s="164" t="s">
        <v>295</v>
      </c>
      <c r="O919" s="164" t="s">
        <v>243</v>
      </c>
      <c r="Q919" s="164" t="s">
        <v>372</v>
      </c>
      <c r="R919" s="164" t="s">
        <v>295</v>
      </c>
      <c r="S919" s="168" t="b">
        <v>0</v>
      </c>
      <c r="V919" s="170">
        <v>43479</v>
      </c>
      <c r="W919" s="164" t="s">
        <v>295</v>
      </c>
      <c r="X919"/>
      <c r="Z919" s="164" t="s">
        <v>295</v>
      </c>
      <c r="AC919" s="164" t="s">
        <v>3104</v>
      </c>
      <c r="AD919" s="167"/>
      <c r="AE919" s="164" t="s">
        <v>295</v>
      </c>
      <c r="AF919" s="164" t="s">
        <v>295</v>
      </c>
      <c r="AG919" s="164" t="s">
        <v>295</v>
      </c>
      <c r="AH919" s="170">
        <v>43560</v>
      </c>
      <c r="AI919" s="164" t="s">
        <v>4937</v>
      </c>
      <c r="AJ919" s="151" t="str">
        <f t="shared" si="14"/>
        <v>FS</v>
      </c>
      <c r="AK919" s="151" t="b">
        <f>ISNUMBER(SEARCH("IRT",Table1[[#This Row],[Current_Status]]))</f>
        <v>0</v>
      </c>
      <c r="AL919" s="152">
        <f>YEAR(Table1[[#This Row],[Project_Initiated]])</f>
        <v>2019</v>
      </c>
      <c r="AM919" s="87">
        <v>43770</v>
      </c>
      <c r="AN919" s="87" t="str">
        <f>IF(AND(Table1[[#This Row],[Completed Date]]&gt;="07/01/2019"+0,Table1[[#This Row],[Completed Date]]&lt;="6/30/2020"+0),"FY 19-20",IF(AND(Table1[[#This Row],[Completed Date]]&gt;="07/01/2018"+0,Table1[[#This Row],[Completed Date]]&lt;="6/30/2019"+0),"FY 18-19",""))</f>
        <v>FY 18-19</v>
      </c>
      <c r="AO919" s="152" t="str">
        <f>IFERROR(FIND("R",Table1[[#This Row],[FS_Priority]]),"")</f>
        <v/>
      </c>
      <c r="AX919"/>
      <c r="BA919" s="3"/>
    </row>
    <row r="920" spans="1:53" hidden="1" x14ac:dyDescent="0.25">
      <c r="A920" s="164" t="s">
        <v>2792</v>
      </c>
      <c r="B920" s="164" t="s">
        <v>295</v>
      </c>
      <c r="C920" s="164" t="s">
        <v>2792</v>
      </c>
      <c r="D920" s="168" t="b">
        <v>0</v>
      </c>
      <c r="E920" s="164" t="s">
        <v>151</v>
      </c>
      <c r="F920" s="164" t="s">
        <v>3471</v>
      </c>
      <c r="G920" s="164" t="s">
        <v>295</v>
      </c>
      <c r="H920" s="164" t="s">
        <v>556</v>
      </c>
      <c r="I920" s="164" t="s">
        <v>295</v>
      </c>
      <c r="J920" s="164" t="s">
        <v>2838</v>
      </c>
      <c r="K920" s="164" t="s">
        <v>4035</v>
      </c>
      <c r="L920" s="164" t="s">
        <v>153</v>
      </c>
      <c r="M920" s="164" t="s">
        <v>4048</v>
      </c>
      <c r="N920" s="164" t="s">
        <v>295</v>
      </c>
      <c r="O920" s="164" t="s">
        <v>263</v>
      </c>
      <c r="Q920" s="164" t="s">
        <v>372</v>
      </c>
      <c r="R920" s="164" t="s">
        <v>295</v>
      </c>
      <c r="S920" s="168" t="b">
        <v>0</v>
      </c>
      <c r="V920" s="170">
        <v>43399</v>
      </c>
      <c r="W920" s="164" t="s">
        <v>295</v>
      </c>
      <c r="X920"/>
      <c r="Z920" s="164" t="s">
        <v>295</v>
      </c>
      <c r="AC920" s="164" t="s">
        <v>3105</v>
      </c>
      <c r="AD920" s="171">
        <v>43503</v>
      </c>
      <c r="AE920" s="164" t="s">
        <v>583</v>
      </c>
      <c r="AF920" s="164" t="s">
        <v>3106</v>
      </c>
      <c r="AG920" s="164" t="s">
        <v>2884</v>
      </c>
      <c r="AH920" s="170">
        <v>43570</v>
      </c>
      <c r="AI920" s="164" t="s">
        <v>4937</v>
      </c>
      <c r="AJ920" s="151" t="str">
        <f t="shared" si="14"/>
        <v>FS</v>
      </c>
      <c r="AK920" s="151" t="b">
        <f>ISNUMBER(SEARCH("IRT",Table1[[#This Row],[Current_Status]]))</f>
        <v>0</v>
      </c>
      <c r="AL920" s="152">
        <f>YEAR(Table1[[#This Row],[Project_Initiated]])</f>
        <v>2018</v>
      </c>
      <c r="AM920" s="87">
        <v>43770</v>
      </c>
      <c r="AN920" s="87" t="str">
        <f>IF(AND(Table1[[#This Row],[Completed Date]]&gt;="07/01/2019"+0,Table1[[#This Row],[Completed Date]]&lt;="6/30/2020"+0),"FY 19-20",IF(AND(Table1[[#This Row],[Completed Date]]&gt;="07/01/2018"+0,Table1[[#This Row],[Completed Date]]&lt;="6/30/2019"+0),"FY 18-19",""))</f>
        <v>FY 18-19</v>
      </c>
      <c r="AO920" s="152" t="str">
        <f>IFERROR(FIND("R",Table1[[#This Row],[FS_Priority]]),"")</f>
        <v/>
      </c>
      <c r="AX920"/>
      <c r="BA920" s="3"/>
    </row>
    <row r="921" spans="1:53" hidden="1" x14ac:dyDescent="0.25">
      <c r="A921" s="164" t="s">
        <v>2937</v>
      </c>
      <c r="B921" s="164" t="s">
        <v>295</v>
      </c>
      <c r="C921" s="164" t="s">
        <v>2937</v>
      </c>
      <c r="D921" s="168" t="b">
        <v>0</v>
      </c>
      <c r="E921" s="164" t="s">
        <v>151</v>
      </c>
      <c r="F921" s="164" t="s">
        <v>3476</v>
      </c>
      <c r="G921" s="164" t="s">
        <v>295</v>
      </c>
      <c r="H921" s="164" t="s">
        <v>550</v>
      </c>
      <c r="I921" s="164" t="s">
        <v>4068</v>
      </c>
      <c r="J921" s="164" t="s">
        <v>2838</v>
      </c>
      <c r="K921" s="164" t="s">
        <v>4035</v>
      </c>
      <c r="L921" s="164" t="s">
        <v>153</v>
      </c>
      <c r="M921" s="164" t="s">
        <v>4053</v>
      </c>
      <c r="N921" s="164" t="s">
        <v>295</v>
      </c>
      <c r="O921" s="164" t="s">
        <v>263</v>
      </c>
      <c r="Q921" s="164" t="s">
        <v>372</v>
      </c>
      <c r="R921" s="164" t="s">
        <v>295</v>
      </c>
      <c r="S921" s="168" t="b">
        <v>1</v>
      </c>
      <c r="V921" s="170">
        <v>43433</v>
      </c>
      <c r="W921" s="164" t="s">
        <v>295</v>
      </c>
      <c r="X921"/>
      <c r="Z921" s="164" t="s">
        <v>295</v>
      </c>
      <c r="AC921" s="164" t="s">
        <v>3709</v>
      </c>
      <c r="AD921" s="170">
        <v>43503</v>
      </c>
      <c r="AE921" s="164" t="s">
        <v>583</v>
      </c>
      <c r="AF921" s="164" t="s">
        <v>3107</v>
      </c>
      <c r="AG921" s="164" t="s">
        <v>2884</v>
      </c>
      <c r="AH921" s="171">
        <v>43647</v>
      </c>
      <c r="AI921" s="164" t="s">
        <v>4931</v>
      </c>
      <c r="AJ921" s="151" t="str">
        <f t="shared" si="14"/>
        <v>FS</v>
      </c>
      <c r="AK921" s="151" t="b">
        <f>ISNUMBER(SEARCH("IRT",Table1[[#This Row],[Current_Status]]))</f>
        <v>0</v>
      </c>
      <c r="AL921" s="152">
        <f>YEAR(Table1[[#This Row],[Project_Initiated]])</f>
        <v>2018</v>
      </c>
      <c r="AM921" s="87">
        <v>43770</v>
      </c>
      <c r="AN921" s="87" t="str">
        <f>IF(AND(Table1[[#This Row],[Completed Date]]&gt;="07/01/2019"+0,Table1[[#This Row],[Completed Date]]&lt;="6/30/2020"+0),"FY 19-20",IF(AND(Table1[[#This Row],[Completed Date]]&gt;="07/01/2018"+0,Table1[[#This Row],[Completed Date]]&lt;="6/30/2019"+0),"FY 18-19",""))</f>
        <v>FY 19-20</v>
      </c>
      <c r="AO921" s="152" t="str">
        <f>IFERROR(FIND("R",Table1[[#This Row],[FS_Priority]]),"")</f>
        <v/>
      </c>
      <c r="AX921"/>
      <c r="BA921" s="3"/>
    </row>
    <row r="922" spans="1:53" hidden="1" x14ac:dyDescent="0.25">
      <c r="A922" s="164" t="s">
        <v>1032</v>
      </c>
      <c r="B922" s="164" t="s">
        <v>295</v>
      </c>
      <c r="C922" s="164" t="s">
        <v>1032</v>
      </c>
      <c r="D922" s="168" t="b">
        <v>0</v>
      </c>
      <c r="E922" s="164" t="s">
        <v>151</v>
      </c>
      <c r="F922" s="164" t="s">
        <v>3477</v>
      </c>
      <c r="G922" s="164" t="s">
        <v>295</v>
      </c>
      <c r="H922" s="164" t="s">
        <v>558</v>
      </c>
      <c r="I922" s="164" t="s">
        <v>4074</v>
      </c>
      <c r="J922" s="164" t="s">
        <v>2838</v>
      </c>
      <c r="K922" s="164" t="s">
        <v>4035</v>
      </c>
      <c r="L922" s="164" t="s">
        <v>153</v>
      </c>
      <c r="M922" s="164" t="s">
        <v>3906</v>
      </c>
      <c r="N922" s="164" t="s">
        <v>295</v>
      </c>
      <c r="O922" s="164" t="s">
        <v>243</v>
      </c>
      <c r="Q922" s="164" t="s">
        <v>302</v>
      </c>
      <c r="R922" s="164" t="s">
        <v>295</v>
      </c>
      <c r="S922" s="168" t="b">
        <v>0</v>
      </c>
      <c r="V922" s="170">
        <v>43369</v>
      </c>
      <c r="W922" s="164" t="s">
        <v>295</v>
      </c>
      <c r="X922"/>
      <c r="Z922" s="164" t="s">
        <v>295</v>
      </c>
      <c r="AC922" s="164" t="s">
        <v>3003</v>
      </c>
      <c r="AE922" s="164" t="s">
        <v>243</v>
      </c>
      <c r="AF922" s="164" t="s">
        <v>624</v>
      </c>
      <c r="AG922" s="164" t="s">
        <v>624</v>
      </c>
      <c r="AH922" s="171">
        <v>43504</v>
      </c>
      <c r="AI922" s="164" t="s">
        <v>4937</v>
      </c>
      <c r="AJ922" s="151" t="str">
        <f t="shared" si="14"/>
        <v>FS</v>
      </c>
      <c r="AK922" s="151" t="b">
        <f>ISNUMBER(SEARCH("IRT",Table1[[#This Row],[Current_Status]]))</f>
        <v>0</v>
      </c>
      <c r="AL922" s="152">
        <f>YEAR(Table1[[#This Row],[Project_Initiated]])</f>
        <v>2018</v>
      </c>
      <c r="AM922" s="87">
        <v>43770</v>
      </c>
      <c r="AN922" s="87" t="str">
        <f>IF(AND(Table1[[#This Row],[Completed Date]]&gt;="07/01/2019"+0,Table1[[#This Row],[Completed Date]]&lt;="6/30/2020"+0),"FY 19-20",IF(AND(Table1[[#This Row],[Completed Date]]&gt;="07/01/2018"+0,Table1[[#This Row],[Completed Date]]&lt;="6/30/2019"+0),"FY 18-19",""))</f>
        <v>FY 18-19</v>
      </c>
      <c r="AO922" s="152" t="str">
        <f>IFERROR(FIND("R",Table1[[#This Row],[FS_Priority]]),"")</f>
        <v/>
      </c>
      <c r="AX922"/>
      <c r="BA922" s="3"/>
    </row>
    <row r="923" spans="1:53" hidden="1" x14ac:dyDescent="0.25">
      <c r="A923" s="164" t="s">
        <v>4560</v>
      </c>
      <c r="B923" s="164" t="s">
        <v>295</v>
      </c>
      <c r="C923" s="164" t="s">
        <v>4560</v>
      </c>
      <c r="D923" s="168" t="b">
        <v>0</v>
      </c>
      <c r="E923" s="164" t="s">
        <v>151</v>
      </c>
      <c r="F923" s="164" t="s">
        <v>4687</v>
      </c>
      <c r="G923" s="164" t="s">
        <v>4759</v>
      </c>
      <c r="H923" s="164" t="s">
        <v>525</v>
      </c>
      <c r="I923" s="164" t="s">
        <v>4688</v>
      </c>
      <c r="J923" s="164" t="s">
        <v>2865</v>
      </c>
      <c r="K923" s="164" t="s">
        <v>4035</v>
      </c>
      <c r="L923" s="164" t="s">
        <v>153</v>
      </c>
      <c r="M923" s="164" t="s">
        <v>4689</v>
      </c>
      <c r="N923" s="164" t="s">
        <v>295</v>
      </c>
      <c r="O923" s="164" t="s">
        <v>263</v>
      </c>
      <c r="Q923" s="164" t="s">
        <v>302</v>
      </c>
      <c r="R923" s="164" t="s">
        <v>295</v>
      </c>
      <c r="S923" s="168" t="b">
        <v>0</v>
      </c>
      <c r="V923" s="170">
        <v>43683</v>
      </c>
      <c r="W923" s="164" t="s">
        <v>295</v>
      </c>
      <c r="X923"/>
      <c r="Z923" s="164" t="s">
        <v>295</v>
      </c>
      <c r="AC923" s="164" t="s">
        <v>5018</v>
      </c>
      <c r="AD923" s="171">
        <v>43754</v>
      </c>
      <c r="AE923" s="164" t="s">
        <v>583</v>
      </c>
      <c r="AF923" s="164" t="s">
        <v>4926</v>
      </c>
      <c r="AG923" s="164" t="s">
        <v>2884</v>
      </c>
      <c r="AH923" s="167"/>
      <c r="AI923" s="164" t="s">
        <v>4787</v>
      </c>
      <c r="AJ923" s="151" t="str">
        <f t="shared" si="14"/>
        <v>FS</v>
      </c>
      <c r="AK923" s="151" t="b">
        <f>ISNUMBER(SEARCH("IRT",Table1[[#This Row],[Current_Status]]))</f>
        <v>0</v>
      </c>
      <c r="AL923" s="152">
        <f>YEAR(Table1[[#This Row],[Project_Initiated]])</f>
        <v>2019</v>
      </c>
      <c r="AM923" s="87">
        <v>43770</v>
      </c>
      <c r="AN923" s="87" t="str">
        <f>IF(AND(Table1[[#This Row],[Completed Date]]&gt;="07/01/2019"+0,Table1[[#This Row],[Completed Date]]&lt;="6/30/2020"+0),"FY 19-20",IF(AND(Table1[[#This Row],[Completed Date]]&gt;="07/01/2018"+0,Table1[[#This Row],[Completed Date]]&lt;="6/30/2019"+0),"FY 18-19",""))</f>
        <v/>
      </c>
      <c r="AO923" s="152" t="str">
        <f>IFERROR(FIND("R",Table1[[#This Row],[FS_Priority]]),"")</f>
        <v/>
      </c>
      <c r="AX923"/>
      <c r="BA923" s="3"/>
    </row>
    <row r="924" spans="1:53" hidden="1" x14ac:dyDescent="0.25">
      <c r="A924" s="164" t="s">
        <v>4559</v>
      </c>
      <c r="B924" s="164" t="s">
        <v>295</v>
      </c>
      <c r="C924" s="164" t="s">
        <v>4559</v>
      </c>
      <c r="D924" s="168" t="b">
        <v>0</v>
      </c>
      <c r="E924" s="164" t="s">
        <v>151</v>
      </c>
      <c r="F924" s="164" t="s">
        <v>4698</v>
      </c>
      <c r="G924" s="164" t="s">
        <v>295</v>
      </c>
      <c r="H924" s="164" t="s">
        <v>558</v>
      </c>
      <c r="I924" s="164" t="s">
        <v>4699</v>
      </c>
      <c r="J924" s="164" t="s">
        <v>2839</v>
      </c>
      <c r="K924" s="164" t="s">
        <v>4035</v>
      </c>
      <c r="L924" s="164" t="s">
        <v>153</v>
      </c>
      <c r="M924" s="164" t="s">
        <v>4087</v>
      </c>
      <c r="N924" s="164" t="s">
        <v>295</v>
      </c>
      <c r="O924" s="164" t="s">
        <v>243</v>
      </c>
      <c r="Q924" s="164" t="s">
        <v>302</v>
      </c>
      <c r="R924" s="164" t="s">
        <v>295</v>
      </c>
      <c r="S924" s="168" t="b">
        <v>0</v>
      </c>
      <c r="V924" s="170">
        <v>43690</v>
      </c>
      <c r="W924" s="164" t="s">
        <v>295</v>
      </c>
      <c r="X924"/>
      <c r="Z924" s="164" t="s">
        <v>295</v>
      </c>
      <c r="AC924" s="164" t="s">
        <v>295</v>
      </c>
      <c r="AD924" s="167"/>
      <c r="AE924" s="164" t="s">
        <v>243</v>
      </c>
      <c r="AF924" s="164" t="s">
        <v>295</v>
      </c>
      <c r="AG924" s="164" t="s">
        <v>295</v>
      </c>
      <c r="AH924"/>
      <c r="AI924" s="164" t="s">
        <v>4787</v>
      </c>
      <c r="AJ924" s="151" t="str">
        <f t="shared" si="14"/>
        <v>FS</v>
      </c>
      <c r="AK924" s="151" t="b">
        <f>ISNUMBER(SEARCH("IRT",Table1[[#This Row],[Current_Status]]))</f>
        <v>0</v>
      </c>
      <c r="AL924" s="152">
        <f>YEAR(Table1[[#This Row],[Project_Initiated]])</f>
        <v>2019</v>
      </c>
      <c r="AM924" s="87">
        <v>43770</v>
      </c>
      <c r="AN924" s="87" t="str">
        <f>IF(AND(Table1[[#This Row],[Completed Date]]&gt;="07/01/2019"+0,Table1[[#This Row],[Completed Date]]&lt;="6/30/2020"+0),"FY 19-20",IF(AND(Table1[[#This Row],[Completed Date]]&gt;="07/01/2018"+0,Table1[[#This Row],[Completed Date]]&lt;="6/30/2019"+0),"FY 18-19",""))</f>
        <v/>
      </c>
      <c r="AO924" s="152" t="str">
        <f>IFERROR(FIND("R",Table1[[#This Row],[FS_Priority]]),"")</f>
        <v/>
      </c>
      <c r="AX924"/>
      <c r="BA924" s="3"/>
    </row>
    <row r="925" spans="1:53" hidden="1" x14ac:dyDescent="0.25">
      <c r="A925" s="164" t="s">
        <v>885</v>
      </c>
      <c r="B925" s="164" t="s">
        <v>295</v>
      </c>
      <c r="C925" s="164" t="s">
        <v>885</v>
      </c>
      <c r="D925" s="168" t="b">
        <v>0</v>
      </c>
      <c r="E925" s="164" t="s">
        <v>151</v>
      </c>
      <c r="F925" s="164" t="s">
        <v>3478</v>
      </c>
      <c r="G925" s="164" t="s">
        <v>295</v>
      </c>
      <c r="H925" s="164" t="s">
        <v>116</v>
      </c>
      <c r="I925" s="164" t="s">
        <v>4073</v>
      </c>
      <c r="J925" s="164" t="s">
        <v>2838</v>
      </c>
      <c r="K925" s="164" t="s">
        <v>4035</v>
      </c>
      <c r="L925" s="164" t="s">
        <v>153</v>
      </c>
      <c r="M925" s="164" t="s">
        <v>4043</v>
      </c>
      <c r="N925" s="164" t="s">
        <v>295</v>
      </c>
      <c r="O925" s="164" t="s">
        <v>243</v>
      </c>
      <c r="Q925" s="164" t="s">
        <v>302</v>
      </c>
      <c r="R925" s="164" t="s">
        <v>324</v>
      </c>
      <c r="S925" s="168" t="b">
        <v>1</v>
      </c>
      <c r="V925" s="170">
        <v>43263</v>
      </c>
      <c r="W925" s="164" t="s">
        <v>295</v>
      </c>
      <c r="X925"/>
      <c r="Z925" s="164" t="s">
        <v>295</v>
      </c>
      <c r="AC925" s="164" t="s">
        <v>295</v>
      </c>
      <c r="AE925" s="164" t="s">
        <v>243</v>
      </c>
      <c r="AF925" s="164" t="s">
        <v>295</v>
      </c>
      <c r="AG925" s="164" t="s">
        <v>624</v>
      </c>
      <c r="AH925" s="170">
        <v>43369</v>
      </c>
      <c r="AI925" s="164" t="s">
        <v>4935</v>
      </c>
      <c r="AJ925" s="151" t="str">
        <f t="shared" si="14"/>
        <v>FS</v>
      </c>
      <c r="AK925" s="151" t="b">
        <f>ISNUMBER(SEARCH("IRT",Table1[[#This Row],[Current_Status]]))</f>
        <v>0</v>
      </c>
      <c r="AL925" s="152">
        <f>YEAR(Table1[[#This Row],[Project_Initiated]])</f>
        <v>2018</v>
      </c>
      <c r="AM925" s="87">
        <v>43770</v>
      </c>
      <c r="AN925" s="87" t="str">
        <f>IF(AND(Table1[[#This Row],[Completed Date]]&gt;="07/01/2019"+0,Table1[[#This Row],[Completed Date]]&lt;="6/30/2020"+0),"FY 19-20",IF(AND(Table1[[#This Row],[Completed Date]]&gt;="07/01/2018"+0,Table1[[#This Row],[Completed Date]]&lt;="6/30/2019"+0),"FY 18-19",""))</f>
        <v>FY 18-19</v>
      </c>
      <c r="AO925" s="152" t="str">
        <f>IFERROR(FIND("R",Table1[[#This Row],[FS_Priority]]),"")</f>
        <v/>
      </c>
      <c r="AX925"/>
      <c r="BA925" s="3"/>
    </row>
    <row r="926" spans="1:53" hidden="1" x14ac:dyDescent="0.25">
      <c r="A926" s="164" t="s">
        <v>3671</v>
      </c>
      <c r="B926" s="164" t="s">
        <v>295</v>
      </c>
      <c r="C926" s="164" t="s">
        <v>3671</v>
      </c>
      <c r="D926" s="168" t="b">
        <v>0</v>
      </c>
      <c r="E926" s="164" t="s">
        <v>151</v>
      </c>
      <c r="F926" s="164" t="s">
        <v>3672</v>
      </c>
      <c r="G926" s="164" t="s">
        <v>4485</v>
      </c>
      <c r="H926" s="164" t="s">
        <v>546</v>
      </c>
      <c r="I926" s="164" t="s">
        <v>4331</v>
      </c>
      <c r="J926" s="164" t="s">
        <v>2820</v>
      </c>
      <c r="K926" s="164" t="s">
        <v>4035</v>
      </c>
      <c r="L926" s="164" t="s">
        <v>153</v>
      </c>
      <c r="M926" s="164" t="s">
        <v>4043</v>
      </c>
      <c r="N926" s="164" t="s">
        <v>295</v>
      </c>
      <c r="O926" s="164" t="s">
        <v>263</v>
      </c>
      <c r="Q926" s="164" t="s">
        <v>302</v>
      </c>
      <c r="R926" s="164" t="s">
        <v>295</v>
      </c>
      <c r="S926" s="168" t="b">
        <v>0</v>
      </c>
      <c r="V926" s="170">
        <v>43602</v>
      </c>
      <c r="W926" s="164" t="s">
        <v>295</v>
      </c>
      <c r="X926"/>
      <c r="Z926" s="164" t="s">
        <v>295</v>
      </c>
      <c r="AC926" s="164" t="s">
        <v>5017</v>
      </c>
      <c r="AD926" s="171">
        <v>43665</v>
      </c>
      <c r="AE926" s="164" t="s">
        <v>583</v>
      </c>
      <c r="AF926" s="164" t="s">
        <v>4863</v>
      </c>
      <c r="AG926" s="164" t="s">
        <v>2884</v>
      </c>
      <c r="AH926" s="167"/>
      <c r="AI926" s="164" t="s">
        <v>4934</v>
      </c>
      <c r="AJ926" s="151" t="str">
        <f t="shared" si="14"/>
        <v>FS</v>
      </c>
      <c r="AK926" s="151" t="b">
        <f>ISNUMBER(SEARCH("IRT",Table1[[#This Row],[Current_Status]]))</f>
        <v>0</v>
      </c>
      <c r="AL926" s="152">
        <f>YEAR(Table1[[#This Row],[Project_Initiated]])</f>
        <v>2019</v>
      </c>
      <c r="AM926" s="87">
        <v>43770</v>
      </c>
      <c r="AN926" s="87" t="str">
        <f>IF(AND(Table1[[#This Row],[Completed Date]]&gt;="07/01/2019"+0,Table1[[#This Row],[Completed Date]]&lt;="6/30/2020"+0),"FY 19-20",IF(AND(Table1[[#This Row],[Completed Date]]&gt;="07/01/2018"+0,Table1[[#This Row],[Completed Date]]&lt;="6/30/2019"+0),"FY 18-19",""))</f>
        <v/>
      </c>
      <c r="AO926" s="152" t="str">
        <f>IFERROR(FIND("R",Table1[[#This Row],[FS_Priority]]),"")</f>
        <v/>
      </c>
      <c r="AX926"/>
      <c r="BA926" s="3"/>
    </row>
    <row r="927" spans="1:53" hidden="1" x14ac:dyDescent="0.25">
      <c r="A927" s="164" t="s">
        <v>3225</v>
      </c>
      <c r="B927" s="164" t="s">
        <v>295</v>
      </c>
      <c r="C927" s="164" t="s">
        <v>3225</v>
      </c>
      <c r="D927" s="168" t="b">
        <v>0</v>
      </c>
      <c r="E927" s="164" t="s">
        <v>151</v>
      </c>
      <c r="F927" s="164" t="s">
        <v>3481</v>
      </c>
      <c r="G927" s="164" t="s">
        <v>295</v>
      </c>
      <c r="H927" s="164" t="s">
        <v>557</v>
      </c>
      <c r="I927" s="164" t="s">
        <v>4332</v>
      </c>
      <c r="J927" s="164" t="s">
        <v>2838</v>
      </c>
      <c r="K927" s="164" t="s">
        <v>4035</v>
      </c>
      <c r="L927" s="164" t="s">
        <v>153</v>
      </c>
      <c r="M927" s="164" t="s">
        <v>3913</v>
      </c>
      <c r="N927" s="164" t="s">
        <v>295</v>
      </c>
      <c r="O927" s="164" t="s">
        <v>243</v>
      </c>
      <c r="Q927" s="164" t="s">
        <v>305</v>
      </c>
      <c r="R927" s="164" t="s">
        <v>295</v>
      </c>
      <c r="S927" s="168" t="b">
        <v>0</v>
      </c>
      <c r="V927" s="170">
        <v>43565</v>
      </c>
      <c r="W927" s="164" t="s">
        <v>295</v>
      </c>
      <c r="X927"/>
      <c r="Z927" s="164" t="s">
        <v>295</v>
      </c>
      <c r="AC927" s="164" t="s">
        <v>4475</v>
      </c>
      <c r="AE927" s="164" t="s">
        <v>295</v>
      </c>
      <c r="AF927" s="164" t="s">
        <v>295</v>
      </c>
      <c r="AG927" s="164" t="s">
        <v>295</v>
      </c>
      <c r="AH927" s="170">
        <v>43676</v>
      </c>
      <c r="AI927" s="164" t="s">
        <v>4934</v>
      </c>
      <c r="AJ927" s="151" t="str">
        <f t="shared" si="14"/>
        <v>FS</v>
      </c>
      <c r="AK927" s="151" t="b">
        <f>ISNUMBER(SEARCH("IRT",Table1[[#This Row],[Current_Status]]))</f>
        <v>0</v>
      </c>
      <c r="AL927" s="152">
        <f>YEAR(Table1[[#This Row],[Project_Initiated]])</f>
        <v>2019</v>
      </c>
      <c r="AM927" s="87">
        <v>43770</v>
      </c>
      <c r="AN927" s="87" t="str">
        <f>IF(AND(Table1[[#This Row],[Completed Date]]&gt;="07/01/2019"+0,Table1[[#This Row],[Completed Date]]&lt;="6/30/2020"+0),"FY 19-20",IF(AND(Table1[[#This Row],[Completed Date]]&gt;="07/01/2018"+0,Table1[[#This Row],[Completed Date]]&lt;="6/30/2019"+0),"FY 18-19",""))</f>
        <v>FY 19-20</v>
      </c>
      <c r="AO927" s="152" t="str">
        <f>IFERROR(FIND("R",Table1[[#This Row],[FS_Priority]]),"")</f>
        <v/>
      </c>
      <c r="AX927"/>
      <c r="BA927" s="3"/>
    </row>
    <row r="928" spans="1:53" hidden="1" x14ac:dyDescent="0.25">
      <c r="A928" s="164" t="s">
        <v>1006</v>
      </c>
      <c r="B928" s="164" t="s">
        <v>295</v>
      </c>
      <c r="C928" s="164" t="s">
        <v>1006</v>
      </c>
      <c r="D928" s="168" t="b">
        <v>0</v>
      </c>
      <c r="E928" s="164" t="s">
        <v>151</v>
      </c>
      <c r="F928" s="164" t="s">
        <v>3479</v>
      </c>
      <c r="G928" s="164" t="s">
        <v>295</v>
      </c>
      <c r="H928" s="164" t="s">
        <v>556</v>
      </c>
      <c r="I928" s="164" t="s">
        <v>4075</v>
      </c>
      <c r="J928" s="164" t="s">
        <v>2838</v>
      </c>
      <c r="K928" s="164" t="s">
        <v>4035</v>
      </c>
      <c r="L928" s="164" t="s">
        <v>153</v>
      </c>
      <c r="M928" s="164" t="s">
        <v>4041</v>
      </c>
      <c r="N928" s="164" t="s">
        <v>295</v>
      </c>
      <c r="O928" s="164" t="s">
        <v>243</v>
      </c>
      <c r="Q928" s="164" t="s">
        <v>305</v>
      </c>
      <c r="R928" s="164" t="s">
        <v>295</v>
      </c>
      <c r="S928" s="168" t="b">
        <v>1</v>
      </c>
      <c r="V928" s="170">
        <v>43349</v>
      </c>
      <c r="W928" s="164" t="s">
        <v>295</v>
      </c>
      <c r="X928"/>
      <c r="Z928" s="164" t="s">
        <v>295</v>
      </c>
      <c r="AC928" s="164" t="s">
        <v>624</v>
      </c>
      <c r="AD928" s="167"/>
      <c r="AE928" s="164" t="s">
        <v>243</v>
      </c>
      <c r="AF928" s="164" t="s">
        <v>624</v>
      </c>
      <c r="AG928" s="164" t="s">
        <v>624</v>
      </c>
      <c r="AH928" s="170">
        <v>43395</v>
      </c>
      <c r="AI928" s="164" t="s">
        <v>4932</v>
      </c>
      <c r="AJ928" s="151" t="str">
        <f t="shared" si="14"/>
        <v>FS</v>
      </c>
      <c r="AK928" s="151" t="b">
        <f>ISNUMBER(SEARCH("IRT",Table1[[#This Row],[Current_Status]]))</f>
        <v>0</v>
      </c>
      <c r="AL928" s="152">
        <f>YEAR(Table1[[#This Row],[Project_Initiated]])</f>
        <v>2018</v>
      </c>
      <c r="AM928" s="87">
        <v>43770</v>
      </c>
      <c r="AN928" s="87" t="str">
        <f>IF(AND(Table1[[#This Row],[Completed Date]]&gt;="07/01/2019"+0,Table1[[#This Row],[Completed Date]]&lt;="6/30/2020"+0),"FY 19-20",IF(AND(Table1[[#This Row],[Completed Date]]&gt;="07/01/2018"+0,Table1[[#This Row],[Completed Date]]&lt;="6/30/2019"+0),"FY 18-19",""))</f>
        <v>FY 18-19</v>
      </c>
      <c r="AO928" s="152" t="str">
        <f>IFERROR(FIND("R",Table1[[#This Row],[FS_Priority]]),"")</f>
        <v/>
      </c>
      <c r="AX928"/>
      <c r="BA928" s="3"/>
    </row>
    <row r="929" spans="1:53" hidden="1" x14ac:dyDescent="0.25">
      <c r="A929" s="164" t="s">
        <v>1055</v>
      </c>
      <c r="B929" s="164" t="s">
        <v>295</v>
      </c>
      <c r="C929" s="164" t="s">
        <v>1055</v>
      </c>
      <c r="D929" s="168" t="b">
        <v>0</v>
      </c>
      <c r="E929" s="164" t="s">
        <v>151</v>
      </c>
      <c r="F929" s="164" t="s">
        <v>3480</v>
      </c>
      <c r="G929" s="164" t="s">
        <v>295</v>
      </c>
      <c r="H929" s="164" t="s">
        <v>558</v>
      </c>
      <c r="I929" s="164" t="s">
        <v>4076</v>
      </c>
      <c r="J929" s="164" t="s">
        <v>2838</v>
      </c>
      <c r="K929" s="164" t="s">
        <v>4035</v>
      </c>
      <c r="L929" s="164" t="s">
        <v>153</v>
      </c>
      <c r="M929" s="164" t="s">
        <v>3906</v>
      </c>
      <c r="N929" s="164" t="s">
        <v>295</v>
      </c>
      <c r="O929" s="164" t="s">
        <v>243</v>
      </c>
      <c r="Q929" s="164" t="s">
        <v>305</v>
      </c>
      <c r="R929" s="164" t="s">
        <v>295</v>
      </c>
      <c r="S929" s="168" t="b">
        <v>0</v>
      </c>
      <c r="V929" s="170">
        <v>43389</v>
      </c>
      <c r="W929" s="164" t="s">
        <v>295</v>
      </c>
      <c r="X929"/>
      <c r="Z929" s="164" t="s">
        <v>295</v>
      </c>
      <c r="AC929" s="164" t="s">
        <v>3040</v>
      </c>
      <c r="AE929" s="164" t="s">
        <v>243</v>
      </c>
      <c r="AF929" s="164" t="s">
        <v>624</v>
      </c>
      <c r="AG929" s="164" t="s">
        <v>624</v>
      </c>
      <c r="AH929" s="170">
        <v>43528</v>
      </c>
      <c r="AI929" s="164" t="s">
        <v>4937</v>
      </c>
      <c r="AJ929" s="151" t="str">
        <f t="shared" si="14"/>
        <v>FS</v>
      </c>
      <c r="AK929" s="151" t="b">
        <f>ISNUMBER(SEARCH("IRT",Table1[[#This Row],[Current_Status]]))</f>
        <v>0</v>
      </c>
      <c r="AL929" s="152">
        <f>YEAR(Table1[[#This Row],[Project_Initiated]])</f>
        <v>2018</v>
      </c>
      <c r="AM929" s="87">
        <v>43770</v>
      </c>
      <c r="AN929" s="87" t="str">
        <f>IF(AND(Table1[[#This Row],[Completed Date]]&gt;="07/01/2019"+0,Table1[[#This Row],[Completed Date]]&lt;="6/30/2020"+0),"FY 19-20",IF(AND(Table1[[#This Row],[Completed Date]]&gt;="07/01/2018"+0,Table1[[#This Row],[Completed Date]]&lt;="6/30/2019"+0),"FY 18-19",""))</f>
        <v>FY 18-19</v>
      </c>
      <c r="AO929" s="152" t="str">
        <f>IFERROR(FIND("R",Table1[[#This Row],[FS_Priority]]),"")</f>
        <v/>
      </c>
      <c r="AX929"/>
      <c r="BA929" s="3"/>
    </row>
    <row r="930" spans="1:53" hidden="1" x14ac:dyDescent="0.25">
      <c r="A930" s="164" t="s">
        <v>1048</v>
      </c>
      <c r="B930" s="164" t="s">
        <v>295</v>
      </c>
      <c r="C930" s="164" t="s">
        <v>1048</v>
      </c>
      <c r="D930" s="168" t="b">
        <v>0</v>
      </c>
      <c r="E930" s="164" t="s">
        <v>151</v>
      </c>
      <c r="F930" s="164" t="s">
        <v>3482</v>
      </c>
      <c r="G930" s="164" t="s">
        <v>3108</v>
      </c>
      <c r="H930" s="164" t="s">
        <v>558</v>
      </c>
      <c r="I930" s="164" t="s">
        <v>4077</v>
      </c>
      <c r="J930" s="164" t="s">
        <v>2851</v>
      </c>
      <c r="K930" s="164" t="s">
        <v>4035</v>
      </c>
      <c r="L930" s="164" t="s">
        <v>153</v>
      </c>
      <c r="M930" s="164" t="s">
        <v>3906</v>
      </c>
      <c r="N930" s="164" t="s">
        <v>295</v>
      </c>
      <c r="O930" s="164" t="s">
        <v>263</v>
      </c>
      <c r="Q930" s="164" t="s">
        <v>3067</v>
      </c>
      <c r="R930" s="164" t="s">
        <v>295</v>
      </c>
      <c r="S930" s="168" t="b">
        <v>0</v>
      </c>
      <c r="V930" s="170">
        <v>43378</v>
      </c>
      <c r="W930" s="164" t="s">
        <v>295</v>
      </c>
      <c r="X930"/>
      <c r="Z930" s="164" t="s">
        <v>295</v>
      </c>
      <c r="AC930" s="164" t="s">
        <v>295</v>
      </c>
      <c r="AD930" s="171">
        <v>43383</v>
      </c>
      <c r="AE930" s="164" t="s">
        <v>583</v>
      </c>
      <c r="AF930" s="164" t="s">
        <v>3109</v>
      </c>
      <c r="AG930" s="164" t="s">
        <v>624</v>
      </c>
      <c r="AH930" s="170">
        <v>43559</v>
      </c>
      <c r="AI930" s="164" t="s">
        <v>4934</v>
      </c>
      <c r="AJ930" s="151" t="str">
        <f t="shared" si="14"/>
        <v>FS</v>
      </c>
      <c r="AK930" s="151" t="b">
        <f>ISNUMBER(SEARCH("IRT",Table1[[#This Row],[Current_Status]]))</f>
        <v>0</v>
      </c>
      <c r="AL930" s="152">
        <f>YEAR(Table1[[#This Row],[Project_Initiated]])</f>
        <v>2018</v>
      </c>
      <c r="AM930" s="87">
        <v>43770</v>
      </c>
      <c r="AN930" s="87" t="str">
        <f>IF(AND(Table1[[#This Row],[Completed Date]]&gt;="07/01/2019"+0,Table1[[#This Row],[Completed Date]]&lt;="6/30/2020"+0),"FY 19-20",IF(AND(Table1[[#This Row],[Completed Date]]&gt;="07/01/2018"+0,Table1[[#This Row],[Completed Date]]&lt;="6/30/2019"+0),"FY 18-19",""))</f>
        <v>FY 18-19</v>
      </c>
      <c r="AO930" s="152" t="str">
        <f>IFERROR(FIND("R",Table1[[#This Row],[FS_Priority]]),"")</f>
        <v/>
      </c>
      <c r="AX930"/>
      <c r="BA930" s="3"/>
    </row>
    <row r="931" spans="1:53" hidden="1" x14ac:dyDescent="0.25">
      <c r="A931" s="164" t="s">
        <v>411</v>
      </c>
      <c r="B931" s="164" t="s">
        <v>295</v>
      </c>
      <c r="C931" s="164" t="s">
        <v>411</v>
      </c>
      <c r="D931" s="168" t="b">
        <v>0</v>
      </c>
      <c r="E931" s="164" t="s">
        <v>151</v>
      </c>
      <c r="F931" s="164" t="s">
        <v>3484</v>
      </c>
      <c r="G931" s="164" t="s">
        <v>295</v>
      </c>
      <c r="H931" s="164" t="s">
        <v>477</v>
      </c>
      <c r="I931" s="164" t="s">
        <v>295</v>
      </c>
      <c r="J931" s="164" t="s">
        <v>2838</v>
      </c>
      <c r="K931" s="164" t="s">
        <v>4035</v>
      </c>
      <c r="L931" s="164" t="s">
        <v>153</v>
      </c>
      <c r="M931" s="164" t="s">
        <v>4053</v>
      </c>
      <c r="N931" s="164" t="s">
        <v>295</v>
      </c>
      <c r="O931" s="164" t="s">
        <v>263</v>
      </c>
      <c r="Q931" s="164" t="s">
        <v>307</v>
      </c>
      <c r="R931" s="164" t="s">
        <v>370</v>
      </c>
      <c r="S931" s="168" t="b">
        <v>0</v>
      </c>
      <c r="V931" s="170">
        <v>43080</v>
      </c>
      <c r="W931" s="164" t="s">
        <v>295</v>
      </c>
      <c r="X931"/>
      <c r="Z931" s="164" t="s">
        <v>295</v>
      </c>
      <c r="AC931" s="164" t="s">
        <v>2965</v>
      </c>
      <c r="AE931" s="164" t="s">
        <v>263</v>
      </c>
      <c r="AF931" s="164" t="s">
        <v>2966</v>
      </c>
      <c r="AG931" s="164" t="s">
        <v>2884</v>
      </c>
      <c r="AH931" s="170">
        <v>43497</v>
      </c>
      <c r="AI931" s="164" t="s">
        <v>4938</v>
      </c>
      <c r="AJ931" s="151" t="str">
        <f t="shared" si="14"/>
        <v>FS</v>
      </c>
      <c r="AK931" s="151" t="b">
        <f>ISNUMBER(SEARCH("IRT",Table1[[#This Row],[Current_Status]]))</f>
        <v>0</v>
      </c>
      <c r="AL931" s="152">
        <f>YEAR(Table1[[#This Row],[Project_Initiated]])</f>
        <v>2017</v>
      </c>
      <c r="AM931" s="87">
        <v>43770</v>
      </c>
      <c r="AN931" s="87" t="str">
        <f>IF(AND(Table1[[#This Row],[Completed Date]]&gt;="07/01/2019"+0,Table1[[#This Row],[Completed Date]]&lt;="6/30/2020"+0),"FY 19-20",IF(AND(Table1[[#This Row],[Completed Date]]&gt;="07/01/2018"+0,Table1[[#This Row],[Completed Date]]&lt;="6/30/2019"+0),"FY 18-19",""))</f>
        <v>FY 18-19</v>
      </c>
      <c r="AO931" s="152" t="str">
        <f>IFERROR(FIND("R",Table1[[#This Row],[FS_Priority]]),"")</f>
        <v/>
      </c>
      <c r="AX931"/>
      <c r="BA931" s="3"/>
    </row>
    <row r="932" spans="1:53" hidden="1" x14ac:dyDescent="0.25">
      <c r="A932" s="164" t="s">
        <v>2788</v>
      </c>
      <c r="B932" s="164" t="s">
        <v>295</v>
      </c>
      <c r="C932" s="164" t="s">
        <v>2788</v>
      </c>
      <c r="D932" s="168" t="b">
        <v>0</v>
      </c>
      <c r="E932" s="164" t="s">
        <v>151</v>
      </c>
      <c r="F932" s="164" t="s">
        <v>3485</v>
      </c>
      <c r="G932" s="164" t="s">
        <v>295</v>
      </c>
      <c r="H932" s="164" t="s">
        <v>557</v>
      </c>
      <c r="I932" s="164" t="s">
        <v>4044</v>
      </c>
      <c r="J932" s="164" t="s">
        <v>2838</v>
      </c>
      <c r="K932" s="164" t="s">
        <v>4035</v>
      </c>
      <c r="L932" s="164" t="s">
        <v>153</v>
      </c>
      <c r="M932" s="164" t="s">
        <v>3913</v>
      </c>
      <c r="N932" s="164" t="s">
        <v>295</v>
      </c>
      <c r="O932" s="164" t="s">
        <v>243</v>
      </c>
      <c r="Q932" s="164" t="s">
        <v>307</v>
      </c>
      <c r="R932" s="164" t="s">
        <v>295</v>
      </c>
      <c r="S932" s="168" t="b">
        <v>0</v>
      </c>
      <c r="V932" s="170">
        <v>43404</v>
      </c>
      <c r="W932" s="164" t="s">
        <v>295</v>
      </c>
      <c r="X932"/>
      <c r="Z932" s="164" t="s">
        <v>295</v>
      </c>
      <c r="AC932" s="164" t="s">
        <v>3040</v>
      </c>
      <c r="AE932" s="164" t="s">
        <v>243</v>
      </c>
      <c r="AF932" s="164" t="s">
        <v>624</v>
      </c>
      <c r="AG932" s="164" t="s">
        <v>624</v>
      </c>
      <c r="AH932" s="170">
        <v>43528</v>
      </c>
      <c r="AI932" s="164" t="s">
        <v>4937</v>
      </c>
      <c r="AJ932" s="151" t="str">
        <f t="shared" si="14"/>
        <v>FS</v>
      </c>
      <c r="AK932" s="151" t="b">
        <f>ISNUMBER(SEARCH("IRT",Table1[[#This Row],[Current_Status]]))</f>
        <v>0</v>
      </c>
      <c r="AL932" s="152">
        <f>YEAR(Table1[[#This Row],[Project_Initiated]])</f>
        <v>2018</v>
      </c>
      <c r="AM932" s="87">
        <v>43770</v>
      </c>
      <c r="AN932" s="87" t="str">
        <f>IF(AND(Table1[[#This Row],[Completed Date]]&gt;="07/01/2019"+0,Table1[[#This Row],[Completed Date]]&lt;="6/30/2020"+0),"FY 19-20",IF(AND(Table1[[#This Row],[Completed Date]]&gt;="07/01/2018"+0,Table1[[#This Row],[Completed Date]]&lt;="6/30/2019"+0),"FY 18-19",""))</f>
        <v>FY 18-19</v>
      </c>
      <c r="AO932" s="152" t="str">
        <f>IFERROR(FIND("R",Table1[[#This Row],[FS_Priority]]),"")</f>
        <v/>
      </c>
      <c r="AX932"/>
      <c r="BA932" s="3"/>
    </row>
    <row r="933" spans="1:53" hidden="1" x14ac:dyDescent="0.25">
      <c r="A933" s="164" t="s">
        <v>3063</v>
      </c>
      <c r="B933" s="164" t="s">
        <v>295</v>
      </c>
      <c r="C933" s="164" t="s">
        <v>3063</v>
      </c>
      <c r="D933" s="168" t="b">
        <v>0</v>
      </c>
      <c r="E933" s="164" t="s">
        <v>151</v>
      </c>
      <c r="F933" s="164" t="s">
        <v>3487</v>
      </c>
      <c r="G933" s="164" t="s">
        <v>4082</v>
      </c>
      <c r="H933" s="164" t="s">
        <v>481</v>
      </c>
      <c r="I933" s="164" t="s">
        <v>295</v>
      </c>
      <c r="J933" s="164" t="s">
        <v>2851</v>
      </c>
      <c r="K933" s="164" t="s">
        <v>4035</v>
      </c>
      <c r="L933" s="164" t="s">
        <v>153</v>
      </c>
      <c r="M933" s="164" t="s">
        <v>4041</v>
      </c>
      <c r="N933" s="164" t="s">
        <v>295</v>
      </c>
      <c r="O933" s="164" t="s">
        <v>263</v>
      </c>
      <c r="Q933" s="164" t="s">
        <v>3072</v>
      </c>
      <c r="R933" s="164" t="s">
        <v>295</v>
      </c>
      <c r="S933" s="168" t="b">
        <v>0</v>
      </c>
      <c r="V933" s="170">
        <v>43473</v>
      </c>
      <c r="W933" s="164" t="s">
        <v>295</v>
      </c>
      <c r="X933"/>
      <c r="Z933" s="164" t="s">
        <v>295</v>
      </c>
      <c r="AC933" s="164" t="s">
        <v>295</v>
      </c>
      <c r="AE933" s="164" t="s">
        <v>583</v>
      </c>
      <c r="AF933" s="164" t="s">
        <v>295</v>
      </c>
      <c r="AG933" s="164" t="s">
        <v>295</v>
      </c>
      <c r="AH933" s="170">
        <v>43529</v>
      </c>
      <c r="AI933" s="164" t="s">
        <v>4934</v>
      </c>
      <c r="AJ933" s="151" t="str">
        <f t="shared" si="14"/>
        <v>FS</v>
      </c>
      <c r="AK933" s="151" t="b">
        <f>ISNUMBER(SEARCH("IRT",Table1[[#This Row],[Current_Status]]))</f>
        <v>0</v>
      </c>
      <c r="AL933" s="152">
        <f>YEAR(Table1[[#This Row],[Project_Initiated]])</f>
        <v>2019</v>
      </c>
      <c r="AM933" s="87">
        <v>43770</v>
      </c>
      <c r="AN933" s="87" t="str">
        <f>IF(AND(Table1[[#This Row],[Completed Date]]&gt;="07/01/2019"+0,Table1[[#This Row],[Completed Date]]&lt;="6/30/2020"+0),"FY 19-20",IF(AND(Table1[[#This Row],[Completed Date]]&gt;="07/01/2018"+0,Table1[[#This Row],[Completed Date]]&lt;="6/30/2019"+0),"FY 18-19",""))</f>
        <v>FY 18-19</v>
      </c>
      <c r="AO933" s="152" t="str">
        <f>IFERROR(FIND("R",Table1[[#This Row],[FS_Priority]]),"")</f>
        <v/>
      </c>
      <c r="AX933"/>
      <c r="BA933" s="3"/>
    </row>
    <row r="934" spans="1:53" hidden="1" x14ac:dyDescent="0.25">
      <c r="A934" s="164" t="s">
        <v>412</v>
      </c>
      <c r="B934" s="164" t="s">
        <v>295</v>
      </c>
      <c r="C934" s="164" t="s">
        <v>412</v>
      </c>
      <c r="D934" s="168" t="b">
        <v>0</v>
      </c>
      <c r="E934" s="164" t="s">
        <v>151</v>
      </c>
      <c r="F934" s="164" t="s">
        <v>3489</v>
      </c>
      <c r="G934" s="164" t="s">
        <v>295</v>
      </c>
      <c r="H934" s="164" t="s">
        <v>378</v>
      </c>
      <c r="I934" s="164" t="s">
        <v>4083</v>
      </c>
      <c r="J934" s="164" t="s">
        <v>2854</v>
      </c>
      <c r="K934" s="164" t="s">
        <v>4035</v>
      </c>
      <c r="L934" s="164" t="s">
        <v>153</v>
      </c>
      <c r="M934" s="164" t="s">
        <v>4053</v>
      </c>
      <c r="N934" s="164" t="s">
        <v>295</v>
      </c>
      <c r="O934" s="164" t="s">
        <v>263</v>
      </c>
      <c r="Q934" s="164" t="s">
        <v>309</v>
      </c>
      <c r="R934" s="164" t="s">
        <v>392</v>
      </c>
      <c r="S934" s="168" t="b">
        <v>0</v>
      </c>
      <c r="V934" s="170">
        <v>43116</v>
      </c>
      <c r="W934" s="164" t="s">
        <v>295</v>
      </c>
      <c r="X934"/>
      <c r="Z934" s="164" t="s">
        <v>295</v>
      </c>
      <c r="AC934" s="164" t="s">
        <v>3045</v>
      </c>
      <c r="AE934" s="164" t="s">
        <v>257</v>
      </c>
      <c r="AF934" s="164" t="s">
        <v>4414</v>
      </c>
      <c r="AG934" s="164" t="s">
        <v>2884</v>
      </c>
      <c r="AH934" s="170">
        <v>43542</v>
      </c>
      <c r="AI934" s="164" t="s">
        <v>4933</v>
      </c>
      <c r="AJ934" s="151" t="str">
        <f t="shared" si="14"/>
        <v>FS</v>
      </c>
      <c r="AK934" s="151" t="b">
        <f>ISNUMBER(SEARCH("IRT",Table1[[#This Row],[Current_Status]]))</f>
        <v>0</v>
      </c>
      <c r="AL934" s="152">
        <f>YEAR(Table1[[#This Row],[Project_Initiated]])</f>
        <v>2018</v>
      </c>
      <c r="AM934" s="87">
        <v>43770</v>
      </c>
      <c r="AN934" s="87" t="str">
        <f>IF(AND(Table1[[#This Row],[Completed Date]]&gt;="07/01/2019"+0,Table1[[#This Row],[Completed Date]]&lt;="6/30/2020"+0),"FY 19-20",IF(AND(Table1[[#This Row],[Completed Date]]&gt;="07/01/2018"+0,Table1[[#This Row],[Completed Date]]&lt;="6/30/2019"+0),"FY 18-19",""))</f>
        <v>FY 18-19</v>
      </c>
      <c r="AO934" s="152" t="str">
        <f>IFERROR(FIND("R",Table1[[#This Row],[FS_Priority]]),"")</f>
        <v/>
      </c>
      <c r="AX934"/>
      <c r="BA934" s="3"/>
    </row>
    <row r="935" spans="1:53" hidden="1" x14ac:dyDescent="0.25">
      <c r="A935" s="164" t="s">
        <v>2938</v>
      </c>
      <c r="B935" s="164" t="s">
        <v>295</v>
      </c>
      <c r="C935" s="164" t="s">
        <v>2938</v>
      </c>
      <c r="D935" s="168" t="b">
        <v>0</v>
      </c>
      <c r="E935" s="164" t="s">
        <v>151</v>
      </c>
      <c r="F935" s="164" t="s">
        <v>3488</v>
      </c>
      <c r="G935" s="164" t="s">
        <v>295</v>
      </c>
      <c r="H935" s="164" t="s">
        <v>562</v>
      </c>
      <c r="I935" s="164" t="s">
        <v>3905</v>
      </c>
      <c r="J935" s="164" t="s">
        <v>2838</v>
      </c>
      <c r="K935" s="164" t="s">
        <v>4035</v>
      </c>
      <c r="L935" s="164" t="s">
        <v>153</v>
      </c>
      <c r="M935" s="164" t="s">
        <v>3906</v>
      </c>
      <c r="N935" s="164" t="s">
        <v>295</v>
      </c>
      <c r="O935" s="164" t="s">
        <v>243</v>
      </c>
      <c r="Q935" s="164" t="s">
        <v>309</v>
      </c>
      <c r="R935" s="164" t="s">
        <v>295</v>
      </c>
      <c r="S935" s="168" t="b">
        <v>0</v>
      </c>
      <c r="V935" s="170">
        <v>43320</v>
      </c>
      <c r="W935" s="164" t="s">
        <v>295</v>
      </c>
      <c r="X935"/>
      <c r="Z935" s="164" t="s">
        <v>295</v>
      </c>
      <c r="AC935" s="164" t="s">
        <v>3040</v>
      </c>
      <c r="AE935" s="164" t="s">
        <v>295</v>
      </c>
      <c r="AF935" s="164" t="s">
        <v>295</v>
      </c>
      <c r="AG935" s="164" t="s">
        <v>295</v>
      </c>
      <c r="AH935" s="170">
        <v>43528</v>
      </c>
      <c r="AI935" s="164" t="s">
        <v>4931</v>
      </c>
      <c r="AJ935" s="151" t="str">
        <f t="shared" si="14"/>
        <v>FS</v>
      </c>
      <c r="AK935" s="151" t="b">
        <f>ISNUMBER(SEARCH("IRT",Table1[[#This Row],[Current_Status]]))</f>
        <v>0</v>
      </c>
      <c r="AL935" s="152">
        <f>YEAR(Table1[[#This Row],[Project_Initiated]])</f>
        <v>2018</v>
      </c>
      <c r="AM935" s="87">
        <v>43770</v>
      </c>
      <c r="AN935" s="87" t="str">
        <f>IF(AND(Table1[[#This Row],[Completed Date]]&gt;="07/01/2019"+0,Table1[[#This Row],[Completed Date]]&lt;="6/30/2020"+0),"FY 19-20",IF(AND(Table1[[#This Row],[Completed Date]]&gt;="07/01/2018"+0,Table1[[#This Row],[Completed Date]]&lt;="6/30/2019"+0),"FY 18-19",""))</f>
        <v>FY 18-19</v>
      </c>
      <c r="AO935" s="152" t="str">
        <f>IFERROR(FIND("R",Table1[[#This Row],[FS_Priority]]),"")</f>
        <v/>
      </c>
      <c r="AX935"/>
      <c r="BA935" s="3"/>
    </row>
    <row r="936" spans="1:53" hidden="1" x14ac:dyDescent="0.25">
      <c r="A936" s="164" t="s">
        <v>817</v>
      </c>
      <c r="B936" s="164" t="s">
        <v>295</v>
      </c>
      <c r="C936" s="164" t="s">
        <v>817</v>
      </c>
      <c r="D936" s="168" t="b">
        <v>0</v>
      </c>
      <c r="E936" s="164" t="s">
        <v>151</v>
      </c>
      <c r="F936" s="164" t="s">
        <v>3490</v>
      </c>
      <c r="G936" s="164" t="s">
        <v>295</v>
      </c>
      <c r="H936" s="164" t="s">
        <v>1246</v>
      </c>
      <c r="I936" s="164" t="s">
        <v>295</v>
      </c>
      <c r="J936" s="164" t="s">
        <v>2851</v>
      </c>
      <c r="K936" s="164" t="s">
        <v>4035</v>
      </c>
      <c r="L936" s="164" t="s">
        <v>153</v>
      </c>
      <c r="M936" s="164" t="s">
        <v>4084</v>
      </c>
      <c r="N936" s="164" t="s">
        <v>295</v>
      </c>
      <c r="O936" s="164" t="s">
        <v>263</v>
      </c>
      <c r="Q936" s="164" t="s">
        <v>311</v>
      </c>
      <c r="R936" s="164" t="s">
        <v>390</v>
      </c>
      <c r="S936" s="168" t="b">
        <v>0</v>
      </c>
      <c r="V936" s="170">
        <v>43179</v>
      </c>
      <c r="W936" s="164" t="s">
        <v>295</v>
      </c>
      <c r="X936"/>
      <c r="Z936" s="164" t="s">
        <v>295</v>
      </c>
      <c r="AC936" s="164" t="s">
        <v>818</v>
      </c>
      <c r="AD936" s="167"/>
      <c r="AE936" s="164" t="s">
        <v>263</v>
      </c>
      <c r="AF936" s="164" t="s">
        <v>4415</v>
      </c>
      <c r="AG936" s="164" t="s">
        <v>2884</v>
      </c>
      <c r="AH936" s="170">
        <v>43306</v>
      </c>
      <c r="AI936" s="164" t="s">
        <v>4933</v>
      </c>
      <c r="AJ936" s="151" t="str">
        <f t="shared" si="14"/>
        <v>FS</v>
      </c>
      <c r="AK936" s="151" t="b">
        <f>ISNUMBER(SEARCH("IRT",Table1[[#This Row],[Current_Status]]))</f>
        <v>0</v>
      </c>
      <c r="AL936" s="152">
        <f>YEAR(Table1[[#This Row],[Project_Initiated]])</f>
        <v>2018</v>
      </c>
      <c r="AM936" s="87">
        <v>43770</v>
      </c>
      <c r="AN936" s="87" t="str">
        <f>IF(AND(Table1[[#This Row],[Completed Date]]&gt;="07/01/2019"+0,Table1[[#This Row],[Completed Date]]&lt;="6/30/2020"+0),"FY 19-20",IF(AND(Table1[[#This Row],[Completed Date]]&gt;="07/01/2018"+0,Table1[[#This Row],[Completed Date]]&lt;="6/30/2019"+0),"FY 18-19",""))</f>
        <v>FY 18-19</v>
      </c>
      <c r="AO936" s="152" t="str">
        <f>IFERROR(FIND("R",Table1[[#This Row],[FS_Priority]]),"")</f>
        <v/>
      </c>
      <c r="AX936"/>
      <c r="BA936" s="3"/>
    </row>
    <row r="937" spans="1:53" hidden="1" x14ac:dyDescent="0.25">
      <c r="A937" s="164" t="s">
        <v>413</v>
      </c>
      <c r="B937" s="164" t="s">
        <v>295</v>
      </c>
      <c r="C937" s="164" t="s">
        <v>413</v>
      </c>
      <c r="D937" s="168" t="b">
        <v>0</v>
      </c>
      <c r="E937" s="164" t="s">
        <v>151</v>
      </c>
      <c r="F937" s="164" t="s">
        <v>3491</v>
      </c>
      <c r="G937" s="164" t="s">
        <v>295</v>
      </c>
      <c r="H937" s="164" t="s">
        <v>550</v>
      </c>
      <c r="I937" s="164" t="s">
        <v>4085</v>
      </c>
      <c r="J937" s="164" t="s">
        <v>2838</v>
      </c>
      <c r="K937" s="164" t="s">
        <v>4035</v>
      </c>
      <c r="L937" s="164" t="s">
        <v>153</v>
      </c>
      <c r="M937" s="164" t="s">
        <v>4060</v>
      </c>
      <c r="N937" s="164" t="s">
        <v>295</v>
      </c>
      <c r="O937" s="164" t="s">
        <v>263</v>
      </c>
      <c r="Q937" s="164" t="s">
        <v>313</v>
      </c>
      <c r="R937" s="164" t="s">
        <v>295</v>
      </c>
      <c r="S937" s="168" t="b">
        <v>0</v>
      </c>
      <c r="V937" s="170">
        <v>43304</v>
      </c>
      <c r="W937" s="164" t="s">
        <v>295</v>
      </c>
      <c r="X937"/>
      <c r="Z937" s="164" t="s">
        <v>295</v>
      </c>
      <c r="AC937" s="164" t="s">
        <v>295</v>
      </c>
      <c r="AD937" s="167"/>
      <c r="AE937" s="164" t="s">
        <v>583</v>
      </c>
      <c r="AF937" s="164" t="s">
        <v>2797</v>
      </c>
      <c r="AG937" s="164" t="s">
        <v>2884</v>
      </c>
      <c r="AH937" s="170">
        <v>43412</v>
      </c>
      <c r="AI937" s="164" t="s">
        <v>4932</v>
      </c>
      <c r="AJ937" s="151" t="str">
        <f t="shared" si="14"/>
        <v>FS</v>
      </c>
      <c r="AK937" s="151" t="b">
        <f>ISNUMBER(SEARCH("IRT",Table1[[#This Row],[Current_Status]]))</f>
        <v>0</v>
      </c>
      <c r="AL937" s="152">
        <f>YEAR(Table1[[#This Row],[Project_Initiated]])</f>
        <v>2018</v>
      </c>
      <c r="AM937" s="87">
        <v>43770</v>
      </c>
      <c r="AN937" s="87" t="str">
        <f>IF(AND(Table1[[#This Row],[Completed Date]]&gt;="07/01/2019"+0,Table1[[#This Row],[Completed Date]]&lt;="6/30/2020"+0),"FY 19-20",IF(AND(Table1[[#This Row],[Completed Date]]&gt;="07/01/2018"+0,Table1[[#This Row],[Completed Date]]&lt;="6/30/2019"+0),"FY 18-19",""))</f>
        <v>FY 18-19</v>
      </c>
      <c r="AO937" s="152" t="str">
        <f>IFERROR(FIND("R",Table1[[#This Row],[FS_Priority]]),"")</f>
        <v/>
      </c>
      <c r="AX937"/>
      <c r="BA937" s="3"/>
    </row>
    <row r="938" spans="1:53" hidden="1" x14ac:dyDescent="0.25">
      <c r="A938" s="164" t="s">
        <v>414</v>
      </c>
      <c r="B938" s="164" t="s">
        <v>295</v>
      </c>
      <c r="C938" s="164" t="s">
        <v>414</v>
      </c>
      <c r="D938" s="168" t="b">
        <v>0</v>
      </c>
      <c r="E938" s="164" t="s">
        <v>151</v>
      </c>
      <c r="F938" s="164" t="s">
        <v>3492</v>
      </c>
      <c r="G938" s="164" t="s">
        <v>295</v>
      </c>
      <c r="H938" s="164" t="s">
        <v>525</v>
      </c>
      <c r="I938" s="164" t="s">
        <v>4086</v>
      </c>
      <c r="J938" s="164" t="s">
        <v>2838</v>
      </c>
      <c r="K938" s="164" t="s">
        <v>4035</v>
      </c>
      <c r="L938" s="164" t="s">
        <v>153</v>
      </c>
      <c r="M938" s="164" t="s">
        <v>4036</v>
      </c>
      <c r="N938" s="164" t="s">
        <v>295</v>
      </c>
      <c r="O938" s="164" t="s">
        <v>263</v>
      </c>
      <c r="Q938" s="164" t="s">
        <v>315</v>
      </c>
      <c r="R938" s="164" t="s">
        <v>295</v>
      </c>
      <c r="S938" s="168" t="b">
        <v>0</v>
      </c>
      <c r="V938" s="170">
        <v>43313</v>
      </c>
      <c r="W938" s="164" t="s">
        <v>295</v>
      </c>
      <c r="X938"/>
      <c r="Z938" s="164" t="s">
        <v>295</v>
      </c>
      <c r="AC938" s="164" t="s">
        <v>3165</v>
      </c>
      <c r="AD938" s="171">
        <v>43411</v>
      </c>
      <c r="AE938" s="164" t="s">
        <v>583</v>
      </c>
      <c r="AF938" s="164" t="s">
        <v>3110</v>
      </c>
      <c r="AG938" s="164" t="s">
        <v>2884</v>
      </c>
      <c r="AH938" s="171">
        <v>43631</v>
      </c>
      <c r="AI938" s="164" t="s">
        <v>4932</v>
      </c>
      <c r="AJ938" s="151" t="str">
        <f t="shared" si="14"/>
        <v>FS</v>
      </c>
      <c r="AK938" s="151" t="b">
        <f>ISNUMBER(SEARCH("IRT",Table1[[#This Row],[Current_Status]]))</f>
        <v>0</v>
      </c>
      <c r="AL938" s="152">
        <f>YEAR(Table1[[#This Row],[Project_Initiated]])</f>
        <v>2018</v>
      </c>
      <c r="AM938" s="87">
        <v>43770</v>
      </c>
      <c r="AN938" s="87" t="str">
        <f>IF(AND(Table1[[#This Row],[Completed Date]]&gt;="07/01/2019"+0,Table1[[#This Row],[Completed Date]]&lt;="6/30/2020"+0),"FY 19-20",IF(AND(Table1[[#This Row],[Completed Date]]&gt;="07/01/2018"+0,Table1[[#This Row],[Completed Date]]&lt;="6/30/2019"+0),"FY 18-19",""))</f>
        <v>FY 18-19</v>
      </c>
      <c r="AO938" s="152" t="str">
        <f>IFERROR(FIND("R",Table1[[#This Row],[FS_Priority]]),"")</f>
        <v/>
      </c>
      <c r="AX938"/>
      <c r="BA938" s="3"/>
    </row>
    <row r="939" spans="1:53" hidden="1" x14ac:dyDescent="0.25">
      <c r="A939" s="164" t="s">
        <v>475</v>
      </c>
      <c r="B939" s="164" t="s">
        <v>295</v>
      </c>
      <c r="C939" s="164" t="s">
        <v>475</v>
      </c>
      <c r="D939" s="168" t="b">
        <v>0</v>
      </c>
      <c r="E939" s="164" t="s">
        <v>151</v>
      </c>
      <c r="F939" s="164" t="s">
        <v>3493</v>
      </c>
      <c r="G939" s="164" t="s">
        <v>295</v>
      </c>
      <c r="H939" s="164" t="s">
        <v>262</v>
      </c>
      <c r="I939" s="164" t="s">
        <v>472</v>
      </c>
      <c r="J939" s="164" t="s">
        <v>2838</v>
      </c>
      <c r="K939" s="164" t="s">
        <v>4035</v>
      </c>
      <c r="L939" s="164" t="s">
        <v>153</v>
      </c>
      <c r="M939" s="164" t="s">
        <v>4087</v>
      </c>
      <c r="N939" s="164" t="s">
        <v>295</v>
      </c>
      <c r="O939" s="164" t="s">
        <v>263</v>
      </c>
      <c r="Q939" s="164" t="s">
        <v>318</v>
      </c>
      <c r="R939" s="164" t="s">
        <v>295</v>
      </c>
      <c r="S939" s="168" t="b">
        <v>0</v>
      </c>
      <c r="V939" s="170">
        <v>43320</v>
      </c>
      <c r="W939" s="164" t="s">
        <v>295</v>
      </c>
      <c r="X939"/>
      <c r="Z939" s="164" t="s">
        <v>295</v>
      </c>
      <c r="AC939" s="164" t="s">
        <v>3008</v>
      </c>
      <c r="AD939" s="171">
        <v>43362</v>
      </c>
      <c r="AE939" s="164" t="s">
        <v>583</v>
      </c>
      <c r="AF939" s="164" t="s">
        <v>2972</v>
      </c>
      <c r="AG939" s="164" t="s">
        <v>2884</v>
      </c>
      <c r="AH939" s="170">
        <v>43510</v>
      </c>
      <c r="AI939" s="164" t="s">
        <v>4932</v>
      </c>
      <c r="AJ939" s="151" t="str">
        <f t="shared" si="14"/>
        <v>FS</v>
      </c>
      <c r="AK939" s="151" t="b">
        <f>ISNUMBER(SEARCH("IRT",Table1[[#This Row],[Current_Status]]))</f>
        <v>0</v>
      </c>
      <c r="AL939" s="152">
        <f>YEAR(Table1[[#This Row],[Project_Initiated]])</f>
        <v>2018</v>
      </c>
      <c r="AM939" s="87">
        <v>43770</v>
      </c>
      <c r="AN939" s="87" t="str">
        <f>IF(AND(Table1[[#This Row],[Completed Date]]&gt;="07/01/2019"+0,Table1[[#This Row],[Completed Date]]&lt;="6/30/2020"+0),"FY 19-20",IF(AND(Table1[[#This Row],[Completed Date]]&gt;="07/01/2018"+0,Table1[[#This Row],[Completed Date]]&lt;="6/30/2019"+0),"FY 18-19",""))</f>
        <v>FY 18-19</v>
      </c>
      <c r="AO939" s="152" t="str">
        <f>IFERROR(FIND("R",Table1[[#This Row],[FS_Priority]]),"")</f>
        <v/>
      </c>
      <c r="AX939"/>
      <c r="BA939" s="3"/>
    </row>
    <row r="940" spans="1:53" hidden="1" x14ac:dyDescent="0.25">
      <c r="A940" s="164" t="s">
        <v>415</v>
      </c>
      <c r="B940" s="164" t="s">
        <v>295</v>
      </c>
      <c r="C940" s="164" t="s">
        <v>415</v>
      </c>
      <c r="D940" s="168" t="b">
        <v>0</v>
      </c>
      <c r="E940" s="164" t="s">
        <v>151</v>
      </c>
      <c r="F940" s="164" t="s">
        <v>3494</v>
      </c>
      <c r="G940" s="164" t="s">
        <v>403</v>
      </c>
      <c r="H940" s="164" t="s">
        <v>555</v>
      </c>
      <c r="I940" s="164" t="s">
        <v>295</v>
      </c>
      <c r="J940" s="164" t="s">
        <v>2832</v>
      </c>
      <c r="K940" s="164" t="s">
        <v>4035</v>
      </c>
      <c r="L940" s="164" t="s">
        <v>153</v>
      </c>
      <c r="M940" s="164" t="s">
        <v>4060</v>
      </c>
      <c r="N940" s="164" t="s">
        <v>295</v>
      </c>
      <c r="O940" s="164" t="s">
        <v>263</v>
      </c>
      <c r="Q940" s="164" t="s">
        <v>390</v>
      </c>
      <c r="R940" s="164" t="s">
        <v>396</v>
      </c>
      <c r="S940" s="168" t="b">
        <v>0</v>
      </c>
      <c r="V940" s="170">
        <v>43245</v>
      </c>
      <c r="W940" s="164" t="s">
        <v>295</v>
      </c>
      <c r="X940"/>
      <c r="Z940" s="164" t="s">
        <v>295</v>
      </c>
      <c r="AC940" s="164" t="s">
        <v>4864</v>
      </c>
      <c r="AD940" s="167"/>
      <c r="AE940" s="164" t="s">
        <v>263</v>
      </c>
      <c r="AF940" s="164" t="s">
        <v>4451</v>
      </c>
      <c r="AG940" s="164" t="s">
        <v>2884</v>
      </c>
      <c r="AH940" s="167"/>
      <c r="AI940" s="164" t="s">
        <v>4935</v>
      </c>
      <c r="AJ940" s="151" t="str">
        <f t="shared" si="14"/>
        <v>FS</v>
      </c>
      <c r="AK940" s="151" t="b">
        <f>ISNUMBER(SEARCH("IRT",Table1[[#This Row],[Current_Status]]))</f>
        <v>0</v>
      </c>
      <c r="AL940" s="152">
        <f>YEAR(Table1[[#This Row],[Project_Initiated]])</f>
        <v>2018</v>
      </c>
      <c r="AM940" s="87">
        <v>43770</v>
      </c>
      <c r="AN940" s="87" t="str">
        <f>IF(AND(Table1[[#This Row],[Completed Date]]&gt;="07/01/2019"+0,Table1[[#This Row],[Completed Date]]&lt;="6/30/2020"+0),"FY 19-20",IF(AND(Table1[[#This Row],[Completed Date]]&gt;="07/01/2018"+0,Table1[[#This Row],[Completed Date]]&lt;="6/30/2019"+0),"FY 18-19",""))</f>
        <v/>
      </c>
      <c r="AO940" s="152" t="str">
        <f>IFERROR(FIND("R",Table1[[#This Row],[FS_Priority]]),"")</f>
        <v/>
      </c>
      <c r="AX940"/>
      <c r="BA940" s="3"/>
    </row>
    <row r="941" spans="1:53" hidden="1" x14ac:dyDescent="0.25">
      <c r="A941" s="164" t="s">
        <v>416</v>
      </c>
      <c r="B941" s="164" t="s">
        <v>295</v>
      </c>
      <c r="C941" s="164" t="s">
        <v>416</v>
      </c>
      <c r="D941" s="168" t="b">
        <v>0</v>
      </c>
      <c r="E941" s="164" t="s">
        <v>151</v>
      </c>
      <c r="F941" s="164" t="s">
        <v>3495</v>
      </c>
      <c r="G941" s="164" t="s">
        <v>295</v>
      </c>
      <c r="H941" s="164" t="s">
        <v>556</v>
      </c>
      <c r="I941" s="164" t="s">
        <v>295</v>
      </c>
      <c r="J941" s="164" t="s">
        <v>2838</v>
      </c>
      <c r="K941" s="164" t="s">
        <v>4035</v>
      </c>
      <c r="L941" s="164" t="s">
        <v>153</v>
      </c>
      <c r="M941" s="164" t="s">
        <v>4041</v>
      </c>
      <c r="N941" s="164" t="s">
        <v>295</v>
      </c>
      <c r="O941" s="164" t="s">
        <v>263</v>
      </c>
      <c r="Q941" s="164" t="s">
        <v>392</v>
      </c>
      <c r="R941" s="164" t="s">
        <v>295</v>
      </c>
      <c r="S941" s="168" t="b">
        <v>0</v>
      </c>
      <c r="V941" s="170">
        <v>43322</v>
      </c>
      <c r="W941" s="164" t="s">
        <v>295</v>
      </c>
      <c r="X941"/>
      <c r="Z941" s="164" t="s">
        <v>295</v>
      </c>
      <c r="AC941" s="164" t="s">
        <v>3082</v>
      </c>
      <c r="AE941" s="164" t="s">
        <v>583</v>
      </c>
      <c r="AF941" s="164" t="s">
        <v>2875</v>
      </c>
      <c r="AG941" s="164" t="s">
        <v>2884</v>
      </c>
      <c r="AH941" s="170">
        <v>43552</v>
      </c>
      <c r="AI941" s="164" t="s">
        <v>4932</v>
      </c>
      <c r="AJ941" s="151" t="str">
        <f t="shared" si="14"/>
        <v>FS</v>
      </c>
      <c r="AK941" s="151" t="b">
        <f>ISNUMBER(SEARCH("IRT",Table1[[#This Row],[Current_Status]]))</f>
        <v>0</v>
      </c>
      <c r="AL941" s="152">
        <f>YEAR(Table1[[#This Row],[Project_Initiated]])</f>
        <v>2018</v>
      </c>
      <c r="AM941" s="87">
        <v>43770</v>
      </c>
      <c r="AN941" s="87" t="str">
        <f>IF(AND(Table1[[#This Row],[Completed Date]]&gt;="07/01/2019"+0,Table1[[#This Row],[Completed Date]]&lt;="6/30/2020"+0),"FY 19-20",IF(AND(Table1[[#This Row],[Completed Date]]&gt;="07/01/2018"+0,Table1[[#This Row],[Completed Date]]&lt;="6/30/2019"+0),"FY 18-19",""))</f>
        <v>FY 18-19</v>
      </c>
      <c r="AO941" s="152" t="str">
        <f>IFERROR(FIND("R",Table1[[#This Row],[FS_Priority]]),"")</f>
        <v/>
      </c>
      <c r="AX941"/>
      <c r="BA941" s="3"/>
    </row>
    <row r="942" spans="1:53" hidden="1" x14ac:dyDescent="0.25">
      <c r="A942" s="164" t="s">
        <v>417</v>
      </c>
      <c r="B942" s="164" t="s">
        <v>295</v>
      </c>
      <c r="C942" s="164" t="s">
        <v>417</v>
      </c>
      <c r="D942" s="168" t="b">
        <v>0</v>
      </c>
      <c r="E942" s="164" t="s">
        <v>151</v>
      </c>
      <c r="F942" s="164" t="s">
        <v>3496</v>
      </c>
      <c r="G942" s="164" t="s">
        <v>957</v>
      </c>
      <c r="H942" s="164" t="s">
        <v>557</v>
      </c>
      <c r="I942" s="164" t="s">
        <v>4088</v>
      </c>
      <c r="J942" s="164" t="s">
        <v>2854</v>
      </c>
      <c r="K942" s="164" t="s">
        <v>4035</v>
      </c>
      <c r="L942" s="164" t="s">
        <v>153</v>
      </c>
      <c r="M942" s="164" t="s">
        <v>4041</v>
      </c>
      <c r="N942" s="164" t="s">
        <v>295</v>
      </c>
      <c r="O942" s="164" t="s">
        <v>263</v>
      </c>
      <c r="Q942" s="164" t="s">
        <v>394</v>
      </c>
      <c r="R942" s="164" t="s">
        <v>295</v>
      </c>
      <c r="S942" s="168" t="b">
        <v>0</v>
      </c>
      <c r="V942" s="170">
        <v>43301</v>
      </c>
      <c r="W942" s="164" t="s">
        <v>295</v>
      </c>
      <c r="X942"/>
      <c r="Z942" s="164" t="s">
        <v>295</v>
      </c>
      <c r="AC942" s="164" t="s">
        <v>295</v>
      </c>
      <c r="AD942" s="171">
        <v>43395</v>
      </c>
      <c r="AE942" s="164" t="s">
        <v>583</v>
      </c>
      <c r="AF942" s="164" t="s">
        <v>2893</v>
      </c>
      <c r="AG942" s="164" t="s">
        <v>2884</v>
      </c>
      <c r="AH942" s="171">
        <v>43396</v>
      </c>
      <c r="AI942" s="164" t="s">
        <v>4932</v>
      </c>
      <c r="AJ942" s="151" t="str">
        <f t="shared" si="14"/>
        <v>FS</v>
      </c>
      <c r="AK942" s="151" t="b">
        <f>ISNUMBER(SEARCH("IRT",Table1[[#This Row],[Current_Status]]))</f>
        <v>0</v>
      </c>
      <c r="AL942" s="152">
        <f>YEAR(Table1[[#This Row],[Project_Initiated]])</f>
        <v>2018</v>
      </c>
      <c r="AM942" s="87">
        <v>43770</v>
      </c>
      <c r="AN942" s="87" t="str">
        <f>IF(AND(Table1[[#This Row],[Completed Date]]&gt;="07/01/2019"+0,Table1[[#This Row],[Completed Date]]&lt;="6/30/2020"+0),"FY 19-20",IF(AND(Table1[[#This Row],[Completed Date]]&gt;="07/01/2018"+0,Table1[[#This Row],[Completed Date]]&lt;="6/30/2019"+0),"FY 18-19",""))</f>
        <v>FY 18-19</v>
      </c>
      <c r="AO942" s="152" t="str">
        <f>IFERROR(FIND("R",Table1[[#This Row],[FS_Priority]]),"")</f>
        <v/>
      </c>
      <c r="AX942"/>
      <c r="BA942" s="3"/>
    </row>
    <row r="943" spans="1:53" hidden="1" x14ac:dyDescent="0.25">
      <c r="A943" s="164" t="s">
        <v>995</v>
      </c>
      <c r="B943" s="164" t="s">
        <v>295</v>
      </c>
      <c r="C943" s="164" t="s">
        <v>995</v>
      </c>
      <c r="D943" s="168" t="b">
        <v>0</v>
      </c>
      <c r="E943" s="164" t="s">
        <v>151</v>
      </c>
      <c r="F943" s="164" t="s">
        <v>3497</v>
      </c>
      <c r="G943" s="164" t="s">
        <v>295</v>
      </c>
      <c r="H943" s="164" t="s">
        <v>525</v>
      </c>
      <c r="I943" s="164" t="s">
        <v>128</v>
      </c>
      <c r="J943" s="164" t="s">
        <v>2838</v>
      </c>
      <c r="K943" s="164" t="s">
        <v>4035</v>
      </c>
      <c r="L943" s="164" t="s">
        <v>153</v>
      </c>
      <c r="M943" s="164" t="s">
        <v>4036</v>
      </c>
      <c r="N943" s="164" t="s">
        <v>295</v>
      </c>
      <c r="O943" s="164" t="s">
        <v>243</v>
      </c>
      <c r="Q943" s="164" t="s">
        <v>320</v>
      </c>
      <c r="R943" s="164" t="s">
        <v>295</v>
      </c>
      <c r="S943" s="168" t="b">
        <v>1</v>
      </c>
      <c r="V943" s="170">
        <v>43336</v>
      </c>
      <c r="W943" s="164" t="s">
        <v>295</v>
      </c>
      <c r="X943"/>
      <c r="Z943" s="164" t="s">
        <v>295</v>
      </c>
      <c r="AC943" s="164" t="s">
        <v>624</v>
      </c>
      <c r="AD943" s="167"/>
      <c r="AE943" s="164" t="s">
        <v>243</v>
      </c>
      <c r="AF943" s="164" t="s">
        <v>624</v>
      </c>
      <c r="AG943" s="164" t="s">
        <v>624</v>
      </c>
      <c r="AH943" s="171">
        <v>43383</v>
      </c>
      <c r="AI943" s="164" t="s">
        <v>4932</v>
      </c>
      <c r="AJ943" s="151" t="str">
        <f t="shared" si="14"/>
        <v>FS</v>
      </c>
      <c r="AK943" s="151" t="b">
        <f>ISNUMBER(SEARCH("IRT",Table1[[#This Row],[Current_Status]]))</f>
        <v>0</v>
      </c>
      <c r="AL943" s="152">
        <f>YEAR(Table1[[#This Row],[Project_Initiated]])</f>
        <v>2018</v>
      </c>
      <c r="AM943" s="87">
        <v>43770</v>
      </c>
      <c r="AN943" s="87" t="str">
        <f>IF(AND(Table1[[#This Row],[Completed Date]]&gt;="07/01/2019"+0,Table1[[#This Row],[Completed Date]]&lt;="6/30/2020"+0),"FY 19-20",IF(AND(Table1[[#This Row],[Completed Date]]&gt;="07/01/2018"+0,Table1[[#This Row],[Completed Date]]&lt;="6/30/2019"+0),"FY 18-19",""))</f>
        <v>FY 18-19</v>
      </c>
      <c r="AO943" s="152" t="str">
        <f>IFERROR(FIND("R",Table1[[#This Row],[FS_Priority]]),"")</f>
        <v/>
      </c>
      <c r="AX943"/>
      <c r="BA943" s="3"/>
    </row>
    <row r="944" spans="1:53" hidden="1" x14ac:dyDescent="0.25">
      <c r="A944" s="164" t="s">
        <v>4561</v>
      </c>
      <c r="B944" s="164" t="s">
        <v>295</v>
      </c>
      <c r="C944" s="164" t="s">
        <v>4561</v>
      </c>
      <c r="D944" s="168" t="b">
        <v>0</v>
      </c>
      <c r="E944" s="164" t="s">
        <v>151</v>
      </c>
      <c r="F944" s="164" t="s">
        <v>4663</v>
      </c>
      <c r="G944" s="164" t="s">
        <v>295</v>
      </c>
      <c r="H944" s="164" t="s">
        <v>546</v>
      </c>
      <c r="I944" s="164" t="s">
        <v>4664</v>
      </c>
      <c r="J944" s="164" t="s">
        <v>2839</v>
      </c>
      <c r="K944" s="164" t="s">
        <v>4035</v>
      </c>
      <c r="L944" s="164" t="s">
        <v>153</v>
      </c>
      <c r="M944" s="164" t="s">
        <v>4123</v>
      </c>
      <c r="N944" s="164" t="s">
        <v>295</v>
      </c>
      <c r="O944" s="164" t="s">
        <v>243</v>
      </c>
      <c r="Q944" s="164" t="s">
        <v>320</v>
      </c>
      <c r="R944" s="164" t="s">
        <v>295</v>
      </c>
      <c r="S944" s="168" t="b">
        <v>0</v>
      </c>
      <c r="V944" s="170">
        <v>43668</v>
      </c>
      <c r="W944" s="164" t="s">
        <v>295</v>
      </c>
      <c r="X944"/>
      <c r="Z944" s="164" t="s">
        <v>295</v>
      </c>
      <c r="AC944" s="164" t="s">
        <v>295</v>
      </c>
      <c r="AE944" s="164" t="s">
        <v>243</v>
      </c>
      <c r="AF944" s="164" t="s">
        <v>295</v>
      </c>
      <c r="AG944" s="164" t="s">
        <v>295</v>
      </c>
      <c r="AH944" s="167"/>
      <c r="AI944" s="164" t="s">
        <v>4787</v>
      </c>
      <c r="AJ944" s="151" t="str">
        <f t="shared" si="14"/>
        <v>FS</v>
      </c>
      <c r="AK944" s="151" t="b">
        <f>ISNUMBER(SEARCH("IRT",Table1[[#This Row],[Current_Status]]))</f>
        <v>0</v>
      </c>
      <c r="AL944" s="152">
        <f>YEAR(Table1[[#This Row],[Project_Initiated]])</f>
        <v>2019</v>
      </c>
      <c r="AM944" s="87">
        <v>43770</v>
      </c>
      <c r="AN944" s="87" t="str">
        <f>IF(AND(Table1[[#This Row],[Completed Date]]&gt;="07/01/2019"+0,Table1[[#This Row],[Completed Date]]&lt;="6/30/2020"+0),"FY 19-20",IF(AND(Table1[[#This Row],[Completed Date]]&gt;="07/01/2018"+0,Table1[[#This Row],[Completed Date]]&lt;="6/30/2019"+0),"FY 18-19",""))</f>
        <v/>
      </c>
      <c r="AO944" s="152" t="str">
        <f>IFERROR(FIND("R",Table1[[#This Row],[FS_Priority]]),"")</f>
        <v/>
      </c>
      <c r="AX944"/>
      <c r="BA944" s="3"/>
    </row>
    <row r="945" spans="1:53" hidden="1" x14ac:dyDescent="0.25">
      <c r="A945" s="164" t="s">
        <v>3673</v>
      </c>
      <c r="B945" s="164" t="s">
        <v>295</v>
      </c>
      <c r="C945" s="164" t="s">
        <v>3673</v>
      </c>
      <c r="D945" s="168" t="b">
        <v>0</v>
      </c>
      <c r="E945" s="164" t="s">
        <v>151</v>
      </c>
      <c r="F945" s="164" t="s">
        <v>3674</v>
      </c>
      <c r="G945" s="164" t="s">
        <v>4481</v>
      </c>
      <c r="H945" s="164" t="s">
        <v>477</v>
      </c>
      <c r="I945" s="164" t="s">
        <v>4334</v>
      </c>
      <c r="J945" s="164" t="s">
        <v>2820</v>
      </c>
      <c r="K945" s="164" t="s">
        <v>4035</v>
      </c>
      <c r="L945" s="164" t="s">
        <v>153</v>
      </c>
      <c r="M945" s="164" t="s">
        <v>4335</v>
      </c>
      <c r="N945" s="164" t="s">
        <v>295</v>
      </c>
      <c r="O945" s="164" t="s">
        <v>263</v>
      </c>
      <c r="Q945" s="164" t="s">
        <v>320</v>
      </c>
      <c r="R945" s="164" t="s">
        <v>295</v>
      </c>
      <c r="S945" s="168" t="b">
        <v>0</v>
      </c>
      <c r="V945" s="170">
        <v>43600</v>
      </c>
      <c r="W945" s="164" t="s">
        <v>295</v>
      </c>
      <c r="X945"/>
      <c r="Z945" s="164" t="s">
        <v>295</v>
      </c>
      <c r="AC945" s="164" t="s">
        <v>5020</v>
      </c>
      <c r="AD945" s="171">
        <v>43661</v>
      </c>
      <c r="AE945" s="164" t="s">
        <v>583</v>
      </c>
      <c r="AF945" s="164" t="s">
        <v>4482</v>
      </c>
      <c r="AG945" s="164" t="s">
        <v>2884</v>
      </c>
      <c r="AH945" s="167"/>
      <c r="AI945" s="164" t="s">
        <v>4934</v>
      </c>
      <c r="AJ945" s="151" t="str">
        <f t="shared" si="14"/>
        <v>FS</v>
      </c>
      <c r="AK945" s="151" t="b">
        <f>ISNUMBER(SEARCH("IRT",Table1[[#This Row],[Current_Status]]))</f>
        <v>0</v>
      </c>
      <c r="AL945" s="152">
        <f>YEAR(Table1[[#This Row],[Project_Initiated]])</f>
        <v>2019</v>
      </c>
      <c r="AM945" s="87">
        <v>43770</v>
      </c>
      <c r="AN945" s="87" t="str">
        <f>IF(AND(Table1[[#This Row],[Completed Date]]&gt;="07/01/2019"+0,Table1[[#This Row],[Completed Date]]&lt;="6/30/2020"+0),"FY 19-20",IF(AND(Table1[[#This Row],[Completed Date]]&gt;="07/01/2018"+0,Table1[[#This Row],[Completed Date]]&lt;="6/30/2019"+0),"FY 18-19",""))</f>
        <v/>
      </c>
      <c r="AO945" s="152" t="str">
        <f>IFERROR(FIND("R",Table1[[#This Row],[FS_Priority]]),"")</f>
        <v/>
      </c>
      <c r="AX945"/>
      <c r="BA945" s="3"/>
    </row>
    <row r="946" spans="1:53" hidden="1" x14ac:dyDescent="0.25">
      <c r="A946" s="164" t="s">
        <v>3226</v>
      </c>
      <c r="B946" s="164" t="s">
        <v>295</v>
      </c>
      <c r="C946" s="164" t="s">
        <v>3226</v>
      </c>
      <c r="D946" s="168" t="b">
        <v>0</v>
      </c>
      <c r="E946" s="164" t="s">
        <v>151</v>
      </c>
      <c r="F946" s="164" t="s">
        <v>3499</v>
      </c>
      <c r="G946" s="164" t="s">
        <v>295</v>
      </c>
      <c r="H946" s="164" t="s">
        <v>560</v>
      </c>
      <c r="I946" s="164" t="s">
        <v>4333</v>
      </c>
      <c r="J946" s="164" t="s">
        <v>2851</v>
      </c>
      <c r="K946" s="164" t="s">
        <v>4035</v>
      </c>
      <c r="L946" s="164" t="s">
        <v>153</v>
      </c>
      <c r="M946" s="164" t="s">
        <v>4048</v>
      </c>
      <c r="N946" s="164" t="s">
        <v>295</v>
      </c>
      <c r="O946" s="164" t="s">
        <v>243</v>
      </c>
      <c r="Q946" s="164" t="s">
        <v>320</v>
      </c>
      <c r="R946" s="164" t="s">
        <v>295</v>
      </c>
      <c r="S946" s="168" t="b">
        <v>0</v>
      </c>
      <c r="V946" s="170">
        <v>43599</v>
      </c>
      <c r="W946" s="164" t="s">
        <v>295</v>
      </c>
      <c r="X946"/>
      <c r="Z946" s="164" t="s">
        <v>295</v>
      </c>
      <c r="AC946" s="164" t="s">
        <v>4480</v>
      </c>
      <c r="AE946" s="164" t="s">
        <v>295</v>
      </c>
      <c r="AF946" s="164" t="s">
        <v>295</v>
      </c>
      <c r="AG946" s="164" t="s">
        <v>295</v>
      </c>
      <c r="AH946" s="171">
        <v>43627</v>
      </c>
      <c r="AI946" s="164" t="s">
        <v>4934</v>
      </c>
      <c r="AJ946" s="151" t="str">
        <f t="shared" si="14"/>
        <v>FS</v>
      </c>
      <c r="AK946" s="151" t="b">
        <f>ISNUMBER(SEARCH("IRT",Table1[[#This Row],[Current_Status]]))</f>
        <v>0</v>
      </c>
      <c r="AL946" s="152">
        <f>YEAR(Table1[[#This Row],[Project_Initiated]])</f>
        <v>2019</v>
      </c>
      <c r="AM946" s="87">
        <v>43770</v>
      </c>
      <c r="AN946" s="87" t="str">
        <f>IF(AND(Table1[[#This Row],[Completed Date]]&gt;="07/01/2019"+0,Table1[[#This Row],[Completed Date]]&lt;="6/30/2020"+0),"FY 19-20",IF(AND(Table1[[#This Row],[Completed Date]]&gt;="07/01/2018"+0,Table1[[#This Row],[Completed Date]]&lt;="6/30/2019"+0),"FY 18-19",""))</f>
        <v>FY 18-19</v>
      </c>
      <c r="AO946" s="152" t="str">
        <f>IFERROR(FIND("R",Table1[[#This Row],[FS_Priority]]),"")</f>
        <v/>
      </c>
      <c r="AX946"/>
      <c r="BA946" s="3"/>
    </row>
    <row r="947" spans="1:53" hidden="1" x14ac:dyDescent="0.25">
      <c r="A947" s="164" t="s">
        <v>1052</v>
      </c>
      <c r="B947" s="164" t="s">
        <v>295</v>
      </c>
      <c r="C947" s="164" t="s">
        <v>1052</v>
      </c>
      <c r="D947" s="168" t="b">
        <v>0</v>
      </c>
      <c r="E947" s="164" t="s">
        <v>151</v>
      </c>
      <c r="F947" s="164" t="s">
        <v>3500</v>
      </c>
      <c r="G947" s="164" t="s">
        <v>295</v>
      </c>
      <c r="H947" s="164" t="s">
        <v>116</v>
      </c>
      <c r="I947" s="164" t="s">
        <v>295</v>
      </c>
      <c r="J947" s="164" t="s">
        <v>2838</v>
      </c>
      <c r="K947" s="164" t="s">
        <v>4035</v>
      </c>
      <c r="L947" s="164" t="s">
        <v>153</v>
      </c>
      <c r="M947" s="164" t="s">
        <v>4043</v>
      </c>
      <c r="N947" s="164" t="s">
        <v>295</v>
      </c>
      <c r="O947" s="164" t="s">
        <v>243</v>
      </c>
      <c r="Q947" s="164" t="s">
        <v>320</v>
      </c>
      <c r="R947" s="164" t="s">
        <v>295</v>
      </c>
      <c r="S947" s="168" t="b">
        <v>0</v>
      </c>
      <c r="V947" s="170">
        <v>43385</v>
      </c>
      <c r="W947" s="164" t="s">
        <v>295</v>
      </c>
      <c r="X947"/>
      <c r="Z947" s="164" t="s">
        <v>295</v>
      </c>
      <c r="AC947" s="164" t="s">
        <v>3003</v>
      </c>
      <c r="AE947" s="164" t="s">
        <v>243</v>
      </c>
      <c r="AF947" s="164" t="s">
        <v>624</v>
      </c>
      <c r="AG947" s="164" t="s">
        <v>624</v>
      </c>
      <c r="AH947" s="170">
        <v>43504</v>
      </c>
      <c r="AI947" s="164" t="s">
        <v>4937</v>
      </c>
      <c r="AJ947" s="151" t="str">
        <f t="shared" si="14"/>
        <v>FS</v>
      </c>
      <c r="AK947" s="151" t="b">
        <f>ISNUMBER(SEARCH("IRT",Table1[[#This Row],[Current_Status]]))</f>
        <v>0</v>
      </c>
      <c r="AL947" s="152">
        <f>YEAR(Table1[[#This Row],[Project_Initiated]])</f>
        <v>2018</v>
      </c>
      <c r="AM947" s="87">
        <v>43770</v>
      </c>
      <c r="AN947" s="87" t="str">
        <f>IF(AND(Table1[[#This Row],[Completed Date]]&gt;="07/01/2019"+0,Table1[[#This Row],[Completed Date]]&lt;="6/30/2020"+0),"FY 19-20",IF(AND(Table1[[#This Row],[Completed Date]]&gt;="07/01/2018"+0,Table1[[#This Row],[Completed Date]]&lt;="6/30/2019"+0),"FY 18-19",""))</f>
        <v>FY 18-19</v>
      </c>
      <c r="AO947" s="152" t="str">
        <f>IFERROR(FIND("R",Table1[[#This Row],[FS_Priority]]),"")</f>
        <v/>
      </c>
      <c r="AX947"/>
      <c r="BA947" s="3"/>
    </row>
    <row r="948" spans="1:53" hidden="1" x14ac:dyDescent="0.25">
      <c r="A948" s="164" t="s">
        <v>4562</v>
      </c>
      <c r="B948" s="164" t="s">
        <v>295</v>
      </c>
      <c r="C948" s="164" t="s">
        <v>4562</v>
      </c>
      <c r="D948" s="168" t="b">
        <v>0</v>
      </c>
      <c r="E948" s="164" t="s">
        <v>151</v>
      </c>
      <c r="F948" s="164" t="s">
        <v>4700</v>
      </c>
      <c r="G948" s="164" t="s">
        <v>4974</v>
      </c>
      <c r="H948" s="164" t="s">
        <v>546</v>
      </c>
      <c r="I948" s="164" t="s">
        <v>4701</v>
      </c>
      <c r="J948" s="164" t="s">
        <v>2820</v>
      </c>
      <c r="K948" s="164" t="s">
        <v>4035</v>
      </c>
      <c r="L948" s="164" t="s">
        <v>153</v>
      </c>
      <c r="M948" s="164" t="s">
        <v>4702</v>
      </c>
      <c r="N948" s="164" t="s">
        <v>295</v>
      </c>
      <c r="O948" s="164" t="s">
        <v>263</v>
      </c>
      <c r="Q948" s="164" t="s">
        <v>320</v>
      </c>
      <c r="R948" s="164" t="s">
        <v>295</v>
      </c>
      <c r="S948" s="168" t="b">
        <v>0</v>
      </c>
      <c r="V948" s="170">
        <v>43692</v>
      </c>
      <c r="W948" s="164" t="s">
        <v>295</v>
      </c>
      <c r="X948"/>
      <c r="Z948" s="164" t="s">
        <v>295</v>
      </c>
      <c r="AC948" s="164" t="s">
        <v>5019</v>
      </c>
      <c r="AD948" s="167"/>
      <c r="AE948" s="164" t="s">
        <v>583</v>
      </c>
      <c r="AF948" s="164" t="s">
        <v>4975</v>
      </c>
      <c r="AG948" s="164" t="s">
        <v>2884</v>
      </c>
      <c r="AH948" s="167"/>
      <c r="AI948" s="164" t="s">
        <v>4787</v>
      </c>
      <c r="AJ948" s="151" t="str">
        <f t="shared" si="14"/>
        <v>FS</v>
      </c>
      <c r="AK948" s="151" t="b">
        <f>ISNUMBER(SEARCH("IRT",Table1[[#This Row],[Current_Status]]))</f>
        <v>0</v>
      </c>
      <c r="AL948" s="152">
        <f>YEAR(Table1[[#This Row],[Project_Initiated]])</f>
        <v>2019</v>
      </c>
      <c r="AM948" s="87">
        <v>43770</v>
      </c>
      <c r="AN948" s="87" t="str">
        <f>IF(AND(Table1[[#This Row],[Completed Date]]&gt;="07/01/2019"+0,Table1[[#This Row],[Completed Date]]&lt;="6/30/2020"+0),"FY 19-20",IF(AND(Table1[[#This Row],[Completed Date]]&gt;="07/01/2018"+0,Table1[[#This Row],[Completed Date]]&lt;="6/30/2019"+0),"FY 18-19",""))</f>
        <v/>
      </c>
      <c r="AO948" s="152" t="str">
        <f>IFERROR(FIND("R",Table1[[#This Row],[FS_Priority]]),"")</f>
        <v/>
      </c>
      <c r="AX948"/>
      <c r="BA948" s="3"/>
    </row>
    <row r="949" spans="1:53" hidden="1" x14ac:dyDescent="0.25">
      <c r="A949" s="164" t="s">
        <v>1051</v>
      </c>
      <c r="B949" s="164" t="s">
        <v>295</v>
      </c>
      <c r="C949" s="164" t="s">
        <v>1051</v>
      </c>
      <c r="D949" s="168" t="b">
        <v>0</v>
      </c>
      <c r="E949" s="164" t="s">
        <v>151</v>
      </c>
      <c r="F949" s="164" t="s">
        <v>3498</v>
      </c>
      <c r="G949" s="164" t="s">
        <v>295</v>
      </c>
      <c r="H949" s="164" t="s">
        <v>3873</v>
      </c>
      <c r="I949" s="164" t="s">
        <v>3943</v>
      </c>
      <c r="J949" s="164" t="s">
        <v>2838</v>
      </c>
      <c r="K949" s="164" t="s">
        <v>4035</v>
      </c>
      <c r="L949" s="164" t="s">
        <v>153</v>
      </c>
      <c r="M949" s="164" t="s">
        <v>4089</v>
      </c>
      <c r="N949" s="164" t="s">
        <v>295</v>
      </c>
      <c r="O949" s="164" t="s">
        <v>243</v>
      </c>
      <c r="Q949" s="164" t="s">
        <v>320</v>
      </c>
      <c r="R949" s="164" t="s">
        <v>295</v>
      </c>
      <c r="S949" s="168" t="b">
        <v>0</v>
      </c>
      <c r="V949" s="170">
        <v>43385</v>
      </c>
      <c r="W949" s="164" t="s">
        <v>295</v>
      </c>
      <c r="X949"/>
      <c r="Z949" s="164" t="s">
        <v>295</v>
      </c>
      <c r="AC949" s="164" t="s">
        <v>3003</v>
      </c>
      <c r="AE949" s="164" t="s">
        <v>243</v>
      </c>
      <c r="AF949" s="164" t="s">
        <v>624</v>
      </c>
      <c r="AG949" s="164" t="s">
        <v>624</v>
      </c>
      <c r="AH949" s="170">
        <v>43504</v>
      </c>
      <c r="AI949" s="164" t="s">
        <v>4937</v>
      </c>
      <c r="AJ949" s="151" t="str">
        <f t="shared" si="14"/>
        <v>FS</v>
      </c>
      <c r="AK949" s="151" t="b">
        <f>ISNUMBER(SEARCH("IRT",Table1[[#This Row],[Current_Status]]))</f>
        <v>0</v>
      </c>
      <c r="AL949" s="152">
        <f>YEAR(Table1[[#This Row],[Project_Initiated]])</f>
        <v>2018</v>
      </c>
      <c r="AM949" s="87">
        <v>43770</v>
      </c>
      <c r="AN949" s="87" t="str">
        <f>IF(AND(Table1[[#This Row],[Completed Date]]&gt;="07/01/2019"+0,Table1[[#This Row],[Completed Date]]&lt;="6/30/2020"+0),"FY 19-20",IF(AND(Table1[[#This Row],[Completed Date]]&gt;="07/01/2018"+0,Table1[[#This Row],[Completed Date]]&lt;="6/30/2019"+0),"FY 18-19",""))</f>
        <v>FY 18-19</v>
      </c>
      <c r="AO949" s="152" t="str">
        <f>IFERROR(FIND("R",Table1[[#This Row],[FS_Priority]]),"")</f>
        <v/>
      </c>
      <c r="AX949"/>
      <c r="BA949" s="3"/>
    </row>
    <row r="950" spans="1:53" hidden="1" x14ac:dyDescent="0.25">
      <c r="A950" s="164" t="s">
        <v>418</v>
      </c>
      <c r="B950" s="164" t="s">
        <v>295</v>
      </c>
      <c r="C950" s="164" t="s">
        <v>418</v>
      </c>
      <c r="D950" s="168" t="b">
        <v>0</v>
      </c>
      <c r="E950" s="164" t="s">
        <v>151</v>
      </c>
      <c r="F950" s="164" t="s">
        <v>3501</v>
      </c>
      <c r="G950" s="164" t="s">
        <v>403</v>
      </c>
      <c r="H950" s="164" t="s">
        <v>1092</v>
      </c>
      <c r="I950" s="164" t="s">
        <v>4090</v>
      </c>
      <c r="J950" s="164" t="s">
        <v>2838</v>
      </c>
      <c r="K950" s="164" t="s">
        <v>4035</v>
      </c>
      <c r="L950" s="164" t="s">
        <v>153</v>
      </c>
      <c r="M950" s="164" t="s">
        <v>4087</v>
      </c>
      <c r="N950" s="164" t="s">
        <v>295</v>
      </c>
      <c r="O950" s="164" t="s">
        <v>263</v>
      </c>
      <c r="Q950" s="164" t="s">
        <v>396</v>
      </c>
      <c r="R950" s="164" t="s">
        <v>295</v>
      </c>
      <c r="S950" s="168" t="b">
        <v>0</v>
      </c>
      <c r="V950" s="170">
        <v>43348</v>
      </c>
      <c r="W950" s="164" t="s">
        <v>295</v>
      </c>
      <c r="X950"/>
      <c r="Z950" s="164" t="s">
        <v>295</v>
      </c>
      <c r="AC950" s="164" t="s">
        <v>4454</v>
      </c>
      <c r="AD950" s="171">
        <v>43362</v>
      </c>
      <c r="AE950" s="164" t="s">
        <v>583</v>
      </c>
      <c r="AF950" s="164" t="s">
        <v>3111</v>
      </c>
      <c r="AG950" s="164" t="s">
        <v>2884</v>
      </c>
      <c r="AH950" s="170">
        <v>43678</v>
      </c>
      <c r="AI950" s="164" t="s">
        <v>4932</v>
      </c>
      <c r="AJ950" s="151" t="str">
        <f t="shared" si="14"/>
        <v>FS</v>
      </c>
      <c r="AK950" s="151" t="b">
        <f>ISNUMBER(SEARCH("IRT",Table1[[#This Row],[Current_Status]]))</f>
        <v>0</v>
      </c>
      <c r="AL950" s="152">
        <f>YEAR(Table1[[#This Row],[Project_Initiated]])</f>
        <v>2018</v>
      </c>
      <c r="AM950" s="87">
        <v>43770</v>
      </c>
      <c r="AN950" s="87" t="str">
        <f>IF(AND(Table1[[#This Row],[Completed Date]]&gt;="07/01/2019"+0,Table1[[#This Row],[Completed Date]]&lt;="6/30/2020"+0),"FY 19-20",IF(AND(Table1[[#This Row],[Completed Date]]&gt;="07/01/2018"+0,Table1[[#This Row],[Completed Date]]&lt;="6/30/2019"+0),"FY 18-19",""))</f>
        <v>FY 19-20</v>
      </c>
      <c r="AO950" s="152" t="str">
        <f>IFERROR(FIND("R",Table1[[#This Row],[FS_Priority]]),"")</f>
        <v/>
      </c>
      <c r="AX950"/>
      <c r="BA950" s="3"/>
    </row>
    <row r="951" spans="1:53" hidden="1" x14ac:dyDescent="0.25">
      <c r="A951" s="164" t="s">
        <v>419</v>
      </c>
      <c r="B951" s="164" t="s">
        <v>295</v>
      </c>
      <c r="C951" s="164" t="s">
        <v>419</v>
      </c>
      <c r="D951" s="168" t="b">
        <v>0</v>
      </c>
      <c r="E951" s="164" t="s">
        <v>151</v>
      </c>
      <c r="F951" s="164" t="s">
        <v>3502</v>
      </c>
      <c r="G951" s="164" t="s">
        <v>2798</v>
      </c>
      <c r="H951" s="164" t="s">
        <v>558</v>
      </c>
      <c r="I951" s="164" t="s">
        <v>4091</v>
      </c>
      <c r="J951" s="164" t="s">
        <v>2838</v>
      </c>
      <c r="K951" s="164" t="s">
        <v>4035</v>
      </c>
      <c r="L951" s="164" t="s">
        <v>153</v>
      </c>
      <c r="M951" s="164" t="s">
        <v>3906</v>
      </c>
      <c r="N951" s="164" t="s">
        <v>295</v>
      </c>
      <c r="O951" s="164" t="s">
        <v>263</v>
      </c>
      <c r="Q951" s="164" t="s">
        <v>399</v>
      </c>
      <c r="R951" s="164" t="s">
        <v>399</v>
      </c>
      <c r="S951" s="168" t="b">
        <v>0</v>
      </c>
      <c r="V951" s="170">
        <v>43200</v>
      </c>
      <c r="W951" s="164" t="s">
        <v>295</v>
      </c>
      <c r="X951"/>
      <c r="Z951" s="164" t="s">
        <v>295</v>
      </c>
      <c r="AC951" s="164" t="s">
        <v>4493</v>
      </c>
      <c r="AE951" s="164" t="s">
        <v>257</v>
      </c>
      <c r="AF951" s="164" t="s">
        <v>831</v>
      </c>
      <c r="AG951" s="164" t="s">
        <v>2884</v>
      </c>
      <c r="AH951" s="170">
        <v>43691</v>
      </c>
      <c r="AI951" s="164" t="s">
        <v>4935</v>
      </c>
      <c r="AJ951" s="151" t="str">
        <f t="shared" si="14"/>
        <v>FS</v>
      </c>
      <c r="AK951" s="151" t="b">
        <f>ISNUMBER(SEARCH("IRT",Table1[[#This Row],[Current_Status]]))</f>
        <v>0</v>
      </c>
      <c r="AL951" s="152">
        <f>YEAR(Table1[[#This Row],[Project_Initiated]])</f>
        <v>2018</v>
      </c>
      <c r="AM951" s="87">
        <v>43770</v>
      </c>
      <c r="AN951" s="87" t="str">
        <f>IF(AND(Table1[[#This Row],[Completed Date]]&gt;="07/01/2019"+0,Table1[[#This Row],[Completed Date]]&lt;="6/30/2020"+0),"FY 19-20",IF(AND(Table1[[#This Row],[Completed Date]]&gt;="07/01/2018"+0,Table1[[#This Row],[Completed Date]]&lt;="6/30/2019"+0),"FY 18-19",""))</f>
        <v>FY 19-20</v>
      </c>
      <c r="AO951" s="152" t="str">
        <f>IFERROR(FIND("R",Table1[[#This Row],[FS_Priority]]),"")</f>
        <v/>
      </c>
      <c r="AX951"/>
      <c r="BA951" s="3"/>
    </row>
    <row r="952" spans="1:53" hidden="1" x14ac:dyDescent="0.25">
      <c r="A952" s="164" t="s">
        <v>420</v>
      </c>
      <c r="B952" s="164" t="s">
        <v>295</v>
      </c>
      <c r="C952" s="164" t="s">
        <v>420</v>
      </c>
      <c r="D952" s="168" t="b">
        <v>0</v>
      </c>
      <c r="E952" s="164" t="s">
        <v>151</v>
      </c>
      <c r="F952" s="164" t="s">
        <v>3503</v>
      </c>
      <c r="G952" s="164" t="s">
        <v>2799</v>
      </c>
      <c r="H952" s="164" t="s">
        <v>895</v>
      </c>
      <c r="I952" s="164" t="s">
        <v>295</v>
      </c>
      <c r="J952" s="164" t="s">
        <v>2851</v>
      </c>
      <c r="K952" s="164" t="s">
        <v>4035</v>
      </c>
      <c r="L952" s="164" t="s">
        <v>153</v>
      </c>
      <c r="M952" s="164" t="s">
        <v>4041</v>
      </c>
      <c r="N952" s="164" t="s">
        <v>295</v>
      </c>
      <c r="O952" s="164" t="s">
        <v>243</v>
      </c>
      <c r="Q952" s="164" t="s">
        <v>401</v>
      </c>
      <c r="R952" s="164" t="s">
        <v>295</v>
      </c>
      <c r="S952" s="168" t="b">
        <v>0</v>
      </c>
      <c r="V952" s="170">
        <v>43276</v>
      </c>
      <c r="W952" s="164" t="s">
        <v>295</v>
      </c>
      <c r="X952"/>
      <c r="Z952" s="164" t="s">
        <v>295</v>
      </c>
      <c r="AC952" s="164" t="s">
        <v>624</v>
      </c>
      <c r="AD952" s="167"/>
      <c r="AE952" s="164" t="s">
        <v>243</v>
      </c>
      <c r="AF952" s="164" t="s">
        <v>624</v>
      </c>
      <c r="AG952" s="164" t="s">
        <v>624</v>
      </c>
      <c r="AH952" s="170">
        <v>43344</v>
      </c>
      <c r="AI952" s="164" t="s">
        <v>4932</v>
      </c>
      <c r="AJ952" s="151" t="str">
        <f t="shared" si="14"/>
        <v>FS</v>
      </c>
      <c r="AK952" s="151" t="b">
        <f>ISNUMBER(SEARCH("IRT",Table1[[#This Row],[Current_Status]]))</f>
        <v>0</v>
      </c>
      <c r="AL952" s="152">
        <f>YEAR(Table1[[#This Row],[Project_Initiated]])</f>
        <v>2018</v>
      </c>
      <c r="AM952" s="87">
        <v>43770</v>
      </c>
      <c r="AN952" s="87" t="str">
        <f>IF(AND(Table1[[#This Row],[Completed Date]]&gt;="07/01/2019"+0,Table1[[#This Row],[Completed Date]]&lt;="6/30/2020"+0),"FY 19-20",IF(AND(Table1[[#This Row],[Completed Date]]&gt;="07/01/2018"+0,Table1[[#This Row],[Completed Date]]&lt;="6/30/2019"+0),"FY 18-19",""))</f>
        <v>FY 18-19</v>
      </c>
      <c r="AO952" s="152" t="str">
        <f>IFERROR(FIND("R",Table1[[#This Row],[FS_Priority]]),"")</f>
        <v/>
      </c>
      <c r="AX952"/>
      <c r="BA952" s="3"/>
    </row>
    <row r="953" spans="1:53" hidden="1" x14ac:dyDescent="0.25">
      <c r="A953" s="164" t="s">
        <v>421</v>
      </c>
      <c r="B953" s="164" t="s">
        <v>295</v>
      </c>
      <c r="C953" s="164" t="s">
        <v>421</v>
      </c>
      <c r="D953" s="168" t="b">
        <v>0</v>
      </c>
      <c r="E953" s="164" t="s">
        <v>151</v>
      </c>
      <c r="F953" s="164" t="s">
        <v>3504</v>
      </c>
      <c r="G953" s="164" t="s">
        <v>403</v>
      </c>
      <c r="H953" s="164" t="s">
        <v>525</v>
      </c>
      <c r="I953" s="164" t="s">
        <v>4092</v>
      </c>
      <c r="J953" s="164" t="s">
        <v>2838</v>
      </c>
      <c r="K953" s="164" t="s">
        <v>4035</v>
      </c>
      <c r="L953" s="164" t="s">
        <v>153</v>
      </c>
      <c r="M953" s="164" t="s">
        <v>4036</v>
      </c>
      <c r="N953" s="164" t="s">
        <v>295</v>
      </c>
      <c r="O953" s="164" t="s">
        <v>263</v>
      </c>
      <c r="Q953" s="164" t="s">
        <v>422</v>
      </c>
      <c r="R953" s="164" t="s">
        <v>295</v>
      </c>
      <c r="S953" s="168" t="b">
        <v>0</v>
      </c>
      <c r="V953" s="170">
        <v>43279</v>
      </c>
      <c r="W953" s="164" t="s">
        <v>295</v>
      </c>
      <c r="X953"/>
      <c r="Z953" s="164" t="s">
        <v>295</v>
      </c>
      <c r="AC953" s="164" t="s">
        <v>4452</v>
      </c>
      <c r="AE953" s="164" t="s">
        <v>263</v>
      </c>
      <c r="AF953" s="164" t="s">
        <v>2800</v>
      </c>
      <c r="AG953" s="164" t="s">
        <v>2884</v>
      </c>
      <c r="AH953" s="170">
        <v>43678</v>
      </c>
      <c r="AI953" s="164" t="s">
        <v>4932</v>
      </c>
      <c r="AJ953" s="151" t="str">
        <f t="shared" si="14"/>
        <v>FS</v>
      </c>
      <c r="AK953" s="151" t="b">
        <f>ISNUMBER(SEARCH("IRT",Table1[[#This Row],[Current_Status]]))</f>
        <v>0</v>
      </c>
      <c r="AL953" s="152">
        <f>YEAR(Table1[[#This Row],[Project_Initiated]])</f>
        <v>2018</v>
      </c>
      <c r="AM953" s="87">
        <v>43770</v>
      </c>
      <c r="AN953" s="87" t="str">
        <f>IF(AND(Table1[[#This Row],[Completed Date]]&gt;="07/01/2019"+0,Table1[[#This Row],[Completed Date]]&lt;="6/30/2020"+0),"FY 19-20",IF(AND(Table1[[#This Row],[Completed Date]]&gt;="07/01/2018"+0,Table1[[#This Row],[Completed Date]]&lt;="6/30/2019"+0),"FY 18-19",""))</f>
        <v>FY 19-20</v>
      </c>
      <c r="AO953" s="152" t="str">
        <f>IFERROR(FIND("R",Table1[[#This Row],[FS_Priority]]),"")</f>
        <v/>
      </c>
      <c r="AX953"/>
      <c r="BA953" s="3"/>
    </row>
    <row r="954" spans="1:53" hidden="1" x14ac:dyDescent="0.25">
      <c r="A954" s="164" t="s">
        <v>423</v>
      </c>
      <c r="B954" s="164" t="s">
        <v>295</v>
      </c>
      <c r="C954" s="164" t="s">
        <v>423</v>
      </c>
      <c r="D954" s="168" t="b">
        <v>0</v>
      </c>
      <c r="E954" s="164" t="s">
        <v>151</v>
      </c>
      <c r="F954" s="164" t="s">
        <v>3505</v>
      </c>
      <c r="G954" s="164" t="s">
        <v>295</v>
      </c>
      <c r="H954" s="164" t="s">
        <v>546</v>
      </c>
      <c r="I954" s="164" t="s">
        <v>4093</v>
      </c>
      <c r="J954" s="164" t="s">
        <v>2838</v>
      </c>
      <c r="K954" s="164" t="s">
        <v>4035</v>
      </c>
      <c r="L954" s="164" t="s">
        <v>153</v>
      </c>
      <c r="M954" s="164" t="s">
        <v>4043</v>
      </c>
      <c r="N954" s="164" t="s">
        <v>295</v>
      </c>
      <c r="O954" s="164" t="s">
        <v>263</v>
      </c>
      <c r="Q954" s="164" t="s">
        <v>424</v>
      </c>
      <c r="R954" s="164" t="s">
        <v>295</v>
      </c>
      <c r="S954" s="168" t="b">
        <v>0</v>
      </c>
      <c r="V954" s="170">
        <v>43336</v>
      </c>
      <c r="W954" s="164" t="s">
        <v>295</v>
      </c>
      <c r="X954"/>
      <c r="Z954" s="164" t="s">
        <v>295</v>
      </c>
      <c r="AC954" s="164" t="s">
        <v>3710</v>
      </c>
      <c r="AD954" s="171">
        <v>43362</v>
      </c>
      <c r="AE954" s="164" t="s">
        <v>583</v>
      </c>
      <c r="AF954" s="164" t="s">
        <v>3112</v>
      </c>
      <c r="AG954" s="164" t="s">
        <v>2884</v>
      </c>
      <c r="AH954" s="170">
        <v>43647</v>
      </c>
      <c r="AI954" s="164" t="s">
        <v>4932</v>
      </c>
      <c r="AJ954" s="151" t="str">
        <f t="shared" si="14"/>
        <v>FS</v>
      </c>
      <c r="AK954" s="151" t="b">
        <f>ISNUMBER(SEARCH("IRT",Table1[[#This Row],[Current_Status]]))</f>
        <v>0</v>
      </c>
      <c r="AL954" s="152">
        <f>YEAR(Table1[[#This Row],[Project_Initiated]])</f>
        <v>2018</v>
      </c>
      <c r="AM954" s="87">
        <v>43770</v>
      </c>
      <c r="AN954" s="87" t="str">
        <f>IF(AND(Table1[[#This Row],[Completed Date]]&gt;="07/01/2019"+0,Table1[[#This Row],[Completed Date]]&lt;="6/30/2020"+0),"FY 19-20",IF(AND(Table1[[#This Row],[Completed Date]]&gt;="07/01/2018"+0,Table1[[#This Row],[Completed Date]]&lt;="6/30/2019"+0),"FY 18-19",""))</f>
        <v>FY 19-20</v>
      </c>
      <c r="AO954" s="152" t="str">
        <f>IFERROR(FIND("R",Table1[[#This Row],[FS_Priority]]),"")</f>
        <v/>
      </c>
      <c r="AX954"/>
      <c r="BA954" s="3"/>
    </row>
    <row r="955" spans="1:53" hidden="1" x14ac:dyDescent="0.25">
      <c r="A955" s="164" t="s">
        <v>425</v>
      </c>
      <c r="B955" s="164" t="s">
        <v>295</v>
      </c>
      <c r="C955" s="164" t="s">
        <v>425</v>
      </c>
      <c r="D955" s="168" t="b">
        <v>0</v>
      </c>
      <c r="E955" s="164" t="s">
        <v>151</v>
      </c>
      <c r="F955" s="164" t="s">
        <v>3506</v>
      </c>
      <c r="G955" s="164" t="s">
        <v>295</v>
      </c>
      <c r="H955" s="164" t="s">
        <v>556</v>
      </c>
      <c r="I955" s="164" t="s">
        <v>295</v>
      </c>
      <c r="J955" s="164" t="s">
        <v>2838</v>
      </c>
      <c r="K955" s="164" t="s">
        <v>4035</v>
      </c>
      <c r="L955" s="164" t="s">
        <v>153</v>
      </c>
      <c r="M955" s="164" t="s">
        <v>4094</v>
      </c>
      <c r="N955" s="164" t="s">
        <v>295</v>
      </c>
      <c r="O955" s="164" t="s">
        <v>263</v>
      </c>
      <c r="Q955" s="164" t="s">
        <v>426</v>
      </c>
      <c r="R955" s="164" t="s">
        <v>401</v>
      </c>
      <c r="S955" s="168" t="b">
        <v>0</v>
      </c>
      <c r="V955" s="170">
        <v>42986</v>
      </c>
      <c r="W955" s="164" t="s">
        <v>295</v>
      </c>
      <c r="X955"/>
      <c r="Z955" s="164" t="s">
        <v>295</v>
      </c>
      <c r="AC955" s="164" t="s">
        <v>3153</v>
      </c>
      <c r="AE955" s="164" t="s">
        <v>263</v>
      </c>
      <c r="AF955" s="164" t="s">
        <v>3113</v>
      </c>
      <c r="AG955" s="164" t="s">
        <v>2884</v>
      </c>
      <c r="AH955" s="170">
        <v>43574</v>
      </c>
      <c r="AI955" s="164" t="s">
        <v>4939</v>
      </c>
      <c r="AJ955" s="151" t="str">
        <f t="shared" si="14"/>
        <v>FS</v>
      </c>
      <c r="AK955" s="151" t="b">
        <f>ISNUMBER(SEARCH("IRT",Table1[[#This Row],[Current_Status]]))</f>
        <v>0</v>
      </c>
      <c r="AL955" s="152">
        <f>YEAR(Table1[[#This Row],[Project_Initiated]])</f>
        <v>2017</v>
      </c>
      <c r="AM955" s="87">
        <v>43770</v>
      </c>
      <c r="AN955" s="87" t="str">
        <f>IF(AND(Table1[[#This Row],[Completed Date]]&gt;="07/01/2019"+0,Table1[[#This Row],[Completed Date]]&lt;="6/30/2020"+0),"FY 19-20",IF(AND(Table1[[#This Row],[Completed Date]]&gt;="07/01/2018"+0,Table1[[#This Row],[Completed Date]]&lt;="6/30/2019"+0),"FY 18-19",""))</f>
        <v>FY 18-19</v>
      </c>
      <c r="AO955" s="152" t="str">
        <f>IFERROR(FIND("R",Table1[[#This Row],[FS_Priority]]),"")</f>
        <v/>
      </c>
      <c r="AX955"/>
      <c r="BA955" s="3"/>
    </row>
    <row r="956" spans="1:53" hidden="1" x14ac:dyDescent="0.25">
      <c r="A956" s="164" t="s">
        <v>697</v>
      </c>
      <c r="B956" s="164" t="s">
        <v>295</v>
      </c>
      <c r="C956" s="164" t="s">
        <v>697</v>
      </c>
      <c r="D956" s="168" t="b">
        <v>0</v>
      </c>
      <c r="E956" s="164" t="s">
        <v>151</v>
      </c>
      <c r="F956" s="164" t="s">
        <v>2801</v>
      </c>
      <c r="G956" s="164" t="s">
        <v>295</v>
      </c>
      <c r="H956" s="164" t="s">
        <v>544</v>
      </c>
      <c r="I956" s="164" t="s">
        <v>3931</v>
      </c>
      <c r="J956" s="164" t="s">
        <v>2838</v>
      </c>
      <c r="K956" s="164" t="s">
        <v>4035</v>
      </c>
      <c r="L956" s="164" t="s">
        <v>153</v>
      </c>
      <c r="M956" s="164" t="s">
        <v>4040</v>
      </c>
      <c r="N956" s="164" t="s">
        <v>295</v>
      </c>
      <c r="O956" s="164" t="s">
        <v>243</v>
      </c>
      <c r="Q956" s="164" t="s">
        <v>698</v>
      </c>
      <c r="R956" s="164" t="s">
        <v>426</v>
      </c>
      <c r="S956" s="168" t="b">
        <v>0</v>
      </c>
      <c r="V956" s="170">
        <v>42859</v>
      </c>
      <c r="W956" s="164" t="s">
        <v>295</v>
      </c>
      <c r="X956"/>
      <c r="Z956" s="164" t="s">
        <v>295</v>
      </c>
      <c r="AC956" s="164" t="s">
        <v>699</v>
      </c>
      <c r="AE956" s="164" t="s">
        <v>263</v>
      </c>
      <c r="AF956" s="164" t="s">
        <v>699</v>
      </c>
      <c r="AG956" s="164" t="s">
        <v>2884</v>
      </c>
      <c r="AH956" s="170">
        <v>43395</v>
      </c>
      <c r="AI956" s="164" t="s">
        <v>4939</v>
      </c>
      <c r="AJ956" s="151" t="str">
        <f t="shared" si="14"/>
        <v>FS</v>
      </c>
      <c r="AK956" s="151" t="b">
        <f>ISNUMBER(SEARCH("IRT",Table1[[#This Row],[Current_Status]]))</f>
        <v>0</v>
      </c>
      <c r="AL956" s="152">
        <f>YEAR(Table1[[#This Row],[Project_Initiated]])</f>
        <v>2017</v>
      </c>
      <c r="AM956" s="87">
        <v>43770</v>
      </c>
      <c r="AN956" s="87" t="str">
        <f>IF(AND(Table1[[#This Row],[Completed Date]]&gt;="07/01/2019"+0,Table1[[#This Row],[Completed Date]]&lt;="6/30/2020"+0),"FY 19-20",IF(AND(Table1[[#This Row],[Completed Date]]&gt;="07/01/2018"+0,Table1[[#This Row],[Completed Date]]&lt;="6/30/2019"+0),"FY 18-19",""))</f>
        <v>FY 18-19</v>
      </c>
      <c r="AO956" s="152" t="str">
        <f>IFERROR(FIND("R",Table1[[#This Row],[FS_Priority]]),"")</f>
        <v/>
      </c>
      <c r="AX956"/>
      <c r="BA956" s="3"/>
    </row>
    <row r="957" spans="1:53" hidden="1" x14ac:dyDescent="0.25">
      <c r="A957" s="164" t="s">
        <v>427</v>
      </c>
      <c r="B957" s="164" t="s">
        <v>295</v>
      </c>
      <c r="C957" s="164" t="s">
        <v>427</v>
      </c>
      <c r="D957" s="168" t="b">
        <v>0</v>
      </c>
      <c r="E957" s="164" t="s">
        <v>151</v>
      </c>
      <c r="F957" s="164" t="s">
        <v>3507</v>
      </c>
      <c r="G957" s="164" t="s">
        <v>295</v>
      </c>
      <c r="H957" s="164" t="s">
        <v>3873</v>
      </c>
      <c r="I957" s="164" t="s">
        <v>4095</v>
      </c>
      <c r="J957" s="164" t="s">
        <v>2838</v>
      </c>
      <c r="K957" s="164" t="s">
        <v>4035</v>
      </c>
      <c r="L957" s="164" t="s">
        <v>153</v>
      </c>
      <c r="M957" s="164" t="s">
        <v>4063</v>
      </c>
      <c r="N957" s="164" t="s">
        <v>295</v>
      </c>
      <c r="O957" s="164" t="s">
        <v>263</v>
      </c>
      <c r="Q957" s="164" t="s">
        <v>428</v>
      </c>
      <c r="R957" s="164" t="s">
        <v>428</v>
      </c>
      <c r="S957" s="168" t="b">
        <v>0</v>
      </c>
      <c r="V957" s="170">
        <v>43091</v>
      </c>
      <c r="W957" s="164" t="s">
        <v>295</v>
      </c>
      <c r="X957"/>
      <c r="Z957" s="164" t="s">
        <v>295</v>
      </c>
      <c r="AC957" s="164" t="s">
        <v>2967</v>
      </c>
      <c r="AE957" s="164" t="s">
        <v>257</v>
      </c>
      <c r="AF957" s="164" t="s">
        <v>746</v>
      </c>
      <c r="AG957" s="164" t="s">
        <v>2884</v>
      </c>
      <c r="AH957" s="170">
        <v>43497</v>
      </c>
      <c r="AI957" s="164" t="s">
        <v>4933</v>
      </c>
      <c r="AJ957" s="151" t="str">
        <f t="shared" si="14"/>
        <v>FS</v>
      </c>
      <c r="AK957" s="151" t="b">
        <f>ISNUMBER(SEARCH("IRT",Table1[[#This Row],[Current_Status]]))</f>
        <v>0</v>
      </c>
      <c r="AL957" s="152">
        <f>YEAR(Table1[[#This Row],[Project_Initiated]])</f>
        <v>2017</v>
      </c>
      <c r="AM957" s="87">
        <v>43770</v>
      </c>
      <c r="AN957" s="87" t="str">
        <f>IF(AND(Table1[[#This Row],[Completed Date]]&gt;="07/01/2019"+0,Table1[[#This Row],[Completed Date]]&lt;="6/30/2020"+0),"FY 19-20",IF(AND(Table1[[#This Row],[Completed Date]]&gt;="07/01/2018"+0,Table1[[#This Row],[Completed Date]]&lt;="6/30/2019"+0),"FY 18-19",""))</f>
        <v>FY 18-19</v>
      </c>
      <c r="AO957" s="152" t="str">
        <f>IFERROR(FIND("R",Table1[[#This Row],[FS_Priority]]),"")</f>
        <v/>
      </c>
      <c r="AX957"/>
      <c r="BA957" s="3"/>
    </row>
    <row r="958" spans="1:53" hidden="1" x14ac:dyDescent="0.25">
      <c r="A958" s="164" t="s">
        <v>430</v>
      </c>
      <c r="B958" s="164" t="s">
        <v>295</v>
      </c>
      <c r="C958" s="164" t="s">
        <v>430</v>
      </c>
      <c r="D958" s="168" t="b">
        <v>0</v>
      </c>
      <c r="E958" s="164" t="s">
        <v>151</v>
      </c>
      <c r="F958" s="164" t="s">
        <v>3508</v>
      </c>
      <c r="G958" s="164" t="s">
        <v>295</v>
      </c>
      <c r="H958" s="164" t="s">
        <v>3873</v>
      </c>
      <c r="I958" s="164" t="s">
        <v>4096</v>
      </c>
      <c r="J958" s="164" t="s">
        <v>2838</v>
      </c>
      <c r="K958" s="164" t="s">
        <v>4035</v>
      </c>
      <c r="L958" s="164" t="s">
        <v>153</v>
      </c>
      <c r="M958" s="164" t="s">
        <v>4063</v>
      </c>
      <c r="N958" s="164" t="s">
        <v>295</v>
      </c>
      <c r="O958" s="164" t="s">
        <v>263</v>
      </c>
      <c r="Q958" s="164" t="s">
        <v>429</v>
      </c>
      <c r="R958" s="164" t="s">
        <v>2840</v>
      </c>
      <c r="S958" s="168" t="b">
        <v>0</v>
      </c>
      <c r="V958" s="170">
        <v>43091</v>
      </c>
      <c r="W958" s="164" t="s">
        <v>295</v>
      </c>
      <c r="X958"/>
      <c r="Z958" s="164" t="s">
        <v>295</v>
      </c>
      <c r="AC958" s="164" t="s">
        <v>2968</v>
      </c>
      <c r="AE958" s="164" t="s">
        <v>257</v>
      </c>
      <c r="AF958" s="164" t="s">
        <v>746</v>
      </c>
      <c r="AG958" s="164" t="s">
        <v>2884</v>
      </c>
      <c r="AH958" s="170">
        <v>43497</v>
      </c>
      <c r="AI958" s="164" t="s">
        <v>4933</v>
      </c>
      <c r="AJ958" s="151" t="str">
        <f t="shared" si="14"/>
        <v>FS</v>
      </c>
      <c r="AK958" s="151" t="b">
        <f>ISNUMBER(SEARCH("IRT",Table1[[#This Row],[Current_Status]]))</f>
        <v>0</v>
      </c>
      <c r="AL958" s="152">
        <f>YEAR(Table1[[#This Row],[Project_Initiated]])</f>
        <v>2017</v>
      </c>
      <c r="AM958" s="87">
        <v>43770</v>
      </c>
      <c r="AN958" s="87" t="str">
        <f>IF(AND(Table1[[#This Row],[Completed Date]]&gt;="07/01/2019"+0,Table1[[#This Row],[Completed Date]]&lt;="6/30/2020"+0),"FY 19-20",IF(AND(Table1[[#This Row],[Completed Date]]&gt;="07/01/2018"+0,Table1[[#This Row],[Completed Date]]&lt;="6/30/2019"+0),"FY 18-19",""))</f>
        <v>FY 18-19</v>
      </c>
      <c r="AO958" s="152" t="str">
        <f>IFERROR(FIND("R",Table1[[#This Row],[FS_Priority]]),"")</f>
        <v/>
      </c>
      <c r="AX958"/>
      <c r="BA958" s="3"/>
    </row>
    <row r="959" spans="1:53" hidden="1" x14ac:dyDescent="0.25">
      <c r="A959" s="164" t="s">
        <v>761</v>
      </c>
      <c r="B959" s="164" t="s">
        <v>295</v>
      </c>
      <c r="C959" s="164" t="s">
        <v>761</v>
      </c>
      <c r="D959" s="168" t="b">
        <v>0</v>
      </c>
      <c r="E959" s="164" t="s">
        <v>151</v>
      </c>
      <c r="F959" s="164" t="s">
        <v>3509</v>
      </c>
      <c r="G959" s="164" t="s">
        <v>295</v>
      </c>
      <c r="H959" s="164" t="s">
        <v>3873</v>
      </c>
      <c r="I959" s="164" t="s">
        <v>4097</v>
      </c>
      <c r="J959" s="164" t="s">
        <v>2838</v>
      </c>
      <c r="K959" s="164" t="s">
        <v>4035</v>
      </c>
      <c r="L959" s="164" t="s">
        <v>153</v>
      </c>
      <c r="M959" s="164" t="s">
        <v>4063</v>
      </c>
      <c r="N959" s="164" t="s">
        <v>295</v>
      </c>
      <c r="O959" s="164" t="s">
        <v>243</v>
      </c>
      <c r="Q959" s="164" t="s">
        <v>429</v>
      </c>
      <c r="R959" s="164" t="s">
        <v>401</v>
      </c>
      <c r="S959" s="168" t="b">
        <v>0</v>
      </c>
      <c r="V959" s="170">
        <v>43131</v>
      </c>
      <c r="W959" s="164" t="s">
        <v>295</v>
      </c>
      <c r="X959"/>
      <c r="Z959" s="164" t="s">
        <v>295</v>
      </c>
      <c r="AC959" s="164" t="s">
        <v>762</v>
      </c>
      <c r="AD959" s="167"/>
      <c r="AE959" s="164" t="s">
        <v>263</v>
      </c>
      <c r="AF959" s="164" t="s">
        <v>762</v>
      </c>
      <c r="AG959" s="164" t="s">
        <v>2884</v>
      </c>
      <c r="AH959" s="171">
        <v>43364</v>
      </c>
      <c r="AI959" s="164" t="s">
        <v>4933</v>
      </c>
      <c r="AJ959" s="151" t="str">
        <f t="shared" si="14"/>
        <v>FS</v>
      </c>
      <c r="AK959" s="151" t="b">
        <f>ISNUMBER(SEARCH("IRT",Table1[[#This Row],[Current_Status]]))</f>
        <v>0</v>
      </c>
      <c r="AL959" s="152">
        <f>YEAR(Table1[[#This Row],[Project_Initiated]])</f>
        <v>2018</v>
      </c>
      <c r="AM959" s="87">
        <v>43770</v>
      </c>
      <c r="AN959" s="87" t="str">
        <f>IF(AND(Table1[[#This Row],[Completed Date]]&gt;="07/01/2019"+0,Table1[[#This Row],[Completed Date]]&lt;="6/30/2020"+0),"FY 19-20",IF(AND(Table1[[#This Row],[Completed Date]]&gt;="07/01/2018"+0,Table1[[#This Row],[Completed Date]]&lt;="6/30/2019"+0),"FY 18-19",""))</f>
        <v>FY 18-19</v>
      </c>
      <c r="AO959" s="152" t="str">
        <f>IFERROR(FIND("R",Table1[[#This Row],[FS_Priority]]),"")</f>
        <v/>
      </c>
      <c r="AX959"/>
      <c r="BA959" s="3"/>
    </row>
    <row r="960" spans="1:53" hidden="1" x14ac:dyDescent="0.25">
      <c r="A960" s="164" t="s">
        <v>1034</v>
      </c>
      <c r="B960" s="164" t="s">
        <v>295</v>
      </c>
      <c r="C960" s="164" t="s">
        <v>1034</v>
      </c>
      <c r="D960" s="168" t="b">
        <v>0</v>
      </c>
      <c r="E960" s="164" t="s">
        <v>151</v>
      </c>
      <c r="F960" s="164" t="s">
        <v>3510</v>
      </c>
      <c r="G960" s="164" t="s">
        <v>295</v>
      </c>
      <c r="H960" s="164" t="s">
        <v>557</v>
      </c>
      <c r="I960" s="164" t="s">
        <v>4098</v>
      </c>
      <c r="J960" s="164" t="s">
        <v>2838</v>
      </c>
      <c r="K960" s="164" t="s">
        <v>4035</v>
      </c>
      <c r="L960" s="164" t="s">
        <v>153</v>
      </c>
      <c r="M960" s="164" t="s">
        <v>4041</v>
      </c>
      <c r="N960" s="164" t="s">
        <v>295</v>
      </c>
      <c r="O960" s="164" t="s">
        <v>243</v>
      </c>
      <c r="Q960" s="164" t="s">
        <v>264</v>
      </c>
      <c r="R960" s="164" t="s">
        <v>295</v>
      </c>
      <c r="S960" s="168" t="b">
        <v>0</v>
      </c>
      <c r="V960" s="170">
        <v>43370</v>
      </c>
      <c r="W960" s="164" t="s">
        <v>295</v>
      </c>
      <c r="X960"/>
      <c r="Z960" s="164" t="s">
        <v>295</v>
      </c>
      <c r="AC960" s="164" t="s">
        <v>3003</v>
      </c>
      <c r="AE960" s="164" t="s">
        <v>243</v>
      </c>
      <c r="AF960" s="164" t="s">
        <v>624</v>
      </c>
      <c r="AG960" s="164" t="s">
        <v>624</v>
      </c>
      <c r="AH960" s="171">
        <v>43504</v>
      </c>
      <c r="AI960" s="164" t="s">
        <v>4937</v>
      </c>
      <c r="AJ960" s="151" t="str">
        <f t="shared" si="14"/>
        <v>FS</v>
      </c>
      <c r="AK960" s="151" t="b">
        <f>ISNUMBER(SEARCH("IRT",Table1[[#This Row],[Current_Status]]))</f>
        <v>0</v>
      </c>
      <c r="AL960" s="152">
        <f>YEAR(Table1[[#This Row],[Project_Initiated]])</f>
        <v>2018</v>
      </c>
      <c r="AM960" s="87">
        <v>43770</v>
      </c>
      <c r="AN960" s="87" t="str">
        <f>IF(AND(Table1[[#This Row],[Completed Date]]&gt;="07/01/2019"+0,Table1[[#This Row],[Completed Date]]&lt;="6/30/2020"+0),"FY 19-20",IF(AND(Table1[[#This Row],[Completed Date]]&gt;="07/01/2018"+0,Table1[[#This Row],[Completed Date]]&lt;="6/30/2019"+0),"FY 18-19",""))</f>
        <v>FY 18-19</v>
      </c>
      <c r="AO960" s="152" t="str">
        <f>IFERROR(FIND("R",Table1[[#This Row],[FS_Priority]]),"")</f>
        <v/>
      </c>
      <c r="AX960"/>
      <c r="BA960" s="3"/>
    </row>
    <row r="961" spans="1:53" hidden="1" x14ac:dyDescent="0.25">
      <c r="A961" s="164" t="s">
        <v>4564</v>
      </c>
      <c r="B961" s="164" t="s">
        <v>295</v>
      </c>
      <c r="C961" s="164" t="s">
        <v>4564</v>
      </c>
      <c r="D961" s="168" t="b">
        <v>0</v>
      </c>
      <c r="E961" s="164" t="s">
        <v>151</v>
      </c>
      <c r="F961" s="164" t="s">
        <v>4657</v>
      </c>
      <c r="G961" s="164" t="s">
        <v>4884</v>
      </c>
      <c r="H961" s="164" t="s">
        <v>525</v>
      </c>
      <c r="I961" s="164" t="s">
        <v>4658</v>
      </c>
      <c r="J961" s="164" t="s">
        <v>2839</v>
      </c>
      <c r="K961" s="164" t="s">
        <v>4035</v>
      </c>
      <c r="L961" s="164" t="s">
        <v>153</v>
      </c>
      <c r="M961" s="164" t="s">
        <v>4642</v>
      </c>
      <c r="N961" s="164" t="s">
        <v>295</v>
      </c>
      <c r="O961" s="164" t="s">
        <v>263</v>
      </c>
      <c r="Q961" s="164" t="s">
        <v>264</v>
      </c>
      <c r="R961" s="164" t="s">
        <v>295</v>
      </c>
      <c r="S961" s="168" t="b">
        <v>0</v>
      </c>
      <c r="V961" s="170">
        <v>43664</v>
      </c>
      <c r="W961" s="164" t="s">
        <v>295</v>
      </c>
      <c r="X961"/>
      <c r="Z961" s="164" t="s">
        <v>295</v>
      </c>
      <c r="AC961" s="164" t="s">
        <v>5021</v>
      </c>
      <c r="AD961" s="170">
        <v>43754</v>
      </c>
      <c r="AE961" s="164" t="s">
        <v>583</v>
      </c>
      <c r="AF961" s="164" t="s">
        <v>4885</v>
      </c>
      <c r="AG961" s="164" t="s">
        <v>2884</v>
      </c>
      <c r="AH961" s="167"/>
      <c r="AI961" s="164" t="s">
        <v>4787</v>
      </c>
      <c r="AJ961" s="151" t="str">
        <f t="shared" si="14"/>
        <v>FS</v>
      </c>
      <c r="AK961" s="151" t="b">
        <f>ISNUMBER(SEARCH("IRT",Table1[[#This Row],[Current_Status]]))</f>
        <v>0</v>
      </c>
      <c r="AL961" s="152">
        <f>YEAR(Table1[[#This Row],[Project_Initiated]])</f>
        <v>2019</v>
      </c>
      <c r="AM961" s="87">
        <v>43770</v>
      </c>
      <c r="AN961" s="87" t="str">
        <f>IF(AND(Table1[[#This Row],[Completed Date]]&gt;="07/01/2019"+0,Table1[[#This Row],[Completed Date]]&lt;="6/30/2020"+0),"FY 19-20",IF(AND(Table1[[#This Row],[Completed Date]]&gt;="07/01/2018"+0,Table1[[#This Row],[Completed Date]]&lt;="6/30/2019"+0),"FY 18-19",""))</f>
        <v/>
      </c>
      <c r="AO961" s="152" t="str">
        <f>IFERROR(FIND("R",Table1[[#This Row],[FS_Priority]]),"")</f>
        <v/>
      </c>
      <c r="AX961"/>
      <c r="BA961" s="3"/>
    </row>
    <row r="962" spans="1:53" hidden="1" x14ac:dyDescent="0.25">
      <c r="A962" s="164" t="s">
        <v>3675</v>
      </c>
      <c r="B962" s="164" t="s">
        <v>295</v>
      </c>
      <c r="C962" s="164" t="s">
        <v>3675</v>
      </c>
      <c r="D962" s="168" t="b">
        <v>0</v>
      </c>
      <c r="E962" s="164" t="s">
        <v>151</v>
      </c>
      <c r="F962" s="164" t="s">
        <v>3676</v>
      </c>
      <c r="G962" s="164" t="s">
        <v>4468</v>
      </c>
      <c r="H962" s="164" t="s">
        <v>525</v>
      </c>
      <c r="I962" s="164" t="s">
        <v>4054</v>
      </c>
      <c r="J962" s="164" t="s">
        <v>2832</v>
      </c>
      <c r="K962" s="164" t="s">
        <v>4035</v>
      </c>
      <c r="L962" s="164" t="s">
        <v>153</v>
      </c>
      <c r="M962" s="164" t="s">
        <v>4036</v>
      </c>
      <c r="N962" s="164" t="s">
        <v>295</v>
      </c>
      <c r="O962" s="164" t="s">
        <v>263</v>
      </c>
      <c r="Q962" s="164" t="s">
        <v>264</v>
      </c>
      <c r="R962" s="164" t="s">
        <v>295</v>
      </c>
      <c r="S962" s="168" t="b">
        <v>0</v>
      </c>
      <c r="V962" s="170">
        <v>43543</v>
      </c>
      <c r="W962" s="164" t="s">
        <v>295</v>
      </c>
      <c r="X962"/>
      <c r="Z962" s="164" t="s">
        <v>295</v>
      </c>
      <c r="AC962" s="164" t="s">
        <v>295</v>
      </c>
      <c r="AE962" s="164" t="s">
        <v>583</v>
      </c>
      <c r="AF962" s="164" t="s">
        <v>4976</v>
      </c>
      <c r="AG962" s="164" t="s">
        <v>2883</v>
      </c>
      <c r="AH962"/>
      <c r="AI962" s="164" t="s">
        <v>4934</v>
      </c>
      <c r="AJ962" s="151" t="str">
        <f t="shared" ref="AJ962:AJ1025" si="15">IF(LEN(A962)&gt;6,"FS","PD&amp;C")</f>
        <v>FS</v>
      </c>
      <c r="AK962" s="151" t="b">
        <f>ISNUMBER(SEARCH("IRT",Table1[[#This Row],[Current_Status]]))</f>
        <v>0</v>
      </c>
      <c r="AL962" s="152">
        <f>YEAR(Table1[[#This Row],[Project_Initiated]])</f>
        <v>2019</v>
      </c>
      <c r="AM962" s="87">
        <v>43770</v>
      </c>
      <c r="AN962" s="87" t="str">
        <f>IF(AND(Table1[[#This Row],[Completed Date]]&gt;="07/01/2019"+0,Table1[[#This Row],[Completed Date]]&lt;="6/30/2020"+0),"FY 19-20",IF(AND(Table1[[#This Row],[Completed Date]]&gt;="07/01/2018"+0,Table1[[#This Row],[Completed Date]]&lt;="6/30/2019"+0),"FY 18-19",""))</f>
        <v/>
      </c>
      <c r="AO962" s="152" t="str">
        <f>IFERROR(FIND("R",Table1[[#This Row],[FS_Priority]]),"")</f>
        <v/>
      </c>
      <c r="AX962"/>
      <c r="BA962" s="3"/>
    </row>
    <row r="963" spans="1:53" hidden="1" x14ac:dyDescent="0.25">
      <c r="A963" s="164" t="s">
        <v>261</v>
      </c>
      <c r="B963" s="164" t="s">
        <v>295</v>
      </c>
      <c r="C963" s="164" t="s">
        <v>261</v>
      </c>
      <c r="D963" s="168" t="b">
        <v>0</v>
      </c>
      <c r="E963" s="164" t="s">
        <v>151</v>
      </c>
      <c r="F963" s="164" t="s">
        <v>3511</v>
      </c>
      <c r="G963" s="164" t="s">
        <v>295</v>
      </c>
      <c r="H963" s="164" t="s">
        <v>262</v>
      </c>
      <c r="I963" s="164" t="s">
        <v>4099</v>
      </c>
      <c r="J963" s="164" t="s">
        <v>2838</v>
      </c>
      <c r="K963" s="164" t="s">
        <v>4035</v>
      </c>
      <c r="L963" s="164" t="s">
        <v>153</v>
      </c>
      <c r="M963" s="164" t="s">
        <v>4036</v>
      </c>
      <c r="N963" s="164" t="s">
        <v>295</v>
      </c>
      <c r="O963" s="164" t="s">
        <v>263</v>
      </c>
      <c r="Q963" s="164" t="s">
        <v>264</v>
      </c>
      <c r="R963" s="164" t="s">
        <v>295</v>
      </c>
      <c r="S963" s="168" t="b">
        <v>1</v>
      </c>
      <c r="V963" s="170">
        <v>43283</v>
      </c>
      <c r="W963" s="164" t="s">
        <v>295</v>
      </c>
      <c r="X963"/>
      <c r="Z963" s="164" t="s">
        <v>295</v>
      </c>
      <c r="AC963" s="164" t="s">
        <v>3048</v>
      </c>
      <c r="AD963" s="171">
        <v>43371</v>
      </c>
      <c r="AE963" s="164" t="s">
        <v>583</v>
      </c>
      <c r="AF963" s="164" t="s">
        <v>2969</v>
      </c>
      <c r="AG963" s="164" t="s">
        <v>2884</v>
      </c>
      <c r="AH963" s="171">
        <v>43542</v>
      </c>
      <c r="AI963" s="164" t="s">
        <v>4932</v>
      </c>
      <c r="AJ963" s="151" t="str">
        <f t="shared" si="15"/>
        <v>FS</v>
      </c>
      <c r="AK963" s="151" t="b">
        <f>ISNUMBER(SEARCH("IRT",Table1[[#This Row],[Current_Status]]))</f>
        <v>0</v>
      </c>
      <c r="AL963" s="152">
        <f>YEAR(Table1[[#This Row],[Project_Initiated]])</f>
        <v>2018</v>
      </c>
      <c r="AM963" s="87">
        <v>43770</v>
      </c>
      <c r="AN963" s="87" t="str">
        <f>IF(AND(Table1[[#This Row],[Completed Date]]&gt;="07/01/2019"+0,Table1[[#This Row],[Completed Date]]&lt;="6/30/2020"+0),"FY 19-20",IF(AND(Table1[[#This Row],[Completed Date]]&gt;="07/01/2018"+0,Table1[[#This Row],[Completed Date]]&lt;="6/30/2019"+0),"FY 18-19",""))</f>
        <v>FY 18-19</v>
      </c>
      <c r="AO963" s="152" t="str">
        <f>IFERROR(FIND("R",Table1[[#This Row],[FS_Priority]]),"")</f>
        <v/>
      </c>
      <c r="AX963"/>
      <c r="BA963" s="3"/>
    </row>
    <row r="964" spans="1:53" hidden="1" x14ac:dyDescent="0.25">
      <c r="A964" s="164" t="s">
        <v>3227</v>
      </c>
      <c r="B964" s="164" t="s">
        <v>295</v>
      </c>
      <c r="C964" s="164" t="s">
        <v>3227</v>
      </c>
      <c r="D964" s="168" t="b">
        <v>0</v>
      </c>
      <c r="E964" s="164" t="s">
        <v>151</v>
      </c>
      <c r="F964" s="164" t="s">
        <v>3512</v>
      </c>
      <c r="G964" s="164" t="s">
        <v>295</v>
      </c>
      <c r="H964" s="164" t="s">
        <v>560</v>
      </c>
      <c r="I964" s="164" t="s">
        <v>4113</v>
      </c>
      <c r="J964" s="164" t="s">
        <v>2839</v>
      </c>
      <c r="K964" s="164" t="s">
        <v>4035</v>
      </c>
      <c r="L964" s="164" t="s">
        <v>153</v>
      </c>
      <c r="M964" s="164" t="s">
        <v>4048</v>
      </c>
      <c r="N964" s="164" t="s">
        <v>295</v>
      </c>
      <c r="O964" s="164" t="s">
        <v>243</v>
      </c>
      <c r="Q964" s="164" t="s">
        <v>264</v>
      </c>
      <c r="R964" s="164" t="s">
        <v>295</v>
      </c>
      <c r="S964" s="168" t="b">
        <v>0</v>
      </c>
      <c r="V964" s="170">
        <v>43599</v>
      </c>
      <c r="W964" s="164" t="s">
        <v>295</v>
      </c>
      <c r="X964"/>
      <c r="Z964" s="164" t="s">
        <v>295</v>
      </c>
      <c r="AC964" s="164" t="s">
        <v>295</v>
      </c>
      <c r="AE964" s="164" t="s">
        <v>295</v>
      </c>
      <c r="AF964" s="164" t="s">
        <v>295</v>
      </c>
      <c r="AG964" s="164" t="s">
        <v>295</v>
      </c>
      <c r="AH964" s="167"/>
      <c r="AI964" s="164" t="s">
        <v>4934</v>
      </c>
      <c r="AJ964" s="151" t="str">
        <f t="shared" si="15"/>
        <v>FS</v>
      </c>
      <c r="AK964" s="151" t="b">
        <f>ISNUMBER(SEARCH("IRT",Table1[[#This Row],[Current_Status]]))</f>
        <v>0</v>
      </c>
      <c r="AL964" s="152">
        <f>YEAR(Table1[[#This Row],[Project_Initiated]])</f>
        <v>2019</v>
      </c>
      <c r="AM964" s="87">
        <v>43770</v>
      </c>
      <c r="AN964" s="87" t="str">
        <f>IF(AND(Table1[[#This Row],[Completed Date]]&gt;="07/01/2019"+0,Table1[[#This Row],[Completed Date]]&lt;="6/30/2020"+0),"FY 19-20",IF(AND(Table1[[#This Row],[Completed Date]]&gt;="07/01/2018"+0,Table1[[#This Row],[Completed Date]]&lt;="6/30/2019"+0),"FY 18-19",""))</f>
        <v/>
      </c>
      <c r="AO964" s="152" t="str">
        <f>IFERROR(FIND("R",Table1[[#This Row],[FS_Priority]]),"")</f>
        <v/>
      </c>
      <c r="AX964"/>
      <c r="BA964" s="3"/>
    </row>
    <row r="965" spans="1:53" hidden="1" x14ac:dyDescent="0.25">
      <c r="A965" s="164" t="s">
        <v>4563</v>
      </c>
      <c r="B965" s="164" t="s">
        <v>295</v>
      </c>
      <c r="C965" s="164" t="s">
        <v>4563</v>
      </c>
      <c r="D965" s="168" t="b">
        <v>0</v>
      </c>
      <c r="E965" s="164" t="s">
        <v>151</v>
      </c>
      <c r="F965" s="164" t="s">
        <v>4665</v>
      </c>
      <c r="G965" s="164" t="s">
        <v>295</v>
      </c>
      <c r="H965" s="164" t="s">
        <v>544</v>
      </c>
      <c r="I965" s="164" t="s">
        <v>4666</v>
      </c>
      <c r="J965" s="164" t="s">
        <v>2852</v>
      </c>
      <c r="K965" s="164" t="s">
        <v>4035</v>
      </c>
      <c r="L965" s="164" t="s">
        <v>153</v>
      </c>
      <c r="M965" s="164" t="s">
        <v>4040</v>
      </c>
      <c r="N965" s="164" t="s">
        <v>295</v>
      </c>
      <c r="O965" s="164" t="s">
        <v>243</v>
      </c>
      <c r="Q965" s="164" t="s">
        <v>264</v>
      </c>
      <c r="R965" s="164" t="s">
        <v>295</v>
      </c>
      <c r="S965" s="168" t="b">
        <v>0</v>
      </c>
      <c r="V965" s="170">
        <v>43669</v>
      </c>
      <c r="W965" s="164" t="s">
        <v>295</v>
      </c>
      <c r="X965"/>
      <c r="Z965" s="164" t="s">
        <v>295</v>
      </c>
      <c r="AC965" s="164" t="s">
        <v>4791</v>
      </c>
      <c r="AD965" s="167"/>
      <c r="AE965" s="164" t="s">
        <v>243</v>
      </c>
      <c r="AF965" s="164" t="s">
        <v>295</v>
      </c>
      <c r="AG965" s="164" t="s">
        <v>295</v>
      </c>
      <c r="AH965" s="167"/>
      <c r="AI965" s="164" t="s">
        <v>4787</v>
      </c>
      <c r="AJ965" s="151" t="str">
        <f t="shared" si="15"/>
        <v>FS</v>
      </c>
      <c r="AK965" s="151" t="b">
        <f>ISNUMBER(SEARCH("IRT",Table1[[#This Row],[Current_Status]]))</f>
        <v>0</v>
      </c>
      <c r="AL965" s="152">
        <f>YEAR(Table1[[#This Row],[Project_Initiated]])</f>
        <v>2019</v>
      </c>
      <c r="AM965" s="87">
        <v>43770</v>
      </c>
      <c r="AN965" s="87" t="str">
        <f>IF(AND(Table1[[#This Row],[Completed Date]]&gt;="07/01/2019"+0,Table1[[#This Row],[Completed Date]]&lt;="6/30/2020"+0),"FY 19-20",IF(AND(Table1[[#This Row],[Completed Date]]&gt;="07/01/2018"+0,Table1[[#This Row],[Completed Date]]&lt;="6/30/2019"+0),"FY 18-19",""))</f>
        <v/>
      </c>
      <c r="AO965" s="152" t="str">
        <f>IFERROR(FIND("R",Table1[[#This Row],[FS_Priority]]),"")</f>
        <v/>
      </c>
      <c r="AX965"/>
      <c r="BA965" s="3"/>
    </row>
    <row r="966" spans="1:53" hidden="1" x14ac:dyDescent="0.25">
      <c r="A966" s="164" t="s">
        <v>431</v>
      </c>
      <c r="B966" s="164" t="s">
        <v>295</v>
      </c>
      <c r="C966" s="164" t="s">
        <v>431</v>
      </c>
      <c r="D966" s="168" t="b">
        <v>0</v>
      </c>
      <c r="E966" s="164" t="s">
        <v>151</v>
      </c>
      <c r="F966" s="164" t="s">
        <v>3513</v>
      </c>
      <c r="G966" s="164" t="s">
        <v>295</v>
      </c>
      <c r="H966" s="164" t="s">
        <v>556</v>
      </c>
      <c r="I966" s="164" t="s">
        <v>372</v>
      </c>
      <c r="J966" s="164" t="s">
        <v>2838</v>
      </c>
      <c r="K966" s="164" t="s">
        <v>4035</v>
      </c>
      <c r="L966" s="164" t="s">
        <v>153</v>
      </c>
      <c r="M966" s="164" t="s">
        <v>4041</v>
      </c>
      <c r="N966" s="164" t="s">
        <v>295</v>
      </c>
      <c r="O966" s="164" t="s">
        <v>263</v>
      </c>
      <c r="Q966" s="164" t="s">
        <v>432</v>
      </c>
      <c r="R966" s="164" t="s">
        <v>2841</v>
      </c>
      <c r="S966" s="168" t="b">
        <v>0</v>
      </c>
      <c r="V966" s="170">
        <v>43177</v>
      </c>
      <c r="W966" s="164" t="s">
        <v>295</v>
      </c>
      <c r="X966"/>
      <c r="Z966" s="164" t="s">
        <v>295</v>
      </c>
      <c r="AC966" s="164" t="s">
        <v>3114</v>
      </c>
      <c r="AE966" s="164" t="s">
        <v>257</v>
      </c>
      <c r="AF966" s="164" t="s">
        <v>808</v>
      </c>
      <c r="AG966" s="164" t="s">
        <v>2884</v>
      </c>
      <c r="AH966" s="170">
        <v>43570</v>
      </c>
      <c r="AI966" s="164" t="s">
        <v>4933</v>
      </c>
      <c r="AJ966" s="151" t="str">
        <f t="shared" si="15"/>
        <v>FS</v>
      </c>
      <c r="AK966" s="151" t="b">
        <f>ISNUMBER(SEARCH("IRT",Table1[[#This Row],[Current_Status]]))</f>
        <v>0</v>
      </c>
      <c r="AL966" s="152">
        <f>YEAR(Table1[[#This Row],[Project_Initiated]])</f>
        <v>2018</v>
      </c>
      <c r="AM966" s="87">
        <v>43770</v>
      </c>
      <c r="AN966" s="87" t="str">
        <f>IF(AND(Table1[[#This Row],[Completed Date]]&gt;="07/01/2019"+0,Table1[[#This Row],[Completed Date]]&lt;="6/30/2020"+0),"FY 19-20",IF(AND(Table1[[#This Row],[Completed Date]]&gt;="07/01/2018"+0,Table1[[#This Row],[Completed Date]]&lt;="6/30/2019"+0),"FY 18-19",""))</f>
        <v>FY 18-19</v>
      </c>
      <c r="AO966" s="152" t="str">
        <f>IFERROR(FIND("R",Table1[[#This Row],[FS_Priority]]),"")</f>
        <v/>
      </c>
      <c r="AX966"/>
      <c r="BA966" s="3"/>
    </row>
    <row r="967" spans="1:53" hidden="1" x14ac:dyDescent="0.25">
      <c r="A967" s="164" t="s">
        <v>433</v>
      </c>
      <c r="B967" s="164" t="s">
        <v>295</v>
      </c>
      <c r="C967" s="164" t="s">
        <v>433</v>
      </c>
      <c r="D967" s="168" t="b">
        <v>0</v>
      </c>
      <c r="E967" s="164" t="s">
        <v>151</v>
      </c>
      <c r="F967" s="164" t="s">
        <v>3514</v>
      </c>
      <c r="G967" s="164" t="s">
        <v>295</v>
      </c>
      <c r="H967" s="164" t="s">
        <v>559</v>
      </c>
      <c r="I967" s="164" t="s">
        <v>4100</v>
      </c>
      <c r="J967" s="164" t="s">
        <v>2838</v>
      </c>
      <c r="K967" s="164" t="s">
        <v>4035</v>
      </c>
      <c r="L967" s="164" t="s">
        <v>153</v>
      </c>
      <c r="M967" s="164" t="s">
        <v>4101</v>
      </c>
      <c r="N967" s="164" t="s">
        <v>295</v>
      </c>
      <c r="O967" s="164" t="s">
        <v>263</v>
      </c>
      <c r="Q967" s="164" t="s">
        <v>434</v>
      </c>
      <c r="R967" s="164" t="s">
        <v>422</v>
      </c>
      <c r="S967" s="168" t="b">
        <v>0</v>
      </c>
      <c r="V967" s="170">
        <v>43238</v>
      </c>
      <c r="W967" s="164" t="s">
        <v>295</v>
      </c>
      <c r="X967"/>
      <c r="Z967" s="164" t="s">
        <v>295</v>
      </c>
      <c r="AC967" s="164" t="s">
        <v>3115</v>
      </c>
      <c r="AD967" s="171">
        <v>43433</v>
      </c>
      <c r="AE967" s="164" t="s">
        <v>583</v>
      </c>
      <c r="AF967" s="164" t="s">
        <v>3055</v>
      </c>
      <c r="AG967" s="164" t="s">
        <v>2884</v>
      </c>
      <c r="AH967" s="170">
        <v>43570</v>
      </c>
      <c r="AI967" s="164" t="s">
        <v>4935</v>
      </c>
      <c r="AJ967" s="151" t="str">
        <f t="shared" si="15"/>
        <v>FS</v>
      </c>
      <c r="AK967" s="151" t="b">
        <f>ISNUMBER(SEARCH("IRT",Table1[[#This Row],[Current_Status]]))</f>
        <v>0</v>
      </c>
      <c r="AL967" s="152">
        <f>YEAR(Table1[[#This Row],[Project_Initiated]])</f>
        <v>2018</v>
      </c>
      <c r="AM967" s="87">
        <v>43770</v>
      </c>
      <c r="AN967" s="87" t="str">
        <f>IF(AND(Table1[[#This Row],[Completed Date]]&gt;="07/01/2019"+0,Table1[[#This Row],[Completed Date]]&lt;="6/30/2020"+0),"FY 19-20",IF(AND(Table1[[#This Row],[Completed Date]]&gt;="07/01/2018"+0,Table1[[#This Row],[Completed Date]]&lt;="6/30/2019"+0),"FY 18-19",""))</f>
        <v>FY 18-19</v>
      </c>
      <c r="AO967" s="152" t="str">
        <f>IFERROR(FIND("R",Table1[[#This Row],[FS_Priority]]),"")</f>
        <v/>
      </c>
      <c r="AX967"/>
      <c r="BA967" s="3"/>
    </row>
    <row r="968" spans="1:53" hidden="1" x14ac:dyDescent="0.25">
      <c r="A968" s="164" t="s">
        <v>923</v>
      </c>
      <c r="B968" s="164" t="s">
        <v>295</v>
      </c>
      <c r="C968" s="164" t="s">
        <v>923</v>
      </c>
      <c r="D968" s="168" t="b">
        <v>0</v>
      </c>
      <c r="E968" s="164" t="s">
        <v>151</v>
      </c>
      <c r="F968" s="164" t="s">
        <v>924</v>
      </c>
      <c r="G968" s="164" t="s">
        <v>295</v>
      </c>
      <c r="H968" s="164" t="s">
        <v>556</v>
      </c>
      <c r="I968" s="164" t="s">
        <v>4102</v>
      </c>
      <c r="J968" s="164" t="s">
        <v>2838</v>
      </c>
      <c r="K968" s="164" t="s">
        <v>4035</v>
      </c>
      <c r="L968" s="164" t="s">
        <v>153</v>
      </c>
      <c r="M968" s="164" t="s">
        <v>3913</v>
      </c>
      <c r="N968" s="164" t="s">
        <v>295</v>
      </c>
      <c r="O968" s="164" t="s">
        <v>243</v>
      </c>
      <c r="Q968" s="164" t="s">
        <v>925</v>
      </c>
      <c r="R968" s="164" t="s">
        <v>429</v>
      </c>
      <c r="S968" s="168" t="b">
        <v>0</v>
      </c>
      <c r="V968" s="170">
        <v>43196</v>
      </c>
      <c r="W968" s="164" t="s">
        <v>295</v>
      </c>
      <c r="X968"/>
      <c r="Z968" s="164" t="s">
        <v>295</v>
      </c>
      <c r="AC968" s="164" t="s">
        <v>295</v>
      </c>
      <c r="AE968" s="164" t="s">
        <v>243</v>
      </c>
      <c r="AF968" s="164" t="s">
        <v>295</v>
      </c>
      <c r="AG968" s="164" t="s">
        <v>624</v>
      </c>
      <c r="AH968" s="170">
        <v>43395</v>
      </c>
      <c r="AI968" s="164" t="s">
        <v>4935</v>
      </c>
      <c r="AJ968" s="151" t="str">
        <f t="shared" si="15"/>
        <v>FS</v>
      </c>
      <c r="AK968" s="151" t="b">
        <f>ISNUMBER(SEARCH("IRT",Table1[[#This Row],[Current_Status]]))</f>
        <v>0</v>
      </c>
      <c r="AL968" s="152">
        <f>YEAR(Table1[[#This Row],[Project_Initiated]])</f>
        <v>2018</v>
      </c>
      <c r="AM968" s="87">
        <v>43770</v>
      </c>
      <c r="AN968" s="87" t="str">
        <f>IF(AND(Table1[[#This Row],[Completed Date]]&gt;="07/01/2019"+0,Table1[[#This Row],[Completed Date]]&lt;="6/30/2020"+0),"FY 19-20",IF(AND(Table1[[#This Row],[Completed Date]]&gt;="07/01/2018"+0,Table1[[#This Row],[Completed Date]]&lt;="6/30/2019"+0),"FY 18-19",""))</f>
        <v>FY 18-19</v>
      </c>
      <c r="AO968" s="152" t="str">
        <f>IFERROR(FIND("R",Table1[[#This Row],[FS_Priority]]),"")</f>
        <v/>
      </c>
      <c r="AX968"/>
      <c r="BA968" s="3"/>
    </row>
    <row r="969" spans="1:53" hidden="1" x14ac:dyDescent="0.25">
      <c r="A969" s="164" t="s">
        <v>435</v>
      </c>
      <c r="B969" s="164" t="s">
        <v>295</v>
      </c>
      <c r="C969" s="164" t="s">
        <v>435</v>
      </c>
      <c r="D969" s="168" t="b">
        <v>0</v>
      </c>
      <c r="E969" s="164" t="s">
        <v>151</v>
      </c>
      <c r="F969" s="164" t="s">
        <v>3515</v>
      </c>
      <c r="G969" s="164" t="s">
        <v>295</v>
      </c>
      <c r="H969" s="164" t="s">
        <v>75</v>
      </c>
      <c r="I969" s="164" t="s">
        <v>295</v>
      </c>
      <c r="J969" s="164" t="s">
        <v>2838</v>
      </c>
      <c r="K969" s="164" t="s">
        <v>4035</v>
      </c>
      <c r="L969" s="164" t="s">
        <v>153</v>
      </c>
      <c r="M969" s="164" t="s">
        <v>4048</v>
      </c>
      <c r="N969" s="164" t="s">
        <v>295</v>
      </c>
      <c r="O969" s="164" t="s">
        <v>243</v>
      </c>
      <c r="Q969" s="164" t="s">
        <v>436</v>
      </c>
      <c r="R969" s="164" t="s">
        <v>295</v>
      </c>
      <c r="S969" s="168" t="b">
        <v>0</v>
      </c>
      <c r="V969" s="170">
        <v>43332</v>
      </c>
      <c r="W969" s="164" t="s">
        <v>295</v>
      </c>
      <c r="X969"/>
      <c r="Z969" s="164" t="s">
        <v>295</v>
      </c>
      <c r="AC969" s="164" t="s">
        <v>624</v>
      </c>
      <c r="AE969" s="164" t="s">
        <v>243</v>
      </c>
      <c r="AF969" s="164" t="s">
        <v>624</v>
      </c>
      <c r="AG969" s="164" t="s">
        <v>624</v>
      </c>
      <c r="AH969" s="170">
        <v>43412</v>
      </c>
      <c r="AI969" s="164" t="s">
        <v>4932</v>
      </c>
      <c r="AJ969" s="151" t="str">
        <f t="shared" si="15"/>
        <v>FS</v>
      </c>
      <c r="AK969" s="151" t="b">
        <f>ISNUMBER(SEARCH("IRT",Table1[[#This Row],[Current_Status]]))</f>
        <v>0</v>
      </c>
      <c r="AL969" s="152">
        <f>YEAR(Table1[[#This Row],[Project_Initiated]])</f>
        <v>2018</v>
      </c>
      <c r="AM969" s="87">
        <v>43770</v>
      </c>
      <c r="AN969" s="87" t="str">
        <f>IF(AND(Table1[[#This Row],[Completed Date]]&gt;="07/01/2019"+0,Table1[[#This Row],[Completed Date]]&lt;="6/30/2020"+0),"FY 19-20",IF(AND(Table1[[#This Row],[Completed Date]]&gt;="07/01/2018"+0,Table1[[#This Row],[Completed Date]]&lt;="6/30/2019"+0),"FY 18-19",""))</f>
        <v>FY 18-19</v>
      </c>
      <c r="AO969" s="152" t="str">
        <f>IFERROR(FIND("R",Table1[[#This Row],[FS_Priority]]),"")</f>
        <v/>
      </c>
      <c r="AX969"/>
      <c r="BA969" s="3"/>
    </row>
    <row r="970" spans="1:53" hidden="1" x14ac:dyDescent="0.25">
      <c r="A970" s="164" t="s">
        <v>437</v>
      </c>
      <c r="B970" s="164" t="s">
        <v>295</v>
      </c>
      <c r="C970" s="164" t="s">
        <v>437</v>
      </c>
      <c r="D970" s="168" t="b">
        <v>0</v>
      </c>
      <c r="E970" s="164" t="s">
        <v>151</v>
      </c>
      <c r="F970" s="164" t="s">
        <v>3516</v>
      </c>
      <c r="G970" s="164" t="s">
        <v>295</v>
      </c>
      <c r="H970" s="164" t="s">
        <v>560</v>
      </c>
      <c r="I970" s="164" t="s">
        <v>3879</v>
      </c>
      <c r="J970" s="164" t="s">
        <v>2838</v>
      </c>
      <c r="K970" s="164" t="s">
        <v>4035</v>
      </c>
      <c r="L970" s="164" t="s">
        <v>153</v>
      </c>
      <c r="M970" s="164" t="s">
        <v>4048</v>
      </c>
      <c r="N970" s="164" t="s">
        <v>295</v>
      </c>
      <c r="O970" s="164" t="s">
        <v>243</v>
      </c>
      <c r="Q970" s="164" t="s">
        <v>438</v>
      </c>
      <c r="R970" s="164" t="s">
        <v>295</v>
      </c>
      <c r="S970" s="168" t="b">
        <v>0</v>
      </c>
      <c r="V970" s="170">
        <v>43328</v>
      </c>
      <c r="W970" s="164" t="s">
        <v>295</v>
      </c>
      <c r="X970"/>
      <c r="Z970" s="164" t="s">
        <v>295</v>
      </c>
      <c r="AC970" s="164" t="s">
        <v>2890</v>
      </c>
      <c r="AD970" s="167"/>
      <c r="AE970" s="164" t="s">
        <v>243</v>
      </c>
      <c r="AF970" s="164" t="s">
        <v>624</v>
      </c>
      <c r="AG970" s="164" t="s">
        <v>624</v>
      </c>
      <c r="AH970" s="170">
        <v>43476</v>
      </c>
      <c r="AI970" s="164" t="s">
        <v>4932</v>
      </c>
      <c r="AJ970" s="151" t="str">
        <f t="shared" si="15"/>
        <v>FS</v>
      </c>
      <c r="AK970" s="151" t="b">
        <f>ISNUMBER(SEARCH("IRT",Table1[[#This Row],[Current_Status]]))</f>
        <v>0</v>
      </c>
      <c r="AL970" s="152">
        <f>YEAR(Table1[[#This Row],[Project_Initiated]])</f>
        <v>2018</v>
      </c>
      <c r="AM970" s="87">
        <v>43770</v>
      </c>
      <c r="AN970" s="87" t="str">
        <f>IF(AND(Table1[[#This Row],[Completed Date]]&gt;="07/01/2019"+0,Table1[[#This Row],[Completed Date]]&lt;="6/30/2020"+0),"FY 19-20",IF(AND(Table1[[#This Row],[Completed Date]]&gt;="07/01/2018"+0,Table1[[#This Row],[Completed Date]]&lt;="6/30/2019"+0),"FY 18-19",""))</f>
        <v>FY 18-19</v>
      </c>
      <c r="AO970" s="152" t="str">
        <f>IFERROR(FIND("R",Table1[[#This Row],[FS_Priority]]),"")</f>
        <v/>
      </c>
      <c r="AX970"/>
      <c r="BA970" s="3"/>
    </row>
    <row r="971" spans="1:53" hidden="1" x14ac:dyDescent="0.25">
      <c r="A971" s="164" t="s">
        <v>439</v>
      </c>
      <c r="B971" s="164" t="s">
        <v>295</v>
      </c>
      <c r="C971" s="164" t="s">
        <v>439</v>
      </c>
      <c r="D971" s="168" t="b">
        <v>0</v>
      </c>
      <c r="E971" s="164" t="s">
        <v>151</v>
      </c>
      <c r="F971" s="164" t="s">
        <v>3517</v>
      </c>
      <c r="G971" s="164" t="s">
        <v>295</v>
      </c>
      <c r="H971" s="164" t="s">
        <v>559</v>
      </c>
      <c r="I971" s="164" t="s">
        <v>4103</v>
      </c>
      <c r="J971" s="164" t="s">
        <v>2838</v>
      </c>
      <c r="K971" s="164" t="s">
        <v>4035</v>
      </c>
      <c r="L971" s="164" t="s">
        <v>153</v>
      </c>
      <c r="M971" s="164" t="s">
        <v>4048</v>
      </c>
      <c r="N971" s="164" t="s">
        <v>295</v>
      </c>
      <c r="O971" s="164" t="s">
        <v>243</v>
      </c>
      <c r="Q971" s="164" t="s">
        <v>440</v>
      </c>
      <c r="R971" s="164" t="s">
        <v>2833</v>
      </c>
      <c r="S971" s="168" t="b">
        <v>0</v>
      </c>
      <c r="V971" s="170">
        <v>43230</v>
      </c>
      <c r="W971" s="164" t="s">
        <v>295</v>
      </c>
      <c r="X971"/>
      <c r="Z971" s="164" t="s">
        <v>295</v>
      </c>
      <c r="AC971" s="164" t="s">
        <v>2890</v>
      </c>
      <c r="AE971" s="164" t="s">
        <v>243</v>
      </c>
      <c r="AF971" s="164" t="s">
        <v>295</v>
      </c>
      <c r="AG971" s="164" t="s">
        <v>624</v>
      </c>
      <c r="AH971" s="170">
        <v>43476</v>
      </c>
      <c r="AI971" s="164" t="s">
        <v>4935</v>
      </c>
      <c r="AJ971" s="151" t="str">
        <f t="shared" si="15"/>
        <v>FS</v>
      </c>
      <c r="AK971" s="151" t="b">
        <f>ISNUMBER(SEARCH("IRT",Table1[[#This Row],[Current_Status]]))</f>
        <v>0</v>
      </c>
      <c r="AL971" s="152">
        <f>YEAR(Table1[[#This Row],[Project_Initiated]])</f>
        <v>2018</v>
      </c>
      <c r="AM971" s="87">
        <v>43770</v>
      </c>
      <c r="AN971" s="87" t="str">
        <f>IF(AND(Table1[[#This Row],[Completed Date]]&gt;="07/01/2019"+0,Table1[[#This Row],[Completed Date]]&lt;="6/30/2020"+0),"FY 19-20",IF(AND(Table1[[#This Row],[Completed Date]]&gt;="07/01/2018"+0,Table1[[#This Row],[Completed Date]]&lt;="6/30/2019"+0),"FY 18-19",""))</f>
        <v>FY 18-19</v>
      </c>
      <c r="AO971" s="152" t="str">
        <f>IFERROR(FIND("R",Table1[[#This Row],[FS_Priority]]),"")</f>
        <v/>
      </c>
      <c r="AX971"/>
      <c r="BA971" s="3"/>
    </row>
    <row r="972" spans="1:53" hidden="1" x14ac:dyDescent="0.25">
      <c r="A972" s="164" t="s">
        <v>441</v>
      </c>
      <c r="B972" s="164" t="s">
        <v>295</v>
      </c>
      <c r="C972" s="164" t="s">
        <v>441</v>
      </c>
      <c r="D972" s="168" t="b">
        <v>0</v>
      </c>
      <c r="E972" s="164" t="s">
        <v>151</v>
      </c>
      <c r="F972" s="164" t="s">
        <v>3518</v>
      </c>
      <c r="G972" s="164" t="s">
        <v>295</v>
      </c>
      <c r="H972" s="164" t="s">
        <v>378</v>
      </c>
      <c r="I972" s="164" t="s">
        <v>4104</v>
      </c>
      <c r="J972" s="164" t="s">
        <v>2838</v>
      </c>
      <c r="K972" s="164" t="s">
        <v>4035</v>
      </c>
      <c r="L972" s="164" t="s">
        <v>153</v>
      </c>
      <c r="M972" s="164" t="s">
        <v>4105</v>
      </c>
      <c r="N972" s="164" t="s">
        <v>295</v>
      </c>
      <c r="O972" s="164" t="s">
        <v>263</v>
      </c>
      <c r="Q972" s="164" t="s">
        <v>442</v>
      </c>
      <c r="R972" s="164" t="s">
        <v>295</v>
      </c>
      <c r="S972" s="168" t="b">
        <v>0</v>
      </c>
      <c r="V972" s="170">
        <v>43305</v>
      </c>
      <c r="W972" s="164" t="s">
        <v>295</v>
      </c>
      <c r="X972"/>
      <c r="Z972" s="164" t="s">
        <v>295</v>
      </c>
      <c r="AC972" s="164" t="s">
        <v>3154</v>
      </c>
      <c r="AD972" s="171">
        <v>43362</v>
      </c>
      <c r="AE972" s="164" t="s">
        <v>583</v>
      </c>
      <c r="AF972" s="164" t="s">
        <v>2802</v>
      </c>
      <c r="AG972" s="164" t="s">
        <v>2884</v>
      </c>
      <c r="AH972" s="170">
        <v>43586</v>
      </c>
      <c r="AI972" s="164" t="s">
        <v>4932</v>
      </c>
      <c r="AJ972" s="151" t="str">
        <f t="shared" si="15"/>
        <v>FS</v>
      </c>
      <c r="AK972" s="151" t="b">
        <f>ISNUMBER(SEARCH("IRT",Table1[[#This Row],[Current_Status]]))</f>
        <v>0</v>
      </c>
      <c r="AL972" s="152">
        <f>YEAR(Table1[[#This Row],[Project_Initiated]])</f>
        <v>2018</v>
      </c>
      <c r="AM972" s="87">
        <v>43770</v>
      </c>
      <c r="AN972" s="87" t="str">
        <f>IF(AND(Table1[[#This Row],[Completed Date]]&gt;="07/01/2019"+0,Table1[[#This Row],[Completed Date]]&lt;="6/30/2020"+0),"FY 19-20",IF(AND(Table1[[#This Row],[Completed Date]]&gt;="07/01/2018"+0,Table1[[#This Row],[Completed Date]]&lt;="6/30/2019"+0),"FY 18-19",""))</f>
        <v>FY 18-19</v>
      </c>
      <c r="AO972" s="152" t="str">
        <f>IFERROR(FIND("R",Table1[[#This Row],[FS_Priority]]),"")</f>
        <v/>
      </c>
      <c r="AX972"/>
      <c r="BA972" s="3"/>
    </row>
    <row r="973" spans="1:53" hidden="1" x14ac:dyDescent="0.25">
      <c r="A973" s="164" t="s">
        <v>443</v>
      </c>
      <c r="B973" s="164" t="s">
        <v>295</v>
      </c>
      <c r="C973" s="164" t="s">
        <v>443</v>
      </c>
      <c r="D973" s="168" t="b">
        <v>0</v>
      </c>
      <c r="E973" s="164" t="s">
        <v>151</v>
      </c>
      <c r="F973" s="164" t="s">
        <v>3519</v>
      </c>
      <c r="G973" s="164" t="s">
        <v>295</v>
      </c>
      <c r="H973" s="164" t="s">
        <v>559</v>
      </c>
      <c r="I973" s="164" t="s">
        <v>4106</v>
      </c>
      <c r="J973" s="164" t="s">
        <v>2838</v>
      </c>
      <c r="K973" s="164" t="s">
        <v>4035</v>
      </c>
      <c r="L973" s="164" t="s">
        <v>153</v>
      </c>
      <c r="M973" s="164" t="s">
        <v>4101</v>
      </c>
      <c r="N973" s="164" t="s">
        <v>295</v>
      </c>
      <c r="O973" s="164" t="s">
        <v>243</v>
      </c>
      <c r="Q973" s="164" t="s">
        <v>444</v>
      </c>
      <c r="R973" s="164" t="s">
        <v>295</v>
      </c>
      <c r="S973" s="168" t="b">
        <v>0</v>
      </c>
      <c r="V973" s="170">
        <v>43301</v>
      </c>
      <c r="W973" s="164" t="s">
        <v>295</v>
      </c>
      <c r="X973"/>
      <c r="Z973" s="164" t="s">
        <v>295</v>
      </c>
      <c r="AC973" s="164" t="s">
        <v>2890</v>
      </c>
      <c r="AD973" s="167"/>
      <c r="AE973" s="164" t="s">
        <v>243</v>
      </c>
      <c r="AF973" s="164" t="s">
        <v>624</v>
      </c>
      <c r="AG973" s="164" t="s">
        <v>624</v>
      </c>
      <c r="AH973" s="171">
        <v>43476</v>
      </c>
      <c r="AI973" s="164" t="s">
        <v>4932</v>
      </c>
      <c r="AJ973" s="151" t="str">
        <f t="shared" si="15"/>
        <v>FS</v>
      </c>
      <c r="AK973" s="151" t="b">
        <f>ISNUMBER(SEARCH("IRT",Table1[[#This Row],[Current_Status]]))</f>
        <v>0</v>
      </c>
      <c r="AL973" s="152">
        <f>YEAR(Table1[[#This Row],[Project_Initiated]])</f>
        <v>2018</v>
      </c>
      <c r="AM973" s="87">
        <v>43770</v>
      </c>
      <c r="AN973" s="87" t="str">
        <f>IF(AND(Table1[[#This Row],[Completed Date]]&gt;="07/01/2019"+0,Table1[[#This Row],[Completed Date]]&lt;="6/30/2020"+0),"FY 19-20",IF(AND(Table1[[#This Row],[Completed Date]]&gt;="07/01/2018"+0,Table1[[#This Row],[Completed Date]]&lt;="6/30/2019"+0),"FY 18-19",""))</f>
        <v>FY 18-19</v>
      </c>
      <c r="AO973" s="152" t="str">
        <f>IFERROR(FIND("R",Table1[[#This Row],[FS_Priority]]),"")</f>
        <v/>
      </c>
      <c r="AX973"/>
      <c r="BA973" s="3"/>
    </row>
    <row r="974" spans="1:53" hidden="1" x14ac:dyDescent="0.25">
      <c r="A974" s="164" t="s">
        <v>445</v>
      </c>
      <c r="B974" s="164" t="s">
        <v>295</v>
      </c>
      <c r="C974" s="164" t="s">
        <v>445</v>
      </c>
      <c r="D974" s="168" t="b">
        <v>0</v>
      </c>
      <c r="E974" s="164" t="s">
        <v>151</v>
      </c>
      <c r="F974" s="164" t="s">
        <v>3520</v>
      </c>
      <c r="G974" s="164" t="s">
        <v>295</v>
      </c>
      <c r="H974" s="164" t="s">
        <v>525</v>
      </c>
      <c r="I974" s="164" t="s">
        <v>4037</v>
      </c>
      <c r="J974" s="164" t="s">
        <v>2838</v>
      </c>
      <c r="K974" s="164" t="s">
        <v>4035</v>
      </c>
      <c r="L974" s="164" t="s">
        <v>153</v>
      </c>
      <c r="M974" s="164" t="s">
        <v>3907</v>
      </c>
      <c r="N974" s="164" t="s">
        <v>295</v>
      </c>
      <c r="O974" s="164" t="s">
        <v>243</v>
      </c>
      <c r="Q974" s="164" t="s">
        <v>446</v>
      </c>
      <c r="R974" s="164" t="s">
        <v>295</v>
      </c>
      <c r="S974" s="168" t="b">
        <v>0</v>
      </c>
      <c r="V974" s="170">
        <v>43306</v>
      </c>
      <c r="W974" s="164" t="s">
        <v>295</v>
      </c>
      <c r="X974"/>
      <c r="Z974" s="164" t="s">
        <v>295</v>
      </c>
      <c r="AC974" s="164" t="s">
        <v>2890</v>
      </c>
      <c r="AE974" s="164" t="s">
        <v>243</v>
      </c>
      <c r="AF974" s="164" t="s">
        <v>624</v>
      </c>
      <c r="AG974" s="164" t="s">
        <v>624</v>
      </c>
      <c r="AH974" s="170">
        <v>43476</v>
      </c>
      <c r="AI974" s="164" t="s">
        <v>4932</v>
      </c>
      <c r="AJ974" s="151" t="str">
        <f t="shared" si="15"/>
        <v>FS</v>
      </c>
      <c r="AK974" s="151" t="b">
        <f>ISNUMBER(SEARCH("IRT",Table1[[#This Row],[Current_Status]]))</f>
        <v>0</v>
      </c>
      <c r="AL974" s="152">
        <f>YEAR(Table1[[#This Row],[Project_Initiated]])</f>
        <v>2018</v>
      </c>
      <c r="AM974" s="87">
        <v>43770</v>
      </c>
      <c r="AN974" s="87" t="str">
        <f>IF(AND(Table1[[#This Row],[Completed Date]]&gt;="07/01/2019"+0,Table1[[#This Row],[Completed Date]]&lt;="6/30/2020"+0),"FY 19-20",IF(AND(Table1[[#This Row],[Completed Date]]&gt;="07/01/2018"+0,Table1[[#This Row],[Completed Date]]&lt;="6/30/2019"+0),"FY 18-19",""))</f>
        <v>FY 18-19</v>
      </c>
      <c r="AO974" s="152" t="str">
        <f>IFERROR(FIND("R",Table1[[#This Row],[FS_Priority]]),"")</f>
        <v/>
      </c>
      <c r="AX974"/>
      <c r="BA974" s="3"/>
    </row>
    <row r="975" spans="1:53" hidden="1" x14ac:dyDescent="0.25">
      <c r="A975" s="164" t="s">
        <v>4566</v>
      </c>
      <c r="B975" s="164" t="s">
        <v>295</v>
      </c>
      <c r="C975" s="164" t="s">
        <v>4566</v>
      </c>
      <c r="D975" s="168" t="b">
        <v>0</v>
      </c>
      <c r="E975" s="164" t="s">
        <v>151</v>
      </c>
      <c r="F975" s="164" t="s">
        <v>4641</v>
      </c>
      <c r="G975" s="164" t="s">
        <v>4886</v>
      </c>
      <c r="H975" s="164" t="s">
        <v>525</v>
      </c>
      <c r="I975" s="164" t="s">
        <v>4350</v>
      </c>
      <c r="J975" s="164" t="s">
        <v>2839</v>
      </c>
      <c r="K975" s="164" t="s">
        <v>4035</v>
      </c>
      <c r="L975" s="164" t="s">
        <v>153</v>
      </c>
      <c r="M975" s="164" t="s">
        <v>4642</v>
      </c>
      <c r="N975" s="164" t="s">
        <v>295</v>
      </c>
      <c r="O975" s="164" t="s">
        <v>263</v>
      </c>
      <c r="Q975" s="164" t="s">
        <v>323</v>
      </c>
      <c r="R975" s="164" t="s">
        <v>295</v>
      </c>
      <c r="S975" s="168" t="b">
        <v>0</v>
      </c>
      <c r="V975" s="170">
        <v>43644</v>
      </c>
      <c r="W975" s="164" t="s">
        <v>295</v>
      </c>
      <c r="X975"/>
      <c r="Z975" s="164" t="s">
        <v>295</v>
      </c>
      <c r="AC975" s="164" t="s">
        <v>5022</v>
      </c>
      <c r="AD975" s="170">
        <v>43754</v>
      </c>
      <c r="AE975" s="164" t="s">
        <v>583</v>
      </c>
      <c r="AF975" s="164" t="s">
        <v>4921</v>
      </c>
      <c r="AG975" s="164" t="s">
        <v>2884</v>
      </c>
      <c r="AH975"/>
      <c r="AI975" s="164" t="s">
        <v>4787</v>
      </c>
      <c r="AJ975" s="151" t="str">
        <f t="shared" si="15"/>
        <v>FS</v>
      </c>
      <c r="AK975" s="151" t="b">
        <f>ISNUMBER(SEARCH("IRT",Table1[[#This Row],[Current_Status]]))</f>
        <v>0</v>
      </c>
      <c r="AL975" s="152">
        <f>YEAR(Table1[[#This Row],[Project_Initiated]])</f>
        <v>2019</v>
      </c>
      <c r="AM975" s="87">
        <v>43770</v>
      </c>
      <c r="AN975" s="87" t="str">
        <f>IF(AND(Table1[[#This Row],[Completed Date]]&gt;="07/01/2019"+0,Table1[[#This Row],[Completed Date]]&lt;="6/30/2020"+0),"FY 19-20",IF(AND(Table1[[#This Row],[Completed Date]]&gt;="07/01/2018"+0,Table1[[#This Row],[Completed Date]]&lt;="6/30/2019"+0),"FY 18-19",""))</f>
        <v/>
      </c>
      <c r="AO975" s="152" t="str">
        <f>IFERROR(FIND("R",Table1[[#This Row],[FS_Priority]]),"")</f>
        <v/>
      </c>
      <c r="AX975"/>
      <c r="BA975" s="3"/>
    </row>
    <row r="976" spans="1:53" hidden="1" x14ac:dyDescent="0.25">
      <c r="A976" s="164" t="s">
        <v>3228</v>
      </c>
      <c r="B976" s="164" t="s">
        <v>295</v>
      </c>
      <c r="C976" s="164" t="s">
        <v>3228</v>
      </c>
      <c r="D976" s="168" t="b">
        <v>0</v>
      </c>
      <c r="E976" s="164" t="s">
        <v>151</v>
      </c>
      <c r="F976" s="164" t="s">
        <v>3522</v>
      </c>
      <c r="G976" s="164" t="s">
        <v>295</v>
      </c>
      <c r="H976" s="164" t="s">
        <v>560</v>
      </c>
      <c r="I976" s="164" t="s">
        <v>4337</v>
      </c>
      <c r="J976" s="164" t="s">
        <v>2851</v>
      </c>
      <c r="K976" s="164" t="s">
        <v>4035</v>
      </c>
      <c r="L976" s="164" t="s">
        <v>153</v>
      </c>
      <c r="M976" s="164" t="s">
        <v>4048</v>
      </c>
      <c r="N976" s="164" t="s">
        <v>295</v>
      </c>
      <c r="O976" s="164" t="s">
        <v>243</v>
      </c>
      <c r="Q976" s="164" t="s">
        <v>323</v>
      </c>
      <c r="R976" s="164" t="s">
        <v>295</v>
      </c>
      <c r="S976" s="168" t="b">
        <v>0</v>
      </c>
      <c r="V976" s="170">
        <v>43599</v>
      </c>
      <c r="W976" s="164" t="s">
        <v>295</v>
      </c>
      <c r="X976"/>
      <c r="Z976" s="164" t="s">
        <v>295</v>
      </c>
      <c r="AC976" s="164" t="s">
        <v>4395</v>
      </c>
      <c r="AE976" s="164" t="s">
        <v>295</v>
      </c>
      <c r="AF976" s="164" t="s">
        <v>295</v>
      </c>
      <c r="AG976" s="164" t="s">
        <v>295</v>
      </c>
      <c r="AH976" s="170">
        <v>43662</v>
      </c>
      <c r="AI976" s="164" t="s">
        <v>4934</v>
      </c>
      <c r="AJ976" s="151" t="str">
        <f t="shared" si="15"/>
        <v>FS</v>
      </c>
      <c r="AK976" s="151" t="b">
        <f>ISNUMBER(SEARCH("IRT",Table1[[#This Row],[Current_Status]]))</f>
        <v>0</v>
      </c>
      <c r="AL976" s="152">
        <f>YEAR(Table1[[#This Row],[Project_Initiated]])</f>
        <v>2019</v>
      </c>
      <c r="AM976" s="87">
        <v>43770</v>
      </c>
      <c r="AN976" s="87" t="str">
        <f>IF(AND(Table1[[#This Row],[Completed Date]]&gt;="07/01/2019"+0,Table1[[#This Row],[Completed Date]]&lt;="6/30/2020"+0),"FY 19-20",IF(AND(Table1[[#This Row],[Completed Date]]&gt;="07/01/2018"+0,Table1[[#This Row],[Completed Date]]&lt;="6/30/2019"+0),"FY 18-19",""))</f>
        <v>FY 19-20</v>
      </c>
      <c r="AO976" s="152" t="str">
        <f>IFERROR(FIND("R",Table1[[#This Row],[FS_Priority]]),"")</f>
        <v/>
      </c>
      <c r="AX976"/>
      <c r="BA976" s="3"/>
    </row>
    <row r="977" spans="1:53" hidden="1" x14ac:dyDescent="0.25">
      <c r="A977" s="164" t="s">
        <v>3677</v>
      </c>
      <c r="B977" s="164" t="s">
        <v>295</v>
      </c>
      <c r="C977" s="164" t="s">
        <v>3677</v>
      </c>
      <c r="D977" s="168" t="b">
        <v>0</v>
      </c>
      <c r="E977" s="164" t="s">
        <v>151</v>
      </c>
      <c r="F977" s="164" t="s">
        <v>3678</v>
      </c>
      <c r="G977" s="164" t="s">
        <v>4463</v>
      </c>
      <c r="H977" s="164" t="s">
        <v>550</v>
      </c>
      <c r="I977" s="164" t="s">
        <v>4336</v>
      </c>
      <c r="J977" s="164" t="s">
        <v>2820</v>
      </c>
      <c r="K977" s="164" t="s">
        <v>4035</v>
      </c>
      <c r="L977" s="164" t="s">
        <v>153</v>
      </c>
      <c r="M977" s="164" t="s">
        <v>4050</v>
      </c>
      <c r="N977" s="164" t="s">
        <v>295</v>
      </c>
      <c r="O977" s="164" t="s">
        <v>263</v>
      </c>
      <c r="Q977" s="164" t="s">
        <v>323</v>
      </c>
      <c r="R977" s="164" t="s">
        <v>295</v>
      </c>
      <c r="S977" s="168" t="b">
        <v>0</v>
      </c>
      <c r="V977" s="170">
        <v>43517</v>
      </c>
      <c r="W977" s="164" t="s">
        <v>295</v>
      </c>
      <c r="X977"/>
      <c r="Z977" s="164" t="s">
        <v>295</v>
      </c>
      <c r="AC977" s="164" t="s">
        <v>5023</v>
      </c>
      <c r="AD977" s="171">
        <v>43738</v>
      </c>
      <c r="AE977" s="164" t="s">
        <v>583</v>
      </c>
      <c r="AF977" s="164" t="s">
        <v>4832</v>
      </c>
      <c r="AG977" s="164" t="s">
        <v>2884</v>
      </c>
      <c r="AH977"/>
      <c r="AI977" s="164" t="s">
        <v>4934</v>
      </c>
      <c r="AJ977" s="151" t="str">
        <f t="shared" si="15"/>
        <v>FS</v>
      </c>
      <c r="AK977" s="151" t="b">
        <f>ISNUMBER(SEARCH("IRT",Table1[[#This Row],[Current_Status]]))</f>
        <v>0</v>
      </c>
      <c r="AL977" s="152">
        <f>YEAR(Table1[[#This Row],[Project_Initiated]])</f>
        <v>2019</v>
      </c>
      <c r="AM977" s="87">
        <v>43770</v>
      </c>
      <c r="AN977" s="87" t="str">
        <f>IF(AND(Table1[[#This Row],[Completed Date]]&gt;="07/01/2019"+0,Table1[[#This Row],[Completed Date]]&lt;="6/30/2020"+0),"FY 19-20",IF(AND(Table1[[#This Row],[Completed Date]]&gt;="07/01/2018"+0,Table1[[#This Row],[Completed Date]]&lt;="6/30/2019"+0),"FY 18-19",""))</f>
        <v/>
      </c>
      <c r="AO977" s="152" t="str">
        <f>IFERROR(FIND("R",Table1[[#This Row],[FS_Priority]]),"")</f>
        <v/>
      </c>
      <c r="AX977"/>
      <c r="BA977" s="3"/>
    </row>
    <row r="978" spans="1:53" hidden="1" x14ac:dyDescent="0.25">
      <c r="A978" s="164" t="s">
        <v>1045</v>
      </c>
      <c r="B978" s="164" t="s">
        <v>295</v>
      </c>
      <c r="C978" s="164" t="s">
        <v>1045</v>
      </c>
      <c r="D978" s="168" t="b">
        <v>0</v>
      </c>
      <c r="E978" s="164" t="s">
        <v>151</v>
      </c>
      <c r="F978" s="164" t="s">
        <v>3521</v>
      </c>
      <c r="G978" s="164" t="s">
        <v>295</v>
      </c>
      <c r="H978" s="164" t="s">
        <v>556</v>
      </c>
      <c r="I978" s="164" t="s">
        <v>4107</v>
      </c>
      <c r="J978" s="164" t="s">
        <v>2838</v>
      </c>
      <c r="K978" s="164" t="s">
        <v>4035</v>
      </c>
      <c r="L978" s="164" t="s">
        <v>153</v>
      </c>
      <c r="M978" s="164" t="s">
        <v>4108</v>
      </c>
      <c r="N978" s="164" t="s">
        <v>295</v>
      </c>
      <c r="O978" s="164" t="s">
        <v>243</v>
      </c>
      <c r="Q978" s="164" t="s">
        <v>323</v>
      </c>
      <c r="R978" s="164" t="s">
        <v>295</v>
      </c>
      <c r="S978" s="168" t="b">
        <v>0</v>
      </c>
      <c r="V978" s="170">
        <v>43377</v>
      </c>
      <c r="W978" s="164" t="s">
        <v>295</v>
      </c>
      <c r="X978"/>
      <c r="Z978" s="164" t="s">
        <v>295</v>
      </c>
      <c r="AC978" s="164" t="s">
        <v>3003</v>
      </c>
      <c r="AE978" s="164" t="s">
        <v>243</v>
      </c>
      <c r="AF978" s="164" t="s">
        <v>624</v>
      </c>
      <c r="AG978" s="164" t="s">
        <v>624</v>
      </c>
      <c r="AH978" s="170">
        <v>43504</v>
      </c>
      <c r="AI978" s="164" t="s">
        <v>4937</v>
      </c>
      <c r="AJ978" s="151" t="str">
        <f t="shared" si="15"/>
        <v>FS</v>
      </c>
      <c r="AK978" s="151" t="b">
        <f>ISNUMBER(SEARCH("IRT",Table1[[#This Row],[Current_Status]]))</f>
        <v>0</v>
      </c>
      <c r="AL978" s="152">
        <f>YEAR(Table1[[#This Row],[Project_Initiated]])</f>
        <v>2018</v>
      </c>
      <c r="AM978" s="87">
        <v>43770</v>
      </c>
      <c r="AN978" s="87" t="str">
        <f>IF(AND(Table1[[#This Row],[Completed Date]]&gt;="07/01/2019"+0,Table1[[#This Row],[Completed Date]]&lt;="6/30/2020"+0),"FY 19-20",IF(AND(Table1[[#This Row],[Completed Date]]&gt;="07/01/2018"+0,Table1[[#This Row],[Completed Date]]&lt;="6/30/2019"+0),"FY 18-19",""))</f>
        <v>FY 18-19</v>
      </c>
      <c r="AO978" s="152" t="str">
        <f>IFERROR(FIND("R",Table1[[#This Row],[FS_Priority]]),"")</f>
        <v/>
      </c>
      <c r="AX978"/>
      <c r="BA978" s="3"/>
    </row>
    <row r="979" spans="1:53" hidden="1" x14ac:dyDescent="0.25">
      <c r="A979" s="164" t="s">
        <v>4565</v>
      </c>
      <c r="B979" s="164" t="s">
        <v>295</v>
      </c>
      <c r="C979" s="164" t="s">
        <v>4565</v>
      </c>
      <c r="D979" s="168" t="b">
        <v>0</v>
      </c>
      <c r="E979" s="164" t="s">
        <v>151</v>
      </c>
      <c r="F979" s="164" t="s">
        <v>4650</v>
      </c>
      <c r="G979" s="164" t="s">
        <v>295</v>
      </c>
      <c r="H979" s="164" t="s">
        <v>560</v>
      </c>
      <c r="I979" s="164" t="s">
        <v>4651</v>
      </c>
      <c r="J979" s="164" t="s">
        <v>2839</v>
      </c>
      <c r="K979" s="164" t="s">
        <v>4035</v>
      </c>
      <c r="L979" s="164" t="s">
        <v>153</v>
      </c>
      <c r="M979" s="164" t="s">
        <v>4048</v>
      </c>
      <c r="N979" s="164" t="s">
        <v>295</v>
      </c>
      <c r="O979" s="164" t="s">
        <v>243</v>
      </c>
      <c r="Q979" s="164" t="s">
        <v>323</v>
      </c>
      <c r="R979" s="164" t="s">
        <v>295</v>
      </c>
      <c r="S979" s="168" t="b">
        <v>0</v>
      </c>
      <c r="V979" s="170">
        <v>43661</v>
      </c>
      <c r="W979" s="164" t="s">
        <v>295</v>
      </c>
      <c r="X979"/>
      <c r="Z979" s="164" t="s">
        <v>295</v>
      </c>
      <c r="AC979" s="164" t="s">
        <v>295</v>
      </c>
      <c r="AE979" s="164" t="s">
        <v>243</v>
      </c>
      <c r="AF979" s="164" t="s">
        <v>295</v>
      </c>
      <c r="AG979" s="164" t="s">
        <v>295</v>
      </c>
      <c r="AH979" s="167"/>
      <c r="AI979" s="164" t="s">
        <v>4787</v>
      </c>
      <c r="AJ979" s="151" t="str">
        <f t="shared" si="15"/>
        <v>FS</v>
      </c>
      <c r="AK979" s="151" t="b">
        <f>ISNUMBER(SEARCH("IRT",Table1[[#This Row],[Current_Status]]))</f>
        <v>0</v>
      </c>
      <c r="AL979" s="152">
        <f>YEAR(Table1[[#This Row],[Project_Initiated]])</f>
        <v>2019</v>
      </c>
      <c r="AM979" s="87">
        <v>43770</v>
      </c>
      <c r="AN979" s="87" t="str">
        <f>IF(AND(Table1[[#This Row],[Completed Date]]&gt;="07/01/2019"+0,Table1[[#This Row],[Completed Date]]&lt;="6/30/2020"+0),"FY 19-20",IF(AND(Table1[[#This Row],[Completed Date]]&gt;="07/01/2018"+0,Table1[[#This Row],[Completed Date]]&lt;="6/30/2019"+0),"FY 18-19",""))</f>
        <v/>
      </c>
      <c r="AO979" s="152" t="str">
        <f>IFERROR(FIND("R",Table1[[#This Row],[FS_Priority]]),"")</f>
        <v/>
      </c>
      <c r="AX979"/>
      <c r="BA979" s="3"/>
    </row>
    <row r="980" spans="1:53" hidden="1" x14ac:dyDescent="0.25">
      <c r="A980" s="164" t="s">
        <v>447</v>
      </c>
      <c r="B980" s="164" t="s">
        <v>295</v>
      </c>
      <c r="C980" s="164" t="s">
        <v>447</v>
      </c>
      <c r="D980" s="168" t="b">
        <v>0</v>
      </c>
      <c r="E980" s="164" t="s">
        <v>151</v>
      </c>
      <c r="F980" s="164" t="s">
        <v>3458</v>
      </c>
      <c r="G980" s="164" t="s">
        <v>301</v>
      </c>
      <c r="H980" s="164" t="s">
        <v>544</v>
      </c>
      <c r="I980" s="164" t="s">
        <v>4042</v>
      </c>
      <c r="J980" s="164" t="s">
        <v>2854</v>
      </c>
      <c r="K980" s="164" t="s">
        <v>4035</v>
      </c>
      <c r="L980" s="164" t="s">
        <v>153</v>
      </c>
      <c r="M980" s="164" t="s">
        <v>4040</v>
      </c>
      <c r="N980" s="164" t="s">
        <v>295</v>
      </c>
      <c r="O980" s="164" t="s">
        <v>243</v>
      </c>
      <c r="Q980" s="164" t="s">
        <v>323</v>
      </c>
      <c r="R980" s="164" t="s">
        <v>307</v>
      </c>
      <c r="S980" s="168" t="b">
        <v>1</v>
      </c>
      <c r="V980" s="170">
        <v>43167</v>
      </c>
      <c r="W980" s="164" t="s">
        <v>295</v>
      </c>
      <c r="X980"/>
      <c r="Z980" s="164" t="s">
        <v>295</v>
      </c>
      <c r="AC980" s="164" t="s">
        <v>2861</v>
      </c>
      <c r="AD980" s="167"/>
      <c r="AE980" s="164" t="s">
        <v>243</v>
      </c>
      <c r="AF980" s="164" t="s">
        <v>295</v>
      </c>
      <c r="AG980" s="164" t="s">
        <v>624</v>
      </c>
      <c r="AH980" s="171">
        <v>43451</v>
      </c>
      <c r="AI980" s="164" t="s">
        <v>4933</v>
      </c>
      <c r="AJ980" s="151" t="str">
        <f t="shared" si="15"/>
        <v>FS</v>
      </c>
      <c r="AK980" s="151" t="b">
        <f>ISNUMBER(SEARCH("IRT",Table1[[#This Row],[Current_Status]]))</f>
        <v>0</v>
      </c>
      <c r="AL980" s="152">
        <f>YEAR(Table1[[#This Row],[Project_Initiated]])</f>
        <v>2018</v>
      </c>
      <c r="AM980" s="87">
        <v>43770</v>
      </c>
      <c r="AN980" s="87" t="str">
        <f>IF(AND(Table1[[#This Row],[Completed Date]]&gt;="07/01/2019"+0,Table1[[#This Row],[Completed Date]]&lt;="6/30/2020"+0),"FY 19-20",IF(AND(Table1[[#This Row],[Completed Date]]&gt;="07/01/2018"+0,Table1[[#This Row],[Completed Date]]&lt;="6/30/2019"+0),"FY 18-19",""))</f>
        <v>FY 18-19</v>
      </c>
      <c r="AO980" s="152" t="str">
        <f>IFERROR(FIND("R",Table1[[#This Row],[FS_Priority]]),"")</f>
        <v/>
      </c>
      <c r="AX980"/>
      <c r="BA980" s="3"/>
    </row>
    <row r="981" spans="1:53" hidden="1" x14ac:dyDescent="0.25">
      <c r="A981" s="164" t="s">
        <v>448</v>
      </c>
      <c r="B981" s="164" t="s">
        <v>295</v>
      </c>
      <c r="C981" s="164" t="s">
        <v>448</v>
      </c>
      <c r="D981" s="168" t="b">
        <v>0</v>
      </c>
      <c r="E981" s="164" t="s">
        <v>151</v>
      </c>
      <c r="F981" s="164" t="s">
        <v>3523</v>
      </c>
      <c r="G981" s="164" t="s">
        <v>295</v>
      </c>
      <c r="H981" s="164" t="s">
        <v>561</v>
      </c>
      <c r="I981" s="164" t="s">
        <v>4066</v>
      </c>
      <c r="J981" s="164" t="s">
        <v>2838</v>
      </c>
      <c r="K981" s="164" t="s">
        <v>4035</v>
      </c>
      <c r="L981" s="164" t="s">
        <v>153</v>
      </c>
      <c r="M981" s="164" t="s">
        <v>3906</v>
      </c>
      <c r="N981" s="164" t="s">
        <v>295</v>
      </c>
      <c r="O981" s="164" t="s">
        <v>263</v>
      </c>
      <c r="Q981" s="164" t="s">
        <v>449</v>
      </c>
      <c r="R981" s="164" t="s">
        <v>295</v>
      </c>
      <c r="S981" s="168" t="b">
        <v>0</v>
      </c>
      <c r="V981" s="170">
        <v>43297</v>
      </c>
      <c r="W981" s="164" t="s">
        <v>295</v>
      </c>
      <c r="X981"/>
      <c r="Z981" s="164" t="s">
        <v>295</v>
      </c>
      <c r="AC981" s="164" t="s">
        <v>3164</v>
      </c>
      <c r="AE981" s="164" t="s">
        <v>257</v>
      </c>
      <c r="AF981" s="164" t="s">
        <v>2803</v>
      </c>
      <c r="AG981" s="164" t="s">
        <v>2884</v>
      </c>
      <c r="AH981" s="170">
        <v>43631</v>
      </c>
      <c r="AI981" s="164" t="s">
        <v>4932</v>
      </c>
      <c r="AJ981" s="151" t="str">
        <f t="shared" si="15"/>
        <v>FS</v>
      </c>
      <c r="AK981" s="151" t="b">
        <f>ISNUMBER(SEARCH("IRT",Table1[[#This Row],[Current_Status]]))</f>
        <v>0</v>
      </c>
      <c r="AL981" s="152">
        <f>YEAR(Table1[[#This Row],[Project_Initiated]])</f>
        <v>2018</v>
      </c>
      <c r="AM981" s="87">
        <v>43770</v>
      </c>
      <c r="AN981" s="87" t="str">
        <f>IF(AND(Table1[[#This Row],[Completed Date]]&gt;="07/01/2019"+0,Table1[[#This Row],[Completed Date]]&lt;="6/30/2020"+0),"FY 19-20",IF(AND(Table1[[#This Row],[Completed Date]]&gt;="07/01/2018"+0,Table1[[#This Row],[Completed Date]]&lt;="6/30/2019"+0),"FY 18-19",""))</f>
        <v>FY 18-19</v>
      </c>
      <c r="AO981" s="152" t="str">
        <f>IFERROR(FIND("R",Table1[[#This Row],[FS_Priority]]),"")</f>
        <v/>
      </c>
      <c r="AX981"/>
      <c r="BA981" s="3"/>
    </row>
    <row r="982" spans="1:53" hidden="1" x14ac:dyDescent="0.25">
      <c r="A982" s="164" t="s">
        <v>450</v>
      </c>
      <c r="B982" s="164" t="s">
        <v>295</v>
      </c>
      <c r="C982" s="164" t="s">
        <v>450</v>
      </c>
      <c r="D982" s="168" t="b">
        <v>0</v>
      </c>
      <c r="E982" s="164" t="s">
        <v>151</v>
      </c>
      <c r="F982" s="164" t="s">
        <v>3524</v>
      </c>
      <c r="G982" s="164" t="s">
        <v>3073</v>
      </c>
      <c r="H982" s="164" t="s">
        <v>519</v>
      </c>
      <c r="I982" s="164" t="s">
        <v>4109</v>
      </c>
      <c r="J982" s="164" t="s">
        <v>2865</v>
      </c>
      <c r="K982" s="164" t="s">
        <v>4035</v>
      </c>
      <c r="L982" s="164" t="s">
        <v>153</v>
      </c>
      <c r="M982" s="164" t="s">
        <v>4110</v>
      </c>
      <c r="N982" s="164" t="s">
        <v>295</v>
      </c>
      <c r="O982" s="164" t="s">
        <v>263</v>
      </c>
      <c r="Q982" s="164" t="s">
        <v>451</v>
      </c>
      <c r="R982" s="164" t="s">
        <v>295</v>
      </c>
      <c r="S982" s="168" t="b">
        <v>0</v>
      </c>
      <c r="V982" s="170">
        <v>43332</v>
      </c>
      <c r="W982" s="164" t="s">
        <v>295</v>
      </c>
      <c r="X982"/>
      <c r="Z982" s="164" t="s">
        <v>295</v>
      </c>
      <c r="AC982" s="164" t="s">
        <v>4977</v>
      </c>
      <c r="AD982" s="171">
        <v>43381</v>
      </c>
      <c r="AE982" s="164" t="s">
        <v>583</v>
      </c>
      <c r="AF982" s="164" t="s">
        <v>3116</v>
      </c>
      <c r="AG982" s="164" t="s">
        <v>2884</v>
      </c>
      <c r="AH982" s="167"/>
      <c r="AI982" s="164" t="s">
        <v>4932</v>
      </c>
      <c r="AJ982" s="151" t="str">
        <f t="shared" si="15"/>
        <v>FS</v>
      </c>
      <c r="AK982" s="151" t="b">
        <f>ISNUMBER(SEARCH("IRT",Table1[[#This Row],[Current_Status]]))</f>
        <v>0</v>
      </c>
      <c r="AL982" s="152">
        <f>YEAR(Table1[[#This Row],[Project_Initiated]])</f>
        <v>2018</v>
      </c>
      <c r="AM982" s="87">
        <v>43770</v>
      </c>
      <c r="AN982" s="87" t="str">
        <f>IF(AND(Table1[[#This Row],[Completed Date]]&gt;="07/01/2019"+0,Table1[[#This Row],[Completed Date]]&lt;="6/30/2020"+0),"FY 19-20",IF(AND(Table1[[#This Row],[Completed Date]]&gt;="07/01/2018"+0,Table1[[#This Row],[Completed Date]]&lt;="6/30/2019"+0),"FY 18-19",""))</f>
        <v/>
      </c>
      <c r="AO982" s="152" t="str">
        <f>IFERROR(FIND("R",Table1[[#This Row],[FS_Priority]]),"")</f>
        <v/>
      </c>
      <c r="AX982"/>
      <c r="BA982" s="3"/>
    </row>
    <row r="983" spans="1:53" hidden="1" x14ac:dyDescent="0.25">
      <c r="A983" s="164" t="s">
        <v>452</v>
      </c>
      <c r="B983" s="164" t="s">
        <v>295</v>
      </c>
      <c r="C983" s="164" t="s">
        <v>452</v>
      </c>
      <c r="D983" s="168" t="b">
        <v>0</v>
      </c>
      <c r="E983" s="164" t="s">
        <v>151</v>
      </c>
      <c r="F983" s="164" t="s">
        <v>3525</v>
      </c>
      <c r="G983" s="164" t="s">
        <v>295</v>
      </c>
      <c r="H983" s="164" t="s">
        <v>562</v>
      </c>
      <c r="I983" s="164" t="s">
        <v>4111</v>
      </c>
      <c r="J983" s="164" t="s">
        <v>2838</v>
      </c>
      <c r="K983" s="164" t="s">
        <v>4035</v>
      </c>
      <c r="L983" s="164" t="s">
        <v>153</v>
      </c>
      <c r="M983" s="164" t="s">
        <v>3906</v>
      </c>
      <c r="N983" s="164" t="s">
        <v>295</v>
      </c>
      <c r="O983" s="164" t="s">
        <v>243</v>
      </c>
      <c r="Q983" s="164" t="s">
        <v>453</v>
      </c>
      <c r="R983" s="164" t="s">
        <v>295</v>
      </c>
      <c r="S983" s="168" t="b">
        <v>0</v>
      </c>
      <c r="V983" s="170">
        <v>43313</v>
      </c>
      <c r="W983" s="164" t="s">
        <v>295</v>
      </c>
      <c r="X983"/>
      <c r="Z983" s="164" t="s">
        <v>295</v>
      </c>
      <c r="AC983" s="164" t="s">
        <v>2890</v>
      </c>
      <c r="AE983" s="164" t="s">
        <v>243</v>
      </c>
      <c r="AF983" s="164" t="s">
        <v>624</v>
      </c>
      <c r="AG983" s="164" t="s">
        <v>624</v>
      </c>
      <c r="AH983" s="170">
        <v>43476</v>
      </c>
      <c r="AI983" s="164" t="s">
        <v>4932</v>
      </c>
      <c r="AJ983" s="151" t="str">
        <f t="shared" si="15"/>
        <v>FS</v>
      </c>
      <c r="AK983" s="151" t="b">
        <f>ISNUMBER(SEARCH("IRT",Table1[[#This Row],[Current_Status]]))</f>
        <v>0</v>
      </c>
      <c r="AL983" s="152">
        <f>YEAR(Table1[[#This Row],[Project_Initiated]])</f>
        <v>2018</v>
      </c>
      <c r="AM983" s="87">
        <v>43770</v>
      </c>
      <c r="AN983" s="87" t="str">
        <f>IF(AND(Table1[[#This Row],[Completed Date]]&gt;="07/01/2019"+0,Table1[[#This Row],[Completed Date]]&lt;="6/30/2020"+0),"FY 19-20",IF(AND(Table1[[#This Row],[Completed Date]]&gt;="07/01/2018"+0,Table1[[#This Row],[Completed Date]]&lt;="6/30/2019"+0),"FY 18-19",""))</f>
        <v>FY 18-19</v>
      </c>
      <c r="AO983" s="152" t="str">
        <f>IFERROR(FIND("R",Table1[[#This Row],[FS_Priority]]),"")</f>
        <v/>
      </c>
      <c r="AX983"/>
      <c r="BA983" s="3"/>
    </row>
    <row r="984" spans="1:53" hidden="1" x14ac:dyDescent="0.25">
      <c r="A984" s="164" t="s">
        <v>454</v>
      </c>
      <c r="B984" s="164" t="s">
        <v>295</v>
      </c>
      <c r="C984" s="164" t="s">
        <v>454</v>
      </c>
      <c r="D984" s="168" t="b">
        <v>0</v>
      </c>
      <c r="E984" s="164" t="s">
        <v>151</v>
      </c>
      <c r="F984" s="164" t="s">
        <v>3526</v>
      </c>
      <c r="G984" s="164" t="s">
        <v>295</v>
      </c>
      <c r="H984" s="164" t="s">
        <v>378</v>
      </c>
      <c r="I984" s="164" t="s">
        <v>4112</v>
      </c>
      <c r="J984" s="164" t="s">
        <v>2838</v>
      </c>
      <c r="K984" s="164" t="s">
        <v>4035</v>
      </c>
      <c r="L984" s="164" t="s">
        <v>153</v>
      </c>
      <c r="M984" s="164" t="s">
        <v>4060</v>
      </c>
      <c r="N984" s="164" t="s">
        <v>295</v>
      </c>
      <c r="O984" s="164" t="s">
        <v>243</v>
      </c>
      <c r="Q984" s="164" t="s">
        <v>455</v>
      </c>
      <c r="R984" s="164" t="s">
        <v>295</v>
      </c>
      <c r="S984" s="168" t="b">
        <v>0</v>
      </c>
      <c r="V984" s="170">
        <v>43319</v>
      </c>
      <c r="W984" s="164" t="s">
        <v>295</v>
      </c>
      <c r="X984"/>
      <c r="Z984" s="164" t="s">
        <v>295</v>
      </c>
      <c r="AC984" s="164" t="s">
        <v>3163</v>
      </c>
      <c r="AE984" s="164" t="s">
        <v>243</v>
      </c>
      <c r="AF984" s="164" t="s">
        <v>624</v>
      </c>
      <c r="AG984" s="164" t="s">
        <v>624</v>
      </c>
      <c r="AH984" s="170">
        <v>43592</v>
      </c>
      <c r="AI984" s="164" t="s">
        <v>4932</v>
      </c>
      <c r="AJ984" s="151" t="str">
        <f t="shared" si="15"/>
        <v>FS</v>
      </c>
      <c r="AK984" s="151" t="b">
        <f>ISNUMBER(SEARCH("IRT",Table1[[#This Row],[Current_Status]]))</f>
        <v>0</v>
      </c>
      <c r="AL984" s="152">
        <f>YEAR(Table1[[#This Row],[Project_Initiated]])</f>
        <v>2018</v>
      </c>
      <c r="AM984" s="87">
        <v>43770</v>
      </c>
      <c r="AN984" s="87" t="str">
        <f>IF(AND(Table1[[#This Row],[Completed Date]]&gt;="07/01/2019"+0,Table1[[#This Row],[Completed Date]]&lt;="6/30/2020"+0),"FY 19-20",IF(AND(Table1[[#This Row],[Completed Date]]&gt;="07/01/2018"+0,Table1[[#This Row],[Completed Date]]&lt;="6/30/2019"+0),"FY 18-19",""))</f>
        <v>FY 18-19</v>
      </c>
      <c r="AO984" s="152" t="str">
        <f>IFERROR(FIND("R",Table1[[#This Row],[FS_Priority]]),"")</f>
        <v/>
      </c>
      <c r="AX984"/>
      <c r="BA984" s="3"/>
    </row>
    <row r="985" spans="1:53" hidden="1" x14ac:dyDescent="0.25">
      <c r="A985" s="164" t="s">
        <v>456</v>
      </c>
      <c r="B985" s="164" t="s">
        <v>295</v>
      </c>
      <c r="C985" s="164" t="s">
        <v>456</v>
      </c>
      <c r="D985" s="168" t="b">
        <v>0</v>
      </c>
      <c r="E985" s="164" t="s">
        <v>151</v>
      </c>
      <c r="F985" s="164" t="s">
        <v>3527</v>
      </c>
      <c r="G985" s="164" t="s">
        <v>295</v>
      </c>
      <c r="H985" s="164" t="s">
        <v>560</v>
      </c>
      <c r="I985" s="164" t="s">
        <v>4113</v>
      </c>
      <c r="J985" s="164" t="s">
        <v>2854</v>
      </c>
      <c r="K985" s="164" t="s">
        <v>4035</v>
      </c>
      <c r="L985" s="164" t="s">
        <v>153</v>
      </c>
      <c r="M985" s="164" t="s">
        <v>4048</v>
      </c>
      <c r="N985" s="164" t="s">
        <v>295</v>
      </c>
      <c r="O985" s="164" t="s">
        <v>243</v>
      </c>
      <c r="Q985" s="164" t="s">
        <v>457</v>
      </c>
      <c r="R985" s="164" t="s">
        <v>295</v>
      </c>
      <c r="S985" s="168" t="b">
        <v>0</v>
      </c>
      <c r="V985" s="170">
        <v>43333</v>
      </c>
      <c r="W985" s="164" t="s">
        <v>295</v>
      </c>
      <c r="X985"/>
      <c r="Z985" s="164" t="s">
        <v>295</v>
      </c>
      <c r="AC985" s="164" t="s">
        <v>3166</v>
      </c>
      <c r="AE985" s="164" t="s">
        <v>243</v>
      </c>
      <c r="AF985" s="164" t="s">
        <v>624</v>
      </c>
      <c r="AG985" s="164" t="s">
        <v>624</v>
      </c>
      <c r="AH985" s="170">
        <v>43592</v>
      </c>
      <c r="AI985" s="164" t="s">
        <v>4932</v>
      </c>
      <c r="AJ985" s="151" t="str">
        <f t="shared" si="15"/>
        <v>FS</v>
      </c>
      <c r="AK985" s="151" t="b">
        <f>ISNUMBER(SEARCH("IRT",Table1[[#This Row],[Current_Status]]))</f>
        <v>0</v>
      </c>
      <c r="AL985" s="152">
        <f>YEAR(Table1[[#This Row],[Project_Initiated]])</f>
        <v>2018</v>
      </c>
      <c r="AM985" s="87">
        <v>43770</v>
      </c>
      <c r="AN985" s="87" t="str">
        <f>IF(AND(Table1[[#This Row],[Completed Date]]&gt;="07/01/2019"+0,Table1[[#This Row],[Completed Date]]&lt;="6/30/2020"+0),"FY 19-20",IF(AND(Table1[[#This Row],[Completed Date]]&gt;="07/01/2018"+0,Table1[[#This Row],[Completed Date]]&lt;="6/30/2019"+0),"FY 18-19",""))</f>
        <v>FY 18-19</v>
      </c>
      <c r="AO985" s="152" t="str">
        <f>IFERROR(FIND("R",Table1[[#This Row],[FS_Priority]]),"")</f>
        <v/>
      </c>
      <c r="AX985"/>
      <c r="BA985" s="3"/>
    </row>
    <row r="986" spans="1:53" hidden="1" x14ac:dyDescent="0.25">
      <c r="A986" s="164" t="s">
        <v>458</v>
      </c>
      <c r="B986" s="164" t="s">
        <v>295</v>
      </c>
      <c r="C986" s="164" t="s">
        <v>458</v>
      </c>
      <c r="D986" s="168" t="b">
        <v>0</v>
      </c>
      <c r="E986" s="164" t="s">
        <v>151</v>
      </c>
      <c r="F986" s="164" t="s">
        <v>3528</v>
      </c>
      <c r="G986" s="164" t="s">
        <v>295</v>
      </c>
      <c r="H986" s="164" t="s">
        <v>556</v>
      </c>
      <c r="I986" s="164" t="s">
        <v>4114</v>
      </c>
      <c r="J986" s="164" t="s">
        <v>2838</v>
      </c>
      <c r="K986" s="164" t="s">
        <v>4035</v>
      </c>
      <c r="L986" s="164" t="s">
        <v>153</v>
      </c>
      <c r="M986" s="164" t="s">
        <v>4094</v>
      </c>
      <c r="N986" s="164" t="s">
        <v>295</v>
      </c>
      <c r="O986" s="164" t="s">
        <v>263</v>
      </c>
      <c r="Q986" s="164" t="s">
        <v>459</v>
      </c>
      <c r="R986" s="164" t="s">
        <v>295</v>
      </c>
      <c r="S986" s="168" t="b">
        <v>0</v>
      </c>
      <c r="V986" s="170">
        <v>43326</v>
      </c>
      <c r="W986" s="164" t="s">
        <v>295</v>
      </c>
      <c r="X986"/>
      <c r="Z986" s="164" t="s">
        <v>295</v>
      </c>
      <c r="AC986" s="164" t="s">
        <v>3117</v>
      </c>
      <c r="AE986" s="164" t="s">
        <v>257</v>
      </c>
      <c r="AF986" s="164" t="s">
        <v>3118</v>
      </c>
      <c r="AG986" s="164" t="s">
        <v>2884</v>
      </c>
      <c r="AH986" s="170">
        <v>43570</v>
      </c>
      <c r="AI986" s="164" t="s">
        <v>4932</v>
      </c>
      <c r="AJ986" s="151" t="str">
        <f t="shared" si="15"/>
        <v>FS</v>
      </c>
      <c r="AK986" s="151" t="b">
        <f>ISNUMBER(SEARCH("IRT",Table1[[#This Row],[Current_Status]]))</f>
        <v>0</v>
      </c>
      <c r="AL986" s="152">
        <f>YEAR(Table1[[#This Row],[Project_Initiated]])</f>
        <v>2018</v>
      </c>
      <c r="AM986" s="87">
        <v>43770</v>
      </c>
      <c r="AN986" s="87" t="str">
        <f>IF(AND(Table1[[#This Row],[Completed Date]]&gt;="07/01/2019"+0,Table1[[#This Row],[Completed Date]]&lt;="6/30/2020"+0),"FY 19-20",IF(AND(Table1[[#This Row],[Completed Date]]&gt;="07/01/2018"+0,Table1[[#This Row],[Completed Date]]&lt;="6/30/2019"+0),"FY 18-19",""))</f>
        <v>FY 18-19</v>
      </c>
      <c r="AO986" s="152" t="str">
        <f>IFERROR(FIND("R",Table1[[#This Row],[FS_Priority]]),"")</f>
        <v/>
      </c>
      <c r="AX986"/>
      <c r="BA986" s="3"/>
    </row>
    <row r="987" spans="1:53" hidden="1" x14ac:dyDescent="0.25">
      <c r="A987" s="164" t="s">
        <v>1007</v>
      </c>
      <c r="B987" s="164" t="s">
        <v>295</v>
      </c>
      <c r="C987" s="164" t="s">
        <v>1007</v>
      </c>
      <c r="D987" s="168" t="b">
        <v>0</v>
      </c>
      <c r="E987" s="164" t="s">
        <v>151</v>
      </c>
      <c r="F987" s="164" t="s">
        <v>3529</v>
      </c>
      <c r="G987" s="164" t="s">
        <v>295</v>
      </c>
      <c r="H987" s="164" t="s">
        <v>525</v>
      </c>
      <c r="I987" s="164" t="s">
        <v>4115</v>
      </c>
      <c r="J987" s="164" t="s">
        <v>2838</v>
      </c>
      <c r="K987" s="164" t="s">
        <v>4035</v>
      </c>
      <c r="L987" s="164" t="s">
        <v>153</v>
      </c>
      <c r="M987" s="164" t="s">
        <v>4036</v>
      </c>
      <c r="N987" s="164" t="s">
        <v>295</v>
      </c>
      <c r="O987" s="164" t="s">
        <v>243</v>
      </c>
      <c r="Q987" s="164" t="s">
        <v>461</v>
      </c>
      <c r="R987" s="164" t="s">
        <v>295</v>
      </c>
      <c r="S987" s="168" t="b">
        <v>0</v>
      </c>
      <c r="V987" s="170">
        <v>43350</v>
      </c>
      <c r="W987" s="164" t="s">
        <v>295</v>
      </c>
      <c r="X987"/>
      <c r="Z987" s="164" t="s">
        <v>295</v>
      </c>
      <c r="AC987" s="164" t="s">
        <v>1003</v>
      </c>
      <c r="AE987" s="164" t="s">
        <v>243</v>
      </c>
      <c r="AF987" s="164" t="s">
        <v>1008</v>
      </c>
      <c r="AG987" s="164" t="s">
        <v>624</v>
      </c>
      <c r="AH987" s="170">
        <v>43383</v>
      </c>
      <c r="AI987" s="164" t="s">
        <v>4932</v>
      </c>
      <c r="AJ987" s="151" t="str">
        <f t="shared" si="15"/>
        <v>FS</v>
      </c>
      <c r="AK987" s="151" t="b">
        <f>ISNUMBER(SEARCH("IRT",Table1[[#This Row],[Current_Status]]))</f>
        <v>0</v>
      </c>
      <c r="AL987" s="152">
        <f>YEAR(Table1[[#This Row],[Project_Initiated]])</f>
        <v>2018</v>
      </c>
      <c r="AM987" s="87">
        <v>43770</v>
      </c>
      <c r="AN987" s="87" t="str">
        <f>IF(AND(Table1[[#This Row],[Completed Date]]&gt;="07/01/2019"+0,Table1[[#This Row],[Completed Date]]&lt;="6/30/2020"+0),"FY 19-20",IF(AND(Table1[[#This Row],[Completed Date]]&gt;="07/01/2018"+0,Table1[[#This Row],[Completed Date]]&lt;="6/30/2019"+0),"FY 18-19",""))</f>
        <v>FY 18-19</v>
      </c>
      <c r="AO987" s="152" t="str">
        <f>IFERROR(FIND("R",Table1[[#This Row],[FS_Priority]]),"")</f>
        <v/>
      </c>
      <c r="AX987"/>
      <c r="BA987" s="3"/>
    </row>
    <row r="988" spans="1:53" hidden="1" x14ac:dyDescent="0.25">
      <c r="A988" s="164" t="s">
        <v>462</v>
      </c>
      <c r="B988" s="164" t="s">
        <v>295</v>
      </c>
      <c r="C988" s="164" t="s">
        <v>462</v>
      </c>
      <c r="D988" s="168" t="b">
        <v>0</v>
      </c>
      <c r="E988" s="164" t="s">
        <v>151</v>
      </c>
      <c r="F988" s="164" t="s">
        <v>3530</v>
      </c>
      <c r="G988" s="164" t="s">
        <v>295</v>
      </c>
      <c r="H988" s="164" t="s">
        <v>560</v>
      </c>
      <c r="I988" s="164" t="s">
        <v>4103</v>
      </c>
      <c r="J988" s="164" t="s">
        <v>2838</v>
      </c>
      <c r="K988" s="164" t="s">
        <v>4035</v>
      </c>
      <c r="L988" s="164" t="s">
        <v>153</v>
      </c>
      <c r="M988" s="164" t="s">
        <v>4048</v>
      </c>
      <c r="N988" s="164" t="s">
        <v>295</v>
      </c>
      <c r="O988" s="164" t="s">
        <v>243</v>
      </c>
      <c r="Q988" s="164" t="s">
        <v>463</v>
      </c>
      <c r="R988" s="164" t="s">
        <v>295</v>
      </c>
      <c r="S988" s="168" t="b">
        <v>0</v>
      </c>
      <c r="V988" s="170">
        <v>43349</v>
      </c>
      <c r="W988" s="164" t="s">
        <v>295</v>
      </c>
      <c r="X988"/>
      <c r="Z988" s="164" t="s">
        <v>295</v>
      </c>
      <c r="AC988" s="164" t="s">
        <v>2890</v>
      </c>
      <c r="AE988" s="164" t="s">
        <v>243</v>
      </c>
      <c r="AF988" s="164" t="s">
        <v>1003</v>
      </c>
      <c r="AG988" s="164" t="s">
        <v>624</v>
      </c>
      <c r="AH988" s="170">
        <v>43476</v>
      </c>
      <c r="AI988" s="164" t="s">
        <v>4932</v>
      </c>
      <c r="AJ988" s="151" t="str">
        <f t="shared" si="15"/>
        <v>FS</v>
      </c>
      <c r="AK988" s="151" t="b">
        <f>ISNUMBER(SEARCH("IRT",Table1[[#This Row],[Current_Status]]))</f>
        <v>0</v>
      </c>
      <c r="AL988" s="152">
        <f>YEAR(Table1[[#This Row],[Project_Initiated]])</f>
        <v>2018</v>
      </c>
      <c r="AM988" s="87">
        <v>43770</v>
      </c>
      <c r="AN988" s="87" t="str">
        <f>IF(AND(Table1[[#This Row],[Completed Date]]&gt;="07/01/2019"+0,Table1[[#This Row],[Completed Date]]&lt;="6/30/2020"+0),"FY 19-20",IF(AND(Table1[[#This Row],[Completed Date]]&gt;="07/01/2018"+0,Table1[[#This Row],[Completed Date]]&lt;="6/30/2019"+0),"FY 18-19",""))</f>
        <v>FY 18-19</v>
      </c>
      <c r="AO988" s="152" t="str">
        <f>IFERROR(FIND("R",Table1[[#This Row],[FS_Priority]]),"")</f>
        <v/>
      </c>
      <c r="AX988"/>
      <c r="BA988" s="3"/>
    </row>
    <row r="989" spans="1:53" hidden="1" x14ac:dyDescent="0.25">
      <c r="A989" s="164" t="s">
        <v>464</v>
      </c>
      <c r="B989" s="164" t="s">
        <v>295</v>
      </c>
      <c r="C989" s="164" t="s">
        <v>464</v>
      </c>
      <c r="D989" s="168" t="b">
        <v>0</v>
      </c>
      <c r="E989" s="164" t="s">
        <v>151</v>
      </c>
      <c r="F989" s="164" t="s">
        <v>3531</v>
      </c>
      <c r="G989" s="164" t="s">
        <v>295</v>
      </c>
      <c r="H989" s="164" t="s">
        <v>548</v>
      </c>
      <c r="I989" s="164" t="s">
        <v>4116</v>
      </c>
      <c r="J989" s="164" t="s">
        <v>2838</v>
      </c>
      <c r="K989" s="164" t="s">
        <v>4035</v>
      </c>
      <c r="L989" s="164" t="s">
        <v>153</v>
      </c>
      <c r="M989" s="164" t="s">
        <v>4117</v>
      </c>
      <c r="N989" s="164" t="s">
        <v>295</v>
      </c>
      <c r="O989" s="164" t="s">
        <v>243</v>
      </c>
      <c r="Q989" s="164" t="s">
        <v>465</v>
      </c>
      <c r="R989" s="164" t="s">
        <v>295</v>
      </c>
      <c r="S989" s="168" t="b">
        <v>0</v>
      </c>
      <c r="V989" s="170">
        <v>43342</v>
      </c>
      <c r="W989" s="164" t="s">
        <v>295</v>
      </c>
      <c r="X989"/>
      <c r="Z989" s="164" t="s">
        <v>295</v>
      </c>
      <c r="AC989" s="164" t="s">
        <v>2890</v>
      </c>
      <c r="AD989" s="167"/>
      <c r="AE989" s="164" t="s">
        <v>243</v>
      </c>
      <c r="AF989" s="164" t="s">
        <v>1003</v>
      </c>
      <c r="AG989" s="164" t="s">
        <v>624</v>
      </c>
      <c r="AH989" s="170">
        <v>43476</v>
      </c>
      <c r="AI989" s="164" t="s">
        <v>4932</v>
      </c>
      <c r="AJ989" s="151" t="str">
        <f t="shared" si="15"/>
        <v>FS</v>
      </c>
      <c r="AK989" s="151" t="b">
        <f>ISNUMBER(SEARCH("IRT",Table1[[#This Row],[Current_Status]]))</f>
        <v>0</v>
      </c>
      <c r="AL989" s="152">
        <f>YEAR(Table1[[#This Row],[Project_Initiated]])</f>
        <v>2018</v>
      </c>
      <c r="AM989" s="87">
        <v>43770</v>
      </c>
      <c r="AN989" s="87" t="str">
        <f>IF(AND(Table1[[#This Row],[Completed Date]]&gt;="07/01/2019"+0,Table1[[#This Row],[Completed Date]]&lt;="6/30/2020"+0),"FY 19-20",IF(AND(Table1[[#This Row],[Completed Date]]&gt;="07/01/2018"+0,Table1[[#This Row],[Completed Date]]&lt;="6/30/2019"+0),"FY 18-19",""))</f>
        <v>FY 18-19</v>
      </c>
      <c r="AO989" s="152" t="str">
        <f>IFERROR(FIND("R",Table1[[#This Row],[FS_Priority]]),"")</f>
        <v/>
      </c>
      <c r="AX989"/>
      <c r="BA989" s="3"/>
    </row>
    <row r="990" spans="1:53" hidden="1" x14ac:dyDescent="0.25">
      <c r="A990" s="164" t="s">
        <v>466</v>
      </c>
      <c r="B990" s="164" t="s">
        <v>295</v>
      </c>
      <c r="C990" s="164" t="s">
        <v>466</v>
      </c>
      <c r="D990" s="168" t="b">
        <v>0</v>
      </c>
      <c r="E990" s="164" t="s">
        <v>151</v>
      </c>
      <c r="F990" s="164" t="s">
        <v>3532</v>
      </c>
      <c r="G990" s="164" t="s">
        <v>295</v>
      </c>
      <c r="H990" s="164" t="s">
        <v>519</v>
      </c>
      <c r="I990" s="164" t="s">
        <v>4118</v>
      </c>
      <c r="J990" s="164" t="s">
        <v>2838</v>
      </c>
      <c r="K990" s="164" t="s">
        <v>4035</v>
      </c>
      <c r="L990" s="164" t="s">
        <v>153</v>
      </c>
      <c r="M990" s="164" t="s">
        <v>4110</v>
      </c>
      <c r="N990" s="164" t="s">
        <v>295</v>
      </c>
      <c r="O990" s="164" t="s">
        <v>243</v>
      </c>
      <c r="Q990" s="164" t="s">
        <v>467</v>
      </c>
      <c r="R990" s="164" t="s">
        <v>295</v>
      </c>
      <c r="S990" s="168" t="b">
        <v>0</v>
      </c>
      <c r="V990" s="170">
        <v>43349</v>
      </c>
      <c r="W990" s="164" t="s">
        <v>295</v>
      </c>
      <c r="X990"/>
      <c r="Z990" s="164" t="s">
        <v>295</v>
      </c>
      <c r="AC990" s="164" t="s">
        <v>3163</v>
      </c>
      <c r="AE990" s="164" t="s">
        <v>243</v>
      </c>
      <c r="AF990" s="164" t="s">
        <v>1003</v>
      </c>
      <c r="AG990" s="164" t="s">
        <v>624</v>
      </c>
      <c r="AH990" s="170">
        <v>43592</v>
      </c>
      <c r="AI990" s="164" t="s">
        <v>4932</v>
      </c>
      <c r="AJ990" s="151" t="str">
        <f t="shared" si="15"/>
        <v>FS</v>
      </c>
      <c r="AK990" s="151" t="b">
        <f>ISNUMBER(SEARCH("IRT",Table1[[#This Row],[Current_Status]]))</f>
        <v>0</v>
      </c>
      <c r="AL990" s="152">
        <f>YEAR(Table1[[#This Row],[Project_Initiated]])</f>
        <v>2018</v>
      </c>
      <c r="AM990" s="87">
        <v>43770</v>
      </c>
      <c r="AN990" s="87" t="str">
        <f>IF(AND(Table1[[#This Row],[Completed Date]]&gt;="07/01/2019"+0,Table1[[#This Row],[Completed Date]]&lt;="6/30/2020"+0),"FY 19-20",IF(AND(Table1[[#This Row],[Completed Date]]&gt;="07/01/2018"+0,Table1[[#This Row],[Completed Date]]&lt;="6/30/2019"+0),"FY 18-19",""))</f>
        <v>FY 18-19</v>
      </c>
      <c r="AO990" s="152" t="str">
        <f>IFERROR(FIND("R",Table1[[#This Row],[FS_Priority]]),"")</f>
        <v/>
      </c>
      <c r="AX990"/>
      <c r="BA990" s="3"/>
    </row>
    <row r="991" spans="1:53" hidden="1" x14ac:dyDescent="0.25">
      <c r="A991" s="164" t="s">
        <v>468</v>
      </c>
      <c r="B991" s="164" t="s">
        <v>295</v>
      </c>
      <c r="C991" s="164" t="s">
        <v>468</v>
      </c>
      <c r="D991" s="168" t="b">
        <v>0</v>
      </c>
      <c r="E991" s="164" t="s">
        <v>151</v>
      </c>
      <c r="F991" s="164" t="s">
        <v>3535</v>
      </c>
      <c r="G991" s="164" t="s">
        <v>295</v>
      </c>
      <c r="H991" s="164" t="s">
        <v>262</v>
      </c>
      <c r="I991" s="164" t="s">
        <v>4119</v>
      </c>
      <c r="J991" s="164" t="s">
        <v>2838</v>
      </c>
      <c r="K991" s="164" t="s">
        <v>4035</v>
      </c>
      <c r="L991" s="164" t="s">
        <v>153</v>
      </c>
      <c r="M991" s="164" t="s">
        <v>4036</v>
      </c>
      <c r="N991" s="164" t="s">
        <v>295</v>
      </c>
      <c r="O991" s="164" t="s">
        <v>263</v>
      </c>
      <c r="Q991" s="164" t="s">
        <v>324</v>
      </c>
      <c r="R991" s="164" t="s">
        <v>394</v>
      </c>
      <c r="S991" s="168" t="b">
        <v>1</v>
      </c>
      <c r="V991" s="170">
        <v>43311</v>
      </c>
      <c r="W991" s="164" t="s">
        <v>295</v>
      </c>
      <c r="X991"/>
      <c r="Z991" s="164" t="s">
        <v>295</v>
      </c>
      <c r="AC991" s="164" t="s">
        <v>2970</v>
      </c>
      <c r="AD991" s="171">
        <v>43334</v>
      </c>
      <c r="AE991" s="164" t="s">
        <v>583</v>
      </c>
      <c r="AF991" s="164" t="s">
        <v>2971</v>
      </c>
      <c r="AG991" s="164" t="s">
        <v>2884</v>
      </c>
      <c r="AH991" s="171">
        <v>43497</v>
      </c>
      <c r="AI991" s="164" t="s">
        <v>4935</v>
      </c>
      <c r="AJ991" s="151" t="str">
        <f t="shared" si="15"/>
        <v>FS</v>
      </c>
      <c r="AK991" s="151" t="b">
        <f>ISNUMBER(SEARCH("IRT",Table1[[#This Row],[Current_Status]]))</f>
        <v>0</v>
      </c>
      <c r="AL991" s="152">
        <f>YEAR(Table1[[#This Row],[Project_Initiated]])</f>
        <v>2018</v>
      </c>
      <c r="AM991" s="87">
        <v>43770</v>
      </c>
      <c r="AN991" s="87" t="str">
        <f>IF(AND(Table1[[#This Row],[Completed Date]]&gt;="07/01/2019"+0,Table1[[#This Row],[Completed Date]]&lt;="6/30/2020"+0),"FY 19-20",IF(AND(Table1[[#This Row],[Completed Date]]&gt;="07/01/2018"+0,Table1[[#This Row],[Completed Date]]&lt;="6/30/2019"+0),"FY 18-19",""))</f>
        <v>FY 18-19</v>
      </c>
      <c r="AO991" s="152" t="str">
        <f>IFERROR(FIND("R",Table1[[#This Row],[FS_Priority]]),"")</f>
        <v/>
      </c>
      <c r="AX991"/>
      <c r="BA991" s="3"/>
    </row>
    <row r="992" spans="1:53" hidden="1" x14ac:dyDescent="0.25">
      <c r="A992" s="164" t="s">
        <v>1024</v>
      </c>
      <c r="B992" s="164" t="s">
        <v>295</v>
      </c>
      <c r="C992" s="164" t="s">
        <v>1024</v>
      </c>
      <c r="D992" s="168" t="b">
        <v>0</v>
      </c>
      <c r="E992" s="164" t="s">
        <v>151</v>
      </c>
      <c r="F992" s="164" t="s">
        <v>3534</v>
      </c>
      <c r="G992" s="164" t="s">
        <v>295</v>
      </c>
      <c r="H992" s="164" t="s">
        <v>544</v>
      </c>
      <c r="I992" s="164" t="s">
        <v>4120</v>
      </c>
      <c r="J992" s="164" t="s">
        <v>2838</v>
      </c>
      <c r="K992" s="164" t="s">
        <v>4035</v>
      </c>
      <c r="L992" s="164" t="s">
        <v>153</v>
      </c>
      <c r="M992" s="164" t="s">
        <v>4040</v>
      </c>
      <c r="N992" s="164" t="s">
        <v>295</v>
      </c>
      <c r="O992" s="164" t="s">
        <v>243</v>
      </c>
      <c r="Q992" s="164" t="s">
        <v>324</v>
      </c>
      <c r="R992" s="164" t="s">
        <v>295</v>
      </c>
      <c r="S992" s="168" t="b">
        <v>0</v>
      </c>
      <c r="V992" s="170">
        <v>43360</v>
      </c>
      <c r="W992" s="164" t="s">
        <v>295</v>
      </c>
      <c r="X992"/>
      <c r="Z992" s="164" t="s">
        <v>295</v>
      </c>
      <c r="AC992" s="164" t="s">
        <v>3163</v>
      </c>
      <c r="AE992" s="164" t="s">
        <v>243</v>
      </c>
      <c r="AF992" s="164" t="s">
        <v>624</v>
      </c>
      <c r="AG992" s="164" t="s">
        <v>624</v>
      </c>
      <c r="AH992" s="171">
        <v>43592</v>
      </c>
      <c r="AI992" s="164" t="s">
        <v>4937</v>
      </c>
      <c r="AJ992" s="151" t="str">
        <f t="shared" si="15"/>
        <v>FS</v>
      </c>
      <c r="AK992" s="151" t="b">
        <f>ISNUMBER(SEARCH("IRT",Table1[[#This Row],[Current_Status]]))</f>
        <v>0</v>
      </c>
      <c r="AL992" s="152">
        <f>YEAR(Table1[[#This Row],[Project_Initiated]])</f>
        <v>2018</v>
      </c>
      <c r="AM992" s="87">
        <v>43770</v>
      </c>
      <c r="AN992" s="87" t="str">
        <f>IF(AND(Table1[[#This Row],[Completed Date]]&gt;="07/01/2019"+0,Table1[[#This Row],[Completed Date]]&lt;="6/30/2020"+0),"FY 19-20",IF(AND(Table1[[#This Row],[Completed Date]]&gt;="07/01/2018"+0,Table1[[#This Row],[Completed Date]]&lt;="6/30/2019"+0),"FY 18-19",""))</f>
        <v>FY 18-19</v>
      </c>
      <c r="AO992" s="152" t="str">
        <f>IFERROR(FIND("R",Table1[[#This Row],[FS_Priority]]),"")</f>
        <v/>
      </c>
      <c r="AX992"/>
      <c r="BA992" s="3"/>
    </row>
    <row r="993" spans="1:53" hidden="1" x14ac:dyDescent="0.25">
      <c r="A993" s="164" t="s">
        <v>3229</v>
      </c>
      <c r="B993" s="164" t="s">
        <v>295</v>
      </c>
      <c r="C993" s="164" t="s">
        <v>3229</v>
      </c>
      <c r="D993" s="168" t="b">
        <v>0</v>
      </c>
      <c r="E993" s="164" t="s">
        <v>151</v>
      </c>
      <c r="F993" s="164" t="s">
        <v>3533</v>
      </c>
      <c r="G993" s="164" t="s">
        <v>295</v>
      </c>
      <c r="H993" s="164" t="s">
        <v>560</v>
      </c>
      <c r="I993" s="164" t="s">
        <v>4338</v>
      </c>
      <c r="J993" s="164" t="s">
        <v>2839</v>
      </c>
      <c r="K993" s="164" t="s">
        <v>4035</v>
      </c>
      <c r="L993" s="164" t="s">
        <v>153</v>
      </c>
      <c r="M993" s="164" t="s">
        <v>4048</v>
      </c>
      <c r="N993" s="164" t="s">
        <v>295</v>
      </c>
      <c r="O993" s="164" t="s">
        <v>243</v>
      </c>
      <c r="Q993" s="164" t="s">
        <v>324</v>
      </c>
      <c r="R993" s="164" t="s">
        <v>295</v>
      </c>
      <c r="S993" s="168" t="b">
        <v>0</v>
      </c>
      <c r="V993" s="170">
        <v>43599</v>
      </c>
      <c r="W993" s="164" t="s">
        <v>295</v>
      </c>
      <c r="X993"/>
      <c r="Z993" s="164" t="s">
        <v>295</v>
      </c>
      <c r="AC993" s="164" t="s">
        <v>295</v>
      </c>
      <c r="AE993" s="164" t="s">
        <v>295</v>
      </c>
      <c r="AF993" s="164" t="s">
        <v>295</v>
      </c>
      <c r="AG993" s="164" t="s">
        <v>295</v>
      </c>
      <c r="AH993"/>
      <c r="AI993" s="164" t="s">
        <v>4934</v>
      </c>
      <c r="AJ993" s="151" t="str">
        <f t="shared" si="15"/>
        <v>FS</v>
      </c>
      <c r="AK993" s="151" t="b">
        <f>ISNUMBER(SEARCH("IRT",Table1[[#This Row],[Current_Status]]))</f>
        <v>0</v>
      </c>
      <c r="AL993" s="152">
        <f>YEAR(Table1[[#This Row],[Project_Initiated]])</f>
        <v>2019</v>
      </c>
      <c r="AM993" s="87">
        <v>43770</v>
      </c>
      <c r="AN993" s="87" t="str">
        <f>IF(AND(Table1[[#This Row],[Completed Date]]&gt;="07/01/2019"+0,Table1[[#This Row],[Completed Date]]&lt;="6/30/2020"+0),"FY 19-20",IF(AND(Table1[[#This Row],[Completed Date]]&gt;="07/01/2018"+0,Table1[[#This Row],[Completed Date]]&lt;="6/30/2019"+0),"FY 18-19",""))</f>
        <v/>
      </c>
      <c r="AO993" s="152" t="str">
        <f>IFERROR(FIND("R",Table1[[#This Row],[FS_Priority]]),"")</f>
        <v/>
      </c>
      <c r="AX993"/>
      <c r="BA993" s="3"/>
    </row>
    <row r="994" spans="1:53" hidden="1" x14ac:dyDescent="0.25">
      <c r="A994" s="164" t="s">
        <v>4567</v>
      </c>
      <c r="B994" s="164" t="s">
        <v>295</v>
      </c>
      <c r="C994" s="164" t="s">
        <v>4567</v>
      </c>
      <c r="D994" s="168" t="b">
        <v>0</v>
      </c>
      <c r="E994" s="164" t="s">
        <v>151</v>
      </c>
      <c r="F994" s="164" t="s">
        <v>4652</v>
      </c>
      <c r="G994" s="164" t="s">
        <v>4978</v>
      </c>
      <c r="H994" s="164" t="s">
        <v>525</v>
      </c>
      <c r="I994" s="164" t="s">
        <v>4653</v>
      </c>
      <c r="J994" s="164" t="s">
        <v>2827</v>
      </c>
      <c r="K994" s="164" t="s">
        <v>4035</v>
      </c>
      <c r="L994" s="164" t="s">
        <v>153</v>
      </c>
      <c r="M994" s="164" t="s">
        <v>4642</v>
      </c>
      <c r="N994" s="164" t="s">
        <v>295</v>
      </c>
      <c r="O994" s="164" t="s">
        <v>263</v>
      </c>
      <c r="Q994" s="164" t="s">
        <v>324</v>
      </c>
      <c r="R994" s="164" t="s">
        <v>295</v>
      </c>
      <c r="S994" s="168" t="b">
        <v>0</v>
      </c>
      <c r="V994" s="170">
        <v>43662</v>
      </c>
      <c r="W994" s="164" t="s">
        <v>295</v>
      </c>
      <c r="X994"/>
      <c r="Z994" s="164" t="s">
        <v>295</v>
      </c>
      <c r="AC994" s="164" t="s">
        <v>295</v>
      </c>
      <c r="AE994" s="164" t="s">
        <v>583</v>
      </c>
      <c r="AF994" s="164" t="s">
        <v>4979</v>
      </c>
      <c r="AG994" s="164" t="s">
        <v>2883</v>
      </c>
      <c r="AH994" s="167"/>
      <c r="AI994" s="164" t="s">
        <v>4787</v>
      </c>
      <c r="AJ994" s="151" t="str">
        <f t="shared" si="15"/>
        <v>FS</v>
      </c>
      <c r="AK994" s="151" t="b">
        <f>ISNUMBER(SEARCH("IRT",Table1[[#This Row],[Current_Status]]))</f>
        <v>0</v>
      </c>
      <c r="AL994" s="152">
        <f>YEAR(Table1[[#This Row],[Project_Initiated]])</f>
        <v>2019</v>
      </c>
      <c r="AM994" s="87">
        <v>43770</v>
      </c>
      <c r="AN994" s="87" t="str">
        <f>IF(AND(Table1[[#This Row],[Completed Date]]&gt;="07/01/2019"+0,Table1[[#This Row],[Completed Date]]&lt;="6/30/2020"+0),"FY 19-20",IF(AND(Table1[[#This Row],[Completed Date]]&gt;="07/01/2018"+0,Table1[[#This Row],[Completed Date]]&lt;="6/30/2019"+0),"FY 18-19",""))</f>
        <v/>
      </c>
      <c r="AO994" s="152" t="str">
        <f>IFERROR(FIND("R",Table1[[#This Row],[FS_Priority]]),"")</f>
        <v/>
      </c>
      <c r="AX994"/>
      <c r="BA994" s="3"/>
    </row>
    <row r="995" spans="1:53" hidden="1" x14ac:dyDescent="0.25">
      <c r="A995" s="164" t="s">
        <v>3233</v>
      </c>
      <c r="B995" s="164" t="s">
        <v>295</v>
      </c>
      <c r="C995" s="164" t="s">
        <v>3233</v>
      </c>
      <c r="D995" s="168" t="b">
        <v>0</v>
      </c>
      <c r="E995" s="164" t="s">
        <v>151</v>
      </c>
      <c r="F995" s="164" t="s">
        <v>3547</v>
      </c>
      <c r="G995" s="164" t="s">
        <v>4604</v>
      </c>
      <c r="H995" s="164" t="s">
        <v>558</v>
      </c>
      <c r="I995" s="164" t="s">
        <v>94</v>
      </c>
      <c r="J995" s="164" t="s">
        <v>2839</v>
      </c>
      <c r="K995" s="164" t="s">
        <v>4035</v>
      </c>
      <c r="L995" s="164" t="s">
        <v>153</v>
      </c>
      <c r="M995" s="164" t="s">
        <v>3906</v>
      </c>
      <c r="N995" s="164" t="s">
        <v>295</v>
      </c>
      <c r="O995" s="164" t="s">
        <v>243</v>
      </c>
      <c r="Q995" s="164" t="s">
        <v>324</v>
      </c>
      <c r="R995" s="164" t="s">
        <v>152</v>
      </c>
      <c r="S995" s="168" t="b">
        <v>0</v>
      </c>
      <c r="V995" s="170">
        <v>43536</v>
      </c>
      <c r="W995" s="164" t="s">
        <v>295</v>
      </c>
      <c r="X995"/>
      <c r="Z995" s="164" t="s">
        <v>295</v>
      </c>
      <c r="AC995" s="164" t="s">
        <v>295</v>
      </c>
      <c r="AE995" s="164" t="s">
        <v>243</v>
      </c>
      <c r="AF995" s="164" t="s">
        <v>4605</v>
      </c>
      <c r="AG995" s="164" t="s">
        <v>295</v>
      </c>
      <c r="AH995" s="167"/>
      <c r="AI995" s="164" t="s">
        <v>4787</v>
      </c>
      <c r="AJ995" s="151" t="str">
        <f t="shared" si="15"/>
        <v>FS</v>
      </c>
      <c r="AK995" s="151" t="b">
        <f>ISNUMBER(SEARCH("IRT",Table1[[#This Row],[Current_Status]]))</f>
        <v>0</v>
      </c>
      <c r="AL995" s="152">
        <f>YEAR(Table1[[#This Row],[Project_Initiated]])</f>
        <v>2019</v>
      </c>
      <c r="AM995" s="87">
        <v>43770</v>
      </c>
      <c r="AN995" s="87" t="str">
        <f>IF(AND(Table1[[#This Row],[Completed Date]]&gt;="07/01/2019"+0,Table1[[#This Row],[Completed Date]]&lt;="6/30/2020"+0),"FY 19-20",IF(AND(Table1[[#This Row],[Completed Date]]&gt;="07/01/2018"+0,Table1[[#This Row],[Completed Date]]&lt;="6/30/2019"+0),"FY 18-19",""))</f>
        <v/>
      </c>
      <c r="AO995" s="152" t="str">
        <f>IFERROR(FIND("R",Table1[[#This Row],[FS_Priority]]),"")</f>
        <v/>
      </c>
      <c r="AX995"/>
      <c r="BA995" s="3"/>
    </row>
    <row r="996" spans="1:53" hidden="1" x14ac:dyDescent="0.25">
      <c r="A996" s="164" t="s">
        <v>469</v>
      </c>
      <c r="B996" s="164" t="s">
        <v>295</v>
      </c>
      <c r="C996" s="164" t="s">
        <v>469</v>
      </c>
      <c r="D996" s="168" t="b">
        <v>0</v>
      </c>
      <c r="E996" s="164" t="s">
        <v>151</v>
      </c>
      <c r="F996" s="164" t="s">
        <v>3536</v>
      </c>
      <c r="G996" s="164" t="s">
        <v>295</v>
      </c>
      <c r="H996" s="164" t="s">
        <v>525</v>
      </c>
      <c r="I996" s="164" t="s">
        <v>4121</v>
      </c>
      <c r="J996" s="164" t="s">
        <v>2838</v>
      </c>
      <c r="K996" s="164" t="s">
        <v>4035</v>
      </c>
      <c r="L996" s="164" t="s">
        <v>153</v>
      </c>
      <c r="M996" s="164" t="s">
        <v>4036</v>
      </c>
      <c r="N996" s="164" t="s">
        <v>295</v>
      </c>
      <c r="O996" s="164" t="s">
        <v>243</v>
      </c>
      <c r="Q996" s="164" t="s">
        <v>470</v>
      </c>
      <c r="R996" s="164" t="s">
        <v>295</v>
      </c>
      <c r="S996" s="168" t="b">
        <v>0</v>
      </c>
      <c r="V996" s="170">
        <v>43322</v>
      </c>
      <c r="W996" s="164" t="s">
        <v>295</v>
      </c>
      <c r="X996"/>
      <c r="Z996" s="164" t="s">
        <v>295</v>
      </c>
      <c r="AC996" s="164" t="s">
        <v>624</v>
      </c>
      <c r="AE996" s="164" t="s">
        <v>243</v>
      </c>
      <c r="AF996" s="164" t="s">
        <v>2960</v>
      </c>
      <c r="AG996" s="164" t="s">
        <v>624</v>
      </c>
      <c r="AH996" s="170">
        <v>43480</v>
      </c>
      <c r="AI996" s="164" t="s">
        <v>4932</v>
      </c>
      <c r="AJ996" s="151" t="str">
        <f t="shared" si="15"/>
        <v>FS</v>
      </c>
      <c r="AK996" s="151" t="b">
        <f>ISNUMBER(SEARCH("IRT",Table1[[#This Row],[Current_Status]]))</f>
        <v>0</v>
      </c>
      <c r="AL996" s="152">
        <f>YEAR(Table1[[#This Row],[Project_Initiated]])</f>
        <v>2018</v>
      </c>
      <c r="AM996" s="87">
        <v>43770</v>
      </c>
      <c r="AN996" s="87" t="str">
        <f>IF(AND(Table1[[#This Row],[Completed Date]]&gt;="07/01/2019"+0,Table1[[#This Row],[Completed Date]]&lt;="6/30/2020"+0),"FY 19-20",IF(AND(Table1[[#This Row],[Completed Date]]&gt;="07/01/2018"+0,Table1[[#This Row],[Completed Date]]&lt;="6/30/2019"+0),"FY 18-19",""))</f>
        <v>FY 18-19</v>
      </c>
      <c r="AO996" s="152" t="str">
        <f>IFERROR(FIND("R",Table1[[#This Row],[FS_Priority]]),"")</f>
        <v/>
      </c>
      <c r="AX996"/>
      <c r="BA996" s="3"/>
    </row>
    <row r="997" spans="1:53" hidden="1" x14ac:dyDescent="0.25">
      <c r="A997" s="164" t="s">
        <v>471</v>
      </c>
      <c r="B997" s="164" t="s">
        <v>295</v>
      </c>
      <c r="C997" s="164" t="s">
        <v>471</v>
      </c>
      <c r="D997" s="168" t="b">
        <v>0</v>
      </c>
      <c r="E997" s="164" t="s">
        <v>151</v>
      </c>
      <c r="F997" s="164" t="s">
        <v>3537</v>
      </c>
      <c r="G997" s="164" t="s">
        <v>301</v>
      </c>
      <c r="H997" s="164" t="s">
        <v>480</v>
      </c>
      <c r="I997" s="164" t="s">
        <v>324</v>
      </c>
      <c r="J997" s="164" t="s">
        <v>2851</v>
      </c>
      <c r="K997" s="164" t="s">
        <v>4035</v>
      </c>
      <c r="L997" s="164" t="s">
        <v>153</v>
      </c>
      <c r="M997" s="164" t="s">
        <v>4040</v>
      </c>
      <c r="N997" s="164" t="s">
        <v>295</v>
      </c>
      <c r="O997" s="164" t="s">
        <v>243</v>
      </c>
      <c r="Q997" s="164" t="s">
        <v>472</v>
      </c>
      <c r="R997" s="164" t="s">
        <v>295</v>
      </c>
      <c r="S997" s="168" t="b">
        <v>0</v>
      </c>
      <c r="V997" s="170">
        <v>43329</v>
      </c>
      <c r="W997" s="164" t="s">
        <v>295</v>
      </c>
      <c r="X997"/>
      <c r="Z997" s="164" t="s">
        <v>295</v>
      </c>
      <c r="AC997" s="164" t="s">
        <v>2858</v>
      </c>
      <c r="AE997" s="164" t="s">
        <v>243</v>
      </c>
      <c r="AF997" s="164" t="s">
        <v>624</v>
      </c>
      <c r="AG997" s="164" t="s">
        <v>624</v>
      </c>
      <c r="AH997" s="171">
        <v>43447</v>
      </c>
      <c r="AI997" s="164" t="s">
        <v>4932</v>
      </c>
      <c r="AJ997" s="151" t="str">
        <f t="shared" si="15"/>
        <v>FS</v>
      </c>
      <c r="AK997" s="151" t="b">
        <f>ISNUMBER(SEARCH("IRT",Table1[[#This Row],[Current_Status]]))</f>
        <v>0</v>
      </c>
      <c r="AL997" s="152">
        <f>YEAR(Table1[[#This Row],[Project_Initiated]])</f>
        <v>2018</v>
      </c>
      <c r="AM997" s="87">
        <v>43770</v>
      </c>
      <c r="AN997" s="87" t="str">
        <f>IF(AND(Table1[[#This Row],[Completed Date]]&gt;="07/01/2019"+0,Table1[[#This Row],[Completed Date]]&lt;="6/30/2020"+0),"FY 19-20",IF(AND(Table1[[#This Row],[Completed Date]]&gt;="07/01/2018"+0,Table1[[#This Row],[Completed Date]]&lt;="6/30/2019"+0),"FY 18-19",""))</f>
        <v>FY 18-19</v>
      </c>
      <c r="AO997" s="152" t="str">
        <f>IFERROR(FIND("R",Table1[[#This Row],[FS_Priority]]),"")</f>
        <v/>
      </c>
      <c r="AX997"/>
      <c r="BA997" s="3"/>
    </row>
    <row r="998" spans="1:53" hidden="1" x14ac:dyDescent="0.25">
      <c r="A998" s="164" t="s">
        <v>3230</v>
      </c>
      <c r="B998" s="164" t="s">
        <v>295</v>
      </c>
      <c r="C998" s="164" t="s">
        <v>3230</v>
      </c>
      <c r="D998" s="168" t="b">
        <v>0</v>
      </c>
      <c r="E998" s="164" t="s">
        <v>151</v>
      </c>
      <c r="F998" s="164" t="s">
        <v>3539</v>
      </c>
      <c r="G998" s="164" t="s">
        <v>295</v>
      </c>
      <c r="H998" s="164" t="s">
        <v>560</v>
      </c>
      <c r="I998" s="164" t="s">
        <v>4065</v>
      </c>
      <c r="J998" s="164" t="s">
        <v>2851</v>
      </c>
      <c r="K998" s="164" t="s">
        <v>4035</v>
      </c>
      <c r="L998" s="164" t="s">
        <v>153</v>
      </c>
      <c r="M998" s="164" t="s">
        <v>4048</v>
      </c>
      <c r="N998" s="164" t="s">
        <v>295</v>
      </c>
      <c r="O998" s="164" t="s">
        <v>243</v>
      </c>
      <c r="Q998" s="164" t="s">
        <v>326</v>
      </c>
      <c r="R998" s="164" t="s">
        <v>295</v>
      </c>
      <c r="S998" s="168" t="b">
        <v>0</v>
      </c>
      <c r="V998" s="170">
        <v>43599</v>
      </c>
      <c r="W998" s="164" t="s">
        <v>295</v>
      </c>
      <c r="X998"/>
      <c r="Z998" s="164" t="s">
        <v>295</v>
      </c>
      <c r="AC998" s="164" t="s">
        <v>4395</v>
      </c>
      <c r="AE998" s="164" t="s">
        <v>295</v>
      </c>
      <c r="AF998" s="164" t="s">
        <v>295</v>
      </c>
      <c r="AG998" s="164" t="s">
        <v>295</v>
      </c>
      <c r="AH998" s="170">
        <v>43662</v>
      </c>
      <c r="AI998" s="164" t="s">
        <v>4934</v>
      </c>
      <c r="AJ998" s="151" t="str">
        <f t="shared" si="15"/>
        <v>FS</v>
      </c>
      <c r="AK998" s="151" t="b">
        <f>ISNUMBER(SEARCH("IRT",Table1[[#This Row],[Current_Status]]))</f>
        <v>0</v>
      </c>
      <c r="AL998" s="152">
        <f>YEAR(Table1[[#This Row],[Project_Initiated]])</f>
        <v>2019</v>
      </c>
      <c r="AM998" s="87">
        <v>43770</v>
      </c>
      <c r="AN998" s="87" t="str">
        <f>IF(AND(Table1[[#This Row],[Completed Date]]&gt;="07/01/2019"+0,Table1[[#This Row],[Completed Date]]&lt;="6/30/2020"+0),"FY 19-20",IF(AND(Table1[[#This Row],[Completed Date]]&gt;="07/01/2018"+0,Table1[[#This Row],[Completed Date]]&lt;="6/30/2019"+0),"FY 18-19",""))</f>
        <v>FY 19-20</v>
      </c>
      <c r="AO998" s="152" t="str">
        <f>IFERROR(FIND("R",Table1[[#This Row],[FS_Priority]]),"")</f>
        <v/>
      </c>
      <c r="AX998"/>
      <c r="BA998" s="3"/>
    </row>
    <row r="999" spans="1:53" hidden="1" x14ac:dyDescent="0.25">
      <c r="A999" s="164" t="s">
        <v>4568</v>
      </c>
      <c r="B999" s="164" t="s">
        <v>295</v>
      </c>
      <c r="C999" s="164" t="s">
        <v>4568</v>
      </c>
      <c r="D999" s="168" t="b">
        <v>0</v>
      </c>
      <c r="E999" s="164" t="s">
        <v>151</v>
      </c>
      <c r="F999" s="164" t="s">
        <v>4654</v>
      </c>
      <c r="G999" s="164" t="s">
        <v>295</v>
      </c>
      <c r="H999" s="164" t="s">
        <v>116</v>
      </c>
      <c r="I999" s="164" t="s">
        <v>4655</v>
      </c>
      <c r="J999" s="164" t="s">
        <v>2839</v>
      </c>
      <c r="K999" s="164" t="s">
        <v>4035</v>
      </c>
      <c r="L999" s="164" t="s">
        <v>153</v>
      </c>
      <c r="M999" s="164" t="s">
        <v>4656</v>
      </c>
      <c r="N999" s="164" t="s">
        <v>295</v>
      </c>
      <c r="O999" s="164" t="s">
        <v>243</v>
      </c>
      <c r="Q999" s="164" t="s">
        <v>326</v>
      </c>
      <c r="R999" s="164" t="s">
        <v>295</v>
      </c>
      <c r="S999" s="168" t="b">
        <v>0</v>
      </c>
      <c r="V999" s="170">
        <v>43664</v>
      </c>
      <c r="W999" s="164" t="s">
        <v>295</v>
      </c>
      <c r="X999"/>
      <c r="Z999" s="164" t="s">
        <v>295</v>
      </c>
      <c r="AC999" s="164" t="s">
        <v>295</v>
      </c>
      <c r="AE999" s="164" t="s">
        <v>243</v>
      </c>
      <c r="AF999" s="164" t="s">
        <v>295</v>
      </c>
      <c r="AG999" s="164" t="s">
        <v>295</v>
      </c>
      <c r="AH999" s="167"/>
      <c r="AI999" s="164" t="s">
        <v>4787</v>
      </c>
      <c r="AJ999" s="151" t="str">
        <f t="shared" si="15"/>
        <v>FS</v>
      </c>
      <c r="AK999" s="151" t="b">
        <f>ISNUMBER(SEARCH("IRT",Table1[[#This Row],[Current_Status]]))</f>
        <v>0</v>
      </c>
      <c r="AL999" s="152">
        <f>YEAR(Table1[[#This Row],[Project_Initiated]])</f>
        <v>2019</v>
      </c>
      <c r="AM999" s="87">
        <v>43770</v>
      </c>
      <c r="AN999" s="87" t="str">
        <f>IF(AND(Table1[[#This Row],[Completed Date]]&gt;="07/01/2019"+0,Table1[[#This Row],[Completed Date]]&lt;="6/30/2020"+0),"FY 19-20",IF(AND(Table1[[#This Row],[Completed Date]]&gt;="07/01/2018"+0,Table1[[#This Row],[Completed Date]]&lt;="6/30/2019"+0),"FY 18-19",""))</f>
        <v/>
      </c>
      <c r="AO999" s="152" t="str">
        <f>IFERROR(FIND("R",Table1[[#This Row],[FS_Priority]]),"")</f>
        <v/>
      </c>
      <c r="AX999"/>
      <c r="BA999" s="3"/>
    </row>
    <row r="1000" spans="1:53" hidden="1" x14ac:dyDescent="0.25">
      <c r="A1000" s="164" t="s">
        <v>473</v>
      </c>
      <c r="B1000" s="164" t="s">
        <v>295</v>
      </c>
      <c r="C1000" s="164" t="s">
        <v>473</v>
      </c>
      <c r="D1000" s="168" t="b">
        <v>0</v>
      </c>
      <c r="E1000" s="164" t="s">
        <v>151</v>
      </c>
      <c r="F1000" s="164" t="s">
        <v>3538</v>
      </c>
      <c r="G1000" s="164" t="s">
        <v>295</v>
      </c>
      <c r="H1000" s="164" t="s">
        <v>546</v>
      </c>
      <c r="I1000" s="164" t="s">
        <v>4122</v>
      </c>
      <c r="J1000" s="164" t="s">
        <v>2838</v>
      </c>
      <c r="K1000" s="164" t="s">
        <v>4035</v>
      </c>
      <c r="L1000" s="164" t="s">
        <v>153</v>
      </c>
      <c r="M1000" s="164" t="s">
        <v>4123</v>
      </c>
      <c r="N1000" s="164" t="s">
        <v>295</v>
      </c>
      <c r="O1000" s="164" t="s">
        <v>263</v>
      </c>
      <c r="Q1000" s="164" t="s">
        <v>326</v>
      </c>
      <c r="R1000" s="164" t="s">
        <v>295</v>
      </c>
      <c r="S1000" s="168" t="b">
        <v>1</v>
      </c>
      <c r="V1000" s="170">
        <v>43315</v>
      </c>
      <c r="W1000" s="164" t="s">
        <v>295</v>
      </c>
      <c r="X1000"/>
      <c r="Z1000" s="164" t="s">
        <v>295</v>
      </c>
      <c r="AC1000" s="164" t="s">
        <v>2876</v>
      </c>
      <c r="AE1000" s="164" t="s">
        <v>583</v>
      </c>
      <c r="AF1000" s="164" t="s">
        <v>2804</v>
      </c>
      <c r="AG1000" s="164" t="s">
        <v>2884</v>
      </c>
      <c r="AH1000" s="170">
        <v>43448</v>
      </c>
      <c r="AI1000" s="164" t="s">
        <v>4932</v>
      </c>
      <c r="AJ1000" s="151" t="str">
        <f t="shared" si="15"/>
        <v>FS</v>
      </c>
      <c r="AK1000" s="151" t="b">
        <f>ISNUMBER(SEARCH("IRT",Table1[[#This Row],[Current_Status]]))</f>
        <v>0</v>
      </c>
      <c r="AL1000" s="152">
        <f>YEAR(Table1[[#This Row],[Project_Initiated]])</f>
        <v>2018</v>
      </c>
      <c r="AM1000" s="87">
        <v>43770</v>
      </c>
      <c r="AN1000" s="87" t="str">
        <f>IF(AND(Table1[[#This Row],[Completed Date]]&gt;="07/01/2019"+0,Table1[[#This Row],[Completed Date]]&lt;="6/30/2020"+0),"FY 19-20",IF(AND(Table1[[#This Row],[Completed Date]]&gt;="07/01/2018"+0,Table1[[#This Row],[Completed Date]]&lt;="6/30/2019"+0),"FY 18-19",""))</f>
        <v>FY 18-19</v>
      </c>
      <c r="AO1000" s="152" t="str">
        <f>IFERROR(FIND("R",Table1[[#This Row],[FS_Priority]]),"")</f>
        <v/>
      </c>
      <c r="AX1000"/>
      <c r="BA1000" s="3"/>
    </row>
    <row r="1001" spans="1:53" hidden="1" x14ac:dyDescent="0.25">
      <c r="A1001" s="164" t="s">
        <v>2793</v>
      </c>
      <c r="B1001" s="164" t="s">
        <v>295</v>
      </c>
      <c r="C1001" s="164" t="s">
        <v>2793</v>
      </c>
      <c r="D1001" s="168" t="b">
        <v>0</v>
      </c>
      <c r="E1001" s="164" t="s">
        <v>151</v>
      </c>
      <c r="F1001" s="164" t="s">
        <v>3542</v>
      </c>
      <c r="G1001" s="164" t="s">
        <v>295</v>
      </c>
      <c r="H1001" s="164" t="s">
        <v>556</v>
      </c>
      <c r="I1001" s="164" t="s">
        <v>4124</v>
      </c>
      <c r="J1001" s="164" t="s">
        <v>2838</v>
      </c>
      <c r="K1001" s="164" t="s">
        <v>4035</v>
      </c>
      <c r="L1001" s="164" t="s">
        <v>153</v>
      </c>
      <c r="M1001" s="164" t="s">
        <v>4108</v>
      </c>
      <c r="N1001" s="164" t="s">
        <v>295</v>
      </c>
      <c r="O1001" s="164" t="s">
        <v>243</v>
      </c>
      <c r="Q1001" s="164" t="s">
        <v>327</v>
      </c>
      <c r="R1001" s="164" t="s">
        <v>295</v>
      </c>
      <c r="S1001" s="168" t="b">
        <v>0</v>
      </c>
      <c r="V1001" s="170">
        <v>43402</v>
      </c>
      <c r="W1001" s="164" t="s">
        <v>295</v>
      </c>
      <c r="X1001"/>
      <c r="Z1001" s="164" t="s">
        <v>295</v>
      </c>
      <c r="AC1001" s="164" t="s">
        <v>3040</v>
      </c>
      <c r="AE1001" s="164" t="s">
        <v>243</v>
      </c>
      <c r="AF1001" s="164" t="s">
        <v>624</v>
      </c>
      <c r="AG1001" s="164" t="s">
        <v>624</v>
      </c>
      <c r="AH1001" s="170">
        <v>43528</v>
      </c>
      <c r="AI1001" s="164" t="s">
        <v>4937</v>
      </c>
      <c r="AJ1001" s="151" t="str">
        <f t="shared" si="15"/>
        <v>FS</v>
      </c>
      <c r="AK1001" s="151" t="b">
        <f>ISNUMBER(SEARCH("IRT",Table1[[#This Row],[Current_Status]]))</f>
        <v>0</v>
      </c>
      <c r="AL1001" s="152">
        <f>YEAR(Table1[[#This Row],[Project_Initiated]])</f>
        <v>2018</v>
      </c>
      <c r="AM1001" s="87">
        <v>43770</v>
      </c>
      <c r="AN1001" s="87" t="str">
        <f>IF(AND(Table1[[#This Row],[Completed Date]]&gt;="07/01/2019"+0,Table1[[#This Row],[Completed Date]]&lt;="6/30/2020"+0),"FY 19-20",IF(AND(Table1[[#This Row],[Completed Date]]&gt;="07/01/2018"+0,Table1[[#This Row],[Completed Date]]&lt;="6/30/2019"+0),"FY 18-19",""))</f>
        <v>FY 18-19</v>
      </c>
      <c r="AO1001" s="152" t="str">
        <f>IFERROR(FIND("R",Table1[[#This Row],[FS_Priority]]),"")</f>
        <v/>
      </c>
      <c r="AX1001"/>
      <c r="BA1001" s="3"/>
    </row>
    <row r="1002" spans="1:53" hidden="1" x14ac:dyDescent="0.25">
      <c r="A1002" s="164" t="s">
        <v>1002</v>
      </c>
      <c r="B1002" s="164" t="s">
        <v>295</v>
      </c>
      <c r="C1002" s="164" t="s">
        <v>1002</v>
      </c>
      <c r="D1002" s="168" t="b">
        <v>0</v>
      </c>
      <c r="E1002" s="164" t="s">
        <v>151</v>
      </c>
      <c r="F1002" s="164" t="s">
        <v>3540</v>
      </c>
      <c r="G1002" s="164" t="s">
        <v>295</v>
      </c>
      <c r="H1002" s="164" t="s">
        <v>556</v>
      </c>
      <c r="I1002" s="164" t="s">
        <v>4125</v>
      </c>
      <c r="J1002" s="164" t="s">
        <v>2838</v>
      </c>
      <c r="K1002" s="164" t="s">
        <v>4035</v>
      </c>
      <c r="L1002" s="164" t="s">
        <v>153</v>
      </c>
      <c r="M1002" s="164" t="s">
        <v>4108</v>
      </c>
      <c r="N1002" s="164" t="s">
        <v>295</v>
      </c>
      <c r="O1002" s="164" t="s">
        <v>243</v>
      </c>
      <c r="Q1002" s="164" t="s">
        <v>327</v>
      </c>
      <c r="R1002" s="164" t="s">
        <v>295</v>
      </c>
      <c r="S1002" s="168" t="b">
        <v>1</v>
      </c>
      <c r="V1002" s="170">
        <v>43342</v>
      </c>
      <c r="W1002" s="164" t="s">
        <v>295</v>
      </c>
      <c r="X1002"/>
      <c r="Z1002" s="164" t="s">
        <v>295</v>
      </c>
      <c r="AC1002" s="164" t="s">
        <v>1003</v>
      </c>
      <c r="AE1002" s="164" t="s">
        <v>243</v>
      </c>
      <c r="AF1002" s="164" t="s">
        <v>1003</v>
      </c>
      <c r="AG1002" s="164" t="s">
        <v>624</v>
      </c>
      <c r="AH1002" s="170">
        <v>43383</v>
      </c>
      <c r="AI1002" s="164" t="s">
        <v>4932</v>
      </c>
      <c r="AJ1002" s="151" t="str">
        <f t="shared" si="15"/>
        <v>FS</v>
      </c>
      <c r="AK1002" s="151" t="b">
        <f>ISNUMBER(SEARCH("IRT",Table1[[#This Row],[Current_Status]]))</f>
        <v>0</v>
      </c>
      <c r="AL1002" s="152">
        <f>YEAR(Table1[[#This Row],[Project_Initiated]])</f>
        <v>2018</v>
      </c>
      <c r="AM1002" s="87">
        <v>43770</v>
      </c>
      <c r="AN1002" s="87" t="str">
        <f>IF(AND(Table1[[#This Row],[Completed Date]]&gt;="07/01/2019"+0,Table1[[#This Row],[Completed Date]]&lt;="6/30/2020"+0),"FY 19-20",IF(AND(Table1[[#This Row],[Completed Date]]&gt;="07/01/2018"+0,Table1[[#This Row],[Completed Date]]&lt;="6/30/2019"+0),"FY 18-19",""))</f>
        <v>FY 18-19</v>
      </c>
      <c r="AO1002" s="152" t="str">
        <f>IFERROR(FIND("R",Table1[[#This Row],[FS_Priority]]),"")</f>
        <v/>
      </c>
      <c r="AX1002"/>
      <c r="BA1002" s="3"/>
    </row>
    <row r="1003" spans="1:53" hidden="1" x14ac:dyDescent="0.25">
      <c r="A1003" s="164" t="s">
        <v>3231</v>
      </c>
      <c r="B1003" s="164" t="s">
        <v>295</v>
      </c>
      <c r="C1003" s="164" t="s">
        <v>3231</v>
      </c>
      <c r="D1003" s="168" t="b">
        <v>0</v>
      </c>
      <c r="E1003" s="164" t="s">
        <v>151</v>
      </c>
      <c r="F1003" s="164" t="s">
        <v>3541</v>
      </c>
      <c r="G1003" s="164" t="s">
        <v>295</v>
      </c>
      <c r="H1003" s="164" t="s">
        <v>560</v>
      </c>
      <c r="I1003" s="164" t="s">
        <v>4096</v>
      </c>
      <c r="J1003" s="164" t="s">
        <v>2851</v>
      </c>
      <c r="K1003" s="164" t="s">
        <v>4035</v>
      </c>
      <c r="L1003" s="164" t="s">
        <v>153</v>
      </c>
      <c r="M1003" s="164" t="s">
        <v>4048</v>
      </c>
      <c r="N1003" s="164" t="s">
        <v>295</v>
      </c>
      <c r="O1003" s="164" t="s">
        <v>243</v>
      </c>
      <c r="Q1003" s="164" t="s">
        <v>327</v>
      </c>
      <c r="R1003" s="164" t="s">
        <v>295</v>
      </c>
      <c r="S1003" s="168" t="b">
        <v>0</v>
      </c>
      <c r="V1003" s="170">
        <v>43599</v>
      </c>
      <c r="W1003" s="164" t="s">
        <v>295</v>
      </c>
      <c r="X1003"/>
      <c r="Z1003" s="164" t="s">
        <v>295</v>
      </c>
      <c r="AC1003" s="164" t="s">
        <v>4395</v>
      </c>
      <c r="AE1003" s="164" t="s">
        <v>295</v>
      </c>
      <c r="AF1003" s="164" t="s">
        <v>295</v>
      </c>
      <c r="AG1003" s="164" t="s">
        <v>295</v>
      </c>
      <c r="AH1003" s="170">
        <v>43662</v>
      </c>
      <c r="AI1003" s="164" t="s">
        <v>4934</v>
      </c>
      <c r="AJ1003" s="151" t="str">
        <f t="shared" si="15"/>
        <v>FS</v>
      </c>
      <c r="AK1003" s="151" t="b">
        <f>ISNUMBER(SEARCH("IRT",Table1[[#This Row],[Current_Status]]))</f>
        <v>0</v>
      </c>
      <c r="AL1003" s="152">
        <f>YEAR(Table1[[#This Row],[Project_Initiated]])</f>
        <v>2019</v>
      </c>
      <c r="AM1003" s="87">
        <v>43770</v>
      </c>
      <c r="AN1003" s="87" t="str">
        <f>IF(AND(Table1[[#This Row],[Completed Date]]&gt;="07/01/2019"+0,Table1[[#This Row],[Completed Date]]&lt;="6/30/2020"+0),"FY 19-20",IF(AND(Table1[[#This Row],[Completed Date]]&gt;="07/01/2018"+0,Table1[[#This Row],[Completed Date]]&lt;="6/30/2019"+0),"FY 18-19",""))</f>
        <v>FY 19-20</v>
      </c>
      <c r="AO1003" s="152" t="str">
        <f>IFERROR(FIND("R",Table1[[#This Row],[FS_Priority]]),"")</f>
        <v/>
      </c>
      <c r="AX1003"/>
      <c r="BA1003" s="3"/>
    </row>
    <row r="1004" spans="1:53" hidden="1" x14ac:dyDescent="0.25">
      <c r="A1004" s="164" t="s">
        <v>2787</v>
      </c>
      <c r="B1004" s="164" t="s">
        <v>295</v>
      </c>
      <c r="C1004" s="164" t="s">
        <v>2787</v>
      </c>
      <c r="D1004" s="168" t="b">
        <v>0</v>
      </c>
      <c r="E1004" s="164" t="s">
        <v>151</v>
      </c>
      <c r="F1004" s="164" t="s">
        <v>3544</v>
      </c>
      <c r="G1004" s="164" t="s">
        <v>295</v>
      </c>
      <c r="H1004" s="164" t="s">
        <v>116</v>
      </c>
      <c r="I1004" s="164" t="s">
        <v>4127</v>
      </c>
      <c r="J1004" s="164" t="s">
        <v>2838</v>
      </c>
      <c r="K1004" s="164" t="s">
        <v>4035</v>
      </c>
      <c r="L1004" s="164" t="s">
        <v>153</v>
      </c>
      <c r="M1004" s="164" t="s">
        <v>4060</v>
      </c>
      <c r="N1004" s="164" t="s">
        <v>295</v>
      </c>
      <c r="O1004" s="164" t="s">
        <v>243</v>
      </c>
      <c r="Q1004" s="164" t="s">
        <v>328</v>
      </c>
      <c r="R1004" s="164" t="s">
        <v>295</v>
      </c>
      <c r="S1004" s="168" t="b">
        <v>0</v>
      </c>
      <c r="V1004" s="170">
        <v>43405</v>
      </c>
      <c r="W1004" s="164" t="s">
        <v>295</v>
      </c>
      <c r="X1004"/>
      <c r="Z1004" s="164" t="s">
        <v>295</v>
      </c>
      <c r="AC1004" s="164" t="s">
        <v>3163</v>
      </c>
      <c r="AE1004" s="164" t="s">
        <v>295</v>
      </c>
      <c r="AF1004" s="164" t="s">
        <v>295</v>
      </c>
      <c r="AG1004" s="164" t="s">
        <v>295</v>
      </c>
      <c r="AH1004" s="170">
        <v>43592</v>
      </c>
      <c r="AI1004" s="164" t="s">
        <v>4937</v>
      </c>
      <c r="AJ1004" s="151" t="str">
        <f t="shared" si="15"/>
        <v>FS</v>
      </c>
      <c r="AK1004" s="151" t="b">
        <f>ISNUMBER(SEARCH("IRT",Table1[[#This Row],[Current_Status]]))</f>
        <v>0</v>
      </c>
      <c r="AL1004" s="152">
        <f>YEAR(Table1[[#This Row],[Project_Initiated]])</f>
        <v>2018</v>
      </c>
      <c r="AM1004" s="87">
        <v>43770</v>
      </c>
      <c r="AN1004" s="87" t="str">
        <f>IF(AND(Table1[[#This Row],[Completed Date]]&gt;="07/01/2019"+0,Table1[[#This Row],[Completed Date]]&lt;="6/30/2020"+0),"FY 19-20",IF(AND(Table1[[#This Row],[Completed Date]]&gt;="07/01/2018"+0,Table1[[#This Row],[Completed Date]]&lt;="6/30/2019"+0),"FY 18-19",""))</f>
        <v>FY 18-19</v>
      </c>
      <c r="AO1004" s="152" t="str">
        <f>IFERROR(FIND("R",Table1[[#This Row],[FS_Priority]]),"")</f>
        <v/>
      </c>
      <c r="AX1004"/>
      <c r="BA1004" s="3"/>
    </row>
    <row r="1005" spans="1:53" hidden="1" x14ac:dyDescent="0.25">
      <c r="A1005" s="164" t="s">
        <v>3232</v>
      </c>
      <c r="B1005" s="164" t="s">
        <v>295</v>
      </c>
      <c r="C1005" s="164" t="s">
        <v>3232</v>
      </c>
      <c r="D1005" s="168" t="b">
        <v>0</v>
      </c>
      <c r="E1005" s="164" t="s">
        <v>151</v>
      </c>
      <c r="F1005" s="164" t="s">
        <v>3545</v>
      </c>
      <c r="G1005" s="164" t="s">
        <v>295</v>
      </c>
      <c r="H1005" s="164" t="s">
        <v>116</v>
      </c>
      <c r="I1005" s="164" t="s">
        <v>4339</v>
      </c>
      <c r="J1005" s="164" t="s">
        <v>2838</v>
      </c>
      <c r="K1005" s="164" t="s">
        <v>4035</v>
      </c>
      <c r="L1005" s="164" t="s">
        <v>153</v>
      </c>
      <c r="M1005" s="164" t="s">
        <v>4340</v>
      </c>
      <c r="N1005" s="164" t="s">
        <v>295</v>
      </c>
      <c r="O1005" s="164" t="s">
        <v>243</v>
      </c>
      <c r="Q1005" s="164" t="s">
        <v>328</v>
      </c>
      <c r="R1005" s="164" t="s">
        <v>295</v>
      </c>
      <c r="S1005" s="168" t="b">
        <v>0</v>
      </c>
      <c r="V1005" s="170">
        <v>43497</v>
      </c>
      <c r="W1005" s="164" t="s">
        <v>295</v>
      </c>
      <c r="X1005"/>
      <c r="Z1005" s="164" t="s">
        <v>295</v>
      </c>
      <c r="AC1005" s="164" t="s">
        <v>3696</v>
      </c>
      <c r="AE1005" s="164" t="s">
        <v>295</v>
      </c>
      <c r="AF1005" s="164" t="s">
        <v>295</v>
      </c>
      <c r="AG1005" s="164" t="s">
        <v>295</v>
      </c>
      <c r="AH1005" s="170">
        <v>43644</v>
      </c>
      <c r="AI1005" s="164" t="s">
        <v>4934</v>
      </c>
      <c r="AJ1005" s="151" t="str">
        <f t="shared" si="15"/>
        <v>FS</v>
      </c>
      <c r="AK1005" s="151" t="b">
        <f>ISNUMBER(SEARCH("IRT",Table1[[#This Row],[Current_Status]]))</f>
        <v>0</v>
      </c>
      <c r="AL1005" s="152">
        <f>YEAR(Table1[[#This Row],[Project_Initiated]])</f>
        <v>2019</v>
      </c>
      <c r="AM1005" s="87">
        <v>43770</v>
      </c>
      <c r="AN1005" s="87" t="str">
        <f>IF(AND(Table1[[#This Row],[Completed Date]]&gt;="07/01/2019"+0,Table1[[#This Row],[Completed Date]]&lt;="6/30/2020"+0),"FY 19-20",IF(AND(Table1[[#This Row],[Completed Date]]&gt;="07/01/2018"+0,Table1[[#This Row],[Completed Date]]&lt;="6/30/2019"+0),"FY 18-19",""))</f>
        <v>FY 18-19</v>
      </c>
      <c r="AO1005" s="152" t="str">
        <f>IFERROR(FIND("R",Table1[[#This Row],[FS_Priority]]),"")</f>
        <v/>
      </c>
      <c r="AX1005"/>
      <c r="BA1005" s="3"/>
    </row>
    <row r="1006" spans="1:53" hidden="1" x14ac:dyDescent="0.25">
      <c r="A1006" s="164" t="s">
        <v>1011</v>
      </c>
      <c r="B1006" s="164" t="s">
        <v>295</v>
      </c>
      <c r="C1006" s="164" t="s">
        <v>1011</v>
      </c>
      <c r="D1006" s="168" t="b">
        <v>0</v>
      </c>
      <c r="E1006" s="164" t="s">
        <v>151</v>
      </c>
      <c r="F1006" s="164" t="s">
        <v>3543</v>
      </c>
      <c r="G1006" s="164" t="s">
        <v>295</v>
      </c>
      <c r="H1006" s="164" t="s">
        <v>546</v>
      </c>
      <c r="I1006" s="164" t="s">
        <v>4126</v>
      </c>
      <c r="J1006" s="164" t="s">
        <v>2838</v>
      </c>
      <c r="K1006" s="164" t="s">
        <v>4035</v>
      </c>
      <c r="L1006" s="164" t="s">
        <v>153</v>
      </c>
      <c r="M1006" s="164" t="s">
        <v>4123</v>
      </c>
      <c r="N1006" s="164" t="s">
        <v>295</v>
      </c>
      <c r="O1006" s="164" t="s">
        <v>243</v>
      </c>
      <c r="Q1006" s="164" t="s">
        <v>328</v>
      </c>
      <c r="R1006" s="164" t="s">
        <v>295</v>
      </c>
      <c r="S1006" s="168" t="b">
        <v>1</v>
      </c>
      <c r="V1006" s="170">
        <v>43353</v>
      </c>
      <c r="W1006" s="164" t="s">
        <v>295</v>
      </c>
      <c r="X1006"/>
      <c r="Z1006" s="164" t="s">
        <v>295</v>
      </c>
      <c r="AC1006" s="164" t="s">
        <v>295</v>
      </c>
      <c r="AE1006" s="164" t="s">
        <v>243</v>
      </c>
      <c r="AF1006" s="164" t="s">
        <v>295</v>
      </c>
      <c r="AG1006" s="164" t="s">
        <v>295</v>
      </c>
      <c r="AH1006" s="170">
        <v>43383</v>
      </c>
      <c r="AI1006" s="164" t="s">
        <v>4932</v>
      </c>
      <c r="AJ1006" s="151" t="str">
        <f t="shared" si="15"/>
        <v>FS</v>
      </c>
      <c r="AK1006" s="151" t="b">
        <f>ISNUMBER(SEARCH("IRT",Table1[[#This Row],[Current_Status]]))</f>
        <v>0</v>
      </c>
      <c r="AL1006" s="152">
        <f>YEAR(Table1[[#This Row],[Project_Initiated]])</f>
        <v>2018</v>
      </c>
      <c r="AM1006" s="87">
        <v>43770</v>
      </c>
      <c r="AN1006" s="87" t="str">
        <f>IF(AND(Table1[[#This Row],[Completed Date]]&gt;="07/01/2019"+0,Table1[[#This Row],[Completed Date]]&lt;="6/30/2020"+0),"FY 19-20",IF(AND(Table1[[#This Row],[Completed Date]]&gt;="07/01/2018"+0,Table1[[#This Row],[Completed Date]]&lt;="6/30/2019"+0),"FY 18-19",""))</f>
        <v>FY 18-19</v>
      </c>
      <c r="AO1006" s="152" t="str">
        <f>IFERROR(FIND("R",Table1[[#This Row],[FS_Priority]]),"")</f>
        <v/>
      </c>
      <c r="AX1006"/>
      <c r="BA1006" s="3"/>
    </row>
    <row r="1007" spans="1:53" hidden="1" x14ac:dyDescent="0.25">
      <c r="A1007" s="164" t="s">
        <v>474</v>
      </c>
      <c r="B1007" s="164" t="s">
        <v>295</v>
      </c>
      <c r="C1007" s="164" t="s">
        <v>474</v>
      </c>
      <c r="D1007" s="168" t="b">
        <v>0</v>
      </c>
      <c r="E1007" s="164" t="s">
        <v>151</v>
      </c>
      <c r="F1007" s="164" t="s">
        <v>3549</v>
      </c>
      <c r="G1007" s="164" t="s">
        <v>295</v>
      </c>
      <c r="H1007" s="164" t="s">
        <v>262</v>
      </c>
      <c r="I1007" s="164" t="s">
        <v>3881</v>
      </c>
      <c r="J1007" s="164" t="s">
        <v>2838</v>
      </c>
      <c r="K1007" s="164" t="s">
        <v>4035</v>
      </c>
      <c r="L1007" s="164" t="s">
        <v>153</v>
      </c>
      <c r="M1007" s="164" t="s">
        <v>4036</v>
      </c>
      <c r="N1007" s="164" t="s">
        <v>295</v>
      </c>
      <c r="O1007" s="164" t="s">
        <v>263</v>
      </c>
      <c r="Q1007" s="164" t="s">
        <v>152</v>
      </c>
      <c r="R1007" s="164" t="s">
        <v>259</v>
      </c>
      <c r="S1007" s="168" t="b">
        <v>0</v>
      </c>
      <c r="V1007" s="170">
        <v>42940</v>
      </c>
      <c r="W1007" s="164" t="s">
        <v>295</v>
      </c>
      <c r="X1007"/>
      <c r="Z1007" s="164" t="s">
        <v>295</v>
      </c>
      <c r="AC1007" s="164" t="s">
        <v>2878</v>
      </c>
      <c r="AE1007" s="164" t="s">
        <v>583</v>
      </c>
      <c r="AF1007" s="164" t="s">
        <v>1028</v>
      </c>
      <c r="AG1007" s="164" t="s">
        <v>2884</v>
      </c>
      <c r="AH1007" s="170">
        <v>43448</v>
      </c>
      <c r="AI1007" s="164" t="s">
        <v>4939</v>
      </c>
      <c r="AJ1007" s="151" t="str">
        <f t="shared" si="15"/>
        <v>FS</v>
      </c>
      <c r="AK1007" s="151" t="b">
        <f>ISNUMBER(SEARCH("IRT",Table1[[#This Row],[Current_Status]]))</f>
        <v>0</v>
      </c>
      <c r="AL1007" s="152">
        <f>YEAR(Table1[[#This Row],[Project_Initiated]])</f>
        <v>2017</v>
      </c>
      <c r="AM1007" s="87">
        <v>43770</v>
      </c>
      <c r="AN1007" s="87" t="str">
        <f>IF(AND(Table1[[#This Row],[Completed Date]]&gt;="07/01/2019"+0,Table1[[#This Row],[Completed Date]]&lt;="6/30/2020"+0),"FY 19-20",IF(AND(Table1[[#This Row],[Completed Date]]&gt;="07/01/2018"+0,Table1[[#This Row],[Completed Date]]&lt;="6/30/2019"+0),"FY 18-19",""))</f>
        <v>FY 18-19</v>
      </c>
      <c r="AO1007" s="152" t="str">
        <f>IFERROR(FIND("R",Table1[[#This Row],[FS_Priority]]),"")</f>
        <v/>
      </c>
      <c r="AX1007"/>
      <c r="BA1007" s="3"/>
    </row>
    <row r="1008" spans="1:53" hidden="1" x14ac:dyDescent="0.25">
      <c r="A1008" s="164" t="s">
        <v>1027</v>
      </c>
      <c r="B1008" s="164" t="s">
        <v>295</v>
      </c>
      <c r="C1008" s="164" t="s">
        <v>1027</v>
      </c>
      <c r="D1008" s="168" t="b">
        <v>0</v>
      </c>
      <c r="E1008" s="164" t="s">
        <v>151</v>
      </c>
      <c r="F1008" s="164" t="s">
        <v>3548</v>
      </c>
      <c r="G1008" s="164" t="s">
        <v>295</v>
      </c>
      <c r="H1008" s="164" t="s">
        <v>560</v>
      </c>
      <c r="I1008" s="164" t="s">
        <v>4073</v>
      </c>
      <c r="J1008" s="164" t="s">
        <v>2838</v>
      </c>
      <c r="K1008" s="164" t="s">
        <v>4035</v>
      </c>
      <c r="L1008" s="164" t="s">
        <v>153</v>
      </c>
      <c r="M1008" s="164" t="s">
        <v>4048</v>
      </c>
      <c r="N1008" s="164" t="s">
        <v>295</v>
      </c>
      <c r="O1008" s="164" t="s">
        <v>243</v>
      </c>
      <c r="Q1008" s="164" t="s">
        <v>152</v>
      </c>
      <c r="R1008" s="164" t="s">
        <v>295</v>
      </c>
      <c r="S1008" s="168" t="b">
        <v>0</v>
      </c>
      <c r="V1008" s="170">
        <v>43362</v>
      </c>
      <c r="W1008" s="164" t="s">
        <v>295</v>
      </c>
      <c r="X1008"/>
      <c r="Z1008" s="164" t="s">
        <v>295</v>
      </c>
      <c r="AC1008" s="164" t="s">
        <v>3168</v>
      </c>
      <c r="AE1008" s="164" t="s">
        <v>243</v>
      </c>
      <c r="AF1008" s="164" t="s">
        <v>624</v>
      </c>
      <c r="AG1008" s="164" t="s">
        <v>624</v>
      </c>
      <c r="AH1008" s="170">
        <v>43528</v>
      </c>
      <c r="AI1008" s="164" t="s">
        <v>4937</v>
      </c>
      <c r="AJ1008" s="151" t="str">
        <f t="shared" si="15"/>
        <v>FS</v>
      </c>
      <c r="AK1008" s="151" t="b">
        <f>ISNUMBER(SEARCH("IRT",Table1[[#This Row],[Current_Status]]))</f>
        <v>0</v>
      </c>
      <c r="AL1008" s="152">
        <f>YEAR(Table1[[#This Row],[Project_Initiated]])</f>
        <v>2018</v>
      </c>
      <c r="AM1008" s="87">
        <v>43770</v>
      </c>
      <c r="AN1008" s="87" t="str">
        <f>IF(AND(Table1[[#This Row],[Completed Date]]&gt;="07/01/2019"+0,Table1[[#This Row],[Completed Date]]&lt;="6/30/2020"+0),"FY 19-20",IF(AND(Table1[[#This Row],[Completed Date]]&gt;="07/01/2018"+0,Table1[[#This Row],[Completed Date]]&lt;="6/30/2019"+0),"FY 18-19",""))</f>
        <v>FY 18-19</v>
      </c>
      <c r="AO1008" s="152" t="str">
        <f>IFERROR(FIND("R",Table1[[#This Row],[FS_Priority]]),"")</f>
        <v/>
      </c>
      <c r="AX1008"/>
      <c r="BA1008" s="3"/>
    </row>
    <row r="1009" spans="1:53" hidden="1" x14ac:dyDescent="0.25">
      <c r="A1009" s="164" t="s">
        <v>31</v>
      </c>
      <c r="B1009" s="164" t="s">
        <v>295</v>
      </c>
      <c r="C1009" s="164" t="s">
        <v>31</v>
      </c>
      <c r="D1009" s="168" t="b">
        <v>0</v>
      </c>
      <c r="E1009" s="164" t="s">
        <v>151</v>
      </c>
      <c r="F1009" s="164" t="s">
        <v>3546</v>
      </c>
      <c r="G1009" s="164" t="s">
        <v>295</v>
      </c>
      <c r="H1009" s="164" t="s">
        <v>550</v>
      </c>
      <c r="I1009" s="164" t="s">
        <v>4128</v>
      </c>
      <c r="J1009" s="164" t="s">
        <v>2838</v>
      </c>
      <c r="K1009" s="164" t="s">
        <v>4035</v>
      </c>
      <c r="L1009" s="164" t="s">
        <v>153</v>
      </c>
      <c r="M1009" s="164" t="s">
        <v>4053</v>
      </c>
      <c r="N1009" s="164" t="s">
        <v>295</v>
      </c>
      <c r="O1009" s="164" t="s">
        <v>263</v>
      </c>
      <c r="Q1009" s="164" t="s">
        <v>152</v>
      </c>
      <c r="R1009" s="164" t="s">
        <v>318</v>
      </c>
      <c r="S1009" s="168" t="b">
        <v>0</v>
      </c>
      <c r="V1009" s="170">
        <v>43080</v>
      </c>
      <c r="W1009" s="164" t="s">
        <v>295</v>
      </c>
      <c r="X1009"/>
      <c r="Z1009" s="164" t="s">
        <v>295</v>
      </c>
      <c r="AC1009" s="164" t="s">
        <v>2877</v>
      </c>
      <c r="AE1009" s="164" t="s">
        <v>263</v>
      </c>
      <c r="AF1009" s="164" t="s">
        <v>739</v>
      </c>
      <c r="AG1009" s="164" t="s">
        <v>2884</v>
      </c>
      <c r="AH1009" s="170">
        <v>43448</v>
      </c>
      <c r="AI1009" s="164" t="s">
        <v>4938</v>
      </c>
      <c r="AJ1009" s="151" t="str">
        <f t="shared" si="15"/>
        <v>FS</v>
      </c>
      <c r="AK1009" s="151" t="b">
        <f>ISNUMBER(SEARCH("IRT",Table1[[#This Row],[Current_Status]]))</f>
        <v>0</v>
      </c>
      <c r="AL1009" s="152">
        <f>YEAR(Table1[[#This Row],[Project_Initiated]])</f>
        <v>2017</v>
      </c>
      <c r="AM1009" s="87">
        <v>43770</v>
      </c>
      <c r="AN1009" s="87" t="str">
        <f>IF(AND(Table1[[#This Row],[Completed Date]]&gt;="07/01/2019"+0,Table1[[#This Row],[Completed Date]]&lt;="6/30/2020"+0),"FY 19-20",IF(AND(Table1[[#This Row],[Completed Date]]&gt;="07/01/2018"+0,Table1[[#This Row],[Completed Date]]&lt;="6/30/2019"+0),"FY 18-19",""))</f>
        <v>FY 18-19</v>
      </c>
      <c r="AO1009" s="152" t="str">
        <f>IFERROR(FIND("R",Table1[[#This Row],[FS_Priority]]),"")</f>
        <v/>
      </c>
      <c r="AX1009"/>
      <c r="BA1009" s="3"/>
    </row>
    <row r="1010" spans="1:53" hidden="1" x14ac:dyDescent="0.25">
      <c r="A1010" s="164" t="s">
        <v>460</v>
      </c>
      <c r="B1010" s="164" t="s">
        <v>295</v>
      </c>
      <c r="C1010" s="164" t="s">
        <v>460</v>
      </c>
      <c r="D1010" s="168" t="b">
        <v>0</v>
      </c>
      <c r="E1010" s="164" t="s">
        <v>151</v>
      </c>
      <c r="F1010" s="164" t="s">
        <v>3552</v>
      </c>
      <c r="G1010" s="164" t="s">
        <v>295</v>
      </c>
      <c r="H1010" s="164" t="s">
        <v>525</v>
      </c>
      <c r="I1010" s="164" t="s">
        <v>4132</v>
      </c>
      <c r="J1010" s="164" t="s">
        <v>2851</v>
      </c>
      <c r="K1010" s="164" t="s">
        <v>4035</v>
      </c>
      <c r="L1010" s="164" t="s">
        <v>153</v>
      </c>
      <c r="M1010" s="164" t="s">
        <v>3907</v>
      </c>
      <c r="N1010" s="164" t="s">
        <v>295</v>
      </c>
      <c r="O1010" s="164" t="s">
        <v>243</v>
      </c>
      <c r="Q1010" s="164" t="s">
        <v>574</v>
      </c>
      <c r="R1010" s="164" t="s">
        <v>295</v>
      </c>
      <c r="S1010" s="168" t="b">
        <v>0</v>
      </c>
      <c r="V1010" s="170">
        <v>43347</v>
      </c>
      <c r="W1010" s="164" t="s">
        <v>295</v>
      </c>
      <c r="X1010"/>
      <c r="Z1010" s="164" t="s">
        <v>295</v>
      </c>
      <c r="AC1010" s="164" t="s">
        <v>4416</v>
      </c>
      <c r="AE1010" s="164" t="s">
        <v>243</v>
      </c>
      <c r="AF1010" s="164" t="s">
        <v>2805</v>
      </c>
      <c r="AG1010" s="164" t="s">
        <v>624</v>
      </c>
      <c r="AH1010" s="170">
        <v>43362</v>
      </c>
      <c r="AI1010" s="164" t="s">
        <v>4932</v>
      </c>
      <c r="AJ1010" s="151" t="str">
        <f t="shared" si="15"/>
        <v>FS</v>
      </c>
      <c r="AK1010" s="151" t="b">
        <f>ISNUMBER(SEARCH("IRT",Table1[[#This Row],[Current_Status]]))</f>
        <v>0</v>
      </c>
      <c r="AL1010" s="152">
        <f>YEAR(Table1[[#This Row],[Project_Initiated]])</f>
        <v>2018</v>
      </c>
      <c r="AM1010" s="87">
        <v>43770</v>
      </c>
      <c r="AN1010" s="87" t="str">
        <f>IF(AND(Table1[[#This Row],[Completed Date]]&gt;="07/01/2019"+0,Table1[[#This Row],[Completed Date]]&lt;="6/30/2020"+0),"FY 19-20",IF(AND(Table1[[#This Row],[Completed Date]]&gt;="07/01/2018"+0,Table1[[#This Row],[Completed Date]]&lt;="6/30/2019"+0),"FY 18-19",""))</f>
        <v>FY 18-19</v>
      </c>
      <c r="AO1010" s="152" t="str">
        <f>IFERROR(FIND("R",Table1[[#This Row],[FS_Priority]]),"")</f>
        <v/>
      </c>
      <c r="AX1010"/>
      <c r="BA1010" s="3"/>
    </row>
    <row r="1011" spans="1:53" hidden="1" x14ac:dyDescent="0.25">
      <c r="A1011" s="164" t="s">
        <v>978</v>
      </c>
      <c r="B1011" s="164" t="s">
        <v>295</v>
      </c>
      <c r="C1011" s="164" t="s">
        <v>978</v>
      </c>
      <c r="D1011" s="168" t="b">
        <v>0</v>
      </c>
      <c r="E1011" s="164" t="s">
        <v>151</v>
      </c>
      <c r="F1011" s="164" t="s">
        <v>3550</v>
      </c>
      <c r="G1011" s="164" t="s">
        <v>979</v>
      </c>
      <c r="H1011" s="164" t="s">
        <v>116</v>
      </c>
      <c r="I1011" s="164" t="s">
        <v>4129</v>
      </c>
      <c r="J1011" s="164" t="s">
        <v>2854</v>
      </c>
      <c r="K1011" s="164" t="s">
        <v>4035</v>
      </c>
      <c r="L1011" s="164" t="s">
        <v>153</v>
      </c>
      <c r="M1011" s="164" t="s">
        <v>4130</v>
      </c>
      <c r="N1011" s="164" t="s">
        <v>295</v>
      </c>
      <c r="O1011" s="164" t="s">
        <v>624</v>
      </c>
      <c r="Q1011" s="164" t="s">
        <v>574</v>
      </c>
      <c r="R1011" s="164" t="s">
        <v>295</v>
      </c>
      <c r="S1011" s="168" t="b">
        <v>0</v>
      </c>
      <c r="V1011" s="170">
        <v>43315</v>
      </c>
      <c r="W1011" s="164" t="s">
        <v>295</v>
      </c>
      <c r="X1011"/>
      <c r="Z1011" s="164" t="s">
        <v>295</v>
      </c>
      <c r="AC1011" s="164" t="s">
        <v>243</v>
      </c>
      <c r="AD1011" s="167"/>
      <c r="AE1011" s="164" t="s">
        <v>243</v>
      </c>
      <c r="AF1011" s="164" t="s">
        <v>243</v>
      </c>
      <c r="AG1011" s="164" t="s">
        <v>295</v>
      </c>
      <c r="AH1011" s="170">
        <v>43364</v>
      </c>
      <c r="AI1011" s="164" t="s">
        <v>4932</v>
      </c>
      <c r="AJ1011" s="151" t="str">
        <f t="shared" si="15"/>
        <v>FS</v>
      </c>
      <c r="AK1011" s="151" t="b">
        <f>ISNUMBER(SEARCH("IRT",Table1[[#This Row],[Current_Status]]))</f>
        <v>0</v>
      </c>
      <c r="AL1011" s="152">
        <f>YEAR(Table1[[#This Row],[Project_Initiated]])</f>
        <v>2018</v>
      </c>
      <c r="AM1011" s="87">
        <v>43770</v>
      </c>
      <c r="AN1011" s="87" t="str">
        <f>IF(AND(Table1[[#This Row],[Completed Date]]&gt;="07/01/2019"+0,Table1[[#This Row],[Completed Date]]&lt;="6/30/2020"+0),"FY 19-20",IF(AND(Table1[[#This Row],[Completed Date]]&gt;="07/01/2018"+0,Table1[[#This Row],[Completed Date]]&lt;="6/30/2019"+0),"FY 18-19",""))</f>
        <v>FY 18-19</v>
      </c>
      <c r="AO1011" s="152" t="str">
        <f>IFERROR(FIND("R",Table1[[#This Row],[FS_Priority]]),"")</f>
        <v/>
      </c>
      <c r="AX1011"/>
      <c r="BA1011" s="3"/>
    </row>
    <row r="1012" spans="1:53" hidden="1" x14ac:dyDescent="0.25">
      <c r="A1012" s="164" t="s">
        <v>4569</v>
      </c>
      <c r="B1012" s="164" t="s">
        <v>295</v>
      </c>
      <c r="C1012" s="164" t="s">
        <v>4569</v>
      </c>
      <c r="D1012" s="168" t="b">
        <v>0</v>
      </c>
      <c r="E1012" s="164" t="s">
        <v>151</v>
      </c>
      <c r="F1012" s="164" t="s">
        <v>4596</v>
      </c>
      <c r="G1012" s="164" t="s">
        <v>295</v>
      </c>
      <c r="H1012" s="164" t="s">
        <v>556</v>
      </c>
      <c r="I1012" s="164" t="s">
        <v>4597</v>
      </c>
      <c r="J1012" s="164" t="s">
        <v>2838</v>
      </c>
      <c r="K1012" s="164" t="s">
        <v>4035</v>
      </c>
      <c r="L1012" s="164" t="s">
        <v>153</v>
      </c>
      <c r="M1012" s="164" t="s">
        <v>4048</v>
      </c>
      <c r="N1012" s="164" t="s">
        <v>295</v>
      </c>
      <c r="O1012" s="164" t="s">
        <v>243</v>
      </c>
      <c r="Q1012" s="164" t="s">
        <v>4598</v>
      </c>
      <c r="R1012" s="164" t="s">
        <v>295</v>
      </c>
      <c r="S1012" s="168" t="b">
        <v>0</v>
      </c>
      <c r="V1012" s="170">
        <v>43257</v>
      </c>
      <c r="W1012" s="164" t="s">
        <v>295</v>
      </c>
      <c r="X1012"/>
      <c r="Z1012" s="164" t="s">
        <v>295</v>
      </c>
      <c r="AC1012" s="164" t="s">
        <v>295</v>
      </c>
      <c r="AE1012" s="164" t="s">
        <v>243</v>
      </c>
      <c r="AF1012" s="164" t="s">
        <v>295</v>
      </c>
      <c r="AG1012" s="164" t="s">
        <v>295</v>
      </c>
      <c r="AH1012" s="170">
        <v>43724</v>
      </c>
      <c r="AI1012" s="164" t="s">
        <v>4787</v>
      </c>
      <c r="AJ1012" s="151" t="str">
        <f t="shared" si="15"/>
        <v>FS</v>
      </c>
      <c r="AK1012" s="151" t="b">
        <f>ISNUMBER(SEARCH("IRT",Table1[[#This Row],[Current_Status]]))</f>
        <v>0</v>
      </c>
      <c r="AL1012" s="152">
        <f>YEAR(Table1[[#This Row],[Project_Initiated]])</f>
        <v>2018</v>
      </c>
      <c r="AM1012" s="87">
        <v>43770</v>
      </c>
      <c r="AN1012" s="87" t="str">
        <f>IF(AND(Table1[[#This Row],[Completed Date]]&gt;="07/01/2019"+0,Table1[[#This Row],[Completed Date]]&lt;="6/30/2020"+0),"FY 19-20",IF(AND(Table1[[#This Row],[Completed Date]]&gt;="07/01/2018"+0,Table1[[#This Row],[Completed Date]]&lt;="6/30/2019"+0),"FY 18-19",""))</f>
        <v>FY 19-20</v>
      </c>
      <c r="AO1012" s="152" t="str">
        <f>IFERROR(FIND("R",Table1[[#This Row],[FS_Priority]]),"")</f>
        <v/>
      </c>
      <c r="AX1012"/>
      <c r="BA1012" s="3"/>
    </row>
    <row r="1013" spans="1:53" hidden="1" x14ac:dyDescent="0.25">
      <c r="A1013" s="164" t="s">
        <v>3068</v>
      </c>
      <c r="B1013" s="164" t="s">
        <v>295</v>
      </c>
      <c r="C1013" s="164" t="s">
        <v>3068</v>
      </c>
      <c r="D1013" s="168" t="b">
        <v>0</v>
      </c>
      <c r="E1013" s="164" t="s">
        <v>151</v>
      </c>
      <c r="F1013" s="164" t="s">
        <v>3483</v>
      </c>
      <c r="G1013" s="164" t="s">
        <v>3069</v>
      </c>
      <c r="H1013" s="164" t="s">
        <v>378</v>
      </c>
      <c r="I1013" s="164" t="s">
        <v>4078</v>
      </c>
      <c r="J1013" s="164" t="s">
        <v>2852</v>
      </c>
      <c r="K1013" s="164" t="s">
        <v>4035</v>
      </c>
      <c r="L1013" s="164" t="s">
        <v>153</v>
      </c>
      <c r="M1013" s="164" t="s">
        <v>4060</v>
      </c>
      <c r="N1013" s="164" t="s">
        <v>4079</v>
      </c>
      <c r="O1013" s="164" t="s">
        <v>263</v>
      </c>
      <c r="Q1013" s="164" t="s">
        <v>3586</v>
      </c>
      <c r="R1013" s="164" t="s">
        <v>3070</v>
      </c>
      <c r="S1013" s="168" t="b">
        <v>0</v>
      </c>
      <c r="V1013" s="170">
        <v>43451</v>
      </c>
      <c r="W1013" s="164" t="s">
        <v>295</v>
      </c>
      <c r="X1013"/>
      <c r="Z1013" s="164" t="s">
        <v>295</v>
      </c>
      <c r="AC1013" s="164" t="s">
        <v>295</v>
      </c>
      <c r="AD1013" s="171">
        <v>43628</v>
      </c>
      <c r="AE1013" s="164" t="s">
        <v>583</v>
      </c>
      <c r="AF1013" s="164" t="s">
        <v>4980</v>
      </c>
      <c r="AG1013" s="164" t="s">
        <v>2884</v>
      </c>
      <c r="AH1013" s="171">
        <v>43703</v>
      </c>
      <c r="AI1013" s="164" t="s">
        <v>4934</v>
      </c>
      <c r="AJ1013" s="151" t="str">
        <f t="shared" si="15"/>
        <v>FS</v>
      </c>
      <c r="AK1013" s="151" t="b">
        <f>ISNUMBER(SEARCH("IRT",Table1[[#This Row],[Current_Status]]))</f>
        <v>0</v>
      </c>
      <c r="AL1013" s="152">
        <f>YEAR(Table1[[#This Row],[Project_Initiated]])</f>
        <v>2018</v>
      </c>
      <c r="AM1013" s="87">
        <v>43770</v>
      </c>
      <c r="AN1013" s="87" t="str">
        <f>IF(AND(Table1[[#This Row],[Completed Date]]&gt;="07/01/2019"+0,Table1[[#This Row],[Completed Date]]&lt;="6/30/2020"+0),"FY 19-20",IF(AND(Table1[[#This Row],[Completed Date]]&gt;="07/01/2018"+0,Table1[[#This Row],[Completed Date]]&lt;="6/30/2019"+0),"FY 18-19",""))</f>
        <v>FY 19-20</v>
      </c>
      <c r="AO1013" s="152">
        <f>IFERROR(FIND("R",Table1[[#This Row],[FS_Priority]]),"")</f>
        <v>1</v>
      </c>
      <c r="AX1013"/>
      <c r="BA1013" s="3"/>
    </row>
    <row r="1014" spans="1:53" hidden="1" x14ac:dyDescent="0.25">
      <c r="A1014" s="164" t="s">
        <v>4570</v>
      </c>
      <c r="B1014" s="164" t="s">
        <v>295</v>
      </c>
      <c r="C1014" s="164" t="s">
        <v>4570</v>
      </c>
      <c r="D1014" s="168" t="b">
        <v>0</v>
      </c>
      <c r="E1014" s="164" t="s">
        <v>151</v>
      </c>
      <c r="F1014" s="164" t="s">
        <v>4669</v>
      </c>
      <c r="G1014" s="164" t="s">
        <v>295</v>
      </c>
      <c r="H1014" s="164" t="s">
        <v>378</v>
      </c>
      <c r="I1014" s="164" t="s">
        <v>4670</v>
      </c>
      <c r="J1014" s="164" t="s">
        <v>2854</v>
      </c>
      <c r="K1014" s="164" t="s">
        <v>4035</v>
      </c>
      <c r="L1014" s="164" t="s">
        <v>153</v>
      </c>
      <c r="M1014" s="164" t="s">
        <v>4671</v>
      </c>
      <c r="N1014" s="164" t="s">
        <v>295</v>
      </c>
      <c r="O1014" s="164" t="s">
        <v>263</v>
      </c>
      <c r="Q1014" s="164" t="s">
        <v>3586</v>
      </c>
      <c r="R1014" s="164" t="s">
        <v>295</v>
      </c>
      <c r="S1014" s="168" t="b">
        <v>0</v>
      </c>
      <c r="V1014" s="170">
        <v>43670</v>
      </c>
      <c r="W1014" s="164" t="s">
        <v>295</v>
      </c>
      <c r="X1014"/>
      <c r="Z1014" s="164" t="s">
        <v>295</v>
      </c>
      <c r="AC1014" s="164" t="s">
        <v>4792</v>
      </c>
      <c r="AD1014" s="167"/>
      <c r="AE1014" s="164" t="s">
        <v>583</v>
      </c>
      <c r="AF1014" s="164" t="s">
        <v>4792</v>
      </c>
      <c r="AG1014" s="164" t="s">
        <v>295</v>
      </c>
      <c r="AH1014" s="171">
        <v>43732</v>
      </c>
      <c r="AI1014" s="164" t="s">
        <v>4787</v>
      </c>
      <c r="AJ1014" s="151" t="str">
        <f t="shared" si="15"/>
        <v>FS</v>
      </c>
      <c r="AK1014" s="151" t="b">
        <f>ISNUMBER(SEARCH("IRT",Table1[[#This Row],[Current_Status]]))</f>
        <v>0</v>
      </c>
      <c r="AL1014" s="152">
        <f>YEAR(Table1[[#This Row],[Project_Initiated]])</f>
        <v>2019</v>
      </c>
      <c r="AM1014" s="87">
        <v>43770</v>
      </c>
      <c r="AN1014" s="87" t="str">
        <f>IF(AND(Table1[[#This Row],[Completed Date]]&gt;="07/01/2019"+0,Table1[[#This Row],[Completed Date]]&lt;="6/30/2020"+0),"FY 19-20",IF(AND(Table1[[#This Row],[Completed Date]]&gt;="07/01/2018"+0,Table1[[#This Row],[Completed Date]]&lt;="6/30/2019"+0),"FY 18-19",""))</f>
        <v>FY 19-20</v>
      </c>
      <c r="AO1014" s="152">
        <f>IFERROR(FIND("R",Table1[[#This Row],[FS_Priority]]),"")</f>
        <v>1</v>
      </c>
      <c r="AX1014"/>
      <c r="BA1014" s="3"/>
    </row>
    <row r="1015" spans="1:53" hidden="1" x14ac:dyDescent="0.25">
      <c r="A1015" s="164" t="s">
        <v>4571</v>
      </c>
      <c r="B1015" s="164" t="s">
        <v>295</v>
      </c>
      <c r="C1015" s="164" t="s">
        <v>4571</v>
      </c>
      <c r="D1015" s="168" t="b">
        <v>0</v>
      </c>
      <c r="E1015" s="164" t="s">
        <v>151</v>
      </c>
      <c r="F1015" s="164" t="s">
        <v>4676</v>
      </c>
      <c r="G1015" s="164" t="s">
        <v>4983</v>
      </c>
      <c r="H1015" s="164" t="s">
        <v>480</v>
      </c>
      <c r="I1015" s="164" t="s">
        <v>4677</v>
      </c>
      <c r="J1015" s="164" t="s">
        <v>2852</v>
      </c>
      <c r="K1015" s="164" t="s">
        <v>4035</v>
      </c>
      <c r="L1015" s="164" t="s">
        <v>153</v>
      </c>
      <c r="M1015" s="164" t="s">
        <v>4678</v>
      </c>
      <c r="N1015" s="164" t="s">
        <v>295</v>
      </c>
      <c r="O1015" s="164" t="s">
        <v>263</v>
      </c>
      <c r="Q1015" s="164" t="s">
        <v>3588</v>
      </c>
      <c r="R1015" s="164" t="s">
        <v>295</v>
      </c>
      <c r="S1015" s="168" t="b">
        <v>0</v>
      </c>
      <c r="V1015" s="170">
        <v>43677</v>
      </c>
      <c r="W1015" s="164" t="s">
        <v>295</v>
      </c>
      <c r="X1015"/>
      <c r="Z1015" s="164" t="s">
        <v>295</v>
      </c>
      <c r="AC1015" s="164" t="s">
        <v>295</v>
      </c>
      <c r="AD1015" s="167"/>
      <c r="AE1015" s="164" t="s">
        <v>583</v>
      </c>
      <c r="AF1015" s="164" t="s">
        <v>4984</v>
      </c>
      <c r="AG1015" s="164" t="s">
        <v>2884</v>
      </c>
      <c r="AH1015" s="167"/>
      <c r="AI1015" s="164" t="s">
        <v>4787</v>
      </c>
      <c r="AJ1015" s="151" t="str">
        <f t="shared" si="15"/>
        <v>FS</v>
      </c>
      <c r="AK1015" s="151" t="b">
        <f>ISNUMBER(SEARCH("IRT",Table1[[#This Row],[Current_Status]]))</f>
        <v>0</v>
      </c>
      <c r="AL1015" s="152">
        <f>YEAR(Table1[[#This Row],[Project_Initiated]])</f>
        <v>2019</v>
      </c>
      <c r="AM1015" s="87">
        <v>43770</v>
      </c>
      <c r="AN1015" s="87" t="str">
        <f>IF(AND(Table1[[#This Row],[Completed Date]]&gt;="07/01/2019"+0,Table1[[#This Row],[Completed Date]]&lt;="6/30/2020"+0),"FY 19-20",IF(AND(Table1[[#This Row],[Completed Date]]&gt;="07/01/2018"+0,Table1[[#This Row],[Completed Date]]&lt;="6/30/2019"+0),"FY 18-19",""))</f>
        <v/>
      </c>
      <c r="AO1015" s="152">
        <f>IFERROR(FIND("R",Table1[[#This Row],[FS_Priority]]),"")</f>
        <v>1</v>
      </c>
      <c r="AX1015"/>
      <c r="BA1015" s="3"/>
    </row>
    <row r="1016" spans="1:53" hidden="1" x14ac:dyDescent="0.25">
      <c r="A1016" s="164" t="s">
        <v>2789</v>
      </c>
      <c r="B1016" s="164" t="s">
        <v>295</v>
      </c>
      <c r="C1016" s="164" t="s">
        <v>2789</v>
      </c>
      <c r="D1016" s="168" t="b">
        <v>0</v>
      </c>
      <c r="E1016" s="164" t="s">
        <v>151</v>
      </c>
      <c r="F1016" s="164" t="s">
        <v>3486</v>
      </c>
      <c r="G1016" s="164" t="s">
        <v>4080</v>
      </c>
      <c r="H1016" s="164" t="s">
        <v>4081</v>
      </c>
      <c r="I1016" s="164" t="s">
        <v>295</v>
      </c>
      <c r="J1016" s="164" t="s">
        <v>2820</v>
      </c>
      <c r="K1016" s="164" t="s">
        <v>4035</v>
      </c>
      <c r="L1016" s="164" t="s">
        <v>153</v>
      </c>
      <c r="M1016" s="164" t="s">
        <v>4041</v>
      </c>
      <c r="N1016" s="164" t="s">
        <v>295</v>
      </c>
      <c r="O1016" s="164" t="s">
        <v>263</v>
      </c>
      <c r="Q1016" s="164" t="s">
        <v>3588</v>
      </c>
      <c r="R1016" s="164" t="s">
        <v>3071</v>
      </c>
      <c r="S1016" s="168" t="b">
        <v>0</v>
      </c>
      <c r="V1016" s="170">
        <v>43412</v>
      </c>
      <c r="W1016" s="164" t="s">
        <v>295</v>
      </c>
      <c r="X1016"/>
      <c r="Z1016" s="164" t="s">
        <v>295</v>
      </c>
      <c r="AC1016" s="164" t="s">
        <v>4981</v>
      </c>
      <c r="AD1016" s="171">
        <v>43560</v>
      </c>
      <c r="AE1016" s="164" t="s">
        <v>583</v>
      </c>
      <c r="AF1016" s="164" t="s">
        <v>4982</v>
      </c>
      <c r="AG1016" s="164" t="s">
        <v>2884</v>
      </c>
      <c r="AH1016"/>
      <c r="AI1016" s="164" t="s">
        <v>4934</v>
      </c>
      <c r="AJ1016" s="151" t="str">
        <f t="shared" si="15"/>
        <v>FS</v>
      </c>
      <c r="AK1016" s="151" t="b">
        <f>ISNUMBER(SEARCH("IRT",Table1[[#This Row],[Current_Status]]))</f>
        <v>0</v>
      </c>
      <c r="AL1016" s="152">
        <f>YEAR(Table1[[#This Row],[Project_Initiated]])</f>
        <v>2018</v>
      </c>
      <c r="AM1016" s="87">
        <v>43770</v>
      </c>
      <c r="AN1016" s="87" t="str">
        <f>IF(AND(Table1[[#This Row],[Completed Date]]&gt;="07/01/2019"+0,Table1[[#This Row],[Completed Date]]&lt;="6/30/2020"+0),"FY 19-20",IF(AND(Table1[[#This Row],[Completed Date]]&gt;="07/01/2018"+0,Table1[[#This Row],[Completed Date]]&lt;="6/30/2019"+0),"FY 18-19",""))</f>
        <v/>
      </c>
      <c r="AO1016" s="152">
        <f>IFERROR(FIND("R",Table1[[#This Row],[FS_Priority]]),"")</f>
        <v>1</v>
      </c>
      <c r="AX1016"/>
      <c r="BA1016" s="3"/>
    </row>
    <row r="1017" spans="1:53" hidden="1" x14ac:dyDescent="0.25">
      <c r="A1017" s="164" t="s">
        <v>4572</v>
      </c>
      <c r="B1017" s="164" t="s">
        <v>295</v>
      </c>
      <c r="C1017" s="164" t="s">
        <v>4572</v>
      </c>
      <c r="D1017" s="168" t="b">
        <v>0</v>
      </c>
      <c r="E1017" s="164" t="s">
        <v>151</v>
      </c>
      <c r="F1017" s="164" t="s">
        <v>4710</v>
      </c>
      <c r="G1017" s="164" t="s">
        <v>295</v>
      </c>
      <c r="H1017" s="164" t="s">
        <v>3873</v>
      </c>
      <c r="I1017" s="164" t="s">
        <v>4711</v>
      </c>
      <c r="J1017" s="164" t="s">
        <v>2854</v>
      </c>
      <c r="K1017" s="164" t="s">
        <v>4035</v>
      </c>
      <c r="L1017" s="164" t="s">
        <v>153</v>
      </c>
      <c r="M1017" s="164" t="s">
        <v>4063</v>
      </c>
      <c r="N1017" s="164" t="s">
        <v>295</v>
      </c>
      <c r="O1017" s="164" t="s">
        <v>263</v>
      </c>
      <c r="Q1017" s="164" t="s">
        <v>3742</v>
      </c>
      <c r="R1017" s="164" t="s">
        <v>295</v>
      </c>
      <c r="S1017" s="168" t="b">
        <v>0</v>
      </c>
      <c r="V1017" s="170">
        <v>43696</v>
      </c>
      <c r="W1017" s="164" t="s">
        <v>295</v>
      </c>
      <c r="X1017"/>
      <c r="Z1017" s="164" t="s">
        <v>295</v>
      </c>
      <c r="AC1017" s="164" t="s">
        <v>4834</v>
      </c>
      <c r="AD1017" s="171">
        <v>43718</v>
      </c>
      <c r="AE1017" s="164" t="s">
        <v>257</v>
      </c>
      <c r="AF1017" s="164" t="s">
        <v>4835</v>
      </c>
      <c r="AG1017" s="164" t="s">
        <v>2884</v>
      </c>
      <c r="AH1017" s="171">
        <v>43734</v>
      </c>
      <c r="AI1017" s="164" t="s">
        <v>4787</v>
      </c>
      <c r="AJ1017" s="151" t="str">
        <f t="shared" si="15"/>
        <v>FS</v>
      </c>
      <c r="AK1017" s="151" t="b">
        <f>ISNUMBER(SEARCH("IRT",Table1[[#This Row],[Current_Status]]))</f>
        <v>0</v>
      </c>
      <c r="AL1017" s="152">
        <f>YEAR(Table1[[#This Row],[Project_Initiated]])</f>
        <v>2019</v>
      </c>
      <c r="AM1017" s="87">
        <v>43770</v>
      </c>
      <c r="AN1017" s="87" t="str">
        <f>IF(AND(Table1[[#This Row],[Completed Date]]&gt;="07/01/2019"+0,Table1[[#This Row],[Completed Date]]&lt;="6/30/2020"+0),"FY 19-20",IF(AND(Table1[[#This Row],[Completed Date]]&gt;="07/01/2018"+0,Table1[[#This Row],[Completed Date]]&lt;="6/30/2019"+0),"FY 18-19",""))</f>
        <v>FY 19-20</v>
      </c>
      <c r="AO1017" s="152">
        <f>IFERROR(FIND("R",Table1[[#This Row],[FS_Priority]]),"")</f>
        <v>1</v>
      </c>
      <c r="AX1017"/>
      <c r="BA1017" s="3"/>
    </row>
    <row r="1018" spans="1:53" hidden="1" x14ac:dyDescent="0.25">
      <c r="A1018" s="164" t="s">
        <v>3740</v>
      </c>
      <c r="B1018" s="164" t="s">
        <v>295</v>
      </c>
      <c r="C1018" s="164" t="s">
        <v>3740</v>
      </c>
      <c r="D1018" s="168" t="b">
        <v>0</v>
      </c>
      <c r="E1018" s="164" t="s">
        <v>151</v>
      </c>
      <c r="F1018" s="164" t="s">
        <v>3741</v>
      </c>
      <c r="G1018" s="164" t="s">
        <v>4470</v>
      </c>
      <c r="H1018" s="164" t="s">
        <v>558</v>
      </c>
      <c r="I1018" s="164" t="s">
        <v>4072</v>
      </c>
      <c r="J1018" s="164" t="s">
        <v>2865</v>
      </c>
      <c r="K1018" s="164" t="s">
        <v>4035</v>
      </c>
      <c r="L1018" s="164" t="s">
        <v>153</v>
      </c>
      <c r="M1018" s="164" t="s">
        <v>3906</v>
      </c>
      <c r="N1018" s="164" t="s">
        <v>295</v>
      </c>
      <c r="O1018" s="164" t="s">
        <v>4379</v>
      </c>
      <c r="Q1018" s="164" t="s">
        <v>3742</v>
      </c>
      <c r="R1018" s="164" t="s">
        <v>295</v>
      </c>
      <c r="S1018" s="168" t="b">
        <v>1</v>
      </c>
      <c r="V1018" s="170">
        <v>43550</v>
      </c>
      <c r="W1018" s="164" t="s">
        <v>295</v>
      </c>
      <c r="X1018"/>
      <c r="Z1018" s="164" t="s">
        <v>295</v>
      </c>
      <c r="AC1018" s="164" t="s">
        <v>5024</v>
      </c>
      <c r="AE1018" s="164" t="s">
        <v>583</v>
      </c>
      <c r="AF1018" s="164" t="s">
        <v>4852</v>
      </c>
      <c r="AG1018" s="164" t="s">
        <v>2884</v>
      </c>
      <c r="AH1018"/>
      <c r="AI1018" s="164" t="s">
        <v>4934</v>
      </c>
      <c r="AJ1018" s="151" t="str">
        <f t="shared" si="15"/>
        <v>FS</v>
      </c>
      <c r="AK1018" s="151" t="b">
        <f>ISNUMBER(SEARCH("IRT",Table1[[#This Row],[Current_Status]]))</f>
        <v>0</v>
      </c>
      <c r="AL1018" s="152">
        <f>YEAR(Table1[[#This Row],[Project_Initiated]])</f>
        <v>2019</v>
      </c>
      <c r="AM1018" s="87">
        <v>43770</v>
      </c>
      <c r="AN1018" s="87" t="str">
        <f>IF(AND(Table1[[#This Row],[Completed Date]]&gt;="07/01/2019"+0,Table1[[#This Row],[Completed Date]]&lt;="6/30/2020"+0),"FY 19-20",IF(AND(Table1[[#This Row],[Completed Date]]&gt;="07/01/2018"+0,Table1[[#This Row],[Completed Date]]&lt;="6/30/2019"+0),"FY 18-19",""))</f>
        <v/>
      </c>
      <c r="AO1018" s="152">
        <f>IFERROR(FIND("R",Table1[[#This Row],[FS_Priority]]),"")</f>
        <v>1</v>
      </c>
      <c r="AX1018"/>
      <c r="BA1018" s="3"/>
    </row>
    <row r="1019" spans="1:53" hidden="1" x14ac:dyDescent="0.25">
      <c r="A1019" s="164" t="s">
        <v>3743</v>
      </c>
      <c r="B1019" s="164" t="s">
        <v>295</v>
      </c>
      <c r="C1019" s="164" t="s">
        <v>3743</v>
      </c>
      <c r="D1019" s="168" t="b">
        <v>0</v>
      </c>
      <c r="E1019" s="164" t="s">
        <v>151</v>
      </c>
      <c r="F1019" s="164" t="s">
        <v>4417</v>
      </c>
      <c r="G1019" s="164" t="s">
        <v>4472</v>
      </c>
      <c r="H1019" s="164" t="s">
        <v>1402</v>
      </c>
      <c r="I1019" s="164" t="s">
        <v>372</v>
      </c>
      <c r="J1019" s="164" t="s">
        <v>2854</v>
      </c>
      <c r="K1019" s="164" t="s">
        <v>4035</v>
      </c>
      <c r="L1019" s="164" t="s">
        <v>153</v>
      </c>
      <c r="M1019" s="164" t="s">
        <v>4041</v>
      </c>
      <c r="N1019" s="164" t="s">
        <v>295</v>
      </c>
      <c r="O1019" s="164" t="s">
        <v>4379</v>
      </c>
      <c r="Q1019" s="164" t="s">
        <v>3744</v>
      </c>
      <c r="R1019" s="164" t="s">
        <v>295</v>
      </c>
      <c r="S1019" s="168" t="b">
        <v>0</v>
      </c>
      <c r="V1019" s="170">
        <v>43558</v>
      </c>
      <c r="W1019" s="164" t="s">
        <v>295</v>
      </c>
      <c r="X1019"/>
      <c r="Z1019" s="164" t="s">
        <v>295</v>
      </c>
      <c r="AC1019" s="164" t="s">
        <v>5032</v>
      </c>
      <c r="AD1019" s="167"/>
      <c r="AE1019" s="164" t="s">
        <v>583</v>
      </c>
      <c r="AF1019" s="164" t="s">
        <v>5033</v>
      </c>
      <c r="AG1019" s="164" t="s">
        <v>295</v>
      </c>
      <c r="AH1019"/>
      <c r="AI1019" s="164" t="s">
        <v>4934</v>
      </c>
      <c r="AJ1019" s="151" t="str">
        <f t="shared" si="15"/>
        <v>FS</v>
      </c>
      <c r="AK1019" s="151" t="b">
        <f>ISNUMBER(SEARCH("IRT",Table1[[#This Row],[Current_Status]]))</f>
        <v>0</v>
      </c>
      <c r="AL1019" s="152">
        <f>YEAR(Table1[[#This Row],[Project_Initiated]])</f>
        <v>2019</v>
      </c>
      <c r="AM1019" s="87">
        <v>43770</v>
      </c>
      <c r="AN1019" s="87" t="str">
        <f>IF(AND(Table1[[#This Row],[Completed Date]]&gt;="07/01/2019"+0,Table1[[#This Row],[Completed Date]]&lt;="6/30/2020"+0),"FY 19-20",IF(AND(Table1[[#This Row],[Completed Date]]&gt;="07/01/2018"+0,Table1[[#This Row],[Completed Date]]&lt;="6/30/2019"+0),"FY 18-19",""))</f>
        <v/>
      </c>
      <c r="AO1019" s="152">
        <f>IFERROR(FIND("R",Table1[[#This Row],[FS_Priority]]),"")</f>
        <v>1</v>
      </c>
      <c r="AX1019"/>
      <c r="BA1019" s="3"/>
    </row>
    <row r="1020" spans="1:53" hidden="1" x14ac:dyDescent="0.25">
      <c r="A1020" s="164" t="s">
        <v>3745</v>
      </c>
      <c r="B1020" s="164" t="s">
        <v>295</v>
      </c>
      <c r="C1020" s="164" t="s">
        <v>3745</v>
      </c>
      <c r="D1020" s="168" t="b">
        <v>0</v>
      </c>
      <c r="E1020" s="164" t="s">
        <v>151</v>
      </c>
      <c r="F1020" s="164" t="s">
        <v>3746</v>
      </c>
      <c r="G1020" s="164" t="s">
        <v>4461</v>
      </c>
      <c r="H1020" s="164" t="s">
        <v>1202</v>
      </c>
      <c r="I1020" s="164" t="s">
        <v>4171</v>
      </c>
      <c r="J1020" s="164" t="s">
        <v>2832</v>
      </c>
      <c r="K1020" s="164" t="s">
        <v>4035</v>
      </c>
      <c r="L1020" s="164" t="s">
        <v>153</v>
      </c>
      <c r="M1020" s="164" t="s">
        <v>4384</v>
      </c>
      <c r="N1020" s="164" t="s">
        <v>295</v>
      </c>
      <c r="O1020" s="164" t="s">
        <v>4379</v>
      </c>
      <c r="Q1020" s="164" t="s">
        <v>3747</v>
      </c>
      <c r="R1020" s="164" t="s">
        <v>295</v>
      </c>
      <c r="S1020" s="168" t="b">
        <v>0</v>
      </c>
      <c r="V1020" s="170">
        <v>43494</v>
      </c>
      <c r="W1020" s="164" t="s">
        <v>295</v>
      </c>
      <c r="X1020"/>
      <c r="Z1020" s="164" t="s">
        <v>295</v>
      </c>
      <c r="AC1020" s="164" t="s">
        <v>295</v>
      </c>
      <c r="AD1020" s="167"/>
      <c r="AE1020" s="164" t="s">
        <v>583</v>
      </c>
      <c r="AF1020" s="164" t="s">
        <v>4836</v>
      </c>
      <c r="AG1020" s="164" t="s">
        <v>2884</v>
      </c>
      <c r="AH1020"/>
      <c r="AI1020" s="164" t="s">
        <v>4934</v>
      </c>
      <c r="AJ1020" s="151" t="str">
        <f t="shared" si="15"/>
        <v>FS</v>
      </c>
      <c r="AK1020" s="151" t="b">
        <f>ISNUMBER(SEARCH("IRT",Table1[[#This Row],[Current_Status]]))</f>
        <v>0</v>
      </c>
      <c r="AL1020" s="152">
        <f>YEAR(Table1[[#This Row],[Project_Initiated]])</f>
        <v>2019</v>
      </c>
      <c r="AM1020" s="87">
        <v>43770</v>
      </c>
      <c r="AN1020" s="87" t="str">
        <f>IF(AND(Table1[[#This Row],[Completed Date]]&gt;="07/01/2019"+0,Table1[[#This Row],[Completed Date]]&lt;="6/30/2020"+0),"FY 19-20",IF(AND(Table1[[#This Row],[Completed Date]]&gt;="07/01/2018"+0,Table1[[#This Row],[Completed Date]]&lt;="6/30/2019"+0),"FY 18-19",""))</f>
        <v/>
      </c>
      <c r="AO1020" s="152">
        <f>IFERROR(FIND("R",Table1[[#This Row],[FS_Priority]]),"")</f>
        <v>1</v>
      </c>
      <c r="AX1020"/>
      <c r="BA1020" s="3"/>
    </row>
    <row r="1021" spans="1:53" hidden="1" x14ac:dyDescent="0.25">
      <c r="A1021" s="164" t="s">
        <v>3748</v>
      </c>
      <c r="B1021" s="164" t="s">
        <v>295</v>
      </c>
      <c r="C1021" s="164" t="s">
        <v>3748</v>
      </c>
      <c r="D1021" s="168" t="b">
        <v>0</v>
      </c>
      <c r="E1021" s="164" t="s">
        <v>151</v>
      </c>
      <c r="F1021" s="164" t="s">
        <v>3749</v>
      </c>
      <c r="G1021" s="164" t="s">
        <v>4891</v>
      </c>
      <c r="H1021" s="164" t="s">
        <v>558</v>
      </c>
      <c r="I1021" s="164" t="s">
        <v>4385</v>
      </c>
      <c r="J1021" s="164" t="s">
        <v>4755</v>
      </c>
      <c r="K1021" s="164" t="s">
        <v>4035</v>
      </c>
      <c r="L1021" s="164" t="s">
        <v>153</v>
      </c>
      <c r="M1021" s="164" t="s">
        <v>3906</v>
      </c>
      <c r="N1021" s="164" t="s">
        <v>295</v>
      </c>
      <c r="O1021" s="164" t="s">
        <v>4379</v>
      </c>
      <c r="Q1021" s="164" t="s">
        <v>3750</v>
      </c>
      <c r="R1021" s="164" t="s">
        <v>295</v>
      </c>
      <c r="S1021" s="168" t="b">
        <v>0</v>
      </c>
      <c r="V1021" s="170">
        <v>43516</v>
      </c>
      <c r="W1021" s="164" t="s">
        <v>295</v>
      </c>
      <c r="X1021"/>
      <c r="Z1021" s="164" t="s">
        <v>295</v>
      </c>
      <c r="AC1021" s="164" t="s">
        <v>295</v>
      </c>
      <c r="AD1021" s="170">
        <v>43725</v>
      </c>
      <c r="AE1021" s="164" t="s">
        <v>583</v>
      </c>
      <c r="AF1021" s="164" t="s">
        <v>4985</v>
      </c>
      <c r="AG1021" s="164" t="s">
        <v>2884</v>
      </c>
      <c r="AH1021"/>
      <c r="AI1021" s="164" t="s">
        <v>4934</v>
      </c>
      <c r="AJ1021" s="151" t="str">
        <f t="shared" si="15"/>
        <v>FS</v>
      </c>
      <c r="AK1021" s="151" t="b">
        <f>ISNUMBER(SEARCH("IRT",Table1[[#This Row],[Current_Status]]))</f>
        <v>0</v>
      </c>
      <c r="AL1021" s="152">
        <f>YEAR(Table1[[#This Row],[Project_Initiated]])</f>
        <v>2019</v>
      </c>
      <c r="AM1021" s="87">
        <v>43770</v>
      </c>
      <c r="AN1021" s="87" t="str">
        <f>IF(AND(Table1[[#This Row],[Completed Date]]&gt;="07/01/2019"+0,Table1[[#This Row],[Completed Date]]&lt;="6/30/2020"+0),"FY 19-20",IF(AND(Table1[[#This Row],[Completed Date]]&gt;="07/01/2018"+0,Table1[[#This Row],[Completed Date]]&lt;="6/30/2019"+0),"FY 18-19",""))</f>
        <v/>
      </c>
      <c r="AO1021" s="152">
        <f>IFERROR(FIND("R",Table1[[#This Row],[FS_Priority]]),"")</f>
        <v>1</v>
      </c>
      <c r="AX1021"/>
      <c r="BA1021" s="3"/>
    </row>
    <row r="1022" spans="1:53" hidden="1" x14ac:dyDescent="0.25">
      <c r="A1022" s="164" t="s">
        <v>3751</v>
      </c>
      <c r="B1022" s="164" t="s">
        <v>295</v>
      </c>
      <c r="C1022" s="164" t="s">
        <v>3751</v>
      </c>
      <c r="D1022" s="168" t="b">
        <v>0</v>
      </c>
      <c r="E1022" s="164" t="s">
        <v>151</v>
      </c>
      <c r="F1022" s="164" t="s">
        <v>3752</v>
      </c>
      <c r="G1022" s="164" t="s">
        <v>4464</v>
      </c>
      <c r="H1022" s="164" t="s">
        <v>3873</v>
      </c>
      <c r="I1022" s="164" t="s">
        <v>4386</v>
      </c>
      <c r="J1022" s="164" t="s">
        <v>2839</v>
      </c>
      <c r="K1022" s="164" t="s">
        <v>4035</v>
      </c>
      <c r="L1022" s="164" t="s">
        <v>153</v>
      </c>
      <c r="M1022" s="164" t="s">
        <v>4063</v>
      </c>
      <c r="N1022" s="164" t="s">
        <v>295</v>
      </c>
      <c r="O1022" s="164" t="s">
        <v>4379</v>
      </c>
      <c r="Q1022" s="164" t="s">
        <v>3753</v>
      </c>
      <c r="R1022" s="164" t="s">
        <v>295</v>
      </c>
      <c r="S1022" s="168" t="b">
        <v>0</v>
      </c>
      <c r="V1022" s="170">
        <v>43523</v>
      </c>
      <c r="W1022" s="164" t="s">
        <v>295</v>
      </c>
      <c r="X1022"/>
      <c r="Z1022" s="164" t="s">
        <v>295</v>
      </c>
      <c r="AC1022" s="164" t="s">
        <v>4837</v>
      </c>
      <c r="AD1022" s="171">
        <v>43392</v>
      </c>
      <c r="AE1022" s="164" t="s">
        <v>257</v>
      </c>
      <c r="AF1022" s="164" t="s">
        <v>4465</v>
      </c>
      <c r="AG1022" s="164" t="s">
        <v>2884</v>
      </c>
      <c r="AH1022" s="167"/>
      <c r="AI1022" s="164" t="s">
        <v>4934</v>
      </c>
      <c r="AJ1022" s="151" t="str">
        <f t="shared" si="15"/>
        <v>FS</v>
      </c>
      <c r="AK1022" s="151" t="b">
        <f>ISNUMBER(SEARCH("IRT",Table1[[#This Row],[Current_Status]]))</f>
        <v>0</v>
      </c>
      <c r="AL1022" s="152">
        <f>YEAR(Table1[[#This Row],[Project_Initiated]])</f>
        <v>2019</v>
      </c>
      <c r="AM1022" s="87">
        <v>43770</v>
      </c>
      <c r="AN1022" s="87" t="str">
        <f>IF(AND(Table1[[#This Row],[Completed Date]]&gt;="07/01/2019"+0,Table1[[#This Row],[Completed Date]]&lt;="6/30/2020"+0),"FY 19-20",IF(AND(Table1[[#This Row],[Completed Date]]&gt;="07/01/2018"+0,Table1[[#This Row],[Completed Date]]&lt;="6/30/2019"+0),"FY 18-19",""))</f>
        <v/>
      </c>
      <c r="AO1022" s="152">
        <f>IFERROR(FIND("R",Table1[[#This Row],[FS_Priority]]),"")</f>
        <v>1</v>
      </c>
      <c r="AX1022"/>
      <c r="BA1022" s="3"/>
    </row>
    <row r="1023" spans="1:53" hidden="1" x14ac:dyDescent="0.25">
      <c r="A1023" s="164" t="s">
        <v>3754</v>
      </c>
      <c r="B1023" s="164" t="s">
        <v>295</v>
      </c>
      <c r="C1023" s="164" t="s">
        <v>3754</v>
      </c>
      <c r="D1023" s="168" t="b">
        <v>0</v>
      </c>
      <c r="E1023" s="164" t="s">
        <v>151</v>
      </c>
      <c r="F1023" s="164" t="s">
        <v>3755</v>
      </c>
      <c r="G1023" s="164" t="s">
        <v>4469</v>
      </c>
      <c r="H1023" s="164" t="s">
        <v>546</v>
      </c>
      <c r="I1023" s="164" t="s">
        <v>4387</v>
      </c>
      <c r="J1023" s="164" t="s">
        <v>2852</v>
      </c>
      <c r="K1023" s="164" t="s">
        <v>4035</v>
      </c>
      <c r="L1023" s="164" t="s">
        <v>153</v>
      </c>
      <c r="M1023" s="164" t="s">
        <v>4388</v>
      </c>
      <c r="N1023" s="164" t="s">
        <v>295</v>
      </c>
      <c r="O1023" s="164" t="s">
        <v>4379</v>
      </c>
      <c r="P1023" s="167"/>
      <c r="Q1023" s="164" t="s">
        <v>3756</v>
      </c>
      <c r="R1023" s="164" t="s">
        <v>295</v>
      </c>
      <c r="S1023" s="168" t="b">
        <v>0</v>
      </c>
      <c r="T1023" s="167"/>
      <c r="V1023" s="170">
        <v>43545</v>
      </c>
      <c r="W1023" s="164" t="s">
        <v>295</v>
      </c>
      <c r="X1023" s="167"/>
      <c r="Y1023" s="167"/>
      <c r="Z1023" s="164" t="s">
        <v>295</v>
      </c>
      <c r="AC1023" s="164" t="s">
        <v>295</v>
      </c>
      <c r="AD1023" s="171">
        <v>43739</v>
      </c>
      <c r="AE1023" s="164" t="s">
        <v>583</v>
      </c>
      <c r="AF1023" s="164" t="s">
        <v>4986</v>
      </c>
      <c r="AG1023" s="164" t="s">
        <v>2884</v>
      </c>
      <c r="AH1023"/>
      <c r="AI1023" s="164" t="s">
        <v>4934</v>
      </c>
      <c r="AJ1023" s="151" t="str">
        <f t="shared" si="15"/>
        <v>FS</v>
      </c>
      <c r="AK1023" s="151" t="b">
        <f>ISNUMBER(SEARCH("IRT",Table1[[#This Row],[Current_Status]]))</f>
        <v>0</v>
      </c>
      <c r="AL1023" s="152">
        <f>YEAR(Table1[[#This Row],[Project_Initiated]])</f>
        <v>2019</v>
      </c>
      <c r="AM1023" s="87">
        <v>43770</v>
      </c>
      <c r="AN1023" s="87" t="str">
        <f>IF(AND(Table1[[#This Row],[Completed Date]]&gt;="07/01/2019"+0,Table1[[#This Row],[Completed Date]]&lt;="6/30/2020"+0),"FY 19-20",IF(AND(Table1[[#This Row],[Completed Date]]&gt;="07/01/2018"+0,Table1[[#This Row],[Completed Date]]&lt;="6/30/2019"+0),"FY 18-19",""))</f>
        <v/>
      </c>
      <c r="AO1023" s="152">
        <f>IFERROR(FIND("R",Table1[[#This Row],[FS_Priority]]),"")</f>
        <v>1</v>
      </c>
      <c r="AX1023"/>
      <c r="BA1023" s="3"/>
    </row>
    <row r="1024" spans="1:53" hidden="1" x14ac:dyDescent="0.25">
      <c r="A1024" s="164" t="s">
        <v>3757</v>
      </c>
      <c r="B1024" s="164" t="s">
        <v>295</v>
      </c>
      <c r="C1024" s="164" t="s">
        <v>3757</v>
      </c>
      <c r="D1024" s="168" t="b">
        <v>0</v>
      </c>
      <c r="E1024" s="164" t="s">
        <v>151</v>
      </c>
      <c r="F1024" s="164" t="s">
        <v>3758</v>
      </c>
      <c r="G1024" s="164" t="s">
        <v>4476</v>
      </c>
      <c r="H1024" s="164" t="s">
        <v>544</v>
      </c>
      <c r="I1024" s="164" t="s">
        <v>4389</v>
      </c>
      <c r="J1024" s="164" t="s">
        <v>2854</v>
      </c>
      <c r="K1024" s="164" t="s">
        <v>4035</v>
      </c>
      <c r="L1024" s="164" t="s">
        <v>153</v>
      </c>
      <c r="M1024" s="164" t="s">
        <v>4040</v>
      </c>
      <c r="N1024" s="164" t="s">
        <v>295</v>
      </c>
      <c r="O1024" s="164" t="s">
        <v>4379</v>
      </c>
      <c r="P1024" s="167"/>
      <c r="Q1024" s="164" t="s">
        <v>3759</v>
      </c>
      <c r="R1024" s="164" t="s">
        <v>295</v>
      </c>
      <c r="S1024" s="168" t="b">
        <v>0</v>
      </c>
      <c r="T1024" s="167"/>
      <c r="V1024" s="170">
        <v>43581</v>
      </c>
      <c r="W1024" s="164" t="s">
        <v>295</v>
      </c>
      <c r="X1024" s="167"/>
      <c r="Y1024" s="167"/>
      <c r="Z1024" s="164" t="s">
        <v>295</v>
      </c>
      <c r="AC1024" s="164" t="s">
        <v>295</v>
      </c>
      <c r="AE1024" s="164" t="s">
        <v>583</v>
      </c>
      <c r="AF1024" s="164" t="s">
        <v>4760</v>
      </c>
      <c r="AG1024" s="164" t="s">
        <v>2883</v>
      </c>
      <c r="AH1024" s="171">
        <v>43726</v>
      </c>
      <c r="AI1024" s="164" t="s">
        <v>4934</v>
      </c>
      <c r="AJ1024" s="151" t="str">
        <f t="shared" si="15"/>
        <v>FS</v>
      </c>
      <c r="AK1024" s="151" t="b">
        <f>ISNUMBER(SEARCH("IRT",Table1[[#This Row],[Current_Status]]))</f>
        <v>0</v>
      </c>
      <c r="AL1024" s="152">
        <f>YEAR(Table1[[#This Row],[Project_Initiated]])</f>
        <v>2019</v>
      </c>
      <c r="AM1024" s="87">
        <v>43770</v>
      </c>
      <c r="AN1024" s="87" t="str">
        <f>IF(AND(Table1[[#This Row],[Completed Date]]&gt;="07/01/2019"+0,Table1[[#This Row],[Completed Date]]&lt;="6/30/2020"+0),"FY 19-20",IF(AND(Table1[[#This Row],[Completed Date]]&gt;="07/01/2018"+0,Table1[[#This Row],[Completed Date]]&lt;="6/30/2019"+0),"FY 18-19",""))</f>
        <v>FY 19-20</v>
      </c>
      <c r="AO1024" s="152">
        <f>IFERROR(FIND("R",Table1[[#This Row],[FS_Priority]]),"")</f>
        <v>1</v>
      </c>
      <c r="AX1024"/>
      <c r="BA1024" s="3"/>
    </row>
    <row r="1025" spans="1:53" hidden="1" x14ac:dyDescent="0.25">
      <c r="A1025" s="164" t="s">
        <v>160</v>
      </c>
      <c r="B1025" s="164" t="s">
        <v>160</v>
      </c>
      <c r="C1025" s="164" t="s">
        <v>295</v>
      </c>
      <c r="D1025" s="168" t="b">
        <v>0</v>
      </c>
      <c r="E1025" s="164" t="s">
        <v>151</v>
      </c>
      <c r="F1025" s="164" t="s">
        <v>161</v>
      </c>
      <c r="G1025" s="164" t="s">
        <v>4135</v>
      </c>
      <c r="H1025" s="164" t="s">
        <v>295</v>
      </c>
      <c r="I1025" s="164" t="s">
        <v>295</v>
      </c>
      <c r="J1025" s="164" t="s">
        <v>3831</v>
      </c>
      <c r="K1025" s="164" t="s">
        <v>4035</v>
      </c>
      <c r="L1025" s="164" t="s">
        <v>153</v>
      </c>
      <c r="M1025" s="164" t="s">
        <v>4136</v>
      </c>
      <c r="N1025" s="164" t="s">
        <v>295</v>
      </c>
      <c r="O1025" s="164" t="s">
        <v>177</v>
      </c>
      <c r="P1025" s="168">
        <v>1</v>
      </c>
      <c r="Q1025" s="164" t="s">
        <v>295</v>
      </c>
      <c r="R1025" s="164" t="s">
        <v>295</v>
      </c>
      <c r="S1025" s="168" t="b">
        <v>0</v>
      </c>
      <c r="T1025" s="168">
        <v>1575000</v>
      </c>
      <c r="V1025" s="170">
        <v>43108</v>
      </c>
      <c r="W1025" s="164" t="s">
        <v>74</v>
      </c>
      <c r="X1025" s="171">
        <v>43862</v>
      </c>
      <c r="Y1025" s="171">
        <v>43922</v>
      </c>
      <c r="Z1025" s="164" t="s">
        <v>295</v>
      </c>
      <c r="AC1025" s="164" t="s">
        <v>295</v>
      </c>
      <c r="AE1025" s="164" t="s">
        <v>295</v>
      </c>
      <c r="AF1025" s="164" t="s">
        <v>295</v>
      </c>
      <c r="AG1025" s="164" t="s">
        <v>295</v>
      </c>
      <c r="AH1025"/>
      <c r="AI1025" s="164" t="s">
        <v>295</v>
      </c>
      <c r="AJ1025" s="151" t="str">
        <f t="shared" si="15"/>
        <v>PD&amp;C</v>
      </c>
      <c r="AK1025" s="151" t="b">
        <f>ISNUMBER(SEARCH("IRT",Table1[[#This Row],[Current_Status]]))</f>
        <v>0</v>
      </c>
      <c r="AL1025" s="152">
        <f>YEAR(Table1[[#This Row],[Project_Initiated]])</f>
        <v>2018</v>
      </c>
      <c r="AM1025" s="87">
        <v>43770</v>
      </c>
      <c r="AN1025" s="87" t="str">
        <f>IF(AND(Table1[[#This Row],[Completed Date]]&gt;="07/01/2019"+0,Table1[[#This Row],[Completed Date]]&lt;="6/30/2020"+0),"FY 19-20",IF(AND(Table1[[#This Row],[Completed Date]]&gt;="07/01/2018"+0,Table1[[#This Row],[Completed Date]]&lt;="6/30/2019"+0),"FY 18-19",""))</f>
        <v/>
      </c>
      <c r="AO1025" s="152" t="str">
        <f>IFERROR(FIND("R",Table1[[#This Row],[FS_Priority]]),"")</f>
        <v/>
      </c>
      <c r="AX1025"/>
      <c r="BA1025" s="3"/>
    </row>
    <row r="1026" spans="1:53" hidden="1" x14ac:dyDescent="0.25">
      <c r="A1026" s="164" t="s">
        <v>157</v>
      </c>
      <c r="B1026" s="164" t="s">
        <v>157</v>
      </c>
      <c r="C1026" s="164" t="s">
        <v>295</v>
      </c>
      <c r="D1026" s="168" t="b">
        <v>0</v>
      </c>
      <c r="E1026" s="164" t="s">
        <v>151</v>
      </c>
      <c r="F1026" s="164" t="s">
        <v>158</v>
      </c>
      <c r="G1026" s="164" t="s">
        <v>159</v>
      </c>
      <c r="H1026" s="164" t="s">
        <v>295</v>
      </c>
      <c r="I1026" s="164" t="s">
        <v>295</v>
      </c>
      <c r="J1026" s="164" t="s">
        <v>3854</v>
      </c>
      <c r="K1026" s="164" t="s">
        <v>4035</v>
      </c>
      <c r="L1026" s="164" t="s">
        <v>153</v>
      </c>
      <c r="M1026" s="164" t="s">
        <v>4134</v>
      </c>
      <c r="N1026" s="164" t="s">
        <v>295</v>
      </c>
      <c r="O1026" s="164" t="s">
        <v>177</v>
      </c>
      <c r="P1026" s="168">
        <v>1</v>
      </c>
      <c r="Q1026" s="164" t="s">
        <v>295</v>
      </c>
      <c r="R1026" s="164" t="s">
        <v>295</v>
      </c>
      <c r="S1026" s="168" t="b">
        <v>0</v>
      </c>
      <c r="T1026" s="168">
        <v>359000</v>
      </c>
      <c r="V1026" s="170">
        <v>42993</v>
      </c>
      <c r="W1026" s="164" t="s">
        <v>34</v>
      </c>
      <c r="X1026" s="170">
        <v>43495</v>
      </c>
      <c r="Y1026" s="170">
        <v>43678</v>
      </c>
      <c r="Z1026" s="164" t="s">
        <v>295</v>
      </c>
      <c r="AC1026" s="164" t="s">
        <v>295</v>
      </c>
      <c r="AE1026" s="164" t="s">
        <v>295</v>
      </c>
      <c r="AF1026" s="164" t="s">
        <v>295</v>
      </c>
      <c r="AG1026" s="164" t="s">
        <v>295</v>
      </c>
      <c r="AH1026"/>
      <c r="AI1026" s="164" t="s">
        <v>295</v>
      </c>
      <c r="AJ1026" s="151" t="str">
        <f t="shared" ref="AJ1026:AJ1089" si="16">IF(LEN(A1026)&gt;6,"FS","PD&amp;C")</f>
        <v>PD&amp;C</v>
      </c>
      <c r="AK1026" s="151" t="b">
        <f>ISNUMBER(SEARCH("IRT",Table1[[#This Row],[Current_Status]]))</f>
        <v>0</v>
      </c>
      <c r="AL1026" s="152">
        <f>YEAR(Table1[[#This Row],[Project_Initiated]])</f>
        <v>2017</v>
      </c>
      <c r="AM1026" s="87">
        <v>43770</v>
      </c>
      <c r="AN1026" s="87" t="str">
        <f>IF(AND(Table1[[#This Row],[Completed Date]]&gt;="07/01/2019"+0,Table1[[#This Row],[Completed Date]]&lt;="6/30/2020"+0),"FY 19-20",IF(AND(Table1[[#This Row],[Completed Date]]&gt;="07/01/2018"+0,Table1[[#This Row],[Completed Date]]&lt;="6/30/2019"+0),"FY 18-19",""))</f>
        <v/>
      </c>
      <c r="AO1026" s="152" t="str">
        <f>IFERROR(FIND("R",Table1[[#This Row],[FS_Priority]]),"")</f>
        <v/>
      </c>
      <c r="AX1026"/>
      <c r="BA1026" s="3"/>
    </row>
    <row r="1027" spans="1:53" hidden="1" x14ac:dyDescent="0.25">
      <c r="A1027" s="164" t="s">
        <v>207</v>
      </c>
      <c r="B1027" s="164" t="s">
        <v>207</v>
      </c>
      <c r="C1027" s="164" t="s">
        <v>295</v>
      </c>
      <c r="D1027" s="168" t="b">
        <v>0</v>
      </c>
      <c r="E1027" s="164" t="s">
        <v>151</v>
      </c>
      <c r="F1027" s="164" t="s">
        <v>208</v>
      </c>
      <c r="G1027" s="164" t="s">
        <v>4217</v>
      </c>
      <c r="H1027" s="164" t="s">
        <v>4444</v>
      </c>
      <c r="I1027" s="164" t="s">
        <v>295</v>
      </c>
      <c r="J1027" s="164" t="s">
        <v>44</v>
      </c>
      <c r="K1027" s="164" t="s">
        <v>4035</v>
      </c>
      <c r="L1027" s="164" t="s">
        <v>153</v>
      </c>
      <c r="M1027" s="164" t="s">
        <v>206</v>
      </c>
      <c r="N1027" s="164" t="s">
        <v>295</v>
      </c>
      <c r="O1027" s="164" t="s">
        <v>177</v>
      </c>
      <c r="P1027" s="168">
        <v>2</v>
      </c>
      <c r="Q1027" s="164" t="s">
        <v>295</v>
      </c>
      <c r="R1027" s="164" t="s">
        <v>295</v>
      </c>
      <c r="S1027" s="168" t="b">
        <v>0</v>
      </c>
      <c r="T1027" s="169">
        <v>24700</v>
      </c>
      <c r="V1027" s="170">
        <v>43157</v>
      </c>
      <c r="W1027" s="164" t="s">
        <v>4987</v>
      </c>
      <c r="X1027"/>
      <c r="Z1027" s="164" t="s">
        <v>295</v>
      </c>
      <c r="AC1027" s="164" t="s">
        <v>295</v>
      </c>
      <c r="AE1027" s="164" t="s">
        <v>295</v>
      </c>
      <c r="AF1027" s="164" t="s">
        <v>295</v>
      </c>
      <c r="AG1027" s="164" t="s">
        <v>295</v>
      </c>
      <c r="AH1027"/>
      <c r="AI1027" s="164" t="s">
        <v>295</v>
      </c>
      <c r="AJ1027" s="151" t="str">
        <f t="shared" si="16"/>
        <v>PD&amp;C</v>
      </c>
      <c r="AK1027" s="151" t="b">
        <f>ISNUMBER(SEARCH("IRT",Table1[[#This Row],[Current_Status]]))</f>
        <v>0</v>
      </c>
      <c r="AL1027" s="152">
        <f>YEAR(Table1[[#This Row],[Project_Initiated]])</f>
        <v>2018</v>
      </c>
      <c r="AM1027" s="87">
        <v>43770</v>
      </c>
      <c r="AN1027" s="87" t="str">
        <f>IF(AND(Table1[[#This Row],[Completed Date]]&gt;="07/01/2019"+0,Table1[[#This Row],[Completed Date]]&lt;="6/30/2020"+0),"FY 19-20",IF(AND(Table1[[#This Row],[Completed Date]]&gt;="07/01/2018"+0,Table1[[#This Row],[Completed Date]]&lt;="6/30/2019"+0),"FY 18-19",""))</f>
        <v/>
      </c>
      <c r="AO1027" s="152" t="str">
        <f>IFERROR(FIND("R",Table1[[#This Row],[FS_Priority]]),"")</f>
        <v/>
      </c>
      <c r="AX1027"/>
      <c r="BA1027" s="3"/>
    </row>
    <row r="1028" spans="1:53" hidden="1" x14ac:dyDescent="0.25">
      <c r="A1028" s="164" t="s">
        <v>154</v>
      </c>
      <c r="B1028" s="164" t="s">
        <v>154</v>
      </c>
      <c r="C1028" s="164" t="s">
        <v>295</v>
      </c>
      <c r="D1028" s="168" t="b">
        <v>0</v>
      </c>
      <c r="E1028" s="164" t="s">
        <v>151</v>
      </c>
      <c r="F1028" s="164" t="s">
        <v>155</v>
      </c>
      <c r="G1028" s="164" t="s">
        <v>156</v>
      </c>
      <c r="H1028" s="164" t="s">
        <v>476</v>
      </c>
      <c r="I1028" s="164" t="s">
        <v>295</v>
      </c>
      <c r="J1028" s="164" t="s">
        <v>3831</v>
      </c>
      <c r="K1028" s="164" t="s">
        <v>4035</v>
      </c>
      <c r="L1028" s="164" t="s">
        <v>153</v>
      </c>
      <c r="M1028" s="164" t="s">
        <v>4133</v>
      </c>
      <c r="N1028" s="164" t="s">
        <v>295</v>
      </c>
      <c r="O1028" s="164" t="s">
        <v>177</v>
      </c>
      <c r="P1028" s="168">
        <v>2</v>
      </c>
      <c r="Q1028" s="164" t="s">
        <v>295</v>
      </c>
      <c r="R1028" s="164" t="s">
        <v>295</v>
      </c>
      <c r="S1028" s="168" t="b">
        <v>0</v>
      </c>
      <c r="T1028" s="168">
        <v>1080000</v>
      </c>
      <c r="V1028" s="170">
        <v>42710</v>
      </c>
      <c r="W1028" s="164" t="s">
        <v>74</v>
      </c>
      <c r="X1028" s="170">
        <v>43862</v>
      </c>
      <c r="Y1028" s="170">
        <v>43922</v>
      </c>
      <c r="Z1028" s="164" t="s">
        <v>295</v>
      </c>
      <c r="AC1028" s="164" t="s">
        <v>295</v>
      </c>
      <c r="AE1028" s="164" t="s">
        <v>295</v>
      </c>
      <c r="AF1028" s="164" t="s">
        <v>295</v>
      </c>
      <c r="AG1028" s="164" t="s">
        <v>295</v>
      </c>
      <c r="AH1028"/>
      <c r="AI1028" s="164" t="s">
        <v>295</v>
      </c>
      <c r="AJ1028" s="151" t="str">
        <f t="shared" si="16"/>
        <v>PD&amp;C</v>
      </c>
      <c r="AK1028" s="151" t="b">
        <f>ISNUMBER(SEARCH("IRT",Table1[[#This Row],[Current_Status]]))</f>
        <v>0</v>
      </c>
      <c r="AL1028" s="152">
        <f>YEAR(Table1[[#This Row],[Project_Initiated]])</f>
        <v>2016</v>
      </c>
      <c r="AM1028" s="87">
        <v>43770</v>
      </c>
      <c r="AN1028" s="87" t="str">
        <f>IF(AND(Table1[[#This Row],[Completed Date]]&gt;="07/01/2019"+0,Table1[[#This Row],[Completed Date]]&lt;="6/30/2020"+0),"FY 19-20",IF(AND(Table1[[#This Row],[Completed Date]]&gt;="07/01/2018"+0,Table1[[#This Row],[Completed Date]]&lt;="6/30/2019"+0),"FY 18-19",""))</f>
        <v/>
      </c>
      <c r="AO1028" s="152" t="str">
        <f>IFERROR(FIND("R",Table1[[#This Row],[FS_Priority]]),"")</f>
        <v/>
      </c>
      <c r="AX1028"/>
      <c r="BA1028" s="3"/>
    </row>
    <row r="1029" spans="1:53" hidden="1" x14ac:dyDescent="0.25">
      <c r="A1029" s="164" t="s">
        <v>4440</v>
      </c>
      <c r="B1029" s="164" t="s">
        <v>4440</v>
      </c>
      <c r="C1029" s="164" t="s">
        <v>295</v>
      </c>
      <c r="D1029" s="168" t="b">
        <v>0</v>
      </c>
      <c r="E1029" s="164" t="s">
        <v>151</v>
      </c>
      <c r="F1029" s="164" t="s">
        <v>4527</v>
      </c>
      <c r="G1029" s="164" t="s">
        <v>4448</v>
      </c>
      <c r="H1029" s="164" t="s">
        <v>295</v>
      </c>
      <c r="I1029" s="164" t="s">
        <v>152</v>
      </c>
      <c r="J1029" s="164" t="s">
        <v>4988</v>
      </c>
      <c r="K1029" s="164" t="s">
        <v>4035</v>
      </c>
      <c r="L1029" s="164" t="s">
        <v>153</v>
      </c>
      <c r="M1029" s="164" t="s">
        <v>4449</v>
      </c>
      <c r="N1029" s="164" t="s">
        <v>295</v>
      </c>
      <c r="O1029" s="164" t="s">
        <v>177</v>
      </c>
      <c r="P1029" s="168">
        <v>3</v>
      </c>
      <c r="Q1029" s="164" t="s">
        <v>295</v>
      </c>
      <c r="R1029" s="164" t="s">
        <v>295</v>
      </c>
      <c r="S1029" s="168" t="b">
        <v>0</v>
      </c>
      <c r="T1029" s="167"/>
      <c r="V1029" s="170">
        <v>43678</v>
      </c>
      <c r="W1029" s="164" t="s">
        <v>4989</v>
      </c>
      <c r="X1029" s="167"/>
      <c r="Y1029" s="167"/>
      <c r="Z1029" s="164" t="s">
        <v>295</v>
      </c>
      <c r="AC1029" s="164" t="s">
        <v>295</v>
      </c>
      <c r="AE1029" s="164" t="s">
        <v>295</v>
      </c>
      <c r="AF1029" s="164" t="s">
        <v>295</v>
      </c>
      <c r="AG1029" s="164" t="s">
        <v>295</v>
      </c>
      <c r="AH1029"/>
      <c r="AI1029" s="164" t="s">
        <v>295</v>
      </c>
      <c r="AJ1029" s="151" t="str">
        <f t="shared" si="16"/>
        <v>PD&amp;C</v>
      </c>
      <c r="AK1029" s="151" t="b">
        <f>ISNUMBER(SEARCH("IRT",Table1[[#This Row],[Current_Status]]))</f>
        <v>0</v>
      </c>
      <c r="AL1029" s="152">
        <f>YEAR(Table1[[#This Row],[Project_Initiated]])</f>
        <v>2019</v>
      </c>
      <c r="AM1029" s="87">
        <v>43770</v>
      </c>
      <c r="AN1029" s="87" t="str">
        <f>IF(AND(Table1[[#This Row],[Completed Date]]&gt;="07/01/2019"+0,Table1[[#This Row],[Completed Date]]&lt;="6/30/2020"+0),"FY 19-20",IF(AND(Table1[[#This Row],[Completed Date]]&gt;="07/01/2018"+0,Table1[[#This Row],[Completed Date]]&lt;="6/30/2019"+0),"FY 18-19",""))</f>
        <v/>
      </c>
      <c r="AO1029" s="152" t="str">
        <f>IFERROR(FIND("R",Table1[[#This Row],[FS_Priority]]),"")</f>
        <v/>
      </c>
      <c r="AX1029"/>
      <c r="BA1029" s="3"/>
    </row>
    <row r="1030" spans="1:53" hidden="1" x14ac:dyDescent="0.25">
      <c r="A1030" s="164" t="s">
        <v>4856</v>
      </c>
      <c r="B1030" s="164" t="s">
        <v>4856</v>
      </c>
      <c r="C1030" s="164" t="s">
        <v>295</v>
      </c>
      <c r="D1030" s="168" t="b">
        <v>0</v>
      </c>
      <c r="E1030" s="164" t="s">
        <v>151</v>
      </c>
      <c r="F1030" s="164" t="s">
        <v>4861</v>
      </c>
      <c r="G1030" s="164" t="s">
        <v>4894</v>
      </c>
      <c r="H1030" s="164" t="s">
        <v>295</v>
      </c>
      <c r="I1030" s="164" t="s">
        <v>295</v>
      </c>
      <c r="J1030" s="164" t="s">
        <v>3831</v>
      </c>
      <c r="K1030" s="164" t="s">
        <v>4035</v>
      </c>
      <c r="L1030" s="164" t="s">
        <v>153</v>
      </c>
      <c r="M1030" s="164" t="s">
        <v>4514</v>
      </c>
      <c r="N1030" s="164" t="s">
        <v>295</v>
      </c>
      <c r="O1030" s="164" t="s">
        <v>177</v>
      </c>
      <c r="P1030" s="168">
        <v>5</v>
      </c>
      <c r="Q1030" s="164" t="s">
        <v>295</v>
      </c>
      <c r="R1030" s="164" t="s">
        <v>295</v>
      </c>
      <c r="S1030" s="168" t="b">
        <v>0</v>
      </c>
      <c r="T1030" s="168">
        <v>2500</v>
      </c>
      <c r="V1030" s="170">
        <v>43742</v>
      </c>
      <c r="W1030" s="164" t="s">
        <v>2836</v>
      </c>
      <c r="X1030" s="170">
        <v>43831</v>
      </c>
      <c r="Y1030" s="170">
        <v>43922</v>
      </c>
      <c r="Z1030" s="164" t="s">
        <v>295</v>
      </c>
      <c r="AC1030" s="164" t="s">
        <v>295</v>
      </c>
      <c r="AE1030" s="164" t="s">
        <v>295</v>
      </c>
      <c r="AF1030" s="164" t="s">
        <v>295</v>
      </c>
      <c r="AG1030" s="164" t="s">
        <v>295</v>
      </c>
      <c r="AH1030"/>
      <c r="AI1030" s="164" t="s">
        <v>295</v>
      </c>
      <c r="AJ1030" s="151" t="str">
        <f t="shared" si="16"/>
        <v>PD&amp;C</v>
      </c>
      <c r="AK1030" s="151" t="b">
        <f>ISNUMBER(SEARCH("IRT",Table1[[#This Row],[Current_Status]]))</f>
        <v>0</v>
      </c>
      <c r="AL1030" s="152">
        <f>YEAR(Table1[[#This Row],[Project_Initiated]])</f>
        <v>2019</v>
      </c>
      <c r="AM1030" s="87">
        <v>43770</v>
      </c>
      <c r="AN1030" s="87" t="str">
        <f>IF(AND(Table1[[#This Row],[Completed Date]]&gt;="07/01/2019"+0,Table1[[#This Row],[Completed Date]]&lt;="6/30/2020"+0),"FY 19-20",IF(AND(Table1[[#This Row],[Completed Date]]&gt;="07/01/2018"+0,Table1[[#This Row],[Completed Date]]&lt;="6/30/2019"+0),"FY 18-19",""))</f>
        <v/>
      </c>
      <c r="AO1030" s="152" t="str">
        <f>IFERROR(FIND("R",Table1[[#This Row],[FS_Priority]]),"")</f>
        <v/>
      </c>
      <c r="AX1030"/>
      <c r="BA1030" s="3"/>
    </row>
    <row r="1031" spans="1:53" hidden="1" x14ac:dyDescent="0.25">
      <c r="A1031" s="164" t="s">
        <v>4918</v>
      </c>
      <c r="B1031" s="164" t="s">
        <v>4918</v>
      </c>
      <c r="C1031" s="164" t="s">
        <v>295</v>
      </c>
      <c r="D1031" s="168" t="b">
        <v>0</v>
      </c>
      <c r="E1031" s="164" t="s">
        <v>151</v>
      </c>
      <c r="F1031" s="164" t="s">
        <v>4919</v>
      </c>
      <c r="G1031" s="164" t="s">
        <v>4920</v>
      </c>
      <c r="H1031" s="164" t="s">
        <v>295</v>
      </c>
      <c r="I1031" s="164" t="s">
        <v>295</v>
      </c>
      <c r="J1031" s="164" t="s">
        <v>3831</v>
      </c>
      <c r="K1031" s="164" t="s">
        <v>4035</v>
      </c>
      <c r="L1031" s="164" t="s">
        <v>153</v>
      </c>
      <c r="M1031" s="164" t="s">
        <v>4514</v>
      </c>
      <c r="N1031" s="164" t="s">
        <v>295</v>
      </c>
      <c r="O1031" s="164" t="s">
        <v>177</v>
      </c>
      <c r="P1031" s="168">
        <v>7</v>
      </c>
      <c r="Q1031" s="164" t="s">
        <v>295</v>
      </c>
      <c r="R1031" s="164" t="s">
        <v>295</v>
      </c>
      <c r="S1031" s="168" t="b">
        <v>0</v>
      </c>
      <c r="T1031" s="169">
        <v>2500</v>
      </c>
      <c r="V1031" s="170">
        <v>43742</v>
      </c>
      <c r="W1031" s="164" t="s">
        <v>2836</v>
      </c>
      <c r="X1031" s="170">
        <v>43831</v>
      </c>
      <c r="Y1031" s="170">
        <v>43922</v>
      </c>
      <c r="Z1031" s="164" t="s">
        <v>295</v>
      </c>
      <c r="AC1031" s="164" t="s">
        <v>295</v>
      </c>
      <c r="AE1031" s="164" t="s">
        <v>295</v>
      </c>
      <c r="AF1031" s="164" t="s">
        <v>295</v>
      </c>
      <c r="AG1031" s="164" t="s">
        <v>295</v>
      </c>
      <c r="AH1031"/>
      <c r="AI1031" s="164" t="s">
        <v>295</v>
      </c>
      <c r="AJ1031" s="151" t="str">
        <f t="shared" si="16"/>
        <v>PD&amp;C</v>
      </c>
      <c r="AK1031" s="151" t="b">
        <f>ISNUMBER(SEARCH("IRT",Table1[[#This Row],[Current_Status]]))</f>
        <v>0</v>
      </c>
      <c r="AL1031" s="152">
        <f>YEAR(Table1[[#This Row],[Project_Initiated]])</f>
        <v>2019</v>
      </c>
      <c r="AM1031" s="87">
        <v>43770</v>
      </c>
      <c r="AN1031" s="87" t="str">
        <f>IF(AND(Table1[[#This Row],[Completed Date]]&gt;="07/01/2019"+0,Table1[[#This Row],[Completed Date]]&lt;="6/30/2020"+0),"FY 19-20",IF(AND(Table1[[#This Row],[Completed Date]]&gt;="07/01/2018"+0,Table1[[#This Row],[Completed Date]]&lt;="6/30/2019"+0),"FY 18-19",""))</f>
        <v/>
      </c>
      <c r="AO1031" s="152" t="str">
        <f>IFERROR(FIND("R",Table1[[#This Row],[FS_Priority]]),"")</f>
        <v/>
      </c>
      <c r="AX1031"/>
      <c r="BA1031" s="3"/>
    </row>
    <row r="1032" spans="1:53" hidden="1" x14ac:dyDescent="0.25">
      <c r="A1032" s="164" t="s">
        <v>265</v>
      </c>
      <c r="B1032" s="164" t="s">
        <v>265</v>
      </c>
      <c r="C1032" s="164" t="s">
        <v>295</v>
      </c>
      <c r="D1032" s="168" t="b">
        <v>0</v>
      </c>
      <c r="E1032" s="164" t="s">
        <v>151</v>
      </c>
      <c r="F1032" s="164" t="s">
        <v>162</v>
      </c>
      <c r="G1032" s="164" t="s">
        <v>4137</v>
      </c>
      <c r="H1032" s="164" t="s">
        <v>295</v>
      </c>
      <c r="I1032" s="164" t="s">
        <v>295</v>
      </c>
      <c r="J1032" s="164" t="s">
        <v>4138</v>
      </c>
      <c r="K1032" s="164" t="s">
        <v>4035</v>
      </c>
      <c r="L1032" s="164" t="s">
        <v>153</v>
      </c>
      <c r="M1032" s="164" t="s">
        <v>4139</v>
      </c>
      <c r="N1032" s="164" t="s">
        <v>295</v>
      </c>
      <c r="O1032" s="164" t="s">
        <v>377</v>
      </c>
      <c r="P1032" s="168">
        <v>99</v>
      </c>
      <c r="Q1032" s="164" t="s">
        <v>295</v>
      </c>
      <c r="R1032" s="164" t="s">
        <v>295</v>
      </c>
      <c r="S1032" s="168" t="b">
        <v>0</v>
      </c>
      <c r="T1032" s="168">
        <v>2193000</v>
      </c>
      <c r="V1032" s="170">
        <v>42286</v>
      </c>
      <c r="W1032" s="164" t="s">
        <v>38</v>
      </c>
      <c r="X1032" s="170">
        <v>43586</v>
      </c>
      <c r="Y1032" s="170">
        <v>43889</v>
      </c>
      <c r="Z1032" s="164" t="s">
        <v>295</v>
      </c>
      <c r="AC1032" s="164" t="s">
        <v>295</v>
      </c>
      <c r="AE1032" s="164" t="s">
        <v>295</v>
      </c>
      <c r="AF1032" s="164" t="s">
        <v>295</v>
      </c>
      <c r="AG1032" s="164" t="s">
        <v>295</v>
      </c>
      <c r="AH1032"/>
      <c r="AI1032" s="164" t="s">
        <v>295</v>
      </c>
      <c r="AJ1032" s="151" t="str">
        <f t="shared" si="16"/>
        <v>PD&amp;C</v>
      </c>
      <c r="AK1032" s="151" t="b">
        <f>ISNUMBER(SEARCH("IRT",Table1[[#This Row],[Current_Status]]))</f>
        <v>0</v>
      </c>
      <c r="AL1032" s="152">
        <f>YEAR(Table1[[#This Row],[Project_Initiated]])</f>
        <v>2015</v>
      </c>
      <c r="AM1032" s="87">
        <v>43770</v>
      </c>
      <c r="AN1032" s="87" t="str">
        <f>IF(AND(Table1[[#This Row],[Completed Date]]&gt;="07/01/2019"+0,Table1[[#This Row],[Completed Date]]&lt;="6/30/2020"+0),"FY 19-20",IF(AND(Table1[[#This Row],[Completed Date]]&gt;="07/01/2018"+0,Table1[[#This Row],[Completed Date]]&lt;="6/30/2019"+0),"FY 18-19",""))</f>
        <v/>
      </c>
      <c r="AO1032" s="152" t="str">
        <f>IFERROR(FIND("R",Table1[[#This Row],[FS_Priority]]),"")</f>
        <v/>
      </c>
      <c r="AX1032"/>
      <c r="BA1032" s="3"/>
    </row>
    <row r="1033" spans="1:53" hidden="1" x14ac:dyDescent="0.25">
      <c r="A1033" s="164" t="s">
        <v>165</v>
      </c>
      <c r="B1033" s="164" t="s">
        <v>165</v>
      </c>
      <c r="C1033" s="164" t="s">
        <v>295</v>
      </c>
      <c r="D1033" s="168" t="b">
        <v>0</v>
      </c>
      <c r="E1033" s="164" t="s">
        <v>151</v>
      </c>
      <c r="F1033" s="164" t="s">
        <v>166</v>
      </c>
      <c r="G1033" s="164" t="s">
        <v>4137</v>
      </c>
      <c r="H1033" s="164" t="s">
        <v>295</v>
      </c>
      <c r="I1033" s="164" t="s">
        <v>295</v>
      </c>
      <c r="J1033" s="164" t="s">
        <v>2894</v>
      </c>
      <c r="K1033" s="164" t="s">
        <v>4035</v>
      </c>
      <c r="L1033" s="164" t="s">
        <v>153</v>
      </c>
      <c r="M1033" s="164" t="s">
        <v>4139</v>
      </c>
      <c r="N1033" s="164" t="s">
        <v>295</v>
      </c>
      <c r="O1033" s="164" t="s">
        <v>377</v>
      </c>
      <c r="P1033" s="169">
        <v>99</v>
      </c>
      <c r="Q1033" s="164" t="s">
        <v>295</v>
      </c>
      <c r="R1033" s="164" t="s">
        <v>295</v>
      </c>
      <c r="S1033" s="168" t="b">
        <v>0</v>
      </c>
      <c r="V1033" s="170">
        <v>43273</v>
      </c>
      <c r="W1033" s="164" t="s">
        <v>38</v>
      </c>
      <c r="X1033" s="171">
        <v>43770</v>
      </c>
      <c r="Y1033" s="171">
        <v>43800</v>
      </c>
      <c r="Z1033" s="164" t="s">
        <v>295</v>
      </c>
      <c r="AC1033" s="164" t="s">
        <v>295</v>
      </c>
      <c r="AE1033" s="164" t="s">
        <v>295</v>
      </c>
      <c r="AF1033" s="164" t="s">
        <v>295</v>
      </c>
      <c r="AG1033" s="164" t="s">
        <v>295</v>
      </c>
      <c r="AH1033" s="167"/>
      <c r="AI1033" s="164" t="s">
        <v>295</v>
      </c>
      <c r="AJ1033" s="151" t="str">
        <f t="shared" si="16"/>
        <v>PD&amp;C</v>
      </c>
      <c r="AK1033" s="151" t="b">
        <f>ISNUMBER(SEARCH("IRT",Table1[[#This Row],[Current_Status]]))</f>
        <v>0</v>
      </c>
      <c r="AL1033" s="152">
        <f>YEAR(Table1[[#This Row],[Project_Initiated]])</f>
        <v>2018</v>
      </c>
      <c r="AM1033" s="87">
        <v>43770</v>
      </c>
      <c r="AN1033" s="87" t="str">
        <f>IF(AND(Table1[[#This Row],[Completed Date]]&gt;="07/01/2019"+0,Table1[[#This Row],[Completed Date]]&lt;="6/30/2020"+0),"FY 19-20",IF(AND(Table1[[#This Row],[Completed Date]]&gt;="07/01/2018"+0,Table1[[#This Row],[Completed Date]]&lt;="6/30/2019"+0),"FY 18-19",""))</f>
        <v/>
      </c>
      <c r="AO1033" s="152" t="str">
        <f>IFERROR(FIND("R",Table1[[#This Row],[FS_Priority]]),"")</f>
        <v/>
      </c>
      <c r="AX1033"/>
      <c r="BA1033" s="3"/>
    </row>
    <row r="1034" spans="1:53" hidden="1" x14ac:dyDescent="0.25">
      <c r="A1034" s="164" t="s">
        <v>163</v>
      </c>
      <c r="B1034" s="164" t="s">
        <v>163</v>
      </c>
      <c r="C1034" s="164" t="s">
        <v>295</v>
      </c>
      <c r="D1034" s="168" t="b">
        <v>0</v>
      </c>
      <c r="E1034" s="164" t="s">
        <v>151</v>
      </c>
      <c r="F1034" s="164" t="s">
        <v>164</v>
      </c>
      <c r="G1034" s="164" t="s">
        <v>4140</v>
      </c>
      <c r="H1034" s="164" t="s">
        <v>295</v>
      </c>
      <c r="I1034" s="164" t="s">
        <v>295</v>
      </c>
      <c r="J1034" s="164" t="s">
        <v>2894</v>
      </c>
      <c r="K1034" s="164" t="s">
        <v>4035</v>
      </c>
      <c r="L1034" s="164" t="s">
        <v>153</v>
      </c>
      <c r="M1034" s="164" t="s">
        <v>4141</v>
      </c>
      <c r="N1034" s="164" t="s">
        <v>295</v>
      </c>
      <c r="O1034" s="164" t="s">
        <v>377</v>
      </c>
      <c r="P1034" s="169">
        <v>99</v>
      </c>
      <c r="Q1034" s="164" t="s">
        <v>295</v>
      </c>
      <c r="R1034" s="164" t="s">
        <v>295</v>
      </c>
      <c r="S1034" s="168" t="b">
        <v>0</v>
      </c>
      <c r="T1034" s="169">
        <v>2545500</v>
      </c>
      <c r="V1034" s="170">
        <v>42331</v>
      </c>
      <c r="W1034" s="164" t="s">
        <v>38</v>
      </c>
      <c r="X1034" s="171">
        <v>43479</v>
      </c>
      <c r="Y1034" s="171">
        <v>43800</v>
      </c>
      <c r="Z1034" s="164" t="s">
        <v>295</v>
      </c>
      <c r="AC1034" s="164" t="s">
        <v>295</v>
      </c>
      <c r="AE1034" s="164" t="s">
        <v>295</v>
      </c>
      <c r="AF1034" s="164" t="s">
        <v>295</v>
      </c>
      <c r="AG1034" s="164" t="s">
        <v>295</v>
      </c>
      <c r="AH1034" s="167"/>
      <c r="AI1034" s="164" t="s">
        <v>295</v>
      </c>
      <c r="AJ1034" s="151" t="str">
        <f t="shared" si="16"/>
        <v>PD&amp;C</v>
      </c>
      <c r="AK1034" s="151" t="b">
        <f>ISNUMBER(SEARCH("IRT",Table1[[#This Row],[Current_Status]]))</f>
        <v>0</v>
      </c>
      <c r="AL1034" s="152">
        <f>YEAR(Table1[[#This Row],[Project_Initiated]])</f>
        <v>2015</v>
      </c>
      <c r="AM1034" s="87">
        <v>43770</v>
      </c>
      <c r="AN1034" s="87" t="str">
        <f>IF(AND(Table1[[#This Row],[Completed Date]]&gt;="07/01/2019"+0,Table1[[#This Row],[Completed Date]]&lt;="6/30/2020"+0),"FY 19-20",IF(AND(Table1[[#This Row],[Completed Date]]&gt;="07/01/2018"+0,Table1[[#This Row],[Completed Date]]&lt;="6/30/2019"+0),"FY 18-19",""))</f>
        <v/>
      </c>
      <c r="AO1034" s="152" t="str">
        <f>IFERROR(FIND("R",Table1[[#This Row],[FS_Priority]]),"")</f>
        <v/>
      </c>
      <c r="AX1034"/>
      <c r="BA1034" s="3"/>
    </row>
    <row r="1035" spans="1:53" hidden="1" x14ac:dyDescent="0.25">
      <c r="A1035" s="164" t="s">
        <v>2939</v>
      </c>
      <c r="B1035" s="164" t="s">
        <v>295</v>
      </c>
      <c r="C1035" s="164" t="s">
        <v>2939</v>
      </c>
      <c r="D1035" s="168" t="b">
        <v>0</v>
      </c>
      <c r="E1035" s="164" t="s">
        <v>2823</v>
      </c>
      <c r="F1035" s="164" t="s">
        <v>3553</v>
      </c>
      <c r="G1035" s="164" t="s">
        <v>295</v>
      </c>
      <c r="H1035" s="164" t="s">
        <v>531</v>
      </c>
      <c r="I1035" s="164" t="s">
        <v>4142</v>
      </c>
      <c r="J1035" s="164" t="s">
        <v>2854</v>
      </c>
      <c r="K1035" s="164" t="s">
        <v>4143</v>
      </c>
      <c r="L1035" s="164" t="s">
        <v>2807</v>
      </c>
      <c r="M1035" s="164" t="s">
        <v>3936</v>
      </c>
      <c r="N1035" s="164" t="s">
        <v>295</v>
      </c>
      <c r="O1035" s="164" t="s">
        <v>295</v>
      </c>
      <c r="Q1035" s="164" t="s">
        <v>372</v>
      </c>
      <c r="R1035" s="164" t="s">
        <v>295</v>
      </c>
      <c r="S1035" s="168" t="b">
        <v>0</v>
      </c>
      <c r="V1035" s="170">
        <v>43468</v>
      </c>
      <c r="W1035" s="164" t="s">
        <v>295</v>
      </c>
      <c r="X1035"/>
      <c r="Z1035" s="164" t="s">
        <v>295</v>
      </c>
      <c r="AC1035" s="164" t="s">
        <v>295</v>
      </c>
      <c r="AE1035" s="164" t="s">
        <v>583</v>
      </c>
      <c r="AF1035" s="164" t="s">
        <v>3074</v>
      </c>
      <c r="AG1035" s="164" t="s">
        <v>624</v>
      </c>
      <c r="AH1035" s="170">
        <v>43487</v>
      </c>
      <c r="AI1035" s="164" t="s">
        <v>4931</v>
      </c>
      <c r="AJ1035" s="151" t="str">
        <f t="shared" si="16"/>
        <v>FS</v>
      </c>
      <c r="AK1035" s="151" t="b">
        <f>ISNUMBER(SEARCH("IRT",Table1[[#This Row],[Current_Status]]))</f>
        <v>0</v>
      </c>
      <c r="AL1035" s="152">
        <f>YEAR(Table1[[#This Row],[Project_Initiated]])</f>
        <v>2019</v>
      </c>
      <c r="AM1035" s="87">
        <v>43770</v>
      </c>
      <c r="AN1035" s="87" t="str">
        <f>IF(AND(Table1[[#This Row],[Completed Date]]&gt;="07/01/2019"+0,Table1[[#This Row],[Completed Date]]&lt;="6/30/2020"+0),"FY 19-20",IF(AND(Table1[[#This Row],[Completed Date]]&gt;="07/01/2018"+0,Table1[[#This Row],[Completed Date]]&lt;="6/30/2019"+0),"FY 18-19",""))</f>
        <v>FY 18-19</v>
      </c>
      <c r="AO1035" s="152" t="str">
        <f>IFERROR(FIND("R",Table1[[#This Row],[FS_Priority]]),"")</f>
        <v/>
      </c>
      <c r="AX1035"/>
      <c r="BA1035" s="3"/>
    </row>
    <row r="1036" spans="1:53" hidden="1" x14ac:dyDescent="0.25">
      <c r="A1036" s="164" t="s">
        <v>2940</v>
      </c>
      <c r="B1036" s="164" t="s">
        <v>295</v>
      </c>
      <c r="C1036" s="164" t="s">
        <v>2940</v>
      </c>
      <c r="D1036" s="168" t="b">
        <v>0</v>
      </c>
      <c r="E1036" s="164" t="s">
        <v>2823</v>
      </c>
      <c r="F1036" s="164" t="s">
        <v>3555</v>
      </c>
      <c r="G1036" s="164" t="s">
        <v>295</v>
      </c>
      <c r="H1036" s="164" t="s">
        <v>531</v>
      </c>
      <c r="I1036" s="164" t="s">
        <v>4144</v>
      </c>
      <c r="J1036" s="164" t="s">
        <v>2838</v>
      </c>
      <c r="K1036" s="164" t="s">
        <v>4143</v>
      </c>
      <c r="L1036" s="164" t="s">
        <v>2807</v>
      </c>
      <c r="M1036" s="164" t="s">
        <v>3948</v>
      </c>
      <c r="N1036" s="164" t="s">
        <v>295</v>
      </c>
      <c r="O1036" s="164" t="s">
        <v>243</v>
      </c>
      <c r="Q1036" s="164" t="s">
        <v>302</v>
      </c>
      <c r="R1036" s="164" t="s">
        <v>295</v>
      </c>
      <c r="S1036" s="168" t="b">
        <v>0</v>
      </c>
      <c r="V1036" s="170">
        <v>43424</v>
      </c>
      <c r="W1036" s="164" t="s">
        <v>295</v>
      </c>
      <c r="X1036"/>
      <c r="Z1036" s="164" t="s">
        <v>295</v>
      </c>
      <c r="AC1036" s="164" t="s">
        <v>3003</v>
      </c>
      <c r="AD1036" s="167"/>
      <c r="AE1036" s="164" t="s">
        <v>295</v>
      </c>
      <c r="AF1036" s="164" t="s">
        <v>295</v>
      </c>
      <c r="AG1036" s="164" t="s">
        <v>295</v>
      </c>
      <c r="AH1036" s="171">
        <v>43504</v>
      </c>
      <c r="AI1036" s="164" t="s">
        <v>4931</v>
      </c>
      <c r="AJ1036" s="151" t="str">
        <f t="shared" si="16"/>
        <v>FS</v>
      </c>
      <c r="AK1036" s="151" t="b">
        <f>ISNUMBER(SEARCH("IRT",Table1[[#This Row],[Current_Status]]))</f>
        <v>0</v>
      </c>
      <c r="AL1036" s="152">
        <f>YEAR(Table1[[#This Row],[Project_Initiated]])</f>
        <v>2018</v>
      </c>
      <c r="AM1036" s="87">
        <v>43770</v>
      </c>
      <c r="AN1036" s="87" t="str">
        <f>IF(AND(Table1[[#This Row],[Completed Date]]&gt;="07/01/2019"+0,Table1[[#This Row],[Completed Date]]&lt;="6/30/2020"+0),"FY 19-20",IF(AND(Table1[[#This Row],[Completed Date]]&gt;="07/01/2018"+0,Table1[[#This Row],[Completed Date]]&lt;="6/30/2019"+0),"FY 18-19",""))</f>
        <v>FY 18-19</v>
      </c>
      <c r="AO1036" s="152" t="str">
        <f>IFERROR(FIND("R",Table1[[#This Row],[FS_Priority]]),"")</f>
        <v/>
      </c>
      <c r="AX1036"/>
      <c r="BA1036" s="3"/>
    </row>
    <row r="1037" spans="1:53" hidden="1" x14ac:dyDescent="0.25">
      <c r="A1037" s="164" t="s">
        <v>2806</v>
      </c>
      <c r="B1037" s="164" t="s">
        <v>295</v>
      </c>
      <c r="C1037" s="164" t="s">
        <v>2806</v>
      </c>
      <c r="D1037" s="168" t="b">
        <v>0</v>
      </c>
      <c r="E1037" s="164" t="s">
        <v>2823</v>
      </c>
      <c r="F1037" s="164" t="s">
        <v>3554</v>
      </c>
      <c r="G1037" s="164" t="s">
        <v>295</v>
      </c>
      <c r="H1037" s="164" t="s">
        <v>531</v>
      </c>
      <c r="I1037" s="164" t="s">
        <v>4145</v>
      </c>
      <c r="J1037" s="164" t="s">
        <v>2838</v>
      </c>
      <c r="K1037" s="164" t="s">
        <v>4143</v>
      </c>
      <c r="L1037" s="164" t="s">
        <v>2807</v>
      </c>
      <c r="M1037" s="164" t="s">
        <v>4146</v>
      </c>
      <c r="N1037" s="164" t="s">
        <v>295</v>
      </c>
      <c r="O1037" s="164" t="s">
        <v>243</v>
      </c>
      <c r="Q1037" s="164" t="s">
        <v>302</v>
      </c>
      <c r="R1037" s="164" t="s">
        <v>295</v>
      </c>
      <c r="S1037" s="168" t="b">
        <v>0</v>
      </c>
      <c r="V1037" s="170">
        <v>43405</v>
      </c>
      <c r="W1037" s="164" t="s">
        <v>295</v>
      </c>
      <c r="X1037"/>
      <c r="Z1037" s="164" t="s">
        <v>295</v>
      </c>
      <c r="AC1037" s="164" t="s">
        <v>2998</v>
      </c>
      <c r="AE1037" s="164" t="s">
        <v>243</v>
      </c>
      <c r="AF1037" s="164" t="s">
        <v>624</v>
      </c>
      <c r="AG1037" s="164" t="s">
        <v>624</v>
      </c>
      <c r="AH1037" s="171">
        <v>43497</v>
      </c>
      <c r="AI1037" s="164" t="s">
        <v>4937</v>
      </c>
      <c r="AJ1037" s="151" t="str">
        <f t="shared" si="16"/>
        <v>FS</v>
      </c>
      <c r="AK1037" s="151" t="b">
        <f>ISNUMBER(SEARCH("IRT",Table1[[#This Row],[Current_Status]]))</f>
        <v>0</v>
      </c>
      <c r="AL1037" s="152">
        <f>YEAR(Table1[[#This Row],[Project_Initiated]])</f>
        <v>2018</v>
      </c>
      <c r="AM1037" s="87">
        <v>43770</v>
      </c>
      <c r="AN1037" s="87" t="str">
        <f>IF(AND(Table1[[#This Row],[Completed Date]]&gt;="07/01/2019"+0,Table1[[#This Row],[Completed Date]]&lt;="6/30/2020"+0),"FY 19-20",IF(AND(Table1[[#This Row],[Completed Date]]&gt;="07/01/2018"+0,Table1[[#This Row],[Completed Date]]&lt;="6/30/2019"+0),"FY 18-19",""))</f>
        <v>FY 18-19</v>
      </c>
      <c r="AO1037" s="152" t="str">
        <f>IFERROR(FIND("R",Table1[[#This Row],[FS_Priority]]),"")</f>
        <v/>
      </c>
      <c r="AX1037"/>
      <c r="BA1037" s="3"/>
    </row>
    <row r="1038" spans="1:53" hidden="1" x14ac:dyDescent="0.25">
      <c r="A1038" s="164" t="s">
        <v>4774</v>
      </c>
      <c r="B1038" s="164" t="s">
        <v>295</v>
      </c>
      <c r="C1038" s="164" t="s">
        <v>4774</v>
      </c>
      <c r="D1038" s="168" t="b">
        <v>0</v>
      </c>
      <c r="E1038" s="164" t="s">
        <v>2823</v>
      </c>
      <c r="F1038" s="164" t="s">
        <v>4793</v>
      </c>
      <c r="G1038" s="164" t="s">
        <v>4794</v>
      </c>
      <c r="H1038" s="164" t="s">
        <v>531</v>
      </c>
      <c r="I1038" s="164" t="s">
        <v>4795</v>
      </c>
      <c r="J1038" s="164" t="s">
        <v>2839</v>
      </c>
      <c r="K1038" s="164" t="s">
        <v>4143</v>
      </c>
      <c r="L1038" s="164" t="s">
        <v>2807</v>
      </c>
      <c r="M1038" s="164" t="s">
        <v>3940</v>
      </c>
      <c r="N1038" s="164" t="s">
        <v>295</v>
      </c>
      <c r="O1038" s="164" t="s">
        <v>263</v>
      </c>
      <c r="Q1038" s="164" t="s">
        <v>302</v>
      </c>
      <c r="R1038" s="164" t="s">
        <v>295</v>
      </c>
      <c r="S1038" s="168" t="b">
        <v>0</v>
      </c>
      <c r="V1038" s="170">
        <v>43531</v>
      </c>
      <c r="W1038" s="164" t="s">
        <v>295</v>
      </c>
      <c r="X1038"/>
      <c r="Z1038" s="164" t="s">
        <v>295</v>
      </c>
      <c r="AC1038" s="164" t="s">
        <v>295</v>
      </c>
      <c r="AD1038" s="171">
        <v>43633</v>
      </c>
      <c r="AE1038" s="164" t="s">
        <v>257</v>
      </c>
      <c r="AF1038" s="164" t="s">
        <v>4849</v>
      </c>
      <c r="AG1038" s="164" t="s">
        <v>2884</v>
      </c>
      <c r="AH1038"/>
      <c r="AI1038" s="164" t="s">
        <v>4940</v>
      </c>
      <c r="AJ1038" s="151" t="str">
        <f t="shared" si="16"/>
        <v>FS</v>
      </c>
      <c r="AK1038" s="151" t="b">
        <f>ISNUMBER(SEARCH("IRT",Table1[[#This Row],[Current_Status]]))</f>
        <v>0</v>
      </c>
      <c r="AL1038" s="152">
        <f>YEAR(Table1[[#This Row],[Project_Initiated]])</f>
        <v>2019</v>
      </c>
      <c r="AM1038" s="87">
        <v>43770</v>
      </c>
      <c r="AN1038" s="87" t="str">
        <f>IF(AND(Table1[[#This Row],[Completed Date]]&gt;="07/01/2019"+0,Table1[[#This Row],[Completed Date]]&lt;="6/30/2020"+0),"FY 19-20",IF(AND(Table1[[#This Row],[Completed Date]]&gt;="07/01/2018"+0,Table1[[#This Row],[Completed Date]]&lt;="6/30/2019"+0),"FY 18-19",""))</f>
        <v/>
      </c>
      <c r="AO1038" s="152" t="str">
        <f>IFERROR(FIND("R",Table1[[#This Row],[FS_Priority]]),"")</f>
        <v/>
      </c>
      <c r="AX1038"/>
      <c r="BA1038" s="3"/>
    </row>
    <row r="1039" spans="1:53" hidden="1" x14ac:dyDescent="0.25">
      <c r="A1039" s="164" t="s">
        <v>5034</v>
      </c>
      <c r="B1039" s="164" t="s">
        <v>5034</v>
      </c>
      <c r="C1039" s="164" t="s">
        <v>295</v>
      </c>
      <c r="D1039" s="168" t="b">
        <v>0</v>
      </c>
      <c r="E1039" s="164" t="s">
        <v>267</v>
      </c>
      <c r="F1039" s="164" t="s">
        <v>5035</v>
      </c>
      <c r="G1039" s="164" t="s">
        <v>5051</v>
      </c>
      <c r="H1039" s="164" t="s">
        <v>295</v>
      </c>
      <c r="I1039" s="164" t="s">
        <v>295</v>
      </c>
      <c r="J1039" s="164" t="s">
        <v>23</v>
      </c>
      <c r="K1039" s="164" t="s">
        <v>37</v>
      </c>
      <c r="L1039" s="164" t="s">
        <v>478</v>
      </c>
      <c r="M1039" s="164" t="s">
        <v>4147</v>
      </c>
      <c r="N1039" s="164" t="s">
        <v>295</v>
      </c>
      <c r="O1039" s="164" t="s">
        <v>5036</v>
      </c>
      <c r="Q1039" s="164" t="s">
        <v>295</v>
      </c>
      <c r="R1039" s="164" t="s">
        <v>295</v>
      </c>
      <c r="S1039" s="168" t="b">
        <v>0</v>
      </c>
      <c r="V1039" s="170">
        <v>43760</v>
      </c>
      <c r="W1039" s="164" t="s">
        <v>23</v>
      </c>
      <c r="X1039"/>
      <c r="Z1039" s="164" t="s">
        <v>295</v>
      </c>
      <c r="AC1039" s="164" t="s">
        <v>295</v>
      </c>
      <c r="AE1039" s="164" t="s">
        <v>295</v>
      </c>
      <c r="AF1039" s="164" t="s">
        <v>295</v>
      </c>
      <c r="AG1039" s="164" t="s">
        <v>295</v>
      </c>
      <c r="AH1039"/>
      <c r="AI1039" s="164" t="s">
        <v>295</v>
      </c>
      <c r="AJ1039" s="151" t="str">
        <f t="shared" si="16"/>
        <v>PD&amp;C</v>
      </c>
      <c r="AK1039" s="151" t="b">
        <f>ISNUMBER(SEARCH("IRT",Table1[[#This Row],[Current_Status]]))</f>
        <v>0</v>
      </c>
      <c r="AL1039" s="152">
        <f>YEAR(Table1[[#This Row],[Project_Initiated]])</f>
        <v>2019</v>
      </c>
      <c r="AM1039" s="87">
        <v>43770</v>
      </c>
      <c r="AN1039" s="87" t="str">
        <f>IF(AND(Table1[[#This Row],[Completed Date]]&gt;="07/01/2019"+0,Table1[[#This Row],[Completed Date]]&lt;="6/30/2020"+0),"FY 19-20",IF(AND(Table1[[#This Row],[Completed Date]]&gt;="07/01/2018"+0,Table1[[#This Row],[Completed Date]]&lt;="6/30/2019"+0),"FY 18-19",""))</f>
        <v/>
      </c>
      <c r="AO1039" s="152" t="str">
        <f>IFERROR(FIND("R",Table1[[#This Row],[FS_Priority]]),"")</f>
        <v/>
      </c>
      <c r="AX1039"/>
      <c r="BA1039" s="3"/>
    </row>
    <row r="1040" spans="1:53" hidden="1" x14ac:dyDescent="0.25">
      <c r="A1040" s="164" t="s">
        <v>3714</v>
      </c>
      <c r="B1040" s="164" t="s">
        <v>295</v>
      </c>
      <c r="C1040" s="164" t="s">
        <v>3714</v>
      </c>
      <c r="D1040" s="168" t="b">
        <v>0</v>
      </c>
      <c r="E1040" s="164" t="s">
        <v>267</v>
      </c>
      <c r="F1040" s="164" t="s">
        <v>3715</v>
      </c>
      <c r="G1040" s="164" t="s">
        <v>3713</v>
      </c>
      <c r="H1040" s="164" t="s">
        <v>536</v>
      </c>
      <c r="I1040" s="164" t="s">
        <v>4366</v>
      </c>
      <c r="J1040" s="164" t="s">
        <v>2820</v>
      </c>
      <c r="K1040" s="164" t="s">
        <v>37</v>
      </c>
      <c r="L1040" s="164" t="s">
        <v>478</v>
      </c>
      <c r="M1040" s="164" t="s">
        <v>4365</v>
      </c>
      <c r="N1040" s="164" t="s">
        <v>295</v>
      </c>
      <c r="O1040" s="164" t="s">
        <v>263</v>
      </c>
      <c r="Q1040" s="164" t="s">
        <v>302</v>
      </c>
      <c r="R1040" s="164" t="s">
        <v>302</v>
      </c>
      <c r="S1040" s="168" t="b">
        <v>0</v>
      </c>
      <c r="V1040" s="170">
        <v>43487</v>
      </c>
      <c r="W1040" s="164" t="s">
        <v>295</v>
      </c>
      <c r="X1040"/>
      <c r="Z1040" s="164" t="s">
        <v>295</v>
      </c>
      <c r="AC1040" s="164" t="s">
        <v>4990</v>
      </c>
      <c r="AE1040" s="164" t="s">
        <v>257</v>
      </c>
      <c r="AF1040" s="164" t="s">
        <v>295</v>
      </c>
      <c r="AG1040" s="164" t="s">
        <v>295</v>
      </c>
      <c r="AH1040" s="167"/>
      <c r="AI1040" s="164" t="s">
        <v>4787</v>
      </c>
      <c r="AJ1040" s="151" t="str">
        <f t="shared" si="16"/>
        <v>FS</v>
      </c>
      <c r="AK1040" s="151" t="b">
        <f>ISNUMBER(SEARCH("IRT",Table1[[#This Row],[Current_Status]]))</f>
        <v>0</v>
      </c>
      <c r="AL1040" s="152">
        <f>YEAR(Table1[[#This Row],[Project_Initiated]])</f>
        <v>2019</v>
      </c>
      <c r="AM1040" s="87">
        <v>43770</v>
      </c>
      <c r="AN1040" s="87" t="str">
        <f>IF(AND(Table1[[#This Row],[Completed Date]]&gt;="07/01/2019"+0,Table1[[#This Row],[Completed Date]]&lt;="6/30/2020"+0),"FY 19-20",IF(AND(Table1[[#This Row],[Completed Date]]&gt;="07/01/2018"+0,Table1[[#This Row],[Completed Date]]&lt;="6/30/2019"+0),"FY 18-19",""))</f>
        <v/>
      </c>
      <c r="AO1040" s="152" t="str">
        <f>IFERROR(FIND("R",Table1[[#This Row],[FS_Priority]]),"")</f>
        <v/>
      </c>
      <c r="AX1040"/>
      <c r="BA1040" s="3"/>
    </row>
    <row r="1041" spans="1:53" hidden="1" x14ac:dyDescent="0.25">
      <c r="A1041" s="164" t="s">
        <v>3711</v>
      </c>
      <c r="B1041" s="164" t="s">
        <v>295</v>
      </c>
      <c r="C1041" s="164" t="s">
        <v>3711</v>
      </c>
      <c r="D1041" s="168" t="b">
        <v>0</v>
      </c>
      <c r="E1041" s="164" t="s">
        <v>267</v>
      </c>
      <c r="F1041" s="164" t="s">
        <v>3712</v>
      </c>
      <c r="G1041" s="164" t="s">
        <v>3713</v>
      </c>
      <c r="H1041" s="164" t="s">
        <v>537</v>
      </c>
      <c r="I1041" s="164" t="s">
        <v>4364</v>
      </c>
      <c r="J1041" s="164" t="s">
        <v>2865</v>
      </c>
      <c r="K1041" s="164" t="s">
        <v>37</v>
      </c>
      <c r="L1041" s="164" t="s">
        <v>478</v>
      </c>
      <c r="M1041" s="164" t="s">
        <v>4365</v>
      </c>
      <c r="N1041" s="164" t="s">
        <v>295</v>
      </c>
      <c r="O1041" s="164" t="s">
        <v>263</v>
      </c>
      <c r="Q1041" s="164" t="s">
        <v>302</v>
      </c>
      <c r="R1041" s="164" t="s">
        <v>295</v>
      </c>
      <c r="S1041" s="168" t="b">
        <v>0</v>
      </c>
      <c r="V1041" s="170">
        <v>43487</v>
      </c>
      <c r="W1041" s="164" t="s">
        <v>295</v>
      </c>
      <c r="X1041"/>
      <c r="Z1041" s="164" t="s">
        <v>295</v>
      </c>
      <c r="AC1041" s="164" t="s">
        <v>4991</v>
      </c>
      <c r="AE1041" s="164" t="s">
        <v>263</v>
      </c>
      <c r="AF1041" s="164" t="s">
        <v>295</v>
      </c>
      <c r="AG1041" s="164" t="s">
        <v>295</v>
      </c>
      <c r="AH1041" s="167"/>
      <c r="AI1041" s="164" t="s">
        <v>4934</v>
      </c>
      <c r="AJ1041" s="151" t="str">
        <f t="shared" si="16"/>
        <v>FS</v>
      </c>
      <c r="AK1041" s="151" t="b">
        <f>ISNUMBER(SEARCH("IRT",Table1[[#This Row],[Current_Status]]))</f>
        <v>0</v>
      </c>
      <c r="AL1041" s="152">
        <f>YEAR(Table1[[#This Row],[Project_Initiated]])</f>
        <v>2019</v>
      </c>
      <c r="AM1041" s="87">
        <v>43770</v>
      </c>
      <c r="AN1041" s="87" t="str">
        <f>IF(AND(Table1[[#This Row],[Completed Date]]&gt;="07/01/2019"+0,Table1[[#This Row],[Completed Date]]&lt;="6/30/2020"+0),"FY 19-20",IF(AND(Table1[[#This Row],[Completed Date]]&gt;="07/01/2018"+0,Table1[[#This Row],[Completed Date]]&lt;="6/30/2019"+0),"FY 18-19",""))</f>
        <v/>
      </c>
      <c r="AO1041" s="152" t="str">
        <f>IFERROR(FIND("R",Table1[[#This Row],[FS_Priority]]),"")</f>
        <v/>
      </c>
      <c r="AX1041"/>
      <c r="BA1041" s="3"/>
    </row>
    <row r="1042" spans="1:53" hidden="1" x14ac:dyDescent="0.25">
      <c r="A1042" s="164" t="s">
        <v>4576</v>
      </c>
      <c r="B1042" s="164" t="s">
        <v>295</v>
      </c>
      <c r="C1042" s="164" t="s">
        <v>4576</v>
      </c>
      <c r="D1042" s="168" t="b">
        <v>0</v>
      </c>
      <c r="E1042" s="164" t="s">
        <v>267</v>
      </c>
      <c r="F1042" s="164" t="s">
        <v>4707</v>
      </c>
      <c r="G1042" s="164" t="s">
        <v>295</v>
      </c>
      <c r="H1042" s="164" t="s">
        <v>4708</v>
      </c>
      <c r="I1042" s="164" t="s">
        <v>4677</v>
      </c>
      <c r="J1042" s="164" t="s">
        <v>2838</v>
      </c>
      <c r="K1042" s="164" t="s">
        <v>37</v>
      </c>
      <c r="L1042" s="164" t="s">
        <v>478</v>
      </c>
      <c r="M1042" s="164" t="s">
        <v>4709</v>
      </c>
      <c r="N1042" s="164" t="s">
        <v>295</v>
      </c>
      <c r="O1042" s="164" t="s">
        <v>243</v>
      </c>
      <c r="Q1042" s="164" t="s">
        <v>4598</v>
      </c>
      <c r="R1042" s="164" t="s">
        <v>295</v>
      </c>
      <c r="S1042" s="168" t="b">
        <v>0</v>
      </c>
      <c r="V1042" s="170">
        <v>43696</v>
      </c>
      <c r="W1042" s="164" t="s">
        <v>295</v>
      </c>
      <c r="X1042"/>
      <c r="Z1042" s="164" t="s">
        <v>295</v>
      </c>
      <c r="AC1042" s="164" t="s">
        <v>295</v>
      </c>
      <c r="AE1042" s="164" t="s">
        <v>243</v>
      </c>
      <c r="AF1042" s="164" t="s">
        <v>295</v>
      </c>
      <c r="AG1042" s="164" t="s">
        <v>295</v>
      </c>
      <c r="AH1042" s="170">
        <v>43724</v>
      </c>
      <c r="AI1042" s="164" t="s">
        <v>4787</v>
      </c>
      <c r="AJ1042" s="151" t="str">
        <f t="shared" si="16"/>
        <v>FS</v>
      </c>
      <c r="AK1042" s="151" t="b">
        <f>ISNUMBER(SEARCH("IRT",Table1[[#This Row],[Current_Status]]))</f>
        <v>0</v>
      </c>
      <c r="AL1042" s="152">
        <f>YEAR(Table1[[#This Row],[Project_Initiated]])</f>
        <v>2019</v>
      </c>
      <c r="AM1042" s="87">
        <v>43770</v>
      </c>
      <c r="AN1042" s="87" t="str">
        <f>IF(AND(Table1[[#This Row],[Completed Date]]&gt;="07/01/2019"+0,Table1[[#This Row],[Completed Date]]&lt;="6/30/2020"+0),"FY 19-20",IF(AND(Table1[[#This Row],[Completed Date]]&gt;="07/01/2018"+0,Table1[[#This Row],[Completed Date]]&lt;="6/30/2019"+0),"FY 18-19",""))</f>
        <v>FY 19-20</v>
      </c>
      <c r="AO1042" s="152" t="str">
        <f>IFERROR(FIND("R",Table1[[#This Row],[FS_Priority]]),"")</f>
        <v/>
      </c>
      <c r="AX1042"/>
      <c r="BA1042" s="3"/>
    </row>
    <row r="1043" spans="1:53" hidden="1" x14ac:dyDescent="0.25">
      <c r="A1043" s="164" t="s">
        <v>3685</v>
      </c>
      <c r="B1043" s="164" t="s">
        <v>295</v>
      </c>
      <c r="C1043" s="164" t="s">
        <v>3685</v>
      </c>
      <c r="D1043" s="168" t="b">
        <v>0</v>
      </c>
      <c r="E1043" s="164" t="s">
        <v>267</v>
      </c>
      <c r="F1043" s="164" t="s">
        <v>3698</v>
      </c>
      <c r="G1043" s="164" t="s">
        <v>295</v>
      </c>
      <c r="H1043" s="164" t="s">
        <v>2411</v>
      </c>
      <c r="I1043" s="164" t="s">
        <v>4187</v>
      </c>
      <c r="J1043" s="164" t="s">
        <v>2838</v>
      </c>
      <c r="K1043" s="164" t="s">
        <v>37</v>
      </c>
      <c r="L1043" s="164" t="s">
        <v>478</v>
      </c>
      <c r="M1043" s="164" t="s">
        <v>4188</v>
      </c>
      <c r="N1043" s="164" t="s">
        <v>295</v>
      </c>
      <c r="O1043" s="164" t="s">
        <v>263</v>
      </c>
      <c r="P1043" s="167"/>
      <c r="Q1043" s="164" t="s">
        <v>3586</v>
      </c>
      <c r="R1043" s="164" t="s">
        <v>295</v>
      </c>
      <c r="S1043" s="168" t="b">
        <v>0</v>
      </c>
      <c r="T1043" s="167"/>
      <c r="V1043" s="170">
        <v>43559</v>
      </c>
      <c r="W1043" s="164" t="s">
        <v>295</v>
      </c>
      <c r="X1043" s="167"/>
      <c r="Y1043" s="167"/>
      <c r="Z1043" s="164" t="s">
        <v>295</v>
      </c>
      <c r="AC1043" s="164" t="s">
        <v>4525</v>
      </c>
      <c r="AE1043" s="164" t="s">
        <v>263</v>
      </c>
      <c r="AF1043" s="164" t="s">
        <v>4838</v>
      </c>
      <c r="AG1043" s="164" t="s">
        <v>295</v>
      </c>
      <c r="AH1043" s="171">
        <v>43711</v>
      </c>
      <c r="AI1043" s="164" t="s">
        <v>4934</v>
      </c>
      <c r="AJ1043" s="151" t="str">
        <f t="shared" si="16"/>
        <v>FS</v>
      </c>
      <c r="AK1043" s="151" t="b">
        <f>ISNUMBER(SEARCH("IRT",Table1[[#This Row],[Current_Status]]))</f>
        <v>0</v>
      </c>
      <c r="AL1043" s="152">
        <f>YEAR(Table1[[#This Row],[Project_Initiated]])</f>
        <v>2019</v>
      </c>
      <c r="AM1043" s="87">
        <v>43770</v>
      </c>
      <c r="AN1043" s="87" t="str">
        <f>IF(AND(Table1[[#This Row],[Completed Date]]&gt;="07/01/2019"+0,Table1[[#This Row],[Completed Date]]&lt;="6/30/2020"+0),"FY 19-20",IF(AND(Table1[[#This Row],[Completed Date]]&gt;="07/01/2018"+0,Table1[[#This Row],[Completed Date]]&lt;="6/30/2019"+0),"FY 18-19",""))</f>
        <v>FY 19-20</v>
      </c>
      <c r="AO1043" s="152">
        <f>IFERROR(FIND("R",Table1[[#This Row],[FS_Priority]]),"")</f>
        <v>1</v>
      </c>
      <c r="AX1043"/>
      <c r="BA1043" s="3"/>
    </row>
    <row r="1044" spans="1:53" hidden="1" x14ac:dyDescent="0.25">
      <c r="A1044" s="164" t="s">
        <v>3760</v>
      </c>
      <c r="B1044" s="164" t="s">
        <v>295</v>
      </c>
      <c r="C1044" s="164" t="s">
        <v>3760</v>
      </c>
      <c r="D1044" s="168" t="b">
        <v>0</v>
      </c>
      <c r="E1044" s="164" t="s">
        <v>267</v>
      </c>
      <c r="F1044" s="164" t="s">
        <v>3761</v>
      </c>
      <c r="G1044" s="164" t="s">
        <v>4515</v>
      </c>
      <c r="H1044" s="164" t="s">
        <v>481</v>
      </c>
      <c r="I1044" s="164" t="s">
        <v>295</v>
      </c>
      <c r="J1044" s="164" t="s">
        <v>2851</v>
      </c>
      <c r="K1044" s="164" t="s">
        <v>37</v>
      </c>
      <c r="L1044" s="164" t="s">
        <v>478</v>
      </c>
      <c r="M1044" s="164" t="s">
        <v>4390</v>
      </c>
      <c r="N1044" s="164" t="s">
        <v>295</v>
      </c>
      <c r="O1044" s="164" t="s">
        <v>4379</v>
      </c>
      <c r="P1044" s="167"/>
      <c r="Q1044" s="164" t="s">
        <v>3588</v>
      </c>
      <c r="R1044" s="164" t="s">
        <v>295</v>
      </c>
      <c r="S1044" s="168" t="b">
        <v>0</v>
      </c>
      <c r="V1044" s="170">
        <v>43607</v>
      </c>
      <c r="W1044" s="164" t="s">
        <v>295</v>
      </c>
      <c r="X1044" s="167"/>
      <c r="Y1044" s="167"/>
      <c r="Z1044" s="164" t="s">
        <v>295</v>
      </c>
      <c r="AC1044" s="164" t="s">
        <v>295</v>
      </c>
      <c r="AE1044" s="164" t="s">
        <v>583</v>
      </c>
      <c r="AF1044" s="164" t="s">
        <v>4516</v>
      </c>
      <c r="AG1044" s="164" t="s">
        <v>295</v>
      </c>
      <c r="AH1044" s="171">
        <v>43706</v>
      </c>
      <c r="AI1044" s="164" t="s">
        <v>4934</v>
      </c>
      <c r="AJ1044" s="151" t="str">
        <f t="shared" si="16"/>
        <v>FS</v>
      </c>
      <c r="AK1044" s="151" t="b">
        <f>ISNUMBER(SEARCH("IRT",Table1[[#This Row],[Current_Status]]))</f>
        <v>0</v>
      </c>
      <c r="AL1044" s="152">
        <f>YEAR(Table1[[#This Row],[Project_Initiated]])</f>
        <v>2019</v>
      </c>
      <c r="AM1044" s="87">
        <v>43770</v>
      </c>
      <c r="AN1044" s="87" t="str">
        <f>IF(AND(Table1[[#This Row],[Completed Date]]&gt;="07/01/2019"+0,Table1[[#This Row],[Completed Date]]&lt;="6/30/2020"+0),"FY 19-20",IF(AND(Table1[[#This Row],[Completed Date]]&gt;="07/01/2018"+0,Table1[[#This Row],[Completed Date]]&lt;="6/30/2019"+0),"FY 18-19",""))</f>
        <v>FY 19-20</v>
      </c>
      <c r="AO1044" s="152">
        <f>IFERROR(FIND("R",Table1[[#This Row],[FS_Priority]]),"")</f>
        <v>1</v>
      </c>
      <c r="AX1044"/>
      <c r="BA1044" s="3"/>
    </row>
    <row r="1045" spans="1:53" hidden="1" x14ac:dyDescent="0.25">
      <c r="A1045" s="164" t="s">
        <v>3016</v>
      </c>
      <c r="B1045" s="164" t="s">
        <v>3016</v>
      </c>
      <c r="C1045" s="164" t="s">
        <v>295</v>
      </c>
      <c r="D1045" s="168" t="b">
        <v>0</v>
      </c>
      <c r="E1045" s="164" t="s">
        <v>267</v>
      </c>
      <c r="F1045" s="164" t="s">
        <v>4738</v>
      </c>
      <c r="G1045" s="164" t="s">
        <v>3017</v>
      </c>
      <c r="H1045" s="164" t="s">
        <v>295</v>
      </c>
      <c r="I1045" s="164" t="s">
        <v>295</v>
      </c>
      <c r="J1045" s="164" t="s">
        <v>3854</v>
      </c>
      <c r="K1045" s="164" t="s">
        <v>37</v>
      </c>
      <c r="L1045" s="164" t="s">
        <v>478</v>
      </c>
      <c r="M1045" s="164" t="s">
        <v>4148</v>
      </c>
      <c r="N1045" s="164" t="s">
        <v>295</v>
      </c>
      <c r="O1045" s="164" t="s">
        <v>3790</v>
      </c>
      <c r="P1045" s="168">
        <v>2</v>
      </c>
      <c r="Q1045" s="164" t="s">
        <v>295</v>
      </c>
      <c r="R1045" s="164" t="s">
        <v>295</v>
      </c>
      <c r="S1045" s="168" t="b">
        <v>0</v>
      </c>
      <c r="T1045" s="169">
        <v>220200</v>
      </c>
      <c r="V1045" s="170">
        <v>43521</v>
      </c>
      <c r="W1045" s="164" t="s">
        <v>34</v>
      </c>
      <c r="X1045" s="170">
        <v>43678</v>
      </c>
      <c r="Y1045" s="170">
        <v>43709</v>
      </c>
      <c r="Z1045" s="164" t="s">
        <v>295</v>
      </c>
      <c r="AC1045" s="164" t="s">
        <v>295</v>
      </c>
      <c r="AE1045" s="164" t="s">
        <v>295</v>
      </c>
      <c r="AF1045" s="164" t="s">
        <v>295</v>
      </c>
      <c r="AG1045" s="164" t="s">
        <v>295</v>
      </c>
      <c r="AH1045"/>
      <c r="AI1045" s="164" t="s">
        <v>295</v>
      </c>
      <c r="AJ1045" s="151" t="str">
        <f t="shared" si="16"/>
        <v>PD&amp;C</v>
      </c>
      <c r="AK1045" s="151" t="b">
        <f>ISNUMBER(SEARCH("IRT",Table1[[#This Row],[Current_Status]]))</f>
        <v>0</v>
      </c>
      <c r="AL1045" s="152">
        <f>YEAR(Table1[[#This Row],[Project_Initiated]])</f>
        <v>2019</v>
      </c>
      <c r="AM1045" s="87">
        <v>43770</v>
      </c>
      <c r="AN1045" s="87" t="str">
        <f>IF(AND(Table1[[#This Row],[Completed Date]]&gt;="07/01/2019"+0,Table1[[#This Row],[Completed Date]]&lt;="6/30/2020"+0),"FY 19-20",IF(AND(Table1[[#This Row],[Completed Date]]&gt;="07/01/2018"+0,Table1[[#This Row],[Completed Date]]&lt;="6/30/2019"+0),"FY 18-19",""))</f>
        <v/>
      </c>
      <c r="AO1045" s="152" t="str">
        <f>IFERROR(FIND("R",Table1[[#This Row],[FS_Priority]]),"")</f>
        <v/>
      </c>
      <c r="AX1045"/>
      <c r="BA1045" s="3"/>
    </row>
    <row r="1046" spans="1:53" hidden="1" x14ac:dyDescent="0.25">
      <c r="A1046" s="164" t="s">
        <v>3161</v>
      </c>
      <c r="B1046" s="164" t="s">
        <v>3161</v>
      </c>
      <c r="C1046" s="164" t="s">
        <v>295</v>
      </c>
      <c r="D1046" s="168" t="b">
        <v>0</v>
      </c>
      <c r="E1046" s="164" t="s">
        <v>267</v>
      </c>
      <c r="F1046" s="164" t="s">
        <v>4741</v>
      </c>
      <c r="G1046" s="164" t="s">
        <v>4742</v>
      </c>
      <c r="H1046" s="164" t="s">
        <v>295</v>
      </c>
      <c r="I1046" s="164" t="s">
        <v>295</v>
      </c>
      <c r="J1046" s="164" t="s">
        <v>3835</v>
      </c>
      <c r="K1046" s="164" t="s">
        <v>37</v>
      </c>
      <c r="L1046" s="164" t="s">
        <v>478</v>
      </c>
      <c r="M1046" s="164" t="s">
        <v>4147</v>
      </c>
      <c r="N1046" s="164" t="s">
        <v>295</v>
      </c>
      <c r="O1046" s="164" t="s">
        <v>177</v>
      </c>
      <c r="P1046" s="168">
        <v>4</v>
      </c>
      <c r="Q1046" s="164" t="s">
        <v>295</v>
      </c>
      <c r="R1046" s="164" t="s">
        <v>295</v>
      </c>
      <c r="S1046" s="168" t="b">
        <v>0</v>
      </c>
      <c r="V1046" s="170">
        <v>43593</v>
      </c>
      <c r="W1046" s="164" t="s">
        <v>4528</v>
      </c>
      <c r="X1046" s="170">
        <v>43647</v>
      </c>
      <c r="Y1046" s="170">
        <v>43983</v>
      </c>
      <c r="Z1046" s="164" t="s">
        <v>295</v>
      </c>
      <c r="AC1046" s="164" t="s">
        <v>295</v>
      </c>
      <c r="AE1046" s="164" t="s">
        <v>295</v>
      </c>
      <c r="AF1046" s="164" t="s">
        <v>295</v>
      </c>
      <c r="AG1046" s="164" t="s">
        <v>295</v>
      </c>
      <c r="AH1046"/>
      <c r="AI1046" s="164" t="s">
        <v>295</v>
      </c>
      <c r="AJ1046" s="151" t="str">
        <f t="shared" si="16"/>
        <v>PD&amp;C</v>
      </c>
      <c r="AK1046" s="151" t="b">
        <f>ISNUMBER(SEARCH("IRT",Table1[[#This Row],[Current_Status]]))</f>
        <v>0</v>
      </c>
      <c r="AL1046" s="152">
        <f>YEAR(Table1[[#This Row],[Project_Initiated]])</f>
        <v>2019</v>
      </c>
      <c r="AM1046" s="87">
        <v>43770</v>
      </c>
      <c r="AN1046" s="87" t="str">
        <f>IF(AND(Table1[[#This Row],[Completed Date]]&gt;="07/01/2019"+0,Table1[[#This Row],[Completed Date]]&lt;="6/30/2020"+0),"FY 19-20",IF(AND(Table1[[#This Row],[Completed Date]]&gt;="07/01/2018"+0,Table1[[#This Row],[Completed Date]]&lt;="6/30/2019"+0),"FY 18-19",""))</f>
        <v/>
      </c>
      <c r="AO1046" s="152" t="str">
        <f>IFERROR(FIND("R",Table1[[#This Row],[FS_Priority]]),"")</f>
        <v/>
      </c>
      <c r="AX1046"/>
      <c r="BA1046" s="3"/>
    </row>
    <row r="1047" spans="1:53" hidden="1" x14ac:dyDescent="0.25">
      <c r="A1047" s="164" t="s">
        <v>3160</v>
      </c>
      <c r="B1047" s="164" t="s">
        <v>3160</v>
      </c>
      <c r="C1047" s="164" t="s">
        <v>295</v>
      </c>
      <c r="D1047" s="168" t="b">
        <v>0</v>
      </c>
      <c r="E1047" s="164" t="s">
        <v>267</v>
      </c>
      <c r="F1047" s="164" t="s">
        <v>4743</v>
      </c>
      <c r="G1047" s="164" t="s">
        <v>4391</v>
      </c>
      <c r="H1047" s="164" t="s">
        <v>295</v>
      </c>
      <c r="I1047" s="164" t="s">
        <v>295</v>
      </c>
      <c r="J1047" s="164" t="s">
        <v>3835</v>
      </c>
      <c r="K1047" s="164" t="s">
        <v>37</v>
      </c>
      <c r="L1047" s="164" t="s">
        <v>478</v>
      </c>
      <c r="M1047" s="164" t="s">
        <v>4147</v>
      </c>
      <c r="N1047" s="164" t="s">
        <v>295</v>
      </c>
      <c r="O1047" s="164" t="s">
        <v>177</v>
      </c>
      <c r="P1047" s="168">
        <v>5</v>
      </c>
      <c r="Q1047" s="164" t="s">
        <v>295</v>
      </c>
      <c r="R1047" s="164" t="s">
        <v>295</v>
      </c>
      <c r="S1047" s="168" t="b">
        <v>0</v>
      </c>
      <c r="V1047" s="170">
        <v>43599</v>
      </c>
      <c r="W1047" s="164" t="s">
        <v>4528</v>
      </c>
      <c r="X1047" s="171">
        <v>43647</v>
      </c>
      <c r="Y1047" s="171">
        <v>43800</v>
      </c>
      <c r="Z1047" s="164" t="s">
        <v>295</v>
      </c>
      <c r="AC1047" s="164" t="s">
        <v>295</v>
      </c>
      <c r="AE1047" s="164" t="s">
        <v>295</v>
      </c>
      <c r="AF1047" s="164" t="s">
        <v>295</v>
      </c>
      <c r="AG1047" s="164" t="s">
        <v>295</v>
      </c>
      <c r="AH1047"/>
      <c r="AI1047" s="164" t="s">
        <v>295</v>
      </c>
      <c r="AJ1047" s="151" t="str">
        <f t="shared" si="16"/>
        <v>PD&amp;C</v>
      </c>
      <c r="AK1047" s="151" t="b">
        <f>ISNUMBER(SEARCH("IRT",Table1[[#This Row],[Current_Status]]))</f>
        <v>0</v>
      </c>
      <c r="AL1047" s="152">
        <f>YEAR(Table1[[#This Row],[Project_Initiated]])</f>
        <v>2019</v>
      </c>
      <c r="AM1047" s="87">
        <v>43770</v>
      </c>
      <c r="AN1047" s="87" t="str">
        <f>IF(AND(Table1[[#This Row],[Completed Date]]&gt;="07/01/2019"+0,Table1[[#This Row],[Completed Date]]&lt;="6/30/2020"+0),"FY 19-20",IF(AND(Table1[[#This Row],[Completed Date]]&gt;="07/01/2018"+0,Table1[[#This Row],[Completed Date]]&lt;="6/30/2019"+0),"FY 18-19",""))</f>
        <v/>
      </c>
      <c r="AO1047" s="152" t="str">
        <f>IFERROR(FIND("R",Table1[[#This Row],[FS_Priority]]),"")</f>
        <v/>
      </c>
      <c r="AX1047"/>
      <c r="BA1047" s="3"/>
    </row>
    <row r="1048" spans="1:53" hidden="1" x14ac:dyDescent="0.25">
      <c r="A1048" s="164" t="s">
        <v>3183</v>
      </c>
      <c r="B1048" s="164" t="s">
        <v>3183</v>
      </c>
      <c r="C1048" s="164" t="s">
        <v>295</v>
      </c>
      <c r="D1048" s="168" t="b">
        <v>0</v>
      </c>
      <c r="E1048" s="164" t="s">
        <v>267</v>
      </c>
      <c r="F1048" s="164" t="s">
        <v>4744</v>
      </c>
      <c r="G1048" s="164" t="s">
        <v>3184</v>
      </c>
      <c r="H1048" s="164" t="s">
        <v>295</v>
      </c>
      <c r="I1048" s="164" t="s">
        <v>295</v>
      </c>
      <c r="J1048" s="164" t="s">
        <v>4992</v>
      </c>
      <c r="K1048" s="164" t="s">
        <v>37</v>
      </c>
      <c r="L1048" s="164" t="s">
        <v>478</v>
      </c>
      <c r="M1048" s="164" t="s">
        <v>177</v>
      </c>
      <c r="N1048" s="164" t="s">
        <v>295</v>
      </c>
      <c r="O1048" s="164" t="s">
        <v>177</v>
      </c>
      <c r="P1048" s="168">
        <v>7</v>
      </c>
      <c r="Q1048" s="164" t="s">
        <v>295</v>
      </c>
      <c r="R1048" s="164" t="s">
        <v>295</v>
      </c>
      <c r="S1048" s="168" t="b">
        <v>0</v>
      </c>
      <c r="T1048" s="167"/>
      <c r="V1048" s="170">
        <v>43600</v>
      </c>
      <c r="W1048" s="164" t="s">
        <v>4993</v>
      </c>
      <c r="X1048" s="171">
        <v>43891</v>
      </c>
      <c r="Y1048" s="171">
        <v>44075</v>
      </c>
      <c r="Z1048" s="164" t="s">
        <v>295</v>
      </c>
      <c r="AC1048" s="164" t="s">
        <v>295</v>
      </c>
      <c r="AE1048" s="164" t="s">
        <v>295</v>
      </c>
      <c r="AF1048" s="164" t="s">
        <v>295</v>
      </c>
      <c r="AG1048" s="164" t="s">
        <v>295</v>
      </c>
      <c r="AH1048"/>
      <c r="AI1048" s="164" t="s">
        <v>295</v>
      </c>
      <c r="AJ1048" s="151" t="str">
        <f t="shared" si="16"/>
        <v>PD&amp;C</v>
      </c>
      <c r="AK1048" s="151" t="b">
        <f>ISNUMBER(SEARCH("IRT",Table1[[#This Row],[Current_Status]]))</f>
        <v>0</v>
      </c>
      <c r="AL1048" s="152">
        <f>YEAR(Table1[[#This Row],[Project_Initiated]])</f>
        <v>2019</v>
      </c>
      <c r="AM1048" s="87">
        <v>43770</v>
      </c>
      <c r="AN1048" s="87" t="str">
        <f>IF(AND(Table1[[#This Row],[Completed Date]]&gt;="07/01/2019"+0,Table1[[#This Row],[Completed Date]]&lt;="6/30/2020"+0),"FY 19-20",IF(AND(Table1[[#This Row],[Completed Date]]&gt;="07/01/2018"+0,Table1[[#This Row],[Completed Date]]&lt;="6/30/2019"+0),"FY 18-19",""))</f>
        <v/>
      </c>
      <c r="AO1048" s="152" t="str">
        <f>IFERROR(FIND("R",Table1[[#This Row],[FS_Priority]]),"")</f>
        <v/>
      </c>
      <c r="AX1048"/>
      <c r="BA1048" s="3"/>
    </row>
    <row r="1049" spans="1:53" hidden="1" x14ac:dyDescent="0.25">
      <c r="A1049" s="164" t="s">
        <v>3010</v>
      </c>
      <c r="B1049" s="164" t="s">
        <v>3010</v>
      </c>
      <c r="C1049" s="164" t="s">
        <v>295</v>
      </c>
      <c r="D1049" s="168" t="b">
        <v>0</v>
      </c>
      <c r="E1049" s="164" t="s">
        <v>267</v>
      </c>
      <c r="F1049" s="164" t="s">
        <v>3011</v>
      </c>
      <c r="G1049" s="164" t="s">
        <v>4194</v>
      </c>
      <c r="H1049" s="164" t="s">
        <v>295</v>
      </c>
      <c r="I1049" s="164" t="s">
        <v>295</v>
      </c>
      <c r="J1049" s="164" t="s">
        <v>3186</v>
      </c>
      <c r="K1049" s="164" t="s">
        <v>37</v>
      </c>
      <c r="L1049" s="164" t="s">
        <v>478</v>
      </c>
      <c r="M1049" s="164" t="s">
        <v>503</v>
      </c>
      <c r="N1049" s="164" t="s">
        <v>295</v>
      </c>
      <c r="O1049" s="164" t="s">
        <v>4149</v>
      </c>
      <c r="P1049" s="168">
        <v>7</v>
      </c>
      <c r="Q1049" s="164" t="s">
        <v>295</v>
      </c>
      <c r="R1049" s="164" t="s">
        <v>295</v>
      </c>
      <c r="S1049" s="168" t="b">
        <v>0</v>
      </c>
      <c r="T1049" s="167"/>
      <c r="V1049" s="170">
        <v>43510</v>
      </c>
      <c r="W1049" s="164" t="s">
        <v>3186</v>
      </c>
      <c r="X1049"/>
      <c r="Z1049" s="164" t="s">
        <v>295</v>
      </c>
      <c r="AC1049" s="164" t="s">
        <v>295</v>
      </c>
      <c r="AE1049" s="164" t="s">
        <v>295</v>
      </c>
      <c r="AF1049" s="164" t="s">
        <v>295</v>
      </c>
      <c r="AG1049" s="164" t="s">
        <v>295</v>
      </c>
      <c r="AH1049"/>
      <c r="AI1049" s="164" t="s">
        <v>295</v>
      </c>
      <c r="AJ1049" s="151" t="str">
        <f t="shared" si="16"/>
        <v>PD&amp;C</v>
      </c>
      <c r="AK1049" s="151" t="b">
        <f>ISNUMBER(SEARCH("IRT",Table1[[#This Row],[Current_Status]]))</f>
        <v>0</v>
      </c>
      <c r="AL1049" s="152">
        <f>YEAR(Table1[[#This Row],[Project_Initiated]])</f>
        <v>2019</v>
      </c>
      <c r="AM1049" s="87">
        <v>43770</v>
      </c>
      <c r="AN1049" s="87" t="str">
        <f>IF(AND(Table1[[#This Row],[Completed Date]]&gt;="07/01/2019"+0,Table1[[#This Row],[Completed Date]]&lt;="6/30/2020"+0),"FY 19-20",IF(AND(Table1[[#This Row],[Completed Date]]&gt;="07/01/2018"+0,Table1[[#This Row],[Completed Date]]&lt;="6/30/2019"+0),"FY 18-19",""))</f>
        <v/>
      </c>
      <c r="AO1049" s="152" t="str">
        <f>IFERROR(FIND("R",Table1[[#This Row],[FS_Priority]]),"")</f>
        <v/>
      </c>
      <c r="AX1049"/>
      <c r="BA1049" s="3"/>
    </row>
    <row r="1050" spans="1:53" hidden="1" x14ac:dyDescent="0.25">
      <c r="A1050" s="164" t="s">
        <v>570</v>
      </c>
      <c r="B1050" s="164" t="s">
        <v>570</v>
      </c>
      <c r="C1050" s="164" t="s">
        <v>295</v>
      </c>
      <c r="D1050" s="168" t="b">
        <v>0</v>
      </c>
      <c r="E1050" s="164" t="s">
        <v>267</v>
      </c>
      <c r="F1050" s="164" t="s">
        <v>3196</v>
      </c>
      <c r="G1050" s="164" t="s">
        <v>571</v>
      </c>
      <c r="H1050" s="164" t="s">
        <v>369</v>
      </c>
      <c r="I1050" s="164" t="s">
        <v>295</v>
      </c>
      <c r="J1050" s="164" t="s">
        <v>5037</v>
      </c>
      <c r="K1050" s="164" t="s">
        <v>37</v>
      </c>
      <c r="L1050" s="164" t="s">
        <v>478</v>
      </c>
      <c r="M1050" s="164" t="s">
        <v>4149</v>
      </c>
      <c r="N1050" s="164" t="s">
        <v>295</v>
      </c>
      <c r="O1050" s="164" t="s">
        <v>169</v>
      </c>
      <c r="P1050" s="168">
        <v>9</v>
      </c>
      <c r="Q1050" s="164" t="s">
        <v>295</v>
      </c>
      <c r="R1050" s="164" t="s">
        <v>295</v>
      </c>
      <c r="S1050" s="168" t="b">
        <v>0</v>
      </c>
      <c r="T1050" s="168">
        <v>600000</v>
      </c>
      <c r="V1050" s="170">
        <v>43634</v>
      </c>
      <c r="W1050" s="164" t="s">
        <v>5038</v>
      </c>
      <c r="X1050" s="167"/>
      <c r="Y1050" s="167"/>
      <c r="Z1050" s="164" t="s">
        <v>295</v>
      </c>
      <c r="AC1050" s="164" t="s">
        <v>295</v>
      </c>
      <c r="AE1050" s="164" t="s">
        <v>295</v>
      </c>
      <c r="AF1050" s="164" t="s">
        <v>295</v>
      </c>
      <c r="AG1050" s="164" t="s">
        <v>295</v>
      </c>
      <c r="AH1050"/>
      <c r="AI1050" s="164" t="s">
        <v>295</v>
      </c>
      <c r="AJ1050" s="151" t="str">
        <f t="shared" si="16"/>
        <v>PD&amp;C</v>
      </c>
      <c r="AK1050" s="151" t="b">
        <f>ISNUMBER(SEARCH("IRT",Table1[[#This Row],[Current_Status]]))</f>
        <v>0</v>
      </c>
      <c r="AL1050" s="152">
        <f>YEAR(Table1[[#This Row],[Project_Initiated]])</f>
        <v>2019</v>
      </c>
      <c r="AM1050" s="87">
        <v>43770</v>
      </c>
      <c r="AN1050" s="87" t="str">
        <f>IF(AND(Table1[[#This Row],[Completed Date]]&gt;="07/01/2019"+0,Table1[[#This Row],[Completed Date]]&lt;="6/30/2020"+0),"FY 19-20",IF(AND(Table1[[#This Row],[Completed Date]]&gt;="07/01/2018"+0,Table1[[#This Row],[Completed Date]]&lt;="6/30/2019"+0),"FY 18-19",""))</f>
        <v/>
      </c>
      <c r="AO1050" s="152" t="str">
        <f>IFERROR(FIND("R",Table1[[#This Row],[FS_Priority]]),"")</f>
        <v/>
      </c>
      <c r="AX1050"/>
      <c r="BA1050" s="3"/>
    </row>
    <row r="1051" spans="1:53" hidden="1" x14ac:dyDescent="0.25">
      <c r="A1051" s="164" t="s">
        <v>170</v>
      </c>
      <c r="B1051" s="164" t="s">
        <v>170</v>
      </c>
      <c r="C1051" s="164" t="s">
        <v>295</v>
      </c>
      <c r="D1051" s="168" t="b">
        <v>0</v>
      </c>
      <c r="E1051" s="164" t="s">
        <v>267</v>
      </c>
      <c r="F1051" s="164" t="s">
        <v>4729</v>
      </c>
      <c r="G1051" s="164" t="s">
        <v>4150</v>
      </c>
      <c r="H1051" s="164" t="s">
        <v>295</v>
      </c>
      <c r="I1051" s="164" t="s">
        <v>295</v>
      </c>
      <c r="J1051" s="164" t="s">
        <v>44</v>
      </c>
      <c r="K1051" s="164" t="s">
        <v>37</v>
      </c>
      <c r="L1051" s="164" t="s">
        <v>478</v>
      </c>
      <c r="M1051" s="164" t="s">
        <v>110</v>
      </c>
      <c r="N1051" s="164" t="s">
        <v>295</v>
      </c>
      <c r="O1051" s="164" t="s">
        <v>177</v>
      </c>
      <c r="P1051" s="168">
        <v>10</v>
      </c>
      <c r="Q1051" s="164" t="s">
        <v>295</v>
      </c>
      <c r="R1051" s="164" t="s">
        <v>295</v>
      </c>
      <c r="S1051" s="168" t="b">
        <v>0</v>
      </c>
      <c r="T1051" s="168">
        <v>432510</v>
      </c>
      <c r="V1051" s="170">
        <v>42425</v>
      </c>
      <c r="W1051" s="164" t="s">
        <v>44</v>
      </c>
      <c r="X1051"/>
      <c r="Z1051" s="164" t="s">
        <v>295</v>
      </c>
      <c r="AC1051" s="164" t="s">
        <v>295</v>
      </c>
      <c r="AE1051" s="164" t="s">
        <v>295</v>
      </c>
      <c r="AF1051" s="164" t="s">
        <v>295</v>
      </c>
      <c r="AG1051" s="164" t="s">
        <v>295</v>
      </c>
      <c r="AH1051"/>
      <c r="AI1051" s="164" t="s">
        <v>295</v>
      </c>
      <c r="AJ1051" s="151" t="str">
        <f t="shared" si="16"/>
        <v>PD&amp;C</v>
      </c>
      <c r="AK1051" s="151" t="b">
        <f>ISNUMBER(SEARCH("IRT",Table1[[#This Row],[Current_Status]]))</f>
        <v>0</v>
      </c>
      <c r="AL1051" s="152">
        <f>YEAR(Table1[[#This Row],[Project_Initiated]])</f>
        <v>2016</v>
      </c>
      <c r="AM1051" s="87">
        <v>43770</v>
      </c>
      <c r="AN1051" s="87" t="str">
        <f>IF(AND(Table1[[#This Row],[Completed Date]]&gt;="07/01/2019"+0,Table1[[#This Row],[Completed Date]]&lt;="6/30/2020"+0),"FY 19-20",IF(AND(Table1[[#This Row],[Completed Date]]&gt;="07/01/2018"+0,Table1[[#This Row],[Completed Date]]&lt;="6/30/2019"+0),"FY 18-19",""))</f>
        <v/>
      </c>
      <c r="AO1051" s="152" t="str">
        <f>IFERROR(FIND("R",Table1[[#This Row],[FS_Priority]]),"")</f>
        <v/>
      </c>
      <c r="AX1051"/>
      <c r="BA1051" s="3"/>
    </row>
    <row r="1052" spans="1:53" hidden="1" x14ac:dyDescent="0.25">
      <c r="A1052" s="164" t="s">
        <v>4573</v>
      </c>
      <c r="B1052" s="164" t="s">
        <v>4573</v>
      </c>
      <c r="C1052" s="164" t="s">
        <v>295</v>
      </c>
      <c r="D1052" s="168" t="b">
        <v>0</v>
      </c>
      <c r="E1052" s="164" t="s">
        <v>267</v>
      </c>
      <c r="F1052" s="164" t="s">
        <v>4752</v>
      </c>
      <c r="G1052" s="164" t="s">
        <v>4753</v>
      </c>
      <c r="H1052" s="164" t="s">
        <v>295</v>
      </c>
      <c r="I1052" s="164" t="s">
        <v>295</v>
      </c>
      <c r="J1052" s="164" t="s">
        <v>3831</v>
      </c>
      <c r="K1052" s="164" t="s">
        <v>37</v>
      </c>
      <c r="L1052" s="164" t="s">
        <v>478</v>
      </c>
      <c r="M1052" s="164" t="s">
        <v>177</v>
      </c>
      <c r="N1052" s="164" t="s">
        <v>295</v>
      </c>
      <c r="O1052" s="164" t="s">
        <v>177</v>
      </c>
      <c r="P1052" s="168">
        <v>10</v>
      </c>
      <c r="Q1052" s="164" t="s">
        <v>295</v>
      </c>
      <c r="R1052" s="164" t="s">
        <v>295</v>
      </c>
      <c r="S1052" s="168" t="b">
        <v>0</v>
      </c>
      <c r="T1052" s="168">
        <v>1177000</v>
      </c>
      <c r="V1052" s="170">
        <v>43713</v>
      </c>
      <c r="W1052" s="164" t="s">
        <v>74</v>
      </c>
      <c r="X1052" s="170">
        <v>43862</v>
      </c>
      <c r="Y1052" s="170">
        <v>43952</v>
      </c>
      <c r="Z1052" s="164" t="s">
        <v>295</v>
      </c>
      <c r="AC1052" s="164" t="s">
        <v>295</v>
      </c>
      <c r="AE1052" s="164" t="s">
        <v>295</v>
      </c>
      <c r="AF1052" s="164" t="s">
        <v>295</v>
      </c>
      <c r="AG1052" s="164" t="s">
        <v>295</v>
      </c>
      <c r="AH1052"/>
      <c r="AI1052" s="164" t="s">
        <v>295</v>
      </c>
      <c r="AJ1052" s="151" t="str">
        <f t="shared" si="16"/>
        <v>PD&amp;C</v>
      </c>
      <c r="AK1052" s="151" t="b">
        <f>ISNUMBER(SEARCH("IRT",Table1[[#This Row],[Current_Status]]))</f>
        <v>0</v>
      </c>
      <c r="AL1052" s="152">
        <f>YEAR(Table1[[#This Row],[Project_Initiated]])</f>
        <v>2019</v>
      </c>
      <c r="AM1052" s="87">
        <v>43770</v>
      </c>
      <c r="AN1052" s="87" t="str">
        <f>IF(AND(Table1[[#This Row],[Completed Date]]&gt;="07/01/2019"+0,Table1[[#This Row],[Completed Date]]&lt;="6/30/2020"+0),"FY 19-20",IF(AND(Table1[[#This Row],[Completed Date]]&gt;="07/01/2018"+0,Table1[[#This Row],[Completed Date]]&lt;="6/30/2019"+0),"FY 18-19",""))</f>
        <v/>
      </c>
      <c r="AO1052" s="152" t="str">
        <f>IFERROR(FIND("R",Table1[[#This Row],[FS_Priority]]),"")</f>
        <v/>
      </c>
      <c r="AX1052"/>
      <c r="BA1052" s="3"/>
    </row>
    <row r="1053" spans="1:53" hidden="1" x14ac:dyDescent="0.25">
      <c r="A1053" s="164" t="s">
        <v>172</v>
      </c>
      <c r="B1053" s="164" t="s">
        <v>172</v>
      </c>
      <c r="C1053" s="164" t="s">
        <v>295</v>
      </c>
      <c r="D1053" s="168" t="b">
        <v>0</v>
      </c>
      <c r="E1053" s="164" t="s">
        <v>267</v>
      </c>
      <c r="F1053" s="164" t="s">
        <v>4732</v>
      </c>
      <c r="G1053" s="164" t="s">
        <v>173</v>
      </c>
      <c r="H1053" s="164" t="s">
        <v>480</v>
      </c>
      <c r="I1053" s="164" t="s">
        <v>295</v>
      </c>
      <c r="J1053" s="164" t="s">
        <v>3854</v>
      </c>
      <c r="K1053" s="164" t="s">
        <v>37</v>
      </c>
      <c r="L1053" s="164" t="s">
        <v>478</v>
      </c>
      <c r="M1053" s="164" t="s">
        <v>169</v>
      </c>
      <c r="N1053" s="164" t="s">
        <v>295</v>
      </c>
      <c r="O1053" s="164" t="s">
        <v>177</v>
      </c>
      <c r="P1053" s="168">
        <v>11</v>
      </c>
      <c r="Q1053" s="164" t="s">
        <v>295</v>
      </c>
      <c r="R1053" s="164" t="s">
        <v>295</v>
      </c>
      <c r="S1053" s="168" t="b">
        <v>0</v>
      </c>
      <c r="T1053" s="168">
        <v>595819</v>
      </c>
      <c r="V1053" s="170">
        <v>42801</v>
      </c>
      <c r="W1053" s="164" t="s">
        <v>34</v>
      </c>
      <c r="X1053"/>
      <c r="Z1053" s="164" t="s">
        <v>295</v>
      </c>
      <c r="AC1053" s="164" t="s">
        <v>295</v>
      </c>
      <c r="AE1053" s="164" t="s">
        <v>295</v>
      </c>
      <c r="AF1053" s="164" t="s">
        <v>295</v>
      </c>
      <c r="AG1053" s="164" t="s">
        <v>295</v>
      </c>
      <c r="AH1053"/>
      <c r="AI1053" s="164" t="s">
        <v>295</v>
      </c>
      <c r="AJ1053" s="151" t="str">
        <f t="shared" si="16"/>
        <v>PD&amp;C</v>
      </c>
      <c r="AK1053" s="151" t="b">
        <f>ISNUMBER(SEARCH("IRT",Table1[[#This Row],[Current_Status]]))</f>
        <v>0</v>
      </c>
      <c r="AL1053" s="152">
        <f>YEAR(Table1[[#This Row],[Project_Initiated]])</f>
        <v>2017</v>
      </c>
      <c r="AM1053" s="87">
        <v>43770</v>
      </c>
      <c r="AN1053" s="87" t="str">
        <f>IF(AND(Table1[[#This Row],[Completed Date]]&gt;="07/01/2019"+0,Table1[[#This Row],[Completed Date]]&lt;="6/30/2020"+0),"FY 19-20",IF(AND(Table1[[#This Row],[Completed Date]]&gt;="07/01/2018"+0,Table1[[#This Row],[Completed Date]]&lt;="6/30/2019"+0),"FY 18-19",""))</f>
        <v/>
      </c>
      <c r="AO1053" s="152" t="str">
        <f>IFERROR(FIND("R",Table1[[#This Row],[FS_Priority]]),"")</f>
        <v/>
      </c>
      <c r="AX1053"/>
      <c r="BA1053" s="3"/>
    </row>
    <row r="1054" spans="1:53" hidden="1" x14ac:dyDescent="0.25">
      <c r="A1054" s="164" t="s">
        <v>175</v>
      </c>
      <c r="B1054" s="164" t="s">
        <v>175</v>
      </c>
      <c r="C1054" s="164" t="s">
        <v>295</v>
      </c>
      <c r="D1054" s="168" t="b">
        <v>0</v>
      </c>
      <c r="E1054" s="164" t="s">
        <v>267</v>
      </c>
      <c r="F1054" s="164" t="s">
        <v>4733</v>
      </c>
      <c r="G1054" s="164" t="s">
        <v>176</v>
      </c>
      <c r="H1054" s="164" t="s">
        <v>295</v>
      </c>
      <c r="I1054" s="164" t="s">
        <v>295</v>
      </c>
      <c r="J1054" s="164" t="s">
        <v>74</v>
      </c>
      <c r="K1054" s="164" t="s">
        <v>37</v>
      </c>
      <c r="L1054" s="164" t="s">
        <v>478</v>
      </c>
      <c r="M1054" s="164" t="s">
        <v>177</v>
      </c>
      <c r="N1054" s="164" t="s">
        <v>295</v>
      </c>
      <c r="O1054" s="164" t="s">
        <v>169</v>
      </c>
      <c r="P1054" s="168">
        <v>11</v>
      </c>
      <c r="Q1054" s="164" t="s">
        <v>295</v>
      </c>
      <c r="R1054" s="164" t="s">
        <v>295</v>
      </c>
      <c r="S1054" s="168" t="b">
        <v>0</v>
      </c>
      <c r="T1054" s="168">
        <v>345000</v>
      </c>
      <c r="V1054" s="170">
        <v>42801</v>
      </c>
      <c r="W1054" s="164" t="s">
        <v>32</v>
      </c>
      <c r="X1054" s="170">
        <v>43801</v>
      </c>
      <c r="Y1054" s="170">
        <v>44071</v>
      </c>
      <c r="Z1054" s="164" t="s">
        <v>295</v>
      </c>
      <c r="AC1054" s="164" t="s">
        <v>295</v>
      </c>
      <c r="AE1054" s="164" t="s">
        <v>295</v>
      </c>
      <c r="AF1054" s="164" t="s">
        <v>295</v>
      </c>
      <c r="AG1054" s="164" t="s">
        <v>295</v>
      </c>
      <c r="AH1054"/>
      <c r="AI1054" s="164" t="s">
        <v>295</v>
      </c>
      <c r="AJ1054" s="151" t="str">
        <f t="shared" si="16"/>
        <v>PD&amp;C</v>
      </c>
      <c r="AK1054" s="151" t="b">
        <f>ISNUMBER(SEARCH("IRT",Table1[[#This Row],[Current_Status]]))</f>
        <v>0</v>
      </c>
      <c r="AL1054" s="152">
        <f>YEAR(Table1[[#This Row],[Project_Initiated]])</f>
        <v>2017</v>
      </c>
      <c r="AM1054" s="87">
        <v>43770</v>
      </c>
      <c r="AN1054" s="87" t="str">
        <f>IF(AND(Table1[[#This Row],[Completed Date]]&gt;="07/01/2019"+0,Table1[[#This Row],[Completed Date]]&lt;="6/30/2020"+0),"FY 19-20",IF(AND(Table1[[#This Row],[Completed Date]]&gt;="07/01/2018"+0,Table1[[#This Row],[Completed Date]]&lt;="6/30/2019"+0),"FY 18-19",""))</f>
        <v/>
      </c>
      <c r="AO1054" s="152" t="str">
        <f>IFERROR(FIND("R",Table1[[#This Row],[FS_Priority]]),"")</f>
        <v/>
      </c>
      <c r="AX1054"/>
      <c r="BA1054" s="3"/>
    </row>
    <row r="1055" spans="1:53" hidden="1" x14ac:dyDescent="0.25">
      <c r="A1055" s="164" t="s">
        <v>4575</v>
      </c>
      <c r="B1055" s="164" t="s">
        <v>4575</v>
      </c>
      <c r="C1055" s="164" t="s">
        <v>295</v>
      </c>
      <c r="D1055" s="168" t="b">
        <v>0</v>
      </c>
      <c r="E1055" s="164" t="s">
        <v>267</v>
      </c>
      <c r="F1055" s="164" t="s">
        <v>4750</v>
      </c>
      <c r="G1055" s="164" t="s">
        <v>4751</v>
      </c>
      <c r="H1055" s="164" t="s">
        <v>295</v>
      </c>
      <c r="I1055" s="164" t="s">
        <v>295</v>
      </c>
      <c r="J1055" s="164" t="s">
        <v>3785</v>
      </c>
      <c r="K1055" s="164" t="s">
        <v>37</v>
      </c>
      <c r="L1055" s="164" t="s">
        <v>478</v>
      </c>
      <c r="M1055" s="164" t="s">
        <v>177</v>
      </c>
      <c r="N1055" s="164" t="s">
        <v>295</v>
      </c>
      <c r="O1055" s="164" t="s">
        <v>99</v>
      </c>
      <c r="P1055" s="168">
        <v>11</v>
      </c>
      <c r="Q1055" s="164" t="s">
        <v>295</v>
      </c>
      <c r="R1055" s="164" t="s">
        <v>295</v>
      </c>
      <c r="S1055" s="168" t="b">
        <v>0</v>
      </c>
      <c r="T1055" s="168">
        <v>600000</v>
      </c>
      <c r="V1055" s="170">
        <v>43713</v>
      </c>
      <c r="W1055" s="164" t="s">
        <v>72</v>
      </c>
      <c r="X1055"/>
      <c r="Z1055" s="164" t="s">
        <v>295</v>
      </c>
      <c r="AC1055" s="164" t="s">
        <v>295</v>
      </c>
      <c r="AE1055" s="164" t="s">
        <v>295</v>
      </c>
      <c r="AF1055" s="164" t="s">
        <v>295</v>
      </c>
      <c r="AG1055" s="164" t="s">
        <v>295</v>
      </c>
      <c r="AH1055"/>
      <c r="AI1055" s="164" t="s">
        <v>295</v>
      </c>
      <c r="AJ1055" s="151" t="str">
        <f t="shared" si="16"/>
        <v>PD&amp;C</v>
      </c>
      <c r="AK1055" s="151" t="b">
        <f>ISNUMBER(SEARCH("IRT",Table1[[#This Row],[Current_Status]]))</f>
        <v>0</v>
      </c>
      <c r="AL1055" s="152">
        <f>YEAR(Table1[[#This Row],[Project_Initiated]])</f>
        <v>2019</v>
      </c>
      <c r="AM1055" s="87">
        <v>43770</v>
      </c>
      <c r="AN1055" s="87" t="str">
        <f>IF(AND(Table1[[#This Row],[Completed Date]]&gt;="07/01/2019"+0,Table1[[#This Row],[Completed Date]]&lt;="6/30/2020"+0),"FY 19-20",IF(AND(Table1[[#This Row],[Completed Date]]&gt;="07/01/2018"+0,Table1[[#This Row],[Completed Date]]&lt;="6/30/2019"+0),"FY 18-19",""))</f>
        <v/>
      </c>
      <c r="AO1055" s="152" t="str">
        <f>IFERROR(FIND("R",Table1[[#This Row],[FS_Priority]]),"")</f>
        <v/>
      </c>
      <c r="AX1055"/>
      <c r="BA1055" s="3"/>
    </row>
    <row r="1056" spans="1:53" hidden="1" x14ac:dyDescent="0.25">
      <c r="A1056" s="164" t="s">
        <v>178</v>
      </c>
      <c r="B1056" s="164" t="s">
        <v>178</v>
      </c>
      <c r="C1056" s="164" t="s">
        <v>295</v>
      </c>
      <c r="D1056" s="168" t="b">
        <v>0</v>
      </c>
      <c r="E1056" s="164" t="s">
        <v>267</v>
      </c>
      <c r="F1056" s="164" t="s">
        <v>4734</v>
      </c>
      <c r="G1056" s="164" t="s">
        <v>179</v>
      </c>
      <c r="H1056" s="164" t="s">
        <v>407</v>
      </c>
      <c r="I1056" s="164" t="s">
        <v>295</v>
      </c>
      <c r="J1056" s="164" t="s">
        <v>74</v>
      </c>
      <c r="K1056" s="164" t="s">
        <v>37</v>
      </c>
      <c r="L1056" s="164" t="s">
        <v>478</v>
      </c>
      <c r="M1056" s="164" t="s">
        <v>177</v>
      </c>
      <c r="N1056" s="164" t="s">
        <v>295</v>
      </c>
      <c r="O1056" s="164" t="s">
        <v>169</v>
      </c>
      <c r="P1056" s="168">
        <v>12</v>
      </c>
      <c r="Q1056" s="164" t="s">
        <v>295</v>
      </c>
      <c r="R1056" s="164" t="s">
        <v>295</v>
      </c>
      <c r="S1056" s="168" t="b">
        <v>0</v>
      </c>
      <c r="T1056" s="168">
        <v>220000</v>
      </c>
      <c r="U1056" s="167"/>
      <c r="V1056" s="170">
        <v>42801</v>
      </c>
      <c r="W1056" s="164" t="s">
        <v>32</v>
      </c>
      <c r="X1056" s="171">
        <v>43801</v>
      </c>
      <c r="Y1056" s="171">
        <v>44071</v>
      </c>
      <c r="Z1056" s="164" t="s">
        <v>295</v>
      </c>
      <c r="AC1056" s="164" t="s">
        <v>295</v>
      </c>
      <c r="AE1056" s="164" t="s">
        <v>295</v>
      </c>
      <c r="AF1056" s="164" t="s">
        <v>295</v>
      </c>
      <c r="AG1056" s="164" t="s">
        <v>295</v>
      </c>
      <c r="AH1056"/>
      <c r="AI1056" s="164" t="s">
        <v>295</v>
      </c>
      <c r="AJ1056" s="151" t="str">
        <f t="shared" si="16"/>
        <v>PD&amp;C</v>
      </c>
      <c r="AK1056" s="151" t="b">
        <f>ISNUMBER(SEARCH("IRT",Table1[[#This Row],[Current_Status]]))</f>
        <v>0</v>
      </c>
      <c r="AL1056" s="152">
        <f>YEAR(Table1[[#This Row],[Project_Initiated]])</f>
        <v>2017</v>
      </c>
      <c r="AM1056" s="87">
        <v>43770</v>
      </c>
      <c r="AN1056" s="87" t="str">
        <f>IF(AND(Table1[[#This Row],[Completed Date]]&gt;="07/01/2019"+0,Table1[[#This Row],[Completed Date]]&lt;="6/30/2020"+0),"FY 19-20",IF(AND(Table1[[#This Row],[Completed Date]]&gt;="07/01/2018"+0,Table1[[#This Row],[Completed Date]]&lt;="6/30/2019"+0),"FY 18-19",""))</f>
        <v/>
      </c>
      <c r="AO1056" s="152" t="str">
        <f>IFERROR(FIND("R",Table1[[#This Row],[FS_Priority]]),"")</f>
        <v/>
      </c>
      <c r="AX1056"/>
      <c r="BA1056" s="3"/>
    </row>
    <row r="1057" spans="1:53" hidden="1" x14ac:dyDescent="0.25">
      <c r="A1057" s="164" t="s">
        <v>4574</v>
      </c>
      <c r="B1057" s="164" t="s">
        <v>4574</v>
      </c>
      <c r="C1057" s="164" t="s">
        <v>295</v>
      </c>
      <c r="D1057" s="168" t="b">
        <v>0</v>
      </c>
      <c r="E1057" s="164" t="s">
        <v>267</v>
      </c>
      <c r="F1057" s="164" t="s">
        <v>4748</v>
      </c>
      <c r="G1057" s="164" t="s">
        <v>4749</v>
      </c>
      <c r="H1057" s="164" t="s">
        <v>295</v>
      </c>
      <c r="I1057" s="164" t="s">
        <v>295</v>
      </c>
      <c r="J1057" s="164" t="s">
        <v>4994</v>
      </c>
      <c r="K1057" s="164" t="s">
        <v>37</v>
      </c>
      <c r="L1057" s="164" t="s">
        <v>478</v>
      </c>
      <c r="M1057" s="164" t="s">
        <v>177</v>
      </c>
      <c r="N1057" s="164" t="s">
        <v>295</v>
      </c>
      <c r="O1057" s="164" t="s">
        <v>99</v>
      </c>
      <c r="P1057" s="168">
        <v>12</v>
      </c>
      <c r="Q1057" s="164" t="s">
        <v>295</v>
      </c>
      <c r="R1057" s="164" t="s">
        <v>295</v>
      </c>
      <c r="S1057" s="168" t="b">
        <v>0</v>
      </c>
      <c r="T1057" s="169">
        <v>500000</v>
      </c>
      <c r="V1057" s="170">
        <v>43713</v>
      </c>
      <c r="W1057" s="164" t="s">
        <v>72</v>
      </c>
      <c r="X1057"/>
      <c r="Z1057" s="164" t="s">
        <v>295</v>
      </c>
      <c r="AC1057" s="164" t="s">
        <v>295</v>
      </c>
      <c r="AE1057" s="164" t="s">
        <v>295</v>
      </c>
      <c r="AF1057" s="164" t="s">
        <v>295</v>
      </c>
      <c r="AG1057" s="164" t="s">
        <v>295</v>
      </c>
      <c r="AH1057"/>
      <c r="AI1057" s="164" t="s">
        <v>295</v>
      </c>
      <c r="AJ1057" s="151" t="str">
        <f t="shared" si="16"/>
        <v>PD&amp;C</v>
      </c>
      <c r="AK1057" s="151" t="b">
        <f>ISNUMBER(SEARCH("IRT",Table1[[#This Row],[Current_Status]]))</f>
        <v>0</v>
      </c>
      <c r="AL1057" s="152">
        <f>YEAR(Table1[[#This Row],[Project_Initiated]])</f>
        <v>2019</v>
      </c>
      <c r="AM1057" s="87">
        <v>43770</v>
      </c>
      <c r="AN1057" s="87" t="str">
        <f>IF(AND(Table1[[#This Row],[Completed Date]]&gt;="07/01/2019"+0,Table1[[#This Row],[Completed Date]]&lt;="6/30/2020"+0),"FY 19-20",IF(AND(Table1[[#This Row],[Completed Date]]&gt;="07/01/2018"+0,Table1[[#This Row],[Completed Date]]&lt;="6/30/2019"+0),"FY 18-19",""))</f>
        <v/>
      </c>
      <c r="AO1057" s="152" t="str">
        <f>IFERROR(FIND("R",Table1[[#This Row],[FS_Priority]]),"")</f>
        <v/>
      </c>
      <c r="AX1057"/>
      <c r="BA1057" s="3"/>
    </row>
    <row r="1058" spans="1:53" hidden="1" x14ac:dyDescent="0.25">
      <c r="A1058" s="164" t="s">
        <v>266</v>
      </c>
      <c r="B1058" s="164" t="s">
        <v>266</v>
      </c>
      <c r="C1058" s="164" t="s">
        <v>295</v>
      </c>
      <c r="D1058" s="168" t="b">
        <v>0</v>
      </c>
      <c r="E1058" s="164" t="s">
        <v>267</v>
      </c>
      <c r="F1058" s="164" t="s">
        <v>4737</v>
      </c>
      <c r="G1058" s="164" t="s">
        <v>268</v>
      </c>
      <c r="H1058" s="164" t="s">
        <v>295</v>
      </c>
      <c r="I1058" s="164" t="s">
        <v>295</v>
      </c>
      <c r="J1058" s="164" t="s">
        <v>3847</v>
      </c>
      <c r="K1058" s="164" t="s">
        <v>37</v>
      </c>
      <c r="L1058" s="164" t="s">
        <v>478</v>
      </c>
      <c r="M1058" s="164" t="s">
        <v>269</v>
      </c>
      <c r="N1058" s="164" t="s">
        <v>295</v>
      </c>
      <c r="O1058" s="164" t="s">
        <v>269</v>
      </c>
      <c r="P1058" s="168">
        <v>13</v>
      </c>
      <c r="Q1058" s="164" t="s">
        <v>295</v>
      </c>
      <c r="R1058" s="164" t="s">
        <v>295</v>
      </c>
      <c r="S1058" s="168" t="b">
        <v>0</v>
      </c>
      <c r="T1058" s="169">
        <v>1250000</v>
      </c>
      <c r="U1058" s="169">
        <v>0</v>
      </c>
      <c r="V1058" s="170">
        <v>43390</v>
      </c>
      <c r="W1058" s="164" t="s">
        <v>3176</v>
      </c>
      <c r="X1058"/>
      <c r="Z1058" s="164" t="s">
        <v>295</v>
      </c>
      <c r="AC1058" s="164" t="s">
        <v>295</v>
      </c>
      <c r="AE1058" s="164" t="s">
        <v>295</v>
      </c>
      <c r="AF1058" s="164" t="s">
        <v>295</v>
      </c>
      <c r="AG1058" s="164" t="s">
        <v>295</v>
      </c>
      <c r="AH1058"/>
      <c r="AI1058" s="164" t="s">
        <v>295</v>
      </c>
      <c r="AJ1058" s="151" t="str">
        <f t="shared" si="16"/>
        <v>PD&amp;C</v>
      </c>
      <c r="AK1058" s="151" t="b">
        <f>ISNUMBER(SEARCH("IRT",Table1[[#This Row],[Current_Status]]))</f>
        <v>0</v>
      </c>
      <c r="AL1058" s="152">
        <f>YEAR(Table1[[#This Row],[Project_Initiated]])</f>
        <v>2018</v>
      </c>
      <c r="AM1058" s="87">
        <v>43770</v>
      </c>
      <c r="AN1058" s="87" t="str">
        <f>IF(AND(Table1[[#This Row],[Completed Date]]&gt;="07/01/2019"+0,Table1[[#This Row],[Completed Date]]&lt;="6/30/2020"+0),"FY 19-20",IF(AND(Table1[[#This Row],[Completed Date]]&gt;="07/01/2018"+0,Table1[[#This Row],[Completed Date]]&lt;="6/30/2019"+0),"FY 18-19",""))</f>
        <v/>
      </c>
      <c r="AO1058" s="152" t="str">
        <f>IFERROR(FIND("R",Table1[[#This Row],[FS_Priority]]),"")</f>
        <v/>
      </c>
      <c r="AX1058"/>
      <c r="BA1058" s="3"/>
    </row>
    <row r="1059" spans="1:53" hidden="1" x14ac:dyDescent="0.25">
      <c r="A1059" s="164" t="s">
        <v>3012</v>
      </c>
      <c r="B1059" s="164" t="s">
        <v>3012</v>
      </c>
      <c r="C1059" s="164" t="s">
        <v>295</v>
      </c>
      <c r="D1059" s="168" t="b">
        <v>0</v>
      </c>
      <c r="E1059" s="164" t="s">
        <v>267</v>
      </c>
      <c r="F1059" s="164" t="s">
        <v>3013</v>
      </c>
      <c r="G1059" s="164" t="s">
        <v>4198</v>
      </c>
      <c r="H1059" s="164" t="s">
        <v>295</v>
      </c>
      <c r="I1059" s="164" t="s">
        <v>295</v>
      </c>
      <c r="J1059" s="164" t="s">
        <v>3831</v>
      </c>
      <c r="K1059" s="164" t="s">
        <v>37</v>
      </c>
      <c r="L1059" s="164" t="s">
        <v>478</v>
      </c>
      <c r="M1059" s="164" t="s">
        <v>88</v>
      </c>
      <c r="N1059" s="164" t="s">
        <v>295</v>
      </c>
      <c r="O1059" s="164" t="s">
        <v>3790</v>
      </c>
      <c r="P1059" s="168">
        <v>13</v>
      </c>
      <c r="Q1059" s="164" t="s">
        <v>295</v>
      </c>
      <c r="R1059" s="164" t="s">
        <v>295</v>
      </c>
      <c r="S1059" s="168" t="b">
        <v>0</v>
      </c>
      <c r="T1059" s="167"/>
      <c r="V1059" s="170">
        <v>43510</v>
      </c>
      <c r="W1059" s="164" t="s">
        <v>3701</v>
      </c>
      <c r="X1059" s="167"/>
      <c r="Y1059" s="167"/>
      <c r="Z1059" s="164" t="s">
        <v>295</v>
      </c>
      <c r="AC1059" s="164" t="s">
        <v>295</v>
      </c>
      <c r="AE1059" s="164" t="s">
        <v>295</v>
      </c>
      <c r="AF1059" s="164" t="s">
        <v>295</v>
      </c>
      <c r="AG1059" s="164" t="s">
        <v>295</v>
      </c>
      <c r="AH1059"/>
      <c r="AI1059" s="164" t="s">
        <v>295</v>
      </c>
      <c r="AJ1059" s="151" t="str">
        <f t="shared" si="16"/>
        <v>PD&amp;C</v>
      </c>
      <c r="AK1059" s="151" t="b">
        <f>ISNUMBER(SEARCH("IRT",Table1[[#This Row],[Current_Status]]))</f>
        <v>0</v>
      </c>
      <c r="AL1059" s="152">
        <f>YEAR(Table1[[#This Row],[Project_Initiated]])</f>
        <v>2019</v>
      </c>
      <c r="AM1059" s="87">
        <v>43770</v>
      </c>
      <c r="AN1059" s="87" t="str">
        <f>IF(AND(Table1[[#This Row],[Completed Date]]&gt;="07/01/2019"+0,Table1[[#This Row],[Completed Date]]&lt;="6/30/2020"+0),"FY 19-20",IF(AND(Table1[[#This Row],[Completed Date]]&gt;="07/01/2018"+0,Table1[[#This Row],[Completed Date]]&lt;="6/30/2019"+0),"FY 18-19",""))</f>
        <v/>
      </c>
      <c r="AO1059" s="152" t="str">
        <f>IFERROR(FIND("R",Table1[[#This Row],[FS_Priority]]),"")</f>
        <v/>
      </c>
      <c r="AX1059"/>
      <c r="BA1059" s="3"/>
    </row>
    <row r="1060" spans="1:53" hidden="1" x14ac:dyDescent="0.25">
      <c r="A1060" s="164" t="s">
        <v>3018</v>
      </c>
      <c r="B1060" s="164" t="s">
        <v>3018</v>
      </c>
      <c r="C1060" s="164" t="s">
        <v>295</v>
      </c>
      <c r="D1060" s="168" t="b">
        <v>0</v>
      </c>
      <c r="E1060" s="164" t="s">
        <v>267</v>
      </c>
      <c r="F1060" s="164" t="s">
        <v>3019</v>
      </c>
      <c r="G1060" s="164" t="s">
        <v>4199</v>
      </c>
      <c r="H1060" s="164" t="s">
        <v>295</v>
      </c>
      <c r="I1060" s="164" t="s">
        <v>295</v>
      </c>
      <c r="J1060" s="164" t="s">
        <v>3186</v>
      </c>
      <c r="K1060" s="164" t="s">
        <v>37</v>
      </c>
      <c r="L1060" s="164" t="s">
        <v>478</v>
      </c>
      <c r="M1060" s="164" t="s">
        <v>503</v>
      </c>
      <c r="N1060" s="164" t="s">
        <v>295</v>
      </c>
      <c r="O1060" s="164" t="s">
        <v>4149</v>
      </c>
      <c r="P1060" s="168">
        <v>14</v>
      </c>
      <c r="Q1060" s="164" t="s">
        <v>295</v>
      </c>
      <c r="R1060" s="164" t="s">
        <v>295</v>
      </c>
      <c r="S1060" s="168" t="b">
        <v>0</v>
      </c>
      <c r="T1060" s="167"/>
      <c r="V1060" s="170">
        <v>43515</v>
      </c>
      <c r="W1060" s="164" t="s">
        <v>3186</v>
      </c>
      <c r="X1060" s="167"/>
      <c r="Y1060" s="167"/>
      <c r="Z1060" s="164" t="s">
        <v>295</v>
      </c>
      <c r="AC1060" s="164" t="s">
        <v>295</v>
      </c>
      <c r="AE1060" s="164" t="s">
        <v>295</v>
      </c>
      <c r="AF1060" s="164" t="s">
        <v>295</v>
      </c>
      <c r="AG1060" s="164" t="s">
        <v>295</v>
      </c>
      <c r="AH1060"/>
      <c r="AI1060" s="164" t="s">
        <v>295</v>
      </c>
      <c r="AJ1060" s="151" t="str">
        <f t="shared" si="16"/>
        <v>PD&amp;C</v>
      </c>
      <c r="AK1060" s="151" t="b">
        <f>ISNUMBER(SEARCH("IRT",Table1[[#This Row],[Current_Status]]))</f>
        <v>0</v>
      </c>
      <c r="AL1060" s="152">
        <f>YEAR(Table1[[#This Row],[Project_Initiated]])</f>
        <v>2019</v>
      </c>
      <c r="AM1060" s="87">
        <v>43770</v>
      </c>
      <c r="AN1060" s="87" t="str">
        <f>IF(AND(Table1[[#This Row],[Completed Date]]&gt;="07/01/2019"+0,Table1[[#This Row],[Completed Date]]&lt;="6/30/2020"+0),"FY 19-20",IF(AND(Table1[[#This Row],[Completed Date]]&gt;="07/01/2018"+0,Table1[[#This Row],[Completed Date]]&lt;="6/30/2019"+0),"FY 18-19",""))</f>
        <v/>
      </c>
      <c r="AO1060" s="152" t="str">
        <f>IFERROR(FIND("R",Table1[[#This Row],[FS_Priority]]),"")</f>
        <v/>
      </c>
      <c r="AX1060"/>
      <c r="BA1060" s="3"/>
    </row>
    <row r="1061" spans="1:53" hidden="1" x14ac:dyDescent="0.25">
      <c r="A1061" s="164" t="s">
        <v>167</v>
      </c>
      <c r="B1061" s="164" t="s">
        <v>167</v>
      </c>
      <c r="C1061" s="164" t="s">
        <v>295</v>
      </c>
      <c r="D1061" s="168" t="b">
        <v>0</v>
      </c>
      <c r="E1061" s="164" t="s">
        <v>267</v>
      </c>
      <c r="F1061" s="164" t="s">
        <v>4735</v>
      </c>
      <c r="G1061" s="164" t="s">
        <v>168</v>
      </c>
      <c r="H1061" s="164" t="s">
        <v>295</v>
      </c>
      <c r="I1061" s="164" t="s">
        <v>295</v>
      </c>
      <c r="J1061" s="164" t="s">
        <v>2894</v>
      </c>
      <c r="K1061" s="164" t="s">
        <v>37</v>
      </c>
      <c r="L1061" s="164" t="s">
        <v>478</v>
      </c>
      <c r="M1061" s="164" t="s">
        <v>4149</v>
      </c>
      <c r="N1061" s="164" t="s">
        <v>295</v>
      </c>
      <c r="O1061" s="164" t="s">
        <v>3829</v>
      </c>
      <c r="P1061" s="168">
        <v>15</v>
      </c>
      <c r="Q1061" s="164" t="s">
        <v>295</v>
      </c>
      <c r="R1061" s="164" t="s">
        <v>295</v>
      </c>
      <c r="S1061" s="168" t="b">
        <v>0</v>
      </c>
      <c r="T1061" s="168">
        <v>643750</v>
      </c>
      <c r="V1061" s="170">
        <v>42837</v>
      </c>
      <c r="W1061" s="164" t="s">
        <v>38</v>
      </c>
      <c r="X1061" s="171">
        <v>43770</v>
      </c>
      <c r="Y1061" s="171">
        <v>43922</v>
      </c>
      <c r="Z1061" s="164" t="s">
        <v>295</v>
      </c>
      <c r="AC1061" s="164" t="s">
        <v>295</v>
      </c>
      <c r="AE1061" s="164" t="s">
        <v>295</v>
      </c>
      <c r="AF1061" s="164" t="s">
        <v>295</v>
      </c>
      <c r="AG1061" s="164" t="s">
        <v>295</v>
      </c>
      <c r="AH1061"/>
      <c r="AI1061" s="164" t="s">
        <v>295</v>
      </c>
      <c r="AJ1061" s="151" t="str">
        <f t="shared" si="16"/>
        <v>PD&amp;C</v>
      </c>
      <c r="AK1061" s="151" t="b">
        <f>ISNUMBER(SEARCH("IRT",Table1[[#This Row],[Current_Status]]))</f>
        <v>0</v>
      </c>
      <c r="AL1061" s="152">
        <f>YEAR(Table1[[#This Row],[Project_Initiated]])</f>
        <v>2017</v>
      </c>
      <c r="AM1061" s="87">
        <v>43770</v>
      </c>
      <c r="AN1061" s="87" t="str">
        <f>IF(AND(Table1[[#This Row],[Completed Date]]&gt;="07/01/2019"+0,Table1[[#This Row],[Completed Date]]&lt;="6/30/2020"+0),"FY 19-20",IF(AND(Table1[[#This Row],[Completed Date]]&gt;="07/01/2018"+0,Table1[[#This Row],[Completed Date]]&lt;="6/30/2019"+0),"FY 18-19",""))</f>
        <v/>
      </c>
      <c r="AO1061" s="152" t="str">
        <f>IFERROR(FIND("R",Table1[[#This Row],[FS_Priority]]),"")</f>
        <v/>
      </c>
      <c r="AX1061"/>
      <c r="BA1061" s="3"/>
    </row>
    <row r="1062" spans="1:53" hidden="1" x14ac:dyDescent="0.25">
      <c r="A1062" s="164" t="s">
        <v>184</v>
      </c>
      <c r="B1062" s="164" t="s">
        <v>184</v>
      </c>
      <c r="C1062" s="164" t="s">
        <v>295</v>
      </c>
      <c r="D1062" s="168" t="b">
        <v>0</v>
      </c>
      <c r="E1062" s="164" t="s">
        <v>267</v>
      </c>
      <c r="F1062" s="164" t="s">
        <v>4736</v>
      </c>
      <c r="G1062" s="164" t="s">
        <v>185</v>
      </c>
      <c r="H1062" s="164" t="s">
        <v>295</v>
      </c>
      <c r="I1062" s="164" t="s">
        <v>295</v>
      </c>
      <c r="J1062" s="164" t="s">
        <v>3835</v>
      </c>
      <c r="K1062" s="164" t="s">
        <v>37</v>
      </c>
      <c r="L1062" s="164" t="s">
        <v>478</v>
      </c>
      <c r="M1062" s="164" t="s">
        <v>4148</v>
      </c>
      <c r="N1062" s="164" t="s">
        <v>295</v>
      </c>
      <c r="O1062" s="164" t="s">
        <v>169</v>
      </c>
      <c r="P1062" s="168">
        <v>17</v>
      </c>
      <c r="Q1062" s="164" t="s">
        <v>295</v>
      </c>
      <c r="R1062" s="164" t="s">
        <v>295</v>
      </c>
      <c r="S1062" s="168" t="b">
        <v>0</v>
      </c>
      <c r="T1062" s="168">
        <v>300000</v>
      </c>
      <c r="V1062" s="170">
        <v>43381</v>
      </c>
      <c r="W1062" s="164" t="s">
        <v>38</v>
      </c>
      <c r="X1062" s="171">
        <v>43647</v>
      </c>
      <c r="Y1062" s="171">
        <v>43889</v>
      </c>
      <c r="Z1062" s="164" t="s">
        <v>295</v>
      </c>
      <c r="AC1062" s="164" t="s">
        <v>295</v>
      </c>
      <c r="AE1062" s="164" t="s">
        <v>295</v>
      </c>
      <c r="AF1062" s="164" t="s">
        <v>295</v>
      </c>
      <c r="AG1062" s="164" t="s">
        <v>295</v>
      </c>
      <c r="AH1062"/>
      <c r="AI1062" s="164" t="s">
        <v>295</v>
      </c>
      <c r="AJ1062" s="151" t="str">
        <f t="shared" si="16"/>
        <v>PD&amp;C</v>
      </c>
      <c r="AK1062" s="151" t="b">
        <f>ISNUMBER(SEARCH("IRT",Table1[[#This Row],[Current_Status]]))</f>
        <v>0</v>
      </c>
      <c r="AL1062" s="152">
        <f>YEAR(Table1[[#This Row],[Project_Initiated]])</f>
        <v>2018</v>
      </c>
      <c r="AM1062" s="87">
        <v>43770</v>
      </c>
      <c r="AN1062" s="87" t="str">
        <f>IF(AND(Table1[[#This Row],[Completed Date]]&gt;="07/01/2019"+0,Table1[[#This Row],[Completed Date]]&lt;="6/30/2020"+0),"FY 19-20",IF(AND(Table1[[#This Row],[Completed Date]]&gt;="07/01/2018"+0,Table1[[#This Row],[Completed Date]]&lt;="6/30/2019"+0),"FY 18-19",""))</f>
        <v/>
      </c>
      <c r="AO1062" s="152" t="str">
        <f>IFERROR(FIND("R",Table1[[#This Row],[FS_Priority]]),"")</f>
        <v/>
      </c>
      <c r="AX1062"/>
      <c r="BA1062" s="3"/>
    </row>
    <row r="1063" spans="1:53" hidden="1" x14ac:dyDescent="0.25">
      <c r="A1063" s="164" t="s">
        <v>121</v>
      </c>
      <c r="B1063" s="164" t="s">
        <v>121</v>
      </c>
      <c r="C1063" s="164" t="s">
        <v>295</v>
      </c>
      <c r="D1063" s="168" t="b">
        <v>0</v>
      </c>
      <c r="E1063" s="164" t="s">
        <v>267</v>
      </c>
      <c r="F1063" s="164" t="s">
        <v>122</v>
      </c>
      <c r="G1063" s="164" t="s">
        <v>4201</v>
      </c>
      <c r="H1063" s="164" t="s">
        <v>295</v>
      </c>
      <c r="I1063" s="164" t="s">
        <v>295</v>
      </c>
      <c r="J1063" s="164" t="s">
        <v>3785</v>
      </c>
      <c r="K1063" s="164" t="s">
        <v>37</v>
      </c>
      <c r="L1063" s="164" t="s">
        <v>478</v>
      </c>
      <c r="M1063" s="164" t="s">
        <v>4202</v>
      </c>
      <c r="N1063" s="164" t="s">
        <v>295</v>
      </c>
      <c r="O1063" s="164" t="s">
        <v>3790</v>
      </c>
      <c r="P1063" s="168">
        <v>22</v>
      </c>
      <c r="Q1063" s="164" t="s">
        <v>295</v>
      </c>
      <c r="R1063" s="164" t="s">
        <v>295</v>
      </c>
      <c r="S1063" s="168" t="b">
        <v>0</v>
      </c>
      <c r="T1063" s="168">
        <v>2600000</v>
      </c>
      <c r="V1063" s="170">
        <v>42509</v>
      </c>
      <c r="W1063" s="164" t="s">
        <v>72</v>
      </c>
      <c r="X1063"/>
      <c r="Z1063" s="164" t="s">
        <v>295</v>
      </c>
      <c r="AC1063" s="164" t="s">
        <v>295</v>
      </c>
      <c r="AE1063" s="164" t="s">
        <v>295</v>
      </c>
      <c r="AF1063" s="164" t="s">
        <v>295</v>
      </c>
      <c r="AG1063" s="164" t="s">
        <v>295</v>
      </c>
      <c r="AH1063"/>
      <c r="AI1063" s="164" t="s">
        <v>295</v>
      </c>
      <c r="AJ1063" s="151" t="str">
        <f t="shared" si="16"/>
        <v>PD&amp;C</v>
      </c>
      <c r="AK1063" s="151" t="b">
        <f>ISNUMBER(SEARCH("IRT",Table1[[#This Row],[Current_Status]]))</f>
        <v>0</v>
      </c>
      <c r="AL1063" s="152">
        <f>YEAR(Table1[[#This Row],[Project_Initiated]])</f>
        <v>2016</v>
      </c>
      <c r="AM1063" s="87">
        <v>43770</v>
      </c>
      <c r="AN1063" s="87" t="str">
        <f>IF(AND(Table1[[#This Row],[Completed Date]]&gt;="07/01/2019"+0,Table1[[#This Row],[Completed Date]]&lt;="6/30/2020"+0),"FY 19-20",IF(AND(Table1[[#This Row],[Completed Date]]&gt;="07/01/2018"+0,Table1[[#This Row],[Completed Date]]&lt;="6/30/2019"+0),"FY 18-19",""))</f>
        <v/>
      </c>
      <c r="AO1063" s="152" t="str">
        <f>IFERROR(FIND("R",Table1[[#This Row],[FS_Priority]]),"")</f>
        <v/>
      </c>
      <c r="AX1063"/>
      <c r="BA1063" s="3"/>
    </row>
    <row r="1064" spans="1:53" hidden="1" x14ac:dyDescent="0.25">
      <c r="A1064" s="164" t="s">
        <v>180</v>
      </c>
      <c r="B1064" s="164" t="s">
        <v>180</v>
      </c>
      <c r="C1064" s="164" t="s">
        <v>295</v>
      </c>
      <c r="D1064" s="168" t="b">
        <v>0</v>
      </c>
      <c r="E1064" s="164" t="s">
        <v>267</v>
      </c>
      <c r="F1064" s="164" t="s">
        <v>5039</v>
      </c>
      <c r="G1064" s="164" t="s">
        <v>4151</v>
      </c>
      <c r="H1064" s="164" t="s">
        <v>481</v>
      </c>
      <c r="I1064" s="164" t="s">
        <v>295</v>
      </c>
      <c r="J1064" s="164" t="s">
        <v>4927</v>
      </c>
      <c r="K1064" s="164" t="s">
        <v>37</v>
      </c>
      <c r="L1064" s="164" t="s">
        <v>478</v>
      </c>
      <c r="M1064" s="164" t="s">
        <v>4152</v>
      </c>
      <c r="N1064" s="164" t="s">
        <v>295</v>
      </c>
      <c r="O1064" s="164" t="s">
        <v>177</v>
      </c>
      <c r="P1064" s="168">
        <v>38</v>
      </c>
      <c r="Q1064" s="164" t="s">
        <v>295</v>
      </c>
      <c r="R1064" s="164" t="s">
        <v>295</v>
      </c>
      <c r="S1064" s="168" t="b">
        <v>0</v>
      </c>
      <c r="T1064" s="168">
        <v>110000</v>
      </c>
      <c r="V1064" s="171">
        <v>42480</v>
      </c>
      <c r="W1064" s="164" t="s">
        <v>4928</v>
      </c>
      <c r="X1064" s="167"/>
      <c r="Y1064" s="167"/>
      <c r="Z1064" s="164" t="s">
        <v>295</v>
      </c>
      <c r="AC1064" s="164" t="s">
        <v>295</v>
      </c>
      <c r="AE1064" s="164" t="s">
        <v>295</v>
      </c>
      <c r="AF1064" s="164" t="s">
        <v>295</v>
      </c>
      <c r="AG1064" s="164" t="s">
        <v>295</v>
      </c>
      <c r="AH1064"/>
      <c r="AI1064" s="164" t="s">
        <v>295</v>
      </c>
      <c r="AJ1064" s="151" t="str">
        <f t="shared" si="16"/>
        <v>PD&amp;C</v>
      </c>
      <c r="AK1064" s="151" t="b">
        <f>ISNUMBER(SEARCH("IRT",Table1[[#This Row],[Current_Status]]))</f>
        <v>0</v>
      </c>
      <c r="AL1064" s="152">
        <f>YEAR(Table1[[#This Row],[Project_Initiated]])</f>
        <v>2016</v>
      </c>
      <c r="AM1064" s="87">
        <v>43770</v>
      </c>
      <c r="AN1064" s="87" t="str">
        <f>IF(AND(Table1[[#This Row],[Completed Date]]&gt;="07/01/2019"+0,Table1[[#This Row],[Completed Date]]&lt;="6/30/2020"+0),"FY 19-20",IF(AND(Table1[[#This Row],[Completed Date]]&gt;="07/01/2018"+0,Table1[[#This Row],[Completed Date]]&lt;="6/30/2019"+0),"FY 18-19",""))</f>
        <v/>
      </c>
      <c r="AO1064" s="152" t="str">
        <f>IFERROR(FIND("R",Table1[[#This Row],[FS_Priority]]),"")</f>
        <v/>
      </c>
      <c r="AX1064"/>
      <c r="BA1064" s="3"/>
    </row>
    <row r="1065" spans="1:53" hidden="1" x14ac:dyDescent="0.25">
      <c r="A1065" s="164" t="s">
        <v>182</v>
      </c>
      <c r="B1065" s="164" t="s">
        <v>182</v>
      </c>
      <c r="C1065" s="164" t="s">
        <v>295</v>
      </c>
      <c r="D1065" s="168" t="b">
        <v>0</v>
      </c>
      <c r="E1065" s="164" t="s">
        <v>267</v>
      </c>
      <c r="F1065" s="164" t="s">
        <v>4418</v>
      </c>
      <c r="G1065" s="164" t="s">
        <v>183</v>
      </c>
      <c r="H1065" s="164" t="s">
        <v>295</v>
      </c>
      <c r="I1065" s="164" t="s">
        <v>295</v>
      </c>
      <c r="J1065" s="164" t="s">
        <v>4153</v>
      </c>
      <c r="K1065" s="164" t="s">
        <v>37</v>
      </c>
      <c r="L1065" s="164" t="s">
        <v>478</v>
      </c>
      <c r="M1065" s="164" t="s">
        <v>37</v>
      </c>
      <c r="N1065" s="164" t="s">
        <v>295</v>
      </c>
      <c r="O1065" s="164" t="s">
        <v>3839</v>
      </c>
      <c r="P1065" s="168">
        <v>99</v>
      </c>
      <c r="Q1065" s="164" t="s">
        <v>295</v>
      </c>
      <c r="R1065" s="164" t="s">
        <v>295</v>
      </c>
      <c r="S1065" s="168" t="b">
        <v>0</v>
      </c>
      <c r="T1065" s="168">
        <v>240000</v>
      </c>
      <c r="V1065" s="170">
        <v>42496</v>
      </c>
      <c r="W1065" s="164" t="s">
        <v>68</v>
      </c>
      <c r="X1065" s="167"/>
      <c r="Y1065" s="167"/>
      <c r="Z1065" s="164" t="s">
        <v>295</v>
      </c>
      <c r="AC1065" s="164" t="s">
        <v>295</v>
      </c>
      <c r="AE1065" s="164" t="s">
        <v>295</v>
      </c>
      <c r="AF1065" s="164" t="s">
        <v>295</v>
      </c>
      <c r="AG1065" s="164" t="s">
        <v>295</v>
      </c>
      <c r="AH1065"/>
      <c r="AI1065" s="164" t="s">
        <v>295</v>
      </c>
      <c r="AJ1065" s="151" t="str">
        <f t="shared" si="16"/>
        <v>PD&amp;C</v>
      </c>
      <c r="AK1065" s="151" t="b">
        <f>ISNUMBER(SEARCH("IRT",Table1[[#This Row],[Current_Status]]))</f>
        <v>0</v>
      </c>
      <c r="AL1065" s="152">
        <f>YEAR(Table1[[#This Row],[Project_Initiated]])</f>
        <v>2016</v>
      </c>
      <c r="AM1065" s="87">
        <v>43770</v>
      </c>
      <c r="AN1065" s="87" t="str">
        <f>IF(AND(Table1[[#This Row],[Completed Date]]&gt;="07/01/2019"+0,Table1[[#This Row],[Completed Date]]&lt;="6/30/2020"+0),"FY 19-20",IF(AND(Table1[[#This Row],[Completed Date]]&gt;="07/01/2018"+0,Table1[[#This Row],[Completed Date]]&lt;="6/30/2019"+0),"FY 18-19",""))</f>
        <v/>
      </c>
      <c r="AO1065" s="152" t="str">
        <f>IFERROR(FIND("R",Table1[[#This Row],[FS_Priority]]),"")</f>
        <v/>
      </c>
      <c r="AX1065"/>
      <c r="BA1065" s="3"/>
    </row>
    <row r="1066" spans="1:53" hidden="1" x14ac:dyDescent="0.25">
      <c r="A1066" s="164" t="s">
        <v>564</v>
      </c>
      <c r="B1066" s="164" t="s">
        <v>564</v>
      </c>
      <c r="C1066" s="164" t="s">
        <v>295</v>
      </c>
      <c r="D1066" s="168" t="b">
        <v>0</v>
      </c>
      <c r="E1066" s="164" t="s">
        <v>267</v>
      </c>
      <c r="F1066" s="164" t="s">
        <v>565</v>
      </c>
      <c r="G1066" s="164" t="s">
        <v>566</v>
      </c>
      <c r="H1066" s="164" t="s">
        <v>295</v>
      </c>
      <c r="I1066" s="164" t="s">
        <v>295</v>
      </c>
      <c r="J1066" s="164" t="s">
        <v>4204</v>
      </c>
      <c r="K1066" s="164" t="s">
        <v>37</v>
      </c>
      <c r="L1066" s="164" t="s">
        <v>478</v>
      </c>
      <c r="M1066" s="164" t="s">
        <v>567</v>
      </c>
      <c r="N1066" s="164" t="s">
        <v>295</v>
      </c>
      <c r="O1066" s="164" t="s">
        <v>568</v>
      </c>
      <c r="P1066" s="168">
        <v>99</v>
      </c>
      <c r="Q1066" s="164" t="s">
        <v>295</v>
      </c>
      <c r="R1066" s="164" t="s">
        <v>295</v>
      </c>
      <c r="S1066" s="168" t="b">
        <v>0</v>
      </c>
      <c r="T1066" s="168">
        <v>0</v>
      </c>
      <c r="V1066" s="167"/>
      <c r="W1066" s="164" t="s">
        <v>569</v>
      </c>
      <c r="X1066" s="170">
        <v>43709</v>
      </c>
      <c r="Y1066" s="170">
        <v>44013</v>
      </c>
      <c r="Z1066" s="164" t="s">
        <v>295</v>
      </c>
      <c r="AC1066" s="164" t="s">
        <v>295</v>
      </c>
      <c r="AE1066" s="164" t="s">
        <v>295</v>
      </c>
      <c r="AF1066" s="164" t="s">
        <v>295</v>
      </c>
      <c r="AG1066" s="164" t="s">
        <v>295</v>
      </c>
      <c r="AH1066"/>
      <c r="AI1066" s="164" t="s">
        <v>295</v>
      </c>
      <c r="AJ1066" s="151" t="str">
        <f t="shared" si="16"/>
        <v>PD&amp;C</v>
      </c>
      <c r="AK1066" s="151" t="b">
        <f>ISNUMBER(SEARCH("IRT",Table1[[#This Row],[Current_Status]]))</f>
        <v>0</v>
      </c>
      <c r="AL1066" s="152">
        <f>YEAR(Table1[[#This Row],[Project_Initiated]])</f>
        <v>1900</v>
      </c>
      <c r="AM1066" s="87">
        <v>43770</v>
      </c>
      <c r="AN1066" s="87" t="str">
        <f>IF(AND(Table1[[#This Row],[Completed Date]]&gt;="07/01/2019"+0,Table1[[#This Row],[Completed Date]]&lt;="6/30/2020"+0),"FY 19-20",IF(AND(Table1[[#This Row],[Completed Date]]&gt;="07/01/2018"+0,Table1[[#This Row],[Completed Date]]&lt;="6/30/2019"+0),"FY 18-19",""))</f>
        <v/>
      </c>
      <c r="AO1066" s="152" t="str">
        <f>IFERROR(FIND("R",Table1[[#This Row],[FS_Priority]]),"")</f>
        <v/>
      </c>
      <c r="AX1066"/>
      <c r="BA1066" s="3"/>
    </row>
    <row r="1067" spans="1:53" hidden="1" x14ac:dyDescent="0.25">
      <c r="A1067" s="164" t="s">
        <v>139</v>
      </c>
      <c r="B1067" s="164" t="s">
        <v>139</v>
      </c>
      <c r="C1067" s="164" t="s">
        <v>295</v>
      </c>
      <c r="D1067" s="168" t="b">
        <v>0</v>
      </c>
      <c r="E1067" s="164" t="s">
        <v>267</v>
      </c>
      <c r="F1067" s="164" t="s">
        <v>4529</v>
      </c>
      <c r="G1067" s="164" t="s">
        <v>140</v>
      </c>
      <c r="H1067" s="164" t="s">
        <v>295</v>
      </c>
      <c r="I1067" s="164" t="s">
        <v>295</v>
      </c>
      <c r="J1067" s="164" t="s">
        <v>3835</v>
      </c>
      <c r="K1067" s="164" t="s">
        <v>37</v>
      </c>
      <c r="L1067" s="164" t="s">
        <v>478</v>
      </c>
      <c r="M1067" s="164" t="s">
        <v>4203</v>
      </c>
      <c r="N1067" s="164" t="s">
        <v>295</v>
      </c>
      <c r="O1067" s="164" t="s">
        <v>358</v>
      </c>
      <c r="P1067" s="169">
        <v>99</v>
      </c>
      <c r="Q1067" s="164" t="s">
        <v>295</v>
      </c>
      <c r="R1067" s="164" t="s">
        <v>295</v>
      </c>
      <c r="S1067" s="168" t="b">
        <v>0</v>
      </c>
      <c r="T1067" s="169">
        <v>4146146.55</v>
      </c>
      <c r="V1067" s="170">
        <v>42669</v>
      </c>
      <c r="W1067" s="164" t="s">
        <v>38</v>
      </c>
      <c r="X1067" s="171">
        <v>43647</v>
      </c>
      <c r="Y1067" s="171">
        <v>44409</v>
      </c>
      <c r="Z1067" s="164" t="s">
        <v>295</v>
      </c>
      <c r="AC1067" s="164" t="s">
        <v>295</v>
      </c>
      <c r="AE1067" s="164" t="s">
        <v>295</v>
      </c>
      <c r="AF1067" s="164" t="s">
        <v>295</v>
      </c>
      <c r="AG1067" s="164" t="s">
        <v>295</v>
      </c>
      <c r="AH1067" s="167"/>
      <c r="AI1067" s="164" t="s">
        <v>295</v>
      </c>
      <c r="AJ1067" s="151" t="str">
        <f t="shared" si="16"/>
        <v>PD&amp;C</v>
      </c>
      <c r="AK1067" s="151" t="b">
        <f>ISNUMBER(SEARCH("IRT",Table1[[#This Row],[Current_Status]]))</f>
        <v>0</v>
      </c>
      <c r="AL1067" s="152">
        <f>YEAR(Table1[[#This Row],[Project_Initiated]])</f>
        <v>2016</v>
      </c>
      <c r="AM1067" s="87">
        <v>43770</v>
      </c>
      <c r="AN1067" s="87" t="str">
        <f>IF(AND(Table1[[#This Row],[Completed Date]]&gt;="07/01/2019"+0,Table1[[#This Row],[Completed Date]]&lt;="6/30/2020"+0),"FY 19-20",IF(AND(Table1[[#This Row],[Completed Date]]&gt;="07/01/2018"+0,Table1[[#This Row],[Completed Date]]&lt;="6/30/2019"+0),"FY 18-19",""))</f>
        <v/>
      </c>
      <c r="AO1067" s="152" t="str">
        <f>IFERROR(FIND("R",Table1[[#This Row],[FS_Priority]]),"")</f>
        <v/>
      </c>
      <c r="AX1067"/>
      <c r="BA1067" s="3"/>
    </row>
    <row r="1068" spans="1:53" hidden="1" x14ac:dyDescent="0.25">
      <c r="A1068" s="164" t="s">
        <v>181</v>
      </c>
      <c r="B1068" s="164" t="s">
        <v>181</v>
      </c>
      <c r="C1068" s="164" t="s">
        <v>295</v>
      </c>
      <c r="D1068" s="168" t="b">
        <v>0</v>
      </c>
      <c r="E1068" s="164" t="s">
        <v>267</v>
      </c>
      <c r="F1068" s="164" t="s">
        <v>3762</v>
      </c>
      <c r="G1068" s="164" t="s">
        <v>4154</v>
      </c>
      <c r="H1068" s="164" t="s">
        <v>295</v>
      </c>
      <c r="I1068" s="164" t="s">
        <v>295</v>
      </c>
      <c r="J1068" s="164" t="s">
        <v>74</v>
      </c>
      <c r="K1068" s="164" t="s">
        <v>37</v>
      </c>
      <c r="L1068" s="164" t="s">
        <v>478</v>
      </c>
      <c r="M1068" s="164" t="s">
        <v>177</v>
      </c>
      <c r="N1068" s="164" t="s">
        <v>295</v>
      </c>
      <c r="O1068" s="164" t="s">
        <v>169</v>
      </c>
      <c r="P1068" s="169">
        <v>99</v>
      </c>
      <c r="Q1068" s="164" t="s">
        <v>295</v>
      </c>
      <c r="R1068" s="164" t="s">
        <v>295</v>
      </c>
      <c r="S1068" s="168" t="b">
        <v>0</v>
      </c>
      <c r="T1068" s="169">
        <v>596011</v>
      </c>
      <c r="V1068" s="170">
        <v>42374</v>
      </c>
      <c r="W1068" s="164" t="s">
        <v>32</v>
      </c>
      <c r="X1068" s="171">
        <v>43801</v>
      </c>
      <c r="Y1068" s="171">
        <v>44071</v>
      </c>
      <c r="Z1068" s="164" t="s">
        <v>295</v>
      </c>
      <c r="AC1068" s="164" t="s">
        <v>295</v>
      </c>
      <c r="AD1068" s="167"/>
      <c r="AE1068" s="164" t="s">
        <v>295</v>
      </c>
      <c r="AF1068" s="164" t="s">
        <v>295</v>
      </c>
      <c r="AG1068" s="164" t="s">
        <v>295</v>
      </c>
      <c r="AH1068"/>
      <c r="AI1068" s="164" t="s">
        <v>295</v>
      </c>
      <c r="AJ1068" s="151" t="str">
        <f t="shared" si="16"/>
        <v>PD&amp;C</v>
      </c>
      <c r="AK1068" s="151" t="b">
        <f>ISNUMBER(SEARCH("IRT",Table1[[#This Row],[Current_Status]]))</f>
        <v>0</v>
      </c>
      <c r="AL1068" s="152">
        <f>YEAR(Table1[[#This Row],[Project_Initiated]])</f>
        <v>2016</v>
      </c>
      <c r="AM1068" s="87">
        <v>43770</v>
      </c>
      <c r="AN1068" s="87" t="str">
        <f>IF(AND(Table1[[#This Row],[Completed Date]]&gt;="07/01/2019"+0,Table1[[#This Row],[Completed Date]]&lt;="6/30/2020"+0),"FY 19-20",IF(AND(Table1[[#This Row],[Completed Date]]&gt;="07/01/2018"+0,Table1[[#This Row],[Completed Date]]&lt;="6/30/2019"+0),"FY 18-19",""))</f>
        <v/>
      </c>
      <c r="AO1068" s="152" t="str">
        <f>IFERROR(FIND("R",Table1[[#This Row],[FS_Priority]]),"")</f>
        <v/>
      </c>
      <c r="AX1068"/>
      <c r="BA1068" s="3"/>
    </row>
    <row r="1069" spans="1:53" hidden="1" x14ac:dyDescent="0.25">
      <c r="A1069" s="164" t="s">
        <v>2941</v>
      </c>
      <c r="B1069" s="164" t="s">
        <v>295</v>
      </c>
      <c r="C1069" s="164" t="s">
        <v>2941</v>
      </c>
      <c r="D1069" s="168" t="b">
        <v>0</v>
      </c>
      <c r="E1069" s="164" t="s">
        <v>4796</v>
      </c>
      <c r="F1069" s="164" t="s">
        <v>3556</v>
      </c>
      <c r="G1069" s="164" t="s">
        <v>295</v>
      </c>
      <c r="H1069" s="164" t="s">
        <v>541</v>
      </c>
      <c r="I1069" s="164" t="s">
        <v>4155</v>
      </c>
      <c r="J1069" s="164" t="s">
        <v>2838</v>
      </c>
      <c r="K1069" s="164" t="s">
        <v>4156</v>
      </c>
      <c r="L1069" s="164" t="s">
        <v>2974</v>
      </c>
      <c r="M1069" s="164" t="s">
        <v>4157</v>
      </c>
      <c r="N1069" s="164" t="s">
        <v>295</v>
      </c>
      <c r="O1069" s="164" t="s">
        <v>243</v>
      </c>
      <c r="Q1069" s="164" t="s">
        <v>302</v>
      </c>
      <c r="R1069" s="164" t="s">
        <v>295</v>
      </c>
      <c r="S1069" s="168" t="b">
        <v>1</v>
      </c>
      <c r="V1069" s="170">
        <v>43448</v>
      </c>
      <c r="W1069" s="164" t="s">
        <v>295</v>
      </c>
      <c r="X1069"/>
      <c r="Z1069" s="164" t="s">
        <v>295</v>
      </c>
      <c r="AC1069" s="164" t="s">
        <v>3040</v>
      </c>
      <c r="AE1069" s="164" t="s">
        <v>295</v>
      </c>
      <c r="AF1069" s="164" t="s">
        <v>295</v>
      </c>
      <c r="AG1069" s="164" t="s">
        <v>295</v>
      </c>
      <c r="AH1069" s="171">
        <v>43528</v>
      </c>
      <c r="AI1069" s="164" t="s">
        <v>4931</v>
      </c>
      <c r="AJ1069" s="151" t="str">
        <f t="shared" si="16"/>
        <v>FS</v>
      </c>
      <c r="AK1069" s="151" t="b">
        <f>ISNUMBER(SEARCH("IRT",Table1[[#This Row],[Current_Status]]))</f>
        <v>0</v>
      </c>
      <c r="AL1069" s="152">
        <f>YEAR(Table1[[#This Row],[Project_Initiated]])</f>
        <v>2018</v>
      </c>
      <c r="AM1069" s="87">
        <v>43770</v>
      </c>
      <c r="AN1069" s="87" t="str">
        <f>IF(AND(Table1[[#This Row],[Completed Date]]&gt;="07/01/2019"+0,Table1[[#This Row],[Completed Date]]&lt;="6/30/2020"+0),"FY 19-20",IF(AND(Table1[[#This Row],[Completed Date]]&gt;="07/01/2018"+0,Table1[[#This Row],[Completed Date]]&lt;="6/30/2019"+0),"FY 18-19",""))</f>
        <v>FY 18-19</v>
      </c>
      <c r="AO1069" s="152" t="str">
        <f>IFERROR(FIND("R",Table1[[#This Row],[FS_Priority]]),"")</f>
        <v/>
      </c>
      <c r="AX1069"/>
      <c r="BA1069" s="3"/>
    </row>
    <row r="1070" spans="1:53" hidden="1" x14ac:dyDescent="0.25">
      <c r="A1070" s="164" t="s">
        <v>4775</v>
      </c>
      <c r="B1070" s="164" t="s">
        <v>295</v>
      </c>
      <c r="C1070" s="164" t="s">
        <v>4775</v>
      </c>
      <c r="D1070" s="168" t="b">
        <v>0</v>
      </c>
      <c r="E1070" s="164" t="s">
        <v>4796</v>
      </c>
      <c r="F1070" s="164" t="s">
        <v>4797</v>
      </c>
      <c r="G1070" s="164" t="s">
        <v>4798</v>
      </c>
      <c r="H1070" s="164" t="s">
        <v>541</v>
      </c>
      <c r="I1070" s="164" t="s">
        <v>295</v>
      </c>
      <c r="J1070" s="164" t="s">
        <v>2865</v>
      </c>
      <c r="K1070" s="164" t="s">
        <v>4156</v>
      </c>
      <c r="L1070" s="164" t="s">
        <v>2974</v>
      </c>
      <c r="M1070" s="164" t="s">
        <v>4157</v>
      </c>
      <c r="N1070" s="164" t="s">
        <v>295</v>
      </c>
      <c r="O1070" s="164" t="s">
        <v>263</v>
      </c>
      <c r="Q1070" s="164" t="s">
        <v>302</v>
      </c>
      <c r="R1070" s="164" t="s">
        <v>295</v>
      </c>
      <c r="S1070" s="168" t="b">
        <v>0</v>
      </c>
      <c r="V1070" s="170">
        <v>43648</v>
      </c>
      <c r="W1070" s="164" t="s">
        <v>295</v>
      </c>
      <c r="X1070"/>
      <c r="Z1070" s="164" t="s">
        <v>295</v>
      </c>
      <c r="AC1070" s="164" t="s">
        <v>5025</v>
      </c>
      <c r="AD1070" s="171">
        <v>43629</v>
      </c>
      <c r="AE1070" s="164" t="s">
        <v>257</v>
      </c>
      <c r="AF1070" s="164" t="s">
        <v>295</v>
      </c>
      <c r="AG1070" s="164" t="s">
        <v>2884</v>
      </c>
      <c r="AH1070" s="167"/>
      <c r="AI1070" s="164" t="s">
        <v>4940</v>
      </c>
      <c r="AJ1070" s="151" t="str">
        <f t="shared" si="16"/>
        <v>FS</v>
      </c>
      <c r="AK1070" s="151" t="b">
        <f>ISNUMBER(SEARCH("IRT",Table1[[#This Row],[Current_Status]]))</f>
        <v>0</v>
      </c>
      <c r="AL1070" s="152">
        <f>YEAR(Table1[[#This Row],[Project_Initiated]])</f>
        <v>2019</v>
      </c>
      <c r="AM1070" s="87">
        <v>43770</v>
      </c>
      <c r="AN1070" s="87" t="str">
        <f>IF(AND(Table1[[#This Row],[Completed Date]]&gt;="07/01/2019"+0,Table1[[#This Row],[Completed Date]]&lt;="6/30/2020"+0),"FY 19-20",IF(AND(Table1[[#This Row],[Completed Date]]&gt;="07/01/2018"+0,Table1[[#This Row],[Completed Date]]&lt;="6/30/2019"+0),"FY 18-19",""))</f>
        <v/>
      </c>
      <c r="AO1070" s="152" t="str">
        <f>IFERROR(FIND("R",Table1[[#This Row],[FS_Priority]]),"")</f>
        <v/>
      </c>
      <c r="AX1070"/>
      <c r="BA1070" s="3"/>
    </row>
    <row r="1071" spans="1:53" hidden="1" x14ac:dyDescent="0.25">
      <c r="A1071" s="164" t="s">
        <v>3234</v>
      </c>
      <c r="B1071" s="164" t="s">
        <v>295</v>
      </c>
      <c r="C1071" s="164" t="s">
        <v>3234</v>
      </c>
      <c r="D1071" s="168" t="b">
        <v>0</v>
      </c>
      <c r="E1071" s="164" t="s">
        <v>4796</v>
      </c>
      <c r="F1071" s="164" t="s">
        <v>3558</v>
      </c>
      <c r="G1071" s="164" t="s">
        <v>295</v>
      </c>
      <c r="H1071" s="164" t="s">
        <v>541</v>
      </c>
      <c r="I1071" s="164" t="s">
        <v>4341</v>
      </c>
      <c r="J1071" s="164" t="s">
        <v>2820</v>
      </c>
      <c r="K1071" s="164" t="s">
        <v>4156</v>
      </c>
      <c r="L1071" s="164" t="s">
        <v>2974</v>
      </c>
      <c r="M1071" s="164" t="s">
        <v>4157</v>
      </c>
      <c r="N1071" s="164" t="s">
        <v>295</v>
      </c>
      <c r="O1071" s="164" t="s">
        <v>243</v>
      </c>
      <c r="Q1071" s="164" t="s">
        <v>302</v>
      </c>
      <c r="R1071" s="164" t="s">
        <v>295</v>
      </c>
      <c r="S1071" s="168" t="b">
        <v>0</v>
      </c>
      <c r="V1071" s="170">
        <v>43566</v>
      </c>
      <c r="W1071" s="164" t="s">
        <v>295</v>
      </c>
      <c r="X1071"/>
      <c r="Z1071" s="164" t="s">
        <v>295</v>
      </c>
      <c r="AC1071" s="164" t="s">
        <v>3699</v>
      </c>
      <c r="AE1071" s="164" t="s">
        <v>295</v>
      </c>
      <c r="AF1071" s="164" t="s">
        <v>295</v>
      </c>
      <c r="AG1071" s="164" t="s">
        <v>295</v>
      </c>
      <c r="AH1071" s="167"/>
      <c r="AI1071" s="164" t="s">
        <v>4934</v>
      </c>
      <c r="AJ1071" s="151" t="str">
        <f t="shared" si="16"/>
        <v>FS</v>
      </c>
      <c r="AK1071" s="151" t="b">
        <f>ISNUMBER(SEARCH("IRT",Table1[[#This Row],[Current_Status]]))</f>
        <v>0</v>
      </c>
      <c r="AL1071" s="152">
        <f>YEAR(Table1[[#This Row],[Project_Initiated]])</f>
        <v>2019</v>
      </c>
      <c r="AM1071" s="87">
        <v>43770</v>
      </c>
      <c r="AN1071" s="87" t="str">
        <f>IF(AND(Table1[[#This Row],[Completed Date]]&gt;="07/01/2019"+0,Table1[[#This Row],[Completed Date]]&lt;="6/30/2020"+0),"FY 19-20",IF(AND(Table1[[#This Row],[Completed Date]]&gt;="07/01/2018"+0,Table1[[#This Row],[Completed Date]]&lt;="6/30/2019"+0),"FY 18-19",""))</f>
        <v/>
      </c>
      <c r="AO1071" s="152" t="str">
        <f>IFERROR(FIND("R",Table1[[#This Row],[FS_Priority]]),"")</f>
        <v/>
      </c>
      <c r="AX1071"/>
      <c r="BA1071" s="3"/>
    </row>
    <row r="1072" spans="1:53" hidden="1" x14ac:dyDescent="0.25">
      <c r="A1072" s="164" t="s">
        <v>2942</v>
      </c>
      <c r="B1072" s="164" t="s">
        <v>295</v>
      </c>
      <c r="C1072" s="164" t="s">
        <v>2942</v>
      </c>
      <c r="D1072" s="168" t="b">
        <v>0</v>
      </c>
      <c r="E1072" s="164" t="s">
        <v>4796</v>
      </c>
      <c r="F1072" s="164" t="s">
        <v>3557</v>
      </c>
      <c r="G1072" s="164" t="s">
        <v>295</v>
      </c>
      <c r="H1072" s="164" t="s">
        <v>541</v>
      </c>
      <c r="I1072" s="164" t="s">
        <v>3792</v>
      </c>
      <c r="J1072" s="164" t="s">
        <v>2838</v>
      </c>
      <c r="K1072" s="164" t="s">
        <v>4156</v>
      </c>
      <c r="L1072" s="164" t="s">
        <v>2974</v>
      </c>
      <c r="M1072" s="164" t="s">
        <v>4157</v>
      </c>
      <c r="N1072" s="164" t="s">
        <v>295</v>
      </c>
      <c r="O1072" s="164" t="s">
        <v>243</v>
      </c>
      <c r="Q1072" s="164" t="s">
        <v>320</v>
      </c>
      <c r="R1072" s="164" t="s">
        <v>295</v>
      </c>
      <c r="S1072" s="168" t="b">
        <v>0</v>
      </c>
      <c r="V1072" s="170">
        <v>43440</v>
      </c>
      <c r="W1072" s="164" t="s">
        <v>295</v>
      </c>
      <c r="X1072"/>
      <c r="Z1072" s="164" t="s">
        <v>295</v>
      </c>
      <c r="AC1072" s="164" t="s">
        <v>3163</v>
      </c>
      <c r="AE1072" s="164" t="s">
        <v>295</v>
      </c>
      <c r="AF1072" s="164" t="s">
        <v>295</v>
      </c>
      <c r="AG1072" s="164" t="s">
        <v>295</v>
      </c>
      <c r="AH1072" s="170">
        <v>43592</v>
      </c>
      <c r="AI1072" s="164" t="s">
        <v>4931</v>
      </c>
      <c r="AJ1072" s="151" t="str">
        <f t="shared" si="16"/>
        <v>FS</v>
      </c>
      <c r="AK1072" s="151" t="b">
        <f>ISNUMBER(SEARCH("IRT",Table1[[#This Row],[Current_Status]]))</f>
        <v>0</v>
      </c>
      <c r="AL1072" s="152">
        <f>YEAR(Table1[[#This Row],[Project_Initiated]])</f>
        <v>2018</v>
      </c>
      <c r="AM1072" s="87">
        <v>43770</v>
      </c>
      <c r="AN1072" s="87" t="str">
        <f>IF(AND(Table1[[#This Row],[Completed Date]]&gt;="07/01/2019"+0,Table1[[#This Row],[Completed Date]]&lt;="6/30/2020"+0),"FY 19-20",IF(AND(Table1[[#This Row],[Completed Date]]&gt;="07/01/2018"+0,Table1[[#This Row],[Completed Date]]&lt;="6/30/2019"+0),"FY 18-19",""))</f>
        <v>FY 18-19</v>
      </c>
      <c r="AO1072" s="152" t="str">
        <f>IFERROR(FIND("R",Table1[[#This Row],[FS_Priority]]),"")</f>
        <v/>
      </c>
      <c r="AX1072"/>
      <c r="BA1072" s="3"/>
    </row>
    <row r="1073" spans="1:53" hidden="1" x14ac:dyDescent="0.25">
      <c r="A1073" s="164" t="s">
        <v>755</v>
      </c>
      <c r="B1073" s="164" t="s">
        <v>295</v>
      </c>
      <c r="C1073" s="164" t="s">
        <v>755</v>
      </c>
      <c r="D1073" s="168" t="b">
        <v>0</v>
      </c>
      <c r="E1073" s="164" t="s">
        <v>482</v>
      </c>
      <c r="F1073" s="164" t="s">
        <v>3560</v>
      </c>
      <c r="G1073" s="164" t="s">
        <v>295</v>
      </c>
      <c r="H1073" s="164" t="s">
        <v>4160</v>
      </c>
      <c r="I1073" s="164" t="s">
        <v>295</v>
      </c>
      <c r="J1073" s="164" t="s">
        <v>2838</v>
      </c>
      <c r="K1073" s="164" t="s">
        <v>4158</v>
      </c>
      <c r="L1073" s="164" t="s">
        <v>483</v>
      </c>
      <c r="M1073" s="164" t="s">
        <v>4159</v>
      </c>
      <c r="N1073" s="164" t="s">
        <v>4161</v>
      </c>
      <c r="O1073" s="164" t="s">
        <v>263</v>
      </c>
      <c r="Q1073" s="164" t="s">
        <v>295</v>
      </c>
      <c r="R1073" s="164" t="s">
        <v>295</v>
      </c>
      <c r="S1073" s="168" t="b">
        <v>0</v>
      </c>
      <c r="V1073" s="170">
        <v>43118</v>
      </c>
      <c r="W1073" s="164" t="s">
        <v>295</v>
      </c>
      <c r="X1073"/>
      <c r="Z1073" s="164" t="s">
        <v>295</v>
      </c>
      <c r="AC1073" s="164" t="s">
        <v>3009</v>
      </c>
      <c r="AE1073" s="164" t="s">
        <v>257</v>
      </c>
      <c r="AF1073" s="164" t="s">
        <v>757</v>
      </c>
      <c r="AG1073" s="164" t="s">
        <v>2884</v>
      </c>
      <c r="AH1073" s="171">
        <v>43510</v>
      </c>
      <c r="AI1073" s="164" t="s">
        <v>4933</v>
      </c>
      <c r="AJ1073" s="151" t="str">
        <f t="shared" si="16"/>
        <v>FS</v>
      </c>
      <c r="AK1073" s="151" t="b">
        <f>ISNUMBER(SEARCH("IRT",Table1[[#This Row],[Current_Status]]))</f>
        <v>0</v>
      </c>
      <c r="AL1073" s="152">
        <f>YEAR(Table1[[#This Row],[Project_Initiated]])</f>
        <v>2018</v>
      </c>
      <c r="AM1073" s="87">
        <v>43770</v>
      </c>
      <c r="AN1073" s="87" t="str">
        <f>IF(AND(Table1[[#This Row],[Completed Date]]&gt;="07/01/2019"+0,Table1[[#This Row],[Completed Date]]&lt;="6/30/2020"+0),"FY 19-20",IF(AND(Table1[[#This Row],[Completed Date]]&gt;="07/01/2018"+0,Table1[[#This Row],[Completed Date]]&lt;="6/30/2019"+0),"FY 18-19",""))</f>
        <v>FY 18-19</v>
      </c>
      <c r="AO1073" s="152" t="str">
        <f>IFERROR(FIND("R",Table1[[#This Row],[FS_Priority]]),"")</f>
        <v/>
      </c>
      <c r="AX1073"/>
      <c r="BA1073" s="3"/>
    </row>
    <row r="1074" spans="1:53" hidden="1" x14ac:dyDescent="0.25">
      <c r="A1074" s="164" t="s">
        <v>781</v>
      </c>
      <c r="B1074" s="164" t="s">
        <v>295</v>
      </c>
      <c r="C1074" s="164" t="s">
        <v>781</v>
      </c>
      <c r="D1074" s="168" t="b">
        <v>0</v>
      </c>
      <c r="E1074" s="164" t="s">
        <v>482</v>
      </c>
      <c r="F1074" s="164" t="s">
        <v>3559</v>
      </c>
      <c r="G1074" s="164" t="s">
        <v>295</v>
      </c>
      <c r="H1074" s="164" t="s">
        <v>537</v>
      </c>
      <c r="I1074" s="164" t="s">
        <v>295</v>
      </c>
      <c r="J1074" s="164" t="s">
        <v>2838</v>
      </c>
      <c r="K1074" s="164" t="s">
        <v>4158</v>
      </c>
      <c r="L1074" s="164" t="s">
        <v>483</v>
      </c>
      <c r="M1074" s="164" t="s">
        <v>4159</v>
      </c>
      <c r="N1074" s="164" t="s">
        <v>295</v>
      </c>
      <c r="O1074" s="164" t="s">
        <v>263</v>
      </c>
      <c r="Q1074" s="164" t="s">
        <v>295</v>
      </c>
      <c r="R1074" s="164" t="s">
        <v>295</v>
      </c>
      <c r="S1074" s="168" t="b">
        <v>0</v>
      </c>
      <c r="V1074" s="170">
        <v>43146</v>
      </c>
      <c r="W1074" s="164" t="s">
        <v>295</v>
      </c>
      <c r="X1074"/>
      <c r="Z1074" s="164" t="s">
        <v>295</v>
      </c>
      <c r="AC1074" s="164" t="s">
        <v>782</v>
      </c>
      <c r="AE1074" s="164" t="s">
        <v>243</v>
      </c>
      <c r="AF1074" s="164" t="s">
        <v>295</v>
      </c>
      <c r="AG1074" s="164" t="s">
        <v>624</v>
      </c>
      <c r="AH1074" s="171">
        <v>43395</v>
      </c>
      <c r="AI1074" s="164" t="s">
        <v>4933</v>
      </c>
      <c r="AJ1074" s="151" t="str">
        <f t="shared" si="16"/>
        <v>FS</v>
      </c>
      <c r="AK1074" s="151" t="b">
        <f>ISNUMBER(SEARCH("IRT",Table1[[#This Row],[Current_Status]]))</f>
        <v>0</v>
      </c>
      <c r="AL1074" s="152">
        <f>YEAR(Table1[[#This Row],[Project_Initiated]])</f>
        <v>2018</v>
      </c>
      <c r="AM1074" s="87">
        <v>43770</v>
      </c>
      <c r="AN1074" s="87" t="str">
        <f>IF(AND(Table1[[#This Row],[Completed Date]]&gt;="07/01/2019"+0,Table1[[#This Row],[Completed Date]]&lt;="6/30/2020"+0),"FY 19-20",IF(AND(Table1[[#This Row],[Completed Date]]&gt;="07/01/2018"+0,Table1[[#This Row],[Completed Date]]&lt;="6/30/2019"+0),"FY 18-19",""))</f>
        <v>FY 18-19</v>
      </c>
      <c r="AO1074" s="152" t="str">
        <f>IFERROR(FIND("R",Table1[[#This Row],[FS_Priority]]),"")</f>
        <v/>
      </c>
      <c r="AX1074"/>
      <c r="BA1074" s="3"/>
    </row>
    <row r="1075" spans="1:53" hidden="1" x14ac:dyDescent="0.25">
      <c r="A1075" s="164" t="s">
        <v>3235</v>
      </c>
      <c r="B1075" s="164" t="s">
        <v>295</v>
      </c>
      <c r="C1075" s="164" t="s">
        <v>3235</v>
      </c>
      <c r="D1075" s="168" t="b">
        <v>0</v>
      </c>
      <c r="E1075" s="164" t="s">
        <v>482</v>
      </c>
      <c r="F1075" s="164" t="s">
        <v>3561</v>
      </c>
      <c r="G1075" s="164" t="s">
        <v>295</v>
      </c>
      <c r="H1075" s="164" t="s">
        <v>537</v>
      </c>
      <c r="I1075" s="164" t="s">
        <v>4342</v>
      </c>
      <c r="J1075" s="164" t="s">
        <v>2839</v>
      </c>
      <c r="K1075" s="164" t="s">
        <v>4158</v>
      </c>
      <c r="L1075" s="164" t="s">
        <v>483</v>
      </c>
      <c r="M1075" s="164" t="s">
        <v>4343</v>
      </c>
      <c r="N1075" s="164" t="s">
        <v>295</v>
      </c>
      <c r="O1075" s="164" t="s">
        <v>243</v>
      </c>
      <c r="Q1075" s="164" t="s">
        <v>302</v>
      </c>
      <c r="R1075" s="164" t="s">
        <v>295</v>
      </c>
      <c r="S1075" s="168" t="b">
        <v>0</v>
      </c>
      <c r="V1075" s="170">
        <v>43600</v>
      </c>
      <c r="W1075" s="164" t="s">
        <v>295</v>
      </c>
      <c r="X1075"/>
      <c r="Z1075" s="164" t="s">
        <v>295</v>
      </c>
      <c r="AC1075" s="164" t="s">
        <v>295</v>
      </c>
      <c r="AE1075" s="164" t="s">
        <v>295</v>
      </c>
      <c r="AF1075" s="164" t="s">
        <v>295</v>
      </c>
      <c r="AG1075" s="164" t="s">
        <v>295</v>
      </c>
      <c r="AH1075" s="167"/>
      <c r="AI1075" s="164" t="s">
        <v>4934</v>
      </c>
      <c r="AJ1075" s="151" t="str">
        <f t="shared" si="16"/>
        <v>FS</v>
      </c>
      <c r="AK1075" s="151" t="b">
        <f>ISNUMBER(SEARCH("IRT",Table1[[#This Row],[Current_Status]]))</f>
        <v>0</v>
      </c>
      <c r="AL1075" s="152">
        <f>YEAR(Table1[[#This Row],[Project_Initiated]])</f>
        <v>2019</v>
      </c>
      <c r="AM1075" s="87">
        <v>43770</v>
      </c>
      <c r="AN1075" s="87" t="str">
        <f>IF(AND(Table1[[#This Row],[Completed Date]]&gt;="07/01/2019"+0,Table1[[#This Row],[Completed Date]]&lt;="6/30/2020"+0),"FY 19-20",IF(AND(Table1[[#This Row],[Completed Date]]&gt;="07/01/2018"+0,Table1[[#This Row],[Completed Date]]&lt;="6/30/2019"+0),"FY 18-19",""))</f>
        <v/>
      </c>
      <c r="AO1075" s="152" t="str">
        <f>IFERROR(FIND("R",Table1[[#This Row],[FS_Priority]]),"")</f>
        <v/>
      </c>
      <c r="AX1075"/>
      <c r="BA1075" s="3"/>
    </row>
    <row r="1076" spans="1:53" hidden="1" x14ac:dyDescent="0.25">
      <c r="A1076" s="164" t="s">
        <v>4784</v>
      </c>
      <c r="B1076" s="164" t="s">
        <v>295</v>
      </c>
      <c r="C1076" s="164" t="s">
        <v>4784</v>
      </c>
      <c r="D1076" s="168" t="b">
        <v>0</v>
      </c>
      <c r="E1076" s="164" t="s">
        <v>482</v>
      </c>
      <c r="F1076" s="164" t="s">
        <v>4799</v>
      </c>
      <c r="G1076" s="164" t="s">
        <v>295</v>
      </c>
      <c r="H1076" s="164" t="s">
        <v>537</v>
      </c>
      <c r="I1076" s="164" t="s">
        <v>4800</v>
      </c>
      <c r="J1076" s="164" t="s">
        <v>2839</v>
      </c>
      <c r="K1076" s="164" t="s">
        <v>4158</v>
      </c>
      <c r="L1076" s="164" t="s">
        <v>483</v>
      </c>
      <c r="M1076" s="164" t="s">
        <v>4801</v>
      </c>
      <c r="N1076" s="164" t="s">
        <v>295</v>
      </c>
      <c r="O1076" s="164" t="s">
        <v>243</v>
      </c>
      <c r="Q1076" s="164" t="s">
        <v>302</v>
      </c>
      <c r="R1076" s="164" t="s">
        <v>295</v>
      </c>
      <c r="S1076" s="168" t="b">
        <v>0</v>
      </c>
      <c r="V1076" s="170">
        <v>43668</v>
      </c>
      <c r="W1076" s="164" t="s">
        <v>295</v>
      </c>
      <c r="X1076"/>
      <c r="Z1076" s="164" t="s">
        <v>295</v>
      </c>
      <c r="AC1076" s="164" t="s">
        <v>295</v>
      </c>
      <c r="AE1076" s="164" t="s">
        <v>243</v>
      </c>
      <c r="AF1076" s="164" t="s">
        <v>295</v>
      </c>
      <c r="AG1076" s="164" t="s">
        <v>295</v>
      </c>
      <c r="AH1076"/>
      <c r="AI1076" s="164" t="s">
        <v>4787</v>
      </c>
      <c r="AJ1076" s="151" t="str">
        <f t="shared" si="16"/>
        <v>FS</v>
      </c>
      <c r="AK1076" s="151" t="b">
        <f>ISNUMBER(SEARCH("IRT",Table1[[#This Row],[Current_Status]]))</f>
        <v>0</v>
      </c>
      <c r="AL1076" s="152">
        <f>YEAR(Table1[[#This Row],[Project_Initiated]])</f>
        <v>2019</v>
      </c>
      <c r="AM1076" s="87">
        <v>43770</v>
      </c>
      <c r="AN1076" s="87" t="str">
        <f>IF(AND(Table1[[#This Row],[Completed Date]]&gt;="07/01/2019"+0,Table1[[#This Row],[Completed Date]]&lt;="6/30/2020"+0),"FY 19-20",IF(AND(Table1[[#This Row],[Completed Date]]&gt;="07/01/2018"+0,Table1[[#This Row],[Completed Date]]&lt;="6/30/2019"+0),"FY 18-19",""))</f>
        <v/>
      </c>
      <c r="AO1076" s="152" t="str">
        <f>IFERROR(FIND("R",Table1[[#This Row],[FS_Priority]]),"")</f>
        <v/>
      </c>
      <c r="AX1076"/>
      <c r="BA1076" s="3"/>
    </row>
    <row r="1077" spans="1:53" hidden="1" x14ac:dyDescent="0.25">
      <c r="A1077" s="164" t="s">
        <v>962</v>
      </c>
      <c r="B1077" s="164" t="s">
        <v>295</v>
      </c>
      <c r="C1077" s="164" t="s">
        <v>962</v>
      </c>
      <c r="D1077" s="168" t="b">
        <v>0</v>
      </c>
      <c r="E1077" s="164" t="s">
        <v>482</v>
      </c>
      <c r="F1077" s="164" t="s">
        <v>3562</v>
      </c>
      <c r="G1077" s="164" t="s">
        <v>295</v>
      </c>
      <c r="H1077" s="164" t="s">
        <v>537</v>
      </c>
      <c r="I1077" s="164" t="s">
        <v>4162</v>
      </c>
      <c r="J1077" s="164" t="s">
        <v>2838</v>
      </c>
      <c r="K1077" s="164" t="s">
        <v>4158</v>
      </c>
      <c r="L1077" s="164" t="s">
        <v>483</v>
      </c>
      <c r="M1077" s="164" t="s">
        <v>4159</v>
      </c>
      <c r="N1077" s="164" t="s">
        <v>295</v>
      </c>
      <c r="O1077" s="164" t="s">
        <v>243</v>
      </c>
      <c r="Q1077" s="164" t="s">
        <v>302</v>
      </c>
      <c r="R1077" s="164" t="s">
        <v>295</v>
      </c>
      <c r="S1077" s="168" t="b">
        <v>1</v>
      </c>
      <c r="V1077" s="170">
        <v>43307</v>
      </c>
      <c r="W1077" s="164" t="s">
        <v>295</v>
      </c>
      <c r="X1077"/>
      <c r="Z1077" s="164" t="s">
        <v>295</v>
      </c>
      <c r="AC1077" s="164" t="s">
        <v>624</v>
      </c>
      <c r="AE1077" s="164" t="s">
        <v>243</v>
      </c>
      <c r="AF1077" s="164" t="s">
        <v>295</v>
      </c>
      <c r="AG1077" s="164" t="s">
        <v>624</v>
      </c>
      <c r="AH1077" s="171">
        <v>43383</v>
      </c>
      <c r="AI1077" s="164" t="s">
        <v>4932</v>
      </c>
      <c r="AJ1077" s="151" t="str">
        <f t="shared" si="16"/>
        <v>FS</v>
      </c>
      <c r="AK1077" s="151" t="b">
        <f>ISNUMBER(SEARCH("IRT",Table1[[#This Row],[Current_Status]]))</f>
        <v>0</v>
      </c>
      <c r="AL1077" s="152">
        <f>YEAR(Table1[[#This Row],[Project_Initiated]])</f>
        <v>2018</v>
      </c>
      <c r="AM1077" s="87">
        <v>43770</v>
      </c>
      <c r="AN1077" s="87" t="str">
        <f>IF(AND(Table1[[#This Row],[Completed Date]]&gt;="07/01/2019"+0,Table1[[#This Row],[Completed Date]]&lt;="6/30/2020"+0),"FY 19-20",IF(AND(Table1[[#This Row],[Completed Date]]&gt;="07/01/2018"+0,Table1[[#This Row],[Completed Date]]&lt;="6/30/2019"+0),"FY 18-19",""))</f>
        <v>FY 18-19</v>
      </c>
      <c r="AO1077" s="152" t="str">
        <f>IFERROR(FIND("R",Table1[[#This Row],[FS_Priority]]),"")</f>
        <v/>
      </c>
      <c r="AX1077"/>
      <c r="BA1077" s="3"/>
    </row>
    <row r="1078" spans="1:53" hidden="1" x14ac:dyDescent="0.25">
      <c r="A1078" s="164" t="s">
        <v>3236</v>
      </c>
      <c r="B1078" s="164" t="s">
        <v>295</v>
      </c>
      <c r="C1078" s="164" t="s">
        <v>3236</v>
      </c>
      <c r="D1078" s="168" t="b">
        <v>0</v>
      </c>
      <c r="E1078" s="164" t="s">
        <v>482</v>
      </c>
      <c r="F1078" s="164" t="s">
        <v>3564</v>
      </c>
      <c r="G1078" s="164" t="s">
        <v>295</v>
      </c>
      <c r="H1078" s="164" t="s">
        <v>537</v>
      </c>
      <c r="I1078" s="164" t="s">
        <v>3934</v>
      </c>
      <c r="J1078" s="164" t="s">
        <v>2852</v>
      </c>
      <c r="K1078" s="164" t="s">
        <v>4158</v>
      </c>
      <c r="L1078" s="164" t="s">
        <v>483</v>
      </c>
      <c r="M1078" s="164" t="s">
        <v>4343</v>
      </c>
      <c r="N1078" s="164" t="s">
        <v>295</v>
      </c>
      <c r="O1078" s="164" t="s">
        <v>243</v>
      </c>
      <c r="Q1078" s="164" t="s">
        <v>320</v>
      </c>
      <c r="R1078" s="164" t="s">
        <v>295</v>
      </c>
      <c r="S1078" s="168" t="b">
        <v>0</v>
      </c>
      <c r="V1078" s="170">
        <v>43600</v>
      </c>
      <c r="W1078" s="164" t="s">
        <v>295</v>
      </c>
      <c r="X1078"/>
      <c r="Z1078" s="164" t="s">
        <v>295</v>
      </c>
      <c r="AC1078" s="164" t="s">
        <v>4483</v>
      </c>
      <c r="AD1078" s="167"/>
      <c r="AE1078" s="164" t="s">
        <v>295</v>
      </c>
      <c r="AF1078" s="164" t="s">
        <v>295</v>
      </c>
      <c r="AG1078" s="164" t="s">
        <v>295</v>
      </c>
      <c r="AH1078" s="167"/>
      <c r="AI1078" s="164" t="s">
        <v>4934</v>
      </c>
      <c r="AJ1078" s="151" t="str">
        <f t="shared" si="16"/>
        <v>FS</v>
      </c>
      <c r="AK1078" s="151" t="b">
        <f>ISNUMBER(SEARCH("IRT",Table1[[#This Row],[Current_Status]]))</f>
        <v>0</v>
      </c>
      <c r="AL1078" s="152">
        <f>YEAR(Table1[[#This Row],[Project_Initiated]])</f>
        <v>2019</v>
      </c>
      <c r="AM1078" s="87">
        <v>43770</v>
      </c>
      <c r="AN1078" s="87" t="str">
        <f>IF(AND(Table1[[#This Row],[Completed Date]]&gt;="07/01/2019"+0,Table1[[#This Row],[Completed Date]]&lt;="6/30/2020"+0),"FY 19-20",IF(AND(Table1[[#This Row],[Completed Date]]&gt;="07/01/2018"+0,Table1[[#This Row],[Completed Date]]&lt;="6/30/2019"+0),"FY 18-19",""))</f>
        <v/>
      </c>
      <c r="AO1078" s="152" t="str">
        <f>IFERROR(FIND("R",Table1[[#This Row],[FS_Priority]]),"")</f>
        <v/>
      </c>
      <c r="AX1078"/>
      <c r="BA1078" s="3"/>
    </row>
    <row r="1079" spans="1:53" hidden="1" x14ac:dyDescent="0.25">
      <c r="A1079" s="164" t="s">
        <v>4785</v>
      </c>
      <c r="B1079" s="164" t="s">
        <v>295</v>
      </c>
      <c r="C1079" s="164" t="s">
        <v>4785</v>
      </c>
      <c r="D1079" s="168" t="b">
        <v>0</v>
      </c>
      <c r="E1079" s="164" t="s">
        <v>482</v>
      </c>
      <c r="F1079" s="164" t="s">
        <v>4802</v>
      </c>
      <c r="G1079" s="164" t="s">
        <v>295</v>
      </c>
      <c r="H1079" s="164" t="s">
        <v>537</v>
      </c>
      <c r="I1079" s="164" t="s">
        <v>4803</v>
      </c>
      <c r="J1079" s="164" t="s">
        <v>2839</v>
      </c>
      <c r="K1079" s="164" t="s">
        <v>4158</v>
      </c>
      <c r="L1079" s="164" t="s">
        <v>483</v>
      </c>
      <c r="M1079" s="164" t="s">
        <v>4159</v>
      </c>
      <c r="N1079" s="164" t="s">
        <v>295</v>
      </c>
      <c r="O1079" s="164" t="s">
        <v>243</v>
      </c>
      <c r="Q1079" s="164" t="s">
        <v>320</v>
      </c>
      <c r="R1079" s="164" t="s">
        <v>295</v>
      </c>
      <c r="S1079" s="168" t="b">
        <v>0</v>
      </c>
      <c r="V1079" s="170">
        <v>43683</v>
      </c>
      <c r="W1079" s="164" t="s">
        <v>295</v>
      </c>
      <c r="X1079"/>
      <c r="Z1079" s="164" t="s">
        <v>295</v>
      </c>
      <c r="AC1079" s="164" t="s">
        <v>295</v>
      </c>
      <c r="AD1079" s="167"/>
      <c r="AE1079" s="164" t="s">
        <v>243</v>
      </c>
      <c r="AF1079" s="164" t="s">
        <v>295</v>
      </c>
      <c r="AG1079" s="164" t="s">
        <v>295</v>
      </c>
      <c r="AH1079" s="167"/>
      <c r="AI1079" s="164" t="s">
        <v>4787</v>
      </c>
      <c r="AJ1079" s="151" t="str">
        <f t="shared" si="16"/>
        <v>FS</v>
      </c>
      <c r="AK1079" s="151" t="b">
        <f>ISNUMBER(SEARCH("IRT",Table1[[#This Row],[Current_Status]]))</f>
        <v>0</v>
      </c>
      <c r="AL1079" s="152">
        <f>YEAR(Table1[[#This Row],[Project_Initiated]])</f>
        <v>2019</v>
      </c>
      <c r="AM1079" s="87">
        <v>43770</v>
      </c>
      <c r="AN1079" s="87" t="str">
        <f>IF(AND(Table1[[#This Row],[Completed Date]]&gt;="07/01/2019"+0,Table1[[#This Row],[Completed Date]]&lt;="6/30/2020"+0),"FY 19-20",IF(AND(Table1[[#This Row],[Completed Date]]&gt;="07/01/2018"+0,Table1[[#This Row],[Completed Date]]&lt;="6/30/2019"+0),"FY 18-19",""))</f>
        <v/>
      </c>
      <c r="AO1079" s="152" t="str">
        <f>IFERROR(FIND("R",Table1[[#This Row],[FS_Priority]]),"")</f>
        <v/>
      </c>
      <c r="AX1079"/>
      <c r="BA1079" s="3"/>
    </row>
    <row r="1080" spans="1:53" hidden="1" x14ac:dyDescent="0.25">
      <c r="A1080" s="164" t="s">
        <v>484</v>
      </c>
      <c r="B1080" s="164" t="s">
        <v>295</v>
      </c>
      <c r="C1080" s="164" t="s">
        <v>484</v>
      </c>
      <c r="D1080" s="168" t="b">
        <v>0</v>
      </c>
      <c r="E1080" s="164" t="s">
        <v>482</v>
      </c>
      <c r="F1080" s="164" t="s">
        <v>3563</v>
      </c>
      <c r="G1080" s="164" t="s">
        <v>295</v>
      </c>
      <c r="H1080" s="164" t="s">
        <v>537</v>
      </c>
      <c r="I1080" s="164" t="s">
        <v>4118</v>
      </c>
      <c r="J1080" s="164" t="s">
        <v>2838</v>
      </c>
      <c r="K1080" s="164" t="s">
        <v>4158</v>
      </c>
      <c r="L1080" s="164" t="s">
        <v>483</v>
      </c>
      <c r="M1080" s="164" t="s">
        <v>4159</v>
      </c>
      <c r="N1080" s="164" t="s">
        <v>295</v>
      </c>
      <c r="O1080" s="164" t="s">
        <v>263</v>
      </c>
      <c r="Q1080" s="164" t="s">
        <v>320</v>
      </c>
      <c r="R1080" s="164" t="s">
        <v>295</v>
      </c>
      <c r="S1080" s="168" t="b">
        <v>0</v>
      </c>
      <c r="V1080" s="170">
        <v>43348</v>
      </c>
      <c r="W1080" s="164" t="s">
        <v>295</v>
      </c>
      <c r="X1080"/>
      <c r="Z1080" s="164" t="s">
        <v>295</v>
      </c>
      <c r="AC1080" s="164" t="s">
        <v>3119</v>
      </c>
      <c r="AD1080" s="171">
        <v>43378</v>
      </c>
      <c r="AE1080" s="164" t="s">
        <v>257</v>
      </c>
      <c r="AF1080" s="164" t="s">
        <v>3120</v>
      </c>
      <c r="AG1080" s="164" t="s">
        <v>2884</v>
      </c>
      <c r="AH1080" s="170">
        <v>43570</v>
      </c>
      <c r="AI1080" s="164" t="s">
        <v>4932</v>
      </c>
      <c r="AJ1080" s="151" t="str">
        <f t="shared" si="16"/>
        <v>FS</v>
      </c>
      <c r="AK1080" s="151" t="b">
        <f>ISNUMBER(SEARCH("IRT",Table1[[#This Row],[Current_Status]]))</f>
        <v>0</v>
      </c>
      <c r="AL1080" s="152">
        <f>YEAR(Table1[[#This Row],[Project_Initiated]])</f>
        <v>2018</v>
      </c>
      <c r="AM1080" s="87">
        <v>43770</v>
      </c>
      <c r="AN1080" s="87" t="str">
        <f>IF(AND(Table1[[#This Row],[Completed Date]]&gt;="07/01/2019"+0,Table1[[#This Row],[Completed Date]]&lt;="6/30/2020"+0),"FY 19-20",IF(AND(Table1[[#This Row],[Completed Date]]&gt;="07/01/2018"+0,Table1[[#This Row],[Completed Date]]&lt;="6/30/2019"+0),"FY 18-19",""))</f>
        <v>FY 18-19</v>
      </c>
      <c r="AO1080" s="152" t="str">
        <f>IFERROR(FIND("R",Table1[[#This Row],[FS_Priority]]),"")</f>
        <v/>
      </c>
      <c r="AX1080"/>
      <c r="BA1080" s="3"/>
    </row>
    <row r="1081" spans="1:53" hidden="1" x14ac:dyDescent="0.25">
      <c r="A1081" s="164" t="s">
        <v>485</v>
      </c>
      <c r="B1081" s="164" t="s">
        <v>295</v>
      </c>
      <c r="C1081" s="164" t="s">
        <v>485</v>
      </c>
      <c r="D1081" s="168" t="b">
        <v>0</v>
      </c>
      <c r="E1081" s="164" t="s">
        <v>482</v>
      </c>
      <c r="F1081" s="164" t="s">
        <v>3565</v>
      </c>
      <c r="G1081" s="164" t="s">
        <v>295</v>
      </c>
      <c r="H1081" s="164" t="s">
        <v>537</v>
      </c>
      <c r="I1081" s="164" t="s">
        <v>4163</v>
      </c>
      <c r="J1081" s="164" t="s">
        <v>2838</v>
      </c>
      <c r="K1081" s="164" t="s">
        <v>4158</v>
      </c>
      <c r="L1081" s="164" t="s">
        <v>483</v>
      </c>
      <c r="M1081" s="164" t="s">
        <v>4159</v>
      </c>
      <c r="N1081" s="164" t="s">
        <v>295</v>
      </c>
      <c r="O1081" s="164" t="s">
        <v>263</v>
      </c>
      <c r="P1081" s="167"/>
      <c r="Q1081" s="164" t="s">
        <v>264</v>
      </c>
      <c r="R1081" s="164" t="s">
        <v>295</v>
      </c>
      <c r="S1081" s="168" t="b">
        <v>0</v>
      </c>
      <c r="T1081" s="167"/>
      <c r="V1081" s="170">
        <v>43339</v>
      </c>
      <c r="W1081" s="164" t="s">
        <v>295</v>
      </c>
      <c r="X1081"/>
      <c r="Z1081" s="164" t="s">
        <v>295</v>
      </c>
      <c r="AC1081" s="164" t="s">
        <v>3121</v>
      </c>
      <c r="AD1081" s="171">
        <v>43361</v>
      </c>
      <c r="AE1081" s="164" t="s">
        <v>257</v>
      </c>
      <c r="AF1081" s="164" t="s">
        <v>3122</v>
      </c>
      <c r="AG1081" s="164" t="s">
        <v>2884</v>
      </c>
      <c r="AH1081" s="171">
        <v>43570</v>
      </c>
      <c r="AI1081" s="164" t="s">
        <v>4932</v>
      </c>
      <c r="AJ1081" s="151" t="str">
        <f t="shared" si="16"/>
        <v>FS</v>
      </c>
      <c r="AK1081" s="151" t="b">
        <f>ISNUMBER(SEARCH("IRT",Table1[[#This Row],[Current_Status]]))</f>
        <v>0</v>
      </c>
      <c r="AL1081" s="152">
        <f>YEAR(Table1[[#This Row],[Project_Initiated]])</f>
        <v>2018</v>
      </c>
      <c r="AM1081" s="87">
        <v>43770</v>
      </c>
      <c r="AN1081" s="87" t="str">
        <f>IF(AND(Table1[[#This Row],[Completed Date]]&gt;="07/01/2019"+0,Table1[[#This Row],[Completed Date]]&lt;="6/30/2020"+0),"FY 19-20",IF(AND(Table1[[#This Row],[Completed Date]]&gt;="07/01/2018"+0,Table1[[#This Row],[Completed Date]]&lt;="6/30/2019"+0),"FY 18-19",""))</f>
        <v>FY 18-19</v>
      </c>
      <c r="AO1081" s="152" t="str">
        <f>IFERROR(FIND("R",Table1[[#This Row],[FS_Priority]]),"")</f>
        <v/>
      </c>
      <c r="AX1081"/>
      <c r="BA1081" s="3"/>
    </row>
    <row r="1082" spans="1:53" hidden="1" x14ac:dyDescent="0.25">
      <c r="A1082" s="164" t="s">
        <v>486</v>
      </c>
      <c r="B1082" s="164" t="s">
        <v>295</v>
      </c>
      <c r="C1082" s="164" t="s">
        <v>486</v>
      </c>
      <c r="D1082" s="168" t="b">
        <v>0</v>
      </c>
      <c r="E1082" s="164" t="s">
        <v>482</v>
      </c>
      <c r="F1082" s="164" t="s">
        <v>3566</v>
      </c>
      <c r="G1082" s="164" t="s">
        <v>295</v>
      </c>
      <c r="H1082" s="164" t="s">
        <v>537</v>
      </c>
      <c r="I1082" s="164" t="s">
        <v>295</v>
      </c>
      <c r="J1082" s="164" t="s">
        <v>2838</v>
      </c>
      <c r="K1082" s="164" t="s">
        <v>4158</v>
      </c>
      <c r="L1082" s="164" t="s">
        <v>483</v>
      </c>
      <c r="M1082" s="164" t="s">
        <v>4159</v>
      </c>
      <c r="N1082" s="164" t="s">
        <v>295</v>
      </c>
      <c r="O1082" s="164" t="s">
        <v>263</v>
      </c>
      <c r="Q1082" s="164" t="s">
        <v>323</v>
      </c>
      <c r="R1082" s="164" t="s">
        <v>295</v>
      </c>
      <c r="S1082" s="168" t="b">
        <v>0</v>
      </c>
      <c r="V1082" s="170">
        <v>43341</v>
      </c>
      <c r="W1082" s="164" t="s">
        <v>295</v>
      </c>
      <c r="X1082"/>
      <c r="Z1082" s="164" t="s">
        <v>295</v>
      </c>
      <c r="AC1082" s="164" t="s">
        <v>3167</v>
      </c>
      <c r="AE1082" s="164" t="s">
        <v>257</v>
      </c>
      <c r="AF1082" s="164" t="s">
        <v>3123</v>
      </c>
      <c r="AG1082" s="164" t="s">
        <v>2884</v>
      </c>
      <c r="AH1082" s="170">
        <v>43631</v>
      </c>
      <c r="AI1082" s="164" t="s">
        <v>4932</v>
      </c>
      <c r="AJ1082" s="151" t="str">
        <f t="shared" si="16"/>
        <v>FS</v>
      </c>
      <c r="AK1082" s="151" t="b">
        <f>ISNUMBER(SEARCH("IRT",Table1[[#This Row],[Current_Status]]))</f>
        <v>0</v>
      </c>
      <c r="AL1082" s="152">
        <f>YEAR(Table1[[#This Row],[Project_Initiated]])</f>
        <v>2018</v>
      </c>
      <c r="AM1082" s="87">
        <v>43770</v>
      </c>
      <c r="AN1082" s="87" t="str">
        <f>IF(AND(Table1[[#This Row],[Completed Date]]&gt;="07/01/2019"+0,Table1[[#This Row],[Completed Date]]&lt;="6/30/2020"+0),"FY 19-20",IF(AND(Table1[[#This Row],[Completed Date]]&gt;="07/01/2018"+0,Table1[[#This Row],[Completed Date]]&lt;="6/30/2019"+0),"FY 18-19",""))</f>
        <v>FY 18-19</v>
      </c>
      <c r="AO1082" s="152" t="str">
        <f>IFERROR(FIND("R",Table1[[#This Row],[FS_Priority]]),"")</f>
        <v/>
      </c>
      <c r="AX1082"/>
      <c r="BA1082" s="3"/>
    </row>
    <row r="1083" spans="1:53" hidden="1" x14ac:dyDescent="0.25">
      <c r="A1083" s="164" t="s">
        <v>4825</v>
      </c>
      <c r="B1083" s="164" t="s">
        <v>4825</v>
      </c>
      <c r="C1083" s="164" t="s">
        <v>295</v>
      </c>
      <c r="D1083" s="168" t="b">
        <v>0</v>
      </c>
      <c r="E1083" s="164" t="s">
        <v>4922</v>
      </c>
      <c r="F1083" s="164" t="s">
        <v>4923</v>
      </c>
      <c r="G1083" s="164" t="s">
        <v>4924</v>
      </c>
      <c r="H1083" s="164" t="s">
        <v>295</v>
      </c>
      <c r="I1083" s="164" t="s">
        <v>295</v>
      </c>
      <c r="J1083" s="164" t="s">
        <v>72</v>
      </c>
      <c r="K1083" s="164" t="s">
        <v>3793</v>
      </c>
      <c r="L1083" s="164" t="s">
        <v>33</v>
      </c>
      <c r="M1083" s="164" t="s">
        <v>3790</v>
      </c>
      <c r="N1083" s="164" t="s">
        <v>295</v>
      </c>
      <c r="O1083" s="164" t="s">
        <v>4872</v>
      </c>
      <c r="P1083" s="169">
        <v>2</v>
      </c>
      <c r="Q1083" s="164" t="s">
        <v>295</v>
      </c>
      <c r="R1083" s="164" t="s">
        <v>295</v>
      </c>
      <c r="S1083" s="168" t="b">
        <v>0</v>
      </c>
      <c r="T1083" s="169">
        <v>50000</v>
      </c>
      <c r="V1083" s="170">
        <v>43676</v>
      </c>
      <c r="W1083" s="164" t="s">
        <v>74</v>
      </c>
      <c r="X1083"/>
      <c r="Z1083" s="164" t="s">
        <v>295</v>
      </c>
      <c r="AC1083" s="164" t="s">
        <v>295</v>
      </c>
      <c r="AE1083" s="164" t="s">
        <v>295</v>
      </c>
      <c r="AF1083" s="164" t="s">
        <v>295</v>
      </c>
      <c r="AG1083" s="164" t="s">
        <v>295</v>
      </c>
      <c r="AH1083" s="167"/>
      <c r="AI1083" s="164" t="s">
        <v>295</v>
      </c>
      <c r="AJ1083" s="151" t="str">
        <f t="shared" si="16"/>
        <v>PD&amp;C</v>
      </c>
      <c r="AK1083" s="151" t="b">
        <f>ISNUMBER(SEARCH("IRT",Table1[[#This Row],[Current_Status]]))</f>
        <v>0</v>
      </c>
      <c r="AL1083" s="152">
        <f>YEAR(Table1[[#This Row],[Project_Initiated]])</f>
        <v>2019</v>
      </c>
      <c r="AM1083" s="87">
        <v>43770</v>
      </c>
      <c r="AN1083" s="87" t="str">
        <f>IF(AND(Table1[[#This Row],[Completed Date]]&gt;="07/01/2019"+0,Table1[[#This Row],[Completed Date]]&lt;="6/30/2020"+0),"FY 19-20",IF(AND(Table1[[#This Row],[Completed Date]]&gt;="07/01/2018"+0,Table1[[#This Row],[Completed Date]]&lt;="6/30/2019"+0),"FY 18-19",""))</f>
        <v/>
      </c>
      <c r="AO1083" s="152" t="str">
        <f>IFERROR(FIND("R",Table1[[#This Row],[FS_Priority]]),"")</f>
        <v/>
      </c>
      <c r="AX1083"/>
      <c r="BA1083" s="3"/>
    </row>
    <row r="1084" spans="1:53" hidden="1" x14ac:dyDescent="0.25">
      <c r="A1084" s="164" t="s">
        <v>1029</v>
      </c>
      <c r="B1084" s="164" t="s">
        <v>295</v>
      </c>
      <c r="C1084" s="164" t="s">
        <v>1029</v>
      </c>
      <c r="D1084" s="168" t="b">
        <v>0</v>
      </c>
      <c r="E1084" s="164" t="s">
        <v>189</v>
      </c>
      <c r="F1084" s="164" t="s">
        <v>3570</v>
      </c>
      <c r="G1084" s="164" t="s">
        <v>295</v>
      </c>
      <c r="H1084" s="164" t="s">
        <v>1771</v>
      </c>
      <c r="I1084" s="164" t="s">
        <v>295</v>
      </c>
      <c r="J1084" s="164" t="s">
        <v>2854</v>
      </c>
      <c r="K1084" s="164" t="s">
        <v>4164</v>
      </c>
      <c r="L1084" s="164" t="s">
        <v>487</v>
      </c>
      <c r="M1084" s="164" t="s">
        <v>4169</v>
      </c>
      <c r="N1084" s="164" t="s">
        <v>295</v>
      </c>
      <c r="O1084" s="164" t="s">
        <v>243</v>
      </c>
      <c r="Q1084" s="164" t="s">
        <v>295</v>
      </c>
      <c r="R1084" s="164" t="s">
        <v>295</v>
      </c>
      <c r="S1084" s="168" t="b">
        <v>0</v>
      </c>
      <c r="V1084" s="170">
        <v>43333</v>
      </c>
      <c r="W1084" s="164" t="s">
        <v>295</v>
      </c>
      <c r="X1084"/>
      <c r="Z1084" s="164" t="s">
        <v>295</v>
      </c>
      <c r="AC1084" s="164" t="s">
        <v>1003</v>
      </c>
      <c r="AE1084" s="164" t="s">
        <v>243</v>
      </c>
      <c r="AF1084" s="164" t="s">
        <v>2808</v>
      </c>
      <c r="AG1084" s="164" t="s">
        <v>624</v>
      </c>
      <c r="AH1084" s="170">
        <v>43397</v>
      </c>
      <c r="AI1084" s="164" t="s">
        <v>4932</v>
      </c>
      <c r="AJ1084" s="151" t="str">
        <f t="shared" si="16"/>
        <v>FS</v>
      </c>
      <c r="AK1084" s="151" t="b">
        <f>ISNUMBER(SEARCH("IRT",Table1[[#This Row],[Current_Status]]))</f>
        <v>0</v>
      </c>
      <c r="AL1084" s="152">
        <f>YEAR(Table1[[#This Row],[Project_Initiated]])</f>
        <v>2018</v>
      </c>
      <c r="AM1084" s="87">
        <v>43770</v>
      </c>
      <c r="AN1084" s="87" t="str">
        <f>IF(AND(Table1[[#This Row],[Completed Date]]&gt;="07/01/2019"+0,Table1[[#This Row],[Completed Date]]&lt;="6/30/2020"+0),"FY 19-20",IF(AND(Table1[[#This Row],[Completed Date]]&gt;="07/01/2018"+0,Table1[[#This Row],[Completed Date]]&lt;="6/30/2019"+0),"FY 18-19",""))</f>
        <v>FY 18-19</v>
      </c>
      <c r="AO1084" s="152" t="str">
        <f>IFERROR(FIND("R",Table1[[#This Row],[FS_Priority]]),"")</f>
        <v/>
      </c>
      <c r="AX1084"/>
      <c r="BA1084" s="3"/>
    </row>
    <row r="1085" spans="1:53" hidden="1" x14ac:dyDescent="0.25">
      <c r="A1085" s="164" t="s">
        <v>2810</v>
      </c>
      <c r="B1085" s="164" t="s">
        <v>295</v>
      </c>
      <c r="C1085" s="164" t="s">
        <v>2810</v>
      </c>
      <c r="D1085" s="168" t="b">
        <v>0</v>
      </c>
      <c r="E1085" s="164" t="s">
        <v>189</v>
      </c>
      <c r="F1085" s="164" t="s">
        <v>3571</v>
      </c>
      <c r="G1085" s="164" t="s">
        <v>295</v>
      </c>
      <c r="H1085" s="164" t="s">
        <v>543</v>
      </c>
      <c r="I1085" s="164" t="s">
        <v>4166</v>
      </c>
      <c r="J1085" s="164" t="s">
        <v>2851</v>
      </c>
      <c r="K1085" s="164" t="s">
        <v>4164</v>
      </c>
      <c r="L1085" s="164" t="s">
        <v>487</v>
      </c>
      <c r="M1085" s="164" t="s">
        <v>4165</v>
      </c>
      <c r="N1085" s="164" t="s">
        <v>295</v>
      </c>
      <c r="O1085" s="164" t="s">
        <v>295</v>
      </c>
      <c r="Q1085" s="164" t="s">
        <v>295</v>
      </c>
      <c r="R1085" s="164" t="s">
        <v>295</v>
      </c>
      <c r="S1085" s="168" t="b">
        <v>0</v>
      </c>
      <c r="V1085" s="170">
        <v>43321</v>
      </c>
      <c r="W1085" s="164" t="s">
        <v>295</v>
      </c>
      <c r="X1085"/>
      <c r="Z1085" s="164" t="s">
        <v>295</v>
      </c>
      <c r="AC1085" s="164" t="s">
        <v>295</v>
      </c>
      <c r="AE1085" s="164" t="s">
        <v>295</v>
      </c>
      <c r="AF1085" s="164" t="s">
        <v>3086</v>
      </c>
      <c r="AG1085" s="164" t="s">
        <v>295</v>
      </c>
      <c r="AH1085" s="170">
        <v>43473</v>
      </c>
      <c r="AI1085" s="164" t="s">
        <v>4937</v>
      </c>
      <c r="AJ1085" s="151" t="str">
        <f t="shared" si="16"/>
        <v>FS</v>
      </c>
      <c r="AK1085" s="151" t="b">
        <f>ISNUMBER(SEARCH("IRT",Table1[[#This Row],[Current_Status]]))</f>
        <v>0</v>
      </c>
      <c r="AL1085" s="152">
        <f>YEAR(Table1[[#This Row],[Project_Initiated]])</f>
        <v>2018</v>
      </c>
      <c r="AM1085" s="87">
        <v>43770</v>
      </c>
      <c r="AN1085" s="87" t="str">
        <f>IF(AND(Table1[[#This Row],[Completed Date]]&gt;="07/01/2019"+0,Table1[[#This Row],[Completed Date]]&lt;="6/30/2020"+0),"FY 19-20",IF(AND(Table1[[#This Row],[Completed Date]]&gt;="07/01/2018"+0,Table1[[#This Row],[Completed Date]]&lt;="6/30/2019"+0),"FY 18-19",""))</f>
        <v>FY 18-19</v>
      </c>
      <c r="AO1085" s="152" t="str">
        <f>IFERROR(FIND("R",Table1[[#This Row],[FS_Priority]]),"")</f>
        <v/>
      </c>
      <c r="AX1085"/>
      <c r="BA1085" s="3"/>
    </row>
    <row r="1086" spans="1:53" hidden="1" x14ac:dyDescent="0.25">
      <c r="A1086" s="164" t="s">
        <v>2809</v>
      </c>
      <c r="B1086" s="164" t="s">
        <v>295</v>
      </c>
      <c r="C1086" s="164" t="s">
        <v>2809</v>
      </c>
      <c r="D1086" s="168" t="b">
        <v>0</v>
      </c>
      <c r="E1086" s="164" t="s">
        <v>189</v>
      </c>
      <c r="F1086" s="164" t="s">
        <v>3567</v>
      </c>
      <c r="G1086" s="164" t="s">
        <v>295</v>
      </c>
      <c r="H1086" s="164" t="s">
        <v>543</v>
      </c>
      <c r="I1086" s="164" t="s">
        <v>3792</v>
      </c>
      <c r="J1086" s="164" t="s">
        <v>2851</v>
      </c>
      <c r="K1086" s="164" t="s">
        <v>4164</v>
      </c>
      <c r="L1086" s="164" t="s">
        <v>487</v>
      </c>
      <c r="M1086" s="164" t="s">
        <v>4165</v>
      </c>
      <c r="N1086" s="164" t="s">
        <v>295</v>
      </c>
      <c r="O1086" s="164" t="s">
        <v>263</v>
      </c>
      <c r="Q1086" s="164" t="s">
        <v>295</v>
      </c>
      <c r="R1086" s="164" t="s">
        <v>295</v>
      </c>
      <c r="S1086" s="168" t="b">
        <v>0</v>
      </c>
      <c r="V1086" s="170">
        <v>43069</v>
      </c>
      <c r="W1086" s="164" t="s">
        <v>295</v>
      </c>
      <c r="X1086"/>
      <c r="Z1086" s="164" t="s">
        <v>295</v>
      </c>
      <c r="AC1086" s="164" t="s">
        <v>4419</v>
      </c>
      <c r="AE1086" s="164" t="s">
        <v>295</v>
      </c>
      <c r="AF1086" s="164" t="s">
        <v>4420</v>
      </c>
      <c r="AG1086" s="164" t="s">
        <v>295</v>
      </c>
      <c r="AH1086" s="170">
        <v>43668</v>
      </c>
      <c r="AI1086" s="164" t="s">
        <v>4937</v>
      </c>
      <c r="AJ1086" s="151" t="str">
        <f t="shared" si="16"/>
        <v>FS</v>
      </c>
      <c r="AK1086" s="151" t="b">
        <f>ISNUMBER(SEARCH("IRT",Table1[[#This Row],[Current_Status]]))</f>
        <v>0</v>
      </c>
      <c r="AL1086" s="152">
        <f>YEAR(Table1[[#This Row],[Project_Initiated]])</f>
        <v>2017</v>
      </c>
      <c r="AM1086" s="87">
        <v>43770</v>
      </c>
      <c r="AN1086" s="87" t="str">
        <f>IF(AND(Table1[[#This Row],[Completed Date]]&gt;="07/01/2019"+0,Table1[[#This Row],[Completed Date]]&lt;="6/30/2020"+0),"FY 19-20",IF(AND(Table1[[#This Row],[Completed Date]]&gt;="07/01/2018"+0,Table1[[#This Row],[Completed Date]]&lt;="6/30/2019"+0),"FY 18-19",""))</f>
        <v>FY 19-20</v>
      </c>
      <c r="AO1086" s="152" t="str">
        <f>IFERROR(FIND("R",Table1[[#This Row],[FS_Priority]]),"")</f>
        <v/>
      </c>
      <c r="AX1086"/>
      <c r="BA1086" s="3"/>
    </row>
    <row r="1087" spans="1:53" hidden="1" x14ac:dyDescent="0.25">
      <c r="A1087" s="164" t="s">
        <v>882</v>
      </c>
      <c r="B1087" s="164" t="s">
        <v>295</v>
      </c>
      <c r="C1087" s="164" t="s">
        <v>882</v>
      </c>
      <c r="D1087" s="168" t="b">
        <v>0</v>
      </c>
      <c r="E1087" s="164" t="s">
        <v>189</v>
      </c>
      <c r="F1087" s="164" t="s">
        <v>3568</v>
      </c>
      <c r="G1087" s="164" t="s">
        <v>295</v>
      </c>
      <c r="H1087" s="164" t="s">
        <v>1092</v>
      </c>
      <c r="I1087" s="164" t="s">
        <v>4170</v>
      </c>
      <c r="J1087" s="164" t="s">
        <v>2838</v>
      </c>
      <c r="K1087" s="164" t="s">
        <v>4164</v>
      </c>
      <c r="L1087" s="164" t="s">
        <v>487</v>
      </c>
      <c r="M1087" s="164" t="s">
        <v>4169</v>
      </c>
      <c r="N1087" s="164" t="s">
        <v>295</v>
      </c>
      <c r="O1087" s="164" t="s">
        <v>263</v>
      </c>
      <c r="Q1087" s="164" t="s">
        <v>295</v>
      </c>
      <c r="R1087" s="164" t="s">
        <v>324</v>
      </c>
      <c r="S1087" s="168" t="b">
        <v>0</v>
      </c>
      <c r="V1087" s="170">
        <v>43263</v>
      </c>
      <c r="W1087" s="164" t="s">
        <v>295</v>
      </c>
      <c r="X1087"/>
      <c r="Z1087" s="164" t="s">
        <v>295</v>
      </c>
      <c r="AC1087" s="164" t="s">
        <v>883</v>
      </c>
      <c r="AE1087" s="164" t="s">
        <v>263</v>
      </c>
      <c r="AF1087" s="164" t="s">
        <v>295</v>
      </c>
      <c r="AG1087" s="164" t="s">
        <v>2884</v>
      </c>
      <c r="AH1087" s="170">
        <v>43362</v>
      </c>
      <c r="AI1087" s="164" t="s">
        <v>4935</v>
      </c>
      <c r="AJ1087" s="151" t="str">
        <f t="shared" si="16"/>
        <v>FS</v>
      </c>
      <c r="AK1087" s="151" t="b">
        <f>ISNUMBER(SEARCH("IRT",Table1[[#This Row],[Current_Status]]))</f>
        <v>0</v>
      </c>
      <c r="AL1087" s="152">
        <f>YEAR(Table1[[#This Row],[Project_Initiated]])</f>
        <v>2018</v>
      </c>
      <c r="AM1087" s="87">
        <v>43770</v>
      </c>
      <c r="AN1087" s="87" t="str">
        <f>IF(AND(Table1[[#This Row],[Completed Date]]&gt;="07/01/2019"+0,Table1[[#This Row],[Completed Date]]&lt;="6/30/2020"+0),"FY 19-20",IF(AND(Table1[[#This Row],[Completed Date]]&gt;="07/01/2018"+0,Table1[[#This Row],[Completed Date]]&lt;="6/30/2019"+0),"FY 18-19",""))</f>
        <v>FY 18-19</v>
      </c>
      <c r="AO1087" s="152" t="str">
        <f>IFERROR(FIND("R",Table1[[#This Row],[FS_Priority]]),"")</f>
        <v/>
      </c>
      <c r="AX1087"/>
      <c r="BA1087" s="3"/>
    </row>
    <row r="1088" spans="1:53" hidden="1" x14ac:dyDescent="0.25">
      <c r="A1088" s="164" t="s">
        <v>886</v>
      </c>
      <c r="B1088" s="164" t="s">
        <v>295</v>
      </c>
      <c r="C1088" s="164" t="s">
        <v>886</v>
      </c>
      <c r="D1088" s="168" t="b">
        <v>0</v>
      </c>
      <c r="E1088" s="164" t="s">
        <v>189</v>
      </c>
      <c r="F1088" s="164" t="s">
        <v>3569</v>
      </c>
      <c r="G1088" s="164" t="s">
        <v>295</v>
      </c>
      <c r="H1088" s="164" t="s">
        <v>262</v>
      </c>
      <c r="I1088" s="164" t="s">
        <v>4167</v>
      </c>
      <c r="J1088" s="164" t="s">
        <v>2838</v>
      </c>
      <c r="K1088" s="164" t="s">
        <v>4164</v>
      </c>
      <c r="L1088" s="164" t="s">
        <v>487</v>
      </c>
      <c r="M1088" s="164" t="s">
        <v>4168</v>
      </c>
      <c r="N1088" s="164" t="s">
        <v>295</v>
      </c>
      <c r="O1088" s="164" t="s">
        <v>631</v>
      </c>
      <c r="Q1088" s="164" t="s">
        <v>295</v>
      </c>
      <c r="R1088" s="164" t="s">
        <v>302</v>
      </c>
      <c r="S1088" s="168" t="b">
        <v>0</v>
      </c>
      <c r="V1088" s="170">
        <v>43264</v>
      </c>
      <c r="W1088" s="164" t="s">
        <v>295</v>
      </c>
      <c r="X1088"/>
      <c r="Z1088" s="164" t="s">
        <v>295</v>
      </c>
      <c r="AC1088" s="164" t="s">
        <v>3080</v>
      </c>
      <c r="AD1088" s="167"/>
      <c r="AE1088" s="164" t="s">
        <v>257</v>
      </c>
      <c r="AF1088" s="164" t="s">
        <v>887</v>
      </c>
      <c r="AG1088" s="164" t="s">
        <v>2884</v>
      </c>
      <c r="AH1088" s="170">
        <v>43552</v>
      </c>
      <c r="AI1088" s="164" t="s">
        <v>4935</v>
      </c>
      <c r="AJ1088" s="151" t="str">
        <f t="shared" si="16"/>
        <v>FS</v>
      </c>
      <c r="AK1088" s="151" t="b">
        <f>ISNUMBER(SEARCH("IRT",Table1[[#This Row],[Current_Status]]))</f>
        <v>0</v>
      </c>
      <c r="AL1088" s="152">
        <f>YEAR(Table1[[#This Row],[Project_Initiated]])</f>
        <v>2018</v>
      </c>
      <c r="AM1088" s="87">
        <v>43770</v>
      </c>
      <c r="AN1088" s="87" t="str">
        <f>IF(AND(Table1[[#This Row],[Completed Date]]&gt;="07/01/2019"+0,Table1[[#This Row],[Completed Date]]&lt;="6/30/2020"+0),"FY 19-20",IF(AND(Table1[[#This Row],[Completed Date]]&gt;="07/01/2018"+0,Table1[[#This Row],[Completed Date]]&lt;="6/30/2019"+0),"FY 18-19",""))</f>
        <v>FY 18-19</v>
      </c>
      <c r="AO1088" s="152" t="str">
        <f>IFERROR(FIND("R",Table1[[#This Row],[FS_Priority]]),"")</f>
        <v/>
      </c>
      <c r="AX1088"/>
      <c r="BA1088" s="3"/>
    </row>
    <row r="1089" spans="1:53" hidden="1" x14ac:dyDescent="0.25">
      <c r="A1089" s="164" t="s">
        <v>3022</v>
      </c>
      <c r="B1089" s="164" t="s">
        <v>295</v>
      </c>
      <c r="C1089" s="164" t="s">
        <v>3022</v>
      </c>
      <c r="D1089" s="168" t="b">
        <v>0</v>
      </c>
      <c r="E1089" s="164" t="s">
        <v>189</v>
      </c>
      <c r="F1089" s="164" t="s">
        <v>3572</v>
      </c>
      <c r="G1089" s="164" t="s">
        <v>295</v>
      </c>
      <c r="H1089" s="164" t="s">
        <v>375</v>
      </c>
      <c r="I1089" s="164" t="s">
        <v>4171</v>
      </c>
      <c r="J1089" s="164" t="s">
        <v>2838</v>
      </c>
      <c r="K1089" s="164" t="s">
        <v>4164</v>
      </c>
      <c r="L1089" s="164" t="s">
        <v>487</v>
      </c>
      <c r="M1089" s="164" t="s">
        <v>4169</v>
      </c>
      <c r="N1089" s="164" t="s">
        <v>295</v>
      </c>
      <c r="O1089" s="164" t="s">
        <v>263</v>
      </c>
      <c r="Q1089" s="164" t="s">
        <v>372</v>
      </c>
      <c r="R1089" s="164" t="s">
        <v>295</v>
      </c>
      <c r="S1089" s="168" t="b">
        <v>0</v>
      </c>
      <c r="V1089" s="170">
        <v>43411</v>
      </c>
      <c r="W1089" s="164" t="s">
        <v>295</v>
      </c>
      <c r="X1089"/>
      <c r="Z1089" s="164" t="s">
        <v>295</v>
      </c>
      <c r="AC1089" s="164" t="s">
        <v>3124</v>
      </c>
      <c r="AD1089" s="167"/>
      <c r="AE1089" s="164" t="s">
        <v>583</v>
      </c>
      <c r="AF1089" s="164" t="s">
        <v>3023</v>
      </c>
      <c r="AG1089" s="164" t="s">
        <v>295</v>
      </c>
      <c r="AH1089" s="170">
        <v>43522</v>
      </c>
      <c r="AI1089" s="164" t="s">
        <v>4932</v>
      </c>
      <c r="AJ1089" s="151" t="str">
        <f t="shared" si="16"/>
        <v>FS</v>
      </c>
      <c r="AK1089" s="151" t="b">
        <f>ISNUMBER(SEARCH("IRT",Table1[[#This Row],[Current_Status]]))</f>
        <v>0</v>
      </c>
      <c r="AL1089" s="152">
        <f>YEAR(Table1[[#This Row],[Project_Initiated]])</f>
        <v>2018</v>
      </c>
      <c r="AM1089" s="87">
        <v>43770</v>
      </c>
      <c r="AN1089" s="87" t="str">
        <f>IF(AND(Table1[[#This Row],[Completed Date]]&gt;="07/01/2019"+0,Table1[[#This Row],[Completed Date]]&lt;="6/30/2020"+0),"FY 19-20",IF(AND(Table1[[#This Row],[Completed Date]]&gt;="07/01/2018"+0,Table1[[#This Row],[Completed Date]]&lt;="6/30/2019"+0),"FY 18-19",""))</f>
        <v>FY 18-19</v>
      </c>
      <c r="AO1089" s="152" t="str">
        <f>IFERROR(FIND("R",Table1[[#This Row],[FS_Priority]]),"")</f>
        <v/>
      </c>
      <c r="AX1089"/>
      <c r="BA1089" s="3"/>
    </row>
    <row r="1090" spans="1:53" hidden="1" x14ac:dyDescent="0.25">
      <c r="A1090" s="164" t="s">
        <v>488</v>
      </c>
      <c r="B1090" s="164" t="s">
        <v>295</v>
      </c>
      <c r="C1090" s="164" t="s">
        <v>488</v>
      </c>
      <c r="D1090" s="168" t="b">
        <v>0</v>
      </c>
      <c r="E1090" s="164" t="s">
        <v>189</v>
      </c>
      <c r="F1090" s="164" t="s">
        <v>3573</v>
      </c>
      <c r="G1090" s="164" t="s">
        <v>295</v>
      </c>
      <c r="H1090" s="164" t="s">
        <v>529</v>
      </c>
      <c r="I1090" s="164" t="s">
        <v>4172</v>
      </c>
      <c r="J1090" s="164" t="s">
        <v>2854</v>
      </c>
      <c r="K1090" s="164" t="s">
        <v>4164</v>
      </c>
      <c r="L1090" s="164" t="s">
        <v>487</v>
      </c>
      <c r="M1090" s="164" t="s">
        <v>4173</v>
      </c>
      <c r="N1090" s="164" t="s">
        <v>295</v>
      </c>
      <c r="O1090" s="164" t="s">
        <v>263</v>
      </c>
      <c r="Q1090" s="164" t="s">
        <v>302</v>
      </c>
      <c r="R1090" s="164" t="s">
        <v>320</v>
      </c>
      <c r="S1090" s="168" t="b">
        <v>0</v>
      </c>
      <c r="V1090" s="170">
        <v>43090</v>
      </c>
      <c r="W1090" s="164" t="s">
        <v>295</v>
      </c>
      <c r="X1090"/>
      <c r="Z1090" s="164" t="s">
        <v>295</v>
      </c>
      <c r="AC1090" s="164" t="s">
        <v>295</v>
      </c>
      <c r="AD1090" s="170">
        <v>43272</v>
      </c>
      <c r="AE1090" s="164" t="s">
        <v>583</v>
      </c>
      <c r="AF1090" s="164" t="s">
        <v>3056</v>
      </c>
      <c r="AG1090" s="164" t="s">
        <v>2884</v>
      </c>
      <c r="AH1090" s="170">
        <v>43489</v>
      </c>
      <c r="AI1090" s="164" t="s">
        <v>4935</v>
      </c>
      <c r="AJ1090" s="151" t="str">
        <f t="shared" ref="AJ1090:AJ1153" si="17">IF(LEN(A1090)&gt;6,"FS","PD&amp;C")</f>
        <v>FS</v>
      </c>
      <c r="AK1090" s="151" t="b">
        <f>ISNUMBER(SEARCH("IRT",Table1[[#This Row],[Current_Status]]))</f>
        <v>0</v>
      </c>
      <c r="AL1090" s="152">
        <f>YEAR(Table1[[#This Row],[Project_Initiated]])</f>
        <v>2017</v>
      </c>
      <c r="AM1090" s="87">
        <v>43770</v>
      </c>
      <c r="AN1090" s="87" t="str">
        <f>IF(AND(Table1[[#This Row],[Completed Date]]&gt;="07/01/2019"+0,Table1[[#This Row],[Completed Date]]&lt;="6/30/2020"+0),"FY 19-20",IF(AND(Table1[[#This Row],[Completed Date]]&gt;="07/01/2018"+0,Table1[[#This Row],[Completed Date]]&lt;="6/30/2019"+0),"FY 18-19",""))</f>
        <v>FY 18-19</v>
      </c>
      <c r="AO1090" s="152" t="str">
        <f>IFERROR(FIND("R",Table1[[#This Row],[FS_Priority]]),"")</f>
        <v/>
      </c>
      <c r="AX1090"/>
      <c r="BA1090" s="3"/>
    </row>
    <row r="1091" spans="1:53" hidden="1" x14ac:dyDescent="0.25">
      <c r="A1091" s="164" t="s">
        <v>489</v>
      </c>
      <c r="B1091" s="164" t="s">
        <v>295</v>
      </c>
      <c r="C1091" s="164" t="s">
        <v>489</v>
      </c>
      <c r="D1091" s="168" t="b">
        <v>0</v>
      </c>
      <c r="E1091" s="164" t="s">
        <v>189</v>
      </c>
      <c r="F1091" s="164" t="s">
        <v>3574</v>
      </c>
      <c r="G1091" s="164" t="s">
        <v>295</v>
      </c>
      <c r="H1091" s="164" t="s">
        <v>536</v>
      </c>
      <c r="I1091" s="164" t="s">
        <v>295</v>
      </c>
      <c r="J1091" s="164" t="s">
        <v>2838</v>
      </c>
      <c r="K1091" s="164" t="s">
        <v>4164</v>
      </c>
      <c r="L1091" s="164" t="s">
        <v>487</v>
      </c>
      <c r="M1091" s="164" t="s">
        <v>4174</v>
      </c>
      <c r="N1091" s="164" t="s">
        <v>295</v>
      </c>
      <c r="O1091" s="164" t="s">
        <v>263</v>
      </c>
      <c r="Q1091" s="164" t="s">
        <v>320</v>
      </c>
      <c r="R1091" s="164" t="s">
        <v>264</v>
      </c>
      <c r="S1091" s="168" t="b">
        <v>0</v>
      </c>
      <c r="V1091" s="170">
        <v>43195</v>
      </c>
      <c r="W1091" s="164" t="s">
        <v>295</v>
      </c>
      <c r="X1091"/>
      <c r="Z1091" s="164" t="s">
        <v>295</v>
      </c>
      <c r="AC1091" s="164" t="s">
        <v>2896</v>
      </c>
      <c r="AD1091" s="171">
        <v>43287</v>
      </c>
      <c r="AE1091" s="164" t="s">
        <v>583</v>
      </c>
      <c r="AF1091" s="164" t="s">
        <v>2879</v>
      </c>
      <c r="AG1091" s="164" t="s">
        <v>2884</v>
      </c>
      <c r="AH1091" s="170">
        <v>43480</v>
      </c>
      <c r="AI1091" s="164" t="s">
        <v>4935</v>
      </c>
      <c r="AJ1091" s="151" t="str">
        <f t="shared" si="17"/>
        <v>FS</v>
      </c>
      <c r="AK1091" s="151" t="b">
        <f>ISNUMBER(SEARCH("IRT",Table1[[#This Row],[Current_Status]]))</f>
        <v>0</v>
      </c>
      <c r="AL1091" s="152">
        <f>YEAR(Table1[[#This Row],[Project_Initiated]])</f>
        <v>2018</v>
      </c>
      <c r="AM1091" s="87">
        <v>43770</v>
      </c>
      <c r="AN1091" s="87" t="str">
        <f>IF(AND(Table1[[#This Row],[Completed Date]]&gt;="07/01/2019"+0,Table1[[#This Row],[Completed Date]]&lt;="6/30/2020"+0),"FY 19-20",IF(AND(Table1[[#This Row],[Completed Date]]&gt;="07/01/2018"+0,Table1[[#This Row],[Completed Date]]&lt;="6/30/2019"+0),"FY 18-19",""))</f>
        <v>FY 18-19</v>
      </c>
      <c r="AO1091" s="152" t="str">
        <f>IFERROR(FIND("R",Table1[[#This Row],[FS_Priority]]),"")</f>
        <v/>
      </c>
      <c r="AX1091"/>
      <c r="BA1091" s="3"/>
    </row>
    <row r="1092" spans="1:53" hidden="1" x14ac:dyDescent="0.25">
      <c r="A1092" s="164" t="s">
        <v>490</v>
      </c>
      <c r="B1092" s="164" t="s">
        <v>295</v>
      </c>
      <c r="C1092" s="164" t="s">
        <v>490</v>
      </c>
      <c r="D1092" s="168" t="b">
        <v>0</v>
      </c>
      <c r="E1092" s="164" t="s">
        <v>189</v>
      </c>
      <c r="F1092" s="164" t="s">
        <v>3575</v>
      </c>
      <c r="G1092" s="164" t="s">
        <v>295</v>
      </c>
      <c r="H1092" s="164" t="s">
        <v>536</v>
      </c>
      <c r="I1092" s="164" t="s">
        <v>295</v>
      </c>
      <c r="J1092" s="164" t="s">
        <v>2838</v>
      </c>
      <c r="K1092" s="164" t="s">
        <v>4164</v>
      </c>
      <c r="L1092" s="164" t="s">
        <v>487</v>
      </c>
      <c r="M1092" s="164" t="s">
        <v>4165</v>
      </c>
      <c r="N1092" s="164" t="s">
        <v>295</v>
      </c>
      <c r="O1092" s="164" t="s">
        <v>263</v>
      </c>
      <c r="Q1092" s="164" t="s">
        <v>264</v>
      </c>
      <c r="R1092" s="164" t="s">
        <v>323</v>
      </c>
      <c r="S1092" s="168" t="b">
        <v>0</v>
      </c>
      <c r="V1092" s="170">
        <v>43195</v>
      </c>
      <c r="W1092" s="164" t="s">
        <v>295</v>
      </c>
      <c r="X1092"/>
      <c r="Z1092" s="164" t="s">
        <v>295</v>
      </c>
      <c r="AC1092" s="164" t="s">
        <v>2895</v>
      </c>
      <c r="AD1092" s="171">
        <v>43287</v>
      </c>
      <c r="AE1092" s="164" t="s">
        <v>583</v>
      </c>
      <c r="AF1092" s="164" t="s">
        <v>2880</v>
      </c>
      <c r="AG1092" s="164" t="s">
        <v>2884</v>
      </c>
      <c r="AH1092" s="170">
        <v>43480</v>
      </c>
      <c r="AI1092" s="164" t="s">
        <v>4935</v>
      </c>
      <c r="AJ1092" s="151" t="str">
        <f t="shared" si="17"/>
        <v>FS</v>
      </c>
      <c r="AK1092" s="151" t="b">
        <f>ISNUMBER(SEARCH("IRT",Table1[[#This Row],[Current_Status]]))</f>
        <v>0</v>
      </c>
      <c r="AL1092" s="152">
        <f>YEAR(Table1[[#This Row],[Project_Initiated]])</f>
        <v>2018</v>
      </c>
      <c r="AM1092" s="87">
        <v>43770</v>
      </c>
      <c r="AN1092" s="87" t="str">
        <f>IF(AND(Table1[[#This Row],[Completed Date]]&gt;="07/01/2019"+0,Table1[[#This Row],[Completed Date]]&lt;="6/30/2020"+0),"FY 19-20",IF(AND(Table1[[#This Row],[Completed Date]]&gt;="07/01/2018"+0,Table1[[#This Row],[Completed Date]]&lt;="6/30/2019"+0),"FY 18-19",""))</f>
        <v>FY 18-19</v>
      </c>
      <c r="AO1092" s="152" t="str">
        <f>IFERROR(FIND("R",Table1[[#This Row],[FS_Priority]]),"")</f>
        <v/>
      </c>
      <c r="AX1092"/>
      <c r="BA1092" s="3"/>
    </row>
    <row r="1093" spans="1:53" hidden="1" x14ac:dyDescent="0.25">
      <c r="A1093" s="164" t="s">
        <v>491</v>
      </c>
      <c r="B1093" s="164" t="s">
        <v>295</v>
      </c>
      <c r="C1093" s="164" t="s">
        <v>491</v>
      </c>
      <c r="D1093" s="168" t="b">
        <v>0</v>
      </c>
      <c r="E1093" s="164" t="s">
        <v>189</v>
      </c>
      <c r="F1093" s="164" t="s">
        <v>3576</v>
      </c>
      <c r="G1093" s="164" t="s">
        <v>295</v>
      </c>
      <c r="H1093" s="164" t="s">
        <v>543</v>
      </c>
      <c r="I1093" s="164" t="s">
        <v>295</v>
      </c>
      <c r="J1093" s="164" t="s">
        <v>2838</v>
      </c>
      <c r="K1093" s="164" t="s">
        <v>4164</v>
      </c>
      <c r="L1093" s="164" t="s">
        <v>487</v>
      </c>
      <c r="M1093" s="164" t="s">
        <v>4165</v>
      </c>
      <c r="N1093" s="164" t="s">
        <v>295</v>
      </c>
      <c r="O1093" s="164" t="s">
        <v>263</v>
      </c>
      <c r="Q1093" s="164" t="s">
        <v>323</v>
      </c>
      <c r="R1093" s="164" t="s">
        <v>295</v>
      </c>
      <c r="S1093" s="168" t="b">
        <v>0</v>
      </c>
      <c r="V1093" s="170">
        <v>43293</v>
      </c>
      <c r="W1093" s="164" t="s">
        <v>295</v>
      </c>
      <c r="X1093"/>
      <c r="Z1093" s="164" t="s">
        <v>295</v>
      </c>
      <c r="AC1093" s="164" t="s">
        <v>3125</v>
      </c>
      <c r="AE1093" s="164" t="s">
        <v>257</v>
      </c>
      <c r="AF1093" s="164" t="s">
        <v>941</v>
      </c>
      <c r="AG1093" s="164" t="s">
        <v>2884</v>
      </c>
      <c r="AH1093" s="171">
        <v>43570</v>
      </c>
      <c r="AI1093" s="164" t="s">
        <v>4932</v>
      </c>
      <c r="AJ1093" s="151" t="str">
        <f t="shared" si="17"/>
        <v>FS</v>
      </c>
      <c r="AK1093" s="151" t="b">
        <f>ISNUMBER(SEARCH("IRT",Table1[[#This Row],[Current_Status]]))</f>
        <v>0</v>
      </c>
      <c r="AL1093" s="152">
        <f>YEAR(Table1[[#This Row],[Project_Initiated]])</f>
        <v>2018</v>
      </c>
      <c r="AM1093" s="87">
        <v>43770</v>
      </c>
      <c r="AN1093" s="87" t="str">
        <f>IF(AND(Table1[[#This Row],[Completed Date]]&gt;="07/01/2019"+0,Table1[[#This Row],[Completed Date]]&lt;="6/30/2020"+0),"FY 19-20",IF(AND(Table1[[#This Row],[Completed Date]]&gt;="07/01/2018"+0,Table1[[#This Row],[Completed Date]]&lt;="6/30/2019"+0),"FY 18-19",""))</f>
        <v>FY 18-19</v>
      </c>
      <c r="AO1093" s="152" t="str">
        <f>IFERROR(FIND("R",Table1[[#This Row],[FS_Priority]]),"")</f>
        <v/>
      </c>
      <c r="AX1093"/>
      <c r="BA1093" s="3"/>
    </row>
    <row r="1094" spans="1:53" hidden="1" x14ac:dyDescent="0.25">
      <c r="A1094" s="164" t="s">
        <v>729</v>
      </c>
      <c r="B1094" s="164" t="s">
        <v>295</v>
      </c>
      <c r="C1094" s="164" t="s">
        <v>729</v>
      </c>
      <c r="D1094" s="168" t="b">
        <v>0</v>
      </c>
      <c r="E1094" s="164" t="s">
        <v>189</v>
      </c>
      <c r="F1094" s="164" t="s">
        <v>3577</v>
      </c>
      <c r="G1094" s="164" t="s">
        <v>295</v>
      </c>
      <c r="H1094" s="164" t="s">
        <v>1771</v>
      </c>
      <c r="I1094" s="164" t="s">
        <v>2773</v>
      </c>
      <c r="J1094" s="164" t="s">
        <v>2854</v>
      </c>
      <c r="K1094" s="164" t="s">
        <v>4164</v>
      </c>
      <c r="L1094" s="164" t="s">
        <v>487</v>
      </c>
      <c r="M1094" s="164" t="s">
        <v>4169</v>
      </c>
      <c r="N1094" s="164" t="s">
        <v>295</v>
      </c>
      <c r="O1094" s="164" t="s">
        <v>263</v>
      </c>
      <c r="P1094" s="167"/>
      <c r="Q1094" s="164" t="s">
        <v>324</v>
      </c>
      <c r="R1094" s="164" t="s">
        <v>326</v>
      </c>
      <c r="S1094" s="168" t="b">
        <v>0</v>
      </c>
      <c r="T1094" s="167"/>
      <c r="V1094" s="170">
        <v>43059</v>
      </c>
      <c r="W1094" s="164" t="s">
        <v>295</v>
      </c>
      <c r="X1094"/>
      <c r="Z1094" s="164" t="s">
        <v>295</v>
      </c>
      <c r="AC1094" s="164" t="s">
        <v>4421</v>
      </c>
      <c r="AE1094" s="164" t="s">
        <v>257</v>
      </c>
      <c r="AF1094" s="164" t="s">
        <v>4422</v>
      </c>
      <c r="AG1094" s="164" t="s">
        <v>2884</v>
      </c>
      <c r="AH1094" s="171">
        <v>43392</v>
      </c>
      <c r="AI1094" s="164" t="s">
        <v>4938</v>
      </c>
      <c r="AJ1094" s="151" t="str">
        <f t="shared" si="17"/>
        <v>FS</v>
      </c>
      <c r="AK1094" s="151" t="b">
        <f>ISNUMBER(SEARCH("IRT",Table1[[#This Row],[Current_Status]]))</f>
        <v>0</v>
      </c>
      <c r="AL1094" s="152">
        <f>YEAR(Table1[[#This Row],[Project_Initiated]])</f>
        <v>2017</v>
      </c>
      <c r="AM1094" s="87">
        <v>43770</v>
      </c>
      <c r="AN1094" s="87" t="str">
        <f>IF(AND(Table1[[#This Row],[Completed Date]]&gt;="07/01/2019"+0,Table1[[#This Row],[Completed Date]]&lt;="6/30/2020"+0),"FY 19-20",IF(AND(Table1[[#This Row],[Completed Date]]&gt;="07/01/2018"+0,Table1[[#This Row],[Completed Date]]&lt;="6/30/2019"+0),"FY 18-19",""))</f>
        <v>FY 18-19</v>
      </c>
      <c r="AO1094" s="152" t="str">
        <f>IFERROR(FIND("R",Table1[[#This Row],[FS_Priority]]),"")</f>
        <v/>
      </c>
      <c r="AX1094"/>
      <c r="BA1094" s="3"/>
    </row>
    <row r="1095" spans="1:53" hidden="1" x14ac:dyDescent="0.25">
      <c r="A1095" s="164" t="s">
        <v>3766</v>
      </c>
      <c r="B1095" s="164" t="s">
        <v>295</v>
      </c>
      <c r="C1095" s="164" t="s">
        <v>3766</v>
      </c>
      <c r="D1095" s="168" t="b">
        <v>0</v>
      </c>
      <c r="E1095" s="164" t="s">
        <v>189</v>
      </c>
      <c r="F1095" s="164" t="s">
        <v>3767</v>
      </c>
      <c r="G1095" s="164" t="s">
        <v>4494</v>
      </c>
      <c r="H1095" s="164" t="s">
        <v>543</v>
      </c>
      <c r="I1095" s="164" t="s">
        <v>4166</v>
      </c>
      <c r="J1095" s="164" t="s">
        <v>2865</v>
      </c>
      <c r="K1095" s="164" t="s">
        <v>4164</v>
      </c>
      <c r="L1095" s="164" t="s">
        <v>487</v>
      </c>
      <c r="M1095" s="164" t="s">
        <v>4165</v>
      </c>
      <c r="N1095" s="164" t="s">
        <v>295</v>
      </c>
      <c r="O1095" s="164" t="s">
        <v>4379</v>
      </c>
      <c r="Q1095" s="164" t="s">
        <v>3586</v>
      </c>
      <c r="R1095" s="164" t="s">
        <v>295</v>
      </c>
      <c r="S1095" s="168" t="b">
        <v>0</v>
      </c>
      <c r="V1095" s="170">
        <v>43472</v>
      </c>
      <c r="W1095" s="164" t="s">
        <v>295</v>
      </c>
      <c r="X1095"/>
      <c r="Z1095" s="164" t="s">
        <v>295</v>
      </c>
      <c r="AC1095" s="164" t="s">
        <v>4995</v>
      </c>
      <c r="AE1095" s="164" t="s">
        <v>257</v>
      </c>
      <c r="AF1095" s="164" t="s">
        <v>4460</v>
      </c>
      <c r="AG1095" s="164" t="s">
        <v>295</v>
      </c>
      <c r="AH1095" s="167"/>
      <c r="AI1095" s="164" t="s">
        <v>4934</v>
      </c>
      <c r="AJ1095" s="151" t="str">
        <f t="shared" si="17"/>
        <v>FS</v>
      </c>
      <c r="AK1095" s="151" t="b">
        <f>ISNUMBER(SEARCH("IRT",Table1[[#This Row],[Current_Status]]))</f>
        <v>0</v>
      </c>
      <c r="AL1095" s="152">
        <f>YEAR(Table1[[#This Row],[Project_Initiated]])</f>
        <v>2019</v>
      </c>
      <c r="AM1095" s="87">
        <v>43770</v>
      </c>
      <c r="AN1095" s="87" t="str">
        <f>IF(AND(Table1[[#This Row],[Completed Date]]&gt;="07/01/2019"+0,Table1[[#This Row],[Completed Date]]&lt;="6/30/2020"+0),"FY 19-20",IF(AND(Table1[[#This Row],[Completed Date]]&gt;="07/01/2018"+0,Table1[[#This Row],[Completed Date]]&lt;="6/30/2019"+0),"FY 18-19",""))</f>
        <v/>
      </c>
      <c r="AO1095" s="152">
        <f>IFERROR(FIND("R",Table1[[#This Row],[FS_Priority]]),"")</f>
        <v>1</v>
      </c>
      <c r="AX1095"/>
      <c r="BA1095" s="3"/>
    </row>
    <row r="1096" spans="1:53" hidden="1" x14ac:dyDescent="0.25">
      <c r="A1096" s="164" t="s">
        <v>190</v>
      </c>
      <c r="B1096" s="164" t="s">
        <v>190</v>
      </c>
      <c r="C1096" s="164" t="s">
        <v>295</v>
      </c>
      <c r="D1096" s="168" t="b">
        <v>0</v>
      </c>
      <c r="E1096" s="164" t="s">
        <v>189</v>
      </c>
      <c r="F1096" s="164" t="s">
        <v>191</v>
      </c>
      <c r="G1096" s="164" t="s">
        <v>4175</v>
      </c>
      <c r="H1096" s="164" t="s">
        <v>543</v>
      </c>
      <c r="I1096" s="164" t="s">
        <v>295</v>
      </c>
      <c r="J1096" s="164" t="s">
        <v>3785</v>
      </c>
      <c r="K1096" s="164" t="s">
        <v>4164</v>
      </c>
      <c r="L1096" s="164" t="s">
        <v>487</v>
      </c>
      <c r="M1096" s="164" t="s">
        <v>4176</v>
      </c>
      <c r="N1096" s="164" t="s">
        <v>295</v>
      </c>
      <c r="O1096" s="164" t="s">
        <v>169</v>
      </c>
      <c r="P1096" s="168">
        <v>99</v>
      </c>
      <c r="Q1096" s="164" t="s">
        <v>295</v>
      </c>
      <c r="R1096" s="164" t="s">
        <v>295</v>
      </c>
      <c r="S1096" s="168" t="b">
        <v>0</v>
      </c>
      <c r="T1096" s="169">
        <v>0</v>
      </c>
      <c r="V1096" s="170">
        <v>43055</v>
      </c>
      <c r="W1096" s="164" t="s">
        <v>2975</v>
      </c>
      <c r="X1096"/>
      <c r="Z1096" s="164" t="s">
        <v>295</v>
      </c>
      <c r="AC1096" s="164" t="s">
        <v>295</v>
      </c>
      <c r="AE1096" s="164" t="s">
        <v>295</v>
      </c>
      <c r="AF1096" s="164" t="s">
        <v>295</v>
      </c>
      <c r="AG1096" s="164" t="s">
        <v>295</v>
      </c>
      <c r="AH1096"/>
      <c r="AI1096" s="164" t="s">
        <v>295</v>
      </c>
      <c r="AJ1096" s="151" t="str">
        <f t="shared" si="17"/>
        <v>PD&amp;C</v>
      </c>
      <c r="AK1096" s="151" t="b">
        <f>ISNUMBER(SEARCH("IRT",Table1[[#This Row],[Current_Status]]))</f>
        <v>0</v>
      </c>
      <c r="AL1096" s="152">
        <f>YEAR(Table1[[#This Row],[Project_Initiated]])</f>
        <v>2017</v>
      </c>
      <c r="AM1096" s="87">
        <v>43770</v>
      </c>
      <c r="AN1096" s="87" t="str">
        <f>IF(AND(Table1[[#This Row],[Completed Date]]&gt;="07/01/2019"+0,Table1[[#This Row],[Completed Date]]&lt;="6/30/2020"+0),"FY 19-20",IF(AND(Table1[[#This Row],[Completed Date]]&gt;="07/01/2018"+0,Table1[[#This Row],[Completed Date]]&lt;="6/30/2019"+0),"FY 18-19",""))</f>
        <v/>
      </c>
      <c r="AO1096" s="152" t="str">
        <f>IFERROR(FIND("R",Table1[[#This Row],[FS_Priority]]),"")</f>
        <v/>
      </c>
      <c r="AX1096"/>
      <c r="BA1096" s="3"/>
    </row>
    <row r="1097" spans="1:53" hidden="1" x14ac:dyDescent="0.25">
      <c r="A1097" s="164" t="s">
        <v>492</v>
      </c>
      <c r="B1097" s="164" t="s">
        <v>295</v>
      </c>
      <c r="C1097" s="164" t="s">
        <v>492</v>
      </c>
      <c r="D1097" s="168" t="b">
        <v>0</v>
      </c>
      <c r="E1097" s="164" t="s">
        <v>192</v>
      </c>
      <c r="F1097" s="164" t="s">
        <v>3578</v>
      </c>
      <c r="G1097" s="164" t="s">
        <v>295</v>
      </c>
      <c r="H1097" s="164" t="s">
        <v>357</v>
      </c>
      <c r="I1097" s="164" t="s">
        <v>295</v>
      </c>
      <c r="J1097" s="164" t="s">
        <v>3773</v>
      </c>
      <c r="K1097" s="164" t="s">
        <v>4177</v>
      </c>
      <c r="L1097" s="164" t="s">
        <v>2976</v>
      </c>
      <c r="M1097" s="164" t="s">
        <v>4178</v>
      </c>
      <c r="N1097" s="164" t="s">
        <v>295</v>
      </c>
      <c r="O1097" s="164" t="s">
        <v>263</v>
      </c>
      <c r="P1097" s="167"/>
      <c r="Q1097" s="164" t="s">
        <v>302</v>
      </c>
      <c r="R1097" s="164" t="s">
        <v>302</v>
      </c>
      <c r="S1097" s="168" t="b">
        <v>0</v>
      </c>
      <c r="T1097" s="167"/>
      <c r="V1097" s="170">
        <v>43118</v>
      </c>
      <c r="W1097" s="164" t="s">
        <v>295</v>
      </c>
      <c r="X1097"/>
      <c r="Z1097" s="164" t="s">
        <v>295</v>
      </c>
      <c r="AC1097" s="164" t="s">
        <v>2881</v>
      </c>
      <c r="AE1097" s="164" t="s">
        <v>263</v>
      </c>
      <c r="AF1097" s="164" t="s">
        <v>4423</v>
      </c>
      <c r="AG1097" s="164" t="s">
        <v>2884</v>
      </c>
      <c r="AH1097" s="171">
        <v>43447</v>
      </c>
      <c r="AI1097" s="164" t="s">
        <v>4933</v>
      </c>
      <c r="AJ1097" s="151" t="str">
        <f t="shared" si="17"/>
        <v>FS</v>
      </c>
      <c r="AK1097" s="151" t="b">
        <f>ISNUMBER(SEARCH("IRT",Table1[[#This Row],[Current_Status]]))</f>
        <v>0</v>
      </c>
      <c r="AL1097" s="152">
        <f>YEAR(Table1[[#This Row],[Project_Initiated]])</f>
        <v>2018</v>
      </c>
      <c r="AM1097" s="87">
        <v>43770</v>
      </c>
      <c r="AN1097" s="87" t="str">
        <f>IF(AND(Table1[[#This Row],[Completed Date]]&gt;="07/01/2019"+0,Table1[[#This Row],[Completed Date]]&lt;="6/30/2020"+0),"FY 19-20",IF(AND(Table1[[#This Row],[Completed Date]]&gt;="07/01/2018"+0,Table1[[#This Row],[Completed Date]]&lt;="6/30/2019"+0),"FY 18-19",""))</f>
        <v>FY 18-19</v>
      </c>
      <c r="AO1097" s="152" t="str">
        <f>IFERROR(FIND("R",Table1[[#This Row],[FS_Priority]]),"")</f>
        <v/>
      </c>
      <c r="AX1097"/>
      <c r="BA1097" s="3"/>
    </row>
    <row r="1098" spans="1:53" hidden="1" x14ac:dyDescent="0.25">
      <c r="A1098" s="164" t="s">
        <v>2842</v>
      </c>
      <c r="B1098" s="164" t="s">
        <v>2842</v>
      </c>
      <c r="C1098" s="164" t="s">
        <v>295</v>
      </c>
      <c r="D1098" s="168" t="b">
        <v>0</v>
      </c>
      <c r="E1098" s="164" t="s">
        <v>192</v>
      </c>
      <c r="F1098" s="164" t="s">
        <v>2843</v>
      </c>
      <c r="G1098" s="164" t="s">
        <v>2844</v>
      </c>
      <c r="H1098" s="164" t="s">
        <v>295</v>
      </c>
      <c r="I1098" s="164" t="s">
        <v>295</v>
      </c>
      <c r="J1098" s="164" t="s">
        <v>2886</v>
      </c>
      <c r="K1098" s="164" t="s">
        <v>4177</v>
      </c>
      <c r="L1098" s="164" t="s">
        <v>2976</v>
      </c>
      <c r="M1098" s="164" t="s">
        <v>4179</v>
      </c>
      <c r="N1098" s="164" t="s">
        <v>295</v>
      </c>
      <c r="O1098" s="164" t="s">
        <v>352</v>
      </c>
      <c r="P1098" s="168">
        <v>1</v>
      </c>
      <c r="Q1098" s="164" t="s">
        <v>295</v>
      </c>
      <c r="R1098" s="164" t="s">
        <v>295</v>
      </c>
      <c r="S1098" s="168" t="b">
        <v>0</v>
      </c>
      <c r="T1098" s="167"/>
      <c r="V1098" s="170">
        <v>43431</v>
      </c>
      <c r="W1098" s="164" t="s">
        <v>2886</v>
      </c>
      <c r="X1098"/>
      <c r="Z1098" s="164" t="s">
        <v>295</v>
      </c>
      <c r="AC1098" s="164" t="s">
        <v>295</v>
      </c>
      <c r="AE1098" s="164" t="s">
        <v>295</v>
      </c>
      <c r="AF1098" s="164" t="s">
        <v>295</v>
      </c>
      <c r="AG1098" s="164" t="s">
        <v>295</v>
      </c>
      <c r="AH1098"/>
      <c r="AI1098" s="164" t="s">
        <v>295</v>
      </c>
      <c r="AJ1098" s="151" t="str">
        <f t="shared" si="17"/>
        <v>PD&amp;C</v>
      </c>
      <c r="AK1098" s="151" t="b">
        <f>ISNUMBER(SEARCH("IRT",Table1[[#This Row],[Current_Status]]))</f>
        <v>0</v>
      </c>
      <c r="AL1098" s="152">
        <f>YEAR(Table1[[#This Row],[Project_Initiated]])</f>
        <v>2018</v>
      </c>
      <c r="AM1098" s="87">
        <v>43770</v>
      </c>
      <c r="AN1098" s="87" t="str">
        <f>IF(AND(Table1[[#This Row],[Completed Date]]&gt;="07/01/2019"+0,Table1[[#This Row],[Completed Date]]&lt;="6/30/2020"+0),"FY 19-20",IF(AND(Table1[[#This Row],[Completed Date]]&gt;="07/01/2018"+0,Table1[[#This Row],[Completed Date]]&lt;="6/30/2019"+0),"FY 18-19",""))</f>
        <v/>
      </c>
      <c r="AO1098" s="152" t="str">
        <f>IFERROR(FIND("R",Table1[[#This Row],[FS_Priority]]),"")</f>
        <v/>
      </c>
      <c r="AX1098"/>
      <c r="BA1098" s="3"/>
    </row>
    <row r="1099" spans="1:53" hidden="1" x14ac:dyDescent="0.25">
      <c r="A1099" s="164" t="s">
        <v>193</v>
      </c>
      <c r="B1099" s="164" t="s">
        <v>193</v>
      </c>
      <c r="C1099" s="164" t="s">
        <v>295</v>
      </c>
      <c r="D1099" s="168" t="b">
        <v>0</v>
      </c>
      <c r="E1099" s="164" t="s">
        <v>192</v>
      </c>
      <c r="F1099" s="164" t="s">
        <v>194</v>
      </c>
      <c r="G1099" s="164" t="s">
        <v>195</v>
      </c>
      <c r="H1099" s="164" t="s">
        <v>357</v>
      </c>
      <c r="I1099" s="164" t="s">
        <v>295</v>
      </c>
      <c r="J1099" s="164" t="s">
        <v>149</v>
      </c>
      <c r="K1099" s="164" t="s">
        <v>4177</v>
      </c>
      <c r="L1099" s="164" t="s">
        <v>2976</v>
      </c>
      <c r="M1099" s="164" t="s">
        <v>4179</v>
      </c>
      <c r="N1099" s="164" t="s">
        <v>295</v>
      </c>
      <c r="O1099" s="164" t="s">
        <v>88</v>
      </c>
      <c r="P1099" s="168">
        <v>3</v>
      </c>
      <c r="Q1099" s="164" t="s">
        <v>295</v>
      </c>
      <c r="R1099" s="164" t="s">
        <v>295</v>
      </c>
      <c r="S1099" s="168" t="b">
        <v>0</v>
      </c>
      <c r="T1099" s="168">
        <v>0</v>
      </c>
      <c r="V1099" s="170">
        <v>43185</v>
      </c>
      <c r="W1099" s="164" t="s">
        <v>4518</v>
      </c>
      <c r="X1099"/>
      <c r="Z1099" s="164" t="s">
        <v>295</v>
      </c>
      <c r="AC1099" s="164" t="s">
        <v>295</v>
      </c>
      <c r="AE1099" s="164" t="s">
        <v>295</v>
      </c>
      <c r="AF1099" s="164" t="s">
        <v>295</v>
      </c>
      <c r="AG1099" s="164" t="s">
        <v>295</v>
      </c>
      <c r="AH1099"/>
      <c r="AI1099" s="164" t="s">
        <v>295</v>
      </c>
      <c r="AJ1099" s="151" t="str">
        <f t="shared" si="17"/>
        <v>PD&amp;C</v>
      </c>
      <c r="AK1099" s="151" t="b">
        <f>ISNUMBER(SEARCH("IRT",Table1[[#This Row],[Current_Status]]))</f>
        <v>0</v>
      </c>
      <c r="AL1099" s="152">
        <f>YEAR(Table1[[#This Row],[Project_Initiated]])</f>
        <v>2018</v>
      </c>
      <c r="AM1099" s="87">
        <v>43770</v>
      </c>
      <c r="AN1099" s="87" t="str">
        <f>IF(AND(Table1[[#This Row],[Completed Date]]&gt;="07/01/2019"+0,Table1[[#This Row],[Completed Date]]&lt;="6/30/2020"+0),"FY 19-20",IF(AND(Table1[[#This Row],[Completed Date]]&gt;="07/01/2018"+0,Table1[[#This Row],[Completed Date]]&lt;="6/30/2019"+0),"FY 18-19",""))</f>
        <v/>
      </c>
      <c r="AO1099" s="152" t="str">
        <f>IFERROR(FIND("R",Table1[[#This Row],[FS_Priority]]),"")</f>
        <v/>
      </c>
      <c r="AX1099"/>
      <c r="BA1099" s="3"/>
    </row>
    <row r="1100" spans="1:53" hidden="1" x14ac:dyDescent="0.25">
      <c r="A1100" s="164" t="s">
        <v>200</v>
      </c>
      <c r="B1100" s="164" t="s">
        <v>200</v>
      </c>
      <c r="C1100" s="164" t="s">
        <v>295</v>
      </c>
      <c r="D1100" s="168" t="b">
        <v>0</v>
      </c>
      <c r="E1100" s="164" t="s">
        <v>527</v>
      </c>
      <c r="F1100" s="164" t="s">
        <v>3768</v>
      </c>
      <c r="G1100" s="164" t="s">
        <v>4181</v>
      </c>
      <c r="H1100" s="164" t="s">
        <v>494</v>
      </c>
      <c r="I1100" s="164" t="s">
        <v>295</v>
      </c>
      <c r="J1100" s="164" t="s">
        <v>3785</v>
      </c>
      <c r="K1100" s="164" t="s">
        <v>2993</v>
      </c>
      <c r="L1100" s="164" t="s">
        <v>4180</v>
      </c>
      <c r="M1100" s="164" t="s">
        <v>2993</v>
      </c>
      <c r="N1100" s="164" t="s">
        <v>295</v>
      </c>
      <c r="O1100" s="164" t="s">
        <v>177</v>
      </c>
      <c r="P1100" s="169">
        <v>1</v>
      </c>
      <c r="Q1100" s="164" t="s">
        <v>295</v>
      </c>
      <c r="R1100" s="164" t="s">
        <v>295</v>
      </c>
      <c r="S1100" s="168" t="b">
        <v>0</v>
      </c>
      <c r="T1100" s="168">
        <v>23880</v>
      </c>
      <c r="V1100" s="170">
        <v>41869</v>
      </c>
      <c r="W1100" s="164" t="s">
        <v>4996</v>
      </c>
      <c r="X1100" s="167"/>
      <c r="Y1100" s="167"/>
      <c r="Z1100" s="164" t="s">
        <v>295</v>
      </c>
      <c r="AC1100" s="164" t="s">
        <v>295</v>
      </c>
      <c r="AE1100" s="164" t="s">
        <v>295</v>
      </c>
      <c r="AF1100" s="164" t="s">
        <v>295</v>
      </c>
      <c r="AG1100" s="164" t="s">
        <v>295</v>
      </c>
      <c r="AH1100"/>
      <c r="AI1100" s="164" t="s">
        <v>295</v>
      </c>
      <c r="AJ1100" s="151" t="str">
        <f t="shared" si="17"/>
        <v>PD&amp;C</v>
      </c>
      <c r="AK1100" s="151" t="b">
        <f>ISNUMBER(SEARCH("IRT",Table1[[#This Row],[Current_Status]]))</f>
        <v>0</v>
      </c>
      <c r="AL1100" s="152">
        <f>YEAR(Table1[[#This Row],[Project_Initiated]])</f>
        <v>2014</v>
      </c>
      <c r="AM1100" s="87">
        <v>43770</v>
      </c>
      <c r="AN1100" s="87" t="str">
        <f>IF(AND(Table1[[#This Row],[Completed Date]]&gt;="07/01/2019"+0,Table1[[#This Row],[Completed Date]]&lt;="6/30/2020"+0),"FY 19-20",IF(AND(Table1[[#This Row],[Completed Date]]&gt;="07/01/2018"+0,Table1[[#This Row],[Completed Date]]&lt;="6/30/2019"+0),"FY 18-19",""))</f>
        <v/>
      </c>
      <c r="AO1100" s="152" t="str">
        <f>IFERROR(FIND("R",Table1[[#This Row],[FS_Priority]]),"")</f>
        <v/>
      </c>
      <c r="AX1100"/>
      <c r="BA1100" s="3"/>
    </row>
    <row r="1101" spans="1:53" hidden="1" x14ac:dyDescent="0.25">
      <c r="A1101" s="164" t="s">
        <v>197</v>
      </c>
      <c r="B1101" s="164" t="s">
        <v>197</v>
      </c>
      <c r="C1101" s="164" t="s">
        <v>295</v>
      </c>
      <c r="D1101" s="168" t="b">
        <v>0</v>
      </c>
      <c r="E1101" s="164" t="s">
        <v>527</v>
      </c>
      <c r="F1101" s="164" t="s">
        <v>198</v>
      </c>
      <c r="G1101" s="164" t="s">
        <v>199</v>
      </c>
      <c r="H1101" s="164" t="s">
        <v>493</v>
      </c>
      <c r="I1101" s="164" t="s">
        <v>295</v>
      </c>
      <c r="J1101" s="164" t="s">
        <v>3785</v>
      </c>
      <c r="K1101" s="164" t="s">
        <v>2993</v>
      </c>
      <c r="L1101" s="164" t="s">
        <v>4180</v>
      </c>
      <c r="M1101" s="164" t="s">
        <v>4180</v>
      </c>
      <c r="N1101" s="164" t="s">
        <v>295</v>
      </c>
      <c r="O1101" s="164" t="s">
        <v>177</v>
      </c>
      <c r="P1101" s="169">
        <v>2</v>
      </c>
      <c r="Q1101" s="164" t="s">
        <v>295</v>
      </c>
      <c r="R1101" s="164" t="s">
        <v>295</v>
      </c>
      <c r="S1101" s="168" t="b">
        <v>0</v>
      </c>
      <c r="T1101" s="169">
        <v>22000</v>
      </c>
      <c r="V1101" s="170">
        <v>42502</v>
      </c>
      <c r="W1101" s="164" t="s">
        <v>68</v>
      </c>
      <c r="X1101"/>
      <c r="Z1101" s="164" t="s">
        <v>295</v>
      </c>
      <c r="AC1101" s="164" t="s">
        <v>295</v>
      </c>
      <c r="AE1101" s="164" t="s">
        <v>295</v>
      </c>
      <c r="AF1101" s="164" t="s">
        <v>295</v>
      </c>
      <c r="AG1101" s="164" t="s">
        <v>295</v>
      </c>
      <c r="AH1101" s="167"/>
      <c r="AI1101" s="164" t="s">
        <v>295</v>
      </c>
      <c r="AJ1101" s="151" t="str">
        <f t="shared" si="17"/>
        <v>PD&amp;C</v>
      </c>
      <c r="AK1101" s="151" t="b">
        <f>ISNUMBER(SEARCH("IRT",Table1[[#This Row],[Current_Status]]))</f>
        <v>0</v>
      </c>
      <c r="AL1101" s="152">
        <f>YEAR(Table1[[#This Row],[Project_Initiated]])</f>
        <v>2016</v>
      </c>
      <c r="AM1101" s="87">
        <v>43770</v>
      </c>
      <c r="AN1101" s="87" t="str">
        <f>IF(AND(Table1[[#This Row],[Completed Date]]&gt;="07/01/2019"+0,Table1[[#This Row],[Completed Date]]&lt;="6/30/2020"+0),"FY 19-20",IF(AND(Table1[[#This Row],[Completed Date]]&gt;="07/01/2018"+0,Table1[[#This Row],[Completed Date]]&lt;="6/30/2019"+0),"FY 18-19",""))</f>
        <v/>
      </c>
      <c r="AO1101" s="152" t="str">
        <f>IFERROR(FIND("R",Table1[[#This Row],[FS_Priority]]),"")</f>
        <v/>
      </c>
      <c r="AX1101"/>
      <c r="BA1101" s="3"/>
    </row>
    <row r="1102" spans="1:53" hidden="1" x14ac:dyDescent="0.25">
      <c r="A1102" s="164" t="s">
        <v>5040</v>
      </c>
      <c r="B1102" s="164" t="s">
        <v>5040</v>
      </c>
      <c r="C1102" s="164" t="s">
        <v>295</v>
      </c>
      <c r="D1102" s="168" t="b">
        <v>0</v>
      </c>
      <c r="E1102" s="164" t="s">
        <v>4804</v>
      </c>
      <c r="F1102" s="164" t="s">
        <v>5041</v>
      </c>
      <c r="G1102" s="164" t="s">
        <v>4740</v>
      </c>
      <c r="H1102" s="164" t="s">
        <v>295</v>
      </c>
      <c r="I1102" s="164" t="s">
        <v>295</v>
      </c>
      <c r="J1102" s="164" t="s">
        <v>5042</v>
      </c>
      <c r="K1102" s="164" t="s">
        <v>3793</v>
      </c>
      <c r="L1102" s="164" t="s">
        <v>332</v>
      </c>
      <c r="M1102" s="164" t="s">
        <v>4148</v>
      </c>
      <c r="N1102" s="164" t="s">
        <v>295</v>
      </c>
      <c r="O1102" s="164" t="s">
        <v>4367</v>
      </c>
      <c r="Q1102" s="164" t="s">
        <v>295</v>
      </c>
      <c r="R1102" s="164" t="s">
        <v>295</v>
      </c>
      <c r="S1102" s="168" t="b">
        <v>0</v>
      </c>
      <c r="T1102" s="169">
        <v>5610000</v>
      </c>
      <c r="V1102" s="170">
        <v>43532</v>
      </c>
      <c r="W1102" s="164" t="s">
        <v>74</v>
      </c>
      <c r="X1102" s="171">
        <v>43891</v>
      </c>
      <c r="Y1102" s="171">
        <v>44228</v>
      </c>
      <c r="Z1102" s="164" t="s">
        <v>295</v>
      </c>
      <c r="AC1102" s="164" t="s">
        <v>295</v>
      </c>
      <c r="AE1102" s="164" t="s">
        <v>295</v>
      </c>
      <c r="AF1102" s="164" t="s">
        <v>295</v>
      </c>
      <c r="AG1102" s="164" t="s">
        <v>295</v>
      </c>
      <c r="AH1102" s="167"/>
      <c r="AI1102" s="164" t="s">
        <v>295</v>
      </c>
      <c r="AJ1102" s="151" t="str">
        <f t="shared" si="17"/>
        <v>PD&amp;C</v>
      </c>
      <c r="AK1102" s="151" t="b">
        <f>ISNUMBER(SEARCH("IRT",Table1[[#This Row],[Current_Status]]))</f>
        <v>0</v>
      </c>
      <c r="AL1102" s="152">
        <f>YEAR(Table1[[#This Row],[Project_Initiated]])</f>
        <v>2019</v>
      </c>
      <c r="AM1102" s="87">
        <v>43770</v>
      </c>
      <c r="AN1102" s="87" t="str">
        <f>IF(AND(Table1[[#This Row],[Completed Date]]&gt;="07/01/2019"+0,Table1[[#This Row],[Completed Date]]&lt;="6/30/2020"+0),"FY 19-20",IF(AND(Table1[[#This Row],[Completed Date]]&gt;="07/01/2018"+0,Table1[[#This Row],[Completed Date]]&lt;="6/30/2019"+0),"FY 18-19",""))</f>
        <v/>
      </c>
      <c r="AO1102" s="152" t="str">
        <f>IFERROR(FIND("R",Table1[[#This Row],[FS_Priority]]),"")</f>
        <v/>
      </c>
      <c r="AX1102"/>
      <c r="BA1102" s="3"/>
    </row>
    <row r="1103" spans="1:53" hidden="1" x14ac:dyDescent="0.25">
      <c r="A1103" s="164" t="s">
        <v>873</v>
      </c>
      <c r="B1103" s="164" t="s">
        <v>295</v>
      </c>
      <c r="C1103" s="164" t="s">
        <v>873</v>
      </c>
      <c r="D1103" s="168" t="b">
        <v>0</v>
      </c>
      <c r="E1103" s="164" t="s">
        <v>4804</v>
      </c>
      <c r="F1103" s="164" t="s">
        <v>3290</v>
      </c>
      <c r="G1103" s="164" t="s">
        <v>295</v>
      </c>
      <c r="H1103" s="164" t="s">
        <v>874</v>
      </c>
      <c r="I1103" s="164" t="s">
        <v>295</v>
      </c>
      <c r="J1103" s="164" t="s">
        <v>2838</v>
      </c>
      <c r="K1103" s="164" t="s">
        <v>3793</v>
      </c>
      <c r="L1103" s="164" t="s">
        <v>332</v>
      </c>
      <c r="M1103" s="164" t="s">
        <v>3816</v>
      </c>
      <c r="N1103" s="164" t="s">
        <v>295</v>
      </c>
      <c r="O1103" s="164" t="s">
        <v>263</v>
      </c>
      <c r="Q1103" s="164" t="s">
        <v>295</v>
      </c>
      <c r="R1103" s="164" t="s">
        <v>326</v>
      </c>
      <c r="S1103" s="168" t="b">
        <v>0</v>
      </c>
      <c r="V1103" s="170">
        <v>43251</v>
      </c>
      <c r="W1103" s="164" t="s">
        <v>295</v>
      </c>
      <c r="X1103"/>
      <c r="Z1103" s="164" t="s">
        <v>295</v>
      </c>
      <c r="AC1103" s="164" t="s">
        <v>295</v>
      </c>
      <c r="AE1103" s="164" t="s">
        <v>257</v>
      </c>
      <c r="AF1103" s="164" t="s">
        <v>875</v>
      </c>
      <c r="AG1103" s="164" t="s">
        <v>2884</v>
      </c>
      <c r="AH1103" s="170">
        <v>43364</v>
      </c>
      <c r="AI1103" s="164" t="s">
        <v>4935</v>
      </c>
      <c r="AJ1103" s="151" t="str">
        <f t="shared" si="17"/>
        <v>FS</v>
      </c>
      <c r="AK1103" s="151" t="b">
        <f>ISNUMBER(SEARCH("IRT",Table1[[#This Row],[Current_Status]]))</f>
        <v>0</v>
      </c>
      <c r="AL1103" s="152">
        <f>YEAR(Table1[[#This Row],[Project_Initiated]])</f>
        <v>2018</v>
      </c>
      <c r="AM1103" s="87">
        <v>43770</v>
      </c>
      <c r="AN1103" s="87" t="str">
        <f>IF(AND(Table1[[#This Row],[Completed Date]]&gt;="07/01/2019"+0,Table1[[#This Row],[Completed Date]]&lt;="6/30/2020"+0),"FY 19-20",IF(AND(Table1[[#This Row],[Completed Date]]&gt;="07/01/2018"+0,Table1[[#This Row],[Completed Date]]&lt;="6/30/2019"+0),"FY 18-19",""))</f>
        <v>FY 18-19</v>
      </c>
      <c r="AO1103" s="152" t="str">
        <f>IFERROR(FIND("R",Table1[[#This Row],[FS_Priority]]),"")</f>
        <v/>
      </c>
      <c r="AX1103"/>
      <c r="BA1103" s="3"/>
    </row>
    <row r="1104" spans="1:53" hidden="1" x14ac:dyDescent="0.25">
      <c r="A1104" s="164" t="s">
        <v>998</v>
      </c>
      <c r="B1104" s="164" t="s">
        <v>295</v>
      </c>
      <c r="C1104" s="164" t="s">
        <v>998</v>
      </c>
      <c r="D1104" s="168" t="b">
        <v>0</v>
      </c>
      <c r="E1104" s="164" t="s">
        <v>4804</v>
      </c>
      <c r="F1104" s="164" t="s">
        <v>3271</v>
      </c>
      <c r="G1104" s="164" t="s">
        <v>295</v>
      </c>
      <c r="H1104" s="164" t="s">
        <v>540</v>
      </c>
      <c r="I1104" s="164" t="s">
        <v>295</v>
      </c>
      <c r="J1104" s="164" t="s">
        <v>2838</v>
      </c>
      <c r="K1104" s="164" t="s">
        <v>3793</v>
      </c>
      <c r="L1104" s="164" t="s">
        <v>332</v>
      </c>
      <c r="M1104" s="164" t="s">
        <v>3796</v>
      </c>
      <c r="N1104" s="164" t="s">
        <v>295</v>
      </c>
      <c r="O1104" s="164" t="s">
        <v>243</v>
      </c>
      <c r="Q1104" s="164" t="s">
        <v>295</v>
      </c>
      <c r="R1104" s="164" t="s">
        <v>295</v>
      </c>
      <c r="S1104" s="168" t="b">
        <v>0</v>
      </c>
      <c r="V1104" s="170">
        <v>43375</v>
      </c>
      <c r="W1104" s="164" t="s">
        <v>295</v>
      </c>
      <c r="X1104"/>
      <c r="Z1104" s="164" t="s">
        <v>295</v>
      </c>
      <c r="AC1104" s="164" t="s">
        <v>624</v>
      </c>
      <c r="AE1104" s="164" t="s">
        <v>243</v>
      </c>
      <c r="AF1104" s="164" t="s">
        <v>624</v>
      </c>
      <c r="AG1104" s="164" t="s">
        <v>624</v>
      </c>
      <c r="AH1104" s="170">
        <v>43374</v>
      </c>
      <c r="AI1104" s="164" t="s">
        <v>4937</v>
      </c>
      <c r="AJ1104" s="151" t="str">
        <f t="shared" si="17"/>
        <v>FS</v>
      </c>
      <c r="AK1104" s="151" t="b">
        <f>ISNUMBER(SEARCH("IRT",Table1[[#This Row],[Current_Status]]))</f>
        <v>0</v>
      </c>
      <c r="AL1104" s="152">
        <f>YEAR(Table1[[#This Row],[Project_Initiated]])</f>
        <v>2018</v>
      </c>
      <c r="AM1104" s="87">
        <v>43770</v>
      </c>
      <c r="AN1104" s="87" t="str">
        <f>IF(AND(Table1[[#This Row],[Completed Date]]&gt;="07/01/2019"+0,Table1[[#This Row],[Completed Date]]&lt;="6/30/2020"+0),"FY 19-20",IF(AND(Table1[[#This Row],[Completed Date]]&gt;="07/01/2018"+0,Table1[[#This Row],[Completed Date]]&lt;="6/30/2019"+0),"FY 18-19",""))</f>
        <v>FY 18-19</v>
      </c>
      <c r="AO1104" s="152" t="str">
        <f>IFERROR(FIND("R",Table1[[#This Row],[FS_Priority]]),"")</f>
        <v/>
      </c>
      <c r="AX1104"/>
      <c r="BA1104" s="3"/>
    </row>
    <row r="1105" spans="1:53" hidden="1" x14ac:dyDescent="0.25">
      <c r="A1105" s="164" t="s">
        <v>794</v>
      </c>
      <c r="B1105" s="164" t="s">
        <v>295</v>
      </c>
      <c r="C1105" s="164" t="s">
        <v>794</v>
      </c>
      <c r="D1105" s="168" t="b">
        <v>0</v>
      </c>
      <c r="E1105" s="164" t="s">
        <v>4804</v>
      </c>
      <c r="F1105" s="164" t="s">
        <v>3582</v>
      </c>
      <c r="G1105" s="164" t="s">
        <v>295</v>
      </c>
      <c r="H1105" s="164" t="s">
        <v>75</v>
      </c>
      <c r="I1105" s="164" t="s">
        <v>4185</v>
      </c>
      <c r="J1105" s="164" t="s">
        <v>2838</v>
      </c>
      <c r="K1105" s="164" t="s">
        <v>3793</v>
      </c>
      <c r="L1105" s="164" t="s">
        <v>332</v>
      </c>
      <c r="M1105" s="164" t="s">
        <v>3911</v>
      </c>
      <c r="N1105" s="164" t="s">
        <v>295</v>
      </c>
      <c r="O1105" s="164" t="s">
        <v>243</v>
      </c>
      <c r="Q1105" s="164" t="s">
        <v>295</v>
      </c>
      <c r="R1105" s="164" t="s">
        <v>295</v>
      </c>
      <c r="S1105" s="168" t="b">
        <v>0</v>
      </c>
      <c r="V1105" s="170">
        <v>43157</v>
      </c>
      <c r="W1105" s="164" t="s">
        <v>295</v>
      </c>
      <c r="X1105"/>
      <c r="Z1105" s="164" t="s">
        <v>295</v>
      </c>
      <c r="AC1105" s="164" t="s">
        <v>295</v>
      </c>
      <c r="AE1105" s="164" t="s">
        <v>243</v>
      </c>
      <c r="AF1105" s="164" t="s">
        <v>295</v>
      </c>
      <c r="AG1105" s="164" t="s">
        <v>624</v>
      </c>
      <c r="AH1105" s="170">
        <v>43292</v>
      </c>
      <c r="AI1105" s="164" t="s">
        <v>4933</v>
      </c>
      <c r="AJ1105" s="151" t="str">
        <f t="shared" si="17"/>
        <v>FS</v>
      </c>
      <c r="AK1105" s="151" t="b">
        <f>ISNUMBER(SEARCH("IRT",Table1[[#This Row],[Current_Status]]))</f>
        <v>0</v>
      </c>
      <c r="AL1105" s="152">
        <f>YEAR(Table1[[#This Row],[Project_Initiated]])</f>
        <v>2018</v>
      </c>
      <c r="AM1105" s="87">
        <v>43770</v>
      </c>
      <c r="AN1105" s="87" t="str">
        <f>IF(AND(Table1[[#This Row],[Completed Date]]&gt;="07/01/2019"+0,Table1[[#This Row],[Completed Date]]&lt;="6/30/2020"+0),"FY 19-20",IF(AND(Table1[[#This Row],[Completed Date]]&gt;="07/01/2018"+0,Table1[[#This Row],[Completed Date]]&lt;="6/30/2019"+0),"FY 18-19",""))</f>
        <v>FY 18-19</v>
      </c>
      <c r="AO1105" s="152" t="str">
        <f>IFERROR(FIND("R",Table1[[#This Row],[FS_Priority]]),"")</f>
        <v/>
      </c>
      <c r="AX1105"/>
      <c r="BA1105" s="3"/>
    </row>
    <row r="1106" spans="1:53" hidden="1" x14ac:dyDescent="0.25">
      <c r="A1106" s="164" t="s">
        <v>713</v>
      </c>
      <c r="B1106" s="164" t="s">
        <v>295</v>
      </c>
      <c r="C1106" s="164" t="s">
        <v>713</v>
      </c>
      <c r="D1106" s="168" t="b">
        <v>0</v>
      </c>
      <c r="E1106" s="164" t="s">
        <v>4804</v>
      </c>
      <c r="F1106" s="164" t="s">
        <v>3272</v>
      </c>
      <c r="G1106" s="164" t="s">
        <v>295</v>
      </c>
      <c r="H1106" s="164" t="s">
        <v>710</v>
      </c>
      <c r="I1106" s="164" t="s">
        <v>3792</v>
      </c>
      <c r="J1106" s="164" t="s">
        <v>3773</v>
      </c>
      <c r="K1106" s="164" t="s">
        <v>3793</v>
      </c>
      <c r="L1106" s="164" t="s">
        <v>332</v>
      </c>
      <c r="M1106" s="164" t="s">
        <v>3794</v>
      </c>
      <c r="N1106" s="164" t="s">
        <v>295</v>
      </c>
      <c r="O1106" s="164" t="s">
        <v>257</v>
      </c>
      <c r="Q1106" s="164" t="s">
        <v>295</v>
      </c>
      <c r="R1106" s="164" t="s">
        <v>264</v>
      </c>
      <c r="S1106" s="168" t="b">
        <v>0</v>
      </c>
      <c r="V1106" s="170">
        <v>42992</v>
      </c>
      <c r="W1106" s="164" t="s">
        <v>295</v>
      </c>
      <c r="X1106"/>
      <c r="Z1106" s="164" t="s">
        <v>295</v>
      </c>
      <c r="AC1106" s="164" t="s">
        <v>714</v>
      </c>
      <c r="AE1106" s="164" t="s">
        <v>257</v>
      </c>
      <c r="AF1106" s="164" t="s">
        <v>4401</v>
      </c>
      <c r="AG1106" s="164" t="s">
        <v>2884</v>
      </c>
      <c r="AH1106" s="170">
        <v>43484</v>
      </c>
      <c r="AI1106" s="164" t="s">
        <v>4939</v>
      </c>
      <c r="AJ1106" s="151" t="str">
        <f t="shared" si="17"/>
        <v>FS</v>
      </c>
      <c r="AK1106" s="151" t="b">
        <f>ISNUMBER(SEARCH("IRT",Table1[[#This Row],[Current_Status]]))</f>
        <v>0</v>
      </c>
      <c r="AL1106" s="152">
        <f>YEAR(Table1[[#This Row],[Project_Initiated]])</f>
        <v>2017</v>
      </c>
      <c r="AM1106" s="87">
        <v>43770</v>
      </c>
      <c r="AN1106" s="87" t="str">
        <f>IF(AND(Table1[[#This Row],[Completed Date]]&gt;="07/01/2019"+0,Table1[[#This Row],[Completed Date]]&lt;="6/30/2020"+0),"FY 19-20",IF(AND(Table1[[#This Row],[Completed Date]]&gt;="07/01/2018"+0,Table1[[#This Row],[Completed Date]]&lt;="6/30/2019"+0),"FY 18-19",""))</f>
        <v>FY 18-19</v>
      </c>
      <c r="AO1106" s="152" t="str">
        <f>IFERROR(FIND("R",Table1[[#This Row],[FS_Priority]]),"")</f>
        <v/>
      </c>
      <c r="AX1106"/>
      <c r="BA1106" s="3"/>
    </row>
    <row r="1107" spans="1:53" hidden="1" x14ac:dyDescent="0.25">
      <c r="A1107" s="164" t="s">
        <v>709</v>
      </c>
      <c r="B1107" s="164" t="s">
        <v>295</v>
      </c>
      <c r="C1107" s="164" t="s">
        <v>709</v>
      </c>
      <c r="D1107" s="168" t="b">
        <v>0</v>
      </c>
      <c r="E1107" s="164" t="s">
        <v>4804</v>
      </c>
      <c r="F1107" s="164" t="s">
        <v>3268</v>
      </c>
      <c r="G1107" s="164" t="s">
        <v>295</v>
      </c>
      <c r="H1107" s="164" t="s">
        <v>710</v>
      </c>
      <c r="I1107" s="164" t="s">
        <v>3792</v>
      </c>
      <c r="J1107" s="164" t="s">
        <v>3773</v>
      </c>
      <c r="K1107" s="164" t="s">
        <v>3793</v>
      </c>
      <c r="L1107" s="164" t="s">
        <v>332</v>
      </c>
      <c r="M1107" s="164" t="s">
        <v>3794</v>
      </c>
      <c r="N1107" s="164" t="s">
        <v>295</v>
      </c>
      <c r="O1107" s="164" t="s">
        <v>257</v>
      </c>
      <c r="Q1107" s="164" t="s">
        <v>295</v>
      </c>
      <c r="R1107" s="164" t="s">
        <v>320</v>
      </c>
      <c r="S1107" s="168" t="b">
        <v>0</v>
      </c>
      <c r="V1107" s="170">
        <v>42986</v>
      </c>
      <c r="W1107" s="164" t="s">
        <v>295</v>
      </c>
      <c r="X1107"/>
      <c r="Z1107" s="164" t="s">
        <v>295</v>
      </c>
      <c r="AC1107" s="164" t="s">
        <v>2772</v>
      </c>
      <c r="AE1107" s="164" t="s">
        <v>257</v>
      </c>
      <c r="AF1107" s="164" t="s">
        <v>4402</v>
      </c>
      <c r="AG1107" s="164" t="s">
        <v>2884</v>
      </c>
      <c r="AH1107" s="170">
        <v>43484</v>
      </c>
      <c r="AI1107" s="164" t="s">
        <v>4939</v>
      </c>
      <c r="AJ1107" s="151" t="str">
        <f t="shared" si="17"/>
        <v>FS</v>
      </c>
      <c r="AK1107" s="151" t="b">
        <f>ISNUMBER(SEARCH("IRT",Table1[[#This Row],[Current_Status]]))</f>
        <v>0</v>
      </c>
      <c r="AL1107" s="152">
        <f>YEAR(Table1[[#This Row],[Project_Initiated]])</f>
        <v>2017</v>
      </c>
      <c r="AM1107" s="87">
        <v>43770</v>
      </c>
      <c r="AN1107" s="87" t="str">
        <f>IF(AND(Table1[[#This Row],[Completed Date]]&gt;="07/01/2019"+0,Table1[[#This Row],[Completed Date]]&lt;="6/30/2020"+0),"FY 19-20",IF(AND(Table1[[#This Row],[Completed Date]]&gt;="07/01/2018"+0,Table1[[#This Row],[Completed Date]]&lt;="6/30/2019"+0),"FY 18-19",""))</f>
        <v>FY 18-19</v>
      </c>
      <c r="AO1107" s="152" t="str">
        <f>IFERROR(FIND("R",Table1[[#This Row],[FS_Priority]]),"")</f>
        <v/>
      </c>
      <c r="AX1107"/>
      <c r="BA1107" s="3"/>
    </row>
    <row r="1108" spans="1:53" hidden="1" x14ac:dyDescent="0.25">
      <c r="A1108" s="164" t="s">
        <v>758</v>
      </c>
      <c r="B1108" s="164" t="s">
        <v>295</v>
      </c>
      <c r="C1108" s="164" t="s">
        <v>758</v>
      </c>
      <c r="D1108" s="168" t="b">
        <v>0</v>
      </c>
      <c r="E1108" s="164" t="s">
        <v>4804</v>
      </c>
      <c r="F1108" s="164" t="s">
        <v>3273</v>
      </c>
      <c r="G1108" s="164" t="s">
        <v>295</v>
      </c>
      <c r="H1108" s="164" t="s">
        <v>532</v>
      </c>
      <c r="I1108" s="164" t="s">
        <v>295</v>
      </c>
      <c r="J1108" s="164" t="s">
        <v>2838</v>
      </c>
      <c r="K1108" s="164" t="s">
        <v>3793</v>
      </c>
      <c r="L1108" s="164" t="s">
        <v>332</v>
      </c>
      <c r="M1108" s="164" t="s">
        <v>3800</v>
      </c>
      <c r="N1108" s="164" t="s">
        <v>295</v>
      </c>
      <c r="O1108" s="164" t="s">
        <v>263</v>
      </c>
      <c r="Q1108" s="164" t="s">
        <v>295</v>
      </c>
      <c r="R1108" s="164" t="s">
        <v>295</v>
      </c>
      <c r="S1108" s="168" t="b">
        <v>0</v>
      </c>
      <c r="T1108" s="167"/>
      <c r="V1108" s="170">
        <v>43125</v>
      </c>
      <c r="W1108" s="164" t="s">
        <v>295</v>
      </c>
      <c r="X1108"/>
      <c r="Z1108" s="164" t="s">
        <v>295</v>
      </c>
      <c r="AC1108" s="164" t="s">
        <v>759</v>
      </c>
      <c r="AE1108" s="164" t="s">
        <v>257</v>
      </c>
      <c r="AF1108" s="164" t="s">
        <v>760</v>
      </c>
      <c r="AG1108" s="164" t="s">
        <v>2884</v>
      </c>
      <c r="AH1108" s="171">
        <v>43322</v>
      </c>
      <c r="AI1108" s="164" t="s">
        <v>4933</v>
      </c>
      <c r="AJ1108" s="151" t="str">
        <f t="shared" si="17"/>
        <v>FS</v>
      </c>
      <c r="AK1108" s="151" t="b">
        <f>ISNUMBER(SEARCH("IRT",Table1[[#This Row],[Current_Status]]))</f>
        <v>0</v>
      </c>
      <c r="AL1108" s="152">
        <f>YEAR(Table1[[#This Row],[Project_Initiated]])</f>
        <v>2018</v>
      </c>
      <c r="AM1108" s="87">
        <v>43770</v>
      </c>
      <c r="AN1108" s="87" t="str">
        <f>IF(AND(Table1[[#This Row],[Completed Date]]&gt;="07/01/2019"+0,Table1[[#This Row],[Completed Date]]&lt;="6/30/2020"+0),"FY 19-20",IF(AND(Table1[[#This Row],[Completed Date]]&gt;="07/01/2018"+0,Table1[[#This Row],[Completed Date]]&lt;="6/30/2019"+0),"FY 18-19",""))</f>
        <v>FY 18-19</v>
      </c>
      <c r="AO1108" s="152" t="str">
        <f>IFERROR(FIND("R",Table1[[#This Row],[FS_Priority]]),"")</f>
        <v/>
      </c>
      <c r="AX1108"/>
      <c r="BA1108" s="3"/>
    </row>
    <row r="1109" spans="1:53" hidden="1" x14ac:dyDescent="0.25">
      <c r="A1109" s="164" t="s">
        <v>497</v>
      </c>
      <c r="B1109" s="164" t="s">
        <v>295</v>
      </c>
      <c r="C1109" s="164" t="s">
        <v>497</v>
      </c>
      <c r="D1109" s="168" t="b">
        <v>0</v>
      </c>
      <c r="E1109" s="164" t="s">
        <v>4804</v>
      </c>
      <c r="F1109" s="164" t="s">
        <v>3580</v>
      </c>
      <c r="G1109" s="164" t="s">
        <v>295</v>
      </c>
      <c r="H1109" s="164" t="s">
        <v>1397</v>
      </c>
      <c r="I1109" s="164" t="s">
        <v>4183</v>
      </c>
      <c r="J1109" s="164" t="s">
        <v>2854</v>
      </c>
      <c r="K1109" s="164" t="s">
        <v>3793</v>
      </c>
      <c r="L1109" s="164" t="s">
        <v>332</v>
      </c>
      <c r="M1109" s="164" t="s">
        <v>4184</v>
      </c>
      <c r="N1109" s="164" t="s">
        <v>295</v>
      </c>
      <c r="O1109" s="164" t="s">
        <v>263</v>
      </c>
      <c r="Q1109" s="164" t="s">
        <v>295</v>
      </c>
      <c r="R1109" s="164" t="s">
        <v>320</v>
      </c>
      <c r="S1109" s="168" t="b">
        <v>0</v>
      </c>
      <c r="V1109" s="170">
        <v>42893</v>
      </c>
      <c r="W1109" s="164" t="s">
        <v>295</v>
      </c>
      <c r="X1109"/>
      <c r="Z1109" s="164" t="s">
        <v>295</v>
      </c>
      <c r="AC1109" s="164" t="s">
        <v>3162</v>
      </c>
      <c r="AE1109" s="164" t="s">
        <v>257</v>
      </c>
      <c r="AF1109" s="164" t="s">
        <v>3039</v>
      </c>
      <c r="AG1109" s="164" t="s">
        <v>2883</v>
      </c>
      <c r="AH1109" s="170">
        <v>43560</v>
      </c>
      <c r="AI1109" s="164" t="s">
        <v>4939</v>
      </c>
      <c r="AJ1109" s="151" t="str">
        <f t="shared" si="17"/>
        <v>FS</v>
      </c>
      <c r="AK1109" s="151" t="b">
        <f>ISNUMBER(SEARCH("IRT",Table1[[#This Row],[Current_Status]]))</f>
        <v>0</v>
      </c>
      <c r="AL1109" s="152">
        <f>YEAR(Table1[[#This Row],[Project_Initiated]])</f>
        <v>2017</v>
      </c>
      <c r="AM1109" s="87">
        <v>43770</v>
      </c>
      <c r="AN1109" s="87" t="str">
        <f>IF(AND(Table1[[#This Row],[Completed Date]]&gt;="07/01/2019"+0,Table1[[#This Row],[Completed Date]]&lt;="6/30/2020"+0),"FY 19-20",IF(AND(Table1[[#This Row],[Completed Date]]&gt;="07/01/2018"+0,Table1[[#This Row],[Completed Date]]&lt;="6/30/2019"+0),"FY 18-19",""))</f>
        <v>FY 18-19</v>
      </c>
      <c r="AO1109" s="152" t="str">
        <f>IFERROR(FIND("R",Table1[[#This Row],[FS_Priority]]),"")</f>
        <v/>
      </c>
      <c r="AX1109"/>
      <c r="BA1109" s="3"/>
    </row>
    <row r="1110" spans="1:53" hidden="1" x14ac:dyDescent="0.25">
      <c r="A1110" s="164" t="s">
        <v>5046</v>
      </c>
      <c r="B1110" s="164" t="s">
        <v>5046</v>
      </c>
      <c r="C1110" s="164" t="s">
        <v>295</v>
      </c>
      <c r="D1110" s="168" t="b">
        <v>0</v>
      </c>
      <c r="E1110" s="164" t="s">
        <v>4804</v>
      </c>
      <c r="F1110" s="164" t="s">
        <v>5047</v>
      </c>
      <c r="G1110" s="164" t="s">
        <v>4740</v>
      </c>
      <c r="H1110" s="164" t="s">
        <v>295</v>
      </c>
      <c r="I1110" s="164" t="s">
        <v>295</v>
      </c>
      <c r="J1110" s="164" t="s">
        <v>5048</v>
      </c>
      <c r="K1110" s="164" t="s">
        <v>3793</v>
      </c>
      <c r="L1110" s="164" t="s">
        <v>332</v>
      </c>
      <c r="M1110" s="164" t="s">
        <v>4148</v>
      </c>
      <c r="N1110" s="164" t="s">
        <v>295</v>
      </c>
      <c r="O1110" s="164" t="s">
        <v>4367</v>
      </c>
      <c r="Q1110" s="164" t="s">
        <v>295</v>
      </c>
      <c r="R1110" s="164" t="s">
        <v>295</v>
      </c>
      <c r="S1110" s="168" t="b">
        <v>0</v>
      </c>
      <c r="T1110" s="169">
        <v>5610000</v>
      </c>
      <c r="V1110" s="170">
        <v>43532</v>
      </c>
      <c r="W1110" s="164" t="s">
        <v>3187</v>
      </c>
      <c r="X1110"/>
      <c r="Z1110" s="164" t="s">
        <v>295</v>
      </c>
      <c r="AC1110" s="164" t="s">
        <v>295</v>
      </c>
      <c r="AE1110" s="164" t="s">
        <v>295</v>
      </c>
      <c r="AF1110" s="164" t="s">
        <v>295</v>
      </c>
      <c r="AG1110" s="164" t="s">
        <v>295</v>
      </c>
      <c r="AH1110" s="167"/>
      <c r="AI1110" s="164" t="s">
        <v>295</v>
      </c>
      <c r="AJ1110" s="151" t="str">
        <f t="shared" si="17"/>
        <v>PD&amp;C</v>
      </c>
      <c r="AK1110" s="151" t="b">
        <f>ISNUMBER(SEARCH("IRT",Table1[[#This Row],[Current_Status]]))</f>
        <v>0</v>
      </c>
      <c r="AL1110" s="152">
        <f>YEAR(Table1[[#This Row],[Project_Initiated]])</f>
        <v>2019</v>
      </c>
      <c r="AM1110" s="87">
        <v>43770</v>
      </c>
      <c r="AN1110" s="87" t="str">
        <f>IF(AND(Table1[[#This Row],[Completed Date]]&gt;="07/01/2019"+0,Table1[[#This Row],[Completed Date]]&lt;="6/30/2020"+0),"FY 19-20",IF(AND(Table1[[#This Row],[Completed Date]]&gt;="07/01/2018"+0,Table1[[#This Row],[Completed Date]]&lt;="6/30/2019"+0),"FY 18-19",""))</f>
        <v/>
      </c>
      <c r="AO1110" s="152" t="str">
        <f>IFERROR(FIND("R",Table1[[#This Row],[FS_Priority]]),"")</f>
        <v/>
      </c>
      <c r="AX1110"/>
      <c r="BA1110" s="3"/>
    </row>
    <row r="1111" spans="1:53" hidden="1" x14ac:dyDescent="0.25">
      <c r="A1111" s="164" t="s">
        <v>822</v>
      </c>
      <c r="B1111" s="164" t="s">
        <v>295</v>
      </c>
      <c r="C1111" s="164" t="s">
        <v>822</v>
      </c>
      <c r="D1111" s="168" t="b">
        <v>0</v>
      </c>
      <c r="E1111" s="164" t="s">
        <v>4804</v>
      </c>
      <c r="F1111" s="164" t="s">
        <v>3265</v>
      </c>
      <c r="G1111" s="164" t="s">
        <v>295</v>
      </c>
      <c r="H1111" s="164" t="s">
        <v>532</v>
      </c>
      <c r="I1111" s="164" t="s">
        <v>3792</v>
      </c>
      <c r="J1111" s="164" t="s">
        <v>2838</v>
      </c>
      <c r="K1111" s="164" t="s">
        <v>3793</v>
      </c>
      <c r="L1111" s="164" t="s">
        <v>332</v>
      </c>
      <c r="M1111" s="164" t="s">
        <v>3797</v>
      </c>
      <c r="N1111" s="164" t="s">
        <v>295</v>
      </c>
      <c r="O1111" s="164" t="s">
        <v>243</v>
      </c>
      <c r="Q1111" s="164" t="s">
        <v>295</v>
      </c>
      <c r="R1111" s="164" t="s">
        <v>328</v>
      </c>
      <c r="S1111" s="168" t="b">
        <v>0</v>
      </c>
      <c r="V1111" s="170">
        <v>43192</v>
      </c>
      <c r="W1111" s="164" t="s">
        <v>295</v>
      </c>
      <c r="X1111"/>
      <c r="Z1111" s="164" t="s">
        <v>295</v>
      </c>
      <c r="AC1111" s="164" t="s">
        <v>295</v>
      </c>
      <c r="AE1111" s="164" t="s">
        <v>243</v>
      </c>
      <c r="AF1111" s="164" t="s">
        <v>295</v>
      </c>
      <c r="AG1111" s="164" t="s">
        <v>624</v>
      </c>
      <c r="AH1111" s="170">
        <v>43295</v>
      </c>
      <c r="AI1111" s="164" t="s">
        <v>4933</v>
      </c>
      <c r="AJ1111" s="151" t="str">
        <f t="shared" si="17"/>
        <v>FS</v>
      </c>
      <c r="AK1111" s="151" t="b">
        <f>ISNUMBER(SEARCH("IRT",Table1[[#This Row],[Current_Status]]))</f>
        <v>0</v>
      </c>
      <c r="AL1111" s="152">
        <f>YEAR(Table1[[#This Row],[Project_Initiated]])</f>
        <v>2018</v>
      </c>
      <c r="AM1111" s="87">
        <v>43770</v>
      </c>
      <c r="AN1111" s="87" t="str">
        <f>IF(AND(Table1[[#This Row],[Completed Date]]&gt;="07/01/2019"+0,Table1[[#This Row],[Completed Date]]&lt;="6/30/2020"+0),"FY 19-20",IF(AND(Table1[[#This Row],[Completed Date]]&gt;="07/01/2018"+0,Table1[[#This Row],[Completed Date]]&lt;="6/30/2019"+0),"FY 18-19",""))</f>
        <v>FY 18-19</v>
      </c>
      <c r="AO1111" s="152" t="str">
        <f>IFERROR(FIND("R",Table1[[#This Row],[FS_Priority]]),"")</f>
        <v/>
      </c>
      <c r="AX1111"/>
      <c r="BA1111" s="3"/>
    </row>
    <row r="1112" spans="1:53" hidden="1" x14ac:dyDescent="0.25">
      <c r="A1112" s="164" t="s">
        <v>495</v>
      </c>
      <c r="B1112" s="164" t="s">
        <v>295</v>
      </c>
      <c r="C1112" s="164" t="s">
        <v>495</v>
      </c>
      <c r="D1112" s="168" t="b">
        <v>0</v>
      </c>
      <c r="E1112" s="164" t="s">
        <v>4804</v>
      </c>
      <c r="F1112" s="164" t="s">
        <v>3581</v>
      </c>
      <c r="G1112" s="164" t="s">
        <v>295</v>
      </c>
      <c r="H1112" s="164" t="s">
        <v>1448</v>
      </c>
      <c r="I1112" s="164" t="s">
        <v>3792</v>
      </c>
      <c r="J1112" s="164" t="s">
        <v>2838</v>
      </c>
      <c r="K1112" s="164" t="s">
        <v>3793</v>
      </c>
      <c r="L1112" s="164" t="s">
        <v>332</v>
      </c>
      <c r="M1112" s="164" t="s">
        <v>4186</v>
      </c>
      <c r="N1112" s="164" t="s">
        <v>295</v>
      </c>
      <c r="O1112" s="164" t="s">
        <v>496</v>
      </c>
      <c r="Q1112" s="164" t="s">
        <v>295</v>
      </c>
      <c r="R1112" s="164" t="s">
        <v>295</v>
      </c>
      <c r="S1112" s="168" t="b">
        <v>0</v>
      </c>
      <c r="V1112" s="170">
        <v>43336</v>
      </c>
      <c r="W1112" s="164" t="s">
        <v>295</v>
      </c>
      <c r="X1112"/>
      <c r="Z1112" s="164" t="s">
        <v>295</v>
      </c>
      <c r="AC1112" s="164" t="s">
        <v>3716</v>
      </c>
      <c r="AE1112" s="164" t="s">
        <v>573</v>
      </c>
      <c r="AF1112" s="164" t="s">
        <v>3157</v>
      </c>
      <c r="AG1112" s="164" t="s">
        <v>2884</v>
      </c>
      <c r="AH1112" s="170">
        <v>43647</v>
      </c>
      <c r="AI1112" s="164" t="s">
        <v>4932</v>
      </c>
      <c r="AJ1112" s="151" t="str">
        <f t="shared" si="17"/>
        <v>FS</v>
      </c>
      <c r="AK1112" s="151" t="b">
        <f>ISNUMBER(SEARCH("IRT",Table1[[#This Row],[Current_Status]]))</f>
        <v>0</v>
      </c>
      <c r="AL1112" s="152">
        <f>YEAR(Table1[[#This Row],[Project_Initiated]])</f>
        <v>2018</v>
      </c>
      <c r="AM1112" s="87">
        <v>43770</v>
      </c>
      <c r="AN1112" s="87" t="str">
        <f>IF(AND(Table1[[#This Row],[Completed Date]]&gt;="07/01/2019"+0,Table1[[#This Row],[Completed Date]]&lt;="6/30/2020"+0),"FY 19-20",IF(AND(Table1[[#This Row],[Completed Date]]&gt;="07/01/2018"+0,Table1[[#This Row],[Completed Date]]&lt;="6/30/2019"+0),"FY 18-19",""))</f>
        <v>FY 19-20</v>
      </c>
      <c r="AO1112" s="152" t="str">
        <f>IFERROR(FIND("R",Table1[[#This Row],[FS_Priority]]),"")</f>
        <v/>
      </c>
      <c r="AX1112"/>
      <c r="BA1112" s="3"/>
    </row>
    <row r="1113" spans="1:53" hidden="1" x14ac:dyDescent="0.25">
      <c r="A1113" s="164" t="s">
        <v>989</v>
      </c>
      <c r="B1113" s="164" t="s">
        <v>295</v>
      </c>
      <c r="C1113" s="164" t="s">
        <v>989</v>
      </c>
      <c r="D1113" s="168" t="b">
        <v>0</v>
      </c>
      <c r="E1113" s="164" t="s">
        <v>4804</v>
      </c>
      <c r="F1113" s="164" t="s">
        <v>3289</v>
      </c>
      <c r="G1113" s="164" t="s">
        <v>990</v>
      </c>
      <c r="H1113" s="164" t="s">
        <v>359</v>
      </c>
      <c r="I1113" s="164" t="s">
        <v>295</v>
      </c>
      <c r="J1113" s="164" t="s">
        <v>2854</v>
      </c>
      <c r="K1113" s="164" t="s">
        <v>3793</v>
      </c>
      <c r="L1113" s="164" t="s">
        <v>332</v>
      </c>
      <c r="M1113" s="164" t="s">
        <v>3818</v>
      </c>
      <c r="N1113" s="164" t="s">
        <v>295</v>
      </c>
      <c r="O1113" s="164" t="s">
        <v>263</v>
      </c>
      <c r="Q1113" s="164" t="s">
        <v>295</v>
      </c>
      <c r="R1113" s="164" t="s">
        <v>295</v>
      </c>
      <c r="S1113" s="168" t="b">
        <v>0</v>
      </c>
      <c r="V1113" s="170">
        <v>43326</v>
      </c>
      <c r="W1113" s="164" t="s">
        <v>295</v>
      </c>
      <c r="X1113"/>
      <c r="Z1113" s="164" t="s">
        <v>295</v>
      </c>
      <c r="AC1113" s="164" t="s">
        <v>295</v>
      </c>
      <c r="AE1113" s="164" t="s">
        <v>257</v>
      </c>
      <c r="AF1113" s="164" t="s">
        <v>295</v>
      </c>
      <c r="AG1113" s="164" t="s">
        <v>2883</v>
      </c>
      <c r="AH1113" s="170">
        <v>43360</v>
      </c>
      <c r="AI1113" s="164" t="s">
        <v>4932</v>
      </c>
      <c r="AJ1113" s="151" t="str">
        <f t="shared" si="17"/>
        <v>FS</v>
      </c>
      <c r="AK1113" s="151" t="b">
        <f>ISNUMBER(SEARCH("IRT",Table1[[#This Row],[Current_Status]]))</f>
        <v>0</v>
      </c>
      <c r="AL1113" s="152">
        <f>YEAR(Table1[[#This Row],[Project_Initiated]])</f>
        <v>2018</v>
      </c>
      <c r="AM1113" s="87">
        <v>43770</v>
      </c>
      <c r="AN1113" s="87" t="str">
        <f>IF(AND(Table1[[#This Row],[Completed Date]]&gt;="07/01/2019"+0,Table1[[#This Row],[Completed Date]]&lt;="6/30/2020"+0),"FY 19-20",IF(AND(Table1[[#This Row],[Completed Date]]&gt;="07/01/2018"+0,Table1[[#This Row],[Completed Date]]&lt;="6/30/2019"+0),"FY 18-19",""))</f>
        <v>FY 18-19</v>
      </c>
      <c r="AO1113" s="152" t="str">
        <f>IFERROR(FIND("R",Table1[[#This Row],[FS_Priority]]),"")</f>
        <v/>
      </c>
      <c r="AX1113"/>
      <c r="BA1113" s="3"/>
    </row>
    <row r="1114" spans="1:53" hidden="1" x14ac:dyDescent="0.25">
      <c r="A1114" s="164" t="s">
        <v>1009</v>
      </c>
      <c r="B1114" s="164" t="s">
        <v>295</v>
      </c>
      <c r="C1114" s="164" t="s">
        <v>1009</v>
      </c>
      <c r="D1114" s="168" t="b">
        <v>0</v>
      </c>
      <c r="E1114" s="164" t="s">
        <v>4804</v>
      </c>
      <c r="F1114" s="164" t="s">
        <v>3269</v>
      </c>
      <c r="G1114" s="164" t="s">
        <v>295</v>
      </c>
      <c r="H1114" s="164" t="s">
        <v>349</v>
      </c>
      <c r="I1114" s="164" t="s">
        <v>295</v>
      </c>
      <c r="J1114" s="164" t="s">
        <v>2838</v>
      </c>
      <c r="K1114" s="164" t="s">
        <v>3793</v>
      </c>
      <c r="L1114" s="164" t="s">
        <v>332</v>
      </c>
      <c r="M1114" s="164" t="s">
        <v>3796</v>
      </c>
      <c r="N1114" s="164" t="s">
        <v>295</v>
      </c>
      <c r="O1114" s="164" t="s">
        <v>615</v>
      </c>
      <c r="Q1114" s="164" t="s">
        <v>295</v>
      </c>
      <c r="R1114" s="164" t="s">
        <v>295</v>
      </c>
      <c r="S1114" s="168" t="b">
        <v>0</v>
      </c>
      <c r="V1114" s="170">
        <v>43353</v>
      </c>
      <c r="W1114" s="164" t="s">
        <v>295</v>
      </c>
      <c r="X1114"/>
      <c r="Z1114" s="164" t="s">
        <v>295</v>
      </c>
      <c r="AC1114" s="164" t="s">
        <v>295</v>
      </c>
      <c r="AE1114" s="164" t="s">
        <v>257</v>
      </c>
      <c r="AF1114" s="164" t="s">
        <v>295</v>
      </c>
      <c r="AG1114" s="164" t="s">
        <v>295</v>
      </c>
      <c r="AH1114" s="170">
        <v>43395</v>
      </c>
      <c r="AI1114" s="164" t="s">
        <v>4932</v>
      </c>
      <c r="AJ1114" s="151" t="str">
        <f t="shared" si="17"/>
        <v>FS</v>
      </c>
      <c r="AK1114" s="151" t="b">
        <f>ISNUMBER(SEARCH("IRT",Table1[[#This Row],[Current_Status]]))</f>
        <v>0</v>
      </c>
      <c r="AL1114" s="152">
        <f>YEAR(Table1[[#This Row],[Project_Initiated]])</f>
        <v>2018</v>
      </c>
      <c r="AM1114" s="87">
        <v>43770</v>
      </c>
      <c r="AN1114" s="87" t="str">
        <f>IF(AND(Table1[[#This Row],[Completed Date]]&gt;="07/01/2019"+0,Table1[[#This Row],[Completed Date]]&lt;="6/30/2020"+0),"FY 19-20",IF(AND(Table1[[#This Row],[Completed Date]]&gt;="07/01/2018"+0,Table1[[#This Row],[Completed Date]]&lt;="6/30/2019"+0),"FY 18-19",""))</f>
        <v>FY 18-19</v>
      </c>
      <c r="AO1114" s="152" t="str">
        <f>IFERROR(FIND("R",Table1[[#This Row],[FS_Priority]]),"")</f>
        <v/>
      </c>
      <c r="AX1114"/>
      <c r="BA1114" s="3"/>
    </row>
    <row r="1115" spans="1:53" hidden="1" x14ac:dyDescent="0.25">
      <c r="A1115" s="164" t="s">
        <v>919</v>
      </c>
      <c r="B1115" s="164" t="s">
        <v>295</v>
      </c>
      <c r="C1115" s="164" t="s">
        <v>919</v>
      </c>
      <c r="D1115" s="168" t="b">
        <v>0</v>
      </c>
      <c r="E1115" s="164" t="s">
        <v>4804</v>
      </c>
      <c r="F1115" s="164" t="s">
        <v>3267</v>
      </c>
      <c r="G1115" s="164" t="s">
        <v>920</v>
      </c>
      <c r="H1115" s="164" t="s">
        <v>540</v>
      </c>
      <c r="I1115" s="164" t="s">
        <v>295</v>
      </c>
      <c r="J1115" s="164" t="s">
        <v>2854</v>
      </c>
      <c r="K1115" s="164" t="s">
        <v>3793</v>
      </c>
      <c r="L1115" s="164" t="s">
        <v>332</v>
      </c>
      <c r="M1115" s="164" t="s">
        <v>3803</v>
      </c>
      <c r="N1115" s="164" t="s">
        <v>295</v>
      </c>
      <c r="O1115" s="164" t="s">
        <v>263</v>
      </c>
      <c r="Q1115" s="164" t="s">
        <v>295</v>
      </c>
      <c r="R1115" s="164" t="s">
        <v>574</v>
      </c>
      <c r="S1115" s="168" t="b">
        <v>0</v>
      </c>
      <c r="V1115" s="170">
        <v>43171</v>
      </c>
      <c r="W1115" s="164" t="s">
        <v>295</v>
      </c>
      <c r="X1115"/>
      <c r="Z1115" s="164" t="s">
        <v>295</v>
      </c>
      <c r="AC1115" s="164" t="s">
        <v>921</v>
      </c>
      <c r="AE1115" s="164" t="s">
        <v>257</v>
      </c>
      <c r="AF1115" s="164" t="s">
        <v>922</v>
      </c>
      <c r="AG1115" s="164" t="s">
        <v>2884</v>
      </c>
      <c r="AH1115" s="170">
        <v>43284</v>
      </c>
      <c r="AI1115" s="164" t="s">
        <v>4933</v>
      </c>
      <c r="AJ1115" s="151" t="str">
        <f t="shared" si="17"/>
        <v>FS</v>
      </c>
      <c r="AK1115" s="151" t="b">
        <f>ISNUMBER(SEARCH("IRT",Table1[[#This Row],[Current_Status]]))</f>
        <v>0</v>
      </c>
      <c r="AL1115" s="152">
        <f>YEAR(Table1[[#This Row],[Project_Initiated]])</f>
        <v>2018</v>
      </c>
      <c r="AM1115" s="87">
        <v>43770</v>
      </c>
      <c r="AN1115" s="87" t="str">
        <f>IF(AND(Table1[[#This Row],[Completed Date]]&gt;="07/01/2019"+0,Table1[[#This Row],[Completed Date]]&lt;="6/30/2020"+0),"FY 19-20",IF(AND(Table1[[#This Row],[Completed Date]]&gt;="07/01/2018"+0,Table1[[#This Row],[Completed Date]]&lt;="6/30/2019"+0),"FY 18-19",""))</f>
        <v>FY 18-19</v>
      </c>
      <c r="AO1115" s="152" t="str">
        <f>IFERROR(FIND("R",Table1[[#This Row],[FS_Priority]]),"")</f>
        <v/>
      </c>
      <c r="AX1115"/>
      <c r="BA1115" s="3"/>
    </row>
    <row r="1116" spans="1:53" hidden="1" x14ac:dyDescent="0.25">
      <c r="A1116" s="164" t="s">
        <v>258</v>
      </c>
      <c r="B1116" s="164" t="s">
        <v>295</v>
      </c>
      <c r="C1116" s="164" t="s">
        <v>258</v>
      </c>
      <c r="D1116" s="168" t="b">
        <v>0</v>
      </c>
      <c r="E1116" s="164" t="s">
        <v>4804</v>
      </c>
      <c r="F1116" s="164" t="s">
        <v>3291</v>
      </c>
      <c r="G1116" s="164" t="s">
        <v>347</v>
      </c>
      <c r="H1116" s="164" t="s">
        <v>1118</v>
      </c>
      <c r="I1116" s="164" t="s">
        <v>3792</v>
      </c>
      <c r="J1116" s="164" t="s">
        <v>2854</v>
      </c>
      <c r="K1116" s="164" t="s">
        <v>3793</v>
      </c>
      <c r="L1116" s="164" t="s">
        <v>332</v>
      </c>
      <c r="M1116" s="164" t="s">
        <v>3819</v>
      </c>
      <c r="N1116" s="164" t="s">
        <v>295</v>
      </c>
      <c r="O1116" s="164" t="s">
        <v>263</v>
      </c>
      <c r="Q1116" s="164" t="s">
        <v>295</v>
      </c>
      <c r="R1116" s="164" t="s">
        <v>295</v>
      </c>
      <c r="S1116" s="168" t="b">
        <v>0</v>
      </c>
      <c r="V1116" s="170">
        <v>43122</v>
      </c>
      <c r="W1116" s="164" t="s">
        <v>295</v>
      </c>
      <c r="X1116"/>
      <c r="Z1116" s="164" t="s">
        <v>295</v>
      </c>
      <c r="AC1116" s="164" t="s">
        <v>3081</v>
      </c>
      <c r="AE1116" s="164" t="s">
        <v>257</v>
      </c>
      <c r="AF1116" s="164" t="s">
        <v>911</v>
      </c>
      <c r="AG1116" s="164" t="s">
        <v>2884</v>
      </c>
      <c r="AH1116" s="170">
        <v>43552</v>
      </c>
      <c r="AI1116" s="164" t="s">
        <v>4933</v>
      </c>
      <c r="AJ1116" s="151" t="str">
        <f t="shared" si="17"/>
        <v>FS</v>
      </c>
      <c r="AK1116" s="151" t="b">
        <f>ISNUMBER(SEARCH("IRT",Table1[[#This Row],[Current_Status]]))</f>
        <v>0</v>
      </c>
      <c r="AL1116" s="152">
        <f>YEAR(Table1[[#This Row],[Project_Initiated]])</f>
        <v>2018</v>
      </c>
      <c r="AM1116" s="87">
        <v>43770</v>
      </c>
      <c r="AN1116" s="87" t="str">
        <f>IF(AND(Table1[[#This Row],[Completed Date]]&gt;="07/01/2019"+0,Table1[[#This Row],[Completed Date]]&lt;="6/30/2020"+0),"FY 19-20",IF(AND(Table1[[#This Row],[Completed Date]]&gt;="07/01/2018"+0,Table1[[#This Row],[Completed Date]]&lt;="6/30/2019"+0),"FY 18-19",""))</f>
        <v>FY 18-19</v>
      </c>
      <c r="AO1116" s="152" t="str">
        <f>IFERROR(FIND("R",Table1[[#This Row],[FS_Priority]]),"")</f>
        <v/>
      </c>
      <c r="AX1116"/>
      <c r="BA1116" s="3"/>
    </row>
    <row r="1117" spans="1:53" hidden="1" x14ac:dyDescent="0.25">
      <c r="A1117" s="164" t="s">
        <v>861</v>
      </c>
      <c r="B1117" s="164" t="s">
        <v>295</v>
      </c>
      <c r="C1117" s="164" t="s">
        <v>861</v>
      </c>
      <c r="D1117" s="168" t="b">
        <v>0</v>
      </c>
      <c r="E1117" s="164" t="s">
        <v>4804</v>
      </c>
      <c r="F1117" s="164" t="s">
        <v>3270</v>
      </c>
      <c r="G1117" s="164" t="s">
        <v>295</v>
      </c>
      <c r="H1117" s="164" t="s">
        <v>862</v>
      </c>
      <c r="I1117" s="164" t="s">
        <v>3795</v>
      </c>
      <c r="J1117" s="164" t="s">
        <v>2838</v>
      </c>
      <c r="K1117" s="164" t="s">
        <v>3793</v>
      </c>
      <c r="L1117" s="164" t="s">
        <v>332</v>
      </c>
      <c r="M1117" s="164" t="s">
        <v>3794</v>
      </c>
      <c r="N1117" s="164" t="s">
        <v>295</v>
      </c>
      <c r="O1117" s="164" t="s">
        <v>243</v>
      </c>
      <c r="Q1117" s="164" t="s">
        <v>295</v>
      </c>
      <c r="R1117" s="164" t="s">
        <v>295</v>
      </c>
      <c r="S1117" s="168" t="b">
        <v>0</v>
      </c>
      <c r="V1117" s="170">
        <v>43224</v>
      </c>
      <c r="W1117" s="164" t="s">
        <v>295</v>
      </c>
      <c r="X1117"/>
      <c r="Z1117" s="164" t="s">
        <v>295</v>
      </c>
      <c r="AC1117" s="164" t="s">
        <v>295</v>
      </c>
      <c r="AE1117" s="164" t="s">
        <v>243</v>
      </c>
      <c r="AF1117" s="164" t="s">
        <v>295</v>
      </c>
      <c r="AG1117" s="164" t="s">
        <v>624</v>
      </c>
      <c r="AH1117" s="170">
        <v>43294</v>
      </c>
      <c r="AI1117" s="164" t="s">
        <v>4935</v>
      </c>
      <c r="AJ1117" s="151" t="str">
        <f t="shared" si="17"/>
        <v>FS</v>
      </c>
      <c r="AK1117" s="151" t="b">
        <f>ISNUMBER(SEARCH("IRT",Table1[[#This Row],[Current_Status]]))</f>
        <v>0</v>
      </c>
      <c r="AL1117" s="152">
        <f>YEAR(Table1[[#This Row],[Project_Initiated]])</f>
        <v>2018</v>
      </c>
      <c r="AM1117" s="87">
        <v>43770</v>
      </c>
      <c r="AN1117" s="87" t="str">
        <f>IF(AND(Table1[[#This Row],[Completed Date]]&gt;="07/01/2019"+0,Table1[[#This Row],[Completed Date]]&lt;="6/30/2020"+0),"FY 19-20",IF(AND(Table1[[#This Row],[Completed Date]]&gt;="07/01/2018"+0,Table1[[#This Row],[Completed Date]]&lt;="6/30/2019"+0),"FY 18-19",""))</f>
        <v>FY 18-19</v>
      </c>
      <c r="AO1117" s="152" t="str">
        <f>IFERROR(FIND("R",Table1[[#This Row],[FS_Priority]]),"")</f>
        <v/>
      </c>
      <c r="AX1117"/>
      <c r="BA1117" s="3"/>
    </row>
    <row r="1118" spans="1:53" hidden="1" x14ac:dyDescent="0.25">
      <c r="A1118" s="164" t="s">
        <v>1043</v>
      </c>
      <c r="B1118" s="164" t="s">
        <v>295</v>
      </c>
      <c r="C1118" s="164" t="s">
        <v>1043</v>
      </c>
      <c r="D1118" s="168" t="b">
        <v>0</v>
      </c>
      <c r="E1118" s="164" t="s">
        <v>4804</v>
      </c>
      <c r="F1118" s="164" t="s">
        <v>3266</v>
      </c>
      <c r="G1118" s="164" t="s">
        <v>4403</v>
      </c>
      <c r="H1118" s="164" t="s">
        <v>1044</v>
      </c>
      <c r="I1118" s="164" t="s">
        <v>295</v>
      </c>
      <c r="J1118" s="164" t="s">
        <v>2851</v>
      </c>
      <c r="K1118" s="164" t="s">
        <v>3793</v>
      </c>
      <c r="L1118" s="164" t="s">
        <v>332</v>
      </c>
      <c r="M1118" s="164" t="s">
        <v>3796</v>
      </c>
      <c r="N1118" s="164" t="s">
        <v>295</v>
      </c>
      <c r="O1118" s="164" t="s">
        <v>295</v>
      </c>
      <c r="Q1118" s="164" t="s">
        <v>295</v>
      </c>
      <c r="R1118" s="164" t="s">
        <v>295</v>
      </c>
      <c r="S1118" s="168" t="b">
        <v>0</v>
      </c>
      <c r="V1118" s="170">
        <v>43376</v>
      </c>
      <c r="W1118" s="164" t="s">
        <v>295</v>
      </c>
      <c r="X1118"/>
      <c r="Z1118" s="164" t="s">
        <v>295</v>
      </c>
      <c r="AC1118" s="164" t="s">
        <v>295</v>
      </c>
      <c r="AE1118" s="164" t="s">
        <v>295</v>
      </c>
      <c r="AF1118" s="164" t="s">
        <v>4404</v>
      </c>
      <c r="AG1118" s="164" t="s">
        <v>295</v>
      </c>
      <c r="AH1118" s="170">
        <v>43479</v>
      </c>
      <c r="AI1118" s="164" t="s">
        <v>4937</v>
      </c>
      <c r="AJ1118" s="151" t="str">
        <f t="shared" si="17"/>
        <v>FS</v>
      </c>
      <c r="AK1118" s="151" t="b">
        <f>ISNUMBER(SEARCH("IRT",Table1[[#This Row],[Current_Status]]))</f>
        <v>0</v>
      </c>
      <c r="AL1118" s="152">
        <f>YEAR(Table1[[#This Row],[Project_Initiated]])</f>
        <v>2018</v>
      </c>
      <c r="AM1118" s="87">
        <v>43770</v>
      </c>
      <c r="AN1118" s="87" t="str">
        <f>IF(AND(Table1[[#This Row],[Completed Date]]&gt;="07/01/2019"+0,Table1[[#This Row],[Completed Date]]&lt;="6/30/2020"+0),"FY 19-20",IF(AND(Table1[[#This Row],[Completed Date]]&gt;="07/01/2018"+0,Table1[[#This Row],[Completed Date]]&lt;="6/30/2019"+0),"FY 18-19",""))</f>
        <v>FY 18-19</v>
      </c>
      <c r="AO1118" s="152" t="str">
        <f>IFERROR(FIND("R",Table1[[#This Row],[FS_Priority]]),"")</f>
        <v/>
      </c>
      <c r="AX1118"/>
      <c r="BA1118" s="3"/>
    </row>
    <row r="1119" spans="1:53" hidden="1" x14ac:dyDescent="0.25">
      <c r="A1119" s="164" t="s">
        <v>821</v>
      </c>
      <c r="B1119" s="164" t="s">
        <v>295</v>
      </c>
      <c r="C1119" s="164" t="s">
        <v>821</v>
      </c>
      <c r="D1119" s="168" t="b">
        <v>0</v>
      </c>
      <c r="E1119" s="164" t="s">
        <v>4804</v>
      </c>
      <c r="F1119" s="164" t="s">
        <v>3264</v>
      </c>
      <c r="G1119" s="164" t="s">
        <v>2770</v>
      </c>
      <c r="H1119" s="164" t="s">
        <v>550</v>
      </c>
      <c r="I1119" s="164" t="s">
        <v>3801</v>
      </c>
      <c r="J1119" s="164" t="s">
        <v>2854</v>
      </c>
      <c r="K1119" s="164" t="s">
        <v>3793</v>
      </c>
      <c r="L1119" s="164" t="s">
        <v>332</v>
      </c>
      <c r="M1119" s="164" t="s">
        <v>3802</v>
      </c>
      <c r="N1119" s="164" t="s">
        <v>295</v>
      </c>
      <c r="O1119" s="164" t="s">
        <v>263</v>
      </c>
      <c r="Q1119" s="164" t="s">
        <v>295</v>
      </c>
      <c r="R1119" s="164" t="s">
        <v>323</v>
      </c>
      <c r="S1119" s="168" t="b">
        <v>0</v>
      </c>
      <c r="T1119" s="167"/>
      <c r="V1119" s="170">
        <v>43186</v>
      </c>
      <c r="W1119" s="164" t="s">
        <v>295</v>
      </c>
      <c r="X1119" s="167"/>
      <c r="Y1119" s="167"/>
      <c r="Z1119" s="164" t="s">
        <v>295</v>
      </c>
      <c r="AC1119" s="164" t="s">
        <v>2863</v>
      </c>
      <c r="AE1119" s="164" t="s">
        <v>583</v>
      </c>
      <c r="AF1119" s="164" t="s">
        <v>2771</v>
      </c>
      <c r="AG1119" s="164" t="s">
        <v>2884</v>
      </c>
      <c r="AH1119" s="171">
        <v>43448</v>
      </c>
      <c r="AI1119" s="164" t="s">
        <v>4933</v>
      </c>
      <c r="AJ1119" s="151" t="str">
        <f t="shared" si="17"/>
        <v>FS</v>
      </c>
      <c r="AK1119" s="151" t="b">
        <f>ISNUMBER(SEARCH("IRT",Table1[[#This Row],[Current_Status]]))</f>
        <v>0</v>
      </c>
      <c r="AL1119" s="152">
        <f>YEAR(Table1[[#This Row],[Project_Initiated]])</f>
        <v>2018</v>
      </c>
      <c r="AM1119" s="87">
        <v>43770</v>
      </c>
      <c r="AN1119" s="87" t="str">
        <f>IF(AND(Table1[[#This Row],[Completed Date]]&gt;="07/01/2019"+0,Table1[[#This Row],[Completed Date]]&lt;="6/30/2020"+0),"FY 19-20",IF(AND(Table1[[#This Row],[Completed Date]]&gt;="07/01/2018"+0,Table1[[#This Row],[Completed Date]]&lt;="6/30/2019"+0),"FY 18-19",""))</f>
        <v>FY 18-19</v>
      </c>
      <c r="AO1119" s="152" t="str">
        <f>IFERROR(FIND("R",Table1[[#This Row],[FS_Priority]]),"")</f>
        <v/>
      </c>
      <c r="AX1119"/>
      <c r="BA1119" s="3"/>
    </row>
    <row r="1120" spans="1:53" hidden="1" x14ac:dyDescent="0.25">
      <c r="A1120" s="164" t="s">
        <v>833</v>
      </c>
      <c r="B1120" s="164" t="s">
        <v>295</v>
      </c>
      <c r="C1120" s="164" t="s">
        <v>833</v>
      </c>
      <c r="D1120" s="168" t="b">
        <v>0</v>
      </c>
      <c r="E1120" s="164" t="s">
        <v>4804</v>
      </c>
      <c r="F1120" s="164" t="s">
        <v>3579</v>
      </c>
      <c r="G1120" s="164" t="s">
        <v>295</v>
      </c>
      <c r="H1120" s="164" t="s">
        <v>2411</v>
      </c>
      <c r="I1120" s="164" t="s">
        <v>4187</v>
      </c>
      <c r="J1120" s="164" t="s">
        <v>2838</v>
      </c>
      <c r="K1120" s="164" t="s">
        <v>3793</v>
      </c>
      <c r="L1120" s="164" t="s">
        <v>332</v>
      </c>
      <c r="M1120" s="164" t="s">
        <v>4188</v>
      </c>
      <c r="N1120" s="164" t="s">
        <v>295</v>
      </c>
      <c r="O1120" s="164" t="s">
        <v>243</v>
      </c>
      <c r="Q1120" s="164" t="s">
        <v>295</v>
      </c>
      <c r="R1120" s="164" t="s">
        <v>302</v>
      </c>
      <c r="S1120" s="168" t="b">
        <v>0</v>
      </c>
      <c r="V1120" s="170">
        <v>43200</v>
      </c>
      <c r="W1120" s="164" t="s">
        <v>295</v>
      </c>
      <c r="X1120"/>
      <c r="Z1120" s="164" t="s">
        <v>295</v>
      </c>
      <c r="AC1120" s="164" t="s">
        <v>295</v>
      </c>
      <c r="AE1120" s="164" t="s">
        <v>243</v>
      </c>
      <c r="AF1120" s="164" t="s">
        <v>295</v>
      </c>
      <c r="AG1120" s="164" t="s">
        <v>624</v>
      </c>
      <c r="AH1120" s="171">
        <v>43336</v>
      </c>
      <c r="AI1120" s="164" t="s">
        <v>4935</v>
      </c>
      <c r="AJ1120" s="151" t="str">
        <f t="shared" si="17"/>
        <v>FS</v>
      </c>
      <c r="AK1120" s="151" t="b">
        <f>ISNUMBER(SEARCH("IRT",Table1[[#This Row],[Current_Status]]))</f>
        <v>0</v>
      </c>
      <c r="AL1120" s="152">
        <f>YEAR(Table1[[#This Row],[Project_Initiated]])</f>
        <v>2018</v>
      </c>
      <c r="AM1120" s="87">
        <v>43770</v>
      </c>
      <c r="AN1120" s="87" t="str">
        <f>IF(AND(Table1[[#This Row],[Completed Date]]&gt;="07/01/2019"+0,Table1[[#This Row],[Completed Date]]&lt;="6/30/2020"+0),"FY 19-20",IF(AND(Table1[[#This Row],[Completed Date]]&gt;="07/01/2018"+0,Table1[[#This Row],[Completed Date]]&lt;="6/30/2019"+0),"FY 18-19",""))</f>
        <v>FY 18-19</v>
      </c>
      <c r="AO1120" s="152" t="str">
        <f>IFERROR(FIND("R",Table1[[#This Row],[FS_Priority]]),"")</f>
        <v/>
      </c>
      <c r="AX1120"/>
      <c r="BA1120" s="3"/>
    </row>
    <row r="1121" spans="1:53" hidden="1" x14ac:dyDescent="0.25">
      <c r="A1121" s="164" t="s">
        <v>5043</v>
      </c>
      <c r="B1121" s="164" t="s">
        <v>5043</v>
      </c>
      <c r="C1121" s="164" t="s">
        <v>295</v>
      </c>
      <c r="D1121" s="168" t="b">
        <v>0</v>
      </c>
      <c r="E1121" s="164" t="s">
        <v>4804</v>
      </c>
      <c r="F1121" s="164" t="s">
        <v>5044</v>
      </c>
      <c r="G1121" s="164" t="s">
        <v>4740</v>
      </c>
      <c r="H1121" s="164" t="s">
        <v>295</v>
      </c>
      <c r="I1121" s="164" t="s">
        <v>295</v>
      </c>
      <c r="J1121" s="164" t="s">
        <v>5045</v>
      </c>
      <c r="K1121" s="164" t="s">
        <v>3793</v>
      </c>
      <c r="L1121" s="164" t="s">
        <v>332</v>
      </c>
      <c r="M1121" s="164" t="s">
        <v>4148</v>
      </c>
      <c r="N1121" s="164" t="s">
        <v>295</v>
      </c>
      <c r="O1121" s="164" t="s">
        <v>4367</v>
      </c>
      <c r="Q1121" s="164" t="s">
        <v>295</v>
      </c>
      <c r="R1121" s="164" t="s">
        <v>295</v>
      </c>
      <c r="S1121" s="168" t="b">
        <v>0</v>
      </c>
      <c r="T1121" s="169">
        <v>5610000</v>
      </c>
      <c r="V1121" s="170">
        <v>43532</v>
      </c>
      <c r="W1121" s="164" t="s">
        <v>38</v>
      </c>
      <c r="X1121" s="171">
        <v>43709</v>
      </c>
      <c r="Y1121" s="171">
        <v>43922</v>
      </c>
      <c r="Z1121" s="164" t="s">
        <v>295</v>
      </c>
      <c r="AC1121" s="164" t="s">
        <v>295</v>
      </c>
      <c r="AE1121" s="164" t="s">
        <v>295</v>
      </c>
      <c r="AF1121" s="164" t="s">
        <v>295</v>
      </c>
      <c r="AG1121" s="164" t="s">
        <v>295</v>
      </c>
      <c r="AH1121" s="167"/>
      <c r="AI1121" s="164" t="s">
        <v>295</v>
      </c>
      <c r="AJ1121" s="151" t="str">
        <f t="shared" si="17"/>
        <v>PD&amp;C</v>
      </c>
      <c r="AK1121" s="151" t="b">
        <f>ISNUMBER(SEARCH("IRT",Table1[[#This Row],[Current_Status]]))</f>
        <v>0</v>
      </c>
      <c r="AL1121" s="152">
        <f>YEAR(Table1[[#This Row],[Project_Initiated]])</f>
        <v>2019</v>
      </c>
      <c r="AM1121" s="87">
        <v>43770</v>
      </c>
      <c r="AN1121" s="87" t="str">
        <f>IF(AND(Table1[[#This Row],[Completed Date]]&gt;="07/01/2019"+0,Table1[[#This Row],[Completed Date]]&lt;="6/30/2020"+0),"FY 19-20",IF(AND(Table1[[#This Row],[Completed Date]]&gt;="07/01/2018"+0,Table1[[#This Row],[Completed Date]]&lt;="6/30/2019"+0),"FY 18-19",""))</f>
        <v/>
      </c>
      <c r="AO1121" s="152" t="str">
        <f>IFERROR(FIND("R",Table1[[#This Row],[FS_Priority]]),"")</f>
        <v/>
      </c>
      <c r="AX1121"/>
      <c r="BA1121" s="3"/>
    </row>
    <row r="1122" spans="1:53" hidden="1" x14ac:dyDescent="0.25">
      <c r="A1122" s="164" t="s">
        <v>4577</v>
      </c>
      <c r="B1122" s="164" t="s">
        <v>295</v>
      </c>
      <c r="C1122" s="164" t="s">
        <v>4577</v>
      </c>
      <c r="D1122" s="168" t="b">
        <v>0</v>
      </c>
      <c r="E1122" s="164" t="s">
        <v>4804</v>
      </c>
      <c r="F1122" s="164" t="s">
        <v>4705</v>
      </c>
      <c r="G1122" s="164" t="s">
        <v>4805</v>
      </c>
      <c r="H1122" s="164" t="s">
        <v>531</v>
      </c>
      <c r="I1122" s="164" t="s">
        <v>4706</v>
      </c>
      <c r="J1122" s="164" t="s">
        <v>2865</v>
      </c>
      <c r="K1122" s="164" t="s">
        <v>3793</v>
      </c>
      <c r="L1122" s="164" t="s">
        <v>332</v>
      </c>
      <c r="M1122" s="164" t="s">
        <v>3875</v>
      </c>
      <c r="N1122" s="164" t="s">
        <v>295</v>
      </c>
      <c r="O1122" s="164" t="s">
        <v>263</v>
      </c>
      <c r="Q1122" s="164" t="s">
        <v>302</v>
      </c>
      <c r="R1122" s="164" t="s">
        <v>295</v>
      </c>
      <c r="S1122" s="168" t="b">
        <v>0</v>
      </c>
      <c r="V1122" s="170">
        <v>43641</v>
      </c>
      <c r="W1122" s="164" t="s">
        <v>295</v>
      </c>
      <c r="X1122"/>
      <c r="Z1122" s="164" t="s">
        <v>295</v>
      </c>
      <c r="AC1122" s="164" t="s">
        <v>5026</v>
      </c>
      <c r="AE1122" s="164" t="s">
        <v>257</v>
      </c>
      <c r="AF1122" s="164" t="s">
        <v>295</v>
      </c>
      <c r="AG1122" s="164" t="s">
        <v>2884</v>
      </c>
      <c r="AH1122" s="167"/>
      <c r="AI1122" s="164" t="s">
        <v>4787</v>
      </c>
      <c r="AJ1122" s="151" t="str">
        <f t="shared" si="17"/>
        <v>FS</v>
      </c>
      <c r="AK1122" s="151" t="b">
        <f>ISNUMBER(SEARCH("IRT",Table1[[#This Row],[Current_Status]]))</f>
        <v>0</v>
      </c>
      <c r="AL1122" s="152">
        <f>YEAR(Table1[[#This Row],[Project_Initiated]])</f>
        <v>2019</v>
      </c>
      <c r="AM1122" s="87">
        <v>43770</v>
      </c>
      <c r="AN1122" s="87" t="str">
        <f>IF(AND(Table1[[#This Row],[Completed Date]]&gt;="07/01/2019"+0,Table1[[#This Row],[Completed Date]]&lt;="6/30/2020"+0),"FY 19-20",IF(AND(Table1[[#This Row],[Completed Date]]&gt;="07/01/2018"+0,Table1[[#This Row],[Completed Date]]&lt;="6/30/2019"+0),"FY 18-19",""))</f>
        <v/>
      </c>
      <c r="AO1122" s="152" t="str">
        <f>IFERROR(FIND("R",Table1[[#This Row],[FS_Priority]]),"")</f>
        <v/>
      </c>
      <c r="AX1122"/>
      <c r="BA1122" s="3"/>
    </row>
    <row r="1123" spans="1:53" hidden="1" x14ac:dyDescent="0.25">
      <c r="A1123" s="164" t="s">
        <v>1004</v>
      </c>
      <c r="B1123" s="164" t="s">
        <v>295</v>
      </c>
      <c r="C1123" s="164" t="s">
        <v>1004</v>
      </c>
      <c r="D1123" s="168" t="b">
        <v>0</v>
      </c>
      <c r="E1123" s="164" t="s">
        <v>4804</v>
      </c>
      <c r="F1123" s="164" t="s">
        <v>3583</v>
      </c>
      <c r="G1123" s="164" t="s">
        <v>295</v>
      </c>
      <c r="H1123" s="164" t="s">
        <v>75</v>
      </c>
      <c r="I1123" s="164" t="s">
        <v>3962</v>
      </c>
      <c r="J1123" s="164" t="s">
        <v>2854</v>
      </c>
      <c r="K1123" s="164" t="s">
        <v>3793</v>
      </c>
      <c r="L1123" s="164" t="s">
        <v>332</v>
      </c>
      <c r="M1123" s="164" t="s">
        <v>3911</v>
      </c>
      <c r="N1123" s="164" t="s">
        <v>295</v>
      </c>
      <c r="O1123" s="164" t="s">
        <v>243</v>
      </c>
      <c r="Q1123" s="164" t="s">
        <v>302</v>
      </c>
      <c r="R1123" s="164" t="s">
        <v>295</v>
      </c>
      <c r="S1123" s="168" t="b">
        <v>0</v>
      </c>
      <c r="V1123" s="170">
        <v>43349</v>
      </c>
      <c r="W1123" s="164" t="s">
        <v>295</v>
      </c>
      <c r="X1123"/>
      <c r="Z1123" s="164" t="s">
        <v>295</v>
      </c>
      <c r="AC1123" s="164" t="s">
        <v>295</v>
      </c>
      <c r="AE1123" s="164" t="s">
        <v>243</v>
      </c>
      <c r="AF1123" s="164" t="s">
        <v>1005</v>
      </c>
      <c r="AG1123" s="164" t="s">
        <v>624</v>
      </c>
      <c r="AH1123" s="171">
        <v>43356</v>
      </c>
      <c r="AI1123" s="164" t="s">
        <v>4932</v>
      </c>
      <c r="AJ1123" s="151" t="str">
        <f t="shared" si="17"/>
        <v>FS</v>
      </c>
      <c r="AK1123" s="151" t="b">
        <f>ISNUMBER(SEARCH("IRT",Table1[[#This Row],[Current_Status]]))</f>
        <v>0</v>
      </c>
      <c r="AL1123" s="152">
        <f>YEAR(Table1[[#This Row],[Project_Initiated]])</f>
        <v>2018</v>
      </c>
      <c r="AM1123" s="87">
        <v>43770</v>
      </c>
      <c r="AN1123" s="87" t="str">
        <f>IF(AND(Table1[[#This Row],[Completed Date]]&gt;="07/01/2019"+0,Table1[[#This Row],[Completed Date]]&lt;="6/30/2020"+0),"FY 19-20",IF(AND(Table1[[#This Row],[Completed Date]]&gt;="07/01/2018"+0,Table1[[#This Row],[Completed Date]]&lt;="6/30/2019"+0),"FY 18-19",""))</f>
        <v>FY 18-19</v>
      </c>
      <c r="AO1123" s="152" t="str">
        <f>IFERROR(FIND("R",Table1[[#This Row],[FS_Priority]]),"")</f>
        <v/>
      </c>
      <c r="AX1123"/>
      <c r="BA1123" s="3"/>
    </row>
    <row r="1124" spans="1:53" hidden="1" x14ac:dyDescent="0.25">
      <c r="A1124" s="164" t="s">
        <v>2943</v>
      </c>
      <c r="B1124" s="164" t="s">
        <v>295</v>
      </c>
      <c r="C1124" s="164" t="s">
        <v>2943</v>
      </c>
      <c r="D1124" s="168" t="b">
        <v>0</v>
      </c>
      <c r="E1124" s="164" t="s">
        <v>4804</v>
      </c>
      <c r="F1124" s="164" t="s">
        <v>3555</v>
      </c>
      <c r="G1124" s="164" t="s">
        <v>295</v>
      </c>
      <c r="H1124" s="164" t="s">
        <v>75</v>
      </c>
      <c r="I1124" s="164" t="s">
        <v>4189</v>
      </c>
      <c r="J1124" s="164" t="s">
        <v>2838</v>
      </c>
      <c r="K1124" s="164" t="s">
        <v>3793</v>
      </c>
      <c r="L1124" s="164" t="s">
        <v>332</v>
      </c>
      <c r="M1124" s="164" t="s">
        <v>4190</v>
      </c>
      <c r="N1124" s="164" t="s">
        <v>295</v>
      </c>
      <c r="O1124" s="164" t="s">
        <v>243</v>
      </c>
      <c r="Q1124" s="164" t="s">
        <v>302</v>
      </c>
      <c r="R1124" s="164" t="s">
        <v>295</v>
      </c>
      <c r="S1124" s="168" t="b">
        <v>0</v>
      </c>
      <c r="V1124" s="170">
        <v>43452</v>
      </c>
      <c r="W1124" s="164" t="s">
        <v>295</v>
      </c>
      <c r="X1124"/>
      <c r="Z1124" s="164" t="s">
        <v>295</v>
      </c>
      <c r="AC1124" s="164" t="s">
        <v>3003</v>
      </c>
      <c r="AE1124" s="164" t="s">
        <v>295</v>
      </c>
      <c r="AF1124" s="164" t="s">
        <v>295</v>
      </c>
      <c r="AG1124" s="164" t="s">
        <v>295</v>
      </c>
      <c r="AH1124" s="171">
        <v>43504</v>
      </c>
      <c r="AI1124" s="164" t="s">
        <v>4931</v>
      </c>
      <c r="AJ1124" s="151" t="str">
        <f t="shared" si="17"/>
        <v>FS</v>
      </c>
      <c r="AK1124" s="151" t="b">
        <f>ISNUMBER(SEARCH("IRT",Table1[[#This Row],[Current_Status]]))</f>
        <v>0</v>
      </c>
      <c r="AL1124" s="152">
        <f>YEAR(Table1[[#This Row],[Project_Initiated]])</f>
        <v>2018</v>
      </c>
      <c r="AM1124" s="87">
        <v>43770</v>
      </c>
      <c r="AN1124" s="87" t="str">
        <f>IF(AND(Table1[[#This Row],[Completed Date]]&gt;="07/01/2019"+0,Table1[[#This Row],[Completed Date]]&lt;="6/30/2020"+0),"FY 19-20",IF(AND(Table1[[#This Row],[Completed Date]]&gt;="07/01/2018"+0,Table1[[#This Row],[Completed Date]]&lt;="6/30/2019"+0),"FY 18-19",""))</f>
        <v>FY 18-19</v>
      </c>
      <c r="AO1124" s="152" t="str">
        <f>IFERROR(FIND("R",Table1[[#This Row],[FS_Priority]]),"")</f>
        <v/>
      </c>
      <c r="AX1124"/>
      <c r="BA1124" s="3"/>
    </row>
    <row r="1125" spans="1:53" hidden="1" x14ac:dyDescent="0.25">
      <c r="A1125" s="164" t="s">
        <v>3679</v>
      </c>
      <c r="B1125" s="164" t="s">
        <v>295</v>
      </c>
      <c r="C1125" s="164" t="s">
        <v>3679</v>
      </c>
      <c r="D1125" s="168" t="b">
        <v>0</v>
      </c>
      <c r="E1125" s="164" t="s">
        <v>4804</v>
      </c>
      <c r="F1125" s="164" t="s">
        <v>3680</v>
      </c>
      <c r="G1125" s="164" t="s">
        <v>4496</v>
      </c>
      <c r="H1125" s="164" t="s">
        <v>532</v>
      </c>
      <c r="I1125" s="164" t="s">
        <v>3792</v>
      </c>
      <c r="J1125" s="164" t="s">
        <v>2820</v>
      </c>
      <c r="K1125" s="164" t="s">
        <v>3793</v>
      </c>
      <c r="L1125" s="164" t="s">
        <v>332</v>
      </c>
      <c r="M1125" s="164" t="s">
        <v>3797</v>
      </c>
      <c r="N1125" s="164" t="s">
        <v>295</v>
      </c>
      <c r="O1125" s="164" t="s">
        <v>263</v>
      </c>
      <c r="Q1125" s="164" t="s">
        <v>302</v>
      </c>
      <c r="R1125" s="164" t="s">
        <v>295</v>
      </c>
      <c r="S1125" s="168" t="b">
        <v>0</v>
      </c>
      <c r="V1125" s="170">
        <v>43451</v>
      </c>
      <c r="W1125" s="164" t="s">
        <v>295</v>
      </c>
      <c r="X1125"/>
      <c r="Z1125" s="164" t="s">
        <v>295</v>
      </c>
      <c r="AC1125" s="164" t="s">
        <v>4997</v>
      </c>
      <c r="AD1125" s="167"/>
      <c r="AE1125" s="164" t="s">
        <v>257</v>
      </c>
      <c r="AF1125" s="164" t="s">
        <v>3728</v>
      </c>
      <c r="AG1125" s="164" t="s">
        <v>295</v>
      </c>
      <c r="AH1125" s="167"/>
      <c r="AI1125" s="164" t="s">
        <v>4934</v>
      </c>
      <c r="AJ1125" s="151" t="str">
        <f t="shared" si="17"/>
        <v>FS</v>
      </c>
      <c r="AK1125" s="151" t="b">
        <f>ISNUMBER(SEARCH("IRT",Table1[[#This Row],[Current_Status]]))</f>
        <v>0</v>
      </c>
      <c r="AL1125" s="152">
        <f>YEAR(Table1[[#This Row],[Project_Initiated]])</f>
        <v>2018</v>
      </c>
      <c r="AM1125" s="87">
        <v>43770</v>
      </c>
      <c r="AN1125" s="87" t="str">
        <f>IF(AND(Table1[[#This Row],[Completed Date]]&gt;="07/01/2019"+0,Table1[[#This Row],[Completed Date]]&lt;="6/30/2020"+0),"FY 19-20",IF(AND(Table1[[#This Row],[Completed Date]]&gt;="07/01/2018"+0,Table1[[#This Row],[Completed Date]]&lt;="6/30/2019"+0),"FY 18-19",""))</f>
        <v/>
      </c>
      <c r="AO1125" s="152" t="str">
        <f>IFERROR(FIND("R",Table1[[#This Row],[FS_Priority]]),"")</f>
        <v/>
      </c>
      <c r="AX1125"/>
      <c r="BA1125" s="3"/>
    </row>
    <row r="1126" spans="1:53" hidden="1" x14ac:dyDescent="0.25">
      <c r="A1126" s="164" t="s">
        <v>4578</v>
      </c>
      <c r="B1126" s="164" t="s">
        <v>295</v>
      </c>
      <c r="C1126" s="164" t="s">
        <v>4578</v>
      </c>
      <c r="D1126" s="168" t="b">
        <v>0</v>
      </c>
      <c r="E1126" s="164" t="s">
        <v>4804</v>
      </c>
      <c r="F1126" s="164" t="s">
        <v>4647</v>
      </c>
      <c r="G1126" s="164" t="s">
        <v>295</v>
      </c>
      <c r="H1126" s="164" t="s">
        <v>1448</v>
      </c>
      <c r="I1126" s="164" t="s">
        <v>4648</v>
      </c>
      <c r="J1126" s="164" t="s">
        <v>2839</v>
      </c>
      <c r="K1126" s="164" t="s">
        <v>3793</v>
      </c>
      <c r="L1126" s="164" t="s">
        <v>332</v>
      </c>
      <c r="M1126" s="164" t="s">
        <v>4649</v>
      </c>
      <c r="N1126" s="164" t="s">
        <v>295</v>
      </c>
      <c r="O1126" s="164" t="s">
        <v>243</v>
      </c>
      <c r="Q1126" s="164" t="s">
        <v>302</v>
      </c>
      <c r="R1126" s="164" t="s">
        <v>295</v>
      </c>
      <c r="S1126" s="168" t="b">
        <v>0</v>
      </c>
      <c r="V1126" s="170">
        <v>43654</v>
      </c>
      <c r="W1126" s="164" t="s">
        <v>295</v>
      </c>
      <c r="X1126"/>
      <c r="Z1126" s="164" t="s">
        <v>295</v>
      </c>
      <c r="AC1126" s="164" t="s">
        <v>295</v>
      </c>
      <c r="AE1126" s="164" t="s">
        <v>243</v>
      </c>
      <c r="AF1126" s="164" t="s">
        <v>295</v>
      </c>
      <c r="AG1126" s="164" t="s">
        <v>295</v>
      </c>
      <c r="AH1126" s="167"/>
      <c r="AI1126" s="164" t="s">
        <v>4787</v>
      </c>
      <c r="AJ1126" s="151" t="str">
        <f t="shared" si="17"/>
        <v>FS</v>
      </c>
      <c r="AK1126" s="151" t="b">
        <f>ISNUMBER(SEARCH("IRT",Table1[[#This Row],[Current_Status]]))</f>
        <v>0</v>
      </c>
      <c r="AL1126" s="152">
        <f>YEAR(Table1[[#This Row],[Project_Initiated]])</f>
        <v>2019</v>
      </c>
      <c r="AM1126" s="87">
        <v>43770</v>
      </c>
      <c r="AN1126" s="87" t="str">
        <f>IF(AND(Table1[[#This Row],[Completed Date]]&gt;="07/01/2019"+0,Table1[[#This Row],[Completed Date]]&lt;="6/30/2020"+0),"FY 19-20",IF(AND(Table1[[#This Row],[Completed Date]]&gt;="07/01/2018"+0,Table1[[#This Row],[Completed Date]]&lt;="6/30/2019"+0),"FY 18-19",""))</f>
        <v/>
      </c>
      <c r="AO1126" s="152" t="str">
        <f>IFERROR(FIND("R",Table1[[#This Row],[FS_Priority]]),"")</f>
        <v/>
      </c>
      <c r="AX1126"/>
      <c r="BA1126" s="3"/>
    </row>
    <row r="1127" spans="1:53" hidden="1" x14ac:dyDescent="0.25">
      <c r="A1127" s="164" t="s">
        <v>334</v>
      </c>
      <c r="B1127" s="164" t="s">
        <v>295</v>
      </c>
      <c r="C1127" s="164" t="s">
        <v>334</v>
      </c>
      <c r="D1127" s="168" t="b">
        <v>0</v>
      </c>
      <c r="E1127" s="164" t="s">
        <v>4804</v>
      </c>
      <c r="F1127" s="164" t="s">
        <v>3275</v>
      </c>
      <c r="G1127" s="164" t="s">
        <v>295</v>
      </c>
      <c r="H1127" s="164" t="s">
        <v>348</v>
      </c>
      <c r="I1127" s="164" t="s">
        <v>3804</v>
      </c>
      <c r="J1127" s="164" t="s">
        <v>2838</v>
      </c>
      <c r="K1127" s="164" t="s">
        <v>3793</v>
      </c>
      <c r="L1127" s="164" t="s">
        <v>332</v>
      </c>
      <c r="M1127" s="164" t="s">
        <v>3794</v>
      </c>
      <c r="N1127" s="164" t="s">
        <v>295</v>
      </c>
      <c r="O1127" s="164" t="s">
        <v>619</v>
      </c>
      <c r="Q1127" s="164" t="s">
        <v>305</v>
      </c>
      <c r="R1127" s="164" t="s">
        <v>295</v>
      </c>
      <c r="S1127" s="168" t="b">
        <v>0</v>
      </c>
      <c r="V1127" s="170">
        <v>43347</v>
      </c>
      <c r="W1127" s="164" t="s">
        <v>295</v>
      </c>
      <c r="X1127"/>
      <c r="Z1127" s="164" t="s">
        <v>295</v>
      </c>
      <c r="AC1127" s="164" t="s">
        <v>3093</v>
      </c>
      <c r="AD1127" s="170">
        <v>43405</v>
      </c>
      <c r="AE1127" s="164" t="s">
        <v>257</v>
      </c>
      <c r="AF1127" s="164" t="s">
        <v>2828</v>
      </c>
      <c r="AG1127" s="164" t="s">
        <v>2884</v>
      </c>
      <c r="AH1127" s="170">
        <v>43559</v>
      </c>
      <c r="AI1127" s="164" t="s">
        <v>4932</v>
      </c>
      <c r="AJ1127" s="151" t="str">
        <f t="shared" si="17"/>
        <v>FS</v>
      </c>
      <c r="AK1127" s="151" t="b">
        <f>ISNUMBER(SEARCH("IRT",Table1[[#This Row],[Current_Status]]))</f>
        <v>0</v>
      </c>
      <c r="AL1127" s="152">
        <f>YEAR(Table1[[#This Row],[Project_Initiated]])</f>
        <v>2018</v>
      </c>
      <c r="AM1127" s="87">
        <v>43770</v>
      </c>
      <c r="AN1127" s="87" t="str">
        <f>IF(AND(Table1[[#This Row],[Completed Date]]&gt;="07/01/2019"+0,Table1[[#This Row],[Completed Date]]&lt;="6/30/2020"+0),"FY 19-20",IF(AND(Table1[[#This Row],[Completed Date]]&gt;="07/01/2018"+0,Table1[[#This Row],[Completed Date]]&lt;="6/30/2019"+0),"FY 18-19",""))</f>
        <v>FY 18-19</v>
      </c>
      <c r="AO1127" s="152" t="str">
        <f>IFERROR(FIND("R",Table1[[#This Row],[FS_Priority]]),"")</f>
        <v/>
      </c>
      <c r="AX1127"/>
      <c r="BA1127" s="3"/>
    </row>
    <row r="1128" spans="1:53" hidden="1" x14ac:dyDescent="0.25">
      <c r="A1128" s="164" t="s">
        <v>333</v>
      </c>
      <c r="B1128" s="164" t="s">
        <v>295</v>
      </c>
      <c r="C1128" s="164" t="s">
        <v>333</v>
      </c>
      <c r="D1128" s="168" t="b">
        <v>0</v>
      </c>
      <c r="E1128" s="164" t="s">
        <v>4804</v>
      </c>
      <c r="F1128" s="164" t="s">
        <v>3274</v>
      </c>
      <c r="G1128" s="164" t="s">
        <v>295</v>
      </c>
      <c r="H1128" s="164" t="s">
        <v>356</v>
      </c>
      <c r="I1128" s="164" t="s">
        <v>295</v>
      </c>
      <c r="J1128" s="164" t="s">
        <v>2838</v>
      </c>
      <c r="K1128" s="164" t="s">
        <v>3793</v>
      </c>
      <c r="L1128" s="164" t="s">
        <v>332</v>
      </c>
      <c r="M1128" s="164" t="s">
        <v>3803</v>
      </c>
      <c r="N1128" s="164" t="s">
        <v>295</v>
      </c>
      <c r="O1128" s="164" t="s">
        <v>243</v>
      </c>
      <c r="Q1128" s="164" t="s">
        <v>305</v>
      </c>
      <c r="R1128" s="164" t="s">
        <v>295</v>
      </c>
      <c r="S1128" s="168" t="b">
        <v>0</v>
      </c>
      <c r="V1128" s="170">
        <v>43332</v>
      </c>
      <c r="W1128" s="164" t="s">
        <v>295</v>
      </c>
      <c r="X1128"/>
      <c r="Z1128" s="164" t="s">
        <v>295</v>
      </c>
      <c r="AC1128" s="164" t="s">
        <v>624</v>
      </c>
      <c r="AE1128" s="164" t="s">
        <v>243</v>
      </c>
      <c r="AF1128" s="164" t="s">
        <v>624</v>
      </c>
      <c r="AG1128" s="164" t="s">
        <v>624</v>
      </c>
      <c r="AH1128" s="170">
        <v>43412</v>
      </c>
      <c r="AI1128" s="164" t="s">
        <v>4932</v>
      </c>
      <c r="AJ1128" s="151" t="str">
        <f t="shared" si="17"/>
        <v>FS</v>
      </c>
      <c r="AK1128" s="151" t="b">
        <f>ISNUMBER(SEARCH("IRT",Table1[[#This Row],[Current_Status]]))</f>
        <v>0</v>
      </c>
      <c r="AL1128" s="152">
        <f>YEAR(Table1[[#This Row],[Project_Initiated]])</f>
        <v>2018</v>
      </c>
      <c r="AM1128" s="87">
        <v>43770</v>
      </c>
      <c r="AN1128" s="87" t="str">
        <f>IF(AND(Table1[[#This Row],[Completed Date]]&gt;="07/01/2019"+0,Table1[[#This Row],[Completed Date]]&lt;="6/30/2020"+0),"FY 19-20",IF(AND(Table1[[#This Row],[Completed Date]]&gt;="07/01/2018"+0,Table1[[#This Row],[Completed Date]]&lt;="6/30/2019"+0),"FY 18-19",""))</f>
        <v>FY 18-19</v>
      </c>
      <c r="AO1128" s="152" t="str">
        <f>IFERROR(FIND("R",Table1[[#This Row],[FS_Priority]]),"")</f>
        <v/>
      </c>
      <c r="AX1128"/>
      <c r="BA1128" s="3"/>
    </row>
    <row r="1129" spans="1:53" hidden="1" x14ac:dyDescent="0.25">
      <c r="A1129" s="164" t="s">
        <v>336</v>
      </c>
      <c r="B1129" s="164" t="s">
        <v>295</v>
      </c>
      <c r="C1129" s="164" t="s">
        <v>336</v>
      </c>
      <c r="D1129" s="168" t="b">
        <v>0</v>
      </c>
      <c r="E1129" s="164" t="s">
        <v>4804</v>
      </c>
      <c r="F1129" s="164" t="s">
        <v>3277</v>
      </c>
      <c r="G1129" s="164" t="s">
        <v>337</v>
      </c>
      <c r="H1129" s="164" t="s">
        <v>348</v>
      </c>
      <c r="I1129" s="164" t="s">
        <v>3804</v>
      </c>
      <c r="J1129" s="164" t="s">
        <v>2854</v>
      </c>
      <c r="K1129" s="164" t="s">
        <v>3793</v>
      </c>
      <c r="L1129" s="164" t="s">
        <v>332</v>
      </c>
      <c r="M1129" s="164" t="s">
        <v>3794</v>
      </c>
      <c r="N1129" s="164" t="s">
        <v>295</v>
      </c>
      <c r="O1129" s="164" t="s">
        <v>619</v>
      </c>
      <c r="Q1129" s="164" t="s">
        <v>307</v>
      </c>
      <c r="R1129" s="164" t="s">
        <v>295</v>
      </c>
      <c r="S1129" s="168" t="b">
        <v>0</v>
      </c>
      <c r="V1129" s="170">
        <v>43347</v>
      </c>
      <c r="W1129" s="164" t="s">
        <v>295</v>
      </c>
      <c r="X1129"/>
      <c r="Z1129" s="164" t="s">
        <v>295</v>
      </c>
      <c r="AC1129" s="164" t="s">
        <v>3094</v>
      </c>
      <c r="AD1129" s="171">
        <v>43405</v>
      </c>
      <c r="AE1129" s="164" t="s">
        <v>257</v>
      </c>
      <c r="AF1129" s="164" t="s">
        <v>2829</v>
      </c>
      <c r="AG1129" s="164" t="s">
        <v>2884</v>
      </c>
      <c r="AH1129" s="170">
        <v>43559</v>
      </c>
      <c r="AI1129" s="164" t="s">
        <v>4932</v>
      </c>
      <c r="AJ1129" s="151" t="str">
        <f t="shared" si="17"/>
        <v>FS</v>
      </c>
      <c r="AK1129" s="151" t="b">
        <f>ISNUMBER(SEARCH("IRT",Table1[[#This Row],[Current_Status]]))</f>
        <v>0</v>
      </c>
      <c r="AL1129" s="152">
        <f>YEAR(Table1[[#This Row],[Project_Initiated]])</f>
        <v>2018</v>
      </c>
      <c r="AM1129" s="87">
        <v>43770</v>
      </c>
      <c r="AN1129" s="87" t="str">
        <f>IF(AND(Table1[[#This Row],[Completed Date]]&gt;="07/01/2019"+0,Table1[[#This Row],[Completed Date]]&lt;="6/30/2020"+0),"FY 19-20",IF(AND(Table1[[#This Row],[Completed Date]]&gt;="07/01/2018"+0,Table1[[#This Row],[Completed Date]]&lt;="6/30/2019"+0),"FY 18-19",""))</f>
        <v>FY 18-19</v>
      </c>
      <c r="AO1129" s="152" t="str">
        <f>IFERROR(FIND("R",Table1[[#This Row],[FS_Priority]]),"")</f>
        <v/>
      </c>
      <c r="AX1129"/>
      <c r="BA1129" s="3"/>
    </row>
    <row r="1130" spans="1:53" hidden="1" x14ac:dyDescent="0.25">
      <c r="A1130" s="164" t="s">
        <v>335</v>
      </c>
      <c r="B1130" s="164" t="s">
        <v>295</v>
      </c>
      <c r="C1130" s="164" t="s">
        <v>335</v>
      </c>
      <c r="D1130" s="168" t="b">
        <v>0</v>
      </c>
      <c r="E1130" s="164" t="s">
        <v>4804</v>
      </c>
      <c r="F1130" s="164" t="s">
        <v>3276</v>
      </c>
      <c r="G1130" s="164" t="s">
        <v>295</v>
      </c>
      <c r="H1130" s="164" t="s">
        <v>552</v>
      </c>
      <c r="I1130" s="164" t="s">
        <v>302</v>
      </c>
      <c r="J1130" s="164" t="s">
        <v>2838</v>
      </c>
      <c r="K1130" s="164" t="s">
        <v>3793</v>
      </c>
      <c r="L1130" s="164" t="s">
        <v>332</v>
      </c>
      <c r="M1130" s="164" t="s">
        <v>3797</v>
      </c>
      <c r="N1130" s="164" t="s">
        <v>295</v>
      </c>
      <c r="O1130" s="164" t="s">
        <v>243</v>
      </c>
      <c r="Q1130" s="164" t="s">
        <v>307</v>
      </c>
      <c r="R1130" s="164" t="s">
        <v>295</v>
      </c>
      <c r="S1130" s="168" t="b">
        <v>0</v>
      </c>
      <c r="V1130" s="170">
        <v>43291</v>
      </c>
      <c r="W1130" s="164" t="s">
        <v>295</v>
      </c>
      <c r="X1130"/>
      <c r="Z1130" s="164" t="s">
        <v>295</v>
      </c>
      <c r="AC1130" s="164" t="s">
        <v>624</v>
      </c>
      <c r="AE1130" s="164" t="s">
        <v>243</v>
      </c>
      <c r="AF1130" s="164" t="s">
        <v>624</v>
      </c>
      <c r="AG1130" s="164" t="s">
        <v>624</v>
      </c>
      <c r="AH1130" s="170">
        <v>43412</v>
      </c>
      <c r="AI1130" s="164" t="s">
        <v>4932</v>
      </c>
      <c r="AJ1130" s="151" t="str">
        <f t="shared" si="17"/>
        <v>FS</v>
      </c>
      <c r="AK1130" s="151" t="b">
        <f>ISNUMBER(SEARCH("IRT",Table1[[#This Row],[Current_Status]]))</f>
        <v>0</v>
      </c>
      <c r="AL1130" s="152">
        <f>YEAR(Table1[[#This Row],[Project_Initiated]])</f>
        <v>2018</v>
      </c>
      <c r="AM1130" s="87">
        <v>43770</v>
      </c>
      <c r="AN1130" s="87" t="str">
        <f>IF(AND(Table1[[#This Row],[Completed Date]]&gt;="07/01/2019"+0,Table1[[#This Row],[Completed Date]]&lt;="6/30/2020"+0),"FY 19-20",IF(AND(Table1[[#This Row],[Completed Date]]&gt;="07/01/2018"+0,Table1[[#This Row],[Completed Date]]&lt;="6/30/2019"+0),"FY 18-19",""))</f>
        <v>FY 18-19</v>
      </c>
      <c r="AO1130" s="152" t="str">
        <f>IFERROR(FIND("R",Table1[[#This Row],[FS_Priority]]),"")</f>
        <v/>
      </c>
      <c r="AX1130"/>
      <c r="BA1130" s="3"/>
    </row>
    <row r="1131" spans="1:53" hidden="1" x14ac:dyDescent="0.25">
      <c r="A1131" s="164" t="s">
        <v>338</v>
      </c>
      <c r="B1131" s="164" t="s">
        <v>295</v>
      </c>
      <c r="C1131" s="164" t="s">
        <v>338</v>
      </c>
      <c r="D1131" s="168" t="b">
        <v>0</v>
      </c>
      <c r="E1131" s="164" t="s">
        <v>4804</v>
      </c>
      <c r="F1131" s="164" t="s">
        <v>3278</v>
      </c>
      <c r="G1131" s="164" t="s">
        <v>304</v>
      </c>
      <c r="H1131" s="164" t="s">
        <v>356</v>
      </c>
      <c r="I1131" s="164" t="s">
        <v>3805</v>
      </c>
      <c r="J1131" s="164" t="s">
        <v>2851</v>
      </c>
      <c r="K1131" s="164" t="s">
        <v>3793</v>
      </c>
      <c r="L1131" s="164" t="s">
        <v>332</v>
      </c>
      <c r="M1131" s="164" t="s">
        <v>3806</v>
      </c>
      <c r="N1131" s="164" t="s">
        <v>295</v>
      </c>
      <c r="O1131" s="164" t="s">
        <v>295</v>
      </c>
      <c r="Q1131" s="164" t="s">
        <v>309</v>
      </c>
      <c r="R1131" s="164" t="s">
        <v>295</v>
      </c>
      <c r="S1131" s="168" t="b">
        <v>0</v>
      </c>
      <c r="V1131" s="170">
        <v>43347</v>
      </c>
      <c r="W1131" s="164" t="s">
        <v>295</v>
      </c>
      <c r="X1131"/>
      <c r="Z1131" s="164" t="s">
        <v>295</v>
      </c>
      <c r="AC1131" s="164" t="s">
        <v>295</v>
      </c>
      <c r="AE1131" s="164" t="s">
        <v>257</v>
      </c>
      <c r="AF1131" s="164" t="s">
        <v>2853</v>
      </c>
      <c r="AG1131" s="164" t="s">
        <v>2884</v>
      </c>
      <c r="AH1131" s="171">
        <v>43367</v>
      </c>
      <c r="AI1131" s="164" t="s">
        <v>4932</v>
      </c>
      <c r="AJ1131" s="151" t="str">
        <f t="shared" si="17"/>
        <v>FS</v>
      </c>
      <c r="AK1131" s="151" t="b">
        <f>ISNUMBER(SEARCH("IRT",Table1[[#This Row],[Current_Status]]))</f>
        <v>0</v>
      </c>
      <c r="AL1131" s="152">
        <f>YEAR(Table1[[#This Row],[Project_Initiated]])</f>
        <v>2018</v>
      </c>
      <c r="AM1131" s="87">
        <v>43770</v>
      </c>
      <c r="AN1131" s="87" t="str">
        <f>IF(AND(Table1[[#This Row],[Completed Date]]&gt;="07/01/2019"+0,Table1[[#This Row],[Completed Date]]&lt;="6/30/2020"+0),"FY 19-20",IF(AND(Table1[[#This Row],[Completed Date]]&gt;="07/01/2018"+0,Table1[[#This Row],[Completed Date]]&lt;="6/30/2019"+0),"FY 18-19",""))</f>
        <v>FY 18-19</v>
      </c>
      <c r="AO1131" s="152" t="str">
        <f>IFERROR(FIND("R",Table1[[#This Row],[FS_Priority]]),"")</f>
        <v/>
      </c>
      <c r="AX1131"/>
      <c r="BA1131" s="3"/>
    </row>
    <row r="1132" spans="1:53" hidden="1" x14ac:dyDescent="0.25">
      <c r="A1132" s="164" t="s">
        <v>339</v>
      </c>
      <c r="B1132" s="164" t="s">
        <v>295</v>
      </c>
      <c r="C1132" s="164" t="s">
        <v>339</v>
      </c>
      <c r="D1132" s="168" t="b">
        <v>0</v>
      </c>
      <c r="E1132" s="164" t="s">
        <v>4804</v>
      </c>
      <c r="F1132" s="164" t="s">
        <v>3279</v>
      </c>
      <c r="G1132" s="164" t="s">
        <v>295</v>
      </c>
      <c r="H1132" s="164" t="s">
        <v>553</v>
      </c>
      <c r="I1132" s="164" t="s">
        <v>295</v>
      </c>
      <c r="J1132" s="164" t="s">
        <v>2838</v>
      </c>
      <c r="K1132" s="164" t="s">
        <v>3793</v>
      </c>
      <c r="L1132" s="164" t="s">
        <v>332</v>
      </c>
      <c r="M1132" s="164" t="s">
        <v>3807</v>
      </c>
      <c r="N1132" s="164" t="s">
        <v>295</v>
      </c>
      <c r="O1132" s="164" t="s">
        <v>243</v>
      </c>
      <c r="Q1132" s="164" t="s">
        <v>311</v>
      </c>
      <c r="R1132" s="164" t="s">
        <v>295</v>
      </c>
      <c r="S1132" s="168" t="b">
        <v>0</v>
      </c>
      <c r="V1132" s="170">
        <v>43185</v>
      </c>
      <c r="W1132" s="164" t="s">
        <v>295</v>
      </c>
      <c r="X1132"/>
      <c r="Z1132" s="164" t="s">
        <v>295</v>
      </c>
      <c r="AC1132" s="164" t="s">
        <v>624</v>
      </c>
      <c r="AE1132" s="164" t="s">
        <v>243</v>
      </c>
      <c r="AF1132" s="164" t="s">
        <v>624</v>
      </c>
      <c r="AG1132" s="164" t="s">
        <v>624</v>
      </c>
      <c r="AH1132" s="170">
        <v>43412</v>
      </c>
      <c r="AI1132" s="164" t="s">
        <v>4932</v>
      </c>
      <c r="AJ1132" s="151" t="str">
        <f t="shared" si="17"/>
        <v>FS</v>
      </c>
      <c r="AK1132" s="151" t="b">
        <f>ISNUMBER(SEARCH("IRT",Table1[[#This Row],[Current_Status]]))</f>
        <v>0</v>
      </c>
      <c r="AL1132" s="152">
        <f>YEAR(Table1[[#This Row],[Project_Initiated]])</f>
        <v>2018</v>
      </c>
      <c r="AM1132" s="87">
        <v>43770</v>
      </c>
      <c r="AN1132" s="87" t="str">
        <f>IF(AND(Table1[[#This Row],[Completed Date]]&gt;="07/01/2019"+0,Table1[[#This Row],[Completed Date]]&lt;="6/30/2020"+0),"FY 19-20",IF(AND(Table1[[#This Row],[Completed Date]]&gt;="07/01/2018"+0,Table1[[#This Row],[Completed Date]]&lt;="6/30/2019"+0),"FY 18-19",""))</f>
        <v>FY 18-19</v>
      </c>
      <c r="AO1132" s="152" t="str">
        <f>IFERROR(FIND("R",Table1[[#This Row],[FS_Priority]]),"")</f>
        <v/>
      </c>
      <c r="AX1132"/>
      <c r="BA1132" s="3"/>
    </row>
    <row r="1133" spans="1:53" hidden="1" x14ac:dyDescent="0.25">
      <c r="A1133" s="164" t="s">
        <v>4433</v>
      </c>
      <c r="B1133" s="164" t="s">
        <v>295</v>
      </c>
      <c r="C1133" s="164" t="s">
        <v>4433</v>
      </c>
      <c r="D1133" s="168" t="b">
        <v>0</v>
      </c>
      <c r="E1133" s="164" t="s">
        <v>4804</v>
      </c>
      <c r="F1133" s="164" t="s">
        <v>4434</v>
      </c>
      <c r="G1133" s="164" t="s">
        <v>4435</v>
      </c>
      <c r="H1133" s="164" t="s">
        <v>1771</v>
      </c>
      <c r="I1133" s="164" t="s">
        <v>295</v>
      </c>
      <c r="J1133" s="164" t="s">
        <v>2820</v>
      </c>
      <c r="K1133" s="164" t="s">
        <v>3793</v>
      </c>
      <c r="L1133" s="164" t="s">
        <v>332</v>
      </c>
      <c r="M1133" s="164" t="s">
        <v>4436</v>
      </c>
      <c r="N1133" s="164" t="s">
        <v>3848</v>
      </c>
      <c r="O1133" s="164" t="s">
        <v>263</v>
      </c>
      <c r="Q1133" s="164" t="s">
        <v>320</v>
      </c>
      <c r="R1133" s="164" t="s">
        <v>295</v>
      </c>
      <c r="S1133" s="168" t="b">
        <v>0</v>
      </c>
      <c r="V1133" s="170">
        <v>43649</v>
      </c>
      <c r="W1133" s="164" t="s">
        <v>295</v>
      </c>
      <c r="X1133"/>
      <c r="Z1133" s="164" t="s">
        <v>295</v>
      </c>
      <c r="AC1133" s="164" t="s">
        <v>5027</v>
      </c>
      <c r="AE1133" s="164" t="s">
        <v>257</v>
      </c>
      <c r="AF1133" s="164" t="s">
        <v>295</v>
      </c>
      <c r="AG1133" s="164" t="s">
        <v>295</v>
      </c>
      <c r="AH1133" s="167"/>
      <c r="AI1133" s="164" t="s">
        <v>4934</v>
      </c>
      <c r="AJ1133" s="151" t="str">
        <f t="shared" si="17"/>
        <v>FS</v>
      </c>
      <c r="AK1133" s="151" t="b">
        <f>ISNUMBER(SEARCH("IRT",Table1[[#This Row],[Current_Status]]))</f>
        <v>0</v>
      </c>
      <c r="AL1133" s="152">
        <f>YEAR(Table1[[#This Row],[Project_Initiated]])</f>
        <v>2019</v>
      </c>
      <c r="AM1133" s="87">
        <v>43770</v>
      </c>
      <c r="AN1133" s="87" t="str">
        <f>IF(AND(Table1[[#This Row],[Completed Date]]&gt;="07/01/2019"+0,Table1[[#This Row],[Completed Date]]&lt;="6/30/2020"+0),"FY 19-20",IF(AND(Table1[[#This Row],[Completed Date]]&gt;="07/01/2018"+0,Table1[[#This Row],[Completed Date]]&lt;="6/30/2019"+0),"FY 18-19",""))</f>
        <v/>
      </c>
      <c r="AO1133" s="152" t="str">
        <f>IFERROR(FIND("R",Table1[[#This Row],[FS_Priority]]),"")</f>
        <v/>
      </c>
      <c r="AX1133"/>
      <c r="BA1133" s="3"/>
    </row>
    <row r="1134" spans="1:53" hidden="1" x14ac:dyDescent="0.25">
      <c r="A1134" s="164" t="s">
        <v>340</v>
      </c>
      <c r="B1134" s="164" t="s">
        <v>295</v>
      </c>
      <c r="C1134" s="164" t="s">
        <v>340</v>
      </c>
      <c r="D1134" s="168" t="b">
        <v>0</v>
      </c>
      <c r="E1134" s="164" t="s">
        <v>4804</v>
      </c>
      <c r="F1134" s="164" t="s">
        <v>3280</v>
      </c>
      <c r="G1134" s="164" t="s">
        <v>295</v>
      </c>
      <c r="H1134" s="164" t="s">
        <v>538</v>
      </c>
      <c r="I1134" s="164" t="s">
        <v>3808</v>
      </c>
      <c r="J1134" s="164" t="s">
        <v>2838</v>
      </c>
      <c r="K1134" s="164" t="s">
        <v>3793</v>
      </c>
      <c r="L1134" s="164" t="s">
        <v>332</v>
      </c>
      <c r="M1134" s="164" t="s">
        <v>3809</v>
      </c>
      <c r="N1134" s="164" t="s">
        <v>295</v>
      </c>
      <c r="O1134" s="164" t="s">
        <v>619</v>
      </c>
      <c r="Q1134" s="164" t="s">
        <v>320</v>
      </c>
      <c r="R1134" s="164" t="s">
        <v>295</v>
      </c>
      <c r="S1134" s="168" t="b">
        <v>0</v>
      </c>
      <c r="V1134" s="170">
        <v>43329</v>
      </c>
      <c r="W1134" s="164" t="s">
        <v>295</v>
      </c>
      <c r="X1134"/>
      <c r="Z1134" s="164" t="s">
        <v>295</v>
      </c>
      <c r="AC1134" s="164" t="s">
        <v>3170</v>
      </c>
      <c r="AE1134" s="164" t="s">
        <v>257</v>
      </c>
      <c r="AF1134" s="164" t="s">
        <v>1001</v>
      </c>
      <c r="AG1134" s="164" t="s">
        <v>2884</v>
      </c>
      <c r="AH1134" s="170">
        <v>43601</v>
      </c>
      <c r="AI1134" s="164" t="s">
        <v>4932</v>
      </c>
      <c r="AJ1134" s="151" t="str">
        <f t="shared" si="17"/>
        <v>FS</v>
      </c>
      <c r="AK1134" s="151" t="b">
        <f>ISNUMBER(SEARCH("IRT",Table1[[#This Row],[Current_Status]]))</f>
        <v>0</v>
      </c>
      <c r="AL1134" s="152">
        <f>YEAR(Table1[[#This Row],[Project_Initiated]])</f>
        <v>2018</v>
      </c>
      <c r="AM1134" s="87">
        <v>43770</v>
      </c>
      <c r="AN1134" s="87" t="str">
        <f>IF(AND(Table1[[#This Row],[Completed Date]]&gt;="07/01/2019"+0,Table1[[#This Row],[Completed Date]]&lt;="6/30/2020"+0),"FY 19-20",IF(AND(Table1[[#This Row],[Completed Date]]&gt;="07/01/2018"+0,Table1[[#This Row],[Completed Date]]&lt;="6/30/2019"+0),"FY 18-19",""))</f>
        <v>FY 18-19</v>
      </c>
      <c r="AO1134" s="152" t="str">
        <f>IFERROR(FIND("R",Table1[[#This Row],[FS_Priority]]),"")</f>
        <v/>
      </c>
      <c r="AX1134"/>
      <c r="BA1134" s="3"/>
    </row>
    <row r="1135" spans="1:53" hidden="1" x14ac:dyDescent="0.25">
      <c r="A1135" s="164" t="s">
        <v>341</v>
      </c>
      <c r="B1135" s="164" t="s">
        <v>295</v>
      </c>
      <c r="C1135" s="164" t="s">
        <v>341</v>
      </c>
      <c r="D1135" s="168" t="b">
        <v>0</v>
      </c>
      <c r="E1135" s="164" t="s">
        <v>4804</v>
      </c>
      <c r="F1135" s="164" t="s">
        <v>3281</v>
      </c>
      <c r="G1135" s="164" t="s">
        <v>295</v>
      </c>
      <c r="H1135" s="164" t="s">
        <v>540</v>
      </c>
      <c r="I1135" s="164" t="s">
        <v>295</v>
      </c>
      <c r="J1135" s="164" t="s">
        <v>2838</v>
      </c>
      <c r="K1135" s="164" t="s">
        <v>3793</v>
      </c>
      <c r="L1135" s="164" t="s">
        <v>332</v>
      </c>
      <c r="M1135" s="164" t="s">
        <v>3810</v>
      </c>
      <c r="N1135" s="164" t="s">
        <v>295</v>
      </c>
      <c r="O1135" s="164" t="s">
        <v>243</v>
      </c>
      <c r="Q1135" s="164" t="s">
        <v>264</v>
      </c>
      <c r="R1135" s="164" t="s">
        <v>295</v>
      </c>
      <c r="S1135" s="168" t="b">
        <v>0</v>
      </c>
      <c r="V1135" s="170">
        <v>43340</v>
      </c>
      <c r="W1135" s="164" t="s">
        <v>295</v>
      </c>
      <c r="X1135"/>
      <c r="Z1135" s="164" t="s">
        <v>295</v>
      </c>
      <c r="AC1135" s="164" t="s">
        <v>3163</v>
      </c>
      <c r="AE1135" s="164" t="s">
        <v>243</v>
      </c>
      <c r="AF1135" s="164" t="s">
        <v>624</v>
      </c>
      <c r="AG1135" s="164" t="s">
        <v>624</v>
      </c>
      <c r="AH1135" s="170">
        <v>43592</v>
      </c>
      <c r="AI1135" s="164" t="s">
        <v>4932</v>
      </c>
      <c r="AJ1135" s="151" t="str">
        <f t="shared" si="17"/>
        <v>FS</v>
      </c>
      <c r="AK1135" s="151" t="b">
        <f>ISNUMBER(SEARCH("IRT",Table1[[#This Row],[Current_Status]]))</f>
        <v>0</v>
      </c>
      <c r="AL1135" s="152">
        <f>YEAR(Table1[[#This Row],[Project_Initiated]])</f>
        <v>2018</v>
      </c>
      <c r="AM1135" s="87">
        <v>43770</v>
      </c>
      <c r="AN1135" s="87" t="str">
        <f>IF(AND(Table1[[#This Row],[Completed Date]]&gt;="07/01/2019"+0,Table1[[#This Row],[Completed Date]]&lt;="6/30/2020"+0),"FY 19-20",IF(AND(Table1[[#This Row],[Completed Date]]&gt;="07/01/2018"+0,Table1[[#This Row],[Completed Date]]&lt;="6/30/2019"+0),"FY 18-19",""))</f>
        <v>FY 18-19</v>
      </c>
      <c r="AO1135" s="152" t="str">
        <f>IFERROR(FIND("R",Table1[[#This Row],[FS_Priority]]),"")</f>
        <v/>
      </c>
      <c r="AX1135"/>
      <c r="BA1135" s="3"/>
    </row>
    <row r="1136" spans="1:53" hidden="1" x14ac:dyDescent="0.25">
      <c r="A1136" s="164" t="s">
        <v>2944</v>
      </c>
      <c r="B1136" s="164" t="s">
        <v>295</v>
      </c>
      <c r="C1136" s="164" t="s">
        <v>2944</v>
      </c>
      <c r="D1136" s="168" t="b">
        <v>0</v>
      </c>
      <c r="E1136" s="164" t="s">
        <v>4804</v>
      </c>
      <c r="F1136" s="164" t="s">
        <v>3584</v>
      </c>
      <c r="G1136" s="164" t="s">
        <v>295</v>
      </c>
      <c r="H1136" s="164" t="s">
        <v>75</v>
      </c>
      <c r="I1136" s="164" t="s">
        <v>4191</v>
      </c>
      <c r="J1136" s="164" t="s">
        <v>2838</v>
      </c>
      <c r="K1136" s="164" t="s">
        <v>3793</v>
      </c>
      <c r="L1136" s="164" t="s">
        <v>332</v>
      </c>
      <c r="M1136" s="164" t="s">
        <v>4192</v>
      </c>
      <c r="N1136" s="164" t="s">
        <v>295</v>
      </c>
      <c r="O1136" s="164" t="s">
        <v>243</v>
      </c>
      <c r="Q1136" s="164" t="s">
        <v>264</v>
      </c>
      <c r="R1136" s="164" t="s">
        <v>295</v>
      </c>
      <c r="S1136" s="168" t="b">
        <v>0</v>
      </c>
      <c r="V1136" s="170">
        <v>43454</v>
      </c>
      <c r="W1136" s="164" t="s">
        <v>295</v>
      </c>
      <c r="X1136"/>
      <c r="Z1136" s="164" t="s">
        <v>295</v>
      </c>
      <c r="AC1136" s="164" t="s">
        <v>3040</v>
      </c>
      <c r="AD1136" s="167"/>
      <c r="AE1136" s="164" t="s">
        <v>295</v>
      </c>
      <c r="AF1136" s="164" t="s">
        <v>295</v>
      </c>
      <c r="AG1136" s="164" t="s">
        <v>295</v>
      </c>
      <c r="AH1136" s="170">
        <v>43528</v>
      </c>
      <c r="AI1136" s="164" t="s">
        <v>4931</v>
      </c>
      <c r="AJ1136" s="151" t="str">
        <f t="shared" si="17"/>
        <v>FS</v>
      </c>
      <c r="AK1136" s="151" t="b">
        <f>ISNUMBER(SEARCH("IRT",Table1[[#This Row],[Current_Status]]))</f>
        <v>0</v>
      </c>
      <c r="AL1136" s="152">
        <f>YEAR(Table1[[#This Row],[Project_Initiated]])</f>
        <v>2018</v>
      </c>
      <c r="AM1136" s="87">
        <v>43770</v>
      </c>
      <c r="AN1136" s="87" t="str">
        <f>IF(AND(Table1[[#This Row],[Completed Date]]&gt;="07/01/2019"+0,Table1[[#This Row],[Completed Date]]&lt;="6/30/2020"+0),"FY 19-20",IF(AND(Table1[[#This Row],[Completed Date]]&gt;="07/01/2018"+0,Table1[[#This Row],[Completed Date]]&lt;="6/30/2019"+0),"FY 18-19",""))</f>
        <v>FY 18-19</v>
      </c>
      <c r="AO1136" s="152" t="str">
        <f>IFERROR(FIND("R",Table1[[#This Row],[FS_Priority]]),"")</f>
        <v/>
      </c>
      <c r="AX1136"/>
      <c r="BA1136" s="3"/>
    </row>
    <row r="1137" spans="1:53" hidden="1" x14ac:dyDescent="0.25">
      <c r="A1137" s="164" t="s">
        <v>342</v>
      </c>
      <c r="B1137" s="164" t="s">
        <v>295</v>
      </c>
      <c r="C1137" s="164" t="s">
        <v>342</v>
      </c>
      <c r="D1137" s="168" t="b">
        <v>0</v>
      </c>
      <c r="E1137" s="164" t="s">
        <v>4804</v>
      </c>
      <c r="F1137" s="164" t="s">
        <v>3282</v>
      </c>
      <c r="G1137" s="164" t="s">
        <v>295</v>
      </c>
      <c r="H1137" s="164" t="s">
        <v>348</v>
      </c>
      <c r="I1137" s="164" t="s">
        <v>295</v>
      </c>
      <c r="J1137" s="164" t="s">
        <v>2838</v>
      </c>
      <c r="K1137" s="164" t="s">
        <v>3793</v>
      </c>
      <c r="L1137" s="164" t="s">
        <v>332</v>
      </c>
      <c r="M1137" s="164" t="s">
        <v>3794</v>
      </c>
      <c r="N1137" s="164" t="s">
        <v>295</v>
      </c>
      <c r="O1137" s="164" t="s">
        <v>619</v>
      </c>
      <c r="Q1137" s="164" t="s">
        <v>323</v>
      </c>
      <c r="R1137" s="164" t="s">
        <v>295</v>
      </c>
      <c r="S1137" s="168" t="b">
        <v>0</v>
      </c>
      <c r="V1137" s="170">
        <v>43354</v>
      </c>
      <c r="W1137" s="164" t="s">
        <v>295</v>
      </c>
      <c r="X1137"/>
      <c r="Z1137" s="164" t="s">
        <v>295</v>
      </c>
      <c r="AC1137" s="164" t="s">
        <v>3095</v>
      </c>
      <c r="AE1137" s="164" t="s">
        <v>257</v>
      </c>
      <c r="AF1137" s="164" t="s">
        <v>1037</v>
      </c>
      <c r="AG1137" s="164" t="s">
        <v>295</v>
      </c>
      <c r="AH1137" s="170">
        <v>43559</v>
      </c>
      <c r="AI1137" s="164" t="s">
        <v>4932</v>
      </c>
      <c r="AJ1137" s="151" t="str">
        <f t="shared" si="17"/>
        <v>FS</v>
      </c>
      <c r="AK1137" s="151" t="b">
        <f>ISNUMBER(SEARCH("IRT",Table1[[#This Row],[Current_Status]]))</f>
        <v>0</v>
      </c>
      <c r="AL1137" s="152">
        <f>YEAR(Table1[[#This Row],[Project_Initiated]])</f>
        <v>2018</v>
      </c>
      <c r="AM1137" s="87">
        <v>43770</v>
      </c>
      <c r="AN1137" s="87" t="str">
        <f>IF(AND(Table1[[#This Row],[Completed Date]]&gt;="07/01/2019"+0,Table1[[#This Row],[Completed Date]]&lt;="6/30/2020"+0),"FY 19-20",IF(AND(Table1[[#This Row],[Completed Date]]&gt;="07/01/2018"+0,Table1[[#This Row],[Completed Date]]&lt;="6/30/2019"+0),"FY 18-19",""))</f>
        <v>FY 18-19</v>
      </c>
      <c r="AO1137" s="152" t="str">
        <f>IFERROR(FIND("R",Table1[[#This Row],[FS_Priority]]),"")</f>
        <v/>
      </c>
      <c r="AX1137"/>
      <c r="BA1137" s="3"/>
    </row>
    <row r="1138" spans="1:53" hidden="1" x14ac:dyDescent="0.25">
      <c r="A1138" s="164" t="s">
        <v>343</v>
      </c>
      <c r="B1138" s="164" t="s">
        <v>295</v>
      </c>
      <c r="C1138" s="164" t="s">
        <v>343</v>
      </c>
      <c r="D1138" s="168" t="b">
        <v>0</v>
      </c>
      <c r="E1138" s="164" t="s">
        <v>4804</v>
      </c>
      <c r="F1138" s="164" t="s">
        <v>3283</v>
      </c>
      <c r="G1138" s="164" t="s">
        <v>295</v>
      </c>
      <c r="H1138" s="164" t="s">
        <v>349</v>
      </c>
      <c r="I1138" s="164" t="s">
        <v>295</v>
      </c>
      <c r="J1138" s="164" t="s">
        <v>2838</v>
      </c>
      <c r="K1138" s="164" t="s">
        <v>3793</v>
      </c>
      <c r="L1138" s="164" t="s">
        <v>332</v>
      </c>
      <c r="M1138" s="164" t="s">
        <v>3794</v>
      </c>
      <c r="N1138" s="164" t="s">
        <v>295</v>
      </c>
      <c r="O1138" s="164" t="s">
        <v>619</v>
      </c>
      <c r="Q1138" s="164" t="s">
        <v>324</v>
      </c>
      <c r="R1138" s="164" t="s">
        <v>295</v>
      </c>
      <c r="S1138" s="168" t="b">
        <v>0</v>
      </c>
      <c r="V1138" s="170">
        <v>43354</v>
      </c>
      <c r="W1138" s="164" t="s">
        <v>295</v>
      </c>
      <c r="X1138"/>
      <c r="Z1138" s="164" t="s">
        <v>295</v>
      </c>
      <c r="AC1138" s="164" t="s">
        <v>1036</v>
      </c>
      <c r="AD1138" s="170">
        <v>43376</v>
      </c>
      <c r="AE1138" s="164" t="s">
        <v>257</v>
      </c>
      <c r="AF1138" s="164" t="s">
        <v>2891</v>
      </c>
      <c r="AG1138" s="164" t="s">
        <v>624</v>
      </c>
      <c r="AH1138" s="170">
        <v>43466</v>
      </c>
      <c r="AI1138" s="164" t="s">
        <v>4932</v>
      </c>
      <c r="AJ1138" s="151" t="str">
        <f t="shared" si="17"/>
        <v>FS</v>
      </c>
      <c r="AK1138" s="151" t="b">
        <f>ISNUMBER(SEARCH("IRT",Table1[[#This Row],[Current_Status]]))</f>
        <v>0</v>
      </c>
      <c r="AL1138" s="152">
        <f>YEAR(Table1[[#This Row],[Project_Initiated]])</f>
        <v>2018</v>
      </c>
      <c r="AM1138" s="87">
        <v>43770</v>
      </c>
      <c r="AN1138" s="87" t="str">
        <f>IF(AND(Table1[[#This Row],[Completed Date]]&gt;="07/01/2019"+0,Table1[[#This Row],[Completed Date]]&lt;="6/30/2020"+0),"FY 19-20",IF(AND(Table1[[#This Row],[Completed Date]]&gt;="07/01/2018"+0,Table1[[#This Row],[Completed Date]]&lt;="6/30/2019"+0),"FY 18-19",""))</f>
        <v>FY 18-19</v>
      </c>
      <c r="AO1138" s="152" t="str">
        <f>IFERROR(FIND("R",Table1[[#This Row],[FS_Priority]]),"")</f>
        <v/>
      </c>
      <c r="AX1138"/>
      <c r="BA1138" s="3"/>
    </row>
    <row r="1139" spans="1:53" hidden="1" x14ac:dyDescent="0.25">
      <c r="A1139" s="164" t="s">
        <v>344</v>
      </c>
      <c r="B1139" s="164" t="s">
        <v>295</v>
      </c>
      <c r="C1139" s="164" t="s">
        <v>344</v>
      </c>
      <c r="D1139" s="168" t="b">
        <v>0</v>
      </c>
      <c r="E1139" s="164" t="s">
        <v>4804</v>
      </c>
      <c r="F1139" s="164" t="s">
        <v>3284</v>
      </c>
      <c r="G1139" s="164" t="s">
        <v>3171</v>
      </c>
      <c r="H1139" s="164" t="s">
        <v>547</v>
      </c>
      <c r="I1139" s="164" t="s">
        <v>3811</v>
      </c>
      <c r="J1139" s="164" t="s">
        <v>2838</v>
      </c>
      <c r="K1139" s="164" t="s">
        <v>3793</v>
      </c>
      <c r="L1139" s="164" t="s">
        <v>332</v>
      </c>
      <c r="M1139" s="164" t="s">
        <v>3796</v>
      </c>
      <c r="N1139" s="164" t="s">
        <v>295</v>
      </c>
      <c r="O1139" s="164" t="s">
        <v>619</v>
      </c>
      <c r="Q1139" s="164" t="s">
        <v>326</v>
      </c>
      <c r="R1139" s="164" t="s">
        <v>295</v>
      </c>
      <c r="S1139" s="168" t="b">
        <v>0</v>
      </c>
      <c r="V1139" s="170">
        <v>43347</v>
      </c>
      <c r="W1139" s="164" t="s">
        <v>295</v>
      </c>
      <c r="X1139"/>
      <c r="Z1139" s="164" t="s">
        <v>295</v>
      </c>
      <c r="AC1139" s="164" t="s">
        <v>4486</v>
      </c>
      <c r="AE1139" s="164" t="s">
        <v>257</v>
      </c>
      <c r="AF1139" s="164" t="s">
        <v>4487</v>
      </c>
      <c r="AG1139" s="164" t="s">
        <v>2884</v>
      </c>
      <c r="AH1139" s="170">
        <v>43630</v>
      </c>
      <c r="AI1139" s="164" t="s">
        <v>4932</v>
      </c>
      <c r="AJ1139" s="151" t="str">
        <f t="shared" si="17"/>
        <v>FS</v>
      </c>
      <c r="AK1139" s="151" t="b">
        <f>ISNUMBER(SEARCH("IRT",Table1[[#This Row],[Current_Status]]))</f>
        <v>0</v>
      </c>
      <c r="AL1139" s="152">
        <f>YEAR(Table1[[#This Row],[Project_Initiated]])</f>
        <v>2018</v>
      </c>
      <c r="AM1139" s="87">
        <v>43770</v>
      </c>
      <c r="AN1139" s="87" t="str">
        <f>IF(AND(Table1[[#This Row],[Completed Date]]&gt;="07/01/2019"+0,Table1[[#This Row],[Completed Date]]&lt;="6/30/2020"+0),"FY 19-20",IF(AND(Table1[[#This Row],[Completed Date]]&gt;="07/01/2018"+0,Table1[[#This Row],[Completed Date]]&lt;="6/30/2019"+0),"FY 18-19",""))</f>
        <v>FY 18-19</v>
      </c>
      <c r="AO1139" s="152" t="str">
        <f>IFERROR(FIND("R",Table1[[#This Row],[FS_Priority]]),"")</f>
        <v/>
      </c>
      <c r="AX1139"/>
      <c r="BA1139" s="3"/>
    </row>
    <row r="1140" spans="1:53" hidden="1" x14ac:dyDescent="0.25">
      <c r="A1140" s="164" t="s">
        <v>345</v>
      </c>
      <c r="B1140" s="164" t="s">
        <v>295</v>
      </c>
      <c r="C1140" s="164" t="s">
        <v>345</v>
      </c>
      <c r="D1140" s="168" t="b">
        <v>0</v>
      </c>
      <c r="E1140" s="164" t="s">
        <v>4804</v>
      </c>
      <c r="F1140" s="164" t="s">
        <v>3285</v>
      </c>
      <c r="G1140" s="164" t="s">
        <v>304</v>
      </c>
      <c r="H1140" s="164" t="s">
        <v>3812</v>
      </c>
      <c r="I1140" s="164" t="s">
        <v>295</v>
      </c>
      <c r="J1140" s="164" t="s">
        <v>2854</v>
      </c>
      <c r="K1140" s="164" t="s">
        <v>3793</v>
      </c>
      <c r="L1140" s="164" t="s">
        <v>332</v>
      </c>
      <c r="M1140" s="164" t="s">
        <v>3813</v>
      </c>
      <c r="N1140" s="164" t="s">
        <v>295</v>
      </c>
      <c r="O1140" s="164" t="s">
        <v>257</v>
      </c>
      <c r="Q1140" s="164" t="s">
        <v>327</v>
      </c>
      <c r="R1140" s="164" t="s">
        <v>295</v>
      </c>
      <c r="S1140" s="168" t="b">
        <v>0</v>
      </c>
      <c r="V1140" s="170">
        <v>43277</v>
      </c>
      <c r="W1140" s="164" t="s">
        <v>295</v>
      </c>
      <c r="X1140"/>
      <c r="Z1140" s="164" t="s">
        <v>295</v>
      </c>
      <c r="AC1140" s="164" t="s">
        <v>900</v>
      </c>
      <c r="AD1140" s="171">
        <v>43341</v>
      </c>
      <c r="AE1140" s="164" t="s">
        <v>257</v>
      </c>
      <c r="AF1140" s="164" t="s">
        <v>2850</v>
      </c>
      <c r="AG1140" s="164" t="s">
        <v>2884</v>
      </c>
      <c r="AH1140" s="170">
        <v>43437</v>
      </c>
      <c r="AI1140" s="164" t="s">
        <v>4932</v>
      </c>
      <c r="AJ1140" s="151" t="str">
        <f t="shared" si="17"/>
        <v>FS</v>
      </c>
      <c r="AK1140" s="151" t="b">
        <f>ISNUMBER(SEARCH("IRT",Table1[[#This Row],[Current_Status]]))</f>
        <v>0</v>
      </c>
      <c r="AL1140" s="152">
        <f>YEAR(Table1[[#This Row],[Project_Initiated]])</f>
        <v>2018</v>
      </c>
      <c r="AM1140" s="87">
        <v>43770</v>
      </c>
      <c r="AN1140" s="87" t="str">
        <f>IF(AND(Table1[[#This Row],[Completed Date]]&gt;="07/01/2019"+0,Table1[[#This Row],[Completed Date]]&lt;="6/30/2020"+0),"FY 19-20",IF(AND(Table1[[#This Row],[Completed Date]]&gt;="07/01/2018"+0,Table1[[#This Row],[Completed Date]]&lt;="6/30/2019"+0),"FY 18-19",""))</f>
        <v>FY 18-19</v>
      </c>
      <c r="AO1140" s="152" t="str">
        <f>IFERROR(FIND("R",Table1[[#This Row],[FS_Priority]]),"")</f>
        <v/>
      </c>
      <c r="AX1140"/>
      <c r="BA1140" s="3"/>
    </row>
    <row r="1141" spans="1:53" hidden="1" x14ac:dyDescent="0.25">
      <c r="A1141" s="164" t="s">
        <v>942</v>
      </c>
      <c r="B1141" s="164" t="s">
        <v>295</v>
      </c>
      <c r="C1141" s="164" t="s">
        <v>942</v>
      </c>
      <c r="D1141" s="168" t="b">
        <v>0</v>
      </c>
      <c r="E1141" s="164" t="s">
        <v>4804</v>
      </c>
      <c r="F1141" s="164" t="s">
        <v>3286</v>
      </c>
      <c r="G1141" s="164" t="s">
        <v>295</v>
      </c>
      <c r="H1141" s="164" t="s">
        <v>351</v>
      </c>
      <c r="I1141" s="164" t="s">
        <v>2773</v>
      </c>
      <c r="J1141" s="164" t="s">
        <v>2838</v>
      </c>
      <c r="K1141" s="164" t="s">
        <v>3793</v>
      </c>
      <c r="L1141" s="164" t="s">
        <v>332</v>
      </c>
      <c r="M1141" s="164" t="s">
        <v>3814</v>
      </c>
      <c r="N1141" s="164" t="s">
        <v>295</v>
      </c>
      <c r="O1141" s="164" t="s">
        <v>243</v>
      </c>
      <c r="Q1141" s="164" t="s">
        <v>328</v>
      </c>
      <c r="R1141" s="164" t="s">
        <v>295</v>
      </c>
      <c r="S1141" s="168" t="b">
        <v>0</v>
      </c>
      <c r="V1141" s="170">
        <v>43293</v>
      </c>
      <c r="W1141" s="164" t="s">
        <v>295</v>
      </c>
      <c r="X1141"/>
      <c r="Z1141" s="164" t="s">
        <v>295</v>
      </c>
      <c r="AC1141" s="164" t="s">
        <v>624</v>
      </c>
      <c r="AE1141" s="164" t="s">
        <v>243</v>
      </c>
      <c r="AF1141" s="164" t="s">
        <v>624</v>
      </c>
      <c r="AG1141" s="164" t="s">
        <v>624</v>
      </c>
      <c r="AH1141" s="170">
        <v>43360</v>
      </c>
      <c r="AI1141" s="164" t="s">
        <v>4935</v>
      </c>
      <c r="AJ1141" s="151" t="str">
        <f t="shared" si="17"/>
        <v>FS</v>
      </c>
      <c r="AK1141" s="151" t="b">
        <f>ISNUMBER(SEARCH("IRT",Table1[[#This Row],[Current_Status]]))</f>
        <v>0</v>
      </c>
      <c r="AL1141" s="152">
        <f>YEAR(Table1[[#This Row],[Project_Initiated]])</f>
        <v>2018</v>
      </c>
      <c r="AM1141" s="87">
        <v>43770</v>
      </c>
      <c r="AN1141" s="87" t="str">
        <f>IF(AND(Table1[[#This Row],[Completed Date]]&gt;="07/01/2019"+0,Table1[[#This Row],[Completed Date]]&lt;="6/30/2020"+0),"FY 19-20",IF(AND(Table1[[#This Row],[Completed Date]]&gt;="07/01/2018"+0,Table1[[#This Row],[Completed Date]]&lt;="6/30/2019"+0),"FY 18-19",""))</f>
        <v>FY 18-19</v>
      </c>
      <c r="AO1141" s="152" t="str">
        <f>IFERROR(FIND("R",Table1[[#This Row],[FS_Priority]]),"")</f>
        <v/>
      </c>
      <c r="AX1141"/>
      <c r="BA1141" s="3"/>
    </row>
    <row r="1142" spans="1:53" hidden="1" x14ac:dyDescent="0.25">
      <c r="A1142" s="164" t="s">
        <v>346</v>
      </c>
      <c r="B1142" s="164" t="s">
        <v>295</v>
      </c>
      <c r="C1142" s="164" t="s">
        <v>346</v>
      </c>
      <c r="D1142" s="168" t="b">
        <v>0</v>
      </c>
      <c r="E1142" s="164" t="s">
        <v>4804</v>
      </c>
      <c r="F1142" s="164" t="s">
        <v>3287</v>
      </c>
      <c r="G1142" s="164" t="s">
        <v>295</v>
      </c>
      <c r="H1142" s="164" t="s">
        <v>351</v>
      </c>
      <c r="I1142" s="164" t="s">
        <v>3815</v>
      </c>
      <c r="J1142" s="164" t="s">
        <v>2838</v>
      </c>
      <c r="K1142" s="164" t="s">
        <v>3793</v>
      </c>
      <c r="L1142" s="164" t="s">
        <v>332</v>
      </c>
      <c r="M1142" s="164" t="s">
        <v>3816</v>
      </c>
      <c r="N1142" s="164" t="s">
        <v>295</v>
      </c>
      <c r="O1142" s="164" t="s">
        <v>619</v>
      </c>
      <c r="Q1142" s="164" t="s">
        <v>152</v>
      </c>
      <c r="R1142" s="164" t="s">
        <v>295</v>
      </c>
      <c r="S1142" s="168" t="b">
        <v>0</v>
      </c>
      <c r="V1142" s="170">
        <v>43336</v>
      </c>
      <c r="W1142" s="164" t="s">
        <v>295</v>
      </c>
      <c r="X1142"/>
      <c r="Z1142" s="164" t="s">
        <v>295</v>
      </c>
      <c r="AC1142" s="164" t="s">
        <v>2864</v>
      </c>
      <c r="AD1142" s="167"/>
      <c r="AE1142" s="164" t="s">
        <v>257</v>
      </c>
      <c r="AF1142" s="164" t="s">
        <v>996</v>
      </c>
      <c r="AG1142" s="164" t="s">
        <v>2884</v>
      </c>
      <c r="AH1142" s="170">
        <v>43446</v>
      </c>
      <c r="AI1142" s="164" t="s">
        <v>4932</v>
      </c>
      <c r="AJ1142" s="151" t="str">
        <f t="shared" si="17"/>
        <v>FS</v>
      </c>
      <c r="AK1142" s="151" t="b">
        <f>ISNUMBER(SEARCH("IRT",Table1[[#This Row],[Current_Status]]))</f>
        <v>0</v>
      </c>
      <c r="AL1142" s="152">
        <f>YEAR(Table1[[#This Row],[Project_Initiated]])</f>
        <v>2018</v>
      </c>
      <c r="AM1142" s="87">
        <v>43770</v>
      </c>
      <c r="AN1142" s="87" t="str">
        <f>IF(AND(Table1[[#This Row],[Completed Date]]&gt;="07/01/2019"+0,Table1[[#This Row],[Completed Date]]&lt;="6/30/2020"+0),"FY 19-20",IF(AND(Table1[[#This Row],[Completed Date]]&gt;="07/01/2018"+0,Table1[[#This Row],[Completed Date]]&lt;="6/30/2019"+0),"FY 18-19",""))</f>
        <v>FY 18-19</v>
      </c>
      <c r="AO1142" s="152" t="str">
        <f>IFERROR(FIND("R",Table1[[#This Row],[FS_Priority]]),"")</f>
        <v/>
      </c>
      <c r="AX1142"/>
      <c r="BA1142" s="3"/>
    </row>
    <row r="1143" spans="1:53" hidden="1" x14ac:dyDescent="0.25">
      <c r="A1143" s="164" t="s">
        <v>711</v>
      </c>
      <c r="B1143" s="164" t="s">
        <v>295</v>
      </c>
      <c r="C1143" s="164" t="s">
        <v>711</v>
      </c>
      <c r="D1143" s="168" t="b">
        <v>0</v>
      </c>
      <c r="E1143" s="164" t="s">
        <v>4804</v>
      </c>
      <c r="F1143" s="164" t="s">
        <v>3288</v>
      </c>
      <c r="G1143" s="164" t="s">
        <v>295</v>
      </c>
      <c r="H1143" s="164" t="s">
        <v>359</v>
      </c>
      <c r="I1143" s="164" t="s">
        <v>3817</v>
      </c>
      <c r="J1143" s="164" t="s">
        <v>2854</v>
      </c>
      <c r="K1143" s="164" t="s">
        <v>3793</v>
      </c>
      <c r="L1143" s="164" t="s">
        <v>332</v>
      </c>
      <c r="M1143" s="164" t="s">
        <v>3794</v>
      </c>
      <c r="N1143" s="164" t="s">
        <v>295</v>
      </c>
      <c r="O1143" s="164" t="s">
        <v>257</v>
      </c>
      <c r="Q1143" s="164" t="s">
        <v>643</v>
      </c>
      <c r="R1143" s="164" t="s">
        <v>259</v>
      </c>
      <c r="S1143" s="168" t="b">
        <v>0</v>
      </c>
      <c r="V1143" s="170">
        <v>42986</v>
      </c>
      <c r="W1143" s="164" t="s">
        <v>295</v>
      </c>
      <c r="X1143"/>
      <c r="Z1143" s="164" t="s">
        <v>295</v>
      </c>
      <c r="AC1143" s="164" t="s">
        <v>712</v>
      </c>
      <c r="AE1143" s="164" t="s">
        <v>257</v>
      </c>
      <c r="AF1143" s="164" t="s">
        <v>4405</v>
      </c>
      <c r="AG1143" s="164" t="s">
        <v>2884</v>
      </c>
      <c r="AH1143" s="171">
        <v>43259</v>
      </c>
      <c r="AI1143" s="164" t="s">
        <v>4939</v>
      </c>
      <c r="AJ1143" s="151" t="str">
        <f t="shared" si="17"/>
        <v>FS</v>
      </c>
      <c r="AK1143" s="151" t="b">
        <f>ISNUMBER(SEARCH("IRT",Table1[[#This Row],[Current_Status]]))</f>
        <v>0</v>
      </c>
      <c r="AL1143" s="152">
        <f>YEAR(Table1[[#This Row],[Project_Initiated]])</f>
        <v>2017</v>
      </c>
      <c r="AM1143" s="87">
        <v>43770</v>
      </c>
      <c r="AN1143" s="87" t="str">
        <f>IF(AND(Table1[[#This Row],[Completed Date]]&gt;="07/01/2019"+0,Table1[[#This Row],[Completed Date]]&lt;="6/30/2020"+0),"FY 19-20",IF(AND(Table1[[#This Row],[Completed Date]]&gt;="07/01/2018"+0,Table1[[#This Row],[Completed Date]]&lt;="6/30/2019"+0),"FY 18-19",""))</f>
        <v/>
      </c>
      <c r="AO1143" s="152" t="str">
        <f>IFERROR(FIND("R",Table1[[#This Row],[FS_Priority]]),"")</f>
        <v/>
      </c>
      <c r="AX1143"/>
      <c r="BA1143" s="3"/>
    </row>
    <row r="1144" spans="1:53" hidden="1" x14ac:dyDescent="0.25">
      <c r="A1144" s="164" t="s">
        <v>3769</v>
      </c>
      <c r="B1144" s="164" t="s">
        <v>295</v>
      </c>
      <c r="C1144" s="164" t="s">
        <v>3769</v>
      </c>
      <c r="D1144" s="168" t="b">
        <v>0</v>
      </c>
      <c r="E1144" s="164" t="s">
        <v>4804</v>
      </c>
      <c r="F1144" s="164" t="s">
        <v>3770</v>
      </c>
      <c r="G1144" s="164" t="s">
        <v>4466</v>
      </c>
      <c r="H1144" s="164" t="s">
        <v>862</v>
      </c>
      <c r="I1144" s="164" t="s">
        <v>4393</v>
      </c>
      <c r="J1144" s="164" t="s">
        <v>2838</v>
      </c>
      <c r="K1144" s="164" t="s">
        <v>3793</v>
      </c>
      <c r="L1144" s="164" t="s">
        <v>332</v>
      </c>
      <c r="M1144" s="164" t="s">
        <v>3794</v>
      </c>
      <c r="N1144" s="164" t="s">
        <v>295</v>
      </c>
      <c r="O1144" s="164" t="s">
        <v>4379</v>
      </c>
      <c r="Q1144" s="164" t="s">
        <v>3586</v>
      </c>
      <c r="R1144" s="164" t="s">
        <v>295</v>
      </c>
      <c r="S1144" s="168" t="b">
        <v>0</v>
      </c>
      <c r="V1144" s="170">
        <v>43538</v>
      </c>
      <c r="W1144" s="164" t="s">
        <v>295</v>
      </c>
      <c r="X1144"/>
      <c r="Z1144" s="164" t="s">
        <v>295</v>
      </c>
      <c r="AC1144" s="164" t="s">
        <v>295</v>
      </c>
      <c r="AD1144" s="171">
        <v>43654</v>
      </c>
      <c r="AE1144" s="164" t="s">
        <v>257</v>
      </c>
      <c r="AF1144" s="164" t="s">
        <v>4467</v>
      </c>
      <c r="AG1144" s="164" t="s">
        <v>2884</v>
      </c>
      <c r="AH1144" s="171">
        <v>43672</v>
      </c>
      <c r="AI1144" s="164" t="s">
        <v>4934</v>
      </c>
      <c r="AJ1144" s="151" t="str">
        <f t="shared" si="17"/>
        <v>FS</v>
      </c>
      <c r="AK1144" s="151" t="b">
        <f>ISNUMBER(SEARCH("IRT",Table1[[#This Row],[Current_Status]]))</f>
        <v>0</v>
      </c>
      <c r="AL1144" s="152">
        <f>YEAR(Table1[[#This Row],[Project_Initiated]])</f>
        <v>2019</v>
      </c>
      <c r="AM1144" s="87">
        <v>43770</v>
      </c>
      <c r="AN1144" s="87" t="str">
        <f>IF(AND(Table1[[#This Row],[Completed Date]]&gt;="07/01/2019"+0,Table1[[#This Row],[Completed Date]]&lt;="6/30/2020"+0),"FY 19-20",IF(AND(Table1[[#This Row],[Completed Date]]&gt;="07/01/2018"+0,Table1[[#This Row],[Completed Date]]&lt;="6/30/2019"+0),"FY 18-19",""))</f>
        <v>FY 19-20</v>
      </c>
      <c r="AO1144" s="152">
        <f>IFERROR(FIND("R",Table1[[#This Row],[FS_Priority]]),"")</f>
        <v>1</v>
      </c>
      <c r="AX1144"/>
      <c r="BA1144" s="3"/>
    </row>
    <row r="1145" spans="1:53" hidden="1" x14ac:dyDescent="0.25">
      <c r="A1145" s="164" t="s">
        <v>3684</v>
      </c>
      <c r="B1145" s="164" t="s">
        <v>295</v>
      </c>
      <c r="C1145" s="164" t="s">
        <v>3684</v>
      </c>
      <c r="D1145" s="168" t="b">
        <v>0</v>
      </c>
      <c r="E1145" s="164" t="s">
        <v>4804</v>
      </c>
      <c r="F1145" s="164" t="s">
        <v>3688</v>
      </c>
      <c r="G1145" s="164" t="s">
        <v>3689</v>
      </c>
      <c r="H1145" s="164" t="s">
        <v>351</v>
      </c>
      <c r="I1145" s="164" t="s">
        <v>4359</v>
      </c>
      <c r="J1145" s="164" t="s">
        <v>2865</v>
      </c>
      <c r="K1145" s="164" t="s">
        <v>3793</v>
      </c>
      <c r="L1145" s="164" t="s">
        <v>332</v>
      </c>
      <c r="M1145" s="164" t="s">
        <v>4360</v>
      </c>
      <c r="N1145" s="164" t="s">
        <v>4273</v>
      </c>
      <c r="O1145" s="164" t="s">
        <v>263</v>
      </c>
      <c r="Q1145" s="164" t="s">
        <v>3586</v>
      </c>
      <c r="R1145" s="164" t="s">
        <v>295</v>
      </c>
      <c r="S1145" s="168" t="b">
        <v>0</v>
      </c>
      <c r="V1145" s="170">
        <v>43642</v>
      </c>
      <c r="W1145" s="164" t="s">
        <v>295</v>
      </c>
      <c r="X1145"/>
      <c r="Z1145" s="164" t="s">
        <v>295</v>
      </c>
      <c r="AC1145" s="164" t="s">
        <v>5028</v>
      </c>
      <c r="AE1145" s="164" t="s">
        <v>263</v>
      </c>
      <c r="AF1145" s="164" t="s">
        <v>3705</v>
      </c>
      <c r="AG1145" s="164" t="s">
        <v>295</v>
      </c>
      <c r="AH1145" s="167"/>
      <c r="AI1145" s="164" t="s">
        <v>4934</v>
      </c>
      <c r="AJ1145" s="151" t="str">
        <f t="shared" si="17"/>
        <v>FS</v>
      </c>
      <c r="AK1145" s="151" t="b">
        <f>ISNUMBER(SEARCH("IRT",Table1[[#This Row],[Current_Status]]))</f>
        <v>0</v>
      </c>
      <c r="AL1145" s="152">
        <f>YEAR(Table1[[#This Row],[Project_Initiated]])</f>
        <v>2019</v>
      </c>
      <c r="AM1145" s="87">
        <v>43770</v>
      </c>
      <c r="AN1145" s="87" t="str">
        <f>IF(AND(Table1[[#This Row],[Completed Date]]&gt;="07/01/2019"+0,Table1[[#This Row],[Completed Date]]&lt;="6/30/2020"+0),"FY 19-20",IF(AND(Table1[[#This Row],[Completed Date]]&gt;="07/01/2018"+0,Table1[[#This Row],[Completed Date]]&lt;="6/30/2019"+0),"FY 18-19",""))</f>
        <v/>
      </c>
      <c r="AO1145" s="152">
        <f>IFERROR(FIND("R",Table1[[#This Row],[FS_Priority]]),"")</f>
        <v>1</v>
      </c>
      <c r="AX1145"/>
      <c r="BA1145" s="3"/>
    </row>
    <row r="1146" spans="1:53" hidden="1" x14ac:dyDescent="0.25">
      <c r="A1146" s="164" t="s">
        <v>4580</v>
      </c>
      <c r="B1146" s="164" t="s">
        <v>295</v>
      </c>
      <c r="C1146" s="164" t="s">
        <v>4580</v>
      </c>
      <c r="D1146" s="168" t="b">
        <v>0</v>
      </c>
      <c r="E1146" s="164" t="s">
        <v>4804</v>
      </c>
      <c r="F1146" s="164" t="s">
        <v>4667</v>
      </c>
      <c r="G1146" s="164" t="s">
        <v>295</v>
      </c>
      <c r="H1146" s="164" t="s">
        <v>4668</v>
      </c>
      <c r="I1146" s="164" t="s">
        <v>4344</v>
      </c>
      <c r="J1146" s="164" t="s">
        <v>2839</v>
      </c>
      <c r="K1146" s="164" t="s">
        <v>3793</v>
      </c>
      <c r="L1146" s="164" t="s">
        <v>332</v>
      </c>
      <c r="M1146" s="164" t="s">
        <v>4345</v>
      </c>
      <c r="N1146" s="164" t="s">
        <v>295</v>
      </c>
      <c r="O1146" s="164" t="s">
        <v>243</v>
      </c>
      <c r="Q1146" s="164" t="s">
        <v>3586</v>
      </c>
      <c r="R1146" s="164" t="s">
        <v>295</v>
      </c>
      <c r="S1146" s="168" t="b">
        <v>0</v>
      </c>
      <c r="V1146" s="170">
        <v>43669</v>
      </c>
      <c r="W1146" s="164" t="s">
        <v>295</v>
      </c>
      <c r="X1146"/>
      <c r="Z1146" s="164" t="s">
        <v>295</v>
      </c>
      <c r="AC1146" s="164" t="s">
        <v>295</v>
      </c>
      <c r="AE1146" s="164" t="s">
        <v>243</v>
      </c>
      <c r="AF1146" s="164" t="s">
        <v>295</v>
      </c>
      <c r="AG1146" s="164" t="s">
        <v>295</v>
      </c>
      <c r="AH1146" s="167"/>
      <c r="AI1146" s="164" t="s">
        <v>4787</v>
      </c>
      <c r="AJ1146" s="151" t="str">
        <f t="shared" si="17"/>
        <v>FS</v>
      </c>
      <c r="AK1146" s="151" t="b">
        <f>ISNUMBER(SEARCH("IRT",Table1[[#This Row],[Current_Status]]))</f>
        <v>0</v>
      </c>
      <c r="AL1146" s="152">
        <f>YEAR(Table1[[#This Row],[Project_Initiated]])</f>
        <v>2019</v>
      </c>
      <c r="AM1146" s="87">
        <v>43770</v>
      </c>
      <c r="AN1146" s="87" t="str">
        <f>IF(AND(Table1[[#This Row],[Completed Date]]&gt;="07/01/2019"+0,Table1[[#This Row],[Completed Date]]&lt;="6/30/2020"+0),"FY 19-20",IF(AND(Table1[[#This Row],[Completed Date]]&gt;="07/01/2018"+0,Table1[[#This Row],[Completed Date]]&lt;="6/30/2019"+0),"FY 18-19",""))</f>
        <v/>
      </c>
      <c r="AO1146" s="152">
        <f>IFERROR(FIND("R",Table1[[#This Row],[FS_Priority]]),"")</f>
        <v>1</v>
      </c>
      <c r="AX1146"/>
      <c r="BA1146" s="3"/>
    </row>
    <row r="1147" spans="1:53" hidden="1" x14ac:dyDescent="0.25">
      <c r="A1147" s="164" t="s">
        <v>3237</v>
      </c>
      <c r="B1147" s="164" t="s">
        <v>295</v>
      </c>
      <c r="C1147" s="164" t="s">
        <v>3237</v>
      </c>
      <c r="D1147" s="168" t="b">
        <v>0</v>
      </c>
      <c r="E1147" s="164" t="s">
        <v>4804</v>
      </c>
      <c r="F1147" s="164" t="s">
        <v>3585</v>
      </c>
      <c r="G1147" s="164" t="s">
        <v>295</v>
      </c>
      <c r="H1147" s="164" t="s">
        <v>553</v>
      </c>
      <c r="I1147" s="164" t="s">
        <v>4344</v>
      </c>
      <c r="J1147" s="164" t="s">
        <v>2838</v>
      </c>
      <c r="K1147" s="164" t="s">
        <v>3793</v>
      </c>
      <c r="L1147" s="164" t="s">
        <v>332</v>
      </c>
      <c r="M1147" s="164" t="s">
        <v>4345</v>
      </c>
      <c r="N1147" s="164" t="s">
        <v>295</v>
      </c>
      <c r="O1147" s="164" t="s">
        <v>243</v>
      </c>
      <c r="Q1147" s="164" t="s">
        <v>3586</v>
      </c>
      <c r="R1147" s="164" t="s">
        <v>295</v>
      </c>
      <c r="S1147" s="168" t="b">
        <v>0</v>
      </c>
      <c r="V1147" s="170">
        <v>43594</v>
      </c>
      <c r="W1147" s="164" t="s">
        <v>295</v>
      </c>
      <c r="X1147"/>
      <c r="Z1147" s="164" t="s">
        <v>295</v>
      </c>
      <c r="AC1147" s="164" t="s">
        <v>4406</v>
      </c>
      <c r="AE1147" s="164" t="s">
        <v>295</v>
      </c>
      <c r="AF1147" s="164" t="s">
        <v>295</v>
      </c>
      <c r="AG1147" s="164" t="s">
        <v>295</v>
      </c>
      <c r="AH1147" s="170">
        <v>43668</v>
      </c>
      <c r="AI1147" s="164" t="s">
        <v>4934</v>
      </c>
      <c r="AJ1147" s="151" t="str">
        <f t="shared" si="17"/>
        <v>FS</v>
      </c>
      <c r="AK1147" s="151" t="b">
        <f>ISNUMBER(SEARCH("IRT",Table1[[#This Row],[Current_Status]]))</f>
        <v>0</v>
      </c>
      <c r="AL1147" s="152">
        <f>YEAR(Table1[[#This Row],[Project_Initiated]])</f>
        <v>2019</v>
      </c>
      <c r="AM1147" s="87">
        <v>43770</v>
      </c>
      <c r="AN1147" s="87" t="str">
        <f>IF(AND(Table1[[#This Row],[Completed Date]]&gt;="07/01/2019"+0,Table1[[#This Row],[Completed Date]]&lt;="6/30/2020"+0),"FY 19-20",IF(AND(Table1[[#This Row],[Completed Date]]&gt;="07/01/2018"+0,Table1[[#This Row],[Completed Date]]&lt;="6/30/2019"+0),"FY 18-19",""))</f>
        <v>FY 19-20</v>
      </c>
      <c r="AO1147" s="152">
        <f>IFERROR(FIND("R",Table1[[#This Row],[FS_Priority]]),"")</f>
        <v>1</v>
      </c>
      <c r="AX1147"/>
      <c r="BA1147" s="3"/>
    </row>
    <row r="1148" spans="1:53" hidden="1" x14ac:dyDescent="0.25">
      <c r="A1148" s="164" t="s">
        <v>4579</v>
      </c>
      <c r="B1148" s="164" t="s">
        <v>295</v>
      </c>
      <c r="C1148" s="164" t="s">
        <v>4579</v>
      </c>
      <c r="D1148" s="168" t="b">
        <v>0</v>
      </c>
      <c r="E1148" s="164" t="s">
        <v>4804</v>
      </c>
      <c r="F1148" s="164" t="s">
        <v>4720</v>
      </c>
      <c r="G1148" s="164" t="s">
        <v>295</v>
      </c>
      <c r="H1148" s="164" t="s">
        <v>4902</v>
      </c>
      <c r="I1148" s="164" t="s">
        <v>295</v>
      </c>
      <c r="J1148" s="164" t="s">
        <v>2838</v>
      </c>
      <c r="K1148" s="164" t="s">
        <v>3793</v>
      </c>
      <c r="L1148" s="164" t="s">
        <v>332</v>
      </c>
      <c r="M1148" s="164" t="s">
        <v>4721</v>
      </c>
      <c r="N1148" s="164" t="s">
        <v>295</v>
      </c>
      <c r="O1148" s="164" t="s">
        <v>619</v>
      </c>
      <c r="Q1148" s="164" t="s">
        <v>3586</v>
      </c>
      <c r="R1148" s="164" t="s">
        <v>295</v>
      </c>
      <c r="S1148" s="168" t="b">
        <v>0</v>
      </c>
      <c r="V1148" s="170">
        <v>43713</v>
      </c>
      <c r="W1148" s="164" t="s">
        <v>295</v>
      </c>
      <c r="X1148"/>
      <c r="Z1148" s="164" t="s">
        <v>295</v>
      </c>
      <c r="AC1148" s="164" t="s">
        <v>295</v>
      </c>
      <c r="AE1148" s="164" t="s">
        <v>619</v>
      </c>
      <c r="AF1148" s="164" t="s">
        <v>295</v>
      </c>
      <c r="AG1148" s="164" t="s">
        <v>295</v>
      </c>
      <c r="AH1148" s="170">
        <v>43726</v>
      </c>
      <c r="AI1148" s="164" t="s">
        <v>4787</v>
      </c>
      <c r="AJ1148" s="151" t="str">
        <f t="shared" si="17"/>
        <v>FS</v>
      </c>
      <c r="AK1148" s="151" t="b">
        <f>ISNUMBER(SEARCH("IRT",Table1[[#This Row],[Current_Status]]))</f>
        <v>0</v>
      </c>
      <c r="AL1148" s="152">
        <f>YEAR(Table1[[#This Row],[Project_Initiated]])</f>
        <v>2019</v>
      </c>
      <c r="AM1148" s="87">
        <v>43770</v>
      </c>
      <c r="AN1148" s="87" t="str">
        <f>IF(AND(Table1[[#This Row],[Completed Date]]&gt;="07/01/2019"+0,Table1[[#This Row],[Completed Date]]&lt;="6/30/2020"+0),"FY 19-20",IF(AND(Table1[[#This Row],[Completed Date]]&gt;="07/01/2018"+0,Table1[[#This Row],[Completed Date]]&lt;="6/30/2019"+0),"FY 18-19",""))</f>
        <v>FY 19-20</v>
      </c>
      <c r="AO1148" s="152">
        <f>IFERROR(FIND("R",Table1[[#This Row],[FS_Priority]]),"")</f>
        <v>1</v>
      </c>
      <c r="AX1148"/>
      <c r="BA1148" s="3"/>
    </row>
    <row r="1149" spans="1:53" hidden="1" x14ac:dyDescent="0.25">
      <c r="A1149" s="164" t="s">
        <v>4581</v>
      </c>
      <c r="B1149" s="164" t="s">
        <v>295</v>
      </c>
      <c r="C1149" s="164" t="s">
        <v>4581</v>
      </c>
      <c r="D1149" s="168" t="b">
        <v>0</v>
      </c>
      <c r="E1149" s="164" t="s">
        <v>4804</v>
      </c>
      <c r="F1149" s="164" t="s">
        <v>4722</v>
      </c>
      <c r="G1149" s="164" t="s">
        <v>295</v>
      </c>
      <c r="H1149" s="164" t="s">
        <v>4903</v>
      </c>
      <c r="I1149" s="164" t="s">
        <v>4723</v>
      </c>
      <c r="J1149" s="164" t="s">
        <v>2838</v>
      </c>
      <c r="K1149" s="164" t="s">
        <v>3793</v>
      </c>
      <c r="L1149" s="164" t="s">
        <v>332</v>
      </c>
      <c r="M1149" s="164" t="s">
        <v>4721</v>
      </c>
      <c r="N1149" s="164" t="s">
        <v>295</v>
      </c>
      <c r="O1149" s="164" t="s">
        <v>619</v>
      </c>
      <c r="Q1149" s="164" t="s">
        <v>3588</v>
      </c>
      <c r="R1149" s="164" t="s">
        <v>295</v>
      </c>
      <c r="S1149" s="168" t="b">
        <v>0</v>
      </c>
      <c r="V1149" s="170">
        <v>43713</v>
      </c>
      <c r="W1149" s="164" t="s">
        <v>295</v>
      </c>
      <c r="X1149"/>
      <c r="Z1149" s="164" t="s">
        <v>295</v>
      </c>
      <c r="AC1149" s="164" t="s">
        <v>295</v>
      </c>
      <c r="AE1149" s="164" t="s">
        <v>619</v>
      </c>
      <c r="AF1149" s="164" t="s">
        <v>295</v>
      </c>
      <c r="AG1149" s="164" t="s">
        <v>295</v>
      </c>
      <c r="AH1149" s="170">
        <v>43726</v>
      </c>
      <c r="AI1149" s="164" t="s">
        <v>4787</v>
      </c>
      <c r="AJ1149" s="151" t="str">
        <f t="shared" si="17"/>
        <v>FS</v>
      </c>
      <c r="AK1149" s="151" t="b">
        <f>ISNUMBER(SEARCH("IRT",Table1[[#This Row],[Current_Status]]))</f>
        <v>0</v>
      </c>
      <c r="AL1149" s="152">
        <f>YEAR(Table1[[#This Row],[Project_Initiated]])</f>
        <v>2019</v>
      </c>
      <c r="AM1149" s="87">
        <v>43770</v>
      </c>
      <c r="AN1149" s="87" t="str">
        <f>IF(AND(Table1[[#This Row],[Completed Date]]&gt;="07/01/2019"+0,Table1[[#This Row],[Completed Date]]&lt;="6/30/2020"+0),"FY 19-20",IF(AND(Table1[[#This Row],[Completed Date]]&gt;="07/01/2018"+0,Table1[[#This Row],[Completed Date]]&lt;="6/30/2019"+0),"FY 18-19",""))</f>
        <v>FY 19-20</v>
      </c>
      <c r="AO1149" s="152">
        <f>IFERROR(FIND("R",Table1[[#This Row],[FS_Priority]]),"")</f>
        <v>1</v>
      </c>
      <c r="AX1149"/>
      <c r="BA1149" s="3"/>
    </row>
    <row r="1150" spans="1:53" hidden="1" x14ac:dyDescent="0.25">
      <c r="A1150" s="164" t="s">
        <v>3200</v>
      </c>
      <c r="B1150" s="164" t="s">
        <v>295</v>
      </c>
      <c r="C1150" s="164" t="s">
        <v>3200</v>
      </c>
      <c r="D1150" s="168" t="b">
        <v>0</v>
      </c>
      <c r="E1150" s="164" t="s">
        <v>4804</v>
      </c>
      <c r="F1150" s="164" t="s">
        <v>3587</v>
      </c>
      <c r="G1150" s="164" t="s">
        <v>295</v>
      </c>
      <c r="H1150" s="164" t="s">
        <v>2411</v>
      </c>
      <c r="I1150" s="164" t="s">
        <v>4346</v>
      </c>
      <c r="J1150" s="164" t="s">
        <v>2854</v>
      </c>
      <c r="K1150" s="164" t="s">
        <v>3793</v>
      </c>
      <c r="L1150" s="164" t="s">
        <v>332</v>
      </c>
      <c r="M1150" s="164" t="s">
        <v>4347</v>
      </c>
      <c r="N1150" s="164" t="s">
        <v>295</v>
      </c>
      <c r="O1150" s="164" t="s">
        <v>243</v>
      </c>
      <c r="Q1150" s="164" t="s">
        <v>3588</v>
      </c>
      <c r="R1150" s="164" t="s">
        <v>295</v>
      </c>
      <c r="S1150" s="168" t="b">
        <v>0</v>
      </c>
      <c r="V1150" s="170">
        <v>43566</v>
      </c>
      <c r="W1150" s="164" t="s">
        <v>295</v>
      </c>
      <c r="X1150"/>
      <c r="Z1150" s="164" t="s">
        <v>295</v>
      </c>
      <c r="AC1150" s="164" t="s">
        <v>3589</v>
      </c>
      <c r="AE1150" s="164" t="s">
        <v>295</v>
      </c>
      <c r="AF1150" s="164" t="s">
        <v>3391</v>
      </c>
      <c r="AG1150" s="164" t="s">
        <v>295</v>
      </c>
      <c r="AH1150" s="170">
        <v>43630</v>
      </c>
      <c r="AI1150" s="164" t="s">
        <v>4934</v>
      </c>
      <c r="AJ1150" s="151" t="str">
        <f t="shared" si="17"/>
        <v>FS</v>
      </c>
      <c r="AK1150" s="151" t="b">
        <f>ISNUMBER(SEARCH("IRT",Table1[[#This Row],[Current_Status]]))</f>
        <v>0</v>
      </c>
      <c r="AL1150" s="152">
        <f>YEAR(Table1[[#This Row],[Project_Initiated]])</f>
        <v>2019</v>
      </c>
      <c r="AM1150" s="87">
        <v>43770</v>
      </c>
      <c r="AN1150" s="87" t="str">
        <f>IF(AND(Table1[[#This Row],[Completed Date]]&gt;="07/01/2019"+0,Table1[[#This Row],[Completed Date]]&lt;="6/30/2020"+0),"FY 19-20",IF(AND(Table1[[#This Row],[Completed Date]]&gt;="07/01/2018"+0,Table1[[#This Row],[Completed Date]]&lt;="6/30/2019"+0),"FY 18-19",""))</f>
        <v>FY 18-19</v>
      </c>
      <c r="AO1150" s="152">
        <f>IFERROR(FIND("R",Table1[[#This Row],[FS_Priority]]),"")</f>
        <v>1</v>
      </c>
      <c r="AX1150"/>
      <c r="BA1150" s="3"/>
    </row>
    <row r="1151" spans="1:53" hidden="1" x14ac:dyDescent="0.25">
      <c r="A1151" s="164" t="s">
        <v>4582</v>
      </c>
      <c r="B1151" s="164" t="s">
        <v>295</v>
      </c>
      <c r="C1151" s="164" t="s">
        <v>4582</v>
      </c>
      <c r="D1151" s="168" t="b">
        <v>0</v>
      </c>
      <c r="E1151" s="164" t="s">
        <v>4804</v>
      </c>
      <c r="F1151" s="164" t="s">
        <v>4724</v>
      </c>
      <c r="G1151" s="164" t="s">
        <v>295</v>
      </c>
      <c r="H1151" s="164" t="s">
        <v>4903</v>
      </c>
      <c r="I1151" s="164" t="s">
        <v>4723</v>
      </c>
      <c r="J1151" s="164" t="s">
        <v>2838</v>
      </c>
      <c r="K1151" s="164" t="s">
        <v>3793</v>
      </c>
      <c r="L1151" s="164" t="s">
        <v>332</v>
      </c>
      <c r="M1151" s="164" t="s">
        <v>4721</v>
      </c>
      <c r="N1151" s="164" t="s">
        <v>295</v>
      </c>
      <c r="O1151" s="164" t="s">
        <v>619</v>
      </c>
      <c r="Q1151" s="164" t="s">
        <v>3742</v>
      </c>
      <c r="R1151" s="164" t="s">
        <v>295</v>
      </c>
      <c r="S1151" s="168" t="b">
        <v>0</v>
      </c>
      <c r="V1151" s="170">
        <v>43713</v>
      </c>
      <c r="W1151" s="164" t="s">
        <v>295</v>
      </c>
      <c r="X1151"/>
      <c r="Z1151" s="164" t="s">
        <v>295</v>
      </c>
      <c r="AC1151" s="164" t="s">
        <v>295</v>
      </c>
      <c r="AE1151" s="164" t="s">
        <v>619</v>
      </c>
      <c r="AF1151" s="164" t="s">
        <v>295</v>
      </c>
      <c r="AG1151" s="164" t="s">
        <v>295</v>
      </c>
      <c r="AH1151" s="170">
        <v>43726</v>
      </c>
      <c r="AI1151" s="164" t="s">
        <v>4787</v>
      </c>
      <c r="AJ1151" s="151" t="str">
        <f t="shared" si="17"/>
        <v>FS</v>
      </c>
      <c r="AK1151" s="151" t="b">
        <f>ISNUMBER(SEARCH("IRT",Table1[[#This Row],[Current_Status]]))</f>
        <v>0</v>
      </c>
      <c r="AL1151" s="152">
        <f>YEAR(Table1[[#This Row],[Project_Initiated]])</f>
        <v>2019</v>
      </c>
      <c r="AM1151" s="87">
        <v>43770</v>
      </c>
      <c r="AN1151" s="87" t="str">
        <f>IF(AND(Table1[[#This Row],[Completed Date]]&gt;="07/01/2019"+0,Table1[[#This Row],[Completed Date]]&lt;="6/30/2020"+0),"FY 19-20",IF(AND(Table1[[#This Row],[Completed Date]]&gt;="07/01/2018"+0,Table1[[#This Row],[Completed Date]]&lt;="6/30/2019"+0),"FY 18-19",""))</f>
        <v>FY 19-20</v>
      </c>
      <c r="AO1151" s="152">
        <f>IFERROR(FIND("R",Table1[[#This Row],[FS_Priority]]),"")</f>
        <v>1</v>
      </c>
      <c r="AX1151"/>
      <c r="BA1151" s="3"/>
    </row>
    <row r="1152" spans="1:53" hidden="1" x14ac:dyDescent="0.25">
      <c r="A1152" s="164" t="s">
        <v>4583</v>
      </c>
      <c r="B1152" s="164" t="s">
        <v>295</v>
      </c>
      <c r="C1152" s="164" t="s">
        <v>4583</v>
      </c>
      <c r="D1152" s="168" t="b">
        <v>0</v>
      </c>
      <c r="E1152" s="164" t="s">
        <v>4804</v>
      </c>
      <c r="F1152" s="164" t="s">
        <v>4725</v>
      </c>
      <c r="G1152" s="164" t="s">
        <v>295</v>
      </c>
      <c r="H1152" s="164" t="s">
        <v>4902</v>
      </c>
      <c r="I1152" s="164" t="s">
        <v>4726</v>
      </c>
      <c r="J1152" s="164" t="s">
        <v>2838</v>
      </c>
      <c r="K1152" s="164" t="s">
        <v>3793</v>
      </c>
      <c r="L1152" s="164" t="s">
        <v>332</v>
      </c>
      <c r="M1152" s="164" t="s">
        <v>4721</v>
      </c>
      <c r="N1152" s="164" t="s">
        <v>295</v>
      </c>
      <c r="O1152" s="164" t="s">
        <v>619</v>
      </c>
      <c r="P1152" s="167"/>
      <c r="Q1152" s="164" t="s">
        <v>3744</v>
      </c>
      <c r="R1152" s="164" t="s">
        <v>295</v>
      </c>
      <c r="S1152" s="168" t="b">
        <v>0</v>
      </c>
      <c r="T1152" s="167"/>
      <c r="V1152" s="170">
        <v>43713</v>
      </c>
      <c r="W1152" s="164" t="s">
        <v>295</v>
      </c>
      <c r="X1152" s="167"/>
      <c r="Y1152" s="167"/>
      <c r="Z1152" s="164" t="s">
        <v>295</v>
      </c>
      <c r="AC1152" s="164" t="s">
        <v>295</v>
      </c>
      <c r="AE1152" s="164" t="s">
        <v>619</v>
      </c>
      <c r="AF1152" s="164" t="s">
        <v>295</v>
      </c>
      <c r="AG1152" s="164" t="s">
        <v>295</v>
      </c>
      <c r="AH1152" s="171">
        <v>43726</v>
      </c>
      <c r="AI1152" s="164" t="s">
        <v>4787</v>
      </c>
      <c r="AJ1152" s="151" t="str">
        <f t="shared" si="17"/>
        <v>FS</v>
      </c>
      <c r="AK1152" s="151" t="b">
        <f>ISNUMBER(SEARCH("IRT",Table1[[#This Row],[Current_Status]]))</f>
        <v>0</v>
      </c>
      <c r="AL1152" s="152">
        <f>YEAR(Table1[[#This Row],[Project_Initiated]])</f>
        <v>2019</v>
      </c>
      <c r="AM1152" s="87">
        <v>43770</v>
      </c>
      <c r="AN1152" s="87" t="str">
        <f>IF(AND(Table1[[#This Row],[Completed Date]]&gt;="07/01/2019"+0,Table1[[#This Row],[Completed Date]]&lt;="6/30/2020"+0),"FY 19-20",IF(AND(Table1[[#This Row],[Completed Date]]&gt;="07/01/2018"+0,Table1[[#This Row],[Completed Date]]&lt;="6/30/2019"+0),"FY 18-19",""))</f>
        <v>FY 19-20</v>
      </c>
      <c r="AO1152" s="152">
        <f>IFERROR(FIND("R",Table1[[#This Row],[FS_Priority]]),"")</f>
        <v>1</v>
      </c>
      <c r="AX1152"/>
      <c r="BA1152" s="3"/>
    </row>
    <row r="1153" spans="1:53" hidden="1" x14ac:dyDescent="0.25">
      <c r="A1153" s="164" t="s">
        <v>4530</v>
      </c>
      <c r="B1153" s="164" t="s">
        <v>295</v>
      </c>
      <c r="C1153" s="164" t="s">
        <v>4530</v>
      </c>
      <c r="D1153" s="168" t="b">
        <v>0</v>
      </c>
      <c r="E1153" s="164" t="s">
        <v>4804</v>
      </c>
      <c r="F1153" s="164" t="s">
        <v>4727</v>
      </c>
      <c r="G1153" s="164" t="s">
        <v>295</v>
      </c>
      <c r="H1153" s="164" t="s">
        <v>4903</v>
      </c>
      <c r="I1153" s="164" t="s">
        <v>4728</v>
      </c>
      <c r="J1153" s="164" t="s">
        <v>2838</v>
      </c>
      <c r="K1153" s="164" t="s">
        <v>3793</v>
      </c>
      <c r="L1153" s="164" t="s">
        <v>332</v>
      </c>
      <c r="M1153" s="164" t="s">
        <v>4721</v>
      </c>
      <c r="N1153" s="164" t="s">
        <v>295</v>
      </c>
      <c r="O1153" s="164" t="s">
        <v>619</v>
      </c>
      <c r="P1153" s="167"/>
      <c r="Q1153" s="164" t="s">
        <v>3747</v>
      </c>
      <c r="R1153" s="164" t="s">
        <v>295</v>
      </c>
      <c r="S1153" s="168" t="b">
        <v>0</v>
      </c>
      <c r="T1153" s="167"/>
      <c r="V1153" s="170">
        <v>43713</v>
      </c>
      <c r="W1153" s="164" t="s">
        <v>295</v>
      </c>
      <c r="X1153" s="167"/>
      <c r="Y1153" s="167"/>
      <c r="Z1153" s="164" t="s">
        <v>295</v>
      </c>
      <c r="AC1153" s="164" t="s">
        <v>295</v>
      </c>
      <c r="AE1153" s="164" t="s">
        <v>619</v>
      </c>
      <c r="AF1153" s="164" t="s">
        <v>295</v>
      </c>
      <c r="AG1153" s="164" t="s">
        <v>295</v>
      </c>
      <c r="AH1153" s="171">
        <v>43726</v>
      </c>
      <c r="AI1153" s="164" t="s">
        <v>4787</v>
      </c>
      <c r="AJ1153" s="151" t="str">
        <f t="shared" si="17"/>
        <v>FS</v>
      </c>
      <c r="AK1153" s="151" t="b">
        <f>ISNUMBER(SEARCH("IRT",Table1[[#This Row],[Current_Status]]))</f>
        <v>0</v>
      </c>
      <c r="AL1153" s="152">
        <f>YEAR(Table1[[#This Row],[Project_Initiated]])</f>
        <v>2019</v>
      </c>
      <c r="AM1153" s="87">
        <v>43770</v>
      </c>
      <c r="AN1153" s="87" t="str">
        <f>IF(AND(Table1[[#This Row],[Completed Date]]&gt;="07/01/2019"+0,Table1[[#This Row],[Completed Date]]&lt;="6/30/2020"+0),"FY 19-20",IF(AND(Table1[[#This Row],[Completed Date]]&gt;="07/01/2018"+0,Table1[[#This Row],[Completed Date]]&lt;="6/30/2019"+0),"FY 18-19",""))</f>
        <v>FY 19-20</v>
      </c>
      <c r="AO1153" s="152">
        <f>IFERROR(FIND("R",Table1[[#This Row],[FS_Priority]]),"")</f>
        <v>1</v>
      </c>
      <c r="AX1153"/>
      <c r="BA1153" s="3"/>
    </row>
    <row r="1154" spans="1:53" hidden="1" x14ac:dyDescent="0.25">
      <c r="A1154" s="164" t="s">
        <v>53</v>
      </c>
      <c r="B1154" s="164" t="s">
        <v>53</v>
      </c>
      <c r="C1154" s="164" t="s">
        <v>295</v>
      </c>
      <c r="D1154" s="168" t="b">
        <v>0</v>
      </c>
      <c r="E1154" s="164" t="s">
        <v>4804</v>
      </c>
      <c r="F1154" s="164" t="s">
        <v>3141</v>
      </c>
      <c r="G1154" s="164" t="s">
        <v>3838</v>
      </c>
      <c r="H1154" s="164" t="s">
        <v>348</v>
      </c>
      <c r="I1154" s="164" t="s">
        <v>295</v>
      </c>
      <c r="J1154" s="164" t="s">
        <v>3831</v>
      </c>
      <c r="K1154" s="164" t="s">
        <v>3793</v>
      </c>
      <c r="L1154" s="164" t="s">
        <v>332</v>
      </c>
      <c r="M1154" s="164" t="s">
        <v>3799</v>
      </c>
      <c r="N1154" s="164" t="s">
        <v>295</v>
      </c>
      <c r="O1154" s="164" t="s">
        <v>3839</v>
      </c>
      <c r="P1154" s="168">
        <v>1</v>
      </c>
      <c r="Q1154" s="164" t="s">
        <v>295</v>
      </c>
      <c r="R1154" s="164" t="s">
        <v>295</v>
      </c>
      <c r="S1154" s="168" t="b">
        <v>0</v>
      </c>
      <c r="T1154" s="168">
        <v>160000</v>
      </c>
      <c r="V1154" s="170">
        <v>43297</v>
      </c>
      <c r="W1154" s="164" t="s">
        <v>174</v>
      </c>
      <c r="X1154" s="170">
        <v>43952</v>
      </c>
      <c r="Y1154" s="170">
        <v>44075</v>
      </c>
      <c r="Z1154" s="164" t="s">
        <v>295</v>
      </c>
      <c r="AC1154" s="164" t="s">
        <v>295</v>
      </c>
      <c r="AE1154" s="164" t="s">
        <v>295</v>
      </c>
      <c r="AF1154" s="164" t="s">
        <v>295</v>
      </c>
      <c r="AG1154" s="164" t="s">
        <v>295</v>
      </c>
      <c r="AH1154" s="167"/>
      <c r="AI1154" s="164" t="s">
        <v>295</v>
      </c>
      <c r="AJ1154" s="151" t="str">
        <f t="shared" ref="AJ1154:AJ1217" si="18">IF(LEN(A1154)&gt;6,"FS","PD&amp;C")</f>
        <v>PD&amp;C</v>
      </c>
      <c r="AK1154" s="151" t="b">
        <f>ISNUMBER(SEARCH("IRT",Table1[[#This Row],[Current_Status]]))</f>
        <v>0</v>
      </c>
      <c r="AL1154" s="152">
        <f>YEAR(Table1[[#This Row],[Project_Initiated]])</f>
        <v>2018</v>
      </c>
      <c r="AM1154" s="87">
        <v>43770</v>
      </c>
      <c r="AN1154" s="87" t="str">
        <f>IF(AND(Table1[[#This Row],[Completed Date]]&gt;="07/01/2019"+0,Table1[[#This Row],[Completed Date]]&lt;="6/30/2020"+0),"FY 19-20",IF(AND(Table1[[#This Row],[Completed Date]]&gt;="07/01/2018"+0,Table1[[#This Row],[Completed Date]]&lt;="6/30/2019"+0),"FY 18-19",""))</f>
        <v/>
      </c>
      <c r="AO1154" s="152" t="str">
        <f>IFERROR(FIND("R",Table1[[#This Row],[FS_Priority]]),"")</f>
        <v/>
      </c>
      <c r="AX1154"/>
      <c r="BA1154" s="3"/>
    </row>
    <row r="1155" spans="1:53" hidden="1" x14ac:dyDescent="0.25">
      <c r="A1155" s="164" t="s">
        <v>3038</v>
      </c>
      <c r="B1155" s="164" t="s">
        <v>3038</v>
      </c>
      <c r="C1155" s="164" t="s">
        <v>295</v>
      </c>
      <c r="D1155" s="168" t="b">
        <v>0</v>
      </c>
      <c r="E1155" s="164" t="s">
        <v>4804</v>
      </c>
      <c r="F1155" s="164" t="s">
        <v>3052</v>
      </c>
      <c r="G1155" s="164" t="s">
        <v>4193</v>
      </c>
      <c r="H1155" s="164" t="s">
        <v>295</v>
      </c>
      <c r="I1155" s="164" t="s">
        <v>295</v>
      </c>
      <c r="J1155" s="164" t="s">
        <v>3785</v>
      </c>
      <c r="K1155" s="164" t="s">
        <v>3793</v>
      </c>
      <c r="L1155" s="164" t="s">
        <v>332</v>
      </c>
      <c r="M1155" s="164" t="s">
        <v>3833</v>
      </c>
      <c r="N1155" s="164" t="s">
        <v>295</v>
      </c>
      <c r="O1155" s="164" t="s">
        <v>3790</v>
      </c>
      <c r="P1155" s="168">
        <v>1</v>
      </c>
      <c r="Q1155" s="164" t="s">
        <v>295</v>
      </c>
      <c r="R1155" s="164" t="s">
        <v>295</v>
      </c>
      <c r="S1155" s="168" t="b">
        <v>0</v>
      </c>
      <c r="T1155" s="168">
        <v>33980000</v>
      </c>
      <c r="V1155" s="170">
        <v>43528</v>
      </c>
      <c r="W1155" s="164" t="s">
        <v>72</v>
      </c>
      <c r="X1155" s="170">
        <v>44259</v>
      </c>
      <c r="Y1155" s="170">
        <v>44713</v>
      </c>
      <c r="Z1155" s="164" t="s">
        <v>295</v>
      </c>
      <c r="AC1155" s="164" t="s">
        <v>295</v>
      </c>
      <c r="AE1155" s="164" t="s">
        <v>295</v>
      </c>
      <c r="AF1155" s="164" t="s">
        <v>295</v>
      </c>
      <c r="AG1155" s="164" t="s">
        <v>295</v>
      </c>
      <c r="AH1155"/>
      <c r="AI1155" s="164" t="s">
        <v>295</v>
      </c>
      <c r="AJ1155" s="151" t="str">
        <f t="shared" si="18"/>
        <v>PD&amp;C</v>
      </c>
      <c r="AK1155" s="151" t="b">
        <f>ISNUMBER(SEARCH("IRT",Table1[[#This Row],[Current_Status]]))</f>
        <v>0</v>
      </c>
      <c r="AL1155" s="152">
        <f>YEAR(Table1[[#This Row],[Project_Initiated]])</f>
        <v>2019</v>
      </c>
      <c r="AM1155" s="87">
        <v>43770</v>
      </c>
      <c r="AN1155" s="87" t="str">
        <f>IF(AND(Table1[[#This Row],[Completed Date]]&gt;="07/01/2019"+0,Table1[[#This Row],[Completed Date]]&lt;="6/30/2020"+0),"FY 19-20",IF(AND(Table1[[#This Row],[Completed Date]]&gt;="07/01/2018"+0,Table1[[#This Row],[Completed Date]]&lt;="6/30/2019"+0),"FY 18-19",""))</f>
        <v/>
      </c>
      <c r="AO1155" s="152" t="str">
        <f>IFERROR(FIND("R",Table1[[#This Row],[FS_Priority]]),"")</f>
        <v/>
      </c>
      <c r="AX1155"/>
      <c r="BA1155" s="3"/>
    </row>
    <row r="1156" spans="1:53" hidden="1" x14ac:dyDescent="0.25">
      <c r="A1156" s="164" t="s">
        <v>260</v>
      </c>
      <c r="B1156" s="164" t="s">
        <v>260</v>
      </c>
      <c r="C1156" s="164" t="s">
        <v>295</v>
      </c>
      <c r="D1156" s="168" t="b">
        <v>0</v>
      </c>
      <c r="E1156" s="164" t="s">
        <v>4804</v>
      </c>
      <c r="F1156" s="164" t="s">
        <v>134</v>
      </c>
      <c r="G1156" s="164" t="s">
        <v>135</v>
      </c>
      <c r="H1156" s="164" t="s">
        <v>295</v>
      </c>
      <c r="I1156" s="164" t="s">
        <v>295</v>
      </c>
      <c r="J1156" s="164" t="s">
        <v>38</v>
      </c>
      <c r="K1156" s="164" t="s">
        <v>3793</v>
      </c>
      <c r="L1156" s="164" t="s">
        <v>332</v>
      </c>
      <c r="M1156" s="164" t="s">
        <v>88</v>
      </c>
      <c r="N1156" s="164" t="s">
        <v>295</v>
      </c>
      <c r="O1156" s="164" t="s">
        <v>177</v>
      </c>
      <c r="P1156" s="168">
        <v>2</v>
      </c>
      <c r="Q1156" s="164" t="s">
        <v>295</v>
      </c>
      <c r="R1156" s="164" t="s">
        <v>295</v>
      </c>
      <c r="S1156" s="168" t="b">
        <v>0</v>
      </c>
      <c r="T1156" s="168">
        <v>2942000</v>
      </c>
      <c r="V1156" s="170">
        <v>42026</v>
      </c>
      <c r="W1156" s="164" t="s">
        <v>38</v>
      </c>
      <c r="X1156" s="171">
        <v>43313</v>
      </c>
      <c r="Y1156" s="171">
        <v>43709</v>
      </c>
      <c r="Z1156" s="164" t="s">
        <v>295</v>
      </c>
      <c r="AC1156" s="164" t="s">
        <v>295</v>
      </c>
      <c r="AE1156" s="164" t="s">
        <v>295</v>
      </c>
      <c r="AF1156" s="164" t="s">
        <v>295</v>
      </c>
      <c r="AG1156" s="164" t="s">
        <v>295</v>
      </c>
      <c r="AH1156" s="171">
        <v>42962</v>
      </c>
      <c r="AI1156" s="164" t="s">
        <v>295</v>
      </c>
      <c r="AJ1156" s="151" t="str">
        <f t="shared" si="18"/>
        <v>PD&amp;C</v>
      </c>
      <c r="AK1156" s="151" t="b">
        <f>ISNUMBER(SEARCH("IRT",Table1[[#This Row],[Current_Status]]))</f>
        <v>0</v>
      </c>
      <c r="AL1156" s="152">
        <f>YEAR(Table1[[#This Row],[Project_Initiated]])</f>
        <v>2015</v>
      </c>
      <c r="AM1156" s="87">
        <v>43770</v>
      </c>
      <c r="AN1156" s="87" t="str">
        <f>IF(AND(Table1[[#This Row],[Completed Date]]&gt;="07/01/2019"+0,Table1[[#This Row],[Completed Date]]&lt;="6/30/2020"+0),"FY 19-20",IF(AND(Table1[[#This Row],[Completed Date]]&gt;="07/01/2018"+0,Table1[[#This Row],[Completed Date]]&lt;="6/30/2019"+0),"FY 18-19",""))</f>
        <v/>
      </c>
      <c r="AO1156" s="152" t="str">
        <f>IFERROR(FIND("R",Table1[[#This Row],[FS_Priority]]),"")</f>
        <v/>
      </c>
      <c r="AX1156"/>
      <c r="BA1156" s="3"/>
    </row>
    <row r="1157" spans="1:53" hidden="1" x14ac:dyDescent="0.25">
      <c r="A1157" s="164" t="s">
        <v>58</v>
      </c>
      <c r="B1157" s="164" t="s">
        <v>58</v>
      </c>
      <c r="C1157" s="164" t="s">
        <v>295</v>
      </c>
      <c r="D1157" s="168" t="b">
        <v>0</v>
      </c>
      <c r="E1157" s="164" t="s">
        <v>4804</v>
      </c>
      <c r="F1157" s="164" t="s">
        <v>59</v>
      </c>
      <c r="G1157" s="164" t="s">
        <v>3843</v>
      </c>
      <c r="H1157" s="164" t="s">
        <v>348</v>
      </c>
      <c r="I1157" s="164" t="s">
        <v>295</v>
      </c>
      <c r="J1157" s="164" t="s">
        <v>4998</v>
      </c>
      <c r="K1157" s="164" t="s">
        <v>3793</v>
      </c>
      <c r="L1157" s="164" t="s">
        <v>332</v>
      </c>
      <c r="M1157" s="164" t="s">
        <v>3799</v>
      </c>
      <c r="N1157" s="164" t="s">
        <v>295</v>
      </c>
      <c r="O1157" s="164" t="s">
        <v>3839</v>
      </c>
      <c r="P1157" s="168">
        <v>2</v>
      </c>
      <c r="Q1157" s="164" t="s">
        <v>295</v>
      </c>
      <c r="R1157" s="164" t="s">
        <v>295</v>
      </c>
      <c r="S1157" s="168" t="b">
        <v>0</v>
      </c>
      <c r="T1157" s="168">
        <v>2782000</v>
      </c>
      <c r="V1157" s="170">
        <v>43300</v>
      </c>
      <c r="W1157" s="164" t="s">
        <v>74</v>
      </c>
      <c r="X1157" s="171">
        <v>43891</v>
      </c>
      <c r="Y1157" s="171">
        <v>44044</v>
      </c>
      <c r="Z1157" s="164" t="s">
        <v>295</v>
      </c>
      <c r="AC1157" s="164" t="s">
        <v>295</v>
      </c>
      <c r="AE1157" s="164" t="s">
        <v>295</v>
      </c>
      <c r="AF1157" s="164" t="s">
        <v>295</v>
      </c>
      <c r="AG1157" s="164" t="s">
        <v>295</v>
      </c>
      <c r="AH1157"/>
      <c r="AI1157" s="164" t="s">
        <v>295</v>
      </c>
      <c r="AJ1157" s="151" t="str">
        <f t="shared" si="18"/>
        <v>PD&amp;C</v>
      </c>
      <c r="AK1157" s="151" t="b">
        <f>ISNUMBER(SEARCH("IRT",Table1[[#This Row],[Current_Status]]))</f>
        <v>0</v>
      </c>
      <c r="AL1157" s="152">
        <f>YEAR(Table1[[#This Row],[Project_Initiated]])</f>
        <v>2018</v>
      </c>
      <c r="AM1157" s="87">
        <v>43770</v>
      </c>
      <c r="AN1157" s="87" t="str">
        <f>IF(AND(Table1[[#This Row],[Completed Date]]&gt;="07/01/2019"+0,Table1[[#This Row],[Completed Date]]&lt;="6/30/2020"+0),"FY 19-20",IF(AND(Table1[[#This Row],[Completed Date]]&gt;="07/01/2018"+0,Table1[[#This Row],[Completed Date]]&lt;="6/30/2019"+0),"FY 18-19",""))</f>
        <v/>
      </c>
      <c r="AO1157" s="152" t="str">
        <f>IFERROR(FIND("R",Table1[[#This Row],[FS_Priority]]),"")</f>
        <v/>
      </c>
      <c r="AX1157"/>
      <c r="BA1157" s="3"/>
    </row>
    <row r="1158" spans="1:53" hidden="1" x14ac:dyDescent="0.25">
      <c r="A1158" s="164" t="s">
        <v>60</v>
      </c>
      <c r="B1158" s="164" t="s">
        <v>60</v>
      </c>
      <c r="C1158" s="164" t="s">
        <v>295</v>
      </c>
      <c r="D1158" s="168" t="b">
        <v>0</v>
      </c>
      <c r="E1158" s="164" t="s">
        <v>4804</v>
      </c>
      <c r="F1158" s="164" t="s">
        <v>61</v>
      </c>
      <c r="G1158" s="164" t="s">
        <v>3844</v>
      </c>
      <c r="H1158" s="164" t="s">
        <v>359</v>
      </c>
      <c r="I1158" s="164" t="s">
        <v>295</v>
      </c>
      <c r="J1158" s="164" t="s">
        <v>3831</v>
      </c>
      <c r="K1158" s="164" t="s">
        <v>3793</v>
      </c>
      <c r="L1158" s="164" t="s">
        <v>332</v>
      </c>
      <c r="M1158" s="164" t="s">
        <v>3799</v>
      </c>
      <c r="N1158" s="164" t="s">
        <v>295</v>
      </c>
      <c r="O1158" s="164" t="s">
        <v>3839</v>
      </c>
      <c r="P1158" s="168">
        <v>3</v>
      </c>
      <c r="Q1158" s="164" t="s">
        <v>295</v>
      </c>
      <c r="R1158" s="164" t="s">
        <v>295</v>
      </c>
      <c r="S1158" s="168" t="b">
        <v>0</v>
      </c>
      <c r="T1158" s="169">
        <v>50000</v>
      </c>
      <c r="V1158" s="170">
        <v>43312</v>
      </c>
      <c r="W1158" s="164" t="s">
        <v>4999</v>
      </c>
      <c r="X1158" s="167"/>
      <c r="Y1158" s="167"/>
      <c r="Z1158" s="164" t="s">
        <v>295</v>
      </c>
      <c r="AC1158" s="164" t="s">
        <v>295</v>
      </c>
      <c r="AE1158" s="164" t="s">
        <v>295</v>
      </c>
      <c r="AF1158" s="164" t="s">
        <v>295</v>
      </c>
      <c r="AG1158" s="164" t="s">
        <v>295</v>
      </c>
      <c r="AH1158"/>
      <c r="AI1158" s="164" t="s">
        <v>295</v>
      </c>
      <c r="AJ1158" s="151" t="str">
        <f t="shared" si="18"/>
        <v>PD&amp;C</v>
      </c>
      <c r="AK1158" s="151" t="b">
        <f>ISNUMBER(SEARCH("IRT",Table1[[#This Row],[Current_Status]]))</f>
        <v>0</v>
      </c>
      <c r="AL1158" s="152">
        <f>YEAR(Table1[[#This Row],[Project_Initiated]])</f>
        <v>2018</v>
      </c>
      <c r="AM1158" s="87">
        <v>43770</v>
      </c>
      <c r="AN1158" s="87" t="str">
        <f>IF(AND(Table1[[#This Row],[Completed Date]]&gt;="07/01/2019"+0,Table1[[#This Row],[Completed Date]]&lt;="6/30/2020"+0),"FY 19-20",IF(AND(Table1[[#This Row],[Completed Date]]&gt;="07/01/2018"+0,Table1[[#This Row],[Completed Date]]&lt;="6/30/2019"+0),"FY 18-19",""))</f>
        <v/>
      </c>
      <c r="AO1158" s="152" t="str">
        <f>IFERROR(FIND("R",Table1[[#This Row],[FS_Priority]]),"")</f>
        <v/>
      </c>
      <c r="AX1158"/>
      <c r="BA1158" s="3"/>
    </row>
    <row r="1159" spans="1:53" hidden="1" x14ac:dyDescent="0.25">
      <c r="A1159" s="164" t="s">
        <v>62</v>
      </c>
      <c r="B1159" s="164" t="s">
        <v>62</v>
      </c>
      <c r="C1159" s="164" t="s">
        <v>295</v>
      </c>
      <c r="D1159" s="168" t="b">
        <v>0</v>
      </c>
      <c r="E1159" s="164" t="s">
        <v>4804</v>
      </c>
      <c r="F1159" s="164" t="s">
        <v>2831</v>
      </c>
      <c r="G1159" s="164" t="s">
        <v>3845</v>
      </c>
      <c r="H1159" s="164" t="s">
        <v>353</v>
      </c>
      <c r="I1159" s="164" t="s">
        <v>295</v>
      </c>
      <c r="J1159" s="164" t="s">
        <v>5000</v>
      </c>
      <c r="K1159" s="164" t="s">
        <v>3793</v>
      </c>
      <c r="L1159" s="164" t="s">
        <v>332</v>
      </c>
      <c r="M1159" s="164" t="s">
        <v>3799</v>
      </c>
      <c r="N1159" s="164" t="s">
        <v>295</v>
      </c>
      <c r="O1159" s="164" t="s">
        <v>3839</v>
      </c>
      <c r="P1159" s="168">
        <v>4</v>
      </c>
      <c r="Q1159" s="164" t="s">
        <v>295</v>
      </c>
      <c r="R1159" s="164" t="s">
        <v>295</v>
      </c>
      <c r="S1159" s="168" t="b">
        <v>0</v>
      </c>
      <c r="T1159" s="168">
        <v>0</v>
      </c>
      <c r="V1159" s="170">
        <v>43312</v>
      </c>
      <c r="W1159" s="164" t="s">
        <v>4500</v>
      </c>
      <c r="X1159"/>
      <c r="Z1159" s="164" t="s">
        <v>295</v>
      </c>
      <c r="AC1159" s="164" t="s">
        <v>295</v>
      </c>
      <c r="AE1159" s="164" t="s">
        <v>295</v>
      </c>
      <c r="AF1159" s="164" t="s">
        <v>295</v>
      </c>
      <c r="AG1159" s="164" t="s">
        <v>295</v>
      </c>
      <c r="AH1159"/>
      <c r="AI1159" s="164" t="s">
        <v>295</v>
      </c>
      <c r="AJ1159" s="151" t="str">
        <f t="shared" si="18"/>
        <v>PD&amp;C</v>
      </c>
      <c r="AK1159" s="151" t="b">
        <f>ISNUMBER(SEARCH("IRT",Table1[[#This Row],[Current_Status]]))</f>
        <v>0</v>
      </c>
      <c r="AL1159" s="152">
        <f>YEAR(Table1[[#This Row],[Project_Initiated]])</f>
        <v>2018</v>
      </c>
      <c r="AM1159" s="87">
        <v>43770</v>
      </c>
      <c r="AN1159" s="87" t="str">
        <f>IF(AND(Table1[[#This Row],[Completed Date]]&gt;="07/01/2019"+0,Table1[[#This Row],[Completed Date]]&lt;="6/30/2020"+0),"FY 19-20",IF(AND(Table1[[#This Row],[Completed Date]]&gt;="07/01/2018"+0,Table1[[#This Row],[Completed Date]]&lt;="6/30/2019"+0),"FY 18-19",""))</f>
        <v/>
      </c>
      <c r="AO1159" s="152" t="str">
        <f>IFERROR(FIND("R",Table1[[#This Row],[FS_Priority]]),"")</f>
        <v/>
      </c>
      <c r="AX1159"/>
      <c r="BA1159" s="3"/>
    </row>
    <row r="1160" spans="1:53" hidden="1" x14ac:dyDescent="0.25">
      <c r="A1160" s="164" t="s">
        <v>3138</v>
      </c>
      <c r="B1160" s="164" t="s">
        <v>3138</v>
      </c>
      <c r="C1160" s="164" t="s">
        <v>295</v>
      </c>
      <c r="D1160" s="168" t="b">
        <v>0</v>
      </c>
      <c r="E1160" s="164" t="s">
        <v>4804</v>
      </c>
      <c r="F1160" s="164" t="s">
        <v>3155</v>
      </c>
      <c r="G1160" s="164" t="s">
        <v>3156</v>
      </c>
      <c r="H1160" s="164" t="s">
        <v>295</v>
      </c>
      <c r="I1160" s="164" t="s">
        <v>295</v>
      </c>
      <c r="J1160" s="164" t="s">
        <v>4368</v>
      </c>
      <c r="K1160" s="164" t="s">
        <v>3793</v>
      </c>
      <c r="L1160" s="164" t="s">
        <v>332</v>
      </c>
      <c r="M1160" s="164" t="s">
        <v>3848</v>
      </c>
      <c r="N1160" s="164" t="s">
        <v>295</v>
      </c>
      <c r="O1160" s="164" t="s">
        <v>177</v>
      </c>
      <c r="P1160" s="168">
        <v>5</v>
      </c>
      <c r="Q1160" s="164" t="s">
        <v>295</v>
      </c>
      <c r="R1160" s="164" t="s">
        <v>295</v>
      </c>
      <c r="S1160" s="168" t="b">
        <v>0</v>
      </c>
      <c r="T1160" s="167"/>
      <c r="V1160" s="170">
        <v>43577</v>
      </c>
      <c r="W1160" s="164" t="s">
        <v>3185</v>
      </c>
      <c r="X1160" s="171">
        <v>43617</v>
      </c>
      <c r="Y1160" s="171">
        <v>43739</v>
      </c>
      <c r="Z1160" s="164" t="s">
        <v>295</v>
      </c>
      <c r="AC1160" s="164" t="s">
        <v>295</v>
      </c>
      <c r="AE1160" s="164" t="s">
        <v>295</v>
      </c>
      <c r="AF1160" s="164" t="s">
        <v>295</v>
      </c>
      <c r="AG1160" s="164" t="s">
        <v>295</v>
      </c>
      <c r="AH1160"/>
      <c r="AI1160" s="164" t="s">
        <v>295</v>
      </c>
      <c r="AJ1160" s="151" t="str">
        <f t="shared" si="18"/>
        <v>PD&amp;C</v>
      </c>
      <c r="AK1160" s="151" t="b">
        <f>ISNUMBER(SEARCH("IRT",Table1[[#This Row],[Current_Status]]))</f>
        <v>0</v>
      </c>
      <c r="AL1160" s="152">
        <f>YEAR(Table1[[#This Row],[Project_Initiated]])</f>
        <v>2019</v>
      </c>
      <c r="AM1160" s="87">
        <v>43770</v>
      </c>
      <c r="AN1160" s="87" t="str">
        <f>IF(AND(Table1[[#This Row],[Completed Date]]&gt;="07/01/2019"+0,Table1[[#This Row],[Completed Date]]&lt;="6/30/2020"+0),"FY 19-20",IF(AND(Table1[[#This Row],[Completed Date]]&gt;="07/01/2018"+0,Table1[[#This Row],[Completed Date]]&lt;="6/30/2019"+0),"FY 18-19",""))</f>
        <v/>
      </c>
      <c r="AO1160" s="152" t="str">
        <f>IFERROR(FIND("R",Table1[[#This Row],[FS_Priority]]),"")</f>
        <v/>
      </c>
      <c r="AX1160"/>
      <c r="BA1160" s="3"/>
    </row>
    <row r="1161" spans="1:53" hidden="1" x14ac:dyDescent="0.25">
      <c r="A1161" s="164" t="s">
        <v>63</v>
      </c>
      <c r="B1161" s="164" t="s">
        <v>63</v>
      </c>
      <c r="C1161" s="164" t="s">
        <v>295</v>
      </c>
      <c r="D1161" s="168" t="b">
        <v>0</v>
      </c>
      <c r="E1161" s="164" t="s">
        <v>4804</v>
      </c>
      <c r="F1161" s="164" t="s">
        <v>64</v>
      </c>
      <c r="G1161" s="164" t="s">
        <v>3846</v>
      </c>
      <c r="H1161" s="164" t="s">
        <v>349</v>
      </c>
      <c r="I1161" s="164" t="s">
        <v>295</v>
      </c>
      <c r="J1161" s="164" t="s">
        <v>2955</v>
      </c>
      <c r="K1161" s="164" t="s">
        <v>3793</v>
      </c>
      <c r="L1161" s="164" t="s">
        <v>332</v>
      </c>
      <c r="M1161" s="164" t="s">
        <v>3799</v>
      </c>
      <c r="N1161" s="164" t="s">
        <v>295</v>
      </c>
      <c r="O1161" s="164" t="s">
        <v>3822</v>
      </c>
      <c r="P1161" s="168">
        <v>5</v>
      </c>
      <c r="Q1161" s="164" t="s">
        <v>295</v>
      </c>
      <c r="R1161" s="164" t="s">
        <v>295</v>
      </c>
      <c r="S1161" s="168" t="b">
        <v>0</v>
      </c>
      <c r="T1161" s="168">
        <v>0</v>
      </c>
      <c r="V1161" s="170">
        <v>43007</v>
      </c>
      <c r="W1161" s="164" t="s">
        <v>2955</v>
      </c>
      <c r="X1161"/>
      <c r="Z1161" s="164" t="s">
        <v>295</v>
      </c>
      <c r="AC1161" s="164" t="s">
        <v>295</v>
      </c>
      <c r="AE1161" s="164" t="s">
        <v>295</v>
      </c>
      <c r="AF1161" s="164" t="s">
        <v>295</v>
      </c>
      <c r="AG1161" s="164" t="s">
        <v>295</v>
      </c>
      <c r="AH1161"/>
      <c r="AI1161" s="164" t="s">
        <v>295</v>
      </c>
      <c r="AJ1161" s="151" t="str">
        <f t="shared" si="18"/>
        <v>PD&amp;C</v>
      </c>
      <c r="AK1161" s="151" t="b">
        <f>ISNUMBER(SEARCH("IRT",Table1[[#This Row],[Current_Status]]))</f>
        <v>0</v>
      </c>
      <c r="AL1161" s="152">
        <f>YEAR(Table1[[#This Row],[Project_Initiated]])</f>
        <v>2017</v>
      </c>
      <c r="AM1161" s="87">
        <v>43770</v>
      </c>
      <c r="AN1161" s="87" t="str">
        <f>IF(AND(Table1[[#This Row],[Completed Date]]&gt;="07/01/2019"+0,Table1[[#This Row],[Completed Date]]&lt;="6/30/2020"+0),"FY 19-20",IF(AND(Table1[[#This Row],[Completed Date]]&gt;="07/01/2018"+0,Table1[[#This Row],[Completed Date]]&lt;="6/30/2019"+0),"FY 18-19",""))</f>
        <v/>
      </c>
      <c r="AO1161" s="152" t="str">
        <f>IFERROR(FIND("R",Table1[[#This Row],[FS_Priority]]),"")</f>
        <v/>
      </c>
      <c r="AX1161"/>
      <c r="BA1161" s="3"/>
    </row>
    <row r="1162" spans="1:53" hidden="1" x14ac:dyDescent="0.25">
      <c r="A1162" s="164" t="s">
        <v>3036</v>
      </c>
      <c r="B1162" s="164" t="s">
        <v>3036</v>
      </c>
      <c r="C1162" s="164" t="s">
        <v>295</v>
      </c>
      <c r="D1162" s="168" t="b">
        <v>0</v>
      </c>
      <c r="E1162" s="164" t="s">
        <v>4804</v>
      </c>
      <c r="F1162" s="164" t="s">
        <v>3051</v>
      </c>
      <c r="G1162" s="164" t="s">
        <v>4195</v>
      </c>
      <c r="H1162" s="164" t="s">
        <v>295</v>
      </c>
      <c r="I1162" s="164" t="s">
        <v>295</v>
      </c>
      <c r="J1162" s="164" t="s">
        <v>57</v>
      </c>
      <c r="K1162" s="164" t="s">
        <v>3793</v>
      </c>
      <c r="L1162" s="164" t="s">
        <v>332</v>
      </c>
      <c r="M1162" s="164" t="s">
        <v>3829</v>
      </c>
      <c r="N1162" s="164" t="s">
        <v>295</v>
      </c>
      <c r="O1162" s="164" t="s">
        <v>3829</v>
      </c>
      <c r="P1162" s="168">
        <v>6</v>
      </c>
      <c r="Q1162" s="164" t="s">
        <v>295</v>
      </c>
      <c r="R1162" s="164" t="s">
        <v>295</v>
      </c>
      <c r="S1162" s="168" t="b">
        <v>0</v>
      </c>
      <c r="T1162" s="168">
        <v>55000</v>
      </c>
      <c r="V1162" s="170">
        <v>43528</v>
      </c>
      <c r="W1162" s="164" t="s">
        <v>3185</v>
      </c>
      <c r="X1162"/>
      <c r="Z1162" s="164" t="s">
        <v>295</v>
      </c>
      <c r="AC1162" s="164" t="s">
        <v>295</v>
      </c>
      <c r="AE1162" s="164" t="s">
        <v>295</v>
      </c>
      <c r="AF1162" s="164" t="s">
        <v>295</v>
      </c>
      <c r="AG1162" s="164" t="s">
        <v>295</v>
      </c>
      <c r="AH1162"/>
      <c r="AI1162" s="164" t="s">
        <v>295</v>
      </c>
      <c r="AJ1162" s="151" t="str">
        <f t="shared" si="18"/>
        <v>PD&amp;C</v>
      </c>
      <c r="AK1162" s="151" t="b">
        <f>ISNUMBER(SEARCH("IRT",Table1[[#This Row],[Current_Status]]))</f>
        <v>0</v>
      </c>
      <c r="AL1162" s="152">
        <f>YEAR(Table1[[#This Row],[Project_Initiated]])</f>
        <v>2019</v>
      </c>
      <c r="AM1162" s="87">
        <v>43770</v>
      </c>
      <c r="AN1162" s="87" t="str">
        <f>IF(AND(Table1[[#This Row],[Completed Date]]&gt;="07/01/2019"+0,Table1[[#This Row],[Completed Date]]&lt;="6/30/2020"+0),"FY 19-20",IF(AND(Table1[[#This Row],[Completed Date]]&gt;="07/01/2018"+0,Table1[[#This Row],[Completed Date]]&lt;="6/30/2019"+0),"FY 18-19",""))</f>
        <v/>
      </c>
      <c r="AO1162" s="152" t="str">
        <f>IFERROR(FIND("R",Table1[[#This Row],[FS_Priority]]),"")</f>
        <v/>
      </c>
      <c r="AX1162"/>
      <c r="BA1162" s="3"/>
    </row>
    <row r="1163" spans="1:53" hidden="1" x14ac:dyDescent="0.25">
      <c r="A1163" s="164" t="s">
        <v>3033</v>
      </c>
      <c r="B1163" s="164" t="s">
        <v>3033</v>
      </c>
      <c r="C1163" s="164" t="s">
        <v>295</v>
      </c>
      <c r="D1163" s="168" t="b">
        <v>0</v>
      </c>
      <c r="E1163" s="164" t="s">
        <v>4804</v>
      </c>
      <c r="F1163" s="164" t="s">
        <v>3077</v>
      </c>
      <c r="G1163" s="164" t="s">
        <v>3049</v>
      </c>
      <c r="H1163" s="164" t="s">
        <v>295</v>
      </c>
      <c r="I1163" s="164" t="s">
        <v>295</v>
      </c>
      <c r="J1163" s="164" t="s">
        <v>3826</v>
      </c>
      <c r="K1163" s="164" t="s">
        <v>3793</v>
      </c>
      <c r="L1163" s="164" t="s">
        <v>332</v>
      </c>
      <c r="M1163" s="164" t="s">
        <v>177</v>
      </c>
      <c r="N1163" s="164" t="s">
        <v>295</v>
      </c>
      <c r="O1163" s="164" t="s">
        <v>99</v>
      </c>
      <c r="P1163" s="168">
        <v>7</v>
      </c>
      <c r="Q1163" s="164" t="s">
        <v>295</v>
      </c>
      <c r="R1163" s="164" t="s">
        <v>295</v>
      </c>
      <c r="S1163" s="168" t="b">
        <v>0</v>
      </c>
      <c r="T1163" s="168">
        <v>638000</v>
      </c>
      <c r="V1163" s="170">
        <v>43528</v>
      </c>
      <c r="W1163" s="164" t="s">
        <v>32</v>
      </c>
      <c r="X1163" s="167"/>
      <c r="Y1163" s="167"/>
      <c r="Z1163" s="164" t="s">
        <v>295</v>
      </c>
      <c r="AC1163" s="164" t="s">
        <v>295</v>
      </c>
      <c r="AE1163" s="164" t="s">
        <v>295</v>
      </c>
      <c r="AF1163" s="164" t="s">
        <v>295</v>
      </c>
      <c r="AG1163" s="164" t="s">
        <v>295</v>
      </c>
      <c r="AH1163"/>
      <c r="AI1163" s="164" t="s">
        <v>295</v>
      </c>
      <c r="AJ1163" s="151" t="str">
        <f t="shared" si="18"/>
        <v>PD&amp;C</v>
      </c>
      <c r="AK1163" s="151" t="b">
        <f>ISNUMBER(SEARCH("IRT",Table1[[#This Row],[Current_Status]]))</f>
        <v>0</v>
      </c>
      <c r="AL1163" s="152">
        <f>YEAR(Table1[[#This Row],[Project_Initiated]])</f>
        <v>2019</v>
      </c>
      <c r="AM1163" s="87">
        <v>43770</v>
      </c>
      <c r="AN1163" s="87" t="str">
        <f>IF(AND(Table1[[#This Row],[Completed Date]]&gt;="07/01/2019"+0,Table1[[#This Row],[Completed Date]]&lt;="6/30/2020"+0),"FY 19-20",IF(AND(Table1[[#This Row],[Completed Date]]&gt;="07/01/2018"+0,Table1[[#This Row],[Completed Date]]&lt;="6/30/2019"+0),"FY 18-19",""))</f>
        <v/>
      </c>
      <c r="AO1163" s="152" t="str">
        <f>IFERROR(FIND("R",Table1[[#This Row],[FS_Priority]]),"")</f>
        <v/>
      </c>
      <c r="AX1163"/>
      <c r="BA1163" s="3"/>
    </row>
    <row r="1164" spans="1:53" hidden="1" x14ac:dyDescent="0.25">
      <c r="A1164" s="164" t="s">
        <v>65</v>
      </c>
      <c r="B1164" s="164" t="s">
        <v>65</v>
      </c>
      <c r="C1164" s="164" t="s">
        <v>295</v>
      </c>
      <c r="D1164" s="168" t="b">
        <v>0</v>
      </c>
      <c r="E1164" s="164" t="s">
        <v>4804</v>
      </c>
      <c r="F1164" s="164" t="s">
        <v>66</v>
      </c>
      <c r="G1164" s="164" t="s">
        <v>67</v>
      </c>
      <c r="H1164" s="164" t="s">
        <v>295</v>
      </c>
      <c r="I1164" s="164" t="s">
        <v>295</v>
      </c>
      <c r="J1164" s="164" t="s">
        <v>3847</v>
      </c>
      <c r="K1164" s="164" t="s">
        <v>3793</v>
      </c>
      <c r="L1164" s="164" t="s">
        <v>332</v>
      </c>
      <c r="M1164" s="164" t="s">
        <v>3832</v>
      </c>
      <c r="N1164" s="164" t="s">
        <v>295</v>
      </c>
      <c r="O1164" s="164" t="s">
        <v>3848</v>
      </c>
      <c r="P1164" s="168">
        <v>7</v>
      </c>
      <c r="Q1164" s="164" t="s">
        <v>295</v>
      </c>
      <c r="R1164" s="164" t="s">
        <v>295</v>
      </c>
      <c r="S1164" s="168" t="b">
        <v>0</v>
      </c>
      <c r="T1164" s="169">
        <v>115000</v>
      </c>
      <c r="V1164" s="170">
        <v>43052</v>
      </c>
      <c r="W1164" s="164" t="s">
        <v>68</v>
      </c>
      <c r="X1164" s="167"/>
      <c r="Y1164" s="167"/>
      <c r="Z1164" s="164" t="s">
        <v>295</v>
      </c>
      <c r="AC1164" s="164" t="s">
        <v>295</v>
      </c>
      <c r="AE1164" s="164" t="s">
        <v>295</v>
      </c>
      <c r="AF1164" s="164" t="s">
        <v>295</v>
      </c>
      <c r="AG1164" s="164" t="s">
        <v>295</v>
      </c>
      <c r="AH1164"/>
      <c r="AI1164" s="164" t="s">
        <v>295</v>
      </c>
      <c r="AJ1164" s="151" t="str">
        <f t="shared" si="18"/>
        <v>PD&amp;C</v>
      </c>
      <c r="AK1164" s="151" t="b">
        <f>ISNUMBER(SEARCH("IRT",Table1[[#This Row],[Current_Status]]))</f>
        <v>0</v>
      </c>
      <c r="AL1164" s="152">
        <f>YEAR(Table1[[#This Row],[Project_Initiated]])</f>
        <v>2017</v>
      </c>
      <c r="AM1164" s="87">
        <v>43770</v>
      </c>
      <c r="AN1164" s="87" t="str">
        <f>IF(AND(Table1[[#This Row],[Completed Date]]&gt;="07/01/2019"+0,Table1[[#This Row],[Completed Date]]&lt;="6/30/2020"+0),"FY 19-20",IF(AND(Table1[[#This Row],[Completed Date]]&gt;="07/01/2018"+0,Table1[[#This Row],[Completed Date]]&lt;="6/30/2019"+0),"FY 18-19",""))</f>
        <v/>
      </c>
      <c r="AO1164" s="152" t="str">
        <f>IFERROR(FIND("R",Table1[[#This Row],[FS_Priority]]),"")</f>
        <v/>
      </c>
      <c r="AX1164"/>
      <c r="BA1164" s="3"/>
    </row>
    <row r="1165" spans="1:53" hidden="1" x14ac:dyDescent="0.25">
      <c r="A1165" s="164" t="s">
        <v>69</v>
      </c>
      <c r="B1165" s="164" t="s">
        <v>69</v>
      </c>
      <c r="C1165" s="164" t="s">
        <v>295</v>
      </c>
      <c r="D1165" s="168" t="b">
        <v>0</v>
      </c>
      <c r="E1165" s="164" t="s">
        <v>4804</v>
      </c>
      <c r="F1165" s="164" t="s">
        <v>3096</v>
      </c>
      <c r="G1165" s="164" t="s">
        <v>3849</v>
      </c>
      <c r="H1165" s="164" t="s">
        <v>295</v>
      </c>
      <c r="I1165" s="164" t="s">
        <v>295</v>
      </c>
      <c r="J1165" s="164" t="s">
        <v>3835</v>
      </c>
      <c r="K1165" s="164" t="s">
        <v>3793</v>
      </c>
      <c r="L1165" s="164" t="s">
        <v>332</v>
      </c>
      <c r="M1165" s="164" t="s">
        <v>3799</v>
      </c>
      <c r="N1165" s="164" t="s">
        <v>295</v>
      </c>
      <c r="O1165" s="164" t="s">
        <v>352</v>
      </c>
      <c r="P1165" s="168">
        <v>8</v>
      </c>
      <c r="Q1165" s="164" t="s">
        <v>295</v>
      </c>
      <c r="R1165" s="164" t="s">
        <v>295</v>
      </c>
      <c r="S1165" s="168" t="b">
        <v>0</v>
      </c>
      <c r="T1165" s="168">
        <v>0</v>
      </c>
      <c r="V1165" s="170">
        <v>43327</v>
      </c>
      <c r="W1165" s="164" t="s">
        <v>38</v>
      </c>
      <c r="X1165" s="170">
        <v>43709</v>
      </c>
      <c r="Y1165" s="170">
        <v>43770</v>
      </c>
      <c r="Z1165" s="164" t="s">
        <v>295</v>
      </c>
      <c r="AC1165" s="164" t="s">
        <v>295</v>
      </c>
      <c r="AE1165" s="164" t="s">
        <v>295</v>
      </c>
      <c r="AF1165" s="164" t="s">
        <v>295</v>
      </c>
      <c r="AG1165" s="164" t="s">
        <v>295</v>
      </c>
      <c r="AH1165"/>
      <c r="AI1165" s="164" t="s">
        <v>295</v>
      </c>
      <c r="AJ1165" s="151" t="str">
        <f t="shared" si="18"/>
        <v>PD&amp;C</v>
      </c>
      <c r="AK1165" s="151" t="b">
        <f>ISNUMBER(SEARCH("IRT",Table1[[#This Row],[Current_Status]]))</f>
        <v>0</v>
      </c>
      <c r="AL1165" s="152">
        <f>YEAR(Table1[[#This Row],[Project_Initiated]])</f>
        <v>2018</v>
      </c>
      <c r="AM1165" s="87">
        <v>43770</v>
      </c>
      <c r="AN1165" s="87" t="str">
        <f>IF(AND(Table1[[#This Row],[Completed Date]]&gt;="07/01/2019"+0,Table1[[#This Row],[Completed Date]]&lt;="6/30/2020"+0),"FY 19-20",IF(AND(Table1[[#This Row],[Completed Date]]&gt;="07/01/2018"+0,Table1[[#This Row],[Completed Date]]&lt;="6/30/2019"+0),"FY 18-19",""))</f>
        <v/>
      </c>
      <c r="AO1165" s="152" t="str">
        <f>IFERROR(FIND("R",Table1[[#This Row],[FS_Priority]]),"")</f>
        <v/>
      </c>
      <c r="AX1165"/>
      <c r="BA1165" s="3"/>
    </row>
    <row r="1166" spans="1:53" hidden="1" x14ac:dyDescent="0.25">
      <c r="A1166" s="164" t="s">
        <v>3037</v>
      </c>
      <c r="B1166" s="164" t="s">
        <v>3037</v>
      </c>
      <c r="C1166" s="164" t="s">
        <v>295</v>
      </c>
      <c r="D1166" s="168" t="b">
        <v>0</v>
      </c>
      <c r="E1166" s="164" t="s">
        <v>4804</v>
      </c>
      <c r="F1166" s="164" t="s">
        <v>3050</v>
      </c>
      <c r="G1166" s="164" t="s">
        <v>4196</v>
      </c>
      <c r="H1166" s="164" t="s">
        <v>295</v>
      </c>
      <c r="I1166" s="164" t="s">
        <v>295</v>
      </c>
      <c r="J1166" s="164" t="s">
        <v>57</v>
      </c>
      <c r="K1166" s="164" t="s">
        <v>3793</v>
      </c>
      <c r="L1166" s="164" t="s">
        <v>332</v>
      </c>
      <c r="M1166" s="164" t="s">
        <v>3848</v>
      </c>
      <c r="N1166" s="164" t="s">
        <v>295</v>
      </c>
      <c r="O1166" s="164" t="s">
        <v>269</v>
      </c>
      <c r="P1166" s="168">
        <v>8</v>
      </c>
      <c r="Q1166" s="164" t="s">
        <v>295</v>
      </c>
      <c r="R1166" s="164" t="s">
        <v>295</v>
      </c>
      <c r="S1166" s="168" t="b">
        <v>0</v>
      </c>
      <c r="V1166" s="170">
        <v>43528</v>
      </c>
      <c r="W1166" s="164" t="s">
        <v>74</v>
      </c>
      <c r="X1166" s="170">
        <v>44317</v>
      </c>
      <c r="Y1166" s="170">
        <v>45017</v>
      </c>
      <c r="Z1166" s="164" t="s">
        <v>295</v>
      </c>
      <c r="AC1166" s="164" t="s">
        <v>295</v>
      </c>
      <c r="AE1166" s="164" t="s">
        <v>295</v>
      </c>
      <c r="AF1166" s="164" t="s">
        <v>295</v>
      </c>
      <c r="AG1166" s="164" t="s">
        <v>295</v>
      </c>
      <c r="AH1166"/>
      <c r="AI1166" s="164" t="s">
        <v>295</v>
      </c>
      <c r="AJ1166" s="151" t="str">
        <f t="shared" si="18"/>
        <v>PD&amp;C</v>
      </c>
      <c r="AK1166" s="151" t="b">
        <f>ISNUMBER(SEARCH("IRT",Table1[[#This Row],[Current_Status]]))</f>
        <v>0</v>
      </c>
      <c r="AL1166" s="152">
        <f>YEAR(Table1[[#This Row],[Project_Initiated]])</f>
        <v>2019</v>
      </c>
      <c r="AM1166" s="87">
        <v>43770</v>
      </c>
      <c r="AN1166" s="87" t="str">
        <f>IF(AND(Table1[[#This Row],[Completed Date]]&gt;="07/01/2019"+0,Table1[[#This Row],[Completed Date]]&lt;="6/30/2020"+0),"FY 19-20",IF(AND(Table1[[#This Row],[Completed Date]]&gt;="07/01/2018"+0,Table1[[#This Row],[Completed Date]]&lt;="6/30/2019"+0),"FY 18-19",""))</f>
        <v/>
      </c>
      <c r="AO1166" s="152" t="str">
        <f>IFERROR(FIND("R",Table1[[#This Row],[FS_Priority]]),"")</f>
        <v/>
      </c>
      <c r="AX1166"/>
      <c r="BA1166" s="3"/>
    </row>
    <row r="1167" spans="1:53" hidden="1" x14ac:dyDescent="0.25">
      <c r="A1167" s="164" t="s">
        <v>70</v>
      </c>
      <c r="B1167" s="164" t="s">
        <v>70</v>
      </c>
      <c r="C1167" s="164" t="s">
        <v>295</v>
      </c>
      <c r="D1167" s="168" t="b">
        <v>0</v>
      </c>
      <c r="E1167" s="164" t="s">
        <v>4804</v>
      </c>
      <c r="F1167" s="164" t="s">
        <v>71</v>
      </c>
      <c r="G1167" s="164" t="s">
        <v>3850</v>
      </c>
      <c r="H1167" s="164" t="s">
        <v>348</v>
      </c>
      <c r="I1167" s="164" t="s">
        <v>295</v>
      </c>
      <c r="J1167" s="164" t="s">
        <v>3835</v>
      </c>
      <c r="K1167" s="164" t="s">
        <v>3793</v>
      </c>
      <c r="L1167" s="164" t="s">
        <v>332</v>
      </c>
      <c r="M1167" s="164" t="s">
        <v>3799</v>
      </c>
      <c r="N1167" s="164" t="s">
        <v>295</v>
      </c>
      <c r="O1167" s="164" t="s">
        <v>4443</v>
      </c>
      <c r="P1167" s="168">
        <v>9</v>
      </c>
      <c r="Q1167" s="164" t="s">
        <v>295</v>
      </c>
      <c r="R1167" s="164" t="s">
        <v>295</v>
      </c>
      <c r="S1167" s="168" t="b">
        <v>0</v>
      </c>
      <c r="T1167" s="169">
        <v>1120000</v>
      </c>
      <c r="V1167" s="170">
        <v>43060</v>
      </c>
      <c r="W1167" s="164" t="s">
        <v>38</v>
      </c>
      <c r="X1167" s="171">
        <v>43466</v>
      </c>
      <c r="Y1167" s="171">
        <v>44044</v>
      </c>
      <c r="Z1167" s="164" t="s">
        <v>295</v>
      </c>
      <c r="AC1167" s="164" t="s">
        <v>295</v>
      </c>
      <c r="AE1167" s="164" t="s">
        <v>295</v>
      </c>
      <c r="AF1167" s="164" t="s">
        <v>295</v>
      </c>
      <c r="AG1167" s="164" t="s">
        <v>295</v>
      </c>
      <c r="AH1167"/>
      <c r="AI1167" s="164" t="s">
        <v>295</v>
      </c>
      <c r="AJ1167" s="151" t="str">
        <f t="shared" si="18"/>
        <v>PD&amp;C</v>
      </c>
      <c r="AK1167" s="151" t="b">
        <f>ISNUMBER(SEARCH("IRT",Table1[[#This Row],[Current_Status]]))</f>
        <v>0</v>
      </c>
      <c r="AL1167" s="152">
        <f>YEAR(Table1[[#This Row],[Project_Initiated]])</f>
        <v>2017</v>
      </c>
      <c r="AM1167" s="87">
        <v>43770</v>
      </c>
      <c r="AN1167" s="87" t="str">
        <f>IF(AND(Table1[[#This Row],[Completed Date]]&gt;="07/01/2019"+0,Table1[[#This Row],[Completed Date]]&lt;="6/30/2020"+0),"FY 19-20",IF(AND(Table1[[#This Row],[Completed Date]]&gt;="07/01/2018"+0,Table1[[#This Row],[Completed Date]]&lt;="6/30/2019"+0),"FY 18-19",""))</f>
        <v/>
      </c>
      <c r="AO1167" s="152" t="str">
        <f>IFERROR(FIND("R",Table1[[#This Row],[FS_Priority]]),"")</f>
        <v/>
      </c>
      <c r="AX1167"/>
      <c r="BA1167" s="3"/>
    </row>
    <row r="1168" spans="1:53" hidden="1" x14ac:dyDescent="0.25">
      <c r="A1168" s="164" t="s">
        <v>3035</v>
      </c>
      <c r="B1168" s="164" t="s">
        <v>3035</v>
      </c>
      <c r="C1168" s="164" t="s">
        <v>295</v>
      </c>
      <c r="D1168" s="168" t="b">
        <v>0</v>
      </c>
      <c r="E1168" s="164" t="s">
        <v>4804</v>
      </c>
      <c r="F1168" s="164" t="s">
        <v>4446</v>
      </c>
      <c r="G1168" s="164" t="s">
        <v>4739</v>
      </c>
      <c r="H1168" s="164" t="s">
        <v>295</v>
      </c>
      <c r="I1168" s="164" t="s">
        <v>295</v>
      </c>
      <c r="J1168" s="164" t="s">
        <v>4197</v>
      </c>
      <c r="K1168" s="164" t="s">
        <v>3793</v>
      </c>
      <c r="L1168" s="164" t="s">
        <v>332</v>
      </c>
      <c r="M1168" s="164" t="s">
        <v>3833</v>
      </c>
      <c r="N1168" s="164" t="s">
        <v>295</v>
      </c>
      <c r="O1168" s="164" t="s">
        <v>88</v>
      </c>
      <c r="P1168" s="168">
        <v>9</v>
      </c>
      <c r="Q1168" s="164" t="s">
        <v>295</v>
      </c>
      <c r="R1168" s="164" t="s">
        <v>295</v>
      </c>
      <c r="S1168" s="168" t="b">
        <v>0</v>
      </c>
      <c r="T1168" s="167"/>
      <c r="V1168" s="170">
        <v>43528</v>
      </c>
      <c r="W1168" s="164" t="s">
        <v>57</v>
      </c>
      <c r="X1168" s="171">
        <v>44256</v>
      </c>
      <c r="Y1168" s="171">
        <v>44927</v>
      </c>
      <c r="Z1168" s="164" t="s">
        <v>295</v>
      </c>
      <c r="AC1168" s="164" t="s">
        <v>295</v>
      </c>
      <c r="AE1168" s="164" t="s">
        <v>295</v>
      </c>
      <c r="AF1168" s="164" t="s">
        <v>295</v>
      </c>
      <c r="AG1168" s="164" t="s">
        <v>295</v>
      </c>
      <c r="AH1168"/>
      <c r="AI1168" s="164" t="s">
        <v>295</v>
      </c>
      <c r="AJ1168" s="151" t="str">
        <f t="shared" si="18"/>
        <v>PD&amp;C</v>
      </c>
      <c r="AK1168" s="151" t="b">
        <f>ISNUMBER(SEARCH("IRT",Table1[[#This Row],[Current_Status]]))</f>
        <v>0</v>
      </c>
      <c r="AL1168" s="152">
        <f>YEAR(Table1[[#This Row],[Project_Initiated]])</f>
        <v>2019</v>
      </c>
      <c r="AM1168" s="87">
        <v>43770</v>
      </c>
      <c r="AN1168" s="87" t="str">
        <f>IF(AND(Table1[[#This Row],[Completed Date]]&gt;="07/01/2019"+0,Table1[[#This Row],[Completed Date]]&lt;="6/30/2020"+0),"FY 19-20",IF(AND(Table1[[#This Row],[Completed Date]]&gt;="07/01/2018"+0,Table1[[#This Row],[Completed Date]]&lt;="6/30/2019"+0),"FY 18-19",""))</f>
        <v/>
      </c>
      <c r="AO1168" s="152" t="str">
        <f>IFERROR(FIND("R",Table1[[#This Row],[FS_Priority]]),"")</f>
        <v/>
      </c>
      <c r="AX1168"/>
      <c r="BA1168" s="3"/>
    </row>
    <row r="1169" spans="1:53" hidden="1" x14ac:dyDescent="0.25">
      <c r="A1169" s="164" t="s">
        <v>3137</v>
      </c>
      <c r="B1169" s="164" t="s">
        <v>3137</v>
      </c>
      <c r="C1169" s="164" t="s">
        <v>295</v>
      </c>
      <c r="D1169" s="168" t="b">
        <v>0</v>
      </c>
      <c r="E1169" s="164" t="s">
        <v>4804</v>
      </c>
      <c r="F1169" s="164" t="s">
        <v>3142</v>
      </c>
      <c r="G1169" s="164" t="s">
        <v>3851</v>
      </c>
      <c r="H1169" s="164" t="s">
        <v>295</v>
      </c>
      <c r="I1169" s="164" t="s">
        <v>295</v>
      </c>
      <c r="J1169" s="164" t="s">
        <v>4906</v>
      </c>
      <c r="K1169" s="164" t="s">
        <v>3793</v>
      </c>
      <c r="L1169" s="164" t="s">
        <v>332</v>
      </c>
      <c r="M1169" s="164" t="s">
        <v>3799</v>
      </c>
      <c r="N1169" s="164" t="s">
        <v>295</v>
      </c>
      <c r="O1169" s="164" t="s">
        <v>3839</v>
      </c>
      <c r="P1169" s="168">
        <v>10</v>
      </c>
      <c r="Q1169" s="164" t="s">
        <v>295</v>
      </c>
      <c r="R1169" s="164" t="s">
        <v>295</v>
      </c>
      <c r="S1169" s="168" t="b">
        <v>0</v>
      </c>
      <c r="T1169" s="167"/>
      <c r="V1169" s="170">
        <v>42653</v>
      </c>
      <c r="W1169" s="164" t="s">
        <v>3691</v>
      </c>
      <c r="X1169" s="167"/>
      <c r="Y1169" s="167"/>
      <c r="Z1169" s="164" t="s">
        <v>295</v>
      </c>
      <c r="AC1169" s="164" t="s">
        <v>295</v>
      </c>
      <c r="AE1169" s="164" t="s">
        <v>295</v>
      </c>
      <c r="AF1169" s="164" t="s">
        <v>295</v>
      </c>
      <c r="AG1169" s="164" t="s">
        <v>295</v>
      </c>
      <c r="AH1169"/>
      <c r="AI1169" s="164" t="s">
        <v>295</v>
      </c>
      <c r="AJ1169" s="151" t="str">
        <f t="shared" si="18"/>
        <v>PD&amp;C</v>
      </c>
      <c r="AK1169" s="151" t="b">
        <f>ISNUMBER(SEARCH("IRT",Table1[[#This Row],[Current_Status]]))</f>
        <v>0</v>
      </c>
      <c r="AL1169" s="152">
        <f>YEAR(Table1[[#This Row],[Project_Initiated]])</f>
        <v>2016</v>
      </c>
      <c r="AM1169" s="87">
        <v>43770</v>
      </c>
      <c r="AN1169" s="87" t="str">
        <f>IF(AND(Table1[[#This Row],[Completed Date]]&gt;="07/01/2019"+0,Table1[[#This Row],[Completed Date]]&lt;="6/30/2020"+0),"FY 19-20",IF(AND(Table1[[#This Row],[Completed Date]]&gt;="07/01/2018"+0,Table1[[#This Row],[Completed Date]]&lt;="6/30/2019"+0),"FY 18-19",""))</f>
        <v/>
      </c>
      <c r="AO1169" s="152" t="str">
        <f>IFERROR(FIND("R",Table1[[#This Row],[FS_Priority]]),"")</f>
        <v/>
      </c>
      <c r="AX1169"/>
      <c r="BA1169" s="3"/>
    </row>
    <row r="1170" spans="1:53" hidden="1" x14ac:dyDescent="0.25">
      <c r="A1170" s="164" t="s">
        <v>3032</v>
      </c>
      <c r="B1170" s="164" t="s">
        <v>3032</v>
      </c>
      <c r="C1170" s="164" t="s">
        <v>295</v>
      </c>
      <c r="D1170" s="168" t="b">
        <v>0</v>
      </c>
      <c r="E1170" s="164" t="s">
        <v>4804</v>
      </c>
      <c r="F1170" s="164" t="s">
        <v>3046</v>
      </c>
      <c r="G1170" s="164" t="s">
        <v>3047</v>
      </c>
      <c r="H1170" s="164" t="s">
        <v>295</v>
      </c>
      <c r="I1170" s="164" t="s">
        <v>295</v>
      </c>
      <c r="J1170" s="164" t="s">
        <v>4369</v>
      </c>
      <c r="K1170" s="164" t="s">
        <v>3793</v>
      </c>
      <c r="L1170" s="164" t="s">
        <v>332</v>
      </c>
      <c r="M1170" s="164" t="s">
        <v>177</v>
      </c>
      <c r="N1170" s="164" t="s">
        <v>295</v>
      </c>
      <c r="O1170" s="164" t="s">
        <v>177</v>
      </c>
      <c r="P1170" s="168">
        <v>10</v>
      </c>
      <c r="Q1170" s="164" t="s">
        <v>295</v>
      </c>
      <c r="R1170" s="164" t="s">
        <v>295</v>
      </c>
      <c r="S1170" s="168" t="b">
        <v>0</v>
      </c>
      <c r="T1170" s="168">
        <v>65000</v>
      </c>
      <c r="V1170" s="170">
        <v>43528</v>
      </c>
      <c r="W1170" s="164" t="s">
        <v>3185</v>
      </c>
      <c r="X1170" s="167"/>
      <c r="Y1170" s="167"/>
      <c r="Z1170" s="164" t="s">
        <v>295</v>
      </c>
      <c r="AC1170" s="164" t="s">
        <v>295</v>
      </c>
      <c r="AE1170" s="164" t="s">
        <v>295</v>
      </c>
      <c r="AF1170" s="164" t="s">
        <v>295</v>
      </c>
      <c r="AG1170" s="164" t="s">
        <v>295</v>
      </c>
      <c r="AH1170"/>
      <c r="AI1170" s="164" t="s">
        <v>295</v>
      </c>
      <c r="AJ1170" s="151" t="str">
        <f t="shared" si="18"/>
        <v>PD&amp;C</v>
      </c>
      <c r="AK1170" s="151" t="b">
        <f>ISNUMBER(SEARCH("IRT",Table1[[#This Row],[Current_Status]]))</f>
        <v>0</v>
      </c>
      <c r="AL1170" s="152">
        <f>YEAR(Table1[[#This Row],[Project_Initiated]])</f>
        <v>2019</v>
      </c>
      <c r="AM1170" s="87">
        <v>43770</v>
      </c>
      <c r="AN1170" s="87" t="str">
        <f>IF(AND(Table1[[#This Row],[Completed Date]]&gt;="07/01/2019"+0,Table1[[#This Row],[Completed Date]]&lt;="6/30/2020"+0),"FY 19-20",IF(AND(Table1[[#This Row],[Completed Date]]&gt;="07/01/2018"+0,Table1[[#This Row],[Completed Date]]&lt;="6/30/2019"+0),"FY 18-19",""))</f>
        <v/>
      </c>
      <c r="AO1170" s="152" t="str">
        <f>IFERROR(FIND("R",Table1[[#This Row],[FS_Priority]]),"")</f>
        <v/>
      </c>
      <c r="AX1170"/>
      <c r="BA1170" s="3"/>
    </row>
    <row r="1171" spans="1:53" hidden="1" x14ac:dyDescent="0.25">
      <c r="A1171" s="164" t="s">
        <v>2857</v>
      </c>
      <c r="B1171" s="164" t="s">
        <v>2857</v>
      </c>
      <c r="C1171" s="164" t="s">
        <v>295</v>
      </c>
      <c r="D1171" s="168" t="b">
        <v>0</v>
      </c>
      <c r="E1171" s="164" t="s">
        <v>4804</v>
      </c>
      <c r="F1171" s="164" t="s">
        <v>3143</v>
      </c>
      <c r="G1171" s="164" t="s">
        <v>3852</v>
      </c>
      <c r="H1171" s="164" t="s">
        <v>295</v>
      </c>
      <c r="I1171" s="164" t="s">
        <v>295</v>
      </c>
      <c r="J1171" s="164" t="s">
        <v>3831</v>
      </c>
      <c r="K1171" s="164" t="s">
        <v>3793</v>
      </c>
      <c r="L1171" s="164" t="s">
        <v>332</v>
      </c>
      <c r="M1171" s="164" t="s">
        <v>3832</v>
      </c>
      <c r="N1171" s="164" t="s">
        <v>295</v>
      </c>
      <c r="O1171" s="164" t="s">
        <v>3829</v>
      </c>
      <c r="P1171" s="168">
        <v>12</v>
      </c>
      <c r="Q1171" s="164" t="s">
        <v>295</v>
      </c>
      <c r="R1171" s="164" t="s">
        <v>295</v>
      </c>
      <c r="S1171" s="168" t="b">
        <v>0</v>
      </c>
      <c r="T1171" s="168">
        <v>1696000</v>
      </c>
      <c r="V1171" s="170">
        <v>43440</v>
      </c>
      <c r="W1171" s="164" t="s">
        <v>2836</v>
      </c>
      <c r="X1171" s="170">
        <v>43862</v>
      </c>
      <c r="Y1171" s="170">
        <v>43862</v>
      </c>
      <c r="Z1171" s="164" t="s">
        <v>295</v>
      </c>
      <c r="AC1171" s="164" t="s">
        <v>295</v>
      </c>
      <c r="AE1171" s="164" t="s">
        <v>295</v>
      </c>
      <c r="AF1171" s="164" t="s">
        <v>295</v>
      </c>
      <c r="AG1171" s="164" t="s">
        <v>295</v>
      </c>
      <c r="AH1171"/>
      <c r="AI1171" s="164" t="s">
        <v>295</v>
      </c>
      <c r="AJ1171" s="151" t="str">
        <f t="shared" si="18"/>
        <v>PD&amp;C</v>
      </c>
      <c r="AK1171" s="151" t="b">
        <f>ISNUMBER(SEARCH("IRT",Table1[[#This Row],[Current_Status]]))</f>
        <v>0</v>
      </c>
      <c r="AL1171" s="152">
        <f>YEAR(Table1[[#This Row],[Project_Initiated]])</f>
        <v>2018</v>
      </c>
      <c r="AM1171" s="87">
        <v>43770</v>
      </c>
      <c r="AN1171" s="87" t="str">
        <f>IF(AND(Table1[[#This Row],[Completed Date]]&gt;="07/01/2019"+0,Table1[[#This Row],[Completed Date]]&lt;="6/30/2020"+0),"FY 19-20",IF(AND(Table1[[#This Row],[Completed Date]]&gt;="07/01/2018"+0,Table1[[#This Row],[Completed Date]]&lt;="6/30/2019"+0),"FY 18-19",""))</f>
        <v/>
      </c>
      <c r="AO1171" s="152" t="str">
        <f>IFERROR(FIND("R",Table1[[#This Row],[FS_Priority]]),"")</f>
        <v/>
      </c>
      <c r="AX1171"/>
      <c r="BA1171" s="3"/>
    </row>
    <row r="1172" spans="1:53" hidden="1" x14ac:dyDescent="0.25">
      <c r="A1172" s="164" t="s">
        <v>2812</v>
      </c>
      <c r="B1172" s="164" t="s">
        <v>2812</v>
      </c>
      <c r="C1172" s="164" t="s">
        <v>295</v>
      </c>
      <c r="D1172" s="168" t="b">
        <v>0</v>
      </c>
      <c r="E1172" s="164" t="s">
        <v>4804</v>
      </c>
      <c r="F1172" s="164" t="s">
        <v>2813</v>
      </c>
      <c r="G1172" s="164" t="s">
        <v>295</v>
      </c>
      <c r="H1172" s="164" t="s">
        <v>295</v>
      </c>
      <c r="I1172" s="164" t="s">
        <v>295</v>
      </c>
      <c r="J1172" s="164" t="s">
        <v>4200</v>
      </c>
      <c r="K1172" s="164" t="s">
        <v>3793</v>
      </c>
      <c r="L1172" s="164" t="s">
        <v>332</v>
      </c>
      <c r="M1172" s="164" t="s">
        <v>4149</v>
      </c>
      <c r="N1172" s="164" t="s">
        <v>295</v>
      </c>
      <c r="O1172" s="164" t="s">
        <v>4443</v>
      </c>
      <c r="P1172" s="168">
        <v>13</v>
      </c>
      <c r="Q1172" s="164" t="s">
        <v>295</v>
      </c>
      <c r="R1172" s="164" t="s">
        <v>295</v>
      </c>
      <c r="S1172" s="168" t="b">
        <v>0</v>
      </c>
      <c r="T1172" s="168">
        <v>0</v>
      </c>
      <c r="V1172" s="170">
        <v>43404</v>
      </c>
      <c r="W1172" s="164" t="s">
        <v>2845</v>
      </c>
      <c r="X1172" s="170">
        <v>44562</v>
      </c>
      <c r="Y1172" s="170">
        <v>45536</v>
      </c>
      <c r="Z1172" s="164" t="s">
        <v>295</v>
      </c>
      <c r="AC1172" s="164" t="s">
        <v>295</v>
      </c>
      <c r="AE1172" s="164" t="s">
        <v>295</v>
      </c>
      <c r="AF1172" s="164" t="s">
        <v>295</v>
      </c>
      <c r="AG1172" s="164" t="s">
        <v>295</v>
      </c>
      <c r="AH1172"/>
      <c r="AI1172" s="164" t="s">
        <v>295</v>
      </c>
      <c r="AJ1172" s="151" t="str">
        <f t="shared" si="18"/>
        <v>PD&amp;C</v>
      </c>
      <c r="AK1172" s="151" t="b">
        <f>ISNUMBER(SEARCH("IRT",Table1[[#This Row],[Current_Status]]))</f>
        <v>0</v>
      </c>
      <c r="AL1172" s="152">
        <f>YEAR(Table1[[#This Row],[Project_Initiated]])</f>
        <v>2018</v>
      </c>
      <c r="AM1172" s="87">
        <v>43770</v>
      </c>
      <c r="AN1172" s="87" t="str">
        <f>IF(AND(Table1[[#This Row],[Completed Date]]&gt;="07/01/2019"+0,Table1[[#This Row],[Completed Date]]&lt;="6/30/2020"+0),"FY 19-20",IF(AND(Table1[[#This Row],[Completed Date]]&gt;="07/01/2018"+0,Table1[[#This Row],[Completed Date]]&lt;="6/30/2019"+0),"FY 18-19",""))</f>
        <v/>
      </c>
      <c r="AO1172" s="152" t="str">
        <f>IFERROR(FIND("R",Table1[[#This Row],[FS_Priority]]),"")</f>
        <v/>
      </c>
      <c r="AX1172"/>
      <c r="BA1172" s="3"/>
    </row>
    <row r="1173" spans="1:53" hidden="1" x14ac:dyDescent="0.25">
      <c r="A1173" s="164" t="s">
        <v>3001</v>
      </c>
      <c r="B1173" s="164" t="s">
        <v>3001</v>
      </c>
      <c r="C1173" s="164" t="s">
        <v>295</v>
      </c>
      <c r="D1173" s="168" t="b">
        <v>0</v>
      </c>
      <c r="E1173" s="164" t="s">
        <v>4804</v>
      </c>
      <c r="F1173" s="164" t="s">
        <v>3002</v>
      </c>
      <c r="G1173" s="164" t="s">
        <v>3853</v>
      </c>
      <c r="H1173" s="164" t="s">
        <v>295</v>
      </c>
      <c r="I1173" s="164" t="s">
        <v>295</v>
      </c>
      <c r="J1173" s="164" t="s">
        <v>3854</v>
      </c>
      <c r="K1173" s="164" t="s">
        <v>3793</v>
      </c>
      <c r="L1173" s="164" t="s">
        <v>332</v>
      </c>
      <c r="M1173" s="164" t="s">
        <v>3799</v>
      </c>
      <c r="N1173" s="164" t="s">
        <v>295</v>
      </c>
      <c r="O1173" s="164" t="s">
        <v>352</v>
      </c>
      <c r="P1173" s="168">
        <v>13</v>
      </c>
      <c r="Q1173" s="164" t="s">
        <v>295</v>
      </c>
      <c r="R1173" s="164" t="s">
        <v>295</v>
      </c>
      <c r="S1173" s="168" t="b">
        <v>0</v>
      </c>
      <c r="T1173" s="168">
        <v>171000</v>
      </c>
      <c r="V1173" s="170">
        <v>43497</v>
      </c>
      <c r="W1173" s="164" t="s">
        <v>34</v>
      </c>
      <c r="X1173" s="170">
        <v>43617</v>
      </c>
      <c r="Y1173" s="170">
        <v>43678</v>
      </c>
      <c r="Z1173" s="164" t="s">
        <v>295</v>
      </c>
      <c r="AC1173" s="164" t="s">
        <v>295</v>
      </c>
      <c r="AE1173" s="164" t="s">
        <v>295</v>
      </c>
      <c r="AF1173" s="164" t="s">
        <v>295</v>
      </c>
      <c r="AG1173" s="164" t="s">
        <v>295</v>
      </c>
      <c r="AH1173"/>
      <c r="AI1173" s="164" t="s">
        <v>295</v>
      </c>
      <c r="AJ1173" s="151" t="str">
        <f t="shared" si="18"/>
        <v>PD&amp;C</v>
      </c>
      <c r="AK1173" s="151" t="b">
        <f>ISNUMBER(SEARCH("IRT",Table1[[#This Row],[Current_Status]]))</f>
        <v>0</v>
      </c>
      <c r="AL1173" s="152">
        <f>YEAR(Table1[[#This Row],[Project_Initiated]])</f>
        <v>2019</v>
      </c>
      <c r="AM1173" s="87">
        <v>43770</v>
      </c>
      <c r="AN1173" s="87" t="str">
        <f>IF(AND(Table1[[#This Row],[Completed Date]]&gt;="07/01/2019"+0,Table1[[#This Row],[Completed Date]]&lt;="6/30/2020"+0),"FY 19-20",IF(AND(Table1[[#This Row],[Completed Date]]&gt;="07/01/2018"+0,Table1[[#This Row],[Completed Date]]&lt;="6/30/2019"+0),"FY 18-19",""))</f>
        <v/>
      </c>
      <c r="AO1173" s="152" t="str">
        <f>IFERROR(FIND("R",Table1[[#This Row],[FS_Priority]]),"")</f>
        <v/>
      </c>
      <c r="AX1173"/>
      <c r="BA1173" s="3"/>
    </row>
    <row r="1174" spans="1:53" hidden="1" x14ac:dyDescent="0.25">
      <c r="A1174" s="164" t="s">
        <v>123</v>
      </c>
      <c r="B1174" s="164" t="s">
        <v>123</v>
      </c>
      <c r="C1174" s="164" t="s">
        <v>295</v>
      </c>
      <c r="D1174" s="168" t="b">
        <v>0</v>
      </c>
      <c r="E1174" s="164" t="s">
        <v>4804</v>
      </c>
      <c r="F1174" s="164" t="s">
        <v>124</v>
      </c>
      <c r="G1174" s="164" t="s">
        <v>4380</v>
      </c>
      <c r="H1174" s="164" t="s">
        <v>378</v>
      </c>
      <c r="I1174" s="164" t="s">
        <v>295</v>
      </c>
      <c r="J1174" s="164" t="s">
        <v>3826</v>
      </c>
      <c r="K1174" s="164" t="s">
        <v>3793</v>
      </c>
      <c r="L1174" s="164" t="s">
        <v>332</v>
      </c>
      <c r="M1174" s="164" t="s">
        <v>33</v>
      </c>
      <c r="N1174" s="164" t="s">
        <v>295</v>
      </c>
      <c r="O1174" s="164" t="s">
        <v>377</v>
      </c>
      <c r="P1174" s="168">
        <v>14</v>
      </c>
      <c r="Q1174" s="164" t="s">
        <v>295</v>
      </c>
      <c r="R1174" s="164" t="s">
        <v>295</v>
      </c>
      <c r="S1174" s="168" t="b">
        <v>0</v>
      </c>
      <c r="T1174" s="168">
        <v>18179000</v>
      </c>
      <c r="V1174" s="170">
        <v>42353</v>
      </c>
      <c r="W1174" s="164" t="s">
        <v>32</v>
      </c>
      <c r="X1174" s="170">
        <v>43831</v>
      </c>
      <c r="Y1174" s="170">
        <v>44501</v>
      </c>
      <c r="Z1174" s="164" t="s">
        <v>295</v>
      </c>
      <c r="AC1174" s="164" t="s">
        <v>295</v>
      </c>
      <c r="AE1174" s="164" t="s">
        <v>295</v>
      </c>
      <c r="AF1174" s="164" t="s">
        <v>295</v>
      </c>
      <c r="AG1174" s="164" t="s">
        <v>295</v>
      </c>
      <c r="AH1174"/>
      <c r="AI1174" s="164" t="s">
        <v>295</v>
      </c>
      <c r="AJ1174" s="151" t="str">
        <f t="shared" si="18"/>
        <v>PD&amp;C</v>
      </c>
      <c r="AK1174" s="151" t="b">
        <f>ISNUMBER(SEARCH("IRT",Table1[[#This Row],[Current_Status]]))</f>
        <v>0</v>
      </c>
      <c r="AL1174" s="152">
        <f>YEAR(Table1[[#This Row],[Project_Initiated]])</f>
        <v>2015</v>
      </c>
      <c r="AM1174" s="87">
        <v>43770</v>
      </c>
      <c r="AN1174" s="87" t="str">
        <f>IF(AND(Table1[[#This Row],[Completed Date]]&gt;="07/01/2019"+0,Table1[[#This Row],[Completed Date]]&lt;="6/30/2020"+0),"FY 19-20",IF(AND(Table1[[#This Row],[Completed Date]]&gt;="07/01/2018"+0,Table1[[#This Row],[Completed Date]]&lt;="6/30/2019"+0),"FY 18-19",""))</f>
        <v/>
      </c>
      <c r="AO1174" s="152" t="str">
        <f>IFERROR(FIND("R",Table1[[#This Row],[FS_Priority]]),"")</f>
        <v/>
      </c>
      <c r="AX1174"/>
      <c r="BA1174" s="3"/>
    </row>
    <row r="1175" spans="1:53" hidden="1" x14ac:dyDescent="0.25">
      <c r="A1175" s="164" t="s">
        <v>119</v>
      </c>
      <c r="B1175" s="164" t="s">
        <v>119</v>
      </c>
      <c r="C1175" s="164" t="s">
        <v>295</v>
      </c>
      <c r="D1175" s="168" t="b">
        <v>0</v>
      </c>
      <c r="E1175" s="164" t="s">
        <v>4804</v>
      </c>
      <c r="F1175" s="164" t="s">
        <v>2887</v>
      </c>
      <c r="G1175" s="164" t="s">
        <v>120</v>
      </c>
      <c r="H1175" s="164" t="s">
        <v>295</v>
      </c>
      <c r="I1175" s="164" t="s">
        <v>295</v>
      </c>
      <c r="J1175" s="164" t="s">
        <v>5001</v>
      </c>
      <c r="K1175" s="164" t="s">
        <v>3793</v>
      </c>
      <c r="L1175" s="164" t="s">
        <v>332</v>
      </c>
      <c r="M1175" s="164" t="s">
        <v>3927</v>
      </c>
      <c r="N1175" s="164" t="s">
        <v>295</v>
      </c>
      <c r="O1175" s="164" t="s">
        <v>269</v>
      </c>
      <c r="P1175" s="168">
        <v>15</v>
      </c>
      <c r="Q1175" s="164" t="s">
        <v>295</v>
      </c>
      <c r="R1175" s="164" t="s">
        <v>295</v>
      </c>
      <c r="S1175" s="168" t="b">
        <v>0</v>
      </c>
      <c r="T1175" s="168">
        <v>156405000</v>
      </c>
      <c r="V1175" s="170">
        <v>42095</v>
      </c>
      <c r="W1175" s="164" t="s">
        <v>3702</v>
      </c>
      <c r="X1175" s="170">
        <v>42552</v>
      </c>
      <c r="Y1175" s="170">
        <v>43371</v>
      </c>
      <c r="Z1175" s="164" t="s">
        <v>295</v>
      </c>
      <c r="AC1175" s="164" t="s">
        <v>295</v>
      </c>
      <c r="AE1175" s="164" t="s">
        <v>295</v>
      </c>
      <c r="AF1175" s="164" t="s">
        <v>295</v>
      </c>
      <c r="AG1175" s="164" t="s">
        <v>295</v>
      </c>
      <c r="AH1175"/>
      <c r="AI1175" s="164" t="s">
        <v>295</v>
      </c>
      <c r="AJ1175" s="151" t="str">
        <f t="shared" si="18"/>
        <v>PD&amp;C</v>
      </c>
      <c r="AK1175" s="151" t="b">
        <f>ISNUMBER(SEARCH("IRT",Table1[[#This Row],[Current_Status]]))</f>
        <v>0</v>
      </c>
      <c r="AL1175" s="152">
        <f>YEAR(Table1[[#This Row],[Project_Initiated]])</f>
        <v>2015</v>
      </c>
      <c r="AM1175" s="87">
        <v>43770</v>
      </c>
      <c r="AN1175" s="87" t="str">
        <f>IF(AND(Table1[[#This Row],[Completed Date]]&gt;="07/01/2019"+0,Table1[[#This Row],[Completed Date]]&lt;="6/30/2020"+0),"FY 19-20",IF(AND(Table1[[#This Row],[Completed Date]]&gt;="07/01/2018"+0,Table1[[#This Row],[Completed Date]]&lt;="6/30/2019"+0),"FY 18-19",""))</f>
        <v/>
      </c>
      <c r="AO1175" s="152" t="str">
        <f>IFERROR(FIND("R",Table1[[#This Row],[FS_Priority]]),"")</f>
        <v/>
      </c>
      <c r="AX1175"/>
      <c r="BA1175" s="3"/>
    </row>
    <row r="1176" spans="1:53" hidden="1" x14ac:dyDescent="0.25">
      <c r="A1176" s="164" t="s">
        <v>35</v>
      </c>
      <c r="B1176" s="164" t="s">
        <v>35</v>
      </c>
      <c r="C1176" s="164" t="s">
        <v>295</v>
      </c>
      <c r="D1176" s="168" t="b">
        <v>0</v>
      </c>
      <c r="E1176" s="164" t="s">
        <v>4804</v>
      </c>
      <c r="F1176" s="164" t="s">
        <v>36</v>
      </c>
      <c r="G1176" s="164" t="s">
        <v>3820</v>
      </c>
      <c r="H1176" s="164" t="s">
        <v>295</v>
      </c>
      <c r="I1176" s="164" t="s">
        <v>295</v>
      </c>
      <c r="J1176" s="164" t="s">
        <v>3821</v>
      </c>
      <c r="K1176" s="164" t="s">
        <v>3793</v>
      </c>
      <c r="L1176" s="164" t="s">
        <v>332</v>
      </c>
      <c r="M1176" s="164" t="s">
        <v>37</v>
      </c>
      <c r="N1176" s="164" t="s">
        <v>295</v>
      </c>
      <c r="O1176" s="164" t="s">
        <v>3822</v>
      </c>
      <c r="P1176" s="168">
        <v>17</v>
      </c>
      <c r="Q1176" s="164" t="s">
        <v>295</v>
      </c>
      <c r="R1176" s="164" t="s">
        <v>295</v>
      </c>
      <c r="S1176" s="168" t="b">
        <v>0</v>
      </c>
      <c r="T1176" s="169">
        <v>28929771.280000001</v>
      </c>
      <c r="V1176" s="170">
        <v>41460</v>
      </c>
      <c r="W1176" s="164" t="s">
        <v>38</v>
      </c>
      <c r="X1176" s="171">
        <v>43252</v>
      </c>
      <c r="Y1176" s="171">
        <v>43800</v>
      </c>
      <c r="Z1176" s="164" t="s">
        <v>295</v>
      </c>
      <c r="AC1176" s="164" t="s">
        <v>295</v>
      </c>
      <c r="AE1176" s="164" t="s">
        <v>295</v>
      </c>
      <c r="AF1176" s="164" t="s">
        <v>295</v>
      </c>
      <c r="AG1176" s="164" t="s">
        <v>295</v>
      </c>
      <c r="AH1176"/>
      <c r="AI1176" s="164" t="s">
        <v>295</v>
      </c>
      <c r="AJ1176" s="151" t="str">
        <f t="shared" si="18"/>
        <v>PD&amp;C</v>
      </c>
      <c r="AK1176" s="151" t="b">
        <f>ISNUMBER(SEARCH("IRT",Table1[[#This Row],[Current_Status]]))</f>
        <v>0</v>
      </c>
      <c r="AL1176" s="152">
        <f>YEAR(Table1[[#This Row],[Project_Initiated]])</f>
        <v>2013</v>
      </c>
      <c r="AM1176" s="87">
        <v>43770</v>
      </c>
      <c r="AN1176" s="87" t="str">
        <f>IF(AND(Table1[[#This Row],[Completed Date]]&gt;="07/01/2019"+0,Table1[[#This Row],[Completed Date]]&lt;="6/30/2020"+0),"FY 19-20",IF(AND(Table1[[#This Row],[Completed Date]]&gt;="07/01/2018"+0,Table1[[#This Row],[Completed Date]]&lt;="6/30/2019"+0),"FY 18-19",""))</f>
        <v/>
      </c>
      <c r="AO1176" s="152" t="str">
        <f>IFERROR(FIND("R",Table1[[#This Row],[FS_Priority]]),"")</f>
        <v/>
      </c>
      <c r="AX1176"/>
      <c r="BA1176" s="3"/>
    </row>
    <row r="1177" spans="1:53" hidden="1" x14ac:dyDescent="0.25">
      <c r="A1177" s="164" t="s">
        <v>113</v>
      </c>
      <c r="B1177" s="164" t="s">
        <v>113</v>
      </c>
      <c r="C1177" s="164" t="s">
        <v>295</v>
      </c>
      <c r="D1177" s="168" t="b">
        <v>0</v>
      </c>
      <c r="E1177" s="164" t="s">
        <v>4804</v>
      </c>
      <c r="F1177" s="164" t="s">
        <v>114</v>
      </c>
      <c r="G1177" s="164" t="s">
        <v>115</v>
      </c>
      <c r="H1177" s="164" t="s">
        <v>116</v>
      </c>
      <c r="I1177" s="164" t="s">
        <v>295</v>
      </c>
      <c r="J1177" s="164" t="s">
        <v>3835</v>
      </c>
      <c r="K1177" s="164" t="s">
        <v>3793</v>
      </c>
      <c r="L1177" s="164" t="s">
        <v>332</v>
      </c>
      <c r="M1177" s="164" t="s">
        <v>3927</v>
      </c>
      <c r="N1177" s="164" t="s">
        <v>295</v>
      </c>
      <c r="O1177" s="164" t="s">
        <v>3790</v>
      </c>
      <c r="P1177" s="168">
        <v>17</v>
      </c>
      <c r="Q1177" s="164" t="s">
        <v>295</v>
      </c>
      <c r="R1177" s="164" t="s">
        <v>295</v>
      </c>
      <c r="S1177" s="168" t="b">
        <v>0</v>
      </c>
      <c r="T1177" s="169">
        <v>38560000</v>
      </c>
      <c r="V1177" s="170">
        <v>42222</v>
      </c>
      <c r="W1177" s="164" t="s">
        <v>4520</v>
      </c>
      <c r="X1177" s="171">
        <v>43466</v>
      </c>
      <c r="Y1177" s="171">
        <v>43862</v>
      </c>
      <c r="Z1177" s="164" t="s">
        <v>295</v>
      </c>
      <c r="AC1177" s="164" t="s">
        <v>295</v>
      </c>
      <c r="AE1177" s="164" t="s">
        <v>295</v>
      </c>
      <c r="AF1177" s="164" t="s">
        <v>295</v>
      </c>
      <c r="AG1177" s="164" t="s">
        <v>295</v>
      </c>
      <c r="AH1177"/>
      <c r="AI1177" s="164" t="s">
        <v>295</v>
      </c>
      <c r="AJ1177" s="151" t="str">
        <f t="shared" si="18"/>
        <v>PD&amp;C</v>
      </c>
      <c r="AK1177" s="151" t="b">
        <f>ISNUMBER(SEARCH("IRT",Table1[[#This Row],[Current_Status]]))</f>
        <v>0</v>
      </c>
      <c r="AL1177" s="152">
        <f>YEAR(Table1[[#This Row],[Project_Initiated]])</f>
        <v>2015</v>
      </c>
      <c r="AM1177" s="87">
        <v>43770</v>
      </c>
      <c r="AN1177" s="87" t="str">
        <f>IF(AND(Table1[[#This Row],[Completed Date]]&gt;="07/01/2019"+0,Table1[[#This Row],[Completed Date]]&lt;="6/30/2020"+0),"FY 19-20",IF(AND(Table1[[#This Row],[Completed Date]]&gt;="07/01/2018"+0,Table1[[#This Row],[Completed Date]]&lt;="6/30/2019"+0),"FY 18-19",""))</f>
        <v/>
      </c>
      <c r="AO1177" s="152" t="str">
        <f>IFERROR(FIND("R",Table1[[#This Row],[FS_Priority]]),"")</f>
        <v/>
      </c>
      <c r="AX1177"/>
      <c r="BA1177" s="3"/>
    </row>
    <row r="1178" spans="1:53" hidden="1" x14ac:dyDescent="0.25">
      <c r="A1178" s="164" t="s">
        <v>2814</v>
      </c>
      <c r="B1178" s="164" t="s">
        <v>2814</v>
      </c>
      <c r="C1178" s="164" t="s">
        <v>295</v>
      </c>
      <c r="D1178" s="168" t="b">
        <v>0</v>
      </c>
      <c r="E1178" s="164" t="s">
        <v>4804</v>
      </c>
      <c r="F1178" s="164" t="s">
        <v>2815</v>
      </c>
      <c r="G1178" s="164" t="s">
        <v>2816</v>
      </c>
      <c r="H1178" s="164" t="s">
        <v>295</v>
      </c>
      <c r="I1178" s="164" t="s">
        <v>295</v>
      </c>
      <c r="J1178" s="164" t="s">
        <v>4182</v>
      </c>
      <c r="K1178" s="164" t="s">
        <v>3793</v>
      </c>
      <c r="L1178" s="164" t="s">
        <v>332</v>
      </c>
      <c r="M1178" s="164" t="s">
        <v>358</v>
      </c>
      <c r="N1178" s="164" t="s">
        <v>295</v>
      </c>
      <c r="O1178" s="164" t="s">
        <v>358</v>
      </c>
      <c r="P1178" s="168">
        <v>18</v>
      </c>
      <c r="Q1178" s="164" t="s">
        <v>295</v>
      </c>
      <c r="R1178" s="164" t="s">
        <v>295</v>
      </c>
      <c r="S1178" s="168" t="b">
        <v>0</v>
      </c>
      <c r="T1178" s="167"/>
      <c r="V1178" s="170">
        <v>43410</v>
      </c>
      <c r="W1178" s="164" t="s">
        <v>2846</v>
      </c>
      <c r="X1178"/>
      <c r="Z1178" s="164" t="s">
        <v>295</v>
      </c>
      <c r="AC1178" s="164" t="s">
        <v>295</v>
      </c>
      <c r="AE1178" s="164" t="s">
        <v>295</v>
      </c>
      <c r="AF1178" s="164" t="s">
        <v>295</v>
      </c>
      <c r="AG1178" s="164" t="s">
        <v>295</v>
      </c>
      <c r="AH1178"/>
      <c r="AI1178" s="164" t="s">
        <v>295</v>
      </c>
      <c r="AJ1178" s="151" t="str">
        <f t="shared" si="18"/>
        <v>PD&amp;C</v>
      </c>
      <c r="AK1178" s="151" t="b">
        <f>ISNUMBER(SEARCH("IRT",Table1[[#This Row],[Current_Status]]))</f>
        <v>0</v>
      </c>
      <c r="AL1178" s="152">
        <f>YEAR(Table1[[#This Row],[Project_Initiated]])</f>
        <v>2018</v>
      </c>
      <c r="AM1178" s="87">
        <v>43770</v>
      </c>
      <c r="AN1178" s="87" t="str">
        <f>IF(AND(Table1[[#This Row],[Completed Date]]&gt;="07/01/2019"+0,Table1[[#This Row],[Completed Date]]&lt;="6/30/2020"+0),"FY 19-20",IF(AND(Table1[[#This Row],[Completed Date]]&gt;="07/01/2018"+0,Table1[[#This Row],[Completed Date]]&lt;="6/30/2019"+0),"FY 18-19",""))</f>
        <v/>
      </c>
      <c r="AO1178" s="152" t="str">
        <f>IFERROR(FIND("R",Table1[[#This Row],[FS_Priority]]),"")</f>
        <v/>
      </c>
      <c r="AX1178"/>
      <c r="BA1178" s="3"/>
    </row>
    <row r="1179" spans="1:53" hidden="1" x14ac:dyDescent="0.25">
      <c r="A1179" s="164" t="s">
        <v>3173</v>
      </c>
      <c r="B1179" s="164" t="s">
        <v>3173</v>
      </c>
      <c r="C1179" s="164" t="s">
        <v>295</v>
      </c>
      <c r="D1179" s="168" t="b">
        <v>0</v>
      </c>
      <c r="E1179" s="164" t="s">
        <v>4804</v>
      </c>
      <c r="F1179" s="164" t="s">
        <v>3174</v>
      </c>
      <c r="G1179" s="164" t="s">
        <v>3798</v>
      </c>
      <c r="H1179" s="164" t="s">
        <v>295</v>
      </c>
      <c r="I1179" s="164" t="s">
        <v>295</v>
      </c>
      <c r="J1179" s="164" t="s">
        <v>3854</v>
      </c>
      <c r="K1179" s="164" t="s">
        <v>3793</v>
      </c>
      <c r="L1179" s="164" t="s">
        <v>332</v>
      </c>
      <c r="M1179" s="164" t="s">
        <v>3799</v>
      </c>
      <c r="N1179" s="164" t="s">
        <v>295</v>
      </c>
      <c r="O1179" s="164" t="s">
        <v>352</v>
      </c>
      <c r="P1179" s="168">
        <v>18</v>
      </c>
      <c r="Q1179" s="164" t="s">
        <v>295</v>
      </c>
      <c r="R1179" s="164" t="s">
        <v>295</v>
      </c>
      <c r="S1179" s="168" t="b">
        <v>0</v>
      </c>
      <c r="T1179" s="167"/>
      <c r="V1179" s="170">
        <v>43559</v>
      </c>
      <c r="W1179" s="164" t="s">
        <v>34</v>
      </c>
      <c r="X1179"/>
      <c r="Z1179" s="164" t="s">
        <v>295</v>
      </c>
      <c r="AC1179" s="164" t="s">
        <v>295</v>
      </c>
      <c r="AE1179" s="164" t="s">
        <v>295</v>
      </c>
      <c r="AF1179" s="164" t="s">
        <v>295</v>
      </c>
      <c r="AG1179" s="164" t="s">
        <v>295</v>
      </c>
      <c r="AH1179"/>
      <c r="AI1179" s="164" t="s">
        <v>295</v>
      </c>
      <c r="AJ1179" s="151" t="str">
        <f t="shared" si="18"/>
        <v>PD&amp;C</v>
      </c>
      <c r="AK1179" s="151" t="b">
        <f>ISNUMBER(SEARCH("IRT",Table1[[#This Row],[Current_Status]]))</f>
        <v>0</v>
      </c>
      <c r="AL1179" s="152">
        <f>YEAR(Table1[[#This Row],[Project_Initiated]])</f>
        <v>2019</v>
      </c>
      <c r="AM1179" s="87">
        <v>43770</v>
      </c>
      <c r="AN1179" s="87" t="str">
        <f>IF(AND(Table1[[#This Row],[Completed Date]]&gt;="07/01/2019"+0,Table1[[#This Row],[Completed Date]]&lt;="6/30/2020"+0),"FY 19-20",IF(AND(Table1[[#This Row],[Completed Date]]&gt;="07/01/2018"+0,Table1[[#This Row],[Completed Date]]&lt;="6/30/2019"+0),"FY 18-19",""))</f>
        <v/>
      </c>
      <c r="AO1179" s="152" t="str">
        <f>IFERROR(FIND("R",Table1[[#This Row],[FS_Priority]]),"")</f>
        <v/>
      </c>
      <c r="AX1179"/>
      <c r="BA1179" s="3"/>
    </row>
    <row r="1180" spans="1:53" hidden="1" x14ac:dyDescent="0.25">
      <c r="A1180" s="164" t="s">
        <v>39</v>
      </c>
      <c r="B1180" s="164" t="s">
        <v>39</v>
      </c>
      <c r="C1180" s="164" t="s">
        <v>295</v>
      </c>
      <c r="D1180" s="168" t="b">
        <v>0</v>
      </c>
      <c r="E1180" s="164" t="s">
        <v>4804</v>
      </c>
      <c r="F1180" s="164" t="s">
        <v>40</v>
      </c>
      <c r="G1180" s="164" t="s">
        <v>3823</v>
      </c>
      <c r="H1180" s="164" t="s">
        <v>348</v>
      </c>
      <c r="I1180" s="164" t="s">
        <v>295</v>
      </c>
      <c r="J1180" s="164" t="s">
        <v>3824</v>
      </c>
      <c r="K1180" s="164" t="s">
        <v>3793</v>
      </c>
      <c r="L1180" s="164" t="s">
        <v>332</v>
      </c>
      <c r="M1180" s="164" t="s">
        <v>3799</v>
      </c>
      <c r="N1180" s="164" t="s">
        <v>295</v>
      </c>
      <c r="O1180" s="164" t="s">
        <v>352</v>
      </c>
      <c r="P1180" s="168">
        <v>19</v>
      </c>
      <c r="Q1180" s="164" t="s">
        <v>295</v>
      </c>
      <c r="R1180" s="164" t="s">
        <v>295</v>
      </c>
      <c r="S1180" s="168" t="b">
        <v>0</v>
      </c>
      <c r="T1180" s="169">
        <v>0</v>
      </c>
      <c r="V1180" s="170">
        <v>43178</v>
      </c>
      <c r="W1180" s="164" t="s">
        <v>696</v>
      </c>
      <c r="X1180" s="167"/>
      <c r="Y1180" s="167"/>
      <c r="Z1180" s="164" t="s">
        <v>295</v>
      </c>
      <c r="AC1180" s="164" t="s">
        <v>295</v>
      </c>
      <c r="AE1180" s="164" t="s">
        <v>295</v>
      </c>
      <c r="AF1180" s="164" t="s">
        <v>295</v>
      </c>
      <c r="AG1180" s="164" t="s">
        <v>295</v>
      </c>
      <c r="AH1180"/>
      <c r="AI1180" s="164" t="s">
        <v>295</v>
      </c>
      <c r="AJ1180" s="151" t="str">
        <f t="shared" si="18"/>
        <v>PD&amp;C</v>
      </c>
      <c r="AK1180" s="151" t="b">
        <f>ISNUMBER(SEARCH("IRT",Table1[[#This Row],[Current_Status]]))</f>
        <v>0</v>
      </c>
      <c r="AL1180" s="152">
        <f>YEAR(Table1[[#This Row],[Project_Initiated]])</f>
        <v>2018</v>
      </c>
      <c r="AM1180" s="87">
        <v>43770</v>
      </c>
      <c r="AN1180" s="87" t="str">
        <f>IF(AND(Table1[[#This Row],[Completed Date]]&gt;="07/01/2019"+0,Table1[[#This Row],[Completed Date]]&lt;="6/30/2020"+0),"FY 19-20",IF(AND(Table1[[#This Row],[Completed Date]]&gt;="07/01/2018"+0,Table1[[#This Row],[Completed Date]]&lt;="6/30/2019"+0),"FY 18-19",""))</f>
        <v/>
      </c>
      <c r="AO1180" s="152" t="str">
        <f>IFERROR(FIND("R",Table1[[#This Row],[FS_Priority]]),"")</f>
        <v/>
      </c>
      <c r="AX1180"/>
      <c r="BA1180" s="3"/>
    </row>
    <row r="1181" spans="1:53" hidden="1" x14ac:dyDescent="0.25">
      <c r="A1181" s="164" t="s">
        <v>41</v>
      </c>
      <c r="B1181" s="164" t="s">
        <v>41</v>
      </c>
      <c r="C1181" s="164" t="s">
        <v>295</v>
      </c>
      <c r="D1181" s="168" t="b">
        <v>0</v>
      </c>
      <c r="E1181" s="164" t="s">
        <v>4804</v>
      </c>
      <c r="F1181" s="164" t="s">
        <v>42</v>
      </c>
      <c r="G1181" s="164" t="s">
        <v>3825</v>
      </c>
      <c r="H1181" s="164" t="s">
        <v>349</v>
      </c>
      <c r="I1181" s="164" t="s">
        <v>295</v>
      </c>
      <c r="J1181" s="164" t="s">
        <v>3924</v>
      </c>
      <c r="K1181" s="164" t="s">
        <v>3793</v>
      </c>
      <c r="L1181" s="164" t="s">
        <v>332</v>
      </c>
      <c r="M1181" s="164" t="s">
        <v>3799</v>
      </c>
      <c r="N1181" s="164" t="s">
        <v>295</v>
      </c>
      <c r="O1181" s="164" t="s">
        <v>352</v>
      </c>
      <c r="P1181" s="168">
        <v>20</v>
      </c>
      <c r="Q1181" s="164" t="s">
        <v>295</v>
      </c>
      <c r="R1181" s="164" t="s">
        <v>295</v>
      </c>
      <c r="S1181" s="168" t="b">
        <v>0</v>
      </c>
      <c r="T1181" s="168">
        <v>0</v>
      </c>
      <c r="V1181" s="170">
        <v>43178</v>
      </c>
      <c r="W1181" s="164" t="s">
        <v>74</v>
      </c>
      <c r="X1181" s="167"/>
      <c r="Y1181" s="167"/>
      <c r="Z1181" s="164" t="s">
        <v>295</v>
      </c>
      <c r="AC1181" s="164" t="s">
        <v>295</v>
      </c>
      <c r="AE1181" s="164" t="s">
        <v>295</v>
      </c>
      <c r="AF1181" s="164" t="s">
        <v>295</v>
      </c>
      <c r="AG1181" s="164" t="s">
        <v>295</v>
      </c>
      <c r="AH1181"/>
      <c r="AI1181" s="164" t="s">
        <v>295</v>
      </c>
      <c r="AJ1181" s="151" t="str">
        <f t="shared" si="18"/>
        <v>PD&amp;C</v>
      </c>
      <c r="AK1181" s="151" t="b">
        <f>ISNUMBER(SEARCH("IRT",Table1[[#This Row],[Current_Status]]))</f>
        <v>0</v>
      </c>
      <c r="AL1181" s="152">
        <f>YEAR(Table1[[#This Row],[Project_Initiated]])</f>
        <v>2018</v>
      </c>
      <c r="AM1181" s="87">
        <v>43770</v>
      </c>
      <c r="AN1181" s="87" t="str">
        <f>IF(AND(Table1[[#This Row],[Completed Date]]&gt;="07/01/2019"+0,Table1[[#This Row],[Completed Date]]&lt;="6/30/2020"+0),"FY 19-20",IF(AND(Table1[[#This Row],[Completed Date]]&gt;="07/01/2018"+0,Table1[[#This Row],[Completed Date]]&lt;="6/30/2019"+0),"FY 18-19",""))</f>
        <v/>
      </c>
      <c r="AO1181" s="152" t="str">
        <f>IFERROR(FIND("R",Table1[[#This Row],[FS_Priority]]),"")</f>
        <v/>
      </c>
      <c r="AX1181"/>
      <c r="BA1181" s="3"/>
    </row>
    <row r="1182" spans="1:53" hidden="1" x14ac:dyDescent="0.25">
      <c r="A1182" s="164" t="s">
        <v>3192</v>
      </c>
      <c r="B1182" s="164" t="s">
        <v>3192</v>
      </c>
      <c r="C1182" s="164" t="s">
        <v>295</v>
      </c>
      <c r="D1182" s="168" t="b">
        <v>0</v>
      </c>
      <c r="E1182" s="164" t="s">
        <v>4804</v>
      </c>
      <c r="F1182" s="164" t="s">
        <v>3194</v>
      </c>
      <c r="G1182" s="164" t="s">
        <v>4296</v>
      </c>
      <c r="H1182" s="164" t="s">
        <v>295</v>
      </c>
      <c r="I1182" s="164" t="s">
        <v>295</v>
      </c>
      <c r="J1182" s="164" t="s">
        <v>3831</v>
      </c>
      <c r="K1182" s="164" t="s">
        <v>3793</v>
      </c>
      <c r="L1182" s="164" t="s">
        <v>332</v>
      </c>
      <c r="M1182" s="164" t="s">
        <v>3799</v>
      </c>
      <c r="N1182" s="164" t="s">
        <v>295</v>
      </c>
      <c r="O1182" s="164" t="s">
        <v>352</v>
      </c>
      <c r="P1182" s="168">
        <v>23</v>
      </c>
      <c r="Q1182" s="164" t="s">
        <v>295</v>
      </c>
      <c r="R1182" s="164" t="s">
        <v>295</v>
      </c>
      <c r="S1182" s="168" t="b">
        <v>0</v>
      </c>
      <c r="T1182" s="167"/>
      <c r="V1182" s="170">
        <v>43619</v>
      </c>
      <c r="W1182" s="164" t="s">
        <v>72</v>
      </c>
      <c r="X1182" s="171">
        <v>43586</v>
      </c>
      <c r="Y1182" s="171">
        <v>43709</v>
      </c>
      <c r="Z1182" s="164" t="s">
        <v>295</v>
      </c>
      <c r="AC1182" s="164" t="s">
        <v>295</v>
      </c>
      <c r="AE1182" s="164" t="s">
        <v>295</v>
      </c>
      <c r="AF1182" s="164" t="s">
        <v>295</v>
      </c>
      <c r="AG1182" s="164" t="s">
        <v>295</v>
      </c>
      <c r="AH1182"/>
      <c r="AI1182" s="164" t="s">
        <v>295</v>
      </c>
      <c r="AJ1182" s="151" t="str">
        <f t="shared" si="18"/>
        <v>PD&amp;C</v>
      </c>
      <c r="AK1182" s="151" t="b">
        <f>ISNUMBER(SEARCH("IRT",Table1[[#This Row],[Current_Status]]))</f>
        <v>0</v>
      </c>
      <c r="AL1182" s="152">
        <f>YEAR(Table1[[#This Row],[Project_Initiated]])</f>
        <v>2019</v>
      </c>
      <c r="AM1182" s="87">
        <v>43770</v>
      </c>
      <c r="AN1182" s="87" t="str">
        <f>IF(AND(Table1[[#This Row],[Completed Date]]&gt;="07/01/2019"+0,Table1[[#This Row],[Completed Date]]&lt;="6/30/2020"+0),"FY 19-20",IF(AND(Table1[[#This Row],[Completed Date]]&gt;="07/01/2018"+0,Table1[[#This Row],[Completed Date]]&lt;="6/30/2019"+0),"FY 18-19",""))</f>
        <v/>
      </c>
      <c r="AO1182" s="152" t="str">
        <f>IFERROR(FIND("R",Table1[[#This Row],[FS_Priority]]),"")</f>
        <v/>
      </c>
      <c r="AX1182"/>
      <c r="BA1182" s="3"/>
    </row>
    <row r="1183" spans="1:53" hidden="1" x14ac:dyDescent="0.25">
      <c r="A1183" s="164" t="s">
        <v>186</v>
      </c>
      <c r="B1183" s="164" t="s">
        <v>186</v>
      </c>
      <c r="C1183" s="164" t="s">
        <v>295</v>
      </c>
      <c r="D1183" s="168" t="b">
        <v>0</v>
      </c>
      <c r="E1183" s="164" t="s">
        <v>4804</v>
      </c>
      <c r="F1183" s="164" t="s">
        <v>187</v>
      </c>
      <c r="G1183" s="164" t="s">
        <v>188</v>
      </c>
      <c r="H1183" s="164" t="s">
        <v>350</v>
      </c>
      <c r="I1183" s="164" t="s">
        <v>295</v>
      </c>
      <c r="J1183" s="164" t="s">
        <v>4839</v>
      </c>
      <c r="K1183" s="164" t="s">
        <v>3793</v>
      </c>
      <c r="L1183" s="164" t="s">
        <v>332</v>
      </c>
      <c r="M1183" s="164" t="s">
        <v>3799</v>
      </c>
      <c r="N1183" s="164" t="s">
        <v>295</v>
      </c>
      <c r="O1183" s="164" t="s">
        <v>3827</v>
      </c>
      <c r="P1183" s="168">
        <v>24</v>
      </c>
      <c r="Q1183" s="164" t="s">
        <v>295</v>
      </c>
      <c r="R1183" s="164" t="s">
        <v>295</v>
      </c>
      <c r="S1183" s="168" t="b">
        <v>0</v>
      </c>
      <c r="T1183" s="168">
        <v>2985000</v>
      </c>
      <c r="V1183" s="170">
        <v>42823</v>
      </c>
      <c r="W1183" s="164" t="s">
        <v>38</v>
      </c>
      <c r="X1183" s="170">
        <v>43678</v>
      </c>
      <c r="Y1183" s="170">
        <v>43800</v>
      </c>
      <c r="Z1183" s="164" t="s">
        <v>295</v>
      </c>
      <c r="AC1183" s="164" t="s">
        <v>295</v>
      </c>
      <c r="AE1183" s="164" t="s">
        <v>295</v>
      </c>
      <c r="AF1183" s="164" t="s">
        <v>295</v>
      </c>
      <c r="AG1183" s="164" t="s">
        <v>295</v>
      </c>
      <c r="AH1183"/>
      <c r="AI1183" s="164" t="s">
        <v>295</v>
      </c>
      <c r="AJ1183" s="151" t="str">
        <f t="shared" si="18"/>
        <v>PD&amp;C</v>
      </c>
      <c r="AK1183" s="151" t="b">
        <f>ISNUMBER(SEARCH("IRT",Table1[[#This Row],[Current_Status]]))</f>
        <v>0</v>
      </c>
      <c r="AL1183" s="152">
        <f>YEAR(Table1[[#This Row],[Project_Initiated]])</f>
        <v>2017</v>
      </c>
      <c r="AM1183" s="87">
        <v>43770</v>
      </c>
      <c r="AN1183" s="87" t="str">
        <f>IF(AND(Table1[[#This Row],[Completed Date]]&gt;="07/01/2019"+0,Table1[[#This Row],[Completed Date]]&lt;="6/30/2020"+0),"FY 19-20",IF(AND(Table1[[#This Row],[Completed Date]]&gt;="07/01/2018"+0,Table1[[#This Row],[Completed Date]]&lt;="6/30/2019"+0),"FY 18-19",""))</f>
        <v/>
      </c>
      <c r="AO1183" s="152" t="str">
        <f>IFERROR(FIND("R",Table1[[#This Row],[FS_Priority]]),"")</f>
        <v/>
      </c>
      <c r="AX1183"/>
      <c r="BA1183" s="3"/>
    </row>
    <row r="1184" spans="1:53" hidden="1" x14ac:dyDescent="0.25">
      <c r="A1184" s="164" t="s">
        <v>45</v>
      </c>
      <c r="B1184" s="164" t="s">
        <v>45</v>
      </c>
      <c r="C1184" s="164" t="s">
        <v>295</v>
      </c>
      <c r="D1184" s="168" t="b">
        <v>0</v>
      </c>
      <c r="E1184" s="164" t="s">
        <v>4804</v>
      </c>
      <c r="F1184" s="164" t="s">
        <v>46</v>
      </c>
      <c r="G1184" s="164" t="s">
        <v>3830</v>
      </c>
      <c r="H1184" s="164" t="s">
        <v>295</v>
      </c>
      <c r="I1184" s="164" t="s">
        <v>295</v>
      </c>
      <c r="J1184" s="164" t="s">
        <v>3831</v>
      </c>
      <c r="K1184" s="164" t="s">
        <v>3793</v>
      </c>
      <c r="L1184" s="164" t="s">
        <v>332</v>
      </c>
      <c r="M1184" s="164" t="s">
        <v>3828</v>
      </c>
      <c r="N1184" s="164" t="s">
        <v>295</v>
      </c>
      <c r="O1184" s="164" t="s">
        <v>352</v>
      </c>
      <c r="P1184" s="168">
        <v>28</v>
      </c>
      <c r="Q1184" s="164" t="s">
        <v>295</v>
      </c>
      <c r="R1184" s="164" t="s">
        <v>295</v>
      </c>
      <c r="S1184" s="168" t="b">
        <v>0</v>
      </c>
      <c r="T1184" s="168">
        <v>50000</v>
      </c>
      <c r="V1184" s="170">
        <v>42962</v>
      </c>
      <c r="W1184" s="164" t="s">
        <v>74</v>
      </c>
      <c r="X1184" s="167"/>
      <c r="Y1184" s="167"/>
      <c r="Z1184" s="164" t="s">
        <v>295</v>
      </c>
      <c r="AC1184" s="164" t="s">
        <v>295</v>
      </c>
      <c r="AE1184" s="164" t="s">
        <v>295</v>
      </c>
      <c r="AF1184" s="164" t="s">
        <v>295</v>
      </c>
      <c r="AG1184" s="164" t="s">
        <v>295</v>
      </c>
      <c r="AH1184"/>
      <c r="AI1184" s="164" t="s">
        <v>295</v>
      </c>
      <c r="AJ1184" s="151" t="str">
        <f t="shared" si="18"/>
        <v>PD&amp;C</v>
      </c>
      <c r="AK1184" s="151" t="b">
        <f>ISNUMBER(SEARCH("IRT",Table1[[#This Row],[Current_Status]]))</f>
        <v>0</v>
      </c>
      <c r="AL1184" s="152">
        <f>YEAR(Table1[[#This Row],[Project_Initiated]])</f>
        <v>2017</v>
      </c>
      <c r="AM1184" s="87">
        <v>43770</v>
      </c>
      <c r="AN1184" s="87" t="str">
        <f>IF(AND(Table1[[#This Row],[Completed Date]]&gt;="07/01/2019"+0,Table1[[#This Row],[Completed Date]]&lt;="6/30/2020"+0),"FY 19-20",IF(AND(Table1[[#This Row],[Completed Date]]&gt;="07/01/2018"+0,Table1[[#This Row],[Completed Date]]&lt;="6/30/2019"+0),"FY 18-19",""))</f>
        <v/>
      </c>
      <c r="AO1184" s="152" t="str">
        <f>IFERROR(FIND("R",Table1[[#This Row],[FS_Priority]]),"")</f>
        <v/>
      </c>
      <c r="AX1184"/>
      <c r="BA1184" s="3"/>
    </row>
    <row r="1185" spans="1:53" hidden="1" x14ac:dyDescent="0.25">
      <c r="A1185" s="164" t="s">
        <v>47</v>
      </c>
      <c r="B1185" s="164" t="s">
        <v>47</v>
      </c>
      <c r="C1185" s="164" t="s">
        <v>295</v>
      </c>
      <c r="D1185" s="168" t="b">
        <v>0</v>
      </c>
      <c r="E1185" s="164" t="s">
        <v>4804</v>
      </c>
      <c r="F1185" s="164" t="s">
        <v>48</v>
      </c>
      <c r="G1185" s="164" t="s">
        <v>3834</v>
      </c>
      <c r="H1185" s="164" t="s">
        <v>349</v>
      </c>
      <c r="I1185" s="164" t="s">
        <v>295</v>
      </c>
      <c r="J1185" s="164" t="s">
        <v>3854</v>
      </c>
      <c r="K1185" s="164" t="s">
        <v>3793</v>
      </c>
      <c r="L1185" s="164" t="s">
        <v>332</v>
      </c>
      <c r="M1185" s="164" t="s">
        <v>3799</v>
      </c>
      <c r="N1185" s="164" t="s">
        <v>295</v>
      </c>
      <c r="O1185" s="164" t="s">
        <v>352</v>
      </c>
      <c r="P1185" s="168">
        <v>29</v>
      </c>
      <c r="Q1185" s="164" t="s">
        <v>295</v>
      </c>
      <c r="R1185" s="164" t="s">
        <v>295</v>
      </c>
      <c r="S1185" s="168" t="b">
        <v>0</v>
      </c>
      <c r="T1185" s="168">
        <v>0</v>
      </c>
      <c r="V1185" s="170">
        <v>43006</v>
      </c>
      <c r="W1185" s="164" t="s">
        <v>34</v>
      </c>
      <c r="X1185" s="171">
        <v>43617</v>
      </c>
      <c r="Y1185" s="171">
        <v>43678</v>
      </c>
      <c r="Z1185" s="164" t="s">
        <v>295</v>
      </c>
      <c r="AC1185" s="164" t="s">
        <v>295</v>
      </c>
      <c r="AE1185" s="164" t="s">
        <v>295</v>
      </c>
      <c r="AF1185" s="164" t="s">
        <v>295</v>
      </c>
      <c r="AG1185" s="164" t="s">
        <v>295</v>
      </c>
      <c r="AH1185"/>
      <c r="AI1185" s="164" t="s">
        <v>295</v>
      </c>
      <c r="AJ1185" s="151" t="str">
        <f t="shared" si="18"/>
        <v>PD&amp;C</v>
      </c>
      <c r="AK1185" s="151" t="b">
        <f>ISNUMBER(SEARCH("IRT",Table1[[#This Row],[Current_Status]]))</f>
        <v>0</v>
      </c>
      <c r="AL1185" s="152">
        <f>YEAR(Table1[[#This Row],[Project_Initiated]])</f>
        <v>2017</v>
      </c>
      <c r="AM1185" s="87">
        <v>43770</v>
      </c>
      <c r="AN1185" s="87" t="str">
        <f>IF(AND(Table1[[#This Row],[Completed Date]]&gt;="07/01/2019"+0,Table1[[#This Row],[Completed Date]]&lt;="6/30/2020"+0),"FY 19-20",IF(AND(Table1[[#This Row],[Completed Date]]&gt;="07/01/2018"+0,Table1[[#This Row],[Completed Date]]&lt;="6/30/2019"+0),"FY 18-19",""))</f>
        <v/>
      </c>
      <c r="AO1185" s="152" t="str">
        <f>IFERROR(FIND("R",Table1[[#This Row],[FS_Priority]]),"")</f>
        <v/>
      </c>
      <c r="AX1185"/>
      <c r="BA1185" s="3"/>
    </row>
    <row r="1186" spans="1:53" hidden="1" x14ac:dyDescent="0.25">
      <c r="A1186" s="164" t="s">
        <v>49</v>
      </c>
      <c r="B1186" s="164" t="s">
        <v>49</v>
      </c>
      <c r="C1186" s="164" t="s">
        <v>295</v>
      </c>
      <c r="D1186" s="168" t="b">
        <v>0</v>
      </c>
      <c r="E1186" s="164" t="s">
        <v>4804</v>
      </c>
      <c r="F1186" s="164" t="s">
        <v>2954</v>
      </c>
      <c r="G1186" s="164" t="s">
        <v>3836</v>
      </c>
      <c r="H1186" s="164" t="s">
        <v>349</v>
      </c>
      <c r="I1186" s="164" t="s">
        <v>295</v>
      </c>
      <c r="J1186" s="164" t="s">
        <v>3854</v>
      </c>
      <c r="K1186" s="164" t="s">
        <v>3793</v>
      </c>
      <c r="L1186" s="164" t="s">
        <v>332</v>
      </c>
      <c r="M1186" s="164" t="s">
        <v>3799</v>
      </c>
      <c r="N1186" s="164" t="s">
        <v>295</v>
      </c>
      <c r="O1186" s="164" t="s">
        <v>352</v>
      </c>
      <c r="P1186" s="169">
        <v>30</v>
      </c>
      <c r="Q1186" s="164" t="s">
        <v>295</v>
      </c>
      <c r="R1186" s="164" t="s">
        <v>295</v>
      </c>
      <c r="S1186" s="168" t="b">
        <v>0</v>
      </c>
      <c r="T1186" s="169">
        <v>883000</v>
      </c>
      <c r="V1186" s="170">
        <v>43011</v>
      </c>
      <c r="W1186" s="164" t="s">
        <v>34</v>
      </c>
      <c r="X1186" s="171">
        <v>43617</v>
      </c>
      <c r="Y1186" s="171">
        <v>43678</v>
      </c>
      <c r="Z1186" s="164" t="s">
        <v>295</v>
      </c>
      <c r="AC1186" s="164" t="s">
        <v>295</v>
      </c>
      <c r="AD1186" s="167"/>
      <c r="AE1186" s="164" t="s">
        <v>295</v>
      </c>
      <c r="AF1186" s="164" t="s">
        <v>295</v>
      </c>
      <c r="AG1186" s="164" t="s">
        <v>295</v>
      </c>
      <c r="AH1186" s="167"/>
      <c r="AI1186" s="164" t="s">
        <v>295</v>
      </c>
      <c r="AJ1186" s="151" t="str">
        <f t="shared" si="18"/>
        <v>PD&amp;C</v>
      </c>
      <c r="AK1186" s="151" t="b">
        <f>ISNUMBER(SEARCH("IRT",Table1[[#This Row],[Current_Status]]))</f>
        <v>0</v>
      </c>
      <c r="AL1186" s="152">
        <f>YEAR(Table1[[#This Row],[Project_Initiated]])</f>
        <v>2017</v>
      </c>
      <c r="AM1186" s="87">
        <v>43770</v>
      </c>
      <c r="AN1186" s="87" t="str">
        <f>IF(AND(Table1[[#This Row],[Completed Date]]&gt;="07/01/2019"+0,Table1[[#This Row],[Completed Date]]&lt;="6/30/2020"+0),"FY 19-20",IF(AND(Table1[[#This Row],[Completed Date]]&gt;="07/01/2018"+0,Table1[[#This Row],[Completed Date]]&lt;="6/30/2019"+0),"FY 18-19",""))</f>
        <v/>
      </c>
      <c r="AO1186" s="152" t="str">
        <f>IFERROR(FIND("R",Table1[[#This Row],[FS_Priority]]),"")</f>
        <v/>
      </c>
      <c r="AX1186"/>
      <c r="BA1186" s="3"/>
    </row>
    <row r="1187" spans="1:53" hidden="1" x14ac:dyDescent="0.25">
      <c r="A1187" s="164" t="s">
        <v>51</v>
      </c>
      <c r="B1187" s="164" t="s">
        <v>51</v>
      </c>
      <c r="C1187" s="164" t="s">
        <v>295</v>
      </c>
      <c r="D1187" s="168" t="b">
        <v>0</v>
      </c>
      <c r="E1187" s="164" t="s">
        <v>4804</v>
      </c>
      <c r="F1187" s="164" t="s">
        <v>52</v>
      </c>
      <c r="G1187" s="164" t="s">
        <v>3837</v>
      </c>
      <c r="H1187" s="164" t="s">
        <v>295</v>
      </c>
      <c r="I1187" s="164" t="s">
        <v>295</v>
      </c>
      <c r="J1187" s="164" t="s">
        <v>3831</v>
      </c>
      <c r="K1187" s="164" t="s">
        <v>3793</v>
      </c>
      <c r="L1187" s="164" t="s">
        <v>332</v>
      </c>
      <c r="M1187" s="164" t="s">
        <v>3799</v>
      </c>
      <c r="N1187" s="164" t="s">
        <v>295</v>
      </c>
      <c r="O1187" s="164" t="s">
        <v>352</v>
      </c>
      <c r="P1187" s="169">
        <v>32</v>
      </c>
      <c r="Q1187" s="164" t="s">
        <v>295</v>
      </c>
      <c r="R1187" s="164" t="s">
        <v>295</v>
      </c>
      <c r="S1187" s="168" t="b">
        <v>0</v>
      </c>
      <c r="T1187" s="169">
        <v>0</v>
      </c>
      <c r="V1187" s="170">
        <v>43284</v>
      </c>
      <c r="W1187" s="164" t="s">
        <v>74</v>
      </c>
      <c r="X1187"/>
      <c r="Z1187" s="164" t="s">
        <v>295</v>
      </c>
      <c r="AC1187" s="164" t="s">
        <v>295</v>
      </c>
      <c r="AE1187" s="164" t="s">
        <v>295</v>
      </c>
      <c r="AF1187" s="164" t="s">
        <v>295</v>
      </c>
      <c r="AG1187" s="164" t="s">
        <v>295</v>
      </c>
      <c r="AH1187"/>
      <c r="AI1187" s="164" t="s">
        <v>295</v>
      </c>
      <c r="AJ1187" s="151" t="str">
        <f t="shared" si="18"/>
        <v>PD&amp;C</v>
      </c>
      <c r="AK1187" s="151" t="b">
        <f>ISNUMBER(SEARCH("IRT",Table1[[#This Row],[Current_Status]]))</f>
        <v>0</v>
      </c>
      <c r="AL1187" s="152">
        <f>YEAR(Table1[[#This Row],[Project_Initiated]])</f>
        <v>2018</v>
      </c>
      <c r="AM1187" s="87">
        <v>43770</v>
      </c>
      <c r="AN1187" s="87" t="str">
        <f>IF(AND(Table1[[#This Row],[Completed Date]]&gt;="07/01/2019"+0,Table1[[#This Row],[Completed Date]]&lt;="6/30/2020"+0),"FY 19-20",IF(AND(Table1[[#This Row],[Completed Date]]&gt;="07/01/2018"+0,Table1[[#This Row],[Completed Date]]&lt;="6/30/2019"+0),"FY 18-19",""))</f>
        <v/>
      </c>
      <c r="AO1187" s="152" t="str">
        <f>IFERROR(FIND("R",Table1[[#This Row],[FS_Priority]]),"")</f>
        <v/>
      </c>
      <c r="AX1187"/>
      <c r="BA1187" s="3"/>
    </row>
    <row r="1188" spans="1:53" hidden="1" x14ac:dyDescent="0.25">
      <c r="A1188" s="164" t="s">
        <v>2945</v>
      </c>
      <c r="B1188" s="164" t="s">
        <v>295</v>
      </c>
      <c r="C1188" s="164" t="s">
        <v>2945</v>
      </c>
      <c r="D1188" s="168" t="b">
        <v>0</v>
      </c>
      <c r="E1188" s="164" t="s">
        <v>2977</v>
      </c>
      <c r="F1188" s="164" t="s">
        <v>3590</v>
      </c>
      <c r="G1188" s="164" t="s">
        <v>295</v>
      </c>
      <c r="H1188" s="164" t="s">
        <v>531</v>
      </c>
      <c r="I1188" s="164" t="s">
        <v>4205</v>
      </c>
      <c r="J1188" s="164" t="s">
        <v>2838</v>
      </c>
      <c r="K1188" s="164" t="s">
        <v>4158</v>
      </c>
      <c r="L1188" s="164" t="s">
        <v>2978</v>
      </c>
      <c r="M1188" s="164" t="s">
        <v>4206</v>
      </c>
      <c r="N1188" s="164" t="s">
        <v>295</v>
      </c>
      <c r="O1188" s="164" t="s">
        <v>263</v>
      </c>
      <c r="Q1188" s="164" t="s">
        <v>372</v>
      </c>
      <c r="R1188" s="164" t="s">
        <v>295</v>
      </c>
      <c r="S1188" s="168" t="b">
        <v>0</v>
      </c>
      <c r="V1188" s="170">
        <v>43424</v>
      </c>
      <c r="W1188" s="164" t="s">
        <v>295</v>
      </c>
      <c r="X1188"/>
      <c r="Z1188" s="164" t="s">
        <v>295</v>
      </c>
      <c r="AC1188" s="164" t="s">
        <v>3130</v>
      </c>
      <c r="AD1188" s="171">
        <v>43503</v>
      </c>
      <c r="AE1188" s="164" t="s">
        <v>583</v>
      </c>
      <c r="AF1188" s="164" t="s">
        <v>3131</v>
      </c>
      <c r="AG1188" s="164" t="s">
        <v>2884</v>
      </c>
      <c r="AH1188" s="171">
        <v>43570</v>
      </c>
      <c r="AI1188" s="164" t="s">
        <v>4931</v>
      </c>
      <c r="AJ1188" s="151" t="str">
        <f t="shared" si="18"/>
        <v>FS</v>
      </c>
      <c r="AK1188" s="151" t="b">
        <f>ISNUMBER(SEARCH("IRT",Table1[[#This Row],[Current_Status]]))</f>
        <v>0</v>
      </c>
      <c r="AL1188" s="152">
        <f>YEAR(Table1[[#This Row],[Project_Initiated]])</f>
        <v>2018</v>
      </c>
      <c r="AM1188" s="87">
        <v>43770</v>
      </c>
      <c r="AN1188" s="87" t="str">
        <f>IF(AND(Table1[[#This Row],[Completed Date]]&gt;="07/01/2019"+0,Table1[[#This Row],[Completed Date]]&lt;="6/30/2020"+0),"FY 19-20",IF(AND(Table1[[#This Row],[Completed Date]]&gt;="07/01/2018"+0,Table1[[#This Row],[Completed Date]]&lt;="6/30/2019"+0),"FY 18-19",""))</f>
        <v>FY 18-19</v>
      </c>
      <c r="AO1188" s="152" t="str">
        <f>IFERROR(FIND("R",Table1[[#This Row],[FS_Priority]]),"")</f>
        <v/>
      </c>
      <c r="AX1188"/>
      <c r="BA1188" s="3"/>
    </row>
    <row r="1189" spans="1:53" hidden="1" x14ac:dyDescent="0.25">
      <c r="A1189" s="164" t="s">
        <v>3686</v>
      </c>
      <c r="B1189" s="164" t="s">
        <v>295</v>
      </c>
      <c r="C1189" s="164" t="s">
        <v>3686</v>
      </c>
      <c r="D1189" s="168" t="b">
        <v>0</v>
      </c>
      <c r="E1189" s="164" t="s">
        <v>2977</v>
      </c>
      <c r="F1189" s="164" t="s">
        <v>3703</v>
      </c>
      <c r="G1189" s="164" t="s">
        <v>295</v>
      </c>
      <c r="H1189" s="164" t="s">
        <v>75</v>
      </c>
      <c r="I1189" s="164" t="s">
        <v>4371</v>
      </c>
      <c r="J1189" s="164" t="s">
        <v>2839</v>
      </c>
      <c r="K1189" s="164" t="s">
        <v>4158</v>
      </c>
      <c r="L1189" s="164" t="s">
        <v>2978</v>
      </c>
      <c r="M1189" s="164" t="s">
        <v>4372</v>
      </c>
      <c r="N1189" s="164" t="s">
        <v>4373</v>
      </c>
      <c r="O1189" s="164" t="s">
        <v>243</v>
      </c>
      <c r="Q1189" s="164" t="s">
        <v>302</v>
      </c>
      <c r="R1189" s="164" t="s">
        <v>295</v>
      </c>
      <c r="S1189" s="168" t="b">
        <v>0</v>
      </c>
      <c r="V1189" s="170">
        <v>43494</v>
      </c>
      <c r="W1189" s="164" t="s">
        <v>295</v>
      </c>
      <c r="X1189"/>
      <c r="Z1189" s="164" t="s">
        <v>295</v>
      </c>
      <c r="AC1189" s="164" t="s">
        <v>295</v>
      </c>
      <c r="AE1189" s="164" t="s">
        <v>243</v>
      </c>
      <c r="AF1189" s="164" t="s">
        <v>295</v>
      </c>
      <c r="AG1189" s="164" t="s">
        <v>295</v>
      </c>
      <c r="AH1189" s="167"/>
      <c r="AI1189" s="164" t="s">
        <v>4934</v>
      </c>
      <c r="AJ1189" s="151" t="str">
        <f t="shared" si="18"/>
        <v>FS</v>
      </c>
      <c r="AK1189" s="151" t="b">
        <f>ISNUMBER(SEARCH("IRT",Table1[[#This Row],[Current_Status]]))</f>
        <v>0</v>
      </c>
      <c r="AL1189" s="152">
        <f>YEAR(Table1[[#This Row],[Project_Initiated]])</f>
        <v>2019</v>
      </c>
      <c r="AM1189" s="87">
        <v>43770</v>
      </c>
      <c r="AN1189" s="87" t="str">
        <f>IF(AND(Table1[[#This Row],[Completed Date]]&gt;="07/01/2019"+0,Table1[[#This Row],[Completed Date]]&lt;="6/30/2020"+0),"FY 19-20",IF(AND(Table1[[#This Row],[Completed Date]]&gt;="07/01/2018"+0,Table1[[#This Row],[Completed Date]]&lt;="6/30/2019"+0),"FY 18-19",""))</f>
        <v/>
      </c>
      <c r="AO1189" s="152" t="str">
        <f>IFERROR(FIND("R",Table1[[#This Row],[FS_Priority]]),"")</f>
        <v/>
      </c>
      <c r="AX1189"/>
      <c r="BA1189" s="3"/>
    </row>
    <row r="1190" spans="1:53" hidden="1" x14ac:dyDescent="0.25">
      <c r="A1190" s="164" t="s">
        <v>4584</v>
      </c>
      <c r="B1190" s="164" t="s">
        <v>295</v>
      </c>
      <c r="C1190" s="164" t="s">
        <v>4584</v>
      </c>
      <c r="D1190" s="168" t="b">
        <v>0</v>
      </c>
      <c r="E1190" s="164" t="s">
        <v>2977</v>
      </c>
      <c r="F1190" s="164" t="s">
        <v>4639</v>
      </c>
      <c r="G1190" s="164" t="s">
        <v>295</v>
      </c>
      <c r="H1190" s="164" t="s">
        <v>549</v>
      </c>
      <c r="I1190" s="164" t="s">
        <v>4640</v>
      </c>
      <c r="J1190" s="164" t="s">
        <v>2839</v>
      </c>
      <c r="K1190" s="164" t="s">
        <v>4158</v>
      </c>
      <c r="L1190" s="164" t="s">
        <v>2978</v>
      </c>
      <c r="M1190" s="164" t="s">
        <v>3952</v>
      </c>
      <c r="N1190" s="164" t="s">
        <v>295</v>
      </c>
      <c r="O1190" s="164" t="s">
        <v>243</v>
      </c>
      <c r="Q1190" s="164" t="s">
        <v>302</v>
      </c>
      <c r="R1190" s="164" t="s">
        <v>295</v>
      </c>
      <c r="S1190" s="168" t="b">
        <v>0</v>
      </c>
      <c r="V1190" s="170">
        <v>43641</v>
      </c>
      <c r="W1190" s="164" t="s">
        <v>295</v>
      </c>
      <c r="X1190"/>
      <c r="Z1190" s="164" t="s">
        <v>295</v>
      </c>
      <c r="AC1190" s="164" t="s">
        <v>295</v>
      </c>
      <c r="AE1190" s="164" t="s">
        <v>243</v>
      </c>
      <c r="AF1190" s="164" t="s">
        <v>295</v>
      </c>
      <c r="AG1190" s="164" t="s">
        <v>295</v>
      </c>
      <c r="AH1190" s="167"/>
      <c r="AI1190" s="164" t="s">
        <v>4787</v>
      </c>
      <c r="AJ1190" s="151" t="str">
        <f t="shared" si="18"/>
        <v>FS</v>
      </c>
      <c r="AK1190" s="151" t="b">
        <f>ISNUMBER(SEARCH("IRT",Table1[[#This Row],[Current_Status]]))</f>
        <v>0</v>
      </c>
      <c r="AL1190" s="152">
        <f>YEAR(Table1[[#This Row],[Project_Initiated]])</f>
        <v>2019</v>
      </c>
      <c r="AM1190" s="87">
        <v>43770</v>
      </c>
      <c r="AN1190" s="87" t="str">
        <f>IF(AND(Table1[[#This Row],[Completed Date]]&gt;="07/01/2019"+0,Table1[[#This Row],[Completed Date]]&lt;="6/30/2020"+0),"FY 19-20",IF(AND(Table1[[#This Row],[Completed Date]]&gt;="07/01/2018"+0,Table1[[#This Row],[Completed Date]]&lt;="6/30/2019"+0),"FY 18-19",""))</f>
        <v/>
      </c>
      <c r="AO1190" s="152" t="str">
        <f>IFERROR(FIND("R",Table1[[#This Row],[FS_Priority]]),"")</f>
        <v/>
      </c>
      <c r="AX1190"/>
      <c r="BA1190" s="3"/>
    </row>
    <row r="1191" spans="1:53" hidden="1" x14ac:dyDescent="0.25">
      <c r="A1191" s="164" t="s">
        <v>3729</v>
      </c>
      <c r="B1191" s="164" t="s">
        <v>295</v>
      </c>
      <c r="C1191" s="164" t="s">
        <v>3729</v>
      </c>
      <c r="D1191" s="168" t="b">
        <v>0</v>
      </c>
      <c r="E1191" s="164" t="s">
        <v>2977</v>
      </c>
      <c r="F1191" s="164" t="s">
        <v>3730</v>
      </c>
      <c r="G1191" s="164" t="s">
        <v>4374</v>
      </c>
      <c r="H1191" s="164" t="s">
        <v>3873</v>
      </c>
      <c r="I1191" s="164" t="s">
        <v>4375</v>
      </c>
      <c r="J1191" s="164" t="s">
        <v>2838</v>
      </c>
      <c r="K1191" s="164" t="s">
        <v>4158</v>
      </c>
      <c r="L1191" s="164" t="s">
        <v>2978</v>
      </c>
      <c r="M1191" s="164" t="s">
        <v>4372</v>
      </c>
      <c r="N1191" s="164" t="s">
        <v>4376</v>
      </c>
      <c r="O1191" s="164" t="s">
        <v>243</v>
      </c>
      <c r="Q1191" s="164" t="s">
        <v>320</v>
      </c>
      <c r="R1191" s="164" t="s">
        <v>295</v>
      </c>
      <c r="S1191" s="168" t="b">
        <v>0</v>
      </c>
      <c r="V1191" s="170">
        <v>43472</v>
      </c>
      <c r="W1191" s="164" t="s">
        <v>295</v>
      </c>
      <c r="X1191"/>
      <c r="Z1191" s="164" t="s">
        <v>295</v>
      </c>
      <c r="AC1191" s="164" t="s">
        <v>4424</v>
      </c>
      <c r="AE1191" s="164" t="s">
        <v>243</v>
      </c>
      <c r="AF1191" s="164" t="s">
        <v>295</v>
      </c>
      <c r="AG1191" s="164" t="s">
        <v>295</v>
      </c>
      <c r="AH1191" s="170">
        <v>43668</v>
      </c>
      <c r="AI1191" s="164" t="s">
        <v>4934</v>
      </c>
      <c r="AJ1191" s="151" t="str">
        <f t="shared" si="18"/>
        <v>FS</v>
      </c>
      <c r="AK1191" s="151" t="b">
        <f>ISNUMBER(SEARCH("IRT",Table1[[#This Row],[Current_Status]]))</f>
        <v>0</v>
      </c>
      <c r="AL1191" s="152">
        <f>YEAR(Table1[[#This Row],[Project_Initiated]])</f>
        <v>2019</v>
      </c>
      <c r="AM1191" s="87">
        <v>43770</v>
      </c>
      <c r="AN1191" s="87" t="str">
        <f>IF(AND(Table1[[#This Row],[Completed Date]]&gt;="07/01/2019"+0,Table1[[#This Row],[Completed Date]]&lt;="6/30/2020"+0),"FY 19-20",IF(AND(Table1[[#This Row],[Completed Date]]&gt;="07/01/2018"+0,Table1[[#This Row],[Completed Date]]&lt;="6/30/2019"+0),"FY 18-19",""))</f>
        <v>FY 19-20</v>
      </c>
      <c r="AO1191" s="152" t="str">
        <f>IFERROR(FIND("R",Table1[[#This Row],[FS_Priority]]),"")</f>
        <v/>
      </c>
      <c r="AX1191"/>
      <c r="BA1191" s="3"/>
    </row>
    <row r="1192" spans="1:53" hidden="1" x14ac:dyDescent="0.25">
      <c r="A1192" s="164" t="s">
        <v>953</v>
      </c>
      <c r="B1192" s="164" t="s">
        <v>295</v>
      </c>
      <c r="C1192" s="164" t="s">
        <v>953</v>
      </c>
      <c r="D1192" s="168" t="b">
        <v>0</v>
      </c>
      <c r="E1192" s="164" t="s">
        <v>526</v>
      </c>
      <c r="F1192" s="164" t="s">
        <v>3593</v>
      </c>
      <c r="G1192" s="164" t="s">
        <v>954</v>
      </c>
      <c r="H1192" s="164" t="s">
        <v>548</v>
      </c>
      <c r="I1192" s="164" t="s">
        <v>4129</v>
      </c>
      <c r="J1192" s="164" t="s">
        <v>2854</v>
      </c>
      <c r="K1192" s="164" t="s">
        <v>4208</v>
      </c>
      <c r="L1192" s="164" t="s">
        <v>203</v>
      </c>
      <c r="M1192" s="164" t="s">
        <v>4209</v>
      </c>
      <c r="N1192" s="164" t="s">
        <v>295</v>
      </c>
      <c r="O1192" s="164" t="s">
        <v>243</v>
      </c>
      <c r="Q1192" s="164" t="s">
        <v>295</v>
      </c>
      <c r="R1192" s="164" t="s">
        <v>295</v>
      </c>
      <c r="S1192" s="168" t="b">
        <v>0</v>
      </c>
      <c r="V1192" s="170">
        <v>43297</v>
      </c>
      <c r="W1192" s="164" t="s">
        <v>295</v>
      </c>
      <c r="X1192"/>
      <c r="Z1192" s="164" t="s">
        <v>295</v>
      </c>
      <c r="AC1192" s="164" t="s">
        <v>955</v>
      </c>
      <c r="AE1192" s="164" t="s">
        <v>243</v>
      </c>
      <c r="AF1192" s="164" t="s">
        <v>955</v>
      </c>
      <c r="AG1192" s="164" t="s">
        <v>624</v>
      </c>
      <c r="AH1192" s="170">
        <v>43374</v>
      </c>
      <c r="AI1192" s="164" t="s">
        <v>4932</v>
      </c>
      <c r="AJ1192" s="151" t="str">
        <f t="shared" si="18"/>
        <v>FS</v>
      </c>
      <c r="AK1192" s="151" t="b">
        <f>ISNUMBER(SEARCH("IRT",Table1[[#This Row],[Current_Status]]))</f>
        <v>0</v>
      </c>
      <c r="AL1192" s="152">
        <f>YEAR(Table1[[#This Row],[Project_Initiated]])</f>
        <v>2018</v>
      </c>
      <c r="AM1192" s="87">
        <v>43770</v>
      </c>
      <c r="AN1192" s="87" t="str">
        <f>IF(AND(Table1[[#This Row],[Completed Date]]&gt;="07/01/2019"+0,Table1[[#This Row],[Completed Date]]&lt;="6/30/2020"+0),"FY 19-20",IF(AND(Table1[[#This Row],[Completed Date]]&gt;="07/01/2018"+0,Table1[[#This Row],[Completed Date]]&lt;="6/30/2019"+0),"FY 18-19",""))</f>
        <v>FY 18-19</v>
      </c>
      <c r="AO1192" s="152" t="str">
        <f>IFERROR(FIND("R",Table1[[#This Row],[FS_Priority]]),"")</f>
        <v/>
      </c>
      <c r="AX1192"/>
      <c r="BA1192" s="3"/>
    </row>
    <row r="1193" spans="1:53" hidden="1" x14ac:dyDescent="0.25">
      <c r="A1193" s="164" t="s">
        <v>959</v>
      </c>
      <c r="B1193" s="164" t="s">
        <v>295</v>
      </c>
      <c r="C1193" s="164" t="s">
        <v>959</v>
      </c>
      <c r="D1193" s="168" t="b">
        <v>0</v>
      </c>
      <c r="E1193" s="164" t="s">
        <v>526</v>
      </c>
      <c r="F1193" s="164" t="s">
        <v>3591</v>
      </c>
      <c r="G1193" s="164" t="s">
        <v>295</v>
      </c>
      <c r="H1193" s="164" t="s">
        <v>4212</v>
      </c>
      <c r="I1193" s="164" t="s">
        <v>295</v>
      </c>
      <c r="J1193" s="164" t="s">
        <v>2838</v>
      </c>
      <c r="K1193" s="164" t="s">
        <v>4208</v>
      </c>
      <c r="L1193" s="164" t="s">
        <v>203</v>
      </c>
      <c r="M1193" s="164" t="s">
        <v>4209</v>
      </c>
      <c r="N1193" s="164" t="s">
        <v>295</v>
      </c>
      <c r="O1193" s="164" t="s">
        <v>263</v>
      </c>
      <c r="Q1193" s="164" t="s">
        <v>295</v>
      </c>
      <c r="R1193" s="164" t="s">
        <v>320</v>
      </c>
      <c r="S1193" s="168" t="b">
        <v>0</v>
      </c>
      <c r="V1193" s="170">
        <v>43203</v>
      </c>
      <c r="W1193" s="164" t="s">
        <v>295</v>
      </c>
      <c r="X1193"/>
      <c r="Z1193" s="164" t="s">
        <v>295</v>
      </c>
      <c r="AC1193" s="164" t="s">
        <v>960</v>
      </c>
      <c r="AE1193" s="164" t="s">
        <v>257</v>
      </c>
      <c r="AF1193" s="164" t="s">
        <v>961</v>
      </c>
      <c r="AG1193" s="164" t="s">
        <v>2884</v>
      </c>
      <c r="AH1193" s="170">
        <v>43395</v>
      </c>
      <c r="AI1193" s="164" t="s">
        <v>4935</v>
      </c>
      <c r="AJ1193" s="151" t="str">
        <f t="shared" si="18"/>
        <v>FS</v>
      </c>
      <c r="AK1193" s="151" t="b">
        <f>ISNUMBER(SEARCH("IRT",Table1[[#This Row],[Current_Status]]))</f>
        <v>0</v>
      </c>
      <c r="AL1193" s="152">
        <f>YEAR(Table1[[#This Row],[Project_Initiated]])</f>
        <v>2018</v>
      </c>
      <c r="AM1193" s="87">
        <v>43770</v>
      </c>
      <c r="AN1193" s="87" t="str">
        <f>IF(AND(Table1[[#This Row],[Completed Date]]&gt;="07/01/2019"+0,Table1[[#This Row],[Completed Date]]&lt;="6/30/2020"+0),"FY 19-20",IF(AND(Table1[[#This Row],[Completed Date]]&gt;="07/01/2018"+0,Table1[[#This Row],[Completed Date]]&lt;="6/30/2019"+0),"FY 18-19",""))</f>
        <v>FY 18-19</v>
      </c>
      <c r="AO1193" s="152" t="str">
        <f>IFERROR(FIND("R",Table1[[#This Row],[FS_Priority]]),"")</f>
        <v/>
      </c>
      <c r="AX1193"/>
      <c r="BA1193" s="3"/>
    </row>
    <row r="1194" spans="1:53" hidden="1" x14ac:dyDescent="0.25">
      <c r="A1194" s="164" t="s">
        <v>812</v>
      </c>
      <c r="B1194" s="164" t="s">
        <v>295</v>
      </c>
      <c r="C1194" s="164" t="s">
        <v>812</v>
      </c>
      <c r="D1194" s="168" t="b">
        <v>0</v>
      </c>
      <c r="E1194" s="164" t="s">
        <v>526</v>
      </c>
      <c r="F1194" s="164" t="s">
        <v>3595</v>
      </c>
      <c r="G1194" s="164" t="s">
        <v>813</v>
      </c>
      <c r="H1194" s="164" t="s">
        <v>4444</v>
      </c>
      <c r="I1194" s="164" t="s">
        <v>370</v>
      </c>
      <c r="J1194" s="164" t="s">
        <v>2838</v>
      </c>
      <c r="K1194" s="164" t="s">
        <v>4208</v>
      </c>
      <c r="L1194" s="164" t="s">
        <v>203</v>
      </c>
      <c r="M1194" s="164" t="s">
        <v>4209</v>
      </c>
      <c r="N1194" s="164" t="s">
        <v>295</v>
      </c>
      <c r="O1194" s="164" t="s">
        <v>263</v>
      </c>
      <c r="Q1194" s="164" t="s">
        <v>295</v>
      </c>
      <c r="R1194" s="164" t="s">
        <v>264</v>
      </c>
      <c r="S1194" s="168" t="b">
        <v>0</v>
      </c>
      <c r="V1194" s="170">
        <v>43178</v>
      </c>
      <c r="W1194" s="164" t="s">
        <v>295</v>
      </c>
      <c r="X1194"/>
      <c r="Z1194" s="164" t="s">
        <v>295</v>
      </c>
      <c r="AC1194" s="164" t="s">
        <v>4450</v>
      </c>
      <c r="AE1194" s="164" t="s">
        <v>257</v>
      </c>
      <c r="AF1194" s="164" t="s">
        <v>814</v>
      </c>
      <c r="AG1194" s="164" t="s">
        <v>2884</v>
      </c>
      <c r="AH1194" s="170">
        <v>43678</v>
      </c>
      <c r="AI1194" s="164" t="s">
        <v>4933</v>
      </c>
      <c r="AJ1194" s="151" t="str">
        <f t="shared" si="18"/>
        <v>FS</v>
      </c>
      <c r="AK1194" s="151" t="b">
        <f>ISNUMBER(SEARCH("IRT",Table1[[#This Row],[Current_Status]]))</f>
        <v>0</v>
      </c>
      <c r="AL1194" s="152">
        <f>YEAR(Table1[[#This Row],[Project_Initiated]])</f>
        <v>2018</v>
      </c>
      <c r="AM1194" s="87">
        <v>43770</v>
      </c>
      <c r="AN1194" s="87" t="str">
        <f>IF(AND(Table1[[#This Row],[Completed Date]]&gt;="07/01/2019"+0,Table1[[#This Row],[Completed Date]]&lt;="6/30/2020"+0),"FY 19-20",IF(AND(Table1[[#This Row],[Completed Date]]&gt;="07/01/2018"+0,Table1[[#This Row],[Completed Date]]&lt;="6/30/2019"+0),"FY 18-19",""))</f>
        <v>FY 19-20</v>
      </c>
      <c r="AO1194" s="152" t="str">
        <f>IFERROR(FIND("R",Table1[[#This Row],[FS_Priority]]),"")</f>
        <v/>
      </c>
      <c r="AX1194"/>
      <c r="BA1194" s="3"/>
    </row>
    <row r="1195" spans="1:53" hidden="1" x14ac:dyDescent="0.25">
      <c r="A1195" s="164" t="s">
        <v>940</v>
      </c>
      <c r="B1195" s="164" t="s">
        <v>295</v>
      </c>
      <c r="C1195" s="164" t="s">
        <v>940</v>
      </c>
      <c r="D1195" s="168" t="b">
        <v>0</v>
      </c>
      <c r="E1195" s="164" t="s">
        <v>526</v>
      </c>
      <c r="F1195" s="164" t="s">
        <v>3592</v>
      </c>
      <c r="G1195" s="164" t="s">
        <v>295</v>
      </c>
      <c r="H1195" s="164" t="s">
        <v>4212</v>
      </c>
      <c r="I1195" s="164" t="s">
        <v>4211</v>
      </c>
      <c r="J1195" s="164" t="s">
        <v>2838</v>
      </c>
      <c r="K1195" s="164" t="s">
        <v>4208</v>
      </c>
      <c r="L1195" s="164" t="s">
        <v>203</v>
      </c>
      <c r="M1195" s="164" t="s">
        <v>4209</v>
      </c>
      <c r="N1195" s="164" t="s">
        <v>295</v>
      </c>
      <c r="O1195" s="164" t="s">
        <v>243</v>
      </c>
      <c r="Q1195" s="164" t="s">
        <v>295</v>
      </c>
      <c r="R1195" s="164" t="s">
        <v>295</v>
      </c>
      <c r="S1195" s="168" t="b">
        <v>0</v>
      </c>
      <c r="V1195" s="170">
        <v>43292</v>
      </c>
      <c r="W1195" s="164" t="s">
        <v>295</v>
      </c>
      <c r="X1195"/>
      <c r="Z1195" s="164" t="s">
        <v>295</v>
      </c>
      <c r="AC1195" s="164" t="s">
        <v>624</v>
      </c>
      <c r="AE1195" s="164" t="s">
        <v>243</v>
      </c>
      <c r="AF1195" s="164" t="s">
        <v>624</v>
      </c>
      <c r="AG1195" s="164" t="s">
        <v>624</v>
      </c>
      <c r="AH1195" s="170">
        <v>43336</v>
      </c>
      <c r="AI1195" s="164" t="s">
        <v>4935</v>
      </c>
      <c r="AJ1195" s="151" t="str">
        <f t="shared" si="18"/>
        <v>FS</v>
      </c>
      <c r="AK1195" s="151" t="b">
        <f>ISNUMBER(SEARCH("IRT",Table1[[#This Row],[Current_Status]]))</f>
        <v>0</v>
      </c>
      <c r="AL1195" s="152">
        <f>YEAR(Table1[[#This Row],[Project_Initiated]])</f>
        <v>2018</v>
      </c>
      <c r="AM1195" s="87">
        <v>43770</v>
      </c>
      <c r="AN1195" s="87" t="str">
        <f>IF(AND(Table1[[#This Row],[Completed Date]]&gt;="07/01/2019"+0,Table1[[#This Row],[Completed Date]]&lt;="6/30/2020"+0),"FY 19-20",IF(AND(Table1[[#This Row],[Completed Date]]&gt;="07/01/2018"+0,Table1[[#This Row],[Completed Date]]&lt;="6/30/2019"+0),"FY 18-19",""))</f>
        <v>FY 18-19</v>
      </c>
      <c r="AO1195" s="152" t="str">
        <f>IFERROR(FIND("R",Table1[[#This Row],[FS_Priority]]),"")</f>
        <v/>
      </c>
      <c r="AX1195"/>
      <c r="BA1195" s="3"/>
    </row>
    <row r="1196" spans="1:53" hidden="1" x14ac:dyDescent="0.25">
      <c r="A1196" s="164" t="s">
        <v>937</v>
      </c>
      <c r="B1196" s="164" t="s">
        <v>295</v>
      </c>
      <c r="C1196" s="164" t="s">
        <v>937</v>
      </c>
      <c r="D1196" s="168" t="b">
        <v>0</v>
      </c>
      <c r="E1196" s="164" t="s">
        <v>526</v>
      </c>
      <c r="F1196" s="164" t="s">
        <v>3596</v>
      </c>
      <c r="G1196" s="164" t="s">
        <v>295</v>
      </c>
      <c r="H1196" s="164" t="s">
        <v>4212</v>
      </c>
      <c r="I1196" s="164" t="s">
        <v>4211</v>
      </c>
      <c r="J1196" s="164" t="s">
        <v>2838</v>
      </c>
      <c r="K1196" s="164" t="s">
        <v>4208</v>
      </c>
      <c r="L1196" s="164" t="s">
        <v>203</v>
      </c>
      <c r="M1196" s="164" t="s">
        <v>4209</v>
      </c>
      <c r="N1196" s="164" t="s">
        <v>295</v>
      </c>
      <c r="O1196" s="164" t="s">
        <v>263</v>
      </c>
      <c r="Q1196" s="164" t="s">
        <v>295</v>
      </c>
      <c r="R1196" s="164" t="s">
        <v>295</v>
      </c>
      <c r="S1196" s="168" t="b">
        <v>0</v>
      </c>
      <c r="V1196" s="170">
        <v>43292</v>
      </c>
      <c r="W1196" s="164" t="s">
        <v>295</v>
      </c>
      <c r="X1196"/>
      <c r="Z1196" s="164" t="s">
        <v>295</v>
      </c>
      <c r="AC1196" s="164" t="s">
        <v>938</v>
      </c>
      <c r="AE1196" s="164" t="s">
        <v>257</v>
      </c>
      <c r="AF1196" s="164" t="s">
        <v>939</v>
      </c>
      <c r="AG1196" s="164" t="s">
        <v>2884</v>
      </c>
      <c r="AH1196" s="170">
        <v>43336</v>
      </c>
      <c r="AI1196" s="164" t="s">
        <v>4935</v>
      </c>
      <c r="AJ1196" s="151" t="str">
        <f t="shared" si="18"/>
        <v>FS</v>
      </c>
      <c r="AK1196" s="151" t="b">
        <f>ISNUMBER(SEARCH("IRT",Table1[[#This Row],[Current_Status]]))</f>
        <v>0</v>
      </c>
      <c r="AL1196" s="152">
        <f>YEAR(Table1[[#This Row],[Project_Initiated]])</f>
        <v>2018</v>
      </c>
      <c r="AM1196" s="87">
        <v>43770</v>
      </c>
      <c r="AN1196" s="87" t="str">
        <f>IF(AND(Table1[[#This Row],[Completed Date]]&gt;="07/01/2019"+0,Table1[[#This Row],[Completed Date]]&lt;="6/30/2020"+0),"FY 19-20",IF(AND(Table1[[#This Row],[Completed Date]]&gt;="07/01/2018"+0,Table1[[#This Row],[Completed Date]]&lt;="6/30/2019"+0),"FY 18-19",""))</f>
        <v>FY 18-19</v>
      </c>
      <c r="AO1196" s="152" t="str">
        <f>IFERROR(FIND("R",Table1[[#This Row],[FS_Priority]]),"")</f>
        <v/>
      </c>
      <c r="AX1196"/>
      <c r="BA1196" s="3"/>
    </row>
    <row r="1197" spans="1:53" hidden="1" x14ac:dyDescent="0.25">
      <c r="A1197" s="164" t="s">
        <v>897</v>
      </c>
      <c r="B1197" s="164" t="s">
        <v>295</v>
      </c>
      <c r="C1197" s="164" t="s">
        <v>897</v>
      </c>
      <c r="D1197" s="168" t="b">
        <v>0</v>
      </c>
      <c r="E1197" s="164" t="s">
        <v>526</v>
      </c>
      <c r="F1197" s="164" t="s">
        <v>3597</v>
      </c>
      <c r="G1197" s="164" t="s">
        <v>295</v>
      </c>
      <c r="H1197" s="164" t="s">
        <v>4444</v>
      </c>
      <c r="I1197" s="164" t="s">
        <v>295</v>
      </c>
      <c r="J1197" s="164" t="s">
        <v>2838</v>
      </c>
      <c r="K1197" s="164" t="s">
        <v>4208</v>
      </c>
      <c r="L1197" s="164" t="s">
        <v>203</v>
      </c>
      <c r="M1197" s="164" t="s">
        <v>4209</v>
      </c>
      <c r="N1197" s="164" t="s">
        <v>295</v>
      </c>
      <c r="O1197" s="164" t="s">
        <v>263</v>
      </c>
      <c r="Q1197" s="164" t="s">
        <v>295</v>
      </c>
      <c r="R1197" s="164" t="s">
        <v>302</v>
      </c>
      <c r="S1197" s="168" t="b">
        <v>0</v>
      </c>
      <c r="V1197" s="170">
        <v>43277</v>
      </c>
      <c r="W1197" s="164" t="s">
        <v>295</v>
      </c>
      <c r="X1197"/>
      <c r="Z1197" s="164" t="s">
        <v>295</v>
      </c>
      <c r="AC1197" s="164" t="s">
        <v>898</v>
      </c>
      <c r="AE1197" s="164" t="s">
        <v>263</v>
      </c>
      <c r="AF1197" s="164" t="s">
        <v>899</v>
      </c>
      <c r="AG1197" s="164" t="s">
        <v>2884</v>
      </c>
      <c r="AH1197" s="170">
        <v>43314</v>
      </c>
      <c r="AI1197" s="164" t="s">
        <v>4935</v>
      </c>
      <c r="AJ1197" s="151" t="str">
        <f t="shared" si="18"/>
        <v>FS</v>
      </c>
      <c r="AK1197" s="151" t="b">
        <f>ISNUMBER(SEARCH("IRT",Table1[[#This Row],[Current_Status]]))</f>
        <v>0</v>
      </c>
      <c r="AL1197" s="152">
        <f>YEAR(Table1[[#This Row],[Project_Initiated]])</f>
        <v>2018</v>
      </c>
      <c r="AM1197" s="87">
        <v>43770</v>
      </c>
      <c r="AN1197" s="87" t="str">
        <f>IF(AND(Table1[[#This Row],[Completed Date]]&gt;="07/01/2019"+0,Table1[[#This Row],[Completed Date]]&lt;="6/30/2020"+0),"FY 19-20",IF(AND(Table1[[#This Row],[Completed Date]]&gt;="07/01/2018"+0,Table1[[#This Row],[Completed Date]]&lt;="6/30/2019"+0),"FY 18-19",""))</f>
        <v>FY 18-19</v>
      </c>
      <c r="AO1197" s="152" t="str">
        <f>IFERROR(FIND("R",Table1[[#This Row],[FS_Priority]]),"")</f>
        <v/>
      </c>
      <c r="AX1197"/>
      <c r="BA1197" s="3"/>
    </row>
    <row r="1198" spans="1:53" hidden="1" x14ac:dyDescent="0.25">
      <c r="A1198" s="164" t="s">
        <v>876</v>
      </c>
      <c r="B1198" s="164" t="s">
        <v>295</v>
      </c>
      <c r="C1198" s="164" t="s">
        <v>876</v>
      </c>
      <c r="D1198" s="168" t="b">
        <v>0</v>
      </c>
      <c r="E1198" s="164" t="s">
        <v>526</v>
      </c>
      <c r="F1198" s="164" t="s">
        <v>3598</v>
      </c>
      <c r="G1198" s="164" t="s">
        <v>295</v>
      </c>
      <c r="H1198" s="164" t="s">
        <v>4212</v>
      </c>
      <c r="I1198" s="164" t="s">
        <v>4210</v>
      </c>
      <c r="J1198" s="164" t="s">
        <v>2838</v>
      </c>
      <c r="K1198" s="164" t="s">
        <v>4208</v>
      </c>
      <c r="L1198" s="164" t="s">
        <v>203</v>
      </c>
      <c r="M1198" s="164" t="s">
        <v>4209</v>
      </c>
      <c r="N1198" s="164" t="s">
        <v>295</v>
      </c>
      <c r="O1198" s="164" t="s">
        <v>243</v>
      </c>
      <c r="Q1198" s="164" t="s">
        <v>295</v>
      </c>
      <c r="R1198" s="164" t="s">
        <v>323</v>
      </c>
      <c r="S1198" s="168" t="b">
        <v>0</v>
      </c>
      <c r="V1198" s="170">
        <v>43255</v>
      </c>
      <c r="W1198" s="164" t="s">
        <v>295</v>
      </c>
      <c r="X1198"/>
      <c r="Z1198" s="164" t="s">
        <v>295</v>
      </c>
      <c r="AC1198" s="164" t="s">
        <v>295</v>
      </c>
      <c r="AE1198" s="164" t="s">
        <v>243</v>
      </c>
      <c r="AF1198" s="164" t="s">
        <v>295</v>
      </c>
      <c r="AG1198" s="164" t="s">
        <v>624</v>
      </c>
      <c r="AH1198" s="170">
        <v>43336</v>
      </c>
      <c r="AI1198" s="164" t="s">
        <v>4935</v>
      </c>
      <c r="AJ1198" s="151" t="str">
        <f t="shared" si="18"/>
        <v>FS</v>
      </c>
      <c r="AK1198" s="151" t="b">
        <f>ISNUMBER(SEARCH("IRT",Table1[[#This Row],[Current_Status]]))</f>
        <v>0</v>
      </c>
      <c r="AL1198" s="152">
        <f>YEAR(Table1[[#This Row],[Project_Initiated]])</f>
        <v>2018</v>
      </c>
      <c r="AM1198" s="87">
        <v>43770</v>
      </c>
      <c r="AN1198" s="87" t="str">
        <f>IF(AND(Table1[[#This Row],[Completed Date]]&gt;="07/01/2019"+0,Table1[[#This Row],[Completed Date]]&lt;="6/30/2020"+0),"FY 19-20",IF(AND(Table1[[#This Row],[Completed Date]]&gt;="07/01/2018"+0,Table1[[#This Row],[Completed Date]]&lt;="6/30/2019"+0),"FY 18-19",""))</f>
        <v>FY 18-19</v>
      </c>
      <c r="AO1198" s="152" t="str">
        <f>IFERROR(FIND("R",Table1[[#This Row],[FS_Priority]]),"")</f>
        <v/>
      </c>
      <c r="AX1198"/>
      <c r="BA1198" s="3"/>
    </row>
    <row r="1199" spans="1:53" hidden="1" x14ac:dyDescent="0.25">
      <c r="A1199" s="164" t="s">
        <v>857</v>
      </c>
      <c r="B1199" s="164" t="s">
        <v>295</v>
      </c>
      <c r="C1199" s="164" t="s">
        <v>857</v>
      </c>
      <c r="D1199" s="168" t="b">
        <v>0</v>
      </c>
      <c r="E1199" s="164" t="s">
        <v>526</v>
      </c>
      <c r="F1199" s="164" t="s">
        <v>3594</v>
      </c>
      <c r="G1199" s="164" t="s">
        <v>295</v>
      </c>
      <c r="H1199" s="164" t="s">
        <v>548</v>
      </c>
      <c r="I1199" s="164" t="s">
        <v>4207</v>
      </c>
      <c r="J1199" s="164" t="s">
        <v>2838</v>
      </c>
      <c r="K1199" s="164" t="s">
        <v>4208</v>
      </c>
      <c r="L1199" s="164" t="s">
        <v>203</v>
      </c>
      <c r="M1199" s="164" t="s">
        <v>4209</v>
      </c>
      <c r="N1199" s="164" t="s">
        <v>295</v>
      </c>
      <c r="O1199" s="164" t="s">
        <v>243</v>
      </c>
      <c r="Q1199" s="164" t="s">
        <v>295</v>
      </c>
      <c r="R1199" s="164" t="s">
        <v>324</v>
      </c>
      <c r="S1199" s="168" t="b">
        <v>0</v>
      </c>
      <c r="V1199" s="170">
        <v>43222</v>
      </c>
      <c r="W1199" s="164" t="s">
        <v>295</v>
      </c>
      <c r="X1199"/>
      <c r="Z1199" s="164" t="s">
        <v>295</v>
      </c>
      <c r="AC1199" s="164" t="s">
        <v>295</v>
      </c>
      <c r="AE1199" s="164" t="s">
        <v>243</v>
      </c>
      <c r="AF1199" s="164" t="s">
        <v>295</v>
      </c>
      <c r="AG1199" s="164" t="s">
        <v>624</v>
      </c>
      <c r="AH1199" s="170">
        <v>43329</v>
      </c>
      <c r="AI1199" s="164" t="s">
        <v>4935</v>
      </c>
      <c r="AJ1199" s="151" t="str">
        <f t="shared" si="18"/>
        <v>FS</v>
      </c>
      <c r="AK1199" s="151" t="b">
        <f>ISNUMBER(SEARCH("IRT",Table1[[#This Row],[Current_Status]]))</f>
        <v>0</v>
      </c>
      <c r="AL1199" s="152">
        <f>YEAR(Table1[[#This Row],[Project_Initiated]])</f>
        <v>2018</v>
      </c>
      <c r="AM1199" s="87">
        <v>43770</v>
      </c>
      <c r="AN1199" s="87" t="str">
        <f>IF(AND(Table1[[#This Row],[Completed Date]]&gt;="07/01/2019"+0,Table1[[#This Row],[Completed Date]]&lt;="6/30/2020"+0),"FY 19-20",IF(AND(Table1[[#This Row],[Completed Date]]&gt;="07/01/2018"+0,Table1[[#This Row],[Completed Date]]&lt;="6/30/2019"+0),"FY 18-19",""))</f>
        <v>FY 18-19</v>
      </c>
      <c r="AO1199" s="152" t="str">
        <f>IFERROR(FIND("R",Table1[[#This Row],[FS_Priority]]),"")</f>
        <v/>
      </c>
      <c r="AX1199"/>
      <c r="BA1199" s="3"/>
    </row>
    <row r="1200" spans="1:53" hidden="1" x14ac:dyDescent="0.25">
      <c r="A1200" s="164" t="s">
        <v>3238</v>
      </c>
      <c r="B1200" s="164" t="s">
        <v>295</v>
      </c>
      <c r="C1200" s="164" t="s">
        <v>3238</v>
      </c>
      <c r="D1200" s="168" t="b">
        <v>0</v>
      </c>
      <c r="E1200" s="164" t="s">
        <v>526</v>
      </c>
      <c r="F1200" s="164" t="s">
        <v>3599</v>
      </c>
      <c r="G1200" s="164" t="s">
        <v>295</v>
      </c>
      <c r="H1200" s="164" t="s">
        <v>4212</v>
      </c>
      <c r="I1200" s="164" t="s">
        <v>4348</v>
      </c>
      <c r="J1200" s="164" t="s">
        <v>2838</v>
      </c>
      <c r="K1200" s="164" t="s">
        <v>4208</v>
      </c>
      <c r="L1200" s="164" t="s">
        <v>203</v>
      </c>
      <c r="M1200" s="164" t="s">
        <v>4209</v>
      </c>
      <c r="N1200" s="164" t="s">
        <v>295</v>
      </c>
      <c r="O1200" s="164" t="s">
        <v>243</v>
      </c>
      <c r="Q1200" s="164" t="s">
        <v>302</v>
      </c>
      <c r="R1200" s="164" t="s">
        <v>295</v>
      </c>
      <c r="S1200" s="168" t="b">
        <v>0</v>
      </c>
      <c r="V1200" s="170">
        <v>43532</v>
      </c>
      <c r="W1200" s="164" t="s">
        <v>295</v>
      </c>
      <c r="X1200"/>
      <c r="Z1200" s="164" t="s">
        <v>295</v>
      </c>
      <c r="AC1200" s="164" t="s">
        <v>3719</v>
      </c>
      <c r="AE1200" s="164" t="s">
        <v>295</v>
      </c>
      <c r="AF1200" s="164" t="s">
        <v>295</v>
      </c>
      <c r="AG1200" s="164" t="s">
        <v>295</v>
      </c>
      <c r="AH1200" s="170">
        <v>43655</v>
      </c>
      <c r="AI1200" s="164" t="s">
        <v>4934</v>
      </c>
      <c r="AJ1200" s="151" t="str">
        <f t="shared" si="18"/>
        <v>FS</v>
      </c>
      <c r="AK1200" s="151" t="b">
        <f>ISNUMBER(SEARCH("IRT",Table1[[#This Row],[Current_Status]]))</f>
        <v>0</v>
      </c>
      <c r="AL1200" s="152">
        <f>YEAR(Table1[[#This Row],[Project_Initiated]])</f>
        <v>2019</v>
      </c>
      <c r="AM1200" s="87">
        <v>43770</v>
      </c>
      <c r="AN1200" s="87" t="str">
        <f>IF(AND(Table1[[#This Row],[Completed Date]]&gt;="07/01/2019"+0,Table1[[#This Row],[Completed Date]]&lt;="6/30/2020"+0),"FY 19-20",IF(AND(Table1[[#This Row],[Completed Date]]&gt;="07/01/2018"+0,Table1[[#This Row],[Completed Date]]&lt;="6/30/2019"+0),"FY 18-19",""))</f>
        <v>FY 19-20</v>
      </c>
      <c r="AO1200" s="152" t="str">
        <f>IFERROR(FIND("R",Table1[[#This Row],[FS_Priority]]),"")</f>
        <v/>
      </c>
      <c r="AX1200"/>
      <c r="BA1200" s="3"/>
    </row>
    <row r="1201" spans="1:53" hidden="1" x14ac:dyDescent="0.25">
      <c r="A1201" s="164" t="s">
        <v>952</v>
      </c>
      <c r="B1201" s="164" t="s">
        <v>295</v>
      </c>
      <c r="C1201" s="164" t="s">
        <v>952</v>
      </c>
      <c r="D1201" s="168" t="b">
        <v>0</v>
      </c>
      <c r="E1201" s="164" t="s">
        <v>526</v>
      </c>
      <c r="F1201" s="164" t="s">
        <v>3593</v>
      </c>
      <c r="G1201" s="164" t="s">
        <v>295</v>
      </c>
      <c r="H1201" s="164" t="s">
        <v>548</v>
      </c>
      <c r="I1201" s="164" t="s">
        <v>4129</v>
      </c>
      <c r="J1201" s="164" t="s">
        <v>2838</v>
      </c>
      <c r="K1201" s="164" t="s">
        <v>4208</v>
      </c>
      <c r="L1201" s="164" t="s">
        <v>203</v>
      </c>
      <c r="M1201" s="164" t="s">
        <v>4209</v>
      </c>
      <c r="N1201" s="164" t="s">
        <v>295</v>
      </c>
      <c r="O1201" s="164" t="s">
        <v>243</v>
      </c>
      <c r="Q1201" s="164" t="s">
        <v>302</v>
      </c>
      <c r="R1201" s="164" t="s">
        <v>295</v>
      </c>
      <c r="S1201" s="168" t="b">
        <v>0</v>
      </c>
      <c r="V1201" s="170">
        <v>43297</v>
      </c>
      <c r="W1201" s="164" t="s">
        <v>295</v>
      </c>
      <c r="X1201"/>
      <c r="Z1201" s="164" t="s">
        <v>295</v>
      </c>
      <c r="AC1201" s="164" t="s">
        <v>624</v>
      </c>
      <c r="AE1201" s="164" t="s">
        <v>243</v>
      </c>
      <c r="AF1201" s="164" t="s">
        <v>624</v>
      </c>
      <c r="AG1201" s="164" t="s">
        <v>624</v>
      </c>
      <c r="AH1201" s="170">
        <v>43383</v>
      </c>
      <c r="AI1201" s="164" t="s">
        <v>4932</v>
      </c>
      <c r="AJ1201" s="151" t="str">
        <f t="shared" si="18"/>
        <v>FS</v>
      </c>
      <c r="AK1201" s="151" t="b">
        <f>ISNUMBER(SEARCH("IRT",Table1[[#This Row],[Current_Status]]))</f>
        <v>0</v>
      </c>
      <c r="AL1201" s="152">
        <f>YEAR(Table1[[#This Row],[Project_Initiated]])</f>
        <v>2018</v>
      </c>
      <c r="AM1201" s="87">
        <v>43770</v>
      </c>
      <c r="AN1201" s="87" t="str">
        <f>IF(AND(Table1[[#This Row],[Completed Date]]&gt;="07/01/2019"+0,Table1[[#This Row],[Completed Date]]&lt;="6/30/2020"+0),"FY 19-20",IF(AND(Table1[[#This Row],[Completed Date]]&gt;="07/01/2018"+0,Table1[[#This Row],[Completed Date]]&lt;="6/30/2019"+0),"FY 18-19",""))</f>
        <v>FY 18-19</v>
      </c>
      <c r="AO1201" s="152" t="str">
        <f>IFERROR(FIND("R",Table1[[#This Row],[FS_Priority]]),"")</f>
        <v/>
      </c>
      <c r="AX1201"/>
      <c r="BA1201" s="3"/>
    </row>
    <row r="1202" spans="1:53" hidden="1" x14ac:dyDescent="0.25">
      <c r="A1202" s="164" t="s">
        <v>2946</v>
      </c>
      <c r="B1202" s="164" t="s">
        <v>295</v>
      </c>
      <c r="C1202" s="164" t="s">
        <v>2946</v>
      </c>
      <c r="D1202" s="168" t="b">
        <v>0</v>
      </c>
      <c r="E1202" s="164" t="s">
        <v>278</v>
      </c>
      <c r="F1202" s="164" t="s">
        <v>3600</v>
      </c>
      <c r="G1202" s="164" t="s">
        <v>295</v>
      </c>
      <c r="H1202" s="164" t="s">
        <v>4212</v>
      </c>
      <c r="I1202" s="164" t="s">
        <v>4213</v>
      </c>
      <c r="J1202" s="164" t="s">
        <v>2838</v>
      </c>
      <c r="K1202" s="164" t="s">
        <v>4208</v>
      </c>
      <c r="L1202" s="164" t="s">
        <v>203</v>
      </c>
      <c r="M1202" s="164" t="s">
        <v>4209</v>
      </c>
      <c r="N1202" s="164" t="s">
        <v>295</v>
      </c>
      <c r="O1202" s="164" t="s">
        <v>243</v>
      </c>
      <c r="Q1202" s="164" t="s">
        <v>302</v>
      </c>
      <c r="R1202" s="164" t="s">
        <v>295</v>
      </c>
      <c r="S1202" s="168" t="b">
        <v>1</v>
      </c>
      <c r="V1202" s="170">
        <v>43480</v>
      </c>
      <c r="W1202" s="164" t="s">
        <v>295</v>
      </c>
      <c r="X1202"/>
      <c r="Z1202" s="164" t="s">
        <v>295</v>
      </c>
      <c r="AC1202" s="164" t="s">
        <v>2998</v>
      </c>
      <c r="AE1202" s="164" t="s">
        <v>295</v>
      </c>
      <c r="AF1202" s="164" t="s">
        <v>295</v>
      </c>
      <c r="AG1202" s="164" t="s">
        <v>295</v>
      </c>
      <c r="AH1202" s="170">
        <v>43497</v>
      </c>
      <c r="AI1202" s="164" t="s">
        <v>4931</v>
      </c>
      <c r="AJ1202" s="151" t="str">
        <f t="shared" si="18"/>
        <v>FS</v>
      </c>
      <c r="AK1202" s="151" t="b">
        <f>ISNUMBER(SEARCH("IRT",Table1[[#This Row],[Current_Status]]))</f>
        <v>0</v>
      </c>
      <c r="AL1202" s="152">
        <f>YEAR(Table1[[#This Row],[Project_Initiated]])</f>
        <v>2019</v>
      </c>
      <c r="AM1202" s="87">
        <v>43770</v>
      </c>
      <c r="AN1202" s="87" t="str">
        <f>IF(AND(Table1[[#This Row],[Completed Date]]&gt;="07/01/2019"+0,Table1[[#This Row],[Completed Date]]&lt;="6/30/2020"+0),"FY 19-20",IF(AND(Table1[[#This Row],[Completed Date]]&gt;="07/01/2018"+0,Table1[[#This Row],[Completed Date]]&lt;="6/30/2019"+0),"FY 18-19",""))</f>
        <v>FY 18-19</v>
      </c>
      <c r="AO1202" s="152" t="str">
        <f>IFERROR(FIND("R",Table1[[#This Row],[FS_Priority]]),"")</f>
        <v/>
      </c>
      <c r="AX1202"/>
      <c r="BA1202" s="3"/>
    </row>
    <row r="1203" spans="1:53" hidden="1" x14ac:dyDescent="0.25">
      <c r="A1203" s="164" t="s">
        <v>1023</v>
      </c>
      <c r="B1203" s="164" t="s">
        <v>295</v>
      </c>
      <c r="C1203" s="164" t="s">
        <v>1023</v>
      </c>
      <c r="D1203" s="168" t="b">
        <v>0</v>
      </c>
      <c r="E1203" s="164" t="s">
        <v>526</v>
      </c>
      <c r="F1203" s="164" t="s">
        <v>3601</v>
      </c>
      <c r="G1203" s="164" t="s">
        <v>295</v>
      </c>
      <c r="H1203" s="164" t="s">
        <v>4444</v>
      </c>
      <c r="I1203" s="164" t="s">
        <v>4214</v>
      </c>
      <c r="J1203" s="164" t="s">
        <v>2838</v>
      </c>
      <c r="K1203" s="164" t="s">
        <v>4208</v>
      </c>
      <c r="L1203" s="164" t="s">
        <v>203</v>
      </c>
      <c r="M1203" s="164" t="s">
        <v>4209</v>
      </c>
      <c r="N1203" s="164" t="s">
        <v>295</v>
      </c>
      <c r="O1203" s="164" t="s">
        <v>243</v>
      </c>
      <c r="Q1203" s="164" t="s">
        <v>320</v>
      </c>
      <c r="R1203" s="164" t="s">
        <v>295</v>
      </c>
      <c r="S1203" s="168" t="b">
        <v>0</v>
      </c>
      <c r="V1203" s="170">
        <v>43356</v>
      </c>
      <c r="W1203" s="164" t="s">
        <v>295</v>
      </c>
      <c r="X1203"/>
      <c r="Z1203" s="164" t="s">
        <v>295</v>
      </c>
      <c r="AC1203" s="164" t="s">
        <v>2998</v>
      </c>
      <c r="AE1203" s="164" t="s">
        <v>243</v>
      </c>
      <c r="AF1203" s="164" t="s">
        <v>624</v>
      </c>
      <c r="AG1203" s="164" t="s">
        <v>624</v>
      </c>
      <c r="AH1203" s="170">
        <v>43497</v>
      </c>
      <c r="AI1203" s="164" t="s">
        <v>4937</v>
      </c>
      <c r="AJ1203" s="151" t="str">
        <f t="shared" si="18"/>
        <v>FS</v>
      </c>
      <c r="AK1203" s="151" t="b">
        <f>ISNUMBER(SEARCH("IRT",Table1[[#This Row],[Current_Status]]))</f>
        <v>0</v>
      </c>
      <c r="AL1203" s="152">
        <f>YEAR(Table1[[#This Row],[Project_Initiated]])</f>
        <v>2018</v>
      </c>
      <c r="AM1203" s="87">
        <v>43770</v>
      </c>
      <c r="AN1203" s="87" t="str">
        <f>IF(AND(Table1[[#This Row],[Completed Date]]&gt;="07/01/2019"+0,Table1[[#This Row],[Completed Date]]&lt;="6/30/2020"+0),"FY 19-20",IF(AND(Table1[[#This Row],[Completed Date]]&gt;="07/01/2018"+0,Table1[[#This Row],[Completed Date]]&lt;="6/30/2019"+0),"FY 18-19",""))</f>
        <v>FY 18-19</v>
      </c>
      <c r="AO1203" s="152" t="str">
        <f>IFERROR(FIND("R",Table1[[#This Row],[FS_Priority]]),"")</f>
        <v/>
      </c>
      <c r="AX1203"/>
      <c r="BA1203" s="3"/>
    </row>
    <row r="1204" spans="1:53" hidden="1" x14ac:dyDescent="0.25">
      <c r="A1204" s="164" t="s">
        <v>1058</v>
      </c>
      <c r="B1204" s="164" t="s">
        <v>295</v>
      </c>
      <c r="C1204" s="164" t="s">
        <v>1058</v>
      </c>
      <c r="D1204" s="168" t="b">
        <v>0</v>
      </c>
      <c r="E1204" s="164" t="s">
        <v>526</v>
      </c>
      <c r="F1204" s="164" t="s">
        <v>3602</v>
      </c>
      <c r="G1204" s="164" t="s">
        <v>295</v>
      </c>
      <c r="H1204" s="164" t="s">
        <v>548</v>
      </c>
      <c r="I1204" s="164" t="s">
        <v>4215</v>
      </c>
      <c r="J1204" s="164" t="s">
        <v>2838</v>
      </c>
      <c r="K1204" s="164" t="s">
        <v>4208</v>
      </c>
      <c r="L1204" s="164" t="s">
        <v>203</v>
      </c>
      <c r="M1204" s="164" t="s">
        <v>4209</v>
      </c>
      <c r="N1204" s="164" t="s">
        <v>295</v>
      </c>
      <c r="O1204" s="164" t="s">
        <v>243</v>
      </c>
      <c r="Q1204" s="164" t="s">
        <v>264</v>
      </c>
      <c r="R1204" s="164" t="s">
        <v>295</v>
      </c>
      <c r="S1204" s="168" t="b">
        <v>0</v>
      </c>
      <c r="V1204" s="170">
        <v>43392</v>
      </c>
      <c r="W1204" s="164" t="s">
        <v>295</v>
      </c>
      <c r="X1204"/>
      <c r="Z1204" s="164" t="s">
        <v>295</v>
      </c>
      <c r="AC1204" s="164" t="s">
        <v>3163</v>
      </c>
      <c r="AE1204" s="164" t="s">
        <v>243</v>
      </c>
      <c r="AF1204" s="164" t="s">
        <v>624</v>
      </c>
      <c r="AG1204" s="164" t="s">
        <v>624</v>
      </c>
      <c r="AH1204" s="170">
        <v>43592</v>
      </c>
      <c r="AI1204" s="164" t="s">
        <v>4937</v>
      </c>
      <c r="AJ1204" s="151" t="str">
        <f t="shared" si="18"/>
        <v>FS</v>
      </c>
      <c r="AK1204" s="151" t="b">
        <f>ISNUMBER(SEARCH("IRT",Table1[[#This Row],[Current_Status]]))</f>
        <v>0</v>
      </c>
      <c r="AL1204" s="152">
        <f>YEAR(Table1[[#This Row],[Project_Initiated]])</f>
        <v>2018</v>
      </c>
      <c r="AM1204" s="87">
        <v>43770</v>
      </c>
      <c r="AN1204" s="87" t="str">
        <f>IF(AND(Table1[[#This Row],[Completed Date]]&gt;="07/01/2019"+0,Table1[[#This Row],[Completed Date]]&lt;="6/30/2020"+0),"FY 19-20",IF(AND(Table1[[#This Row],[Completed Date]]&gt;="07/01/2018"+0,Table1[[#This Row],[Completed Date]]&lt;="6/30/2019"+0),"FY 18-19",""))</f>
        <v>FY 18-19</v>
      </c>
      <c r="AO1204" s="152" t="str">
        <f>IFERROR(FIND("R",Table1[[#This Row],[FS_Priority]]),"")</f>
        <v/>
      </c>
      <c r="AX1204"/>
      <c r="BA1204" s="3"/>
    </row>
    <row r="1205" spans="1:53" hidden="1" x14ac:dyDescent="0.25">
      <c r="A1205" s="164" t="s">
        <v>204</v>
      </c>
      <c r="B1205" s="164" t="s">
        <v>204</v>
      </c>
      <c r="C1205" s="164" t="s">
        <v>295</v>
      </c>
      <c r="D1205" s="168" t="b">
        <v>0</v>
      </c>
      <c r="E1205" s="164" t="s">
        <v>526</v>
      </c>
      <c r="F1205" s="164" t="s">
        <v>500</v>
      </c>
      <c r="G1205" s="164" t="s">
        <v>205</v>
      </c>
      <c r="H1205" s="164" t="s">
        <v>295</v>
      </c>
      <c r="I1205" s="164" t="s">
        <v>295</v>
      </c>
      <c r="J1205" s="164" t="s">
        <v>3831</v>
      </c>
      <c r="K1205" s="164" t="s">
        <v>4208</v>
      </c>
      <c r="L1205" s="164" t="s">
        <v>203</v>
      </c>
      <c r="M1205" s="164" t="s">
        <v>4216</v>
      </c>
      <c r="N1205" s="164" t="s">
        <v>295</v>
      </c>
      <c r="O1205" s="164" t="s">
        <v>3839</v>
      </c>
      <c r="P1205" s="168">
        <v>1</v>
      </c>
      <c r="Q1205" s="164" t="s">
        <v>295</v>
      </c>
      <c r="R1205" s="164" t="s">
        <v>295</v>
      </c>
      <c r="S1205" s="168" t="b">
        <v>0</v>
      </c>
      <c r="T1205" s="168">
        <v>350000</v>
      </c>
      <c r="V1205" s="170">
        <v>42719</v>
      </c>
      <c r="W1205" s="164" t="s">
        <v>4841</v>
      </c>
      <c r="X1205"/>
      <c r="Z1205" s="164" t="s">
        <v>295</v>
      </c>
      <c r="AC1205" s="164" t="s">
        <v>295</v>
      </c>
      <c r="AE1205" s="164" t="s">
        <v>295</v>
      </c>
      <c r="AF1205" s="164" t="s">
        <v>295</v>
      </c>
      <c r="AG1205" s="164" t="s">
        <v>295</v>
      </c>
      <c r="AH1205"/>
      <c r="AI1205" s="164" t="s">
        <v>295</v>
      </c>
      <c r="AJ1205" s="151" t="str">
        <f t="shared" si="18"/>
        <v>PD&amp;C</v>
      </c>
      <c r="AK1205" s="151" t="b">
        <f>ISNUMBER(SEARCH("IRT",Table1[[#This Row],[Current_Status]]))</f>
        <v>0</v>
      </c>
      <c r="AL1205" s="152">
        <f>YEAR(Table1[[#This Row],[Project_Initiated]])</f>
        <v>2016</v>
      </c>
      <c r="AM1205" s="87">
        <v>43770</v>
      </c>
      <c r="AN1205" s="87" t="str">
        <f>IF(AND(Table1[[#This Row],[Completed Date]]&gt;="07/01/2019"+0,Table1[[#This Row],[Completed Date]]&lt;="6/30/2020"+0),"FY 19-20",IF(AND(Table1[[#This Row],[Completed Date]]&gt;="07/01/2018"+0,Table1[[#This Row],[Completed Date]]&lt;="6/30/2019"+0),"FY 18-19",""))</f>
        <v/>
      </c>
      <c r="AO1205" s="152" t="str">
        <f>IFERROR(FIND("R",Table1[[#This Row],[FS_Priority]]),"")</f>
        <v/>
      </c>
      <c r="AX1205"/>
      <c r="BA1205" s="3"/>
    </row>
    <row r="1206" spans="1:53" hidden="1" x14ac:dyDescent="0.25">
      <c r="A1206" s="164" t="s">
        <v>209</v>
      </c>
      <c r="B1206" s="164" t="s">
        <v>209</v>
      </c>
      <c r="C1206" s="164" t="s">
        <v>295</v>
      </c>
      <c r="D1206" s="168" t="b">
        <v>0</v>
      </c>
      <c r="E1206" s="164" t="s">
        <v>526</v>
      </c>
      <c r="F1206" s="164" t="s">
        <v>210</v>
      </c>
      <c r="G1206" s="164" t="s">
        <v>4218</v>
      </c>
      <c r="H1206" s="164" t="s">
        <v>4212</v>
      </c>
      <c r="I1206" s="164" t="s">
        <v>295</v>
      </c>
      <c r="J1206" s="164" t="s">
        <v>44</v>
      </c>
      <c r="K1206" s="164" t="s">
        <v>4208</v>
      </c>
      <c r="L1206" s="164" t="s">
        <v>203</v>
      </c>
      <c r="M1206" s="164" t="s">
        <v>203</v>
      </c>
      <c r="N1206" s="164" t="s">
        <v>295</v>
      </c>
      <c r="O1206" s="164" t="s">
        <v>177</v>
      </c>
      <c r="P1206" s="168">
        <v>3</v>
      </c>
      <c r="Q1206" s="164" t="s">
        <v>295</v>
      </c>
      <c r="R1206" s="164" t="s">
        <v>295</v>
      </c>
      <c r="S1206" s="168" t="b">
        <v>0</v>
      </c>
      <c r="T1206" s="168">
        <v>150000</v>
      </c>
      <c r="V1206" s="170">
        <v>42723</v>
      </c>
      <c r="W1206" s="164" t="s">
        <v>171</v>
      </c>
      <c r="X1206"/>
      <c r="Z1206" s="164" t="s">
        <v>295</v>
      </c>
      <c r="AC1206" s="164" t="s">
        <v>295</v>
      </c>
      <c r="AE1206" s="164" t="s">
        <v>295</v>
      </c>
      <c r="AF1206" s="164" t="s">
        <v>295</v>
      </c>
      <c r="AG1206" s="164" t="s">
        <v>295</v>
      </c>
      <c r="AH1206"/>
      <c r="AI1206" s="164" t="s">
        <v>295</v>
      </c>
      <c r="AJ1206" s="151" t="str">
        <f t="shared" si="18"/>
        <v>PD&amp;C</v>
      </c>
      <c r="AK1206" s="151" t="b">
        <f>ISNUMBER(SEARCH("IRT",Table1[[#This Row],[Current_Status]]))</f>
        <v>0</v>
      </c>
      <c r="AL1206" s="152">
        <f>YEAR(Table1[[#This Row],[Project_Initiated]])</f>
        <v>2016</v>
      </c>
      <c r="AM1206" s="87">
        <v>43770</v>
      </c>
      <c r="AN1206" s="87" t="str">
        <f>IF(AND(Table1[[#This Row],[Completed Date]]&gt;="07/01/2019"+0,Table1[[#This Row],[Completed Date]]&lt;="6/30/2020"+0),"FY 19-20",IF(AND(Table1[[#This Row],[Completed Date]]&gt;="07/01/2018"+0,Table1[[#This Row],[Completed Date]]&lt;="6/30/2019"+0),"FY 18-19",""))</f>
        <v/>
      </c>
      <c r="AO1206" s="152" t="str">
        <f>IFERROR(FIND("R",Table1[[#This Row],[FS_Priority]]),"")</f>
        <v/>
      </c>
      <c r="AX1206"/>
      <c r="BA1206" s="3"/>
    </row>
    <row r="1207" spans="1:53" hidden="1" x14ac:dyDescent="0.25">
      <c r="A1207" s="164" t="s">
        <v>201</v>
      </c>
      <c r="B1207" s="164" t="s">
        <v>201</v>
      </c>
      <c r="C1207" s="164" t="s">
        <v>295</v>
      </c>
      <c r="D1207" s="168" t="b">
        <v>0</v>
      </c>
      <c r="E1207" s="164" t="s">
        <v>526</v>
      </c>
      <c r="F1207" s="164" t="s">
        <v>202</v>
      </c>
      <c r="G1207" s="164" t="s">
        <v>4219</v>
      </c>
      <c r="H1207" s="164" t="s">
        <v>295</v>
      </c>
      <c r="I1207" s="164" t="s">
        <v>295</v>
      </c>
      <c r="J1207" s="164" t="s">
        <v>4220</v>
      </c>
      <c r="K1207" s="164" t="s">
        <v>4208</v>
      </c>
      <c r="L1207" s="164" t="s">
        <v>203</v>
      </c>
      <c r="M1207" s="164" t="s">
        <v>203</v>
      </c>
      <c r="N1207" s="164" t="s">
        <v>295</v>
      </c>
      <c r="O1207" s="164" t="s">
        <v>177</v>
      </c>
      <c r="P1207" s="168">
        <v>4</v>
      </c>
      <c r="Q1207" s="164" t="s">
        <v>295</v>
      </c>
      <c r="R1207" s="164" t="s">
        <v>295</v>
      </c>
      <c r="S1207" s="168" t="b">
        <v>0</v>
      </c>
      <c r="T1207" s="168">
        <v>0</v>
      </c>
      <c r="V1207" s="170">
        <v>42934</v>
      </c>
      <c r="W1207" s="164" t="s">
        <v>2979</v>
      </c>
      <c r="X1207"/>
      <c r="Z1207" s="164" t="s">
        <v>295</v>
      </c>
      <c r="AC1207" s="164" t="s">
        <v>295</v>
      </c>
      <c r="AE1207" s="164" t="s">
        <v>295</v>
      </c>
      <c r="AF1207" s="164" t="s">
        <v>295</v>
      </c>
      <c r="AG1207" s="164" t="s">
        <v>295</v>
      </c>
      <c r="AH1207"/>
      <c r="AI1207" s="164" t="s">
        <v>295</v>
      </c>
      <c r="AJ1207" s="151" t="str">
        <f t="shared" si="18"/>
        <v>PD&amp;C</v>
      </c>
      <c r="AK1207" s="151" t="b">
        <f>ISNUMBER(SEARCH("IRT",Table1[[#This Row],[Current_Status]]))</f>
        <v>0</v>
      </c>
      <c r="AL1207" s="152">
        <f>YEAR(Table1[[#This Row],[Project_Initiated]])</f>
        <v>2017</v>
      </c>
      <c r="AM1207" s="87">
        <v>43770</v>
      </c>
      <c r="AN1207" s="87" t="str">
        <f>IF(AND(Table1[[#This Row],[Completed Date]]&gt;="07/01/2019"+0,Table1[[#This Row],[Completed Date]]&lt;="6/30/2020"+0),"FY 19-20",IF(AND(Table1[[#This Row],[Completed Date]]&gt;="07/01/2018"+0,Table1[[#This Row],[Completed Date]]&lt;="6/30/2019"+0),"FY 18-19",""))</f>
        <v/>
      </c>
      <c r="AO1207" s="152" t="str">
        <f>IFERROR(FIND("R",Table1[[#This Row],[FS_Priority]]),"")</f>
        <v/>
      </c>
      <c r="AX1207"/>
      <c r="BA1207" s="3"/>
    </row>
    <row r="1208" spans="1:53" hidden="1" x14ac:dyDescent="0.25">
      <c r="A1208" s="164" t="s">
        <v>4531</v>
      </c>
      <c r="B1208" s="164" t="s">
        <v>295</v>
      </c>
      <c r="C1208" s="164" t="s">
        <v>4531</v>
      </c>
      <c r="D1208" s="168" t="b">
        <v>0</v>
      </c>
      <c r="E1208" s="164" t="s">
        <v>211</v>
      </c>
      <c r="F1208" s="164" t="s">
        <v>4629</v>
      </c>
      <c r="G1208" s="164" t="s">
        <v>295</v>
      </c>
      <c r="H1208" s="164" t="s">
        <v>535</v>
      </c>
      <c r="I1208" s="164" t="s">
        <v>4630</v>
      </c>
      <c r="J1208" s="164" t="s">
        <v>3773</v>
      </c>
      <c r="K1208" s="164" t="s">
        <v>4222</v>
      </c>
      <c r="L1208" s="164" t="s">
        <v>4866</v>
      </c>
      <c r="M1208" s="164" t="s">
        <v>4232</v>
      </c>
      <c r="N1208" s="164" t="s">
        <v>295</v>
      </c>
      <c r="O1208" s="164" t="s">
        <v>263</v>
      </c>
      <c r="Q1208" s="164" t="s">
        <v>295</v>
      </c>
      <c r="R1208" s="164" t="s">
        <v>295</v>
      </c>
      <c r="S1208" s="168" t="b">
        <v>0</v>
      </c>
      <c r="V1208" s="170">
        <v>43634</v>
      </c>
      <c r="W1208" s="164" t="s">
        <v>295</v>
      </c>
      <c r="X1208"/>
      <c r="Z1208" s="164" t="s">
        <v>295</v>
      </c>
      <c r="AC1208" s="164" t="s">
        <v>295</v>
      </c>
      <c r="AE1208" s="164" t="s">
        <v>583</v>
      </c>
      <c r="AF1208" s="164" t="s">
        <v>295</v>
      </c>
      <c r="AG1208" s="164" t="s">
        <v>295</v>
      </c>
      <c r="AH1208" s="170">
        <v>43714</v>
      </c>
      <c r="AI1208" s="164" t="s">
        <v>4787</v>
      </c>
      <c r="AJ1208" s="151" t="str">
        <f t="shared" si="18"/>
        <v>FS</v>
      </c>
      <c r="AK1208" s="151" t="b">
        <f>ISNUMBER(SEARCH("IRT",Table1[[#This Row],[Current_Status]]))</f>
        <v>0</v>
      </c>
      <c r="AL1208" s="152">
        <f>YEAR(Table1[[#This Row],[Project_Initiated]])</f>
        <v>2019</v>
      </c>
      <c r="AM1208" s="87">
        <v>43770</v>
      </c>
      <c r="AN1208" s="87" t="str">
        <f>IF(AND(Table1[[#This Row],[Completed Date]]&gt;="07/01/2019"+0,Table1[[#This Row],[Completed Date]]&lt;="6/30/2020"+0),"FY 19-20",IF(AND(Table1[[#This Row],[Completed Date]]&gt;="07/01/2018"+0,Table1[[#This Row],[Completed Date]]&lt;="6/30/2019"+0),"FY 18-19",""))</f>
        <v>FY 19-20</v>
      </c>
      <c r="AO1208" s="152" t="str">
        <f>IFERROR(FIND("R",Table1[[#This Row],[FS_Priority]]),"")</f>
        <v/>
      </c>
      <c r="AX1208"/>
      <c r="BA1208" s="3"/>
    </row>
    <row r="1209" spans="1:53" hidden="1" x14ac:dyDescent="0.25">
      <c r="A1209" s="164" t="s">
        <v>824</v>
      </c>
      <c r="B1209" s="164" t="s">
        <v>295</v>
      </c>
      <c r="C1209" s="164" t="s">
        <v>824</v>
      </c>
      <c r="D1209" s="168" t="b">
        <v>0</v>
      </c>
      <c r="E1209" s="164" t="s">
        <v>211</v>
      </c>
      <c r="F1209" s="164" t="s">
        <v>3604</v>
      </c>
      <c r="G1209" s="164" t="s">
        <v>825</v>
      </c>
      <c r="H1209" s="164" t="s">
        <v>542</v>
      </c>
      <c r="I1209" s="164" t="s">
        <v>4226</v>
      </c>
      <c r="J1209" s="164" t="s">
        <v>2854</v>
      </c>
      <c r="K1209" s="164" t="s">
        <v>4222</v>
      </c>
      <c r="L1209" s="164" t="s">
        <v>4866</v>
      </c>
      <c r="M1209" s="164" t="s">
        <v>4223</v>
      </c>
      <c r="N1209" s="164" t="s">
        <v>295</v>
      </c>
      <c r="O1209" s="164" t="s">
        <v>263</v>
      </c>
      <c r="Q1209" s="164" t="s">
        <v>295</v>
      </c>
      <c r="R1209" s="164" t="s">
        <v>295</v>
      </c>
      <c r="S1209" s="168" t="b">
        <v>0</v>
      </c>
      <c r="V1209" s="170">
        <v>43195</v>
      </c>
      <c r="W1209" s="164" t="s">
        <v>295</v>
      </c>
      <c r="X1209"/>
      <c r="Z1209" s="164" t="s">
        <v>295</v>
      </c>
      <c r="AC1209" s="164" t="s">
        <v>826</v>
      </c>
      <c r="AE1209" s="164" t="s">
        <v>257</v>
      </c>
      <c r="AF1209" s="164" t="s">
        <v>827</v>
      </c>
      <c r="AG1209" s="164" t="s">
        <v>2883</v>
      </c>
      <c r="AH1209" s="170">
        <v>43334</v>
      </c>
      <c r="AI1209" s="164" t="s">
        <v>4935</v>
      </c>
      <c r="AJ1209" s="151" t="str">
        <f t="shared" si="18"/>
        <v>FS</v>
      </c>
      <c r="AK1209" s="151" t="b">
        <f>ISNUMBER(SEARCH("IRT",Table1[[#This Row],[Current_Status]]))</f>
        <v>0</v>
      </c>
      <c r="AL1209" s="152">
        <f>YEAR(Table1[[#This Row],[Project_Initiated]])</f>
        <v>2018</v>
      </c>
      <c r="AM1209" s="87">
        <v>43770</v>
      </c>
      <c r="AN1209" s="87" t="str">
        <f>IF(AND(Table1[[#This Row],[Completed Date]]&gt;="07/01/2019"+0,Table1[[#This Row],[Completed Date]]&lt;="6/30/2020"+0),"FY 19-20",IF(AND(Table1[[#This Row],[Completed Date]]&gt;="07/01/2018"+0,Table1[[#This Row],[Completed Date]]&lt;="6/30/2019"+0),"FY 18-19",""))</f>
        <v>FY 18-19</v>
      </c>
      <c r="AO1209" s="152" t="str">
        <f>IFERROR(FIND("R",Table1[[#This Row],[FS_Priority]]),"")</f>
        <v/>
      </c>
      <c r="AX1209"/>
      <c r="BA1209" s="3"/>
    </row>
    <row r="1210" spans="1:53" hidden="1" x14ac:dyDescent="0.25">
      <c r="A1210" s="164" t="s">
        <v>907</v>
      </c>
      <c r="B1210" s="164" t="s">
        <v>295</v>
      </c>
      <c r="C1210" s="164" t="s">
        <v>907</v>
      </c>
      <c r="D1210" s="168" t="b">
        <v>0</v>
      </c>
      <c r="E1210" s="164" t="s">
        <v>211</v>
      </c>
      <c r="F1210" s="164" t="s">
        <v>908</v>
      </c>
      <c r="G1210" s="164" t="s">
        <v>295</v>
      </c>
      <c r="H1210" s="164" t="s">
        <v>542</v>
      </c>
      <c r="I1210" s="164" t="s">
        <v>4221</v>
      </c>
      <c r="J1210" s="164" t="s">
        <v>2838</v>
      </c>
      <c r="K1210" s="164" t="s">
        <v>4222</v>
      </c>
      <c r="L1210" s="164" t="s">
        <v>4866</v>
      </c>
      <c r="M1210" s="164" t="s">
        <v>4223</v>
      </c>
      <c r="N1210" s="164" t="s">
        <v>295</v>
      </c>
      <c r="O1210" s="164" t="s">
        <v>263</v>
      </c>
      <c r="Q1210" s="164" t="s">
        <v>295</v>
      </c>
      <c r="R1210" s="164" t="s">
        <v>295</v>
      </c>
      <c r="S1210" s="168" t="b">
        <v>0</v>
      </c>
      <c r="V1210" s="170">
        <v>43035</v>
      </c>
      <c r="W1210" s="164" t="s">
        <v>295</v>
      </c>
      <c r="X1210"/>
      <c r="Z1210" s="164" t="s">
        <v>295</v>
      </c>
      <c r="AC1210" s="164" t="s">
        <v>909</v>
      </c>
      <c r="AE1210" s="164" t="s">
        <v>257</v>
      </c>
      <c r="AF1210" s="164" t="s">
        <v>910</v>
      </c>
      <c r="AG1210" s="164" t="s">
        <v>2884</v>
      </c>
      <c r="AH1210" s="170">
        <v>43292</v>
      </c>
      <c r="AI1210" s="164" t="s">
        <v>4933</v>
      </c>
      <c r="AJ1210" s="151" t="str">
        <f t="shared" si="18"/>
        <v>FS</v>
      </c>
      <c r="AK1210" s="151" t="b">
        <f>ISNUMBER(SEARCH("IRT",Table1[[#This Row],[Current_Status]]))</f>
        <v>0</v>
      </c>
      <c r="AL1210" s="152">
        <f>YEAR(Table1[[#This Row],[Project_Initiated]])</f>
        <v>2017</v>
      </c>
      <c r="AM1210" s="87">
        <v>43770</v>
      </c>
      <c r="AN1210" s="87" t="str">
        <f>IF(AND(Table1[[#This Row],[Completed Date]]&gt;="07/01/2019"+0,Table1[[#This Row],[Completed Date]]&lt;="6/30/2020"+0),"FY 19-20",IF(AND(Table1[[#This Row],[Completed Date]]&gt;="07/01/2018"+0,Table1[[#This Row],[Completed Date]]&lt;="6/30/2019"+0),"FY 18-19",""))</f>
        <v>FY 18-19</v>
      </c>
      <c r="AO1210" s="152" t="str">
        <f>IFERROR(FIND("R",Table1[[#This Row],[FS_Priority]]),"")</f>
        <v/>
      </c>
      <c r="AX1210"/>
      <c r="BA1210" s="3"/>
    </row>
    <row r="1211" spans="1:53" hidden="1" x14ac:dyDescent="0.25">
      <c r="A1211" s="164" t="s">
        <v>508</v>
      </c>
      <c r="B1211" s="164" t="s">
        <v>295</v>
      </c>
      <c r="C1211" s="164" t="s">
        <v>508</v>
      </c>
      <c r="D1211" s="168" t="b">
        <v>0</v>
      </c>
      <c r="E1211" s="164" t="s">
        <v>211</v>
      </c>
      <c r="F1211" s="164" t="s">
        <v>3616</v>
      </c>
      <c r="G1211" s="164" t="s">
        <v>509</v>
      </c>
      <c r="H1211" s="164" t="s">
        <v>575</v>
      </c>
      <c r="I1211" s="164" t="s">
        <v>4240</v>
      </c>
      <c r="J1211" s="164" t="s">
        <v>2851</v>
      </c>
      <c r="K1211" s="164" t="s">
        <v>4222</v>
      </c>
      <c r="L1211" s="164" t="s">
        <v>4866</v>
      </c>
      <c r="M1211" s="164" t="s">
        <v>4161</v>
      </c>
      <c r="N1211" s="164" t="s">
        <v>295</v>
      </c>
      <c r="O1211" s="164" t="s">
        <v>263</v>
      </c>
      <c r="Q1211" s="164" t="s">
        <v>295</v>
      </c>
      <c r="R1211" s="164" t="s">
        <v>295</v>
      </c>
      <c r="S1211" s="168" t="b">
        <v>0</v>
      </c>
      <c r="V1211" s="170">
        <v>43204</v>
      </c>
      <c r="W1211" s="164" t="s">
        <v>295</v>
      </c>
      <c r="X1211"/>
      <c r="Z1211" s="164" t="s">
        <v>295</v>
      </c>
      <c r="AC1211" s="164" t="s">
        <v>840</v>
      </c>
      <c r="AE1211" s="164" t="s">
        <v>257</v>
      </c>
      <c r="AF1211" s="164" t="s">
        <v>3057</v>
      </c>
      <c r="AG1211" s="164" t="s">
        <v>2884</v>
      </c>
      <c r="AH1211" s="170">
        <v>43291</v>
      </c>
      <c r="AI1211" s="164" t="s">
        <v>4933</v>
      </c>
      <c r="AJ1211" s="151" t="str">
        <f t="shared" si="18"/>
        <v>FS</v>
      </c>
      <c r="AK1211" s="151" t="b">
        <f>ISNUMBER(SEARCH("IRT",Table1[[#This Row],[Current_Status]]))</f>
        <v>0</v>
      </c>
      <c r="AL1211" s="152">
        <f>YEAR(Table1[[#This Row],[Project_Initiated]])</f>
        <v>2018</v>
      </c>
      <c r="AM1211" s="87">
        <v>43770</v>
      </c>
      <c r="AN1211" s="87" t="str">
        <f>IF(AND(Table1[[#This Row],[Completed Date]]&gt;="07/01/2019"+0,Table1[[#This Row],[Completed Date]]&lt;="6/30/2020"+0),"FY 19-20",IF(AND(Table1[[#This Row],[Completed Date]]&gt;="07/01/2018"+0,Table1[[#This Row],[Completed Date]]&lt;="6/30/2019"+0),"FY 18-19",""))</f>
        <v>FY 18-19</v>
      </c>
      <c r="AO1211" s="152" t="str">
        <f>IFERROR(FIND("R",Table1[[#This Row],[FS_Priority]]),"")</f>
        <v/>
      </c>
      <c r="AX1211"/>
      <c r="BA1211" s="3"/>
    </row>
    <row r="1212" spans="1:53" hidden="1" x14ac:dyDescent="0.25">
      <c r="A1212" s="164" t="s">
        <v>1061</v>
      </c>
      <c r="B1212" s="164" t="s">
        <v>295</v>
      </c>
      <c r="C1212" s="164" t="s">
        <v>1061</v>
      </c>
      <c r="D1212" s="168" t="b">
        <v>0</v>
      </c>
      <c r="E1212" s="164" t="s">
        <v>211</v>
      </c>
      <c r="F1212" s="164" t="s">
        <v>1062</v>
      </c>
      <c r="G1212" s="164" t="s">
        <v>295</v>
      </c>
      <c r="H1212" s="164" t="s">
        <v>494</v>
      </c>
      <c r="I1212" s="164" t="s">
        <v>4239</v>
      </c>
      <c r="J1212" s="164" t="s">
        <v>2854</v>
      </c>
      <c r="K1212" s="164" t="s">
        <v>4222</v>
      </c>
      <c r="L1212" s="164" t="s">
        <v>4866</v>
      </c>
      <c r="M1212" s="164" t="s">
        <v>4161</v>
      </c>
      <c r="N1212" s="164" t="s">
        <v>295</v>
      </c>
      <c r="O1212" s="164" t="s">
        <v>263</v>
      </c>
      <c r="Q1212" s="164" t="s">
        <v>295</v>
      </c>
      <c r="R1212" s="164" t="s">
        <v>320</v>
      </c>
      <c r="S1212" s="168" t="b">
        <v>0</v>
      </c>
      <c r="V1212" s="170">
        <v>43298</v>
      </c>
      <c r="W1212" s="164" t="s">
        <v>295</v>
      </c>
      <c r="X1212"/>
      <c r="Z1212" s="164" t="s">
        <v>295</v>
      </c>
      <c r="AC1212" s="164" t="s">
        <v>295</v>
      </c>
      <c r="AE1212" s="164" t="s">
        <v>583</v>
      </c>
      <c r="AF1212" s="164" t="s">
        <v>4425</v>
      </c>
      <c r="AG1212" s="164" t="s">
        <v>2884</v>
      </c>
      <c r="AH1212" s="170">
        <v>43362</v>
      </c>
      <c r="AI1212" s="164" t="s">
        <v>4935</v>
      </c>
      <c r="AJ1212" s="151" t="str">
        <f t="shared" si="18"/>
        <v>FS</v>
      </c>
      <c r="AK1212" s="151" t="b">
        <f>ISNUMBER(SEARCH("IRT",Table1[[#This Row],[Current_Status]]))</f>
        <v>0</v>
      </c>
      <c r="AL1212" s="152">
        <f>YEAR(Table1[[#This Row],[Project_Initiated]])</f>
        <v>2018</v>
      </c>
      <c r="AM1212" s="87">
        <v>43770</v>
      </c>
      <c r="AN1212" s="87" t="str">
        <f>IF(AND(Table1[[#This Row],[Completed Date]]&gt;="07/01/2019"+0,Table1[[#This Row],[Completed Date]]&lt;="6/30/2020"+0),"FY 19-20",IF(AND(Table1[[#This Row],[Completed Date]]&gt;="07/01/2018"+0,Table1[[#This Row],[Completed Date]]&lt;="6/30/2019"+0),"FY 18-19",""))</f>
        <v>FY 18-19</v>
      </c>
      <c r="AO1212" s="152" t="str">
        <f>IFERROR(FIND("R",Table1[[#This Row],[FS_Priority]]),"")</f>
        <v/>
      </c>
      <c r="AX1212"/>
      <c r="BA1212" s="3"/>
    </row>
    <row r="1213" spans="1:53" hidden="1" x14ac:dyDescent="0.25">
      <c r="A1213" s="164" t="s">
        <v>747</v>
      </c>
      <c r="B1213" s="164" t="s">
        <v>295</v>
      </c>
      <c r="C1213" s="164" t="s">
        <v>747</v>
      </c>
      <c r="D1213" s="168" t="b">
        <v>0</v>
      </c>
      <c r="E1213" s="164" t="s">
        <v>211</v>
      </c>
      <c r="F1213" s="164" t="s">
        <v>3603</v>
      </c>
      <c r="G1213" s="164" t="s">
        <v>295</v>
      </c>
      <c r="H1213" s="164" t="s">
        <v>575</v>
      </c>
      <c r="I1213" s="164" t="s">
        <v>4224</v>
      </c>
      <c r="J1213" s="164" t="s">
        <v>2838</v>
      </c>
      <c r="K1213" s="164" t="s">
        <v>4222</v>
      </c>
      <c r="L1213" s="164" t="s">
        <v>4866</v>
      </c>
      <c r="M1213" s="164" t="s">
        <v>4225</v>
      </c>
      <c r="N1213" s="164" t="s">
        <v>295</v>
      </c>
      <c r="O1213" s="164" t="s">
        <v>263</v>
      </c>
      <c r="Q1213" s="164" t="s">
        <v>295</v>
      </c>
      <c r="R1213" s="164" t="s">
        <v>295</v>
      </c>
      <c r="S1213" s="168" t="b">
        <v>0</v>
      </c>
      <c r="V1213" s="170">
        <v>43091</v>
      </c>
      <c r="W1213" s="164" t="s">
        <v>295</v>
      </c>
      <c r="X1213"/>
      <c r="Z1213" s="164" t="s">
        <v>295</v>
      </c>
      <c r="AC1213" s="164" t="s">
        <v>748</v>
      </c>
      <c r="AE1213" s="164" t="s">
        <v>263</v>
      </c>
      <c r="AF1213" s="164" t="s">
        <v>749</v>
      </c>
      <c r="AG1213" s="164" t="s">
        <v>2884</v>
      </c>
      <c r="AH1213" s="170">
        <v>43353</v>
      </c>
      <c r="AI1213" s="164" t="s">
        <v>4933</v>
      </c>
      <c r="AJ1213" s="151" t="str">
        <f t="shared" si="18"/>
        <v>FS</v>
      </c>
      <c r="AK1213" s="151" t="b">
        <f>ISNUMBER(SEARCH("IRT",Table1[[#This Row],[Current_Status]]))</f>
        <v>0</v>
      </c>
      <c r="AL1213" s="152">
        <f>YEAR(Table1[[#This Row],[Project_Initiated]])</f>
        <v>2017</v>
      </c>
      <c r="AM1213" s="87">
        <v>43770</v>
      </c>
      <c r="AN1213" s="87" t="str">
        <f>IF(AND(Table1[[#This Row],[Completed Date]]&gt;="07/01/2019"+0,Table1[[#This Row],[Completed Date]]&lt;="6/30/2020"+0),"FY 19-20",IF(AND(Table1[[#This Row],[Completed Date]]&gt;="07/01/2018"+0,Table1[[#This Row],[Completed Date]]&lt;="6/30/2019"+0),"FY 18-19",""))</f>
        <v>FY 18-19</v>
      </c>
      <c r="AO1213" s="152" t="str">
        <f>IFERROR(FIND("R",Table1[[#This Row],[FS_Priority]]),"")</f>
        <v/>
      </c>
      <c r="AX1213"/>
      <c r="BA1213" s="3"/>
    </row>
    <row r="1214" spans="1:53" hidden="1" x14ac:dyDescent="0.25">
      <c r="A1214" s="164" t="s">
        <v>4586</v>
      </c>
      <c r="B1214" s="164" t="s">
        <v>295</v>
      </c>
      <c r="C1214" s="164" t="s">
        <v>4586</v>
      </c>
      <c r="D1214" s="168" t="b">
        <v>0</v>
      </c>
      <c r="E1214" s="164" t="s">
        <v>211</v>
      </c>
      <c r="F1214" s="164" t="s">
        <v>4683</v>
      </c>
      <c r="G1214" s="164" t="s">
        <v>295</v>
      </c>
      <c r="H1214" s="164" t="s">
        <v>535</v>
      </c>
      <c r="I1214" s="164" t="s">
        <v>4684</v>
      </c>
      <c r="J1214" s="164" t="s">
        <v>2839</v>
      </c>
      <c r="K1214" s="164" t="s">
        <v>4222</v>
      </c>
      <c r="L1214" s="164" t="s">
        <v>4866</v>
      </c>
      <c r="M1214" s="164" t="s">
        <v>4232</v>
      </c>
      <c r="N1214" s="164" t="s">
        <v>295</v>
      </c>
      <c r="O1214" s="164" t="s">
        <v>243</v>
      </c>
      <c r="Q1214" s="164" t="s">
        <v>302</v>
      </c>
      <c r="R1214" s="164" t="s">
        <v>295</v>
      </c>
      <c r="S1214" s="168" t="b">
        <v>0</v>
      </c>
      <c r="V1214" s="170">
        <v>43682</v>
      </c>
      <c r="W1214" s="164" t="s">
        <v>295</v>
      </c>
      <c r="X1214"/>
      <c r="Z1214" s="164" t="s">
        <v>295</v>
      </c>
      <c r="AC1214" s="164" t="s">
        <v>295</v>
      </c>
      <c r="AE1214" s="164" t="s">
        <v>243</v>
      </c>
      <c r="AF1214" s="164" t="s">
        <v>295</v>
      </c>
      <c r="AG1214" s="164" t="s">
        <v>295</v>
      </c>
      <c r="AH1214"/>
      <c r="AI1214" s="164" t="s">
        <v>4787</v>
      </c>
      <c r="AJ1214" s="151" t="str">
        <f t="shared" si="18"/>
        <v>FS</v>
      </c>
      <c r="AK1214" s="151" t="b">
        <f>ISNUMBER(SEARCH("IRT",Table1[[#This Row],[Current_Status]]))</f>
        <v>0</v>
      </c>
      <c r="AL1214" s="152">
        <f>YEAR(Table1[[#This Row],[Project_Initiated]])</f>
        <v>2019</v>
      </c>
      <c r="AM1214" s="87">
        <v>43770</v>
      </c>
      <c r="AN1214" s="87" t="str">
        <f>IF(AND(Table1[[#This Row],[Completed Date]]&gt;="07/01/2019"+0,Table1[[#This Row],[Completed Date]]&lt;="6/30/2020"+0),"FY 19-20",IF(AND(Table1[[#This Row],[Completed Date]]&gt;="07/01/2018"+0,Table1[[#This Row],[Completed Date]]&lt;="6/30/2019"+0),"FY 18-19",""))</f>
        <v/>
      </c>
      <c r="AO1214" s="152" t="str">
        <f>IFERROR(FIND("R",Table1[[#This Row],[FS_Priority]]),"")</f>
        <v/>
      </c>
      <c r="AX1214"/>
      <c r="BA1214" s="3"/>
    </row>
    <row r="1215" spans="1:53" hidden="1" x14ac:dyDescent="0.25">
      <c r="A1215" s="164" t="s">
        <v>4587</v>
      </c>
      <c r="B1215" s="164" t="s">
        <v>295</v>
      </c>
      <c r="C1215" s="164" t="s">
        <v>4587</v>
      </c>
      <c r="D1215" s="168" t="b">
        <v>0</v>
      </c>
      <c r="E1215" s="164" t="s">
        <v>211</v>
      </c>
      <c r="F1215" s="164" t="s">
        <v>4618</v>
      </c>
      <c r="G1215" s="164" t="s">
        <v>295</v>
      </c>
      <c r="H1215" s="164" t="s">
        <v>542</v>
      </c>
      <c r="I1215" s="164" t="s">
        <v>4619</v>
      </c>
      <c r="J1215" s="164" t="s">
        <v>2827</v>
      </c>
      <c r="K1215" s="164" t="s">
        <v>4222</v>
      </c>
      <c r="L1215" s="164" t="s">
        <v>4866</v>
      </c>
      <c r="M1215" s="164" t="s">
        <v>4161</v>
      </c>
      <c r="N1215" s="164" t="s">
        <v>295</v>
      </c>
      <c r="O1215" s="164" t="s">
        <v>263</v>
      </c>
      <c r="Q1215" s="164" t="s">
        <v>302</v>
      </c>
      <c r="R1215" s="164" t="s">
        <v>295</v>
      </c>
      <c r="S1215" s="168" t="b">
        <v>0</v>
      </c>
      <c r="V1215" s="170">
        <v>43627</v>
      </c>
      <c r="W1215" s="164" t="s">
        <v>295</v>
      </c>
      <c r="X1215"/>
      <c r="Z1215" s="164" t="s">
        <v>295</v>
      </c>
      <c r="AC1215" s="164" t="s">
        <v>295</v>
      </c>
      <c r="AE1215" s="164" t="s">
        <v>583</v>
      </c>
      <c r="AF1215" s="164" t="s">
        <v>4907</v>
      </c>
      <c r="AG1215" s="164" t="s">
        <v>2883</v>
      </c>
      <c r="AH1215"/>
      <c r="AI1215" s="164" t="s">
        <v>4787</v>
      </c>
      <c r="AJ1215" s="151" t="str">
        <f t="shared" si="18"/>
        <v>FS</v>
      </c>
      <c r="AK1215" s="151" t="b">
        <f>ISNUMBER(SEARCH("IRT",Table1[[#This Row],[Current_Status]]))</f>
        <v>0</v>
      </c>
      <c r="AL1215" s="152">
        <f>YEAR(Table1[[#This Row],[Project_Initiated]])</f>
        <v>2019</v>
      </c>
      <c r="AM1215" s="87">
        <v>43770</v>
      </c>
      <c r="AN1215" s="87" t="str">
        <f>IF(AND(Table1[[#This Row],[Completed Date]]&gt;="07/01/2019"+0,Table1[[#This Row],[Completed Date]]&lt;="6/30/2020"+0),"FY 19-20",IF(AND(Table1[[#This Row],[Completed Date]]&gt;="07/01/2018"+0,Table1[[#This Row],[Completed Date]]&lt;="6/30/2019"+0),"FY 18-19",""))</f>
        <v/>
      </c>
      <c r="AO1215" s="152" t="str">
        <f>IFERROR(FIND("R",Table1[[#This Row],[FS_Priority]]),"")</f>
        <v/>
      </c>
      <c r="AX1215"/>
      <c r="BA1215" s="3"/>
    </row>
    <row r="1216" spans="1:53" hidden="1" x14ac:dyDescent="0.25">
      <c r="A1216" s="164" t="s">
        <v>1059</v>
      </c>
      <c r="B1216" s="164" t="s">
        <v>295</v>
      </c>
      <c r="C1216" s="164" t="s">
        <v>1059</v>
      </c>
      <c r="D1216" s="168" t="b">
        <v>0</v>
      </c>
      <c r="E1216" s="164" t="s">
        <v>211</v>
      </c>
      <c r="F1216" s="164" t="s">
        <v>3605</v>
      </c>
      <c r="G1216" s="164" t="s">
        <v>295</v>
      </c>
      <c r="H1216" s="164" t="s">
        <v>575</v>
      </c>
      <c r="I1216" s="164" t="s">
        <v>4229</v>
      </c>
      <c r="J1216" s="164" t="s">
        <v>2838</v>
      </c>
      <c r="K1216" s="164" t="s">
        <v>4222</v>
      </c>
      <c r="L1216" s="164" t="s">
        <v>4866</v>
      </c>
      <c r="M1216" s="164" t="s">
        <v>4230</v>
      </c>
      <c r="N1216" s="164" t="s">
        <v>295</v>
      </c>
      <c r="O1216" s="164" t="s">
        <v>243</v>
      </c>
      <c r="Q1216" s="164" t="s">
        <v>302</v>
      </c>
      <c r="R1216" s="164" t="s">
        <v>295</v>
      </c>
      <c r="S1216" s="168" t="b">
        <v>0</v>
      </c>
      <c r="V1216" s="170">
        <v>43392</v>
      </c>
      <c r="W1216" s="164" t="s">
        <v>295</v>
      </c>
      <c r="X1216"/>
      <c r="Z1216" s="164" t="s">
        <v>295</v>
      </c>
      <c r="AC1216" s="164" t="s">
        <v>3163</v>
      </c>
      <c r="AE1216" s="164" t="s">
        <v>243</v>
      </c>
      <c r="AF1216" s="164" t="s">
        <v>624</v>
      </c>
      <c r="AG1216" s="164" t="s">
        <v>624</v>
      </c>
      <c r="AH1216" s="170">
        <v>43592</v>
      </c>
      <c r="AI1216" s="164" t="s">
        <v>4937</v>
      </c>
      <c r="AJ1216" s="151" t="str">
        <f t="shared" si="18"/>
        <v>FS</v>
      </c>
      <c r="AK1216" s="151" t="b">
        <f>ISNUMBER(SEARCH("IRT",Table1[[#This Row],[Current_Status]]))</f>
        <v>0</v>
      </c>
      <c r="AL1216" s="152">
        <f>YEAR(Table1[[#This Row],[Project_Initiated]])</f>
        <v>2018</v>
      </c>
      <c r="AM1216" s="87">
        <v>43770</v>
      </c>
      <c r="AN1216" s="87" t="str">
        <f>IF(AND(Table1[[#This Row],[Completed Date]]&gt;="07/01/2019"+0,Table1[[#This Row],[Completed Date]]&lt;="6/30/2020"+0),"FY 19-20",IF(AND(Table1[[#This Row],[Completed Date]]&gt;="07/01/2018"+0,Table1[[#This Row],[Completed Date]]&lt;="6/30/2019"+0),"FY 18-19",""))</f>
        <v>FY 18-19</v>
      </c>
      <c r="AO1216" s="152" t="str">
        <f>IFERROR(FIND("R",Table1[[#This Row],[FS_Priority]]),"")</f>
        <v/>
      </c>
      <c r="AX1216"/>
      <c r="BA1216" s="3"/>
    </row>
    <row r="1217" spans="1:53" hidden="1" x14ac:dyDescent="0.25">
      <c r="A1217" s="164" t="s">
        <v>933</v>
      </c>
      <c r="B1217" s="164" t="s">
        <v>295</v>
      </c>
      <c r="C1217" s="164" t="s">
        <v>933</v>
      </c>
      <c r="D1217" s="168" t="b">
        <v>0</v>
      </c>
      <c r="E1217" s="164" t="s">
        <v>211</v>
      </c>
      <c r="F1217" s="164" t="s">
        <v>3606</v>
      </c>
      <c r="G1217" s="164" t="s">
        <v>295</v>
      </c>
      <c r="H1217" s="164" t="s">
        <v>535</v>
      </c>
      <c r="I1217" s="164" t="s">
        <v>4227</v>
      </c>
      <c r="J1217" s="164" t="s">
        <v>2838</v>
      </c>
      <c r="K1217" s="164" t="s">
        <v>4222</v>
      </c>
      <c r="L1217" s="164" t="s">
        <v>4866</v>
      </c>
      <c r="M1217" s="164" t="s">
        <v>4228</v>
      </c>
      <c r="N1217" s="164" t="s">
        <v>295</v>
      </c>
      <c r="O1217" s="164" t="s">
        <v>243</v>
      </c>
      <c r="Q1217" s="164" t="s">
        <v>302</v>
      </c>
      <c r="R1217" s="164" t="s">
        <v>295</v>
      </c>
      <c r="S1217" s="168" t="b">
        <v>1</v>
      </c>
      <c r="V1217" s="170">
        <v>43283</v>
      </c>
      <c r="W1217" s="164" t="s">
        <v>295</v>
      </c>
      <c r="X1217"/>
      <c r="Z1217" s="164" t="s">
        <v>295</v>
      </c>
      <c r="AC1217" s="164" t="s">
        <v>624</v>
      </c>
      <c r="AE1217" s="164" t="s">
        <v>243</v>
      </c>
      <c r="AF1217" s="164" t="s">
        <v>624</v>
      </c>
      <c r="AG1217" s="164" t="s">
        <v>624</v>
      </c>
      <c r="AH1217" s="170">
        <v>43383</v>
      </c>
      <c r="AI1217" s="164" t="s">
        <v>4932</v>
      </c>
      <c r="AJ1217" s="151" t="str">
        <f t="shared" si="18"/>
        <v>FS</v>
      </c>
      <c r="AK1217" s="151" t="b">
        <f>ISNUMBER(SEARCH("IRT",Table1[[#This Row],[Current_Status]]))</f>
        <v>0</v>
      </c>
      <c r="AL1217" s="152">
        <f>YEAR(Table1[[#This Row],[Project_Initiated]])</f>
        <v>2018</v>
      </c>
      <c r="AM1217" s="87">
        <v>43770</v>
      </c>
      <c r="AN1217" s="87" t="str">
        <f>IF(AND(Table1[[#This Row],[Completed Date]]&gt;="07/01/2019"+0,Table1[[#This Row],[Completed Date]]&lt;="6/30/2020"+0),"FY 19-20",IF(AND(Table1[[#This Row],[Completed Date]]&gt;="07/01/2018"+0,Table1[[#This Row],[Completed Date]]&lt;="6/30/2019"+0),"FY 18-19",""))</f>
        <v>FY 18-19</v>
      </c>
      <c r="AO1217" s="152" t="str">
        <f>IFERROR(FIND("R",Table1[[#This Row],[FS_Priority]]),"")</f>
        <v/>
      </c>
      <c r="AX1217"/>
      <c r="BA1217" s="3"/>
    </row>
    <row r="1218" spans="1:53" hidden="1" x14ac:dyDescent="0.25">
      <c r="A1218" s="164" t="s">
        <v>2948</v>
      </c>
      <c r="B1218" s="164" t="s">
        <v>295</v>
      </c>
      <c r="C1218" s="164" t="s">
        <v>2948</v>
      </c>
      <c r="D1218" s="168" t="b">
        <v>0</v>
      </c>
      <c r="E1218" s="164" t="s">
        <v>211</v>
      </c>
      <c r="F1218" s="164" t="s">
        <v>3607</v>
      </c>
      <c r="G1218" s="164" t="s">
        <v>295</v>
      </c>
      <c r="H1218" s="164" t="s">
        <v>535</v>
      </c>
      <c r="I1218" s="164" t="s">
        <v>4231</v>
      </c>
      <c r="J1218" s="164" t="s">
        <v>2838</v>
      </c>
      <c r="K1218" s="164" t="s">
        <v>4222</v>
      </c>
      <c r="L1218" s="164" t="s">
        <v>4866</v>
      </c>
      <c r="M1218" s="164" t="s">
        <v>4232</v>
      </c>
      <c r="N1218" s="164" t="s">
        <v>295</v>
      </c>
      <c r="O1218" s="164" t="s">
        <v>243</v>
      </c>
      <c r="Q1218" s="164" t="s">
        <v>302</v>
      </c>
      <c r="R1218" s="164" t="s">
        <v>295</v>
      </c>
      <c r="S1218" s="168" t="b">
        <v>1</v>
      </c>
      <c r="V1218" s="170">
        <v>43446</v>
      </c>
      <c r="W1218" s="164" t="s">
        <v>295</v>
      </c>
      <c r="X1218"/>
      <c r="Z1218" s="164" t="s">
        <v>295</v>
      </c>
      <c r="AC1218" s="164" t="s">
        <v>3003</v>
      </c>
      <c r="AE1218" s="164" t="s">
        <v>295</v>
      </c>
      <c r="AF1218" s="164" t="s">
        <v>295</v>
      </c>
      <c r="AG1218" s="164" t="s">
        <v>295</v>
      </c>
      <c r="AH1218" s="170">
        <v>43504</v>
      </c>
      <c r="AI1218" s="164" t="s">
        <v>4931</v>
      </c>
      <c r="AJ1218" s="151" t="str">
        <f t="shared" ref="AJ1218:AJ1281" si="19">IF(LEN(A1218)&gt;6,"FS","PD&amp;C")</f>
        <v>FS</v>
      </c>
      <c r="AK1218" s="151" t="b">
        <f>ISNUMBER(SEARCH("IRT",Table1[[#This Row],[Current_Status]]))</f>
        <v>0</v>
      </c>
      <c r="AL1218" s="152">
        <f>YEAR(Table1[[#This Row],[Project_Initiated]])</f>
        <v>2018</v>
      </c>
      <c r="AM1218" s="87">
        <v>43770</v>
      </c>
      <c r="AN1218" s="87" t="str">
        <f>IF(AND(Table1[[#This Row],[Completed Date]]&gt;="07/01/2019"+0,Table1[[#This Row],[Completed Date]]&lt;="6/30/2020"+0),"FY 19-20",IF(AND(Table1[[#This Row],[Completed Date]]&gt;="07/01/2018"+0,Table1[[#This Row],[Completed Date]]&lt;="6/30/2019"+0),"FY 18-19",""))</f>
        <v>FY 18-19</v>
      </c>
      <c r="AO1218" s="152" t="str">
        <f>IFERROR(FIND("R",Table1[[#This Row],[FS_Priority]]),"")</f>
        <v/>
      </c>
      <c r="AX1218"/>
      <c r="BA1218" s="3"/>
    </row>
    <row r="1219" spans="1:53" hidden="1" x14ac:dyDescent="0.25">
      <c r="A1219" s="164" t="s">
        <v>4589</v>
      </c>
      <c r="B1219" s="164" t="s">
        <v>295</v>
      </c>
      <c r="C1219" s="164" t="s">
        <v>4589</v>
      </c>
      <c r="D1219" s="168" t="b">
        <v>0</v>
      </c>
      <c r="E1219" s="164" t="s">
        <v>211</v>
      </c>
      <c r="F1219" s="164" t="s">
        <v>4620</v>
      </c>
      <c r="G1219" s="164" t="s">
        <v>295</v>
      </c>
      <c r="H1219" s="164" t="s">
        <v>535</v>
      </c>
      <c r="I1219" s="164" t="s">
        <v>4621</v>
      </c>
      <c r="J1219" s="164" t="s">
        <v>2839</v>
      </c>
      <c r="K1219" s="164" t="s">
        <v>4222</v>
      </c>
      <c r="L1219" s="164" t="s">
        <v>4866</v>
      </c>
      <c r="M1219" s="164" t="s">
        <v>4232</v>
      </c>
      <c r="N1219" s="164" t="s">
        <v>295</v>
      </c>
      <c r="O1219" s="164" t="s">
        <v>243</v>
      </c>
      <c r="Q1219" s="164" t="s">
        <v>320</v>
      </c>
      <c r="R1219" s="164" t="s">
        <v>295</v>
      </c>
      <c r="S1219" s="168" t="b">
        <v>0</v>
      </c>
      <c r="V1219" s="170">
        <v>43627</v>
      </c>
      <c r="W1219" s="164" t="s">
        <v>295</v>
      </c>
      <c r="X1219"/>
      <c r="Z1219" s="164" t="s">
        <v>295</v>
      </c>
      <c r="AC1219" s="164" t="s">
        <v>295</v>
      </c>
      <c r="AE1219" s="164" t="s">
        <v>243</v>
      </c>
      <c r="AF1219" s="164" t="s">
        <v>295</v>
      </c>
      <c r="AG1219" s="164" t="s">
        <v>295</v>
      </c>
      <c r="AH1219"/>
      <c r="AI1219" s="164" t="s">
        <v>4787</v>
      </c>
      <c r="AJ1219" s="151" t="str">
        <f t="shared" si="19"/>
        <v>FS</v>
      </c>
      <c r="AK1219" s="151" t="b">
        <f>ISNUMBER(SEARCH("IRT",Table1[[#This Row],[Current_Status]]))</f>
        <v>0</v>
      </c>
      <c r="AL1219" s="152">
        <f>YEAR(Table1[[#This Row],[Project_Initiated]])</f>
        <v>2019</v>
      </c>
      <c r="AM1219" s="87">
        <v>43770</v>
      </c>
      <c r="AN1219" s="87" t="str">
        <f>IF(AND(Table1[[#This Row],[Completed Date]]&gt;="07/01/2019"+0,Table1[[#This Row],[Completed Date]]&lt;="6/30/2020"+0),"FY 19-20",IF(AND(Table1[[#This Row],[Completed Date]]&gt;="07/01/2018"+0,Table1[[#This Row],[Completed Date]]&lt;="6/30/2019"+0),"FY 18-19",""))</f>
        <v/>
      </c>
      <c r="AO1219" s="152" t="str">
        <f>IFERROR(FIND("R",Table1[[#This Row],[FS_Priority]]),"")</f>
        <v/>
      </c>
      <c r="AX1219"/>
      <c r="BA1219" s="3"/>
    </row>
    <row r="1220" spans="1:53" hidden="1" x14ac:dyDescent="0.25">
      <c r="A1220" s="164" t="s">
        <v>4588</v>
      </c>
      <c r="B1220" s="164" t="s">
        <v>295</v>
      </c>
      <c r="C1220" s="164" t="s">
        <v>4588</v>
      </c>
      <c r="D1220" s="168" t="b">
        <v>0</v>
      </c>
      <c r="E1220" s="164" t="s">
        <v>211</v>
      </c>
      <c r="F1220" s="164" t="s">
        <v>4681</v>
      </c>
      <c r="G1220" s="164" t="s">
        <v>5002</v>
      </c>
      <c r="H1220" s="164" t="s">
        <v>535</v>
      </c>
      <c r="I1220" s="164" t="s">
        <v>4682</v>
      </c>
      <c r="J1220" s="164" t="s">
        <v>2827</v>
      </c>
      <c r="K1220" s="164" t="s">
        <v>4222</v>
      </c>
      <c r="L1220" s="164" t="s">
        <v>4866</v>
      </c>
      <c r="M1220" s="164" t="s">
        <v>4161</v>
      </c>
      <c r="N1220" s="164" t="s">
        <v>295</v>
      </c>
      <c r="O1220" s="164" t="s">
        <v>263</v>
      </c>
      <c r="Q1220" s="164" t="s">
        <v>320</v>
      </c>
      <c r="R1220" s="164" t="s">
        <v>295</v>
      </c>
      <c r="S1220" s="168" t="b">
        <v>0</v>
      </c>
      <c r="V1220" s="170">
        <v>43677</v>
      </c>
      <c r="W1220" s="164" t="s">
        <v>295</v>
      </c>
      <c r="X1220"/>
      <c r="Z1220" s="164" t="s">
        <v>295</v>
      </c>
      <c r="AC1220" s="164" t="s">
        <v>295</v>
      </c>
      <c r="AE1220" s="164" t="s">
        <v>583</v>
      </c>
      <c r="AF1220" s="164" t="s">
        <v>5003</v>
      </c>
      <c r="AG1220" s="164" t="s">
        <v>2883</v>
      </c>
      <c r="AH1220"/>
      <c r="AI1220" s="164" t="s">
        <v>4787</v>
      </c>
      <c r="AJ1220" s="151" t="str">
        <f t="shared" si="19"/>
        <v>FS</v>
      </c>
      <c r="AK1220" s="151" t="b">
        <f>ISNUMBER(SEARCH("IRT",Table1[[#This Row],[Current_Status]]))</f>
        <v>0</v>
      </c>
      <c r="AL1220" s="152">
        <f>YEAR(Table1[[#This Row],[Project_Initiated]])</f>
        <v>2019</v>
      </c>
      <c r="AM1220" s="87">
        <v>43770</v>
      </c>
      <c r="AN1220" s="87" t="str">
        <f>IF(AND(Table1[[#This Row],[Completed Date]]&gt;="07/01/2019"+0,Table1[[#This Row],[Completed Date]]&lt;="6/30/2020"+0),"FY 19-20",IF(AND(Table1[[#This Row],[Completed Date]]&gt;="07/01/2018"+0,Table1[[#This Row],[Completed Date]]&lt;="6/30/2019"+0),"FY 18-19",""))</f>
        <v/>
      </c>
      <c r="AO1220" s="152" t="str">
        <f>IFERROR(FIND("R",Table1[[#This Row],[FS_Priority]]),"")</f>
        <v/>
      </c>
      <c r="AX1220"/>
      <c r="BA1220" s="3"/>
    </row>
    <row r="1221" spans="1:53" hidden="1" x14ac:dyDescent="0.25">
      <c r="A1221" s="164" t="s">
        <v>504</v>
      </c>
      <c r="B1221" s="164" t="s">
        <v>295</v>
      </c>
      <c r="C1221" s="164" t="s">
        <v>504</v>
      </c>
      <c r="D1221" s="168" t="b">
        <v>0</v>
      </c>
      <c r="E1221" s="164" t="s">
        <v>211</v>
      </c>
      <c r="F1221" s="164" t="s">
        <v>3608</v>
      </c>
      <c r="G1221" s="164" t="s">
        <v>295</v>
      </c>
      <c r="H1221" s="164" t="s">
        <v>535</v>
      </c>
      <c r="I1221" s="164" t="s">
        <v>4233</v>
      </c>
      <c r="J1221" s="164" t="s">
        <v>2838</v>
      </c>
      <c r="K1221" s="164" t="s">
        <v>4222</v>
      </c>
      <c r="L1221" s="164" t="s">
        <v>4866</v>
      </c>
      <c r="M1221" s="164" t="s">
        <v>4232</v>
      </c>
      <c r="N1221" s="164" t="s">
        <v>295</v>
      </c>
      <c r="O1221" s="164" t="s">
        <v>295</v>
      </c>
      <c r="Q1221" s="164" t="s">
        <v>320</v>
      </c>
      <c r="R1221" s="164" t="s">
        <v>295</v>
      </c>
      <c r="S1221" s="168" t="b">
        <v>0</v>
      </c>
      <c r="V1221" s="170">
        <v>43353</v>
      </c>
      <c r="W1221" s="164" t="s">
        <v>295</v>
      </c>
      <c r="X1221"/>
      <c r="Z1221" s="164" t="s">
        <v>295</v>
      </c>
      <c r="AC1221" s="164" t="s">
        <v>3014</v>
      </c>
      <c r="AE1221" s="164" t="s">
        <v>583</v>
      </c>
      <c r="AF1221" s="164" t="s">
        <v>2980</v>
      </c>
      <c r="AG1221" s="164" t="s">
        <v>2884</v>
      </c>
      <c r="AH1221" s="170">
        <v>43510</v>
      </c>
      <c r="AI1221" s="164" t="s">
        <v>4932</v>
      </c>
      <c r="AJ1221" s="151" t="str">
        <f t="shared" si="19"/>
        <v>FS</v>
      </c>
      <c r="AK1221" s="151" t="b">
        <f>ISNUMBER(SEARCH("IRT",Table1[[#This Row],[Current_Status]]))</f>
        <v>0</v>
      </c>
      <c r="AL1221" s="152">
        <f>YEAR(Table1[[#This Row],[Project_Initiated]])</f>
        <v>2018</v>
      </c>
      <c r="AM1221" s="87">
        <v>43770</v>
      </c>
      <c r="AN1221" s="87" t="str">
        <f>IF(AND(Table1[[#This Row],[Completed Date]]&gt;="07/01/2019"+0,Table1[[#This Row],[Completed Date]]&lt;="6/30/2020"+0),"FY 19-20",IF(AND(Table1[[#This Row],[Completed Date]]&gt;="07/01/2018"+0,Table1[[#This Row],[Completed Date]]&lt;="6/30/2019"+0),"FY 18-19",""))</f>
        <v>FY 18-19</v>
      </c>
      <c r="AO1221" s="152" t="str">
        <f>IFERROR(FIND("R",Table1[[#This Row],[FS_Priority]]),"")</f>
        <v/>
      </c>
      <c r="AX1221"/>
      <c r="BA1221" s="3"/>
    </row>
    <row r="1222" spans="1:53" hidden="1" x14ac:dyDescent="0.25">
      <c r="A1222" s="164" t="s">
        <v>2947</v>
      </c>
      <c r="B1222" s="164" t="s">
        <v>295</v>
      </c>
      <c r="C1222" s="164" t="s">
        <v>2947</v>
      </c>
      <c r="D1222" s="168" t="b">
        <v>0</v>
      </c>
      <c r="E1222" s="164" t="s">
        <v>211</v>
      </c>
      <c r="F1222" s="164" t="s">
        <v>3609</v>
      </c>
      <c r="G1222" s="164" t="s">
        <v>295</v>
      </c>
      <c r="H1222" s="164" t="s">
        <v>2414</v>
      </c>
      <c r="I1222" s="164" t="s">
        <v>295</v>
      </c>
      <c r="J1222" s="164" t="s">
        <v>2854</v>
      </c>
      <c r="K1222" s="164" t="s">
        <v>4222</v>
      </c>
      <c r="L1222" s="164" t="s">
        <v>4866</v>
      </c>
      <c r="M1222" s="164" t="s">
        <v>4232</v>
      </c>
      <c r="N1222" s="164" t="s">
        <v>295</v>
      </c>
      <c r="O1222" s="164" t="s">
        <v>243</v>
      </c>
      <c r="Q1222" s="164" t="s">
        <v>320</v>
      </c>
      <c r="R1222" s="164" t="s">
        <v>295</v>
      </c>
      <c r="S1222" s="168" t="b">
        <v>0</v>
      </c>
      <c r="V1222" s="170">
        <v>43448</v>
      </c>
      <c r="W1222" s="164" t="s">
        <v>295</v>
      </c>
      <c r="X1222"/>
      <c r="Z1222" s="164" t="s">
        <v>295</v>
      </c>
      <c r="AC1222" s="164" t="s">
        <v>3197</v>
      </c>
      <c r="AE1222" s="164" t="s">
        <v>295</v>
      </c>
      <c r="AF1222" s="164" t="s">
        <v>295</v>
      </c>
      <c r="AG1222" s="164" t="s">
        <v>295</v>
      </c>
      <c r="AH1222" s="170">
        <v>43622</v>
      </c>
      <c r="AI1222" s="164" t="s">
        <v>4931</v>
      </c>
      <c r="AJ1222" s="151" t="str">
        <f t="shared" si="19"/>
        <v>FS</v>
      </c>
      <c r="AK1222" s="151" t="b">
        <f>ISNUMBER(SEARCH("IRT",Table1[[#This Row],[Current_Status]]))</f>
        <v>0</v>
      </c>
      <c r="AL1222" s="152">
        <f>YEAR(Table1[[#This Row],[Project_Initiated]])</f>
        <v>2018</v>
      </c>
      <c r="AM1222" s="87">
        <v>43770</v>
      </c>
      <c r="AN1222" s="87" t="str">
        <f>IF(AND(Table1[[#This Row],[Completed Date]]&gt;="07/01/2019"+0,Table1[[#This Row],[Completed Date]]&lt;="6/30/2020"+0),"FY 19-20",IF(AND(Table1[[#This Row],[Completed Date]]&gt;="07/01/2018"+0,Table1[[#This Row],[Completed Date]]&lt;="6/30/2019"+0),"FY 18-19",""))</f>
        <v>FY 18-19</v>
      </c>
      <c r="AO1222" s="152" t="str">
        <f>IFERROR(FIND("R",Table1[[#This Row],[FS_Priority]]),"")</f>
        <v/>
      </c>
      <c r="AX1222"/>
      <c r="BA1222" s="3"/>
    </row>
    <row r="1223" spans="1:53" hidden="1" x14ac:dyDescent="0.25">
      <c r="A1223" s="164" t="s">
        <v>4590</v>
      </c>
      <c r="B1223" s="164" t="s">
        <v>295</v>
      </c>
      <c r="C1223" s="164" t="s">
        <v>4590</v>
      </c>
      <c r="D1223" s="168" t="b">
        <v>0</v>
      </c>
      <c r="E1223" s="164" t="s">
        <v>211</v>
      </c>
      <c r="F1223" s="164" t="s">
        <v>4685</v>
      </c>
      <c r="G1223" s="164" t="s">
        <v>295</v>
      </c>
      <c r="H1223" s="164" t="s">
        <v>575</v>
      </c>
      <c r="I1223" s="164" t="s">
        <v>4686</v>
      </c>
      <c r="J1223" s="164" t="s">
        <v>2839</v>
      </c>
      <c r="K1223" s="164" t="s">
        <v>4222</v>
      </c>
      <c r="L1223" s="164" t="s">
        <v>4866</v>
      </c>
      <c r="M1223" s="164" t="s">
        <v>4223</v>
      </c>
      <c r="N1223" s="164" t="s">
        <v>295</v>
      </c>
      <c r="O1223" s="164" t="s">
        <v>243</v>
      </c>
      <c r="Q1223" s="164" t="s">
        <v>264</v>
      </c>
      <c r="R1223" s="164" t="s">
        <v>295</v>
      </c>
      <c r="S1223" s="168" t="b">
        <v>0</v>
      </c>
      <c r="V1223" s="170">
        <v>43682</v>
      </c>
      <c r="W1223" s="164" t="s">
        <v>295</v>
      </c>
      <c r="X1223"/>
      <c r="Z1223" s="164" t="s">
        <v>295</v>
      </c>
      <c r="AC1223" s="164" t="s">
        <v>295</v>
      </c>
      <c r="AE1223" s="164" t="s">
        <v>243</v>
      </c>
      <c r="AF1223" s="164" t="s">
        <v>295</v>
      </c>
      <c r="AG1223" s="164" t="s">
        <v>295</v>
      </c>
      <c r="AH1223"/>
      <c r="AI1223" s="164" t="s">
        <v>4787</v>
      </c>
      <c r="AJ1223" s="151" t="str">
        <f t="shared" si="19"/>
        <v>FS</v>
      </c>
      <c r="AK1223" s="151" t="b">
        <f>ISNUMBER(SEARCH("IRT",Table1[[#This Row],[Current_Status]]))</f>
        <v>0</v>
      </c>
      <c r="AL1223" s="152">
        <f>YEAR(Table1[[#This Row],[Project_Initiated]])</f>
        <v>2019</v>
      </c>
      <c r="AM1223" s="87">
        <v>43770</v>
      </c>
      <c r="AN1223" s="87" t="str">
        <f>IF(AND(Table1[[#This Row],[Completed Date]]&gt;="07/01/2019"+0,Table1[[#This Row],[Completed Date]]&lt;="6/30/2020"+0),"FY 19-20",IF(AND(Table1[[#This Row],[Completed Date]]&gt;="07/01/2018"+0,Table1[[#This Row],[Completed Date]]&lt;="6/30/2019"+0),"FY 18-19",""))</f>
        <v/>
      </c>
      <c r="AO1223" s="152" t="str">
        <f>IFERROR(FIND("R",Table1[[#This Row],[FS_Priority]]),"")</f>
        <v/>
      </c>
      <c r="AX1223"/>
      <c r="BA1223" s="3"/>
    </row>
    <row r="1224" spans="1:53" hidden="1" x14ac:dyDescent="0.25">
      <c r="A1224" s="164" t="s">
        <v>4591</v>
      </c>
      <c r="B1224" s="164" t="s">
        <v>295</v>
      </c>
      <c r="C1224" s="164" t="s">
        <v>4591</v>
      </c>
      <c r="D1224" s="168" t="b">
        <v>0</v>
      </c>
      <c r="E1224" s="164" t="s">
        <v>211</v>
      </c>
      <c r="F1224" s="164" t="s">
        <v>4622</v>
      </c>
      <c r="G1224" s="164" t="s">
        <v>295</v>
      </c>
      <c r="H1224" s="164" t="s">
        <v>535</v>
      </c>
      <c r="I1224" s="164" t="s">
        <v>4623</v>
      </c>
      <c r="J1224" s="164" t="s">
        <v>2827</v>
      </c>
      <c r="K1224" s="164" t="s">
        <v>4222</v>
      </c>
      <c r="L1224" s="164" t="s">
        <v>4866</v>
      </c>
      <c r="M1224" s="164" t="s">
        <v>4232</v>
      </c>
      <c r="N1224" s="164" t="s">
        <v>295</v>
      </c>
      <c r="O1224" s="164" t="s">
        <v>263</v>
      </c>
      <c r="Q1224" s="164" t="s">
        <v>264</v>
      </c>
      <c r="R1224" s="164" t="s">
        <v>295</v>
      </c>
      <c r="S1224" s="168" t="b">
        <v>0</v>
      </c>
      <c r="V1224" s="170">
        <v>43628</v>
      </c>
      <c r="W1224" s="164" t="s">
        <v>295</v>
      </c>
      <c r="X1224"/>
      <c r="Z1224" s="164" t="s">
        <v>295</v>
      </c>
      <c r="AC1224" s="164" t="s">
        <v>295</v>
      </c>
      <c r="AE1224" s="164" t="s">
        <v>583</v>
      </c>
      <c r="AF1224" s="164" t="s">
        <v>4909</v>
      </c>
      <c r="AG1224" s="164" t="s">
        <v>2883</v>
      </c>
      <c r="AH1224"/>
      <c r="AI1224" s="164" t="s">
        <v>4787</v>
      </c>
      <c r="AJ1224" s="151" t="str">
        <f t="shared" si="19"/>
        <v>FS</v>
      </c>
      <c r="AK1224" s="151" t="b">
        <f>ISNUMBER(SEARCH("IRT",Table1[[#This Row],[Current_Status]]))</f>
        <v>0</v>
      </c>
      <c r="AL1224" s="152">
        <f>YEAR(Table1[[#This Row],[Project_Initiated]])</f>
        <v>2019</v>
      </c>
      <c r="AM1224" s="87">
        <v>43770</v>
      </c>
      <c r="AN1224" s="87" t="str">
        <f>IF(AND(Table1[[#This Row],[Completed Date]]&gt;="07/01/2019"+0,Table1[[#This Row],[Completed Date]]&lt;="6/30/2020"+0),"FY 19-20",IF(AND(Table1[[#This Row],[Completed Date]]&gt;="07/01/2018"+0,Table1[[#This Row],[Completed Date]]&lt;="6/30/2019"+0),"FY 18-19",""))</f>
        <v/>
      </c>
      <c r="AO1224" s="152" t="str">
        <f>IFERROR(FIND("R",Table1[[#This Row],[FS_Priority]]),"")</f>
        <v/>
      </c>
      <c r="AX1224"/>
      <c r="BA1224" s="3"/>
    </row>
    <row r="1225" spans="1:53" hidden="1" x14ac:dyDescent="0.25">
      <c r="A1225" s="164" t="s">
        <v>505</v>
      </c>
      <c r="B1225" s="164" t="s">
        <v>295</v>
      </c>
      <c r="C1225" s="164" t="s">
        <v>505</v>
      </c>
      <c r="D1225" s="168" t="b">
        <v>0</v>
      </c>
      <c r="E1225" s="164" t="s">
        <v>211</v>
      </c>
      <c r="F1225" s="164" t="s">
        <v>3610</v>
      </c>
      <c r="G1225" s="164" t="s">
        <v>2817</v>
      </c>
      <c r="H1225" s="164" t="s">
        <v>535</v>
      </c>
      <c r="I1225" s="164" t="s">
        <v>295</v>
      </c>
      <c r="J1225" s="164" t="s">
        <v>2851</v>
      </c>
      <c r="K1225" s="164" t="s">
        <v>4222</v>
      </c>
      <c r="L1225" s="164" t="s">
        <v>4866</v>
      </c>
      <c r="M1225" s="164" t="s">
        <v>4232</v>
      </c>
      <c r="N1225" s="164" t="s">
        <v>295</v>
      </c>
      <c r="O1225" s="164" t="s">
        <v>263</v>
      </c>
      <c r="Q1225" s="164" t="s">
        <v>264</v>
      </c>
      <c r="R1225" s="164" t="s">
        <v>295</v>
      </c>
      <c r="S1225" s="168" t="b">
        <v>0</v>
      </c>
      <c r="V1225" s="170">
        <v>43350</v>
      </c>
      <c r="W1225" s="164" t="s">
        <v>295</v>
      </c>
      <c r="X1225"/>
      <c r="Z1225" s="164" t="s">
        <v>295</v>
      </c>
      <c r="AC1225" s="164" t="s">
        <v>2818</v>
      </c>
      <c r="AE1225" s="164" t="s">
        <v>583</v>
      </c>
      <c r="AF1225" s="164" t="s">
        <v>2981</v>
      </c>
      <c r="AG1225" s="164" t="s">
        <v>2884</v>
      </c>
      <c r="AH1225" s="170">
        <v>43497</v>
      </c>
      <c r="AI1225" s="164" t="s">
        <v>4932</v>
      </c>
      <c r="AJ1225" s="151" t="str">
        <f t="shared" si="19"/>
        <v>FS</v>
      </c>
      <c r="AK1225" s="151" t="b">
        <f>ISNUMBER(SEARCH("IRT",Table1[[#This Row],[Current_Status]]))</f>
        <v>0</v>
      </c>
      <c r="AL1225" s="152">
        <f>YEAR(Table1[[#This Row],[Project_Initiated]])</f>
        <v>2018</v>
      </c>
      <c r="AM1225" s="87">
        <v>43770</v>
      </c>
      <c r="AN1225" s="87" t="str">
        <f>IF(AND(Table1[[#This Row],[Completed Date]]&gt;="07/01/2019"+0,Table1[[#This Row],[Completed Date]]&lt;="6/30/2020"+0),"FY 19-20",IF(AND(Table1[[#This Row],[Completed Date]]&gt;="07/01/2018"+0,Table1[[#This Row],[Completed Date]]&lt;="6/30/2019"+0),"FY 18-19",""))</f>
        <v>FY 18-19</v>
      </c>
      <c r="AO1225" s="152" t="str">
        <f>IFERROR(FIND("R",Table1[[#This Row],[FS_Priority]]),"")</f>
        <v/>
      </c>
      <c r="AX1225"/>
      <c r="BA1225" s="3"/>
    </row>
    <row r="1226" spans="1:53" hidden="1" x14ac:dyDescent="0.25">
      <c r="A1226" s="164" t="s">
        <v>506</v>
      </c>
      <c r="B1226" s="164" t="s">
        <v>295</v>
      </c>
      <c r="C1226" s="164" t="s">
        <v>506</v>
      </c>
      <c r="D1226" s="168" t="b">
        <v>0</v>
      </c>
      <c r="E1226" s="164" t="s">
        <v>211</v>
      </c>
      <c r="F1226" s="164" t="s">
        <v>3611</v>
      </c>
      <c r="G1226" s="164" t="s">
        <v>295</v>
      </c>
      <c r="H1226" s="164" t="s">
        <v>542</v>
      </c>
      <c r="I1226" s="164" t="s">
        <v>295</v>
      </c>
      <c r="J1226" s="164" t="s">
        <v>2838</v>
      </c>
      <c r="K1226" s="164" t="s">
        <v>4222</v>
      </c>
      <c r="L1226" s="164" t="s">
        <v>4866</v>
      </c>
      <c r="M1226" s="164" t="s">
        <v>4232</v>
      </c>
      <c r="N1226" s="164" t="s">
        <v>295</v>
      </c>
      <c r="O1226" s="164" t="s">
        <v>263</v>
      </c>
      <c r="Q1226" s="164" t="s">
        <v>323</v>
      </c>
      <c r="R1226" s="164" t="s">
        <v>295</v>
      </c>
      <c r="S1226" s="168" t="b">
        <v>0</v>
      </c>
      <c r="V1226" s="170">
        <v>43350</v>
      </c>
      <c r="W1226" s="164" t="s">
        <v>295</v>
      </c>
      <c r="X1226"/>
      <c r="Z1226" s="164" t="s">
        <v>295</v>
      </c>
      <c r="AC1226" s="164" t="s">
        <v>3717</v>
      </c>
      <c r="AD1226" s="170">
        <v>43402</v>
      </c>
      <c r="AE1226" s="164" t="s">
        <v>583</v>
      </c>
      <c r="AF1226" s="164" t="s">
        <v>3132</v>
      </c>
      <c r="AG1226" s="164" t="s">
        <v>2884</v>
      </c>
      <c r="AH1226" s="170">
        <v>43647</v>
      </c>
      <c r="AI1226" s="164" t="s">
        <v>4932</v>
      </c>
      <c r="AJ1226" s="151" t="str">
        <f t="shared" si="19"/>
        <v>FS</v>
      </c>
      <c r="AK1226" s="151" t="b">
        <f>ISNUMBER(SEARCH("IRT",Table1[[#This Row],[Current_Status]]))</f>
        <v>0</v>
      </c>
      <c r="AL1226" s="152">
        <f>YEAR(Table1[[#This Row],[Project_Initiated]])</f>
        <v>2018</v>
      </c>
      <c r="AM1226" s="87">
        <v>43770</v>
      </c>
      <c r="AN1226" s="87" t="str">
        <f>IF(AND(Table1[[#This Row],[Completed Date]]&gt;="07/01/2019"+0,Table1[[#This Row],[Completed Date]]&lt;="6/30/2020"+0),"FY 19-20",IF(AND(Table1[[#This Row],[Completed Date]]&gt;="07/01/2018"+0,Table1[[#This Row],[Completed Date]]&lt;="6/30/2019"+0),"FY 18-19",""))</f>
        <v>FY 19-20</v>
      </c>
      <c r="AO1226" s="152" t="str">
        <f>IFERROR(FIND("R",Table1[[#This Row],[FS_Priority]]),"")</f>
        <v/>
      </c>
      <c r="AX1226"/>
      <c r="BA1226" s="3"/>
    </row>
    <row r="1227" spans="1:53" hidden="1" x14ac:dyDescent="0.25">
      <c r="A1227" s="164" t="s">
        <v>4593</v>
      </c>
      <c r="B1227" s="164" t="s">
        <v>295</v>
      </c>
      <c r="C1227" s="164" t="s">
        <v>4593</v>
      </c>
      <c r="D1227" s="168" t="b">
        <v>0</v>
      </c>
      <c r="E1227" s="164" t="s">
        <v>211</v>
      </c>
      <c r="F1227" s="164" t="s">
        <v>4615</v>
      </c>
      <c r="G1227" s="164" t="s">
        <v>5006</v>
      </c>
      <c r="H1227" s="164" t="s">
        <v>542</v>
      </c>
      <c r="I1227" s="164" t="s">
        <v>4616</v>
      </c>
      <c r="J1227" s="164" t="s">
        <v>2827</v>
      </c>
      <c r="K1227" s="164" t="s">
        <v>4222</v>
      </c>
      <c r="L1227" s="164" t="s">
        <v>4866</v>
      </c>
      <c r="M1227" s="164" t="s">
        <v>4161</v>
      </c>
      <c r="N1227" s="164" t="s">
        <v>295</v>
      </c>
      <c r="O1227" s="164" t="s">
        <v>263</v>
      </c>
      <c r="Q1227" s="164" t="s">
        <v>323</v>
      </c>
      <c r="R1227" s="164" t="s">
        <v>295</v>
      </c>
      <c r="S1227" s="168" t="b">
        <v>0</v>
      </c>
      <c r="V1227" s="170">
        <v>43627</v>
      </c>
      <c r="W1227" s="164" t="s">
        <v>295</v>
      </c>
      <c r="X1227"/>
      <c r="Z1227" s="164" t="s">
        <v>295</v>
      </c>
      <c r="AC1227" s="164" t="s">
        <v>295</v>
      </c>
      <c r="AE1227" s="164" t="s">
        <v>583</v>
      </c>
      <c r="AF1227" s="164" t="s">
        <v>5007</v>
      </c>
      <c r="AG1227" s="164" t="s">
        <v>2883</v>
      </c>
      <c r="AH1227"/>
      <c r="AI1227" s="164" t="s">
        <v>4787</v>
      </c>
      <c r="AJ1227" s="151" t="str">
        <f t="shared" si="19"/>
        <v>FS</v>
      </c>
      <c r="AK1227" s="151" t="b">
        <f>ISNUMBER(SEARCH("IRT",Table1[[#This Row],[Current_Status]]))</f>
        <v>0</v>
      </c>
      <c r="AL1227" s="152">
        <f>YEAR(Table1[[#This Row],[Project_Initiated]])</f>
        <v>2019</v>
      </c>
      <c r="AM1227" s="87">
        <v>43770</v>
      </c>
      <c r="AN1227" s="87" t="str">
        <f>IF(AND(Table1[[#This Row],[Completed Date]]&gt;="07/01/2019"+0,Table1[[#This Row],[Completed Date]]&lt;="6/30/2020"+0),"FY 19-20",IF(AND(Table1[[#This Row],[Completed Date]]&gt;="07/01/2018"+0,Table1[[#This Row],[Completed Date]]&lt;="6/30/2019"+0),"FY 18-19",""))</f>
        <v/>
      </c>
      <c r="AO1227" s="152" t="str">
        <f>IFERROR(FIND("R",Table1[[#This Row],[FS_Priority]]),"")</f>
        <v/>
      </c>
      <c r="AX1227"/>
      <c r="BA1227" s="3"/>
    </row>
    <row r="1228" spans="1:53" hidden="1" x14ac:dyDescent="0.25">
      <c r="A1228" s="164" t="s">
        <v>4592</v>
      </c>
      <c r="B1228" s="164" t="s">
        <v>295</v>
      </c>
      <c r="C1228" s="164" t="s">
        <v>4592</v>
      </c>
      <c r="D1228" s="168" t="b">
        <v>0</v>
      </c>
      <c r="E1228" s="164" t="s">
        <v>211</v>
      </c>
      <c r="F1228" s="164" t="s">
        <v>4627</v>
      </c>
      <c r="G1228" s="164" t="s">
        <v>5004</v>
      </c>
      <c r="H1228" s="164" t="s">
        <v>575</v>
      </c>
      <c r="I1228" s="164" t="s">
        <v>4628</v>
      </c>
      <c r="J1228" s="164" t="s">
        <v>2839</v>
      </c>
      <c r="K1228" s="164" t="s">
        <v>4222</v>
      </c>
      <c r="L1228" s="164" t="s">
        <v>4866</v>
      </c>
      <c r="M1228" s="164" t="s">
        <v>4232</v>
      </c>
      <c r="N1228" s="164" t="s">
        <v>295</v>
      </c>
      <c r="O1228" s="164" t="s">
        <v>243</v>
      </c>
      <c r="Q1228" s="164" t="s">
        <v>323</v>
      </c>
      <c r="R1228" s="164" t="s">
        <v>295</v>
      </c>
      <c r="S1228" s="168" t="b">
        <v>0</v>
      </c>
      <c r="V1228" s="170">
        <v>43633</v>
      </c>
      <c r="W1228" s="164" t="s">
        <v>295</v>
      </c>
      <c r="X1228"/>
      <c r="Z1228" s="164" t="s">
        <v>295</v>
      </c>
      <c r="AC1228" s="164" t="s">
        <v>295</v>
      </c>
      <c r="AE1228" s="164" t="s">
        <v>243</v>
      </c>
      <c r="AF1228" s="164" t="s">
        <v>5005</v>
      </c>
      <c r="AG1228" s="164" t="s">
        <v>295</v>
      </c>
      <c r="AH1228"/>
      <c r="AI1228" s="164" t="s">
        <v>4787</v>
      </c>
      <c r="AJ1228" s="151" t="str">
        <f t="shared" si="19"/>
        <v>FS</v>
      </c>
      <c r="AK1228" s="151" t="b">
        <f>ISNUMBER(SEARCH("IRT",Table1[[#This Row],[Current_Status]]))</f>
        <v>0</v>
      </c>
      <c r="AL1228" s="152">
        <f>YEAR(Table1[[#This Row],[Project_Initiated]])</f>
        <v>2019</v>
      </c>
      <c r="AM1228" s="87">
        <v>43770</v>
      </c>
      <c r="AN1228" s="87" t="str">
        <f>IF(AND(Table1[[#This Row],[Completed Date]]&gt;="07/01/2019"+0,Table1[[#This Row],[Completed Date]]&lt;="6/30/2020"+0),"FY 19-20",IF(AND(Table1[[#This Row],[Completed Date]]&gt;="07/01/2018"+0,Table1[[#This Row],[Completed Date]]&lt;="6/30/2019"+0),"FY 18-19",""))</f>
        <v/>
      </c>
      <c r="AO1228" s="152" t="str">
        <f>IFERROR(FIND("R",Table1[[#This Row],[FS_Priority]]),"")</f>
        <v/>
      </c>
      <c r="AX1228"/>
      <c r="BA1228" s="3"/>
    </row>
    <row r="1229" spans="1:53" hidden="1" x14ac:dyDescent="0.25">
      <c r="A1229" s="164" t="s">
        <v>4595</v>
      </c>
      <c r="B1229" s="164" t="s">
        <v>295</v>
      </c>
      <c r="C1229" s="164" t="s">
        <v>4595</v>
      </c>
      <c r="D1229" s="168" t="b">
        <v>0</v>
      </c>
      <c r="E1229" s="164" t="s">
        <v>211</v>
      </c>
      <c r="F1229" s="164" t="s">
        <v>4617</v>
      </c>
      <c r="G1229" s="164" t="s">
        <v>295</v>
      </c>
      <c r="H1229" s="164" t="s">
        <v>542</v>
      </c>
      <c r="I1229" s="164" t="s">
        <v>4616</v>
      </c>
      <c r="J1229" s="164" t="s">
        <v>2827</v>
      </c>
      <c r="K1229" s="164" t="s">
        <v>4222</v>
      </c>
      <c r="L1229" s="164" t="s">
        <v>4866</v>
      </c>
      <c r="M1229" s="164" t="s">
        <v>4161</v>
      </c>
      <c r="N1229" s="164" t="s">
        <v>295</v>
      </c>
      <c r="O1229" s="164" t="s">
        <v>263</v>
      </c>
      <c r="Q1229" s="164" t="s">
        <v>324</v>
      </c>
      <c r="R1229" s="164" t="s">
        <v>295</v>
      </c>
      <c r="S1229" s="168" t="b">
        <v>0</v>
      </c>
      <c r="V1229" s="170">
        <v>43627</v>
      </c>
      <c r="W1229" s="164" t="s">
        <v>295</v>
      </c>
      <c r="X1229"/>
      <c r="Z1229" s="164" t="s">
        <v>295</v>
      </c>
      <c r="AC1229" s="164" t="s">
        <v>295</v>
      </c>
      <c r="AE1229" s="164" t="s">
        <v>583</v>
      </c>
      <c r="AF1229" s="164" t="s">
        <v>295</v>
      </c>
      <c r="AG1229" s="164" t="s">
        <v>2883</v>
      </c>
      <c r="AH1229"/>
      <c r="AI1229" s="164" t="s">
        <v>4787</v>
      </c>
      <c r="AJ1229" s="151" t="str">
        <f t="shared" si="19"/>
        <v>FS</v>
      </c>
      <c r="AK1229" s="151" t="b">
        <f>ISNUMBER(SEARCH("IRT",Table1[[#This Row],[Current_Status]]))</f>
        <v>0</v>
      </c>
      <c r="AL1229" s="152">
        <f>YEAR(Table1[[#This Row],[Project_Initiated]])</f>
        <v>2019</v>
      </c>
      <c r="AM1229" s="87">
        <v>43770</v>
      </c>
      <c r="AN1229" s="87" t="str">
        <f>IF(AND(Table1[[#This Row],[Completed Date]]&gt;="07/01/2019"+0,Table1[[#This Row],[Completed Date]]&lt;="6/30/2020"+0),"FY 19-20",IF(AND(Table1[[#This Row],[Completed Date]]&gt;="07/01/2018"+0,Table1[[#This Row],[Completed Date]]&lt;="6/30/2019"+0),"FY 18-19",""))</f>
        <v/>
      </c>
      <c r="AO1229" s="152" t="str">
        <f>IFERROR(FIND("R",Table1[[#This Row],[FS_Priority]]),"")</f>
        <v/>
      </c>
      <c r="AX1229"/>
      <c r="BA1229" s="3"/>
    </row>
    <row r="1230" spans="1:53" hidden="1" x14ac:dyDescent="0.25">
      <c r="A1230" s="164" t="s">
        <v>4594</v>
      </c>
      <c r="B1230" s="164" t="s">
        <v>295</v>
      </c>
      <c r="C1230" s="164" t="s">
        <v>4594</v>
      </c>
      <c r="D1230" s="168" t="b">
        <v>0</v>
      </c>
      <c r="E1230" s="164" t="s">
        <v>211</v>
      </c>
      <c r="F1230" s="164" t="s">
        <v>4679</v>
      </c>
      <c r="G1230" s="164" t="s">
        <v>295</v>
      </c>
      <c r="H1230" s="164" t="s">
        <v>535</v>
      </c>
      <c r="I1230" s="164" t="s">
        <v>4680</v>
      </c>
      <c r="J1230" s="164" t="s">
        <v>2839</v>
      </c>
      <c r="K1230" s="164" t="s">
        <v>4222</v>
      </c>
      <c r="L1230" s="164" t="s">
        <v>4866</v>
      </c>
      <c r="M1230" s="164" t="s">
        <v>4232</v>
      </c>
      <c r="N1230" s="164" t="s">
        <v>295</v>
      </c>
      <c r="O1230" s="164" t="s">
        <v>243</v>
      </c>
      <c r="Q1230" s="164" t="s">
        <v>324</v>
      </c>
      <c r="R1230" s="164" t="s">
        <v>295</v>
      </c>
      <c r="S1230" s="168" t="b">
        <v>0</v>
      </c>
      <c r="V1230" s="170">
        <v>43677</v>
      </c>
      <c r="W1230" s="164" t="s">
        <v>295</v>
      </c>
      <c r="X1230"/>
      <c r="Z1230" s="164" t="s">
        <v>295</v>
      </c>
      <c r="AC1230" s="164" t="s">
        <v>295</v>
      </c>
      <c r="AE1230" s="164" t="s">
        <v>243</v>
      </c>
      <c r="AF1230" s="164" t="s">
        <v>295</v>
      </c>
      <c r="AG1230" s="164" t="s">
        <v>295</v>
      </c>
      <c r="AH1230"/>
      <c r="AI1230" s="164" t="s">
        <v>4787</v>
      </c>
      <c r="AJ1230" s="151" t="str">
        <f t="shared" si="19"/>
        <v>FS</v>
      </c>
      <c r="AK1230" s="151" t="b">
        <f>ISNUMBER(SEARCH("IRT",Table1[[#This Row],[Current_Status]]))</f>
        <v>0</v>
      </c>
      <c r="AL1230" s="152">
        <f>YEAR(Table1[[#This Row],[Project_Initiated]])</f>
        <v>2019</v>
      </c>
      <c r="AM1230" s="87">
        <v>43770</v>
      </c>
      <c r="AN1230" s="87" t="str">
        <f>IF(AND(Table1[[#This Row],[Completed Date]]&gt;="07/01/2019"+0,Table1[[#This Row],[Completed Date]]&lt;="6/30/2020"+0),"FY 19-20",IF(AND(Table1[[#This Row],[Completed Date]]&gt;="07/01/2018"+0,Table1[[#This Row],[Completed Date]]&lt;="6/30/2019"+0),"FY 18-19",""))</f>
        <v/>
      </c>
      <c r="AO1230" s="152" t="str">
        <f>IFERROR(FIND("R",Table1[[#This Row],[FS_Priority]]),"")</f>
        <v/>
      </c>
      <c r="AX1230"/>
      <c r="BA1230" s="3"/>
    </row>
    <row r="1231" spans="1:53" hidden="1" x14ac:dyDescent="0.25">
      <c r="A1231" s="164" t="s">
        <v>507</v>
      </c>
      <c r="B1231" s="164" t="s">
        <v>295</v>
      </c>
      <c r="C1231" s="164" t="s">
        <v>507</v>
      </c>
      <c r="D1231" s="168" t="b">
        <v>0</v>
      </c>
      <c r="E1231" s="164" t="s">
        <v>211</v>
      </c>
      <c r="F1231" s="164" t="s">
        <v>3612</v>
      </c>
      <c r="G1231" s="164" t="s">
        <v>295</v>
      </c>
      <c r="H1231" s="164" t="s">
        <v>535</v>
      </c>
      <c r="I1231" s="164" t="s">
        <v>4234</v>
      </c>
      <c r="J1231" s="164" t="s">
        <v>2838</v>
      </c>
      <c r="K1231" s="164" t="s">
        <v>4222</v>
      </c>
      <c r="L1231" s="164" t="s">
        <v>4866</v>
      </c>
      <c r="M1231" s="164" t="s">
        <v>4161</v>
      </c>
      <c r="N1231" s="164" t="s">
        <v>295</v>
      </c>
      <c r="O1231" s="164" t="s">
        <v>263</v>
      </c>
      <c r="Q1231" s="164" t="s">
        <v>324</v>
      </c>
      <c r="R1231" s="164" t="s">
        <v>302</v>
      </c>
      <c r="S1231" s="168" t="b">
        <v>0</v>
      </c>
      <c r="V1231" s="170">
        <v>43298</v>
      </c>
      <c r="W1231" s="164" t="s">
        <v>295</v>
      </c>
      <c r="X1231"/>
      <c r="Z1231" s="164" t="s">
        <v>295</v>
      </c>
      <c r="AC1231" s="164" t="s">
        <v>3159</v>
      </c>
      <c r="AD1231" s="170">
        <v>43390</v>
      </c>
      <c r="AE1231" s="164" t="s">
        <v>583</v>
      </c>
      <c r="AF1231" s="164" t="s">
        <v>3133</v>
      </c>
      <c r="AG1231" s="164" t="s">
        <v>2884</v>
      </c>
      <c r="AH1231" s="170">
        <v>43586</v>
      </c>
      <c r="AI1231" s="164" t="s">
        <v>4935</v>
      </c>
      <c r="AJ1231" s="151" t="str">
        <f t="shared" si="19"/>
        <v>FS</v>
      </c>
      <c r="AK1231" s="151" t="b">
        <f>ISNUMBER(SEARCH("IRT",Table1[[#This Row],[Current_Status]]))</f>
        <v>0</v>
      </c>
      <c r="AL1231" s="152">
        <f>YEAR(Table1[[#This Row],[Project_Initiated]])</f>
        <v>2018</v>
      </c>
      <c r="AM1231" s="87">
        <v>43770</v>
      </c>
      <c r="AN1231" s="87" t="str">
        <f>IF(AND(Table1[[#This Row],[Completed Date]]&gt;="07/01/2019"+0,Table1[[#This Row],[Completed Date]]&lt;="6/30/2020"+0),"FY 19-20",IF(AND(Table1[[#This Row],[Completed Date]]&gt;="07/01/2018"+0,Table1[[#This Row],[Completed Date]]&lt;="6/30/2019"+0),"FY 18-19",""))</f>
        <v>FY 18-19</v>
      </c>
      <c r="AO1231" s="152" t="str">
        <f>IFERROR(FIND("R",Table1[[#This Row],[FS_Priority]]),"")</f>
        <v/>
      </c>
      <c r="AX1231"/>
      <c r="BA1231" s="3"/>
    </row>
    <row r="1232" spans="1:53" hidden="1" x14ac:dyDescent="0.25">
      <c r="A1232" s="164" t="s">
        <v>901</v>
      </c>
      <c r="B1232" s="164" t="s">
        <v>295</v>
      </c>
      <c r="C1232" s="164" t="s">
        <v>901</v>
      </c>
      <c r="D1232" s="168" t="b">
        <v>0</v>
      </c>
      <c r="E1232" s="164" t="s">
        <v>211</v>
      </c>
      <c r="F1232" s="164" t="s">
        <v>3613</v>
      </c>
      <c r="G1232" s="164" t="s">
        <v>295</v>
      </c>
      <c r="H1232" s="164" t="s">
        <v>542</v>
      </c>
      <c r="I1232" s="164" t="s">
        <v>295</v>
      </c>
      <c r="J1232" s="164" t="s">
        <v>2838</v>
      </c>
      <c r="K1232" s="164" t="s">
        <v>4222</v>
      </c>
      <c r="L1232" s="164" t="s">
        <v>4866</v>
      </c>
      <c r="M1232" s="164" t="s">
        <v>4235</v>
      </c>
      <c r="N1232" s="164" t="s">
        <v>295</v>
      </c>
      <c r="O1232" s="164" t="s">
        <v>243</v>
      </c>
      <c r="Q1232" s="164" t="s">
        <v>326</v>
      </c>
      <c r="R1232" s="164" t="s">
        <v>295</v>
      </c>
      <c r="S1232" s="168" t="b">
        <v>1</v>
      </c>
      <c r="V1232" s="170">
        <v>43279</v>
      </c>
      <c r="W1232" s="164" t="s">
        <v>295</v>
      </c>
      <c r="X1232"/>
      <c r="Z1232" s="164" t="s">
        <v>295</v>
      </c>
      <c r="AC1232" s="164" t="s">
        <v>624</v>
      </c>
      <c r="AE1232" s="164" t="s">
        <v>243</v>
      </c>
      <c r="AF1232" s="164" t="s">
        <v>624</v>
      </c>
      <c r="AG1232" s="164" t="s">
        <v>624</v>
      </c>
      <c r="AH1232" s="170">
        <v>43383</v>
      </c>
      <c r="AI1232" s="164" t="s">
        <v>4932</v>
      </c>
      <c r="AJ1232" s="151" t="str">
        <f t="shared" si="19"/>
        <v>FS</v>
      </c>
      <c r="AK1232" s="151" t="b">
        <f>ISNUMBER(SEARCH("IRT",Table1[[#This Row],[Current_Status]]))</f>
        <v>0</v>
      </c>
      <c r="AL1232" s="152">
        <f>YEAR(Table1[[#This Row],[Project_Initiated]])</f>
        <v>2018</v>
      </c>
      <c r="AM1232" s="87">
        <v>43770</v>
      </c>
      <c r="AN1232" s="87" t="str">
        <f>IF(AND(Table1[[#This Row],[Completed Date]]&gt;="07/01/2019"+0,Table1[[#This Row],[Completed Date]]&lt;="6/30/2020"+0),"FY 19-20",IF(AND(Table1[[#This Row],[Completed Date]]&gt;="07/01/2018"+0,Table1[[#This Row],[Completed Date]]&lt;="6/30/2019"+0),"FY 18-19",""))</f>
        <v>FY 18-19</v>
      </c>
      <c r="AO1232" s="152" t="str">
        <f>IFERROR(FIND("R",Table1[[#This Row],[FS_Priority]]),"")</f>
        <v/>
      </c>
      <c r="AX1232"/>
      <c r="BA1232" s="3"/>
    </row>
    <row r="1233" spans="1:53" hidden="1" x14ac:dyDescent="0.25">
      <c r="A1233" s="164" t="s">
        <v>935</v>
      </c>
      <c r="B1233" s="164" t="s">
        <v>295</v>
      </c>
      <c r="C1233" s="164" t="s">
        <v>935</v>
      </c>
      <c r="D1233" s="168" t="b">
        <v>0</v>
      </c>
      <c r="E1233" s="164" t="s">
        <v>211</v>
      </c>
      <c r="F1233" s="164" t="s">
        <v>3614</v>
      </c>
      <c r="G1233" s="164" t="s">
        <v>295</v>
      </c>
      <c r="H1233" s="164" t="s">
        <v>535</v>
      </c>
      <c r="I1233" s="164" t="s">
        <v>4236</v>
      </c>
      <c r="J1233" s="164" t="s">
        <v>2838</v>
      </c>
      <c r="K1233" s="164" t="s">
        <v>4222</v>
      </c>
      <c r="L1233" s="164" t="s">
        <v>4866</v>
      </c>
      <c r="M1233" s="164" t="s">
        <v>4237</v>
      </c>
      <c r="N1233" s="164" t="s">
        <v>295</v>
      </c>
      <c r="O1233" s="164" t="s">
        <v>243</v>
      </c>
      <c r="Q1233" s="164" t="s">
        <v>327</v>
      </c>
      <c r="R1233" s="164" t="s">
        <v>295</v>
      </c>
      <c r="S1233" s="168" t="b">
        <v>1</v>
      </c>
      <c r="V1233" s="170">
        <v>43287</v>
      </c>
      <c r="W1233" s="164" t="s">
        <v>295</v>
      </c>
      <c r="X1233"/>
      <c r="Z1233" s="164" t="s">
        <v>295</v>
      </c>
      <c r="AC1233" s="164" t="s">
        <v>624</v>
      </c>
      <c r="AE1233" s="164" t="s">
        <v>243</v>
      </c>
      <c r="AF1233" s="164" t="s">
        <v>624</v>
      </c>
      <c r="AG1233" s="164" t="s">
        <v>624</v>
      </c>
      <c r="AH1233" s="170">
        <v>43383</v>
      </c>
      <c r="AI1233" s="164" t="s">
        <v>4932</v>
      </c>
      <c r="AJ1233" s="151" t="str">
        <f t="shared" si="19"/>
        <v>FS</v>
      </c>
      <c r="AK1233" s="151" t="b">
        <f>ISNUMBER(SEARCH("IRT",Table1[[#This Row],[Current_Status]]))</f>
        <v>0</v>
      </c>
      <c r="AL1233" s="152">
        <f>YEAR(Table1[[#This Row],[Project_Initiated]])</f>
        <v>2018</v>
      </c>
      <c r="AM1233" s="87">
        <v>43770</v>
      </c>
      <c r="AN1233" s="87" t="str">
        <f>IF(AND(Table1[[#This Row],[Completed Date]]&gt;="07/01/2019"+0,Table1[[#This Row],[Completed Date]]&lt;="6/30/2020"+0),"FY 19-20",IF(AND(Table1[[#This Row],[Completed Date]]&gt;="07/01/2018"+0,Table1[[#This Row],[Completed Date]]&lt;="6/30/2019"+0),"FY 18-19",""))</f>
        <v>FY 18-19</v>
      </c>
      <c r="AO1233" s="152" t="str">
        <f>IFERROR(FIND("R",Table1[[#This Row],[FS_Priority]]),"")</f>
        <v/>
      </c>
      <c r="AX1233"/>
      <c r="BA1233" s="3"/>
    </row>
    <row r="1234" spans="1:53" hidden="1" x14ac:dyDescent="0.25">
      <c r="A1234" s="164" t="s">
        <v>936</v>
      </c>
      <c r="B1234" s="164" t="s">
        <v>295</v>
      </c>
      <c r="C1234" s="164" t="s">
        <v>936</v>
      </c>
      <c r="D1234" s="168" t="b">
        <v>0</v>
      </c>
      <c r="E1234" s="164" t="s">
        <v>211</v>
      </c>
      <c r="F1234" s="164" t="s">
        <v>3615</v>
      </c>
      <c r="G1234" s="164" t="s">
        <v>295</v>
      </c>
      <c r="H1234" s="164" t="s">
        <v>535</v>
      </c>
      <c r="I1234" s="164" t="s">
        <v>4238</v>
      </c>
      <c r="J1234" s="164" t="s">
        <v>2838</v>
      </c>
      <c r="K1234" s="164" t="s">
        <v>4222</v>
      </c>
      <c r="L1234" s="164" t="s">
        <v>4866</v>
      </c>
      <c r="M1234" s="164" t="s">
        <v>4237</v>
      </c>
      <c r="N1234" s="164" t="s">
        <v>295</v>
      </c>
      <c r="O1234" s="164" t="s">
        <v>243</v>
      </c>
      <c r="Q1234" s="164" t="s">
        <v>328</v>
      </c>
      <c r="R1234" s="164" t="s">
        <v>295</v>
      </c>
      <c r="S1234" s="168" t="b">
        <v>1</v>
      </c>
      <c r="V1234" s="170">
        <v>43290</v>
      </c>
      <c r="W1234" s="164" t="s">
        <v>295</v>
      </c>
      <c r="X1234"/>
      <c r="Z1234" s="164" t="s">
        <v>295</v>
      </c>
      <c r="AC1234" s="164" t="s">
        <v>624</v>
      </c>
      <c r="AE1234" s="164" t="s">
        <v>243</v>
      </c>
      <c r="AF1234" s="164" t="s">
        <v>624</v>
      </c>
      <c r="AG1234" s="164" t="s">
        <v>624</v>
      </c>
      <c r="AH1234" s="170">
        <v>43383</v>
      </c>
      <c r="AI1234" s="164" t="s">
        <v>4932</v>
      </c>
      <c r="AJ1234" s="151" t="str">
        <f t="shared" si="19"/>
        <v>FS</v>
      </c>
      <c r="AK1234" s="151" t="b">
        <f>ISNUMBER(SEARCH("IRT",Table1[[#This Row],[Current_Status]]))</f>
        <v>0</v>
      </c>
      <c r="AL1234" s="152">
        <f>YEAR(Table1[[#This Row],[Project_Initiated]])</f>
        <v>2018</v>
      </c>
      <c r="AM1234" s="87">
        <v>43770</v>
      </c>
      <c r="AN1234" s="87" t="str">
        <f>IF(AND(Table1[[#This Row],[Completed Date]]&gt;="07/01/2019"+0,Table1[[#This Row],[Completed Date]]&lt;="6/30/2020"+0),"FY 19-20",IF(AND(Table1[[#This Row],[Completed Date]]&gt;="07/01/2018"+0,Table1[[#This Row],[Completed Date]]&lt;="6/30/2019"+0),"FY 18-19",""))</f>
        <v>FY 18-19</v>
      </c>
      <c r="AO1234" s="152" t="str">
        <f>IFERROR(FIND("R",Table1[[#This Row],[FS_Priority]]),"")</f>
        <v/>
      </c>
      <c r="AX1234"/>
      <c r="BA1234" s="3"/>
    </row>
    <row r="1235" spans="1:53" hidden="1" x14ac:dyDescent="0.25">
      <c r="A1235" s="164" t="s">
        <v>212</v>
      </c>
      <c r="B1235" s="164" t="s">
        <v>212</v>
      </c>
      <c r="C1235" s="164" t="s">
        <v>295</v>
      </c>
      <c r="D1235" s="168" t="b">
        <v>0</v>
      </c>
      <c r="E1235" s="164" t="s">
        <v>211</v>
      </c>
      <c r="F1235" s="164" t="s">
        <v>213</v>
      </c>
      <c r="G1235" s="164" t="s">
        <v>4241</v>
      </c>
      <c r="H1235" s="164" t="s">
        <v>295</v>
      </c>
      <c r="I1235" s="164" t="s">
        <v>295</v>
      </c>
      <c r="J1235" s="164" t="s">
        <v>4242</v>
      </c>
      <c r="K1235" s="164" t="s">
        <v>4222</v>
      </c>
      <c r="L1235" s="164" t="s">
        <v>4866</v>
      </c>
      <c r="M1235" s="164" t="s">
        <v>33</v>
      </c>
      <c r="N1235" s="164" t="s">
        <v>295</v>
      </c>
      <c r="O1235" s="164" t="s">
        <v>99</v>
      </c>
      <c r="P1235" s="168">
        <v>99</v>
      </c>
      <c r="Q1235" s="164" t="s">
        <v>295</v>
      </c>
      <c r="R1235" s="164" t="s">
        <v>295</v>
      </c>
      <c r="S1235" s="168" t="b">
        <v>0</v>
      </c>
      <c r="T1235" s="168">
        <v>2250000</v>
      </c>
      <c r="V1235" s="170">
        <v>42436</v>
      </c>
      <c r="W1235" s="164" t="s">
        <v>3015</v>
      </c>
      <c r="X1235" s="170">
        <v>42948</v>
      </c>
      <c r="Y1235" s="170">
        <v>43132</v>
      </c>
      <c r="Z1235" s="164" t="s">
        <v>295</v>
      </c>
      <c r="AC1235" s="164" t="s">
        <v>295</v>
      </c>
      <c r="AE1235" s="164" t="s">
        <v>295</v>
      </c>
      <c r="AF1235" s="164" t="s">
        <v>295</v>
      </c>
      <c r="AG1235" s="164" t="s">
        <v>295</v>
      </c>
      <c r="AH1235"/>
      <c r="AI1235" s="164" t="s">
        <v>295</v>
      </c>
      <c r="AJ1235" s="151" t="str">
        <f t="shared" si="19"/>
        <v>PD&amp;C</v>
      </c>
      <c r="AK1235" s="151" t="b">
        <f>ISNUMBER(SEARCH("IRT",Table1[[#This Row],[Current_Status]]))</f>
        <v>0</v>
      </c>
      <c r="AL1235" s="152">
        <f>YEAR(Table1[[#This Row],[Project_Initiated]])</f>
        <v>2016</v>
      </c>
      <c r="AM1235" s="87">
        <v>43770</v>
      </c>
      <c r="AN1235" s="87" t="str">
        <f>IF(AND(Table1[[#This Row],[Completed Date]]&gt;="07/01/2019"+0,Table1[[#This Row],[Completed Date]]&lt;="6/30/2020"+0),"FY 19-20",IF(AND(Table1[[#This Row],[Completed Date]]&gt;="07/01/2018"+0,Table1[[#This Row],[Completed Date]]&lt;="6/30/2019"+0),"FY 18-19",""))</f>
        <v/>
      </c>
      <c r="AO1235" s="152" t="str">
        <f>IFERROR(FIND("R",Table1[[#This Row],[FS_Priority]]),"")</f>
        <v/>
      </c>
      <c r="AX1235"/>
      <c r="BA1235" s="3"/>
    </row>
    <row r="1236" spans="1:53" hidden="1" x14ac:dyDescent="0.25">
      <c r="A1236" s="164" t="s">
        <v>879</v>
      </c>
      <c r="B1236" s="164" t="s">
        <v>295</v>
      </c>
      <c r="C1236" s="164" t="s">
        <v>879</v>
      </c>
      <c r="D1236" s="168" t="b">
        <v>0</v>
      </c>
      <c r="E1236" s="164" t="s">
        <v>753</v>
      </c>
      <c r="F1236" s="164" t="s">
        <v>3617</v>
      </c>
      <c r="G1236" s="164" t="s">
        <v>295</v>
      </c>
      <c r="H1236" s="164" t="s">
        <v>529</v>
      </c>
      <c r="I1236" s="164" t="s">
        <v>4243</v>
      </c>
      <c r="J1236" s="164" t="s">
        <v>2838</v>
      </c>
      <c r="K1236" s="164" t="s">
        <v>4244</v>
      </c>
      <c r="L1236" s="164" t="s">
        <v>534</v>
      </c>
      <c r="M1236" s="164" t="s">
        <v>4245</v>
      </c>
      <c r="N1236" s="164" t="s">
        <v>295</v>
      </c>
      <c r="O1236" s="164" t="s">
        <v>263</v>
      </c>
      <c r="Q1236" s="164" t="s">
        <v>295</v>
      </c>
      <c r="R1236" s="164" t="s">
        <v>302</v>
      </c>
      <c r="S1236" s="168" t="b">
        <v>0</v>
      </c>
      <c r="V1236" s="170">
        <v>43262</v>
      </c>
      <c r="W1236" s="164" t="s">
        <v>295</v>
      </c>
      <c r="X1236"/>
      <c r="Z1236" s="164" t="s">
        <v>295</v>
      </c>
      <c r="AC1236" s="164" t="s">
        <v>880</v>
      </c>
      <c r="AE1236" s="164" t="s">
        <v>263</v>
      </c>
      <c r="AF1236" s="164" t="s">
        <v>881</v>
      </c>
      <c r="AG1236" s="164" t="s">
        <v>2884</v>
      </c>
      <c r="AH1236" s="170">
        <v>43335</v>
      </c>
      <c r="AI1236" s="164" t="s">
        <v>4933</v>
      </c>
      <c r="AJ1236" s="151" t="str">
        <f t="shared" si="19"/>
        <v>FS</v>
      </c>
      <c r="AK1236" s="151" t="b">
        <f>ISNUMBER(SEARCH("IRT",Table1[[#This Row],[Current_Status]]))</f>
        <v>0</v>
      </c>
      <c r="AL1236" s="152">
        <f>YEAR(Table1[[#This Row],[Project_Initiated]])</f>
        <v>2018</v>
      </c>
      <c r="AM1236" s="87">
        <v>43770</v>
      </c>
      <c r="AN1236" s="87" t="str">
        <f>IF(AND(Table1[[#This Row],[Completed Date]]&gt;="07/01/2019"+0,Table1[[#This Row],[Completed Date]]&lt;="6/30/2020"+0),"FY 19-20",IF(AND(Table1[[#This Row],[Completed Date]]&gt;="07/01/2018"+0,Table1[[#This Row],[Completed Date]]&lt;="6/30/2019"+0),"FY 18-19",""))</f>
        <v>FY 18-19</v>
      </c>
      <c r="AO1236" s="152" t="str">
        <f>IFERROR(FIND("R",Table1[[#This Row],[FS_Priority]]),"")</f>
        <v/>
      </c>
      <c r="AX1236"/>
      <c r="BA1236" s="3"/>
    </row>
    <row r="1237" spans="1:53" hidden="1" x14ac:dyDescent="0.25">
      <c r="A1237" s="164" t="s">
        <v>3029</v>
      </c>
      <c r="B1237" s="164" t="s">
        <v>295</v>
      </c>
      <c r="C1237" s="164" t="s">
        <v>3029</v>
      </c>
      <c r="D1237" s="168" t="b">
        <v>0</v>
      </c>
      <c r="E1237" s="164" t="s">
        <v>753</v>
      </c>
      <c r="F1237" s="164" t="s">
        <v>3618</v>
      </c>
      <c r="G1237" s="164" t="s">
        <v>295</v>
      </c>
      <c r="H1237" s="164" t="s">
        <v>529</v>
      </c>
      <c r="I1237" s="164" t="s">
        <v>4246</v>
      </c>
      <c r="J1237" s="164" t="s">
        <v>2838</v>
      </c>
      <c r="K1237" s="164" t="s">
        <v>4244</v>
      </c>
      <c r="L1237" s="164" t="s">
        <v>534</v>
      </c>
      <c r="M1237" s="164" t="s">
        <v>4245</v>
      </c>
      <c r="N1237" s="164" t="s">
        <v>4247</v>
      </c>
      <c r="O1237" s="164" t="s">
        <v>263</v>
      </c>
      <c r="Q1237" s="164" t="s">
        <v>372</v>
      </c>
      <c r="R1237" s="164" t="s">
        <v>295</v>
      </c>
      <c r="S1237" s="168" t="b">
        <v>0</v>
      </c>
      <c r="V1237" s="170">
        <v>43484</v>
      </c>
      <c r="W1237" s="164" t="s">
        <v>295</v>
      </c>
      <c r="X1237"/>
      <c r="Z1237" s="164" t="s">
        <v>295</v>
      </c>
      <c r="AC1237" s="164" t="s">
        <v>3619</v>
      </c>
      <c r="AD1237" s="170">
        <v>43493</v>
      </c>
      <c r="AE1237" s="164" t="s">
        <v>257</v>
      </c>
      <c r="AF1237" s="164" t="s">
        <v>295</v>
      </c>
      <c r="AG1237" s="164" t="s">
        <v>2884</v>
      </c>
      <c r="AH1237" s="170">
        <v>43633</v>
      </c>
      <c r="AI1237" s="164" t="s">
        <v>4936</v>
      </c>
      <c r="AJ1237" s="151" t="str">
        <f t="shared" si="19"/>
        <v>FS</v>
      </c>
      <c r="AK1237" s="151" t="b">
        <f>ISNUMBER(SEARCH("IRT",Table1[[#This Row],[Current_Status]]))</f>
        <v>0</v>
      </c>
      <c r="AL1237" s="152">
        <f>YEAR(Table1[[#This Row],[Project_Initiated]])</f>
        <v>2019</v>
      </c>
      <c r="AM1237" s="87">
        <v>43770</v>
      </c>
      <c r="AN1237" s="87" t="str">
        <f>IF(AND(Table1[[#This Row],[Completed Date]]&gt;="07/01/2019"+0,Table1[[#This Row],[Completed Date]]&lt;="6/30/2020"+0),"FY 19-20",IF(AND(Table1[[#This Row],[Completed Date]]&gt;="07/01/2018"+0,Table1[[#This Row],[Completed Date]]&lt;="6/30/2019"+0),"FY 18-19",""))</f>
        <v>FY 18-19</v>
      </c>
      <c r="AO1237" s="152" t="str">
        <f>IFERROR(FIND("R",Table1[[#This Row],[FS_Priority]]),"")</f>
        <v/>
      </c>
      <c r="AX1237"/>
      <c r="BA1237" s="3"/>
    </row>
    <row r="1238" spans="1:53" hidden="1" x14ac:dyDescent="0.25">
      <c r="A1238" s="164" t="s">
        <v>1015</v>
      </c>
      <c r="B1238" s="164" t="s">
        <v>295</v>
      </c>
      <c r="C1238" s="164" t="s">
        <v>1015</v>
      </c>
      <c r="D1238" s="168" t="b">
        <v>0</v>
      </c>
      <c r="E1238" s="164" t="s">
        <v>753</v>
      </c>
      <c r="F1238" s="164" t="s">
        <v>3620</v>
      </c>
      <c r="G1238" s="164" t="s">
        <v>295</v>
      </c>
      <c r="H1238" s="164" t="s">
        <v>408</v>
      </c>
      <c r="I1238" s="164" t="s">
        <v>4248</v>
      </c>
      <c r="J1238" s="164" t="s">
        <v>2838</v>
      </c>
      <c r="K1238" s="164" t="s">
        <v>4244</v>
      </c>
      <c r="L1238" s="164" t="s">
        <v>534</v>
      </c>
      <c r="M1238" s="164" t="s">
        <v>4249</v>
      </c>
      <c r="N1238" s="164" t="s">
        <v>295</v>
      </c>
      <c r="O1238" s="164" t="s">
        <v>243</v>
      </c>
      <c r="Q1238" s="164" t="s">
        <v>302</v>
      </c>
      <c r="R1238" s="164" t="s">
        <v>295</v>
      </c>
      <c r="S1238" s="168" t="b">
        <v>1</v>
      </c>
      <c r="V1238" s="170">
        <v>43353</v>
      </c>
      <c r="W1238" s="164" t="s">
        <v>295</v>
      </c>
      <c r="X1238"/>
      <c r="Z1238" s="164" t="s">
        <v>295</v>
      </c>
      <c r="AC1238" s="164" t="s">
        <v>295</v>
      </c>
      <c r="AE1238" s="164" t="s">
        <v>243</v>
      </c>
      <c r="AF1238" s="164" t="s">
        <v>295</v>
      </c>
      <c r="AG1238" s="164" t="s">
        <v>295</v>
      </c>
      <c r="AH1238" s="170">
        <v>43383</v>
      </c>
      <c r="AI1238" s="164" t="s">
        <v>4932</v>
      </c>
      <c r="AJ1238" s="151" t="str">
        <f t="shared" si="19"/>
        <v>FS</v>
      </c>
      <c r="AK1238" s="151" t="b">
        <f>ISNUMBER(SEARCH("IRT",Table1[[#This Row],[Current_Status]]))</f>
        <v>0</v>
      </c>
      <c r="AL1238" s="152">
        <f>YEAR(Table1[[#This Row],[Project_Initiated]])</f>
        <v>2018</v>
      </c>
      <c r="AM1238" s="87">
        <v>43770</v>
      </c>
      <c r="AN1238" s="87" t="str">
        <f>IF(AND(Table1[[#This Row],[Completed Date]]&gt;="07/01/2019"+0,Table1[[#This Row],[Completed Date]]&lt;="6/30/2020"+0),"FY 19-20",IF(AND(Table1[[#This Row],[Completed Date]]&gt;="07/01/2018"+0,Table1[[#This Row],[Completed Date]]&lt;="6/30/2019"+0),"FY 18-19",""))</f>
        <v>FY 18-19</v>
      </c>
      <c r="AO1238" s="152" t="str">
        <f>IFERROR(FIND("R",Table1[[#This Row],[FS_Priority]]),"")</f>
        <v/>
      </c>
      <c r="AX1238"/>
      <c r="BA1238" s="3"/>
    </row>
    <row r="1239" spans="1:53" hidden="1" x14ac:dyDescent="0.25">
      <c r="A1239" s="164" t="s">
        <v>510</v>
      </c>
      <c r="B1239" s="164" t="s">
        <v>295</v>
      </c>
      <c r="C1239" s="164" t="s">
        <v>510</v>
      </c>
      <c r="D1239" s="168" t="b">
        <v>0</v>
      </c>
      <c r="E1239" s="164" t="s">
        <v>753</v>
      </c>
      <c r="F1239" s="164" t="s">
        <v>3621</v>
      </c>
      <c r="G1239" s="164" t="s">
        <v>295</v>
      </c>
      <c r="H1239" s="164" t="s">
        <v>408</v>
      </c>
      <c r="I1239" s="164" t="s">
        <v>4250</v>
      </c>
      <c r="J1239" s="164" t="s">
        <v>2838</v>
      </c>
      <c r="K1239" s="164" t="s">
        <v>4244</v>
      </c>
      <c r="L1239" s="164" t="s">
        <v>534</v>
      </c>
      <c r="M1239" s="164" t="s">
        <v>4249</v>
      </c>
      <c r="N1239" s="164" t="s">
        <v>295</v>
      </c>
      <c r="O1239" s="164" t="s">
        <v>243</v>
      </c>
      <c r="Q1239" s="164" t="s">
        <v>320</v>
      </c>
      <c r="R1239" s="164" t="s">
        <v>295</v>
      </c>
      <c r="S1239" s="168" t="b">
        <v>1</v>
      </c>
      <c r="V1239" s="170">
        <v>43354</v>
      </c>
      <c r="W1239" s="164" t="s">
        <v>295</v>
      </c>
      <c r="X1239"/>
      <c r="Z1239" s="164" t="s">
        <v>295</v>
      </c>
      <c r="AC1239" s="164" t="s">
        <v>295</v>
      </c>
      <c r="AE1239" s="164" t="s">
        <v>243</v>
      </c>
      <c r="AF1239" s="164" t="s">
        <v>295</v>
      </c>
      <c r="AG1239" s="164" t="s">
        <v>295</v>
      </c>
      <c r="AH1239" s="170">
        <v>43412</v>
      </c>
      <c r="AI1239" s="164" t="s">
        <v>4932</v>
      </c>
      <c r="AJ1239" s="151" t="str">
        <f t="shared" si="19"/>
        <v>FS</v>
      </c>
      <c r="AK1239" s="151" t="b">
        <f>ISNUMBER(SEARCH("IRT",Table1[[#This Row],[Current_Status]]))</f>
        <v>0</v>
      </c>
      <c r="AL1239" s="152">
        <f>YEAR(Table1[[#This Row],[Project_Initiated]])</f>
        <v>2018</v>
      </c>
      <c r="AM1239" s="87">
        <v>43770</v>
      </c>
      <c r="AN1239" s="87" t="str">
        <f>IF(AND(Table1[[#This Row],[Completed Date]]&gt;="07/01/2019"+0,Table1[[#This Row],[Completed Date]]&lt;="6/30/2020"+0),"FY 19-20",IF(AND(Table1[[#This Row],[Completed Date]]&gt;="07/01/2018"+0,Table1[[#This Row],[Completed Date]]&lt;="6/30/2019"+0),"FY 18-19",""))</f>
        <v>FY 18-19</v>
      </c>
      <c r="AO1239" s="152" t="str">
        <f>IFERROR(FIND("R",Table1[[#This Row],[FS_Priority]]),"")</f>
        <v/>
      </c>
      <c r="AX1239"/>
      <c r="BA1239" s="3"/>
    </row>
    <row r="1240" spans="1:53" hidden="1" x14ac:dyDescent="0.25">
      <c r="A1240" s="164" t="s">
        <v>511</v>
      </c>
      <c r="B1240" s="164" t="s">
        <v>295</v>
      </c>
      <c r="C1240" s="164" t="s">
        <v>511</v>
      </c>
      <c r="D1240" s="168" t="b">
        <v>0</v>
      </c>
      <c r="E1240" s="164" t="s">
        <v>753</v>
      </c>
      <c r="F1240" s="164" t="s">
        <v>3622</v>
      </c>
      <c r="G1240" s="164" t="s">
        <v>295</v>
      </c>
      <c r="H1240" s="164" t="s">
        <v>529</v>
      </c>
      <c r="I1240" s="164" t="s">
        <v>4246</v>
      </c>
      <c r="J1240" s="164" t="s">
        <v>2838</v>
      </c>
      <c r="K1240" s="164" t="s">
        <v>4244</v>
      </c>
      <c r="L1240" s="164" t="s">
        <v>534</v>
      </c>
      <c r="M1240" s="164" t="s">
        <v>4249</v>
      </c>
      <c r="N1240" s="164" t="s">
        <v>295</v>
      </c>
      <c r="O1240" s="164" t="s">
        <v>295</v>
      </c>
      <c r="Q1240" s="164" t="s">
        <v>264</v>
      </c>
      <c r="R1240" s="164" t="s">
        <v>295</v>
      </c>
      <c r="S1240" s="168" t="b">
        <v>1</v>
      </c>
      <c r="V1240" s="170">
        <v>43353</v>
      </c>
      <c r="W1240" s="164" t="s">
        <v>295</v>
      </c>
      <c r="X1240"/>
      <c r="Z1240" s="164" t="s">
        <v>295</v>
      </c>
      <c r="AC1240" s="164" t="s">
        <v>295</v>
      </c>
      <c r="AD1240" s="170">
        <v>43382</v>
      </c>
      <c r="AE1240" s="164" t="s">
        <v>257</v>
      </c>
      <c r="AF1240" s="164" t="s">
        <v>2888</v>
      </c>
      <c r="AG1240" s="164" t="s">
        <v>2884</v>
      </c>
      <c r="AH1240" s="170">
        <v>43469</v>
      </c>
      <c r="AI1240" s="164" t="s">
        <v>4932</v>
      </c>
      <c r="AJ1240" s="151" t="str">
        <f t="shared" si="19"/>
        <v>FS</v>
      </c>
      <c r="AK1240" s="151" t="b">
        <f>ISNUMBER(SEARCH("IRT",Table1[[#This Row],[Current_Status]]))</f>
        <v>0</v>
      </c>
      <c r="AL1240" s="152">
        <f>YEAR(Table1[[#This Row],[Project_Initiated]])</f>
        <v>2018</v>
      </c>
      <c r="AM1240" s="87">
        <v>43770</v>
      </c>
      <c r="AN1240" s="87" t="str">
        <f>IF(AND(Table1[[#This Row],[Completed Date]]&gt;="07/01/2019"+0,Table1[[#This Row],[Completed Date]]&lt;="6/30/2020"+0),"FY 19-20",IF(AND(Table1[[#This Row],[Completed Date]]&gt;="07/01/2018"+0,Table1[[#This Row],[Completed Date]]&lt;="6/30/2019"+0),"FY 18-19",""))</f>
        <v>FY 18-19</v>
      </c>
      <c r="AO1240" s="152" t="str">
        <f>IFERROR(FIND("R",Table1[[#This Row],[FS_Priority]]),"")</f>
        <v/>
      </c>
      <c r="AX1240"/>
      <c r="BA1240" s="3"/>
    </row>
    <row r="1241" spans="1:53" hidden="1" x14ac:dyDescent="0.25">
      <c r="A1241" s="164" t="s">
        <v>512</v>
      </c>
      <c r="B1241" s="164" t="s">
        <v>295</v>
      </c>
      <c r="C1241" s="164" t="s">
        <v>512</v>
      </c>
      <c r="D1241" s="168" t="b">
        <v>0</v>
      </c>
      <c r="E1241" s="164" t="s">
        <v>753</v>
      </c>
      <c r="F1241" s="164" t="s">
        <v>3623</v>
      </c>
      <c r="G1241" s="164" t="s">
        <v>295</v>
      </c>
      <c r="H1241" s="164" t="s">
        <v>529</v>
      </c>
      <c r="I1241" s="164" t="s">
        <v>4251</v>
      </c>
      <c r="J1241" s="164" t="s">
        <v>2854</v>
      </c>
      <c r="K1241" s="164" t="s">
        <v>4244</v>
      </c>
      <c r="L1241" s="164" t="s">
        <v>534</v>
      </c>
      <c r="M1241" s="164" t="s">
        <v>4249</v>
      </c>
      <c r="N1241" s="164" t="s">
        <v>295</v>
      </c>
      <c r="O1241" s="164" t="s">
        <v>263</v>
      </c>
      <c r="Q1241" s="164" t="s">
        <v>323</v>
      </c>
      <c r="R1241" s="164" t="s">
        <v>320</v>
      </c>
      <c r="S1241" s="168" t="b">
        <v>1</v>
      </c>
      <c r="V1241" s="170">
        <v>43116</v>
      </c>
      <c r="W1241" s="164" t="s">
        <v>295</v>
      </c>
      <c r="X1241"/>
      <c r="Z1241" s="164" t="s">
        <v>295</v>
      </c>
      <c r="AC1241" s="164" t="s">
        <v>754</v>
      </c>
      <c r="AE1241" s="164" t="s">
        <v>257</v>
      </c>
      <c r="AF1241" s="164" t="s">
        <v>4426</v>
      </c>
      <c r="AG1241" s="164" t="s">
        <v>2884</v>
      </c>
      <c r="AH1241" s="170">
        <v>43214</v>
      </c>
      <c r="AI1241" s="164" t="s">
        <v>4933</v>
      </c>
      <c r="AJ1241" s="151" t="str">
        <f t="shared" si="19"/>
        <v>FS</v>
      </c>
      <c r="AK1241" s="151" t="b">
        <f>ISNUMBER(SEARCH("IRT",Table1[[#This Row],[Current_Status]]))</f>
        <v>0</v>
      </c>
      <c r="AL1241" s="152">
        <f>YEAR(Table1[[#This Row],[Project_Initiated]])</f>
        <v>2018</v>
      </c>
      <c r="AM1241" s="87">
        <v>43770</v>
      </c>
      <c r="AN1241" s="87" t="str">
        <f>IF(AND(Table1[[#This Row],[Completed Date]]&gt;="07/01/2019"+0,Table1[[#This Row],[Completed Date]]&lt;="6/30/2020"+0),"FY 19-20",IF(AND(Table1[[#This Row],[Completed Date]]&gt;="07/01/2018"+0,Table1[[#This Row],[Completed Date]]&lt;="6/30/2019"+0),"FY 18-19",""))</f>
        <v/>
      </c>
      <c r="AO1241" s="152" t="str">
        <f>IFERROR(FIND("R",Table1[[#This Row],[FS_Priority]]),"")</f>
        <v/>
      </c>
      <c r="AX1241"/>
      <c r="BA1241" s="3"/>
    </row>
    <row r="1242" spans="1:53" hidden="1" x14ac:dyDescent="0.25">
      <c r="A1242" s="164" t="s">
        <v>892</v>
      </c>
      <c r="B1242" s="164" t="s">
        <v>295</v>
      </c>
      <c r="C1242" s="164" t="s">
        <v>892</v>
      </c>
      <c r="D1242" s="168" t="b">
        <v>0</v>
      </c>
      <c r="E1242" s="164" t="s">
        <v>2819</v>
      </c>
      <c r="F1242" s="164" t="s">
        <v>3624</v>
      </c>
      <c r="G1242" s="164" t="s">
        <v>295</v>
      </c>
      <c r="H1242" s="164" t="s">
        <v>75</v>
      </c>
      <c r="I1242" s="164" t="s">
        <v>4252</v>
      </c>
      <c r="J1242" s="164" t="s">
        <v>2838</v>
      </c>
      <c r="K1242" s="164" t="s">
        <v>295</v>
      </c>
      <c r="L1242" s="164" t="s">
        <v>295</v>
      </c>
      <c r="M1242" s="164" t="s">
        <v>4253</v>
      </c>
      <c r="N1242" s="164" t="s">
        <v>295</v>
      </c>
      <c r="O1242" s="164" t="s">
        <v>263</v>
      </c>
      <c r="Q1242" s="164" t="s">
        <v>295</v>
      </c>
      <c r="R1242" s="164" t="s">
        <v>302</v>
      </c>
      <c r="S1242" s="168" t="b">
        <v>0</v>
      </c>
      <c r="V1242" s="170">
        <v>43267</v>
      </c>
      <c r="W1242" s="164" t="s">
        <v>295</v>
      </c>
      <c r="X1242"/>
      <c r="Z1242" s="164" t="s">
        <v>295</v>
      </c>
      <c r="AC1242" s="164" t="s">
        <v>893</v>
      </c>
      <c r="AE1242" s="164" t="s">
        <v>263</v>
      </c>
      <c r="AF1242" s="164" t="s">
        <v>894</v>
      </c>
      <c r="AG1242" s="164" t="s">
        <v>2884</v>
      </c>
      <c r="AH1242" s="170">
        <v>43395</v>
      </c>
      <c r="AI1242" s="164" t="s">
        <v>4935</v>
      </c>
      <c r="AJ1242" s="151" t="str">
        <f t="shared" si="19"/>
        <v>FS</v>
      </c>
      <c r="AK1242" s="151" t="b">
        <f>ISNUMBER(SEARCH("IRT",Table1[[#This Row],[Current_Status]]))</f>
        <v>0</v>
      </c>
      <c r="AL1242" s="152">
        <f>YEAR(Table1[[#This Row],[Project_Initiated]])</f>
        <v>2018</v>
      </c>
      <c r="AM1242" s="87">
        <v>43770</v>
      </c>
      <c r="AN1242" s="87" t="str">
        <f>IF(AND(Table1[[#This Row],[Completed Date]]&gt;="07/01/2019"+0,Table1[[#This Row],[Completed Date]]&lt;="6/30/2020"+0),"FY 19-20",IF(AND(Table1[[#This Row],[Completed Date]]&gt;="07/01/2018"+0,Table1[[#This Row],[Completed Date]]&lt;="6/30/2019"+0),"FY 18-19",""))</f>
        <v>FY 18-19</v>
      </c>
      <c r="AO1242" s="152" t="str">
        <f>IFERROR(FIND("R",Table1[[#This Row],[FS_Priority]]),"")</f>
        <v/>
      </c>
      <c r="AX1242"/>
      <c r="BA1242" s="3"/>
    </row>
    <row r="1243" spans="1:53" hidden="1" x14ac:dyDescent="0.25">
      <c r="A1243" s="164" t="s">
        <v>823</v>
      </c>
      <c r="B1243" s="164" t="s">
        <v>295</v>
      </c>
      <c r="C1243" s="164" t="s">
        <v>823</v>
      </c>
      <c r="D1243" s="168" t="b">
        <v>0</v>
      </c>
      <c r="E1243" s="164" t="s">
        <v>215</v>
      </c>
      <c r="F1243" s="164" t="s">
        <v>3629</v>
      </c>
      <c r="G1243" s="164" t="s">
        <v>295</v>
      </c>
      <c r="H1243" s="164" t="s">
        <v>541</v>
      </c>
      <c r="I1243" s="164" t="s">
        <v>295</v>
      </c>
      <c r="J1243" s="164" t="s">
        <v>2838</v>
      </c>
      <c r="K1243" s="164" t="s">
        <v>4842</v>
      </c>
      <c r="L1243" s="164" t="s">
        <v>518</v>
      </c>
      <c r="M1243" s="164" t="s">
        <v>4256</v>
      </c>
      <c r="N1243" s="164" t="s">
        <v>295</v>
      </c>
      <c r="O1243" s="164" t="s">
        <v>243</v>
      </c>
      <c r="Q1243" s="164" t="s">
        <v>295</v>
      </c>
      <c r="R1243" s="164" t="s">
        <v>323</v>
      </c>
      <c r="S1243" s="168" t="b">
        <v>0</v>
      </c>
      <c r="V1243" s="170">
        <v>43195</v>
      </c>
      <c r="W1243" s="164" t="s">
        <v>295</v>
      </c>
      <c r="X1243"/>
      <c r="Z1243" s="164" t="s">
        <v>295</v>
      </c>
      <c r="AC1243" s="164" t="s">
        <v>295</v>
      </c>
      <c r="AE1243" s="164" t="s">
        <v>243</v>
      </c>
      <c r="AF1243" s="164" t="s">
        <v>295</v>
      </c>
      <c r="AG1243" s="164" t="s">
        <v>624</v>
      </c>
      <c r="AH1243" s="170">
        <v>43336</v>
      </c>
      <c r="AI1243" s="164" t="s">
        <v>4935</v>
      </c>
      <c r="AJ1243" s="151" t="str">
        <f t="shared" si="19"/>
        <v>FS</v>
      </c>
      <c r="AK1243" s="151" t="b">
        <f>ISNUMBER(SEARCH("IRT",Table1[[#This Row],[Current_Status]]))</f>
        <v>0</v>
      </c>
      <c r="AL1243" s="152">
        <f>YEAR(Table1[[#This Row],[Project_Initiated]])</f>
        <v>2018</v>
      </c>
      <c r="AM1243" s="87">
        <v>43770</v>
      </c>
      <c r="AN1243" s="87" t="str">
        <f>IF(AND(Table1[[#This Row],[Completed Date]]&gt;="07/01/2019"+0,Table1[[#This Row],[Completed Date]]&lt;="6/30/2020"+0),"FY 19-20",IF(AND(Table1[[#This Row],[Completed Date]]&gt;="07/01/2018"+0,Table1[[#This Row],[Completed Date]]&lt;="6/30/2019"+0),"FY 18-19",""))</f>
        <v>FY 18-19</v>
      </c>
      <c r="AO1243" s="152" t="str">
        <f>IFERROR(FIND("R",Table1[[#This Row],[FS_Priority]]),"")</f>
        <v/>
      </c>
      <c r="AX1243"/>
      <c r="BA1243" s="3"/>
    </row>
    <row r="1244" spans="1:53" hidden="1" x14ac:dyDescent="0.25">
      <c r="A1244" s="164" t="s">
        <v>929</v>
      </c>
      <c r="B1244" s="164" t="s">
        <v>295</v>
      </c>
      <c r="C1244" s="164" t="s">
        <v>929</v>
      </c>
      <c r="D1244" s="168" t="b">
        <v>0</v>
      </c>
      <c r="E1244" s="164" t="s">
        <v>215</v>
      </c>
      <c r="F1244" s="164" t="s">
        <v>3627</v>
      </c>
      <c r="G1244" s="164" t="s">
        <v>295</v>
      </c>
      <c r="H1244" s="164" t="s">
        <v>550</v>
      </c>
      <c r="I1244" s="164" t="s">
        <v>4254</v>
      </c>
      <c r="J1244" s="164" t="s">
        <v>2838</v>
      </c>
      <c r="K1244" s="164" t="s">
        <v>4842</v>
      </c>
      <c r="L1244" s="164" t="s">
        <v>518</v>
      </c>
      <c r="M1244" s="164" t="s">
        <v>4255</v>
      </c>
      <c r="N1244" s="164" t="s">
        <v>295</v>
      </c>
      <c r="O1244" s="164" t="s">
        <v>295</v>
      </c>
      <c r="Q1244" s="164" t="s">
        <v>295</v>
      </c>
      <c r="R1244" s="164" t="s">
        <v>302</v>
      </c>
      <c r="S1244" s="168" t="b">
        <v>0</v>
      </c>
      <c r="V1244" s="170">
        <v>43250</v>
      </c>
      <c r="W1244" s="164" t="s">
        <v>295</v>
      </c>
      <c r="X1244"/>
      <c r="Z1244" s="164" t="s">
        <v>295</v>
      </c>
      <c r="AC1244" s="164" t="s">
        <v>930</v>
      </c>
      <c r="AE1244" s="164" t="s">
        <v>263</v>
      </c>
      <c r="AF1244" s="164" t="s">
        <v>295</v>
      </c>
      <c r="AG1244" s="164" t="s">
        <v>2884</v>
      </c>
      <c r="AH1244" s="170">
        <v>43292</v>
      </c>
      <c r="AI1244" s="164" t="s">
        <v>4935</v>
      </c>
      <c r="AJ1244" s="151" t="str">
        <f t="shared" si="19"/>
        <v>FS</v>
      </c>
      <c r="AK1244" s="151" t="b">
        <f>ISNUMBER(SEARCH("IRT",Table1[[#This Row],[Current_Status]]))</f>
        <v>0</v>
      </c>
      <c r="AL1244" s="152">
        <f>YEAR(Table1[[#This Row],[Project_Initiated]])</f>
        <v>2018</v>
      </c>
      <c r="AM1244" s="87">
        <v>43770</v>
      </c>
      <c r="AN1244" s="87" t="str">
        <f>IF(AND(Table1[[#This Row],[Completed Date]]&gt;="07/01/2019"+0,Table1[[#This Row],[Completed Date]]&lt;="6/30/2020"+0),"FY 19-20",IF(AND(Table1[[#This Row],[Completed Date]]&gt;="07/01/2018"+0,Table1[[#This Row],[Completed Date]]&lt;="6/30/2019"+0),"FY 18-19",""))</f>
        <v>FY 18-19</v>
      </c>
      <c r="AO1244" s="152" t="str">
        <f>IFERROR(FIND("R",Table1[[#This Row],[FS_Priority]]),"")</f>
        <v/>
      </c>
      <c r="AX1244"/>
      <c r="BA1244" s="3"/>
    </row>
    <row r="1245" spans="1:53" hidden="1" x14ac:dyDescent="0.25">
      <c r="A1245" s="164" t="s">
        <v>926</v>
      </c>
      <c r="B1245" s="164" t="s">
        <v>295</v>
      </c>
      <c r="C1245" s="164" t="s">
        <v>926</v>
      </c>
      <c r="D1245" s="168" t="b">
        <v>0</v>
      </c>
      <c r="E1245" s="164" t="s">
        <v>215</v>
      </c>
      <c r="F1245" s="164" t="s">
        <v>3625</v>
      </c>
      <c r="G1245" s="164" t="s">
        <v>295</v>
      </c>
      <c r="H1245" s="164" t="s">
        <v>541</v>
      </c>
      <c r="I1245" s="164" t="s">
        <v>295</v>
      </c>
      <c r="J1245" s="164" t="s">
        <v>2838</v>
      </c>
      <c r="K1245" s="164" t="s">
        <v>4842</v>
      </c>
      <c r="L1245" s="164" t="s">
        <v>518</v>
      </c>
      <c r="M1245" s="164" t="s">
        <v>4256</v>
      </c>
      <c r="N1245" s="164" t="s">
        <v>295</v>
      </c>
      <c r="O1245" s="164" t="s">
        <v>257</v>
      </c>
      <c r="Q1245" s="164" t="s">
        <v>295</v>
      </c>
      <c r="R1245" s="164" t="s">
        <v>320</v>
      </c>
      <c r="S1245" s="168" t="b">
        <v>0</v>
      </c>
      <c r="V1245" s="170">
        <v>43209</v>
      </c>
      <c r="W1245" s="164" t="s">
        <v>295</v>
      </c>
      <c r="X1245"/>
      <c r="Z1245" s="164" t="s">
        <v>295</v>
      </c>
      <c r="AC1245" s="164" t="s">
        <v>927</v>
      </c>
      <c r="AE1245" s="164" t="s">
        <v>257</v>
      </c>
      <c r="AF1245" s="164" t="s">
        <v>928</v>
      </c>
      <c r="AG1245" s="164" t="s">
        <v>2884</v>
      </c>
      <c r="AH1245" s="170">
        <v>43367</v>
      </c>
      <c r="AI1245" s="164" t="s">
        <v>4935</v>
      </c>
      <c r="AJ1245" s="151" t="str">
        <f t="shared" si="19"/>
        <v>FS</v>
      </c>
      <c r="AK1245" s="151" t="b">
        <f>ISNUMBER(SEARCH("IRT",Table1[[#This Row],[Current_Status]]))</f>
        <v>0</v>
      </c>
      <c r="AL1245" s="152">
        <f>YEAR(Table1[[#This Row],[Project_Initiated]])</f>
        <v>2018</v>
      </c>
      <c r="AM1245" s="87">
        <v>43770</v>
      </c>
      <c r="AN1245" s="87" t="str">
        <f>IF(AND(Table1[[#This Row],[Completed Date]]&gt;="07/01/2019"+0,Table1[[#This Row],[Completed Date]]&lt;="6/30/2020"+0),"FY 19-20",IF(AND(Table1[[#This Row],[Completed Date]]&gt;="07/01/2018"+0,Table1[[#This Row],[Completed Date]]&lt;="6/30/2019"+0),"FY 18-19",""))</f>
        <v>FY 18-19</v>
      </c>
      <c r="AO1245" s="152" t="str">
        <f>IFERROR(FIND("R",Table1[[#This Row],[FS_Priority]]),"")</f>
        <v/>
      </c>
      <c r="AX1245"/>
      <c r="BA1245" s="3"/>
    </row>
    <row r="1246" spans="1:53" hidden="1" x14ac:dyDescent="0.25">
      <c r="A1246" s="164" t="s">
        <v>888</v>
      </c>
      <c r="B1246" s="164" t="s">
        <v>295</v>
      </c>
      <c r="C1246" s="164" t="s">
        <v>888</v>
      </c>
      <c r="D1246" s="168" t="b">
        <v>0</v>
      </c>
      <c r="E1246" s="164" t="s">
        <v>215</v>
      </c>
      <c r="F1246" s="164" t="s">
        <v>3626</v>
      </c>
      <c r="G1246" s="164" t="s">
        <v>889</v>
      </c>
      <c r="H1246" s="164" t="s">
        <v>550</v>
      </c>
      <c r="I1246" s="164" t="s">
        <v>4254</v>
      </c>
      <c r="J1246" s="164" t="s">
        <v>2854</v>
      </c>
      <c r="K1246" s="164" t="s">
        <v>4842</v>
      </c>
      <c r="L1246" s="164" t="s">
        <v>518</v>
      </c>
      <c r="M1246" s="164" t="s">
        <v>4255</v>
      </c>
      <c r="N1246" s="164" t="s">
        <v>295</v>
      </c>
      <c r="O1246" s="164" t="s">
        <v>263</v>
      </c>
      <c r="Q1246" s="164" t="s">
        <v>295</v>
      </c>
      <c r="R1246" s="164" t="s">
        <v>295</v>
      </c>
      <c r="S1246" s="168" t="b">
        <v>0</v>
      </c>
      <c r="V1246" s="170">
        <v>43265</v>
      </c>
      <c r="W1246" s="164" t="s">
        <v>295</v>
      </c>
      <c r="X1246"/>
      <c r="Z1246" s="164" t="s">
        <v>295</v>
      </c>
      <c r="AC1246" s="164" t="s">
        <v>890</v>
      </c>
      <c r="AE1246" s="164" t="s">
        <v>295</v>
      </c>
      <c r="AF1246" s="164" t="s">
        <v>891</v>
      </c>
      <c r="AG1246" s="164" t="s">
        <v>2883</v>
      </c>
      <c r="AH1246" s="170">
        <v>43292</v>
      </c>
      <c r="AI1246" s="164" t="s">
        <v>4932</v>
      </c>
      <c r="AJ1246" s="151" t="str">
        <f t="shared" si="19"/>
        <v>FS</v>
      </c>
      <c r="AK1246" s="151" t="b">
        <f>ISNUMBER(SEARCH("IRT",Table1[[#This Row],[Current_Status]]))</f>
        <v>0</v>
      </c>
      <c r="AL1246" s="152">
        <f>YEAR(Table1[[#This Row],[Project_Initiated]])</f>
        <v>2018</v>
      </c>
      <c r="AM1246" s="87">
        <v>43770</v>
      </c>
      <c r="AN1246" s="87" t="str">
        <f>IF(AND(Table1[[#This Row],[Completed Date]]&gt;="07/01/2019"+0,Table1[[#This Row],[Completed Date]]&lt;="6/30/2020"+0),"FY 19-20",IF(AND(Table1[[#This Row],[Completed Date]]&gt;="07/01/2018"+0,Table1[[#This Row],[Completed Date]]&lt;="6/30/2019"+0),"FY 18-19",""))</f>
        <v>FY 18-19</v>
      </c>
      <c r="AO1246" s="152" t="str">
        <f>IFERROR(FIND("R",Table1[[#This Row],[FS_Priority]]),"")</f>
        <v/>
      </c>
      <c r="AX1246"/>
      <c r="BA1246" s="3"/>
    </row>
    <row r="1247" spans="1:53" hidden="1" x14ac:dyDescent="0.25">
      <c r="A1247" s="164" t="s">
        <v>867</v>
      </c>
      <c r="B1247" s="164" t="s">
        <v>295</v>
      </c>
      <c r="C1247" s="164" t="s">
        <v>867</v>
      </c>
      <c r="D1247" s="168" t="b">
        <v>0</v>
      </c>
      <c r="E1247" s="164" t="s">
        <v>215</v>
      </c>
      <c r="F1247" s="164" t="s">
        <v>3628</v>
      </c>
      <c r="G1247" s="164" t="s">
        <v>295</v>
      </c>
      <c r="H1247" s="164" t="s">
        <v>477</v>
      </c>
      <c r="I1247" s="164" t="s">
        <v>4257</v>
      </c>
      <c r="J1247" s="164" t="s">
        <v>2838</v>
      </c>
      <c r="K1247" s="164" t="s">
        <v>4842</v>
      </c>
      <c r="L1247" s="164" t="s">
        <v>518</v>
      </c>
      <c r="M1247" s="164" t="s">
        <v>4256</v>
      </c>
      <c r="N1247" s="164" t="s">
        <v>295</v>
      </c>
      <c r="O1247" s="164" t="s">
        <v>243</v>
      </c>
      <c r="Q1247" s="164" t="s">
        <v>295</v>
      </c>
      <c r="R1247" s="164" t="s">
        <v>264</v>
      </c>
      <c r="S1247" s="168" t="b">
        <v>0</v>
      </c>
      <c r="V1247" s="170">
        <v>43238</v>
      </c>
      <c r="W1247" s="164" t="s">
        <v>295</v>
      </c>
      <c r="X1247"/>
      <c r="Z1247" s="164" t="s">
        <v>295</v>
      </c>
      <c r="AC1247" s="164" t="s">
        <v>295</v>
      </c>
      <c r="AE1247" s="164" t="s">
        <v>243</v>
      </c>
      <c r="AF1247" s="164" t="s">
        <v>295</v>
      </c>
      <c r="AG1247" s="164" t="s">
        <v>624</v>
      </c>
      <c r="AH1247" s="170">
        <v>43336</v>
      </c>
      <c r="AI1247" s="164" t="s">
        <v>4935</v>
      </c>
      <c r="AJ1247" s="151" t="str">
        <f t="shared" si="19"/>
        <v>FS</v>
      </c>
      <c r="AK1247" s="151" t="b">
        <f>ISNUMBER(SEARCH("IRT",Table1[[#This Row],[Current_Status]]))</f>
        <v>0</v>
      </c>
      <c r="AL1247" s="152">
        <f>YEAR(Table1[[#This Row],[Project_Initiated]])</f>
        <v>2018</v>
      </c>
      <c r="AM1247" s="87">
        <v>43770</v>
      </c>
      <c r="AN1247" s="87" t="str">
        <f>IF(AND(Table1[[#This Row],[Completed Date]]&gt;="07/01/2019"+0,Table1[[#This Row],[Completed Date]]&lt;="6/30/2020"+0),"FY 19-20",IF(AND(Table1[[#This Row],[Completed Date]]&gt;="07/01/2018"+0,Table1[[#This Row],[Completed Date]]&lt;="6/30/2019"+0),"FY 18-19",""))</f>
        <v>FY 18-19</v>
      </c>
      <c r="AO1247" s="152" t="str">
        <f>IFERROR(FIND("R",Table1[[#This Row],[FS_Priority]]),"")</f>
        <v/>
      </c>
      <c r="AX1247"/>
      <c r="BA1247" s="3"/>
    </row>
    <row r="1248" spans="1:53" hidden="1" x14ac:dyDescent="0.25">
      <c r="A1248" s="164" t="s">
        <v>3239</v>
      </c>
      <c r="B1248" s="164" t="s">
        <v>295</v>
      </c>
      <c r="C1248" s="164" t="s">
        <v>3239</v>
      </c>
      <c r="D1248" s="168" t="b">
        <v>0</v>
      </c>
      <c r="E1248" s="164" t="s">
        <v>215</v>
      </c>
      <c r="F1248" s="164" t="s">
        <v>3631</v>
      </c>
      <c r="G1248" s="164" t="s">
        <v>295</v>
      </c>
      <c r="H1248" s="164" t="s">
        <v>558</v>
      </c>
      <c r="I1248" s="164" t="s">
        <v>4349</v>
      </c>
      <c r="J1248" s="164" t="s">
        <v>2838</v>
      </c>
      <c r="K1248" s="164" t="s">
        <v>4842</v>
      </c>
      <c r="L1248" s="164" t="s">
        <v>518</v>
      </c>
      <c r="M1248" s="164" t="s">
        <v>4259</v>
      </c>
      <c r="N1248" s="164" t="s">
        <v>295</v>
      </c>
      <c r="O1248" s="164" t="s">
        <v>243</v>
      </c>
      <c r="Q1248" s="164" t="s">
        <v>302</v>
      </c>
      <c r="R1248" s="164" t="s">
        <v>295</v>
      </c>
      <c r="S1248" s="168" t="b">
        <v>0</v>
      </c>
      <c r="V1248" s="170">
        <v>43556</v>
      </c>
      <c r="W1248" s="164" t="s">
        <v>295</v>
      </c>
      <c r="X1248"/>
      <c r="Z1248" s="164" t="s">
        <v>295</v>
      </c>
      <c r="AC1248" s="164" t="s">
        <v>4471</v>
      </c>
      <c r="AE1248" s="164" t="s">
        <v>295</v>
      </c>
      <c r="AF1248" s="164" t="s">
        <v>295</v>
      </c>
      <c r="AG1248" s="164" t="s">
        <v>295</v>
      </c>
      <c r="AH1248" s="170">
        <v>43672</v>
      </c>
      <c r="AI1248" s="164" t="s">
        <v>4934</v>
      </c>
      <c r="AJ1248" s="151" t="str">
        <f t="shared" si="19"/>
        <v>FS</v>
      </c>
      <c r="AK1248" s="151" t="b">
        <f>ISNUMBER(SEARCH("IRT",Table1[[#This Row],[Current_Status]]))</f>
        <v>0</v>
      </c>
      <c r="AL1248" s="152">
        <f>YEAR(Table1[[#This Row],[Project_Initiated]])</f>
        <v>2019</v>
      </c>
      <c r="AM1248" s="87">
        <v>43770</v>
      </c>
      <c r="AN1248" s="87" t="str">
        <f>IF(AND(Table1[[#This Row],[Completed Date]]&gt;="07/01/2019"+0,Table1[[#This Row],[Completed Date]]&lt;="6/30/2020"+0),"FY 19-20",IF(AND(Table1[[#This Row],[Completed Date]]&gt;="07/01/2018"+0,Table1[[#This Row],[Completed Date]]&lt;="6/30/2019"+0),"FY 18-19",""))</f>
        <v>FY 19-20</v>
      </c>
      <c r="AO1248" s="152" t="str">
        <f>IFERROR(FIND("R",Table1[[#This Row],[FS_Priority]]),"")</f>
        <v/>
      </c>
      <c r="AX1248"/>
      <c r="BA1248" s="3"/>
    </row>
    <row r="1249" spans="1:53" hidden="1" x14ac:dyDescent="0.25">
      <c r="A1249" s="164" t="s">
        <v>2949</v>
      </c>
      <c r="B1249" s="164" t="s">
        <v>295</v>
      </c>
      <c r="C1249" s="164" t="s">
        <v>2949</v>
      </c>
      <c r="D1249" s="168" t="b">
        <v>0</v>
      </c>
      <c r="E1249" s="164" t="s">
        <v>215</v>
      </c>
      <c r="F1249" s="164" t="s">
        <v>3630</v>
      </c>
      <c r="G1249" s="164" t="s">
        <v>295</v>
      </c>
      <c r="H1249" s="164" t="s">
        <v>558</v>
      </c>
      <c r="I1249" s="164" t="s">
        <v>4258</v>
      </c>
      <c r="J1249" s="164" t="s">
        <v>2838</v>
      </c>
      <c r="K1249" s="164" t="s">
        <v>4842</v>
      </c>
      <c r="L1249" s="164" t="s">
        <v>518</v>
      </c>
      <c r="M1249" s="164" t="s">
        <v>4259</v>
      </c>
      <c r="N1249" s="164" t="s">
        <v>295</v>
      </c>
      <c r="O1249" s="164" t="s">
        <v>243</v>
      </c>
      <c r="Q1249" s="164" t="s">
        <v>302</v>
      </c>
      <c r="R1249" s="164" t="s">
        <v>295</v>
      </c>
      <c r="S1249" s="168" t="b">
        <v>0</v>
      </c>
      <c r="V1249" s="170">
        <v>43473</v>
      </c>
      <c r="W1249" s="164" t="s">
        <v>295</v>
      </c>
      <c r="X1249"/>
      <c r="Z1249" s="164" t="s">
        <v>295</v>
      </c>
      <c r="AC1249" s="164" t="s">
        <v>3040</v>
      </c>
      <c r="AE1249" s="164" t="s">
        <v>295</v>
      </c>
      <c r="AF1249" s="164" t="s">
        <v>295</v>
      </c>
      <c r="AG1249" s="164" t="s">
        <v>295</v>
      </c>
      <c r="AH1249" s="170">
        <v>43528</v>
      </c>
      <c r="AI1249" s="164" t="s">
        <v>4931</v>
      </c>
      <c r="AJ1249" s="151" t="str">
        <f t="shared" si="19"/>
        <v>FS</v>
      </c>
      <c r="AK1249" s="151" t="b">
        <f>ISNUMBER(SEARCH("IRT",Table1[[#This Row],[Current_Status]]))</f>
        <v>0</v>
      </c>
      <c r="AL1249" s="152">
        <f>YEAR(Table1[[#This Row],[Project_Initiated]])</f>
        <v>2019</v>
      </c>
      <c r="AM1249" s="87">
        <v>43770</v>
      </c>
      <c r="AN1249" s="87" t="str">
        <f>IF(AND(Table1[[#This Row],[Completed Date]]&gt;="07/01/2019"+0,Table1[[#This Row],[Completed Date]]&lt;="6/30/2020"+0),"FY 19-20",IF(AND(Table1[[#This Row],[Completed Date]]&gt;="07/01/2018"+0,Table1[[#This Row],[Completed Date]]&lt;="6/30/2019"+0),"FY 18-19",""))</f>
        <v>FY 18-19</v>
      </c>
      <c r="AO1249" s="152" t="str">
        <f>IFERROR(FIND("R",Table1[[#This Row],[FS_Priority]]),"")</f>
        <v/>
      </c>
      <c r="AX1249"/>
      <c r="BA1249" s="3"/>
    </row>
    <row r="1250" spans="1:53" hidden="1" x14ac:dyDescent="0.25">
      <c r="A1250" s="164" t="s">
        <v>958</v>
      </c>
      <c r="B1250" s="164" t="s">
        <v>295</v>
      </c>
      <c r="C1250" s="164" t="s">
        <v>958</v>
      </c>
      <c r="D1250" s="168" t="b">
        <v>0</v>
      </c>
      <c r="E1250" s="164" t="s">
        <v>215</v>
      </c>
      <c r="F1250" s="164" t="s">
        <v>3376</v>
      </c>
      <c r="G1250" s="164" t="s">
        <v>295</v>
      </c>
      <c r="H1250" s="164" t="s">
        <v>558</v>
      </c>
      <c r="I1250" s="164" t="s">
        <v>4260</v>
      </c>
      <c r="J1250" s="164" t="s">
        <v>2838</v>
      </c>
      <c r="K1250" s="164" t="s">
        <v>4842</v>
      </c>
      <c r="L1250" s="164" t="s">
        <v>518</v>
      </c>
      <c r="M1250" s="164" t="s">
        <v>4259</v>
      </c>
      <c r="N1250" s="164" t="s">
        <v>295</v>
      </c>
      <c r="O1250" s="164" t="s">
        <v>243</v>
      </c>
      <c r="Q1250" s="164" t="s">
        <v>302</v>
      </c>
      <c r="R1250" s="164" t="s">
        <v>295</v>
      </c>
      <c r="S1250" s="168" t="b">
        <v>0</v>
      </c>
      <c r="V1250" s="170">
        <v>43304</v>
      </c>
      <c r="W1250" s="164" t="s">
        <v>295</v>
      </c>
      <c r="X1250"/>
      <c r="Z1250" s="164" t="s">
        <v>295</v>
      </c>
      <c r="AC1250" s="164" t="s">
        <v>624</v>
      </c>
      <c r="AE1250" s="164" t="s">
        <v>243</v>
      </c>
      <c r="AF1250" s="164" t="s">
        <v>624</v>
      </c>
      <c r="AG1250" s="164" t="s">
        <v>624</v>
      </c>
      <c r="AH1250" s="170">
        <v>43383</v>
      </c>
      <c r="AI1250" s="164" t="s">
        <v>4932</v>
      </c>
      <c r="AJ1250" s="151" t="str">
        <f t="shared" si="19"/>
        <v>FS</v>
      </c>
      <c r="AK1250" s="151" t="b">
        <f>ISNUMBER(SEARCH("IRT",Table1[[#This Row],[Current_Status]]))</f>
        <v>0</v>
      </c>
      <c r="AL1250" s="152">
        <f>YEAR(Table1[[#This Row],[Project_Initiated]])</f>
        <v>2018</v>
      </c>
      <c r="AM1250" s="87">
        <v>43770</v>
      </c>
      <c r="AN1250" s="87" t="str">
        <f>IF(AND(Table1[[#This Row],[Completed Date]]&gt;="07/01/2019"+0,Table1[[#This Row],[Completed Date]]&lt;="6/30/2020"+0),"FY 19-20",IF(AND(Table1[[#This Row],[Completed Date]]&gt;="07/01/2018"+0,Table1[[#This Row],[Completed Date]]&lt;="6/30/2019"+0),"FY 18-19",""))</f>
        <v>FY 18-19</v>
      </c>
      <c r="AO1250" s="152" t="str">
        <f>IFERROR(FIND("R",Table1[[#This Row],[FS_Priority]]),"")</f>
        <v/>
      </c>
      <c r="AX1250"/>
      <c r="BA1250" s="3"/>
    </row>
    <row r="1251" spans="1:53" hidden="1" x14ac:dyDescent="0.25">
      <c r="A1251" s="164" t="s">
        <v>4776</v>
      </c>
      <c r="B1251" s="164" t="s">
        <v>295</v>
      </c>
      <c r="C1251" s="164" t="s">
        <v>4776</v>
      </c>
      <c r="D1251" s="168" t="b">
        <v>0</v>
      </c>
      <c r="E1251" s="164" t="s">
        <v>215</v>
      </c>
      <c r="F1251" s="164" t="s">
        <v>4809</v>
      </c>
      <c r="G1251" s="164" t="s">
        <v>4911</v>
      </c>
      <c r="H1251" s="164" t="s">
        <v>562</v>
      </c>
      <c r="I1251" s="164" t="s">
        <v>4810</v>
      </c>
      <c r="J1251" s="164" t="s">
        <v>2827</v>
      </c>
      <c r="K1251" s="164" t="s">
        <v>4842</v>
      </c>
      <c r="L1251" s="164" t="s">
        <v>518</v>
      </c>
      <c r="M1251" s="164" t="s">
        <v>4255</v>
      </c>
      <c r="N1251" s="164" t="s">
        <v>295</v>
      </c>
      <c r="O1251" s="164" t="s">
        <v>263</v>
      </c>
      <c r="Q1251" s="164" t="s">
        <v>302</v>
      </c>
      <c r="R1251" s="164" t="s">
        <v>295</v>
      </c>
      <c r="S1251" s="168" t="b">
        <v>0</v>
      </c>
      <c r="V1251" s="170">
        <v>43665</v>
      </c>
      <c r="W1251" s="164" t="s">
        <v>295</v>
      </c>
      <c r="X1251"/>
      <c r="Z1251" s="164" t="s">
        <v>295</v>
      </c>
      <c r="AC1251" s="164" t="s">
        <v>295</v>
      </c>
      <c r="AE1251" s="164" t="s">
        <v>583</v>
      </c>
      <c r="AF1251" s="164" t="s">
        <v>5049</v>
      </c>
      <c r="AG1251" s="164" t="s">
        <v>2883</v>
      </c>
      <c r="AH1251"/>
      <c r="AI1251" s="164" t="s">
        <v>4787</v>
      </c>
      <c r="AJ1251" s="151" t="str">
        <f t="shared" si="19"/>
        <v>FS</v>
      </c>
      <c r="AK1251" s="151" t="b">
        <f>ISNUMBER(SEARCH("IRT",Table1[[#This Row],[Current_Status]]))</f>
        <v>0</v>
      </c>
      <c r="AL1251" s="152">
        <f>YEAR(Table1[[#This Row],[Project_Initiated]])</f>
        <v>2019</v>
      </c>
      <c r="AM1251" s="87">
        <v>43770</v>
      </c>
      <c r="AN1251" s="87" t="str">
        <f>IF(AND(Table1[[#This Row],[Completed Date]]&gt;="07/01/2019"+0,Table1[[#This Row],[Completed Date]]&lt;="6/30/2020"+0),"FY 19-20",IF(AND(Table1[[#This Row],[Completed Date]]&gt;="07/01/2018"+0,Table1[[#This Row],[Completed Date]]&lt;="6/30/2019"+0),"FY 18-19",""))</f>
        <v/>
      </c>
      <c r="AO1251" s="152" t="str">
        <f>IFERROR(FIND("R",Table1[[#This Row],[FS_Priority]]),"")</f>
        <v/>
      </c>
      <c r="AX1251"/>
      <c r="BA1251" s="3"/>
    </row>
    <row r="1252" spans="1:53" hidden="1" x14ac:dyDescent="0.25">
      <c r="A1252" s="164" t="s">
        <v>1063</v>
      </c>
      <c r="B1252" s="164" t="s">
        <v>295</v>
      </c>
      <c r="C1252" s="164" t="s">
        <v>1063</v>
      </c>
      <c r="D1252" s="168" t="b">
        <v>0</v>
      </c>
      <c r="E1252" s="164" t="s">
        <v>215</v>
      </c>
      <c r="F1252" s="164" t="s">
        <v>3632</v>
      </c>
      <c r="G1252" s="164" t="s">
        <v>295</v>
      </c>
      <c r="H1252" s="164" t="s">
        <v>558</v>
      </c>
      <c r="I1252" s="164" t="s">
        <v>4261</v>
      </c>
      <c r="J1252" s="164" t="s">
        <v>2838</v>
      </c>
      <c r="K1252" s="164" t="s">
        <v>4842</v>
      </c>
      <c r="L1252" s="164" t="s">
        <v>518</v>
      </c>
      <c r="M1252" s="164" t="s">
        <v>4259</v>
      </c>
      <c r="N1252" s="164" t="s">
        <v>295</v>
      </c>
      <c r="O1252" s="164" t="s">
        <v>243</v>
      </c>
      <c r="Q1252" s="164" t="s">
        <v>320</v>
      </c>
      <c r="R1252" s="164" t="s">
        <v>295</v>
      </c>
      <c r="S1252" s="168" t="b">
        <v>0</v>
      </c>
      <c r="V1252" s="170">
        <v>43333</v>
      </c>
      <c r="W1252" s="164" t="s">
        <v>295</v>
      </c>
      <c r="X1252"/>
      <c r="Z1252" s="164" t="s">
        <v>295</v>
      </c>
      <c r="AC1252" s="164" t="s">
        <v>624</v>
      </c>
      <c r="AE1252" s="164" t="s">
        <v>243</v>
      </c>
      <c r="AF1252" s="164" t="s">
        <v>624</v>
      </c>
      <c r="AG1252" s="164" t="s">
        <v>624</v>
      </c>
      <c r="AH1252" s="170">
        <v>43383</v>
      </c>
      <c r="AI1252" s="164" t="s">
        <v>4932</v>
      </c>
      <c r="AJ1252" s="151" t="str">
        <f t="shared" si="19"/>
        <v>FS</v>
      </c>
      <c r="AK1252" s="151" t="b">
        <f>ISNUMBER(SEARCH("IRT",Table1[[#This Row],[Current_Status]]))</f>
        <v>0</v>
      </c>
      <c r="AL1252" s="152">
        <f>YEAR(Table1[[#This Row],[Project_Initiated]])</f>
        <v>2018</v>
      </c>
      <c r="AM1252" s="87">
        <v>43770</v>
      </c>
      <c r="AN1252" s="87" t="str">
        <f>IF(AND(Table1[[#This Row],[Completed Date]]&gt;="07/01/2019"+0,Table1[[#This Row],[Completed Date]]&lt;="6/30/2020"+0),"FY 19-20",IF(AND(Table1[[#This Row],[Completed Date]]&gt;="07/01/2018"+0,Table1[[#This Row],[Completed Date]]&lt;="6/30/2019"+0),"FY 18-19",""))</f>
        <v>FY 18-19</v>
      </c>
      <c r="AO1252" s="152" t="str">
        <f>IFERROR(FIND("R",Table1[[#This Row],[FS_Priority]]),"")</f>
        <v/>
      </c>
      <c r="AX1252"/>
      <c r="BA1252" s="3"/>
    </row>
    <row r="1253" spans="1:53" hidden="1" x14ac:dyDescent="0.25">
      <c r="A1253" s="164" t="s">
        <v>4777</v>
      </c>
      <c r="B1253" s="164" t="s">
        <v>295</v>
      </c>
      <c r="C1253" s="164" t="s">
        <v>4777</v>
      </c>
      <c r="D1253" s="168" t="b">
        <v>0</v>
      </c>
      <c r="E1253" s="164" t="s">
        <v>215</v>
      </c>
      <c r="F1253" s="164" t="s">
        <v>4811</v>
      </c>
      <c r="G1253" s="164" t="s">
        <v>295</v>
      </c>
      <c r="H1253" s="164" t="s">
        <v>4812</v>
      </c>
      <c r="I1253" s="164" t="s">
        <v>4813</v>
      </c>
      <c r="J1253" s="164" t="s">
        <v>2820</v>
      </c>
      <c r="K1253" s="164" t="s">
        <v>4842</v>
      </c>
      <c r="L1253" s="164" t="s">
        <v>518</v>
      </c>
      <c r="M1253" s="164" t="s">
        <v>4379</v>
      </c>
      <c r="N1253" s="164" t="s">
        <v>295</v>
      </c>
      <c r="O1253" s="164" t="s">
        <v>263</v>
      </c>
      <c r="Q1253" s="164" t="s">
        <v>320</v>
      </c>
      <c r="R1253" s="164" t="s">
        <v>295</v>
      </c>
      <c r="S1253" s="168" t="b">
        <v>0</v>
      </c>
      <c r="V1253" s="170">
        <v>43676</v>
      </c>
      <c r="W1253" s="164" t="s">
        <v>295</v>
      </c>
      <c r="X1253"/>
      <c r="Z1253" s="164" t="s">
        <v>295</v>
      </c>
      <c r="AC1253" s="164" t="s">
        <v>5029</v>
      </c>
      <c r="AE1253" s="164" t="s">
        <v>583</v>
      </c>
      <c r="AF1253" s="164" t="s">
        <v>4914</v>
      </c>
      <c r="AG1253" s="164" t="s">
        <v>2883</v>
      </c>
      <c r="AH1253"/>
      <c r="AI1253" s="164" t="s">
        <v>4787</v>
      </c>
      <c r="AJ1253" s="151" t="str">
        <f t="shared" si="19"/>
        <v>FS</v>
      </c>
      <c r="AK1253" s="151" t="b">
        <f>ISNUMBER(SEARCH("IRT",Table1[[#This Row],[Current_Status]]))</f>
        <v>0</v>
      </c>
      <c r="AL1253" s="152">
        <f>YEAR(Table1[[#This Row],[Project_Initiated]])</f>
        <v>2019</v>
      </c>
      <c r="AM1253" s="87">
        <v>43770</v>
      </c>
      <c r="AN1253" s="87" t="str">
        <f>IF(AND(Table1[[#This Row],[Completed Date]]&gt;="07/01/2019"+0,Table1[[#This Row],[Completed Date]]&lt;="6/30/2020"+0),"FY 19-20",IF(AND(Table1[[#This Row],[Completed Date]]&gt;="07/01/2018"+0,Table1[[#This Row],[Completed Date]]&lt;="6/30/2019"+0),"FY 18-19",""))</f>
        <v/>
      </c>
      <c r="AO1253" s="152" t="str">
        <f>IFERROR(FIND("R",Table1[[#This Row],[FS_Priority]]),"")</f>
        <v/>
      </c>
      <c r="AX1253"/>
      <c r="BA1253" s="3"/>
    </row>
    <row r="1254" spans="1:53" hidden="1" x14ac:dyDescent="0.25">
      <c r="A1254" s="164" t="s">
        <v>3240</v>
      </c>
      <c r="B1254" s="164" t="s">
        <v>295</v>
      </c>
      <c r="C1254" s="164" t="s">
        <v>3240</v>
      </c>
      <c r="D1254" s="168" t="b">
        <v>0</v>
      </c>
      <c r="E1254" s="164" t="s">
        <v>215</v>
      </c>
      <c r="F1254" s="164" t="s">
        <v>3633</v>
      </c>
      <c r="G1254" s="164" t="s">
        <v>295</v>
      </c>
      <c r="H1254" s="164" t="s">
        <v>541</v>
      </c>
      <c r="I1254" s="164" t="s">
        <v>4095</v>
      </c>
      <c r="J1254" s="164" t="s">
        <v>2838</v>
      </c>
      <c r="K1254" s="164" t="s">
        <v>4842</v>
      </c>
      <c r="L1254" s="164" t="s">
        <v>518</v>
      </c>
      <c r="M1254" s="164" t="s">
        <v>4256</v>
      </c>
      <c r="N1254" s="164" t="s">
        <v>295</v>
      </c>
      <c r="O1254" s="164" t="s">
        <v>243</v>
      </c>
      <c r="Q1254" s="164" t="s">
        <v>320</v>
      </c>
      <c r="R1254" s="164" t="s">
        <v>295</v>
      </c>
      <c r="S1254" s="168" t="b">
        <v>0</v>
      </c>
      <c r="V1254" s="170">
        <v>43504</v>
      </c>
      <c r="W1254" s="164" t="s">
        <v>295</v>
      </c>
      <c r="X1254"/>
      <c r="Z1254" s="164" t="s">
        <v>295</v>
      </c>
      <c r="AC1254" s="164" t="s">
        <v>4462</v>
      </c>
      <c r="AE1254" s="164" t="s">
        <v>295</v>
      </c>
      <c r="AF1254" s="164" t="s">
        <v>295</v>
      </c>
      <c r="AG1254" s="164" t="s">
        <v>295</v>
      </c>
      <c r="AH1254" s="170">
        <v>43676</v>
      </c>
      <c r="AI1254" s="164" t="s">
        <v>4934</v>
      </c>
      <c r="AJ1254" s="151" t="str">
        <f t="shared" si="19"/>
        <v>FS</v>
      </c>
      <c r="AK1254" s="151" t="b">
        <f>ISNUMBER(SEARCH("IRT",Table1[[#This Row],[Current_Status]]))</f>
        <v>0</v>
      </c>
      <c r="AL1254" s="152">
        <f>YEAR(Table1[[#This Row],[Project_Initiated]])</f>
        <v>2019</v>
      </c>
      <c r="AM1254" s="87">
        <v>43770</v>
      </c>
      <c r="AN1254" s="87" t="str">
        <f>IF(AND(Table1[[#This Row],[Completed Date]]&gt;="07/01/2019"+0,Table1[[#This Row],[Completed Date]]&lt;="6/30/2020"+0),"FY 19-20",IF(AND(Table1[[#This Row],[Completed Date]]&gt;="07/01/2018"+0,Table1[[#This Row],[Completed Date]]&lt;="6/30/2019"+0),"FY 18-19",""))</f>
        <v>FY 19-20</v>
      </c>
      <c r="AO1254" s="152" t="str">
        <f>IFERROR(FIND("R",Table1[[#This Row],[FS_Priority]]),"")</f>
        <v/>
      </c>
      <c r="AX1254"/>
      <c r="BA1254" s="3"/>
    </row>
    <row r="1255" spans="1:53" hidden="1" x14ac:dyDescent="0.25">
      <c r="A1255" s="164" t="s">
        <v>498</v>
      </c>
      <c r="B1255" s="164" t="s">
        <v>295</v>
      </c>
      <c r="C1255" s="164" t="s">
        <v>498</v>
      </c>
      <c r="D1255" s="168" t="b">
        <v>0</v>
      </c>
      <c r="E1255" s="164" t="s">
        <v>215</v>
      </c>
      <c r="F1255" s="164" t="s">
        <v>3634</v>
      </c>
      <c r="G1255" s="164" t="s">
        <v>403</v>
      </c>
      <c r="H1255" s="164" t="s">
        <v>2498</v>
      </c>
      <c r="I1255" s="164" t="s">
        <v>4262</v>
      </c>
      <c r="J1255" s="164" t="s">
        <v>2852</v>
      </c>
      <c r="K1255" s="164" t="s">
        <v>4842</v>
      </c>
      <c r="L1255" s="164" t="s">
        <v>518</v>
      </c>
      <c r="M1255" s="164" t="s">
        <v>4256</v>
      </c>
      <c r="N1255" s="164" t="s">
        <v>295</v>
      </c>
      <c r="O1255" s="164" t="s">
        <v>263</v>
      </c>
      <c r="Q1255" s="164" t="s">
        <v>264</v>
      </c>
      <c r="R1255" s="164" t="s">
        <v>295</v>
      </c>
      <c r="S1255" s="168" t="b">
        <v>0</v>
      </c>
      <c r="V1255" s="170">
        <v>43340</v>
      </c>
      <c r="W1255" s="164" t="s">
        <v>295</v>
      </c>
      <c r="X1255"/>
      <c r="Z1255" s="164" t="s">
        <v>295</v>
      </c>
      <c r="AC1255" s="164" t="s">
        <v>295</v>
      </c>
      <c r="AD1255" s="170">
        <v>43370</v>
      </c>
      <c r="AE1255" s="164" t="s">
        <v>257</v>
      </c>
      <c r="AF1255" s="164" t="s">
        <v>3134</v>
      </c>
      <c r="AG1255" s="164" t="s">
        <v>2884</v>
      </c>
      <c r="AH1255"/>
      <c r="AI1255" s="164" t="s">
        <v>4932</v>
      </c>
      <c r="AJ1255" s="151" t="str">
        <f t="shared" si="19"/>
        <v>FS</v>
      </c>
      <c r="AK1255" s="151" t="b">
        <f>ISNUMBER(SEARCH("IRT",Table1[[#This Row],[Current_Status]]))</f>
        <v>0</v>
      </c>
      <c r="AL1255" s="152">
        <f>YEAR(Table1[[#This Row],[Project_Initiated]])</f>
        <v>2018</v>
      </c>
      <c r="AM1255" s="87">
        <v>43770</v>
      </c>
      <c r="AN1255" s="87" t="str">
        <f>IF(AND(Table1[[#This Row],[Completed Date]]&gt;="07/01/2019"+0,Table1[[#This Row],[Completed Date]]&lt;="6/30/2020"+0),"FY 19-20",IF(AND(Table1[[#This Row],[Completed Date]]&gt;="07/01/2018"+0,Table1[[#This Row],[Completed Date]]&lt;="6/30/2019"+0),"FY 18-19",""))</f>
        <v/>
      </c>
      <c r="AO1255" s="152" t="str">
        <f>IFERROR(FIND("R",Table1[[#This Row],[FS_Priority]]),"")</f>
        <v/>
      </c>
      <c r="AX1255"/>
      <c r="BA1255" s="3"/>
    </row>
    <row r="1256" spans="1:53" hidden="1" x14ac:dyDescent="0.25">
      <c r="A1256" s="164" t="s">
        <v>4778</v>
      </c>
      <c r="B1256" s="164" t="s">
        <v>295</v>
      </c>
      <c r="C1256" s="164" t="s">
        <v>4778</v>
      </c>
      <c r="D1256" s="168" t="b">
        <v>0</v>
      </c>
      <c r="E1256" s="164" t="s">
        <v>215</v>
      </c>
      <c r="F1256" s="164" t="s">
        <v>4814</v>
      </c>
      <c r="G1256" s="164" t="s">
        <v>4815</v>
      </c>
      <c r="H1256" s="164" t="s">
        <v>4816</v>
      </c>
      <c r="I1256" s="164" t="s">
        <v>295</v>
      </c>
      <c r="J1256" s="164" t="s">
        <v>2839</v>
      </c>
      <c r="K1256" s="164" t="s">
        <v>4842</v>
      </c>
      <c r="L1256" s="164" t="s">
        <v>518</v>
      </c>
      <c r="M1256" s="164" t="s">
        <v>4817</v>
      </c>
      <c r="N1256" s="164" t="s">
        <v>295</v>
      </c>
      <c r="O1256" s="164" t="s">
        <v>263</v>
      </c>
      <c r="Q1256" s="164" t="s">
        <v>264</v>
      </c>
      <c r="R1256" s="164" t="s">
        <v>295</v>
      </c>
      <c r="S1256" s="168" t="b">
        <v>0</v>
      </c>
      <c r="V1256" s="170">
        <v>43677</v>
      </c>
      <c r="W1256" s="164" t="s">
        <v>295</v>
      </c>
      <c r="X1256"/>
      <c r="Z1256" s="164" t="s">
        <v>295</v>
      </c>
      <c r="AC1256" s="164" t="s">
        <v>295</v>
      </c>
      <c r="AD1256" s="170">
        <v>43732</v>
      </c>
      <c r="AE1256" s="164" t="s">
        <v>583</v>
      </c>
      <c r="AF1256" s="164" t="s">
        <v>4915</v>
      </c>
      <c r="AG1256" s="164" t="s">
        <v>2884</v>
      </c>
      <c r="AH1256"/>
      <c r="AI1256" s="164" t="s">
        <v>4787</v>
      </c>
      <c r="AJ1256" s="151" t="str">
        <f t="shared" si="19"/>
        <v>FS</v>
      </c>
      <c r="AK1256" s="151" t="b">
        <f>ISNUMBER(SEARCH("IRT",Table1[[#This Row],[Current_Status]]))</f>
        <v>0</v>
      </c>
      <c r="AL1256" s="152">
        <f>YEAR(Table1[[#This Row],[Project_Initiated]])</f>
        <v>2019</v>
      </c>
      <c r="AM1256" s="87">
        <v>43770</v>
      </c>
      <c r="AN1256" s="87" t="str">
        <f>IF(AND(Table1[[#This Row],[Completed Date]]&gt;="07/01/2019"+0,Table1[[#This Row],[Completed Date]]&lt;="6/30/2020"+0),"FY 19-20",IF(AND(Table1[[#This Row],[Completed Date]]&gt;="07/01/2018"+0,Table1[[#This Row],[Completed Date]]&lt;="6/30/2019"+0),"FY 18-19",""))</f>
        <v/>
      </c>
      <c r="AO1256" s="152" t="str">
        <f>IFERROR(FIND("R",Table1[[#This Row],[FS_Priority]]),"")</f>
        <v/>
      </c>
      <c r="AX1256"/>
      <c r="BA1256" s="3"/>
    </row>
    <row r="1257" spans="1:53" hidden="1" x14ac:dyDescent="0.25">
      <c r="A1257" s="164" t="s">
        <v>499</v>
      </c>
      <c r="B1257" s="164" t="s">
        <v>295</v>
      </c>
      <c r="C1257" s="164" t="s">
        <v>499</v>
      </c>
      <c r="D1257" s="168" t="b">
        <v>0</v>
      </c>
      <c r="E1257" s="164" t="s">
        <v>215</v>
      </c>
      <c r="F1257" s="164" t="s">
        <v>3635</v>
      </c>
      <c r="G1257" s="164" t="s">
        <v>295</v>
      </c>
      <c r="H1257" s="164" t="s">
        <v>541</v>
      </c>
      <c r="I1257" s="164" t="s">
        <v>4263</v>
      </c>
      <c r="J1257" s="164" t="s">
        <v>2838</v>
      </c>
      <c r="K1257" s="164" t="s">
        <v>4842</v>
      </c>
      <c r="L1257" s="164" t="s">
        <v>518</v>
      </c>
      <c r="M1257" s="164" t="s">
        <v>4264</v>
      </c>
      <c r="N1257" s="164" t="s">
        <v>295</v>
      </c>
      <c r="O1257" s="164" t="s">
        <v>243</v>
      </c>
      <c r="Q1257" s="164" t="s">
        <v>323</v>
      </c>
      <c r="R1257" s="164" t="s">
        <v>295</v>
      </c>
      <c r="S1257" s="168" t="b">
        <v>0</v>
      </c>
      <c r="V1257" s="170">
        <v>43326</v>
      </c>
      <c r="W1257" s="164" t="s">
        <v>295</v>
      </c>
      <c r="X1257"/>
      <c r="Z1257" s="164" t="s">
        <v>295</v>
      </c>
      <c r="AC1257" s="164" t="s">
        <v>624</v>
      </c>
      <c r="AE1257" s="164" t="s">
        <v>243</v>
      </c>
      <c r="AF1257" s="164" t="s">
        <v>624</v>
      </c>
      <c r="AG1257" s="164" t="s">
        <v>624</v>
      </c>
      <c r="AH1257" s="170">
        <v>43392</v>
      </c>
      <c r="AI1257" s="164" t="s">
        <v>4932</v>
      </c>
      <c r="AJ1257" s="151" t="str">
        <f t="shared" si="19"/>
        <v>FS</v>
      </c>
      <c r="AK1257" s="151" t="b">
        <f>ISNUMBER(SEARCH("IRT",Table1[[#This Row],[Current_Status]]))</f>
        <v>0</v>
      </c>
      <c r="AL1257" s="152">
        <f>YEAR(Table1[[#This Row],[Project_Initiated]])</f>
        <v>2018</v>
      </c>
      <c r="AM1257" s="87">
        <v>43770</v>
      </c>
      <c r="AN1257" s="87" t="str">
        <f>IF(AND(Table1[[#This Row],[Completed Date]]&gt;="07/01/2019"+0,Table1[[#This Row],[Completed Date]]&lt;="6/30/2020"+0),"FY 19-20",IF(AND(Table1[[#This Row],[Completed Date]]&gt;="07/01/2018"+0,Table1[[#This Row],[Completed Date]]&lt;="6/30/2019"+0),"FY 18-19",""))</f>
        <v>FY 18-19</v>
      </c>
      <c r="AO1257" s="152" t="str">
        <f>IFERROR(FIND("R",Table1[[#This Row],[FS_Priority]]),"")</f>
        <v/>
      </c>
      <c r="AX1257"/>
      <c r="BA1257" s="3"/>
    </row>
    <row r="1258" spans="1:53" hidden="1" x14ac:dyDescent="0.25">
      <c r="A1258" s="164" t="s">
        <v>216</v>
      </c>
      <c r="B1258" s="164" t="s">
        <v>216</v>
      </c>
      <c r="C1258" s="164" t="s">
        <v>295</v>
      </c>
      <c r="D1258" s="168" t="b">
        <v>0</v>
      </c>
      <c r="E1258" s="164" t="s">
        <v>215</v>
      </c>
      <c r="F1258" s="164" t="s">
        <v>217</v>
      </c>
      <c r="G1258" s="164" t="s">
        <v>4265</v>
      </c>
      <c r="H1258" s="164" t="s">
        <v>519</v>
      </c>
      <c r="I1258" s="164" t="s">
        <v>295</v>
      </c>
      <c r="J1258" s="164" t="s">
        <v>4498</v>
      </c>
      <c r="K1258" s="164" t="s">
        <v>4842</v>
      </c>
      <c r="L1258" s="164" t="s">
        <v>518</v>
      </c>
      <c r="M1258" s="164" t="s">
        <v>4266</v>
      </c>
      <c r="N1258" s="164" t="s">
        <v>295</v>
      </c>
      <c r="O1258" s="164" t="s">
        <v>3829</v>
      </c>
      <c r="P1258" s="168">
        <v>1</v>
      </c>
      <c r="Q1258" s="164" t="s">
        <v>295</v>
      </c>
      <c r="R1258" s="164" t="s">
        <v>295</v>
      </c>
      <c r="S1258" s="168" t="b">
        <v>0</v>
      </c>
      <c r="T1258" s="168">
        <v>45000</v>
      </c>
      <c r="V1258" s="170">
        <v>42899</v>
      </c>
      <c r="W1258" s="164" t="s">
        <v>2835</v>
      </c>
      <c r="X1258"/>
      <c r="Z1258" s="164" t="s">
        <v>295</v>
      </c>
      <c r="AC1258" s="164" t="s">
        <v>295</v>
      </c>
      <c r="AE1258" s="164" t="s">
        <v>295</v>
      </c>
      <c r="AF1258" s="164" t="s">
        <v>295</v>
      </c>
      <c r="AG1258" s="164" t="s">
        <v>295</v>
      </c>
      <c r="AH1258"/>
      <c r="AI1258" s="164" t="s">
        <v>295</v>
      </c>
      <c r="AJ1258" s="151" t="str">
        <f t="shared" si="19"/>
        <v>PD&amp;C</v>
      </c>
      <c r="AK1258" s="151" t="b">
        <f>ISNUMBER(SEARCH("IRT",Table1[[#This Row],[Current_Status]]))</f>
        <v>0</v>
      </c>
      <c r="AL1258" s="152">
        <f>YEAR(Table1[[#This Row],[Project_Initiated]])</f>
        <v>2017</v>
      </c>
      <c r="AM1258" s="87">
        <v>43770</v>
      </c>
      <c r="AN1258" s="87" t="str">
        <f>IF(AND(Table1[[#This Row],[Completed Date]]&gt;="07/01/2019"+0,Table1[[#This Row],[Completed Date]]&lt;="6/30/2020"+0),"FY 19-20",IF(AND(Table1[[#This Row],[Completed Date]]&gt;="07/01/2018"+0,Table1[[#This Row],[Completed Date]]&lt;="6/30/2019"+0),"FY 18-19",""))</f>
        <v/>
      </c>
      <c r="AO1258" s="152" t="str">
        <f>IFERROR(FIND("R",Table1[[#This Row],[FS_Priority]]),"")</f>
        <v/>
      </c>
      <c r="AX1258"/>
      <c r="BA1258" s="3"/>
    </row>
    <row r="1259" spans="1:53" hidden="1" x14ac:dyDescent="0.25">
      <c r="A1259" s="164" t="s">
        <v>737</v>
      </c>
      <c r="B1259" s="164" t="s">
        <v>295</v>
      </c>
      <c r="C1259" s="164" t="s">
        <v>737</v>
      </c>
      <c r="D1259" s="168" t="b">
        <v>0</v>
      </c>
      <c r="E1259" s="164" t="s">
        <v>4818</v>
      </c>
      <c r="F1259" s="164" t="s">
        <v>3640</v>
      </c>
      <c r="G1259" s="164" t="s">
        <v>295</v>
      </c>
      <c r="H1259" s="164" t="s">
        <v>545</v>
      </c>
      <c r="I1259" s="164" t="s">
        <v>295</v>
      </c>
      <c r="J1259" s="164" t="s">
        <v>2832</v>
      </c>
      <c r="K1259" s="164" t="s">
        <v>4268</v>
      </c>
      <c r="L1259" s="164" t="s">
        <v>521</v>
      </c>
      <c r="M1259" s="164" t="s">
        <v>4269</v>
      </c>
      <c r="N1259" s="164" t="s">
        <v>295</v>
      </c>
      <c r="O1259" s="164" t="s">
        <v>263</v>
      </c>
      <c r="Q1259" s="164" t="s">
        <v>295</v>
      </c>
      <c r="R1259" s="164" t="s">
        <v>320</v>
      </c>
      <c r="S1259" s="168" t="b">
        <v>0</v>
      </c>
      <c r="V1259" s="170">
        <v>43077</v>
      </c>
      <c r="W1259" s="164" t="s">
        <v>295</v>
      </c>
      <c r="X1259"/>
      <c r="Z1259" s="164" t="s">
        <v>295</v>
      </c>
      <c r="AC1259" s="164" t="s">
        <v>4929</v>
      </c>
      <c r="AE1259" s="164" t="s">
        <v>257</v>
      </c>
      <c r="AF1259" s="164" t="s">
        <v>3136</v>
      </c>
      <c r="AG1259" s="164" t="s">
        <v>2884</v>
      </c>
      <c r="AH1259"/>
      <c r="AI1259" s="164" t="s">
        <v>4938</v>
      </c>
      <c r="AJ1259" s="151" t="str">
        <f t="shared" si="19"/>
        <v>FS</v>
      </c>
      <c r="AK1259" s="151" t="b">
        <f>ISNUMBER(SEARCH("IRT",Table1[[#This Row],[Current_Status]]))</f>
        <v>0</v>
      </c>
      <c r="AL1259" s="152">
        <f>YEAR(Table1[[#This Row],[Project_Initiated]])</f>
        <v>2017</v>
      </c>
      <c r="AM1259" s="87">
        <v>43770</v>
      </c>
      <c r="AN1259" s="87" t="str">
        <f>IF(AND(Table1[[#This Row],[Completed Date]]&gt;="07/01/2019"+0,Table1[[#This Row],[Completed Date]]&lt;="6/30/2020"+0),"FY 19-20",IF(AND(Table1[[#This Row],[Completed Date]]&gt;="07/01/2018"+0,Table1[[#This Row],[Completed Date]]&lt;="6/30/2019"+0),"FY 18-19",""))</f>
        <v/>
      </c>
      <c r="AO1259" s="152" t="str">
        <f>IFERROR(FIND("R",Table1[[#This Row],[FS_Priority]]),"")</f>
        <v/>
      </c>
      <c r="AX1259"/>
      <c r="BA1259" s="3"/>
    </row>
    <row r="1260" spans="1:53" hidden="1" x14ac:dyDescent="0.25">
      <c r="A1260" s="164" t="s">
        <v>871</v>
      </c>
      <c r="B1260" s="164" t="s">
        <v>295</v>
      </c>
      <c r="C1260" s="164" t="s">
        <v>871</v>
      </c>
      <c r="D1260" s="168" t="b">
        <v>0</v>
      </c>
      <c r="E1260" s="164" t="s">
        <v>4818</v>
      </c>
      <c r="F1260" s="164" t="s">
        <v>3637</v>
      </c>
      <c r="G1260" s="164" t="s">
        <v>872</v>
      </c>
      <c r="H1260" s="164" t="s">
        <v>351</v>
      </c>
      <c r="I1260" s="164" t="s">
        <v>295</v>
      </c>
      <c r="J1260" s="164" t="s">
        <v>3773</v>
      </c>
      <c r="K1260" s="164" t="s">
        <v>4268</v>
      </c>
      <c r="L1260" s="164" t="s">
        <v>521</v>
      </c>
      <c r="M1260" s="164" t="s">
        <v>4273</v>
      </c>
      <c r="N1260" s="164" t="s">
        <v>295</v>
      </c>
      <c r="O1260" s="164" t="s">
        <v>263</v>
      </c>
      <c r="Q1260" s="164" t="s">
        <v>295</v>
      </c>
      <c r="R1260" s="164" t="s">
        <v>302</v>
      </c>
      <c r="S1260" s="168" t="b">
        <v>0</v>
      </c>
      <c r="V1260" s="170">
        <v>43250</v>
      </c>
      <c r="W1260" s="164" t="s">
        <v>295</v>
      </c>
      <c r="X1260"/>
      <c r="Z1260" s="164" t="s">
        <v>295</v>
      </c>
      <c r="AC1260" s="164" t="s">
        <v>295</v>
      </c>
      <c r="AE1260" s="164" t="s">
        <v>257</v>
      </c>
      <c r="AF1260" s="164" t="s">
        <v>2982</v>
      </c>
      <c r="AG1260" s="164" t="s">
        <v>2884</v>
      </c>
      <c r="AH1260" s="170">
        <v>43489</v>
      </c>
      <c r="AI1260" s="164" t="s">
        <v>4935</v>
      </c>
      <c r="AJ1260" s="151" t="str">
        <f t="shared" si="19"/>
        <v>FS</v>
      </c>
      <c r="AK1260" s="151" t="b">
        <f>ISNUMBER(SEARCH("IRT",Table1[[#This Row],[Current_Status]]))</f>
        <v>0</v>
      </c>
      <c r="AL1260" s="152">
        <f>YEAR(Table1[[#This Row],[Project_Initiated]])</f>
        <v>2018</v>
      </c>
      <c r="AM1260" s="87">
        <v>43770</v>
      </c>
      <c r="AN1260" s="87" t="str">
        <f>IF(AND(Table1[[#This Row],[Completed Date]]&gt;="07/01/2019"+0,Table1[[#This Row],[Completed Date]]&lt;="6/30/2020"+0),"FY 19-20",IF(AND(Table1[[#This Row],[Completed Date]]&gt;="07/01/2018"+0,Table1[[#This Row],[Completed Date]]&lt;="6/30/2019"+0),"FY 18-19",""))</f>
        <v>FY 18-19</v>
      </c>
      <c r="AO1260" s="152" t="str">
        <f>IFERROR(FIND("R",Table1[[#This Row],[FS_Priority]]),"")</f>
        <v/>
      </c>
      <c r="AX1260"/>
      <c r="BA1260" s="3"/>
    </row>
    <row r="1261" spans="1:53" hidden="1" x14ac:dyDescent="0.25">
      <c r="A1261" s="164" t="s">
        <v>738</v>
      </c>
      <c r="B1261" s="164" t="s">
        <v>295</v>
      </c>
      <c r="C1261" s="164" t="s">
        <v>738</v>
      </c>
      <c r="D1261" s="168" t="b">
        <v>0</v>
      </c>
      <c r="E1261" s="164" t="s">
        <v>4818</v>
      </c>
      <c r="F1261" s="164" t="s">
        <v>3638</v>
      </c>
      <c r="G1261" s="164" t="s">
        <v>295</v>
      </c>
      <c r="H1261" s="164" t="s">
        <v>545</v>
      </c>
      <c r="I1261" s="164" t="s">
        <v>295</v>
      </c>
      <c r="J1261" s="164" t="s">
        <v>2838</v>
      </c>
      <c r="K1261" s="164" t="s">
        <v>4268</v>
      </c>
      <c r="L1261" s="164" t="s">
        <v>521</v>
      </c>
      <c r="M1261" s="164" t="s">
        <v>4270</v>
      </c>
      <c r="N1261" s="164" t="s">
        <v>295</v>
      </c>
      <c r="O1261" s="164" t="s">
        <v>263</v>
      </c>
      <c r="Q1261" s="164" t="s">
        <v>295</v>
      </c>
      <c r="R1261" s="164" t="s">
        <v>264</v>
      </c>
      <c r="S1261" s="168" t="b">
        <v>0</v>
      </c>
      <c r="V1261" s="170">
        <v>43077</v>
      </c>
      <c r="W1261" s="164" t="s">
        <v>295</v>
      </c>
      <c r="X1261"/>
      <c r="Z1261" s="164" t="s">
        <v>295</v>
      </c>
      <c r="AC1261" s="164" t="s">
        <v>3639</v>
      </c>
      <c r="AE1261" s="164" t="s">
        <v>257</v>
      </c>
      <c r="AF1261" s="164" t="s">
        <v>3135</v>
      </c>
      <c r="AG1261" s="164" t="s">
        <v>2884</v>
      </c>
      <c r="AH1261" s="170">
        <v>43633</v>
      </c>
      <c r="AI1261" s="164" t="s">
        <v>4938</v>
      </c>
      <c r="AJ1261" s="151" t="str">
        <f t="shared" si="19"/>
        <v>FS</v>
      </c>
      <c r="AK1261" s="151" t="b">
        <f>ISNUMBER(SEARCH("IRT",Table1[[#This Row],[Current_Status]]))</f>
        <v>0</v>
      </c>
      <c r="AL1261" s="152">
        <f>YEAR(Table1[[#This Row],[Project_Initiated]])</f>
        <v>2017</v>
      </c>
      <c r="AM1261" s="87">
        <v>43770</v>
      </c>
      <c r="AN1261" s="87" t="str">
        <f>IF(AND(Table1[[#This Row],[Completed Date]]&gt;="07/01/2019"+0,Table1[[#This Row],[Completed Date]]&lt;="6/30/2020"+0),"FY 19-20",IF(AND(Table1[[#This Row],[Completed Date]]&gt;="07/01/2018"+0,Table1[[#This Row],[Completed Date]]&lt;="6/30/2019"+0),"FY 18-19",""))</f>
        <v>FY 18-19</v>
      </c>
      <c r="AO1261" s="152" t="str">
        <f>IFERROR(FIND("R",Table1[[#This Row],[FS_Priority]]),"")</f>
        <v/>
      </c>
      <c r="AX1261"/>
      <c r="BA1261" s="3"/>
    </row>
    <row r="1262" spans="1:53" hidden="1" x14ac:dyDescent="0.25">
      <c r="A1262" s="164" t="s">
        <v>801</v>
      </c>
      <c r="B1262" s="164" t="s">
        <v>295</v>
      </c>
      <c r="C1262" s="164" t="s">
        <v>801</v>
      </c>
      <c r="D1262" s="168" t="b">
        <v>0</v>
      </c>
      <c r="E1262" s="164" t="s">
        <v>4818</v>
      </c>
      <c r="F1262" s="164" t="s">
        <v>3636</v>
      </c>
      <c r="G1262" s="164" t="s">
        <v>295</v>
      </c>
      <c r="H1262" s="164" t="s">
        <v>545</v>
      </c>
      <c r="I1262" s="164" t="s">
        <v>4267</v>
      </c>
      <c r="J1262" s="164" t="s">
        <v>2838</v>
      </c>
      <c r="K1262" s="164" t="s">
        <v>4268</v>
      </c>
      <c r="L1262" s="164" t="s">
        <v>521</v>
      </c>
      <c r="M1262" s="164" t="s">
        <v>4269</v>
      </c>
      <c r="N1262" s="164" t="s">
        <v>295</v>
      </c>
      <c r="O1262" s="164" t="s">
        <v>263</v>
      </c>
      <c r="Q1262" s="164" t="s">
        <v>295</v>
      </c>
      <c r="R1262" s="164" t="s">
        <v>323</v>
      </c>
      <c r="S1262" s="168" t="b">
        <v>0</v>
      </c>
      <c r="V1262" s="170">
        <v>43171</v>
      </c>
      <c r="W1262" s="164" t="s">
        <v>295</v>
      </c>
      <c r="X1262"/>
      <c r="Z1262" s="164" t="s">
        <v>295</v>
      </c>
      <c r="AC1262" s="164" t="s">
        <v>2882</v>
      </c>
      <c r="AE1262" s="164" t="s">
        <v>257</v>
      </c>
      <c r="AF1262" s="164" t="s">
        <v>802</v>
      </c>
      <c r="AG1262" s="164" t="s">
        <v>2884</v>
      </c>
      <c r="AH1262" s="170">
        <v>43448</v>
      </c>
      <c r="AI1262" s="164" t="s">
        <v>4933</v>
      </c>
      <c r="AJ1262" s="151" t="str">
        <f t="shared" si="19"/>
        <v>FS</v>
      </c>
      <c r="AK1262" s="151" t="b">
        <f>ISNUMBER(SEARCH("IRT",Table1[[#This Row],[Current_Status]]))</f>
        <v>0</v>
      </c>
      <c r="AL1262" s="152">
        <f>YEAR(Table1[[#This Row],[Project_Initiated]])</f>
        <v>2018</v>
      </c>
      <c r="AM1262" s="87">
        <v>43770</v>
      </c>
      <c r="AN1262" s="87" t="str">
        <f>IF(AND(Table1[[#This Row],[Completed Date]]&gt;="07/01/2019"+0,Table1[[#This Row],[Completed Date]]&lt;="6/30/2020"+0),"FY 19-20",IF(AND(Table1[[#This Row],[Completed Date]]&gt;="07/01/2018"+0,Table1[[#This Row],[Completed Date]]&lt;="6/30/2019"+0),"FY 18-19",""))</f>
        <v>FY 18-19</v>
      </c>
      <c r="AO1262" s="152" t="str">
        <f>IFERROR(FIND("R",Table1[[#This Row],[FS_Priority]]),"")</f>
        <v/>
      </c>
      <c r="AX1262"/>
      <c r="BA1262" s="3"/>
    </row>
    <row r="1263" spans="1:53" hidden="1" x14ac:dyDescent="0.25">
      <c r="A1263" s="164" t="s">
        <v>2950</v>
      </c>
      <c r="B1263" s="164" t="s">
        <v>295</v>
      </c>
      <c r="C1263" s="164" t="s">
        <v>2950</v>
      </c>
      <c r="D1263" s="168" t="b">
        <v>0</v>
      </c>
      <c r="E1263" s="164" t="s">
        <v>4818</v>
      </c>
      <c r="F1263" s="164" t="s">
        <v>3644</v>
      </c>
      <c r="G1263" s="164" t="s">
        <v>295</v>
      </c>
      <c r="H1263" s="164" t="s">
        <v>545</v>
      </c>
      <c r="I1263" s="164" t="s">
        <v>4274</v>
      </c>
      <c r="J1263" s="164" t="s">
        <v>2838</v>
      </c>
      <c r="K1263" s="164" t="s">
        <v>4268</v>
      </c>
      <c r="L1263" s="164" t="s">
        <v>521</v>
      </c>
      <c r="M1263" s="164" t="s">
        <v>4275</v>
      </c>
      <c r="N1263" s="164" t="s">
        <v>295</v>
      </c>
      <c r="O1263" s="164" t="s">
        <v>243</v>
      </c>
      <c r="Q1263" s="164" t="s">
        <v>302</v>
      </c>
      <c r="R1263" s="164" t="s">
        <v>295</v>
      </c>
      <c r="S1263" s="168" t="b">
        <v>0</v>
      </c>
      <c r="V1263" s="170">
        <v>43423</v>
      </c>
      <c r="W1263" s="164" t="s">
        <v>295</v>
      </c>
      <c r="X1263"/>
      <c r="Z1263" s="164" t="s">
        <v>295</v>
      </c>
      <c r="AC1263" s="164" t="s">
        <v>3040</v>
      </c>
      <c r="AE1263" s="164" t="s">
        <v>295</v>
      </c>
      <c r="AF1263" s="164" t="s">
        <v>295</v>
      </c>
      <c r="AG1263" s="164" t="s">
        <v>295</v>
      </c>
      <c r="AH1263" s="170">
        <v>43528</v>
      </c>
      <c r="AI1263" s="164" t="s">
        <v>4931</v>
      </c>
      <c r="AJ1263" s="151" t="str">
        <f t="shared" si="19"/>
        <v>FS</v>
      </c>
      <c r="AK1263" s="151" t="b">
        <f>ISNUMBER(SEARCH("IRT",Table1[[#This Row],[Current_Status]]))</f>
        <v>0</v>
      </c>
      <c r="AL1263" s="152">
        <f>YEAR(Table1[[#This Row],[Project_Initiated]])</f>
        <v>2018</v>
      </c>
      <c r="AM1263" s="87">
        <v>43770</v>
      </c>
      <c r="AN1263" s="87" t="str">
        <f>IF(AND(Table1[[#This Row],[Completed Date]]&gt;="07/01/2019"+0,Table1[[#This Row],[Completed Date]]&lt;="6/30/2020"+0),"FY 19-20",IF(AND(Table1[[#This Row],[Completed Date]]&gt;="07/01/2018"+0,Table1[[#This Row],[Completed Date]]&lt;="6/30/2019"+0),"FY 18-19",""))</f>
        <v>FY 18-19</v>
      </c>
      <c r="AO1263" s="152" t="str">
        <f>IFERROR(FIND("R",Table1[[#This Row],[FS_Priority]]),"")</f>
        <v/>
      </c>
      <c r="AX1263"/>
      <c r="BA1263" s="3"/>
    </row>
    <row r="1264" spans="1:53" hidden="1" x14ac:dyDescent="0.25">
      <c r="A1264" s="164" t="s">
        <v>3241</v>
      </c>
      <c r="B1264" s="164" t="s">
        <v>295</v>
      </c>
      <c r="C1264" s="164" t="s">
        <v>3241</v>
      </c>
      <c r="D1264" s="168" t="b">
        <v>0</v>
      </c>
      <c r="E1264" s="164" t="s">
        <v>4818</v>
      </c>
      <c r="F1264" s="164" t="s">
        <v>3641</v>
      </c>
      <c r="G1264" s="164" t="s">
        <v>295</v>
      </c>
      <c r="H1264" s="164" t="s">
        <v>531</v>
      </c>
      <c r="I1264" s="164" t="s">
        <v>4350</v>
      </c>
      <c r="J1264" s="164" t="s">
        <v>2854</v>
      </c>
      <c r="K1264" s="164" t="s">
        <v>4268</v>
      </c>
      <c r="L1264" s="164" t="s">
        <v>521</v>
      </c>
      <c r="M1264" s="164" t="s">
        <v>4351</v>
      </c>
      <c r="N1264" s="164" t="s">
        <v>295</v>
      </c>
      <c r="O1264" s="164" t="s">
        <v>243</v>
      </c>
      <c r="Q1264" s="164" t="s">
        <v>302</v>
      </c>
      <c r="R1264" s="164" t="s">
        <v>295</v>
      </c>
      <c r="S1264" s="168" t="b">
        <v>0</v>
      </c>
      <c r="V1264" s="170">
        <v>43469</v>
      </c>
      <c r="W1264" s="164" t="s">
        <v>295</v>
      </c>
      <c r="X1264"/>
      <c r="Z1264" s="164" t="s">
        <v>295</v>
      </c>
      <c r="AC1264" s="164" t="s">
        <v>4459</v>
      </c>
      <c r="AE1264" s="164" t="s">
        <v>295</v>
      </c>
      <c r="AF1264" s="164" t="s">
        <v>295</v>
      </c>
      <c r="AG1264" s="164" t="s">
        <v>295</v>
      </c>
      <c r="AH1264" s="170">
        <v>43640</v>
      </c>
      <c r="AI1264" s="164" t="s">
        <v>4934</v>
      </c>
      <c r="AJ1264" s="151" t="str">
        <f t="shared" si="19"/>
        <v>FS</v>
      </c>
      <c r="AK1264" s="151" t="b">
        <f>ISNUMBER(SEARCH("IRT",Table1[[#This Row],[Current_Status]]))</f>
        <v>0</v>
      </c>
      <c r="AL1264" s="152">
        <f>YEAR(Table1[[#This Row],[Project_Initiated]])</f>
        <v>2019</v>
      </c>
      <c r="AM1264" s="87">
        <v>43770</v>
      </c>
      <c r="AN1264" s="87" t="str">
        <f>IF(AND(Table1[[#This Row],[Completed Date]]&gt;="07/01/2019"+0,Table1[[#This Row],[Completed Date]]&lt;="6/30/2020"+0),"FY 19-20",IF(AND(Table1[[#This Row],[Completed Date]]&gt;="07/01/2018"+0,Table1[[#This Row],[Completed Date]]&lt;="6/30/2019"+0),"FY 18-19",""))</f>
        <v>FY 18-19</v>
      </c>
      <c r="AO1264" s="152" t="str">
        <f>IFERROR(FIND("R",Table1[[#This Row],[FS_Priority]]),"")</f>
        <v/>
      </c>
      <c r="AX1264"/>
      <c r="BA1264" s="3"/>
    </row>
    <row r="1265" spans="1:53" hidden="1" x14ac:dyDescent="0.25">
      <c r="A1265" s="164" t="s">
        <v>3242</v>
      </c>
      <c r="B1265" s="164" t="s">
        <v>295</v>
      </c>
      <c r="C1265" s="164" t="s">
        <v>3242</v>
      </c>
      <c r="D1265" s="168" t="b">
        <v>0</v>
      </c>
      <c r="E1265" s="164" t="s">
        <v>4818</v>
      </c>
      <c r="F1265" s="164" t="s">
        <v>3642</v>
      </c>
      <c r="G1265" s="164" t="s">
        <v>295</v>
      </c>
      <c r="H1265" s="164" t="s">
        <v>545</v>
      </c>
      <c r="I1265" s="164" t="s">
        <v>3792</v>
      </c>
      <c r="J1265" s="164" t="s">
        <v>2839</v>
      </c>
      <c r="K1265" s="164" t="s">
        <v>4268</v>
      </c>
      <c r="L1265" s="164" t="s">
        <v>521</v>
      </c>
      <c r="M1265" s="164" t="s">
        <v>4277</v>
      </c>
      <c r="N1265" s="164" t="s">
        <v>295</v>
      </c>
      <c r="O1265" s="164" t="s">
        <v>243</v>
      </c>
      <c r="Q1265" s="164" t="s">
        <v>302</v>
      </c>
      <c r="R1265" s="164" t="s">
        <v>295</v>
      </c>
      <c r="S1265" s="168" t="b">
        <v>0</v>
      </c>
      <c r="V1265" s="170">
        <v>43482</v>
      </c>
      <c r="W1265" s="164" t="s">
        <v>295</v>
      </c>
      <c r="X1265"/>
      <c r="Z1265" s="164" t="s">
        <v>295</v>
      </c>
      <c r="AC1265" s="164" t="s">
        <v>295</v>
      </c>
      <c r="AE1265" s="164" t="s">
        <v>295</v>
      </c>
      <c r="AF1265" s="164" t="s">
        <v>295</v>
      </c>
      <c r="AG1265" s="164" t="s">
        <v>295</v>
      </c>
      <c r="AH1265"/>
      <c r="AI1265" s="164" t="s">
        <v>4934</v>
      </c>
      <c r="AJ1265" s="151" t="str">
        <f t="shared" si="19"/>
        <v>FS</v>
      </c>
      <c r="AK1265" s="151" t="b">
        <f>ISNUMBER(SEARCH("IRT",Table1[[#This Row],[Current_Status]]))</f>
        <v>0</v>
      </c>
      <c r="AL1265" s="152">
        <f>YEAR(Table1[[#This Row],[Project_Initiated]])</f>
        <v>2019</v>
      </c>
      <c r="AM1265" s="87">
        <v>43770</v>
      </c>
      <c r="AN1265" s="87" t="str">
        <f>IF(AND(Table1[[#This Row],[Completed Date]]&gt;="07/01/2019"+0,Table1[[#This Row],[Completed Date]]&lt;="6/30/2020"+0),"FY 19-20",IF(AND(Table1[[#This Row],[Completed Date]]&gt;="07/01/2018"+0,Table1[[#This Row],[Completed Date]]&lt;="6/30/2019"+0),"FY 18-19",""))</f>
        <v/>
      </c>
      <c r="AO1265" s="152" t="str">
        <f>IFERROR(FIND("R",Table1[[#This Row],[FS_Priority]]),"")</f>
        <v/>
      </c>
      <c r="AX1265"/>
      <c r="BA1265" s="3"/>
    </row>
    <row r="1266" spans="1:53" hidden="1" x14ac:dyDescent="0.25">
      <c r="A1266" s="164" t="s">
        <v>2951</v>
      </c>
      <c r="B1266" s="164" t="s">
        <v>295</v>
      </c>
      <c r="C1266" s="164" t="s">
        <v>2951</v>
      </c>
      <c r="D1266" s="168" t="b">
        <v>0</v>
      </c>
      <c r="E1266" s="164" t="s">
        <v>4818</v>
      </c>
      <c r="F1266" s="164" t="s">
        <v>2983</v>
      </c>
      <c r="G1266" s="164" t="s">
        <v>295</v>
      </c>
      <c r="H1266" s="164" t="s">
        <v>545</v>
      </c>
      <c r="I1266" s="164" t="s">
        <v>4276</v>
      </c>
      <c r="J1266" s="164" t="s">
        <v>2838</v>
      </c>
      <c r="K1266" s="164" t="s">
        <v>4268</v>
      </c>
      <c r="L1266" s="164" t="s">
        <v>521</v>
      </c>
      <c r="M1266" s="164" t="s">
        <v>4277</v>
      </c>
      <c r="N1266" s="164" t="s">
        <v>295</v>
      </c>
      <c r="O1266" s="164" t="s">
        <v>243</v>
      </c>
      <c r="Q1266" s="164" t="s">
        <v>320</v>
      </c>
      <c r="R1266" s="164" t="s">
        <v>295</v>
      </c>
      <c r="S1266" s="168" t="b">
        <v>0</v>
      </c>
      <c r="V1266" s="170">
        <v>43445</v>
      </c>
      <c r="W1266" s="164" t="s">
        <v>295</v>
      </c>
      <c r="X1266"/>
      <c r="Z1266" s="164" t="s">
        <v>295</v>
      </c>
      <c r="AC1266" s="164" t="s">
        <v>3163</v>
      </c>
      <c r="AE1266" s="164" t="s">
        <v>295</v>
      </c>
      <c r="AF1266" s="164" t="s">
        <v>295</v>
      </c>
      <c r="AG1266" s="164" t="s">
        <v>295</v>
      </c>
      <c r="AH1266" s="170">
        <v>43592</v>
      </c>
      <c r="AI1266" s="164" t="s">
        <v>4931</v>
      </c>
      <c r="AJ1266" s="151" t="str">
        <f t="shared" si="19"/>
        <v>FS</v>
      </c>
      <c r="AK1266" s="151" t="b">
        <f>ISNUMBER(SEARCH("IRT",Table1[[#This Row],[Current_Status]]))</f>
        <v>0</v>
      </c>
      <c r="AL1266" s="152">
        <f>YEAR(Table1[[#This Row],[Project_Initiated]])</f>
        <v>2018</v>
      </c>
      <c r="AM1266" s="87">
        <v>43770</v>
      </c>
      <c r="AN1266" s="87" t="str">
        <f>IF(AND(Table1[[#This Row],[Completed Date]]&gt;="07/01/2019"+0,Table1[[#This Row],[Completed Date]]&lt;="6/30/2020"+0),"FY 19-20",IF(AND(Table1[[#This Row],[Completed Date]]&gt;="07/01/2018"+0,Table1[[#This Row],[Completed Date]]&lt;="6/30/2019"+0),"FY 18-19",""))</f>
        <v>FY 18-19</v>
      </c>
      <c r="AO1266" s="152" t="str">
        <f>IFERROR(FIND("R",Table1[[#This Row],[FS_Priority]]),"")</f>
        <v/>
      </c>
      <c r="AX1266"/>
      <c r="BA1266" s="3"/>
    </row>
    <row r="1267" spans="1:53" hidden="1" x14ac:dyDescent="0.25">
      <c r="A1267" s="164" t="s">
        <v>514</v>
      </c>
      <c r="B1267" s="164" t="s">
        <v>295</v>
      </c>
      <c r="C1267" s="164" t="s">
        <v>514</v>
      </c>
      <c r="D1267" s="168" t="b">
        <v>0</v>
      </c>
      <c r="E1267" s="164" t="s">
        <v>4818</v>
      </c>
      <c r="F1267" s="164" t="s">
        <v>3646</v>
      </c>
      <c r="G1267" s="164" t="s">
        <v>295</v>
      </c>
      <c r="H1267" s="164" t="s">
        <v>351</v>
      </c>
      <c r="I1267" s="164" t="s">
        <v>4278</v>
      </c>
      <c r="J1267" s="164" t="s">
        <v>3773</v>
      </c>
      <c r="K1267" s="164" t="s">
        <v>4268</v>
      </c>
      <c r="L1267" s="164" t="s">
        <v>521</v>
      </c>
      <c r="M1267" s="164" t="s">
        <v>4273</v>
      </c>
      <c r="N1267" s="164" t="s">
        <v>295</v>
      </c>
      <c r="O1267" s="164" t="s">
        <v>263</v>
      </c>
      <c r="Q1267" s="164" t="s">
        <v>320</v>
      </c>
      <c r="R1267" s="164" t="s">
        <v>326</v>
      </c>
      <c r="S1267" s="168" t="b">
        <v>0</v>
      </c>
      <c r="V1267" s="170">
        <v>43177</v>
      </c>
      <c r="W1267" s="164" t="s">
        <v>295</v>
      </c>
      <c r="X1267"/>
      <c r="Z1267" s="164" t="s">
        <v>295</v>
      </c>
      <c r="AC1267" s="164" t="s">
        <v>2984</v>
      </c>
      <c r="AE1267" s="164" t="s">
        <v>257</v>
      </c>
      <c r="AF1267" s="164" t="s">
        <v>4427</v>
      </c>
      <c r="AG1267" s="164" t="s">
        <v>2884</v>
      </c>
      <c r="AH1267" s="170">
        <v>43497</v>
      </c>
      <c r="AI1267" s="164" t="s">
        <v>4933</v>
      </c>
      <c r="AJ1267" s="151" t="str">
        <f t="shared" si="19"/>
        <v>FS</v>
      </c>
      <c r="AK1267" s="151" t="b">
        <f>ISNUMBER(SEARCH("IRT",Table1[[#This Row],[Current_Status]]))</f>
        <v>0</v>
      </c>
      <c r="AL1267" s="152">
        <f>YEAR(Table1[[#This Row],[Project_Initiated]])</f>
        <v>2018</v>
      </c>
      <c r="AM1267" s="87">
        <v>43770</v>
      </c>
      <c r="AN1267" s="87" t="str">
        <f>IF(AND(Table1[[#This Row],[Completed Date]]&gt;="07/01/2019"+0,Table1[[#This Row],[Completed Date]]&lt;="6/30/2020"+0),"FY 19-20",IF(AND(Table1[[#This Row],[Completed Date]]&gt;="07/01/2018"+0,Table1[[#This Row],[Completed Date]]&lt;="6/30/2019"+0),"FY 18-19",""))</f>
        <v>FY 18-19</v>
      </c>
      <c r="AO1267" s="152" t="str">
        <f>IFERROR(FIND("R",Table1[[#This Row],[FS_Priority]]),"")</f>
        <v/>
      </c>
      <c r="AX1267"/>
      <c r="BA1267" s="3"/>
    </row>
    <row r="1268" spans="1:53" hidden="1" x14ac:dyDescent="0.25">
      <c r="A1268" s="164" t="s">
        <v>3243</v>
      </c>
      <c r="B1268" s="164" t="s">
        <v>295</v>
      </c>
      <c r="C1268" s="164" t="s">
        <v>3243</v>
      </c>
      <c r="D1268" s="168" t="b">
        <v>0</v>
      </c>
      <c r="E1268" s="164" t="s">
        <v>4818</v>
      </c>
      <c r="F1268" s="164" t="s">
        <v>3645</v>
      </c>
      <c r="G1268" s="164" t="s">
        <v>295</v>
      </c>
      <c r="H1268" s="164" t="s">
        <v>545</v>
      </c>
      <c r="I1268" s="164" t="s">
        <v>4352</v>
      </c>
      <c r="J1268" s="164" t="s">
        <v>2839</v>
      </c>
      <c r="K1268" s="164" t="s">
        <v>4268</v>
      </c>
      <c r="L1268" s="164" t="s">
        <v>521</v>
      </c>
      <c r="M1268" s="164" t="s">
        <v>4277</v>
      </c>
      <c r="N1268" s="164" t="s">
        <v>295</v>
      </c>
      <c r="O1268" s="164" t="s">
        <v>243</v>
      </c>
      <c r="Q1268" s="164" t="s">
        <v>320</v>
      </c>
      <c r="R1268" s="164" t="s">
        <v>295</v>
      </c>
      <c r="S1268" s="168" t="b">
        <v>0</v>
      </c>
      <c r="V1268" s="170">
        <v>43539</v>
      </c>
      <c r="W1268" s="164" t="s">
        <v>295</v>
      </c>
      <c r="X1268"/>
      <c r="Z1268" s="164" t="s">
        <v>295</v>
      </c>
      <c r="AC1268" s="164" t="s">
        <v>295</v>
      </c>
      <c r="AE1268" s="164" t="s">
        <v>295</v>
      </c>
      <c r="AF1268" s="164" t="s">
        <v>295</v>
      </c>
      <c r="AG1268" s="164" t="s">
        <v>295</v>
      </c>
      <c r="AH1268"/>
      <c r="AI1268" s="164" t="s">
        <v>4934</v>
      </c>
      <c r="AJ1268" s="151" t="str">
        <f t="shared" si="19"/>
        <v>FS</v>
      </c>
      <c r="AK1268" s="151" t="b">
        <f>ISNUMBER(SEARCH("IRT",Table1[[#This Row],[Current_Status]]))</f>
        <v>0</v>
      </c>
      <c r="AL1268" s="152">
        <f>YEAR(Table1[[#This Row],[Project_Initiated]])</f>
        <v>2019</v>
      </c>
      <c r="AM1268" s="87">
        <v>43770</v>
      </c>
      <c r="AN1268" s="87" t="str">
        <f>IF(AND(Table1[[#This Row],[Completed Date]]&gt;="07/01/2019"+0,Table1[[#This Row],[Completed Date]]&lt;="6/30/2020"+0),"FY 19-20",IF(AND(Table1[[#This Row],[Completed Date]]&gt;="07/01/2018"+0,Table1[[#This Row],[Completed Date]]&lt;="6/30/2019"+0),"FY 18-19",""))</f>
        <v/>
      </c>
      <c r="AO1268" s="152" t="str">
        <f>IFERROR(FIND("R",Table1[[#This Row],[FS_Priority]]),"")</f>
        <v/>
      </c>
      <c r="AX1268"/>
      <c r="BA1268" s="3"/>
    </row>
    <row r="1269" spans="1:53" hidden="1" x14ac:dyDescent="0.25">
      <c r="A1269" s="164" t="s">
        <v>3244</v>
      </c>
      <c r="B1269" s="164" t="s">
        <v>295</v>
      </c>
      <c r="C1269" s="164" t="s">
        <v>3244</v>
      </c>
      <c r="D1269" s="168" t="b">
        <v>0</v>
      </c>
      <c r="E1269" s="164" t="s">
        <v>4818</v>
      </c>
      <c r="F1269" s="164" t="s">
        <v>3648</v>
      </c>
      <c r="G1269" s="164" t="s">
        <v>295</v>
      </c>
      <c r="H1269" s="164" t="s">
        <v>545</v>
      </c>
      <c r="I1269" s="164" t="s">
        <v>4353</v>
      </c>
      <c r="J1269" s="164" t="s">
        <v>2839</v>
      </c>
      <c r="K1269" s="164" t="s">
        <v>4268</v>
      </c>
      <c r="L1269" s="164" t="s">
        <v>521</v>
      </c>
      <c r="M1269" s="164" t="s">
        <v>4269</v>
      </c>
      <c r="N1269" s="164" t="s">
        <v>295</v>
      </c>
      <c r="O1269" s="164" t="s">
        <v>243</v>
      </c>
      <c r="Q1269" s="164" t="s">
        <v>264</v>
      </c>
      <c r="R1269" s="164" t="s">
        <v>295</v>
      </c>
      <c r="S1269" s="168" t="b">
        <v>0</v>
      </c>
      <c r="V1269" s="170">
        <v>43497</v>
      </c>
      <c r="W1269" s="164" t="s">
        <v>295</v>
      </c>
      <c r="X1269"/>
      <c r="Z1269" s="164" t="s">
        <v>295</v>
      </c>
      <c r="AC1269" s="164" t="s">
        <v>295</v>
      </c>
      <c r="AE1269" s="164" t="s">
        <v>295</v>
      </c>
      <c r="AF1269" s="164" t="s">
        <v>295</v>
      </c>
      <c r="AG1269" s="164" t="s">
        <v>295</v>
      </c>
      <c r="AH1269"/>
      <c r="AI1269" s="164" t="s">
        <v>4934</v>
      </c>
      <c r="AJ1269" s="151" t="str">
        <f t="shared" si="19"/>
        <v>FS</v>
      </c>
      <c r="AK1269" s="151" t="b">
        <f>ISNUMBER(SEARCH("IRT",Table1[[#This Row],[Current_Status]]))</f>
        <v>0</v>
      </c>
      <c r="AL1269" s="152">
        <f>YEAR(Table1[[#This Row],[Project_Initiated]])</f>
        <v>2019</v>
      </c>
      <c r="AM1269" s="87">
        <v>43770</v>
      </c>
      <c r="AN1269" s="87" t="str">
        <f>IF(AND(Table1[[#This Row],[Completed Date]]&gt;="07/01/2019"+0,Table1[[#This Row],[Completed Date]]&lt;="6/30/2020"+0),"FY 19-20",IF(AND(Table1[[#This Row],[Completed Date]]&gt;="07/01/2018"+0,Table1[[#This Row],[Completed Date]]&lt;="6/30/2019"+0),"FY 18-19",""))</f>
        <v/>
      </c>
      <c r="AO1269" s="152" t="str">
        <f>IFERROR(FIND("R",Table1[[#This Row],[FS_Priority]]),"")</f>
        <v/>
      </c>
      <c r="AX1269"/>
      <c r="BA1269" s="3"/>
    </row>
    <row r="1270" spans="1:53" hidden="1" x14ac:dyDescent="0.25">
      <c r="A1270" s="164" t="s">
        <v>956</v>
      </c>
      <c r="B1270" s="164" t="s">
        <v>295</v>
      </c>
      <c r="C1270" s="164" t="s">
        <v>956</v>
      </c>
      <c r="D1270" s="168" t="b">
        <v>0</v>
      </c>
      <c r="E1270" s="164" t="s">
        <v>4818</v>
      </c>
      <c r="F1270" s="164" t="s">
        <v>3647</v>
      </c>
      <c r="G1270" s="164" t="s">
        <v>295</v>
      </c>
      <c r="H1270" s="164" t="s">
        <v>545</v>
      </c>
      <c r="I1270" s="164" t="s">
        <v>295</v>
      </c>
      <c r="J1270" s="164" t="s">
        <v>2838</v>
      </c>
      <c r="K1270" s="164" t="s">
        <v>4268</v>
      </c>
      <c r="L1270" s="164" t="s">
        <v>521</v>
      </c>
      <c r="M1270" s="164" t="s">
        <v>4269</v>
      </c>
      <c r="N1270" s="164" t="s">
        <v>295</v>
      </c>
      <c r="O1270" s="164" t="s">
        <v>243</v>
      </c>
      <c r="Q1270" s="164" t="s">
        <v>264</v>
      </c>
      <c r="R1270" s="164" t="s">
        <v>295</v>
      </c>
      <c r="S1270" s="168" t="b">
        <v>0</v>
      </c>
      <c r="V1270" s="170">
        <v>43298</v>
      </c>
      <c r="W1270" s="164" t="s">
        <v>295</v>
      </c>
      <c r="X1270"/>
      <c r="Z1270" s="164" t="s">
        <v>295</v>
      </c>
      <c r="AC1270" s="164" t="s">
        <v>624</v>
      </c>
      <c r="AE1270" s="164" t="s">
        <v>243</v>
      </c>
      <c r="AF1270" s="164" t="s">
        <v>624</v>
      </c>
      <c r="AG1270" s="164" t="s">
        <v>624</v>
      </c>
      <c r="AH1270" s="170">
        <v>43395</v>
      </c>
      <c r="AI1270" s="164" t="s">
        <v>4932</v>
      </c>
      <c r="AJ1270" s="151" t="str">
        <f t="shared" si="19"/>
        <v>FS</v>
      </c>
      <c r="AK1270" s="151" t="b">
        <f>ISNUMBER(SEARCH("IRT",Table1[[#This Row],[Current_Status]]))</f>
        <v>0</v>
      </c>
      <c r="AL1270" s="152">
        <f>YEAR(Table1[[#This Row],[Project_Initiated]])</f>
        <v>2018</v>
      </c>
      <c r="AM1270" s="87">
        <v>43770</v>
      </c>
      <c r="AN1270" s="87" t="str">
        <f>IF(AND(Table1[[#This Row],[Completed Date]]&gt;="07/01/2019"+0,Table1[[#This Row],[Completed Date]]&lt;="6/30/2020"+0),"FY 19-20",IF(AND(Table1[[#This Row],[Completed Date]]&gt;="07/01/2018"+0,Table1[[#This Row],[Completed Date]]&lt;="6/30/2019"+0),"FY 18-19",""))</f>
        <v>FY 18-19</v>
      </c>
      <c r="AO1270" s="152" t="str">
        <f>IFERROR(FIND("R",Table1[[#This Row],[FS_Priority]]),"")</f>
        <v/>
      </c>
      <c r="AX1270"/>
      <c r="BA1270" s="3"/>
    </row>
    <row r="1271" spans="1:53" hidden="1" x14ac:dyDescent="0.25">
      <c r="A1271" s="164" t="s">
        <v>976</v>
      </c>
      <c r="B1271" s="164" t="s">
        <v>295</v>
      </c>
      <c r="C1271" s="164" t="s">
        <v>976</v>
      </c>
      <c r="D1271" s="168" t="b">
        <v>0</v>
      </c>
      <c r="E1271" s="164" t="s">
        <v>4818</v>
      </c>
      <c r="F1271" s="164" t="s">
        <v>3649</v>
      </c>
      <c r="G1271" s="164" t="s">
        <v>295</v>
      </c>
      <c r="H1271" s="164" t="s">
        <v>977</v>
      </c>
      <c r="I1271" s="164" t="s">
        <v>4279</v>
      </c>
      <c r="J1271" s="164" t="s">
        <v>2838</v>
      </c>
      <c r="K1271" s="164" t="s">
        <v>4268</v>
      </c>
      <c r="L1271" s="164" t="s">
        <v>521</v>
      </c>
      <c r="M1271" s="164" t="s">
        <v>4280</v>
      </c>
      <c r="N1271" s="164" t="s">
        <v>295</v>
      </c>
      <c r="O1271" s="164" t="s">
        <v>243</v>
      </c>
      <c r="Q1271" s="164" t="s">
        <v>323</v>
      </c>
      <c r="R1271" s="164" t="s">
        <v>295</v>
      </c>
      <c r="S1271" s="168" t="b">
        <v>0</v>
      </c>
      <c r="V1271" s="170">
        <v>43314</v>
      </c>
      <c r="W1271" s="164" t="s">
        <v>295</v>
      </c>
      <c r="X1271"/>
      <c r="Z1271" s="164" t="s">
        <v>295</v>
      </c>
      <c r="AC1271" s="164" t="s">
        <v>624</v>
      </c>
      <c r="AE1271" s="164" t="s">
        <v>243</v>
      </c>
      <c r="AF1271" s="164" t="s">
        <v>624</v>
      </c>
      <c r="AG1271" s="164" t="s">
        <v>624</v>
      </c>
      <c r="AH1271" s="170">
        <v>43395</v>
      </c>
      <c r="AI1271" s="164" t="s">
        <v>4932</v>
      </c>
      <c r="AJ1271" s="151" t="str">
        <f t="shared" si="19"/>
        <v>FS</v>
      </c>
      <c r="AK1271" s="151" t="b">
        <f>ISNUMBER(SEARCH("IRT",Table1[[#This Row],[Current_Status]]))</f>
        <v>0</v>
      </c>
      <c r="AL1271" s="152">
        <f>YEAR(Table1[[#This Row],[Project_Initiated]])</f>
        <v>2018</v>
      </c>
      <c r="AM1271" s="87">
        <v>43770</v>
      </c>
      <c r="AN1271" s="87" t="str">
        <f>IF(AND(Table1[[#This Row],[Completed Date]]&gt;="07/01/2019"+0,Table1[[#This Row],[Completed Date]]&lt;="6/30/2020"+0),"FY 19-20",IF(AND(Table1[[#This Row],[Completed Date]]&gt;="07/01/2018"+0,Table1[[#This Row],[Completed Date]]&lt;="6/30/2019"+0),"FY 18-19",""))</f>
        <v>FY 18-19</v>
      </c>
      <c r="AO1271" s="152" t="str">
        <f>IFERROR(FIND("R",Table1[[#This Row],[FS_Priority]]),"")</f>
        <v/>
      </c>
      <c r="AX1271"/>
      <c r="BA1271" s="3"/>
    </row>
    <row r="1272" spans="1:53" hidden="1" x14ac:dyDescent="0.25">
      <c r="A1272" s="164" t="s">
        <v>515</v>
      </c>
      <c r="B1272" s="164" t="s">
        <v>295</v>
      </c>
      <c r="C1272" s="164" t="s">
        <v>515</v>
      </c>
      <c r="D1272" s="168" t="b">
        <v>0</v>
      </c>
      <c r="E1272" s="164" t="s">
        <v>4818</v>
      </c>
      <c r="F1272" s="164" t="s">
        <v>3650</v>
      </c>
      <c r="G1272" s="164" t="s">
        <v>295</v>
      </c>
      <c r="H1272" s="164" t="s">
        <v>545</v>
      </c>
      <c r="I1272" s="164" t="s">
        <v>4281</v>
      </c>
      <c r="J1272" s="164" t="s">
        <v>2838</v>
      </c>
      <c r="K1272" s="164" t="s">
        <v>4268</v>
      </c>
      <c r="L1272" s="164" t="s">
        <v>521</v>
      </c>
      <c r="M1272" s="164" t="s">
        <v>4277</v>
      </c>
      <c r="N1272" s="164" t="s">
        <v>295</v>
      </c>
      <c r="O1272" s="164" t="s">
        <v>243</v>
      </c>
      <c r="Q1272" s="164" t="s">
        <v>324</v>
      </c>
      <c r="R1272" s="164" t="s">
        <v>295</v>
      </c>
      <c r="S1272" s="168" t="b">
        <v>0</v>
      </c>
      <c r="V1272" s="170">
        <v>43321</v>
      </c>
      <c r="W1272" s="164" t="s">
        <v>295</v>
      </c>
      <c r="X1272"/>
      <c r="Z1272" s="164" t="s">
        <v>295</v>
      </c>
      <c r="AC1272" s="164" t="s">
        <v>624</v>
      </c>
      <c r="AE1272" s="164" t="s">
        <v>243</v>
      </c>
      <c r="AF1272" s="164" t="s">
        <v>624</v>
      </c>
      <c r="AG1272" s="164" t="s">
        <v>624</v>
      </c>
      <c r="AH1272" s="170">
        <v>43412</v>
      </c>
      <c r="AI1272" s="164" t="s">
        <v>4932</v>
      </c>
      <c r="AJ1272" s="151" t="str">
        <f t="shared" si="19"/>
        <v>FS</v>
      </c>
      <c r="AK1272" s="151" t="b">
        <f>ISNUMBER(SEARCH("IRT",Table1[[#This Row],[Current_Status]]))</f>
        <v>0</v>
      </c>
      <c r="AL1272" s="152">
        <f>YEAR(Table1[[#This Row],[Project_Initiated]])</f>
        <v>2018</v>
      </c>
      <c r="AM1272" s="87">
        <v>43770</v>
      </c>
      <c r="AN1272" s="87" t="str">
        <f>IF(AND(Table1[[#This Row],[Completed Date]]&gt;="07/01/2019"+0,Table1[[#This Row],[Completed Date]]&lt;="6/30/2020"+0),"FY 19-20",IF(AND(Table1[[#This Row],[Completed Date]]&gt;="07/01/2018"+0,Table1[[#This Row],[Completed Date]]&lt;="6/30/2019"+0),"FY 18-19",""))</f>
        <v>FY 18-19</v>
      </c>
      <c r="AO1272" s="152" t="str">
        <f>IFERROR(FIND("R",Table1[[#This Row],[FS_Priority]]),"")</f>
        <v/>
      </c>
      <c r="AX1272"/>
      <c r="BA1272" s="3"/>
    </row>
    <row r="1273" spans="1:53" hidden="1" x14ac:dyDescent="0.25">
      <c r="A1273" s="164" t="s">
        <v>4779</v>
      </c>
      <c r="B1273" s="164" t="s">
        <v>295</v>
      </c>
      <c r="C1273" s="164" t="s">
        <v>4779</v>
      </c>
      <c r="D1273" s="168" t="b">
        <v>0</v>
      </c>
      <c r="E1273" s="164" t="s">
        <v>4818</v>
      </c>
      <c r="F1273" s="164" t="s">
        <v>4806</v>
      </c>
      <c r="G1273" s="164" t="s">
        <v>4807</v>
      </c>
      <c r="H1273" s="164" t="s">
        <v>351</v>
      </c>
      <c r="I1273" s="164" t="s">
        <v>3815</v>
      </c>
      <c r="J1273" s="164" t="s">
        <v>2832</v>
      </c>
      <c r="K1273" s="164" t="s">
        <v>4268</v>
      </c>
      <c r="L1273" s="164" t="s">
        <v>521</v>
      </c>
      <c r="M1273" s="164" t="s">
        <v>4808</v>
      </c>
      <c r="N1273" s="164" t="s">
        <v>295</v>
      </c>
      <c r="O1273" s="164" t="s">
        <v>263</v>
      </c>
      <c r="Q1273" s="164" t="s">
        <v>4910</v>
      </c>
      <c r="R1273" s="164" t="s">
        <v>295</v>
      </c>
      <c r="S1273" s="168" t="b">
        <v>0</v>
      </c>
      <c r="V1273" s="170">
        <v>43689</v>
      </c>
      <c r="W1273" s="164" t="s">
        <v>295</v>
      </c>
      <c r="X1273"/>
      <c r="Z1273" s="164" t="s">
        <v>295</v>
      </c>
      <c r="AC1273" s="164" t="s">
        <v>295</v>
      </c>
      <c r="AD1273" s="170">
        <v>43740</v>
      </c>
      <c r="AE1273" s="164" t="s">
        <v>257</v>
      </c>
      <c r="AF1273" s="164" t="s">
        <v>4867</v>
      </c>
      <c r="AG1273" s="164" t="s">
        <v>2884</v>
      </c>
      <c r="AH1273"/>
      <c r="AI1273" s="164" t="s">
        <v>4940</v>
      </c>
      <c r="AJ1273" s="151" t="str">
        <f t="shared" si="19"/>
        <v>FS</v>
      </c>
      <c r="AK1273" s="151" t="b">
        <f>ISNUMBER(SEARCH("IRT",Table1[[#This Row],[Current_Status]]))</f>
        <v>0</v>
      </c>
      <c r="AL1273" s="152">
        <f>YEAR(Table1[[#This Row],[Project_Initiated]])</f>
        <v>2019</v>
      </c>
      <c r="AM1273" s="87">
        <v>43770</v>
      </c>
      <c r="AN1273" s="87" t="str">
        <f>IF(AND(Table1[[#This Row],[Completed Date]]&gt;="07/01/2019"+0,Table1[[#This Row],[Completed Date]]&lt;="6/30/2020"+0),"FY 19-20",IF(AND(Table1[[#This Row],[Completed Date]]&gt;="07/01/2018"+0,Table1[[#This Row],[Completed Date]]&lt;="6/30/2019"+0),"FY 18-19",""))</f>
        <v/>
      </c>
      <c r="AO1273" s="152" t="str">
        <f>IFERROR(FIND("R",Table1[[#This Row],[FS_Priority]]),"")</f>
        <v/>
      </c>
      <c r="AX1273"/>
      <c r="BA1273" s="3"/>
    </row>
    <row r="1274" spans="1:53" hidden="1" x14ac:dyDescent="0.25">
      <c r="A1274" s="164" t="s">
        <v>513</v>
      </c>
      <c r="B1274" s="164" t="s">
        <v>295</v>
      </c>
      <c r="C1274" s="164" t="s">
        <v>513</v>
      </c>
      <c r="D1274" s="168" t="b">
        <v>0</v>
      </c>
      <c r="E1274" s="164" t="s">
        <v>4818</v>
      </c>
      <c r="F1274" s="164" t="s">
        <v>3643</v>
      </c>
      <c r="G1274" s="164" t="s">
        <v>4495</v>
      </c>
      <c r="H1274" s="164" t="s">
        <v>351</v>
      </c>
      <c r="I1274" s="164" t="s">
        <v>372</v>
      </c>
      <c r="J1274" s="164" t="s">
        <v>2852</v>
      </c>
      <c r="K1274" s="164" t="s">
        <v>4268</v>
      </c>
      <c r="L1274" s="164" t="s">
        <v>521</v>
      </c>
      <c r="M1274" s="164" t="s">
        <v>4273</v>
      </c>
      <c r="N1274" s="164" t="s">
        <v>295</v>
      </c>
      <c r="O1274" s="164" t="s">
        <v>263</v>
      </c>
      <c r="Q1274" s="164" t="s">
        <v>3586</v>
      </c>
      <c r="R1274" s="164" t="s">
        <v>324</v>
      </c>
      <c r="S1274" s="168" t="b">
        <v>0</v>
      </c>
      <c r="V1274" s="170">
        <v>43060</v>
      </c>
      <c r="W1274" s="164" t="s">
        <v>295</v>
      </c>
      <c r="X1274"/>
      <c r="Z1274" s="164" t="s">
        <v>295</v>
      </c>
      <c r="AC1274" s="164" t="s">
        <v>5008</v>
      </c>
      <c r="AD1274" s="170">
        <v>43123</v>
      </c>
      <c r="AE1274" s="164" t="s">
        <v>257</v>
      </c>
      <c r="AF1274" s="164" t="s">
        <v>4843</v>
      </c>
      <c r="AG1274" s="164" t="s">
        <v>2884</v>
      </c>
      <c r="AH1274"/>
      <c r="AI1274" s="164" t="s">
        <v>4938</v>
      </c>
      <c r="AJ1274" s="151" t="str">
        <f t="shared" si="19"/>
        <v>FS</v>
      </c>
      <c r="AK1274" s="151" t="b">
        <f>ISNUMBER(SEARCH("IRT",Table1[[#This Row],[Current_Status]]))</f>
        <v>0</v>
      </c>
      <c r="AL1274" s="152">
        <f>YEAR(Table1[[#This Row],[Project_Initiated]])</f>
        <v>2017</v>
      </c>
      <c r="AM1274" s="87">
        <v>43770</v>
      </c>
      <c r="AN1274" s="87" t="str">
        <f>IF(AND(Table1[[#This Row],[Completed Date]]&gt;="07/01/2019"+0,Table1[[#This Row],[Completed Date]]&lt;="6/30/2020"+0),"FY 19-20",IF(AND(Table1[[#This Row],[Completed Date]]&gt;="07/01/2018"+0,Table1[[#This Row],[Completed Date]]&lt;="6/30/2019"+0),"FY 18-19",""))</f>
        <v/>
      </c>
      <c r="AO1274" s="152">
        <f>IFERROR(FIND("R",Table1[[#This Row],[FS_Priority]]),"")</f>
        <v>1</v>
      </c>
      <c r="AX1274"/>
      <c r="BA1274" s="3"/>
    </row>
    <row r="1275" spans="1:53" hidden="1" x14ac:dyDescent="0.25">
      <c r="A1275" s="164" t="s">
        <v>3139</v>
      </c>
      <c r="B1275" s="164" t="s">
        <v>3139</v>
      </c>
      <c r="C1275" s="164" t="s">
        <v>295</v>
      </c>
      <c r="D1275" s="168" t="b">
        <v>0</v>
      </c>
      <c r="E1275" s="164" t="s">
        <v>4818</v>
      </c>
      <c r="F1275" s="164" t="s">
        <v>3189</v>
      </c>
      <c r="G1275" s="164" t="s">
        <v>4271</v>
      </c>
      <c r="H1275" s="164" t="s">
        <v>295</v>
      </c>
      <c r="I1275" s="164" t="s">
        <v>295</v>
      </c>
      <c r="J1275" s="164" t="s">
        <v>57</v>
      </c>
      <c r="K1275" s="164" t="s">
        <v>4268</v>
      </c>
      <c r="L1275" s="164" t="s">
        <v>521</v>
      </c>
      <c r="M1275" s="164" t="s">
        <v>4272</v>
      </c>
      <c r="N1275" s="164" t="s">
        <v>295</v>
      </c>
      <c r="O1275" s="164" t="s">
        <v>3829</v>
      </c>
      <c r="P1275" s="168">
        <v>1</v>
      </c>
      <c r="Q1275" s="164" t="s">
        <v>295</v>
      </c>
      <c r="R1275" s="164" t="s">
        <v>295</v>
      </c>
      <c r="S1275" s="168" t="b">
        <v>0</v>
      </c>
      <c r="V1275" s="170">
        <v>43571</v>
      </c>
      <c r="W1275" s="164" t="s">
        <v>72</v>
      </c>
      <c r="X1275" s="170">
        <v>44013</v>
      </c>
      <c r="Y1275" s="170">
        <v>44044</v>
      </c>
      <c r="Z1275" s="164" t="s">
        <v>295</v>
      </c>
      <c r="AC1275" s="164" t="s">
        <v>295</v>
      </c>
      <c r="AE1275" s="164" t="s">
        <v>295</v>
      </c>
      <c r="AF1275" s="164" t="s">
        <v>295</v>
      </c>
      <c r="AG1275" s="164" t="s">
        <v>295</v>
      </c>
      <c r="AH1275"/>
      <c r="AI1275" s="164" t="s">
        <v>295</v>
      </c>
      <c r="AJ1275" s="151" t="str">
        <f t="shared" si="19"/>
        <v>PD&amp;C</v>
      </c>
      <c r="AK1275" s="151" t="b">
        <f>ISNUMBER(SEARCH("IRT",Table1[[#This Row],[Current_Status]]))</f>
        <v>0</v>
      </c>
      <c r="AL1275" s="152">
        <f>YEAR(Table1[[#This Row],[Project_Initiated]])</f>
        <v>2019</v>
      </c>
      <c r="AM1275" s="87">
        <v>43770</v>
      </c>
      <c r="AN1275" s="87" t="str">
        <f>IF(AND(Table1[[#This Row],[Completed Date]]&gt;="07/01/2019"+0,Table1[[#This Row],[Completed Date]]&lt;="6/30/2020"+0),"FY 19-20",IF(AND(Table1[[#This Row],[Completed Date]]&gt;="07/01/2018"+0,Table1[[#This Row],[Completed Date]]&lt;="6/30/2019"+0),"FY 18-19",""))</f>
        <v/>
      </c>
      <c r="AO1275" s="152" t="str">
        <f>IFERROR(FIND("R",Table1[[#This Row],[FS_Priority]]),"")</f>
        <v/>
      </c>
      <c r="AX1275"/>
      <c r="BA1275" s="3"/>
    </row>
    <row r="1276" spans="1:53" hidden="1" x14ac:dyDescent="0.25">
      <c r="A1276" s="164" t="s">
        <v>223</v>
      </c>
      <c r="B1276" s="164" t="s">
        <v>223</v>
      </c>
      <c r="C1276" s="164" t="s">
        <v>295</v>
      </c>
      <c r="D1276" s="168" t="b">
        <v>0</v>
      </c>
      <c r="E1276" s="164" t="s">
        <v>4818</v>
      </c>
      <c r="F1276" s="164" t="s">
        <v>4941</v>
      </c>
      <c r="G1276" s="164" t="s">
        <v>4287</v>
      </c>
      <c r="H1276" s="164" t="s">
        <v>351</v>
      </c>
      <c r="I1276" s="164" t="s">
        <v>295</v>
      </c>
      <c r="J1276" s="164" t="s">
        <v>3831</v>
      </c>
      <c r="K1276" s="164" t="s">
        <v>4268</v>
      </c>
      <c r="L1276" s="164" t="s">
        <v>521</v>
      </c>
      <c r="M1276" s="164" t="s">
        <v>4288</v>
      </c>
      <c r="N1276" s="164" t="s">
        <v>295</v>
      </c>
      <c r="O1276" s="164" t="s">
        <v>4522</v>
      </c>
      <c r="P1276" s="168">
        <v>2</v>
      </c>
      <c r="Q1276" s="164" t="s">
        <v>295</v>
      </c>
      <c r="R1276" s="164" t="s">
        <v>295</v>
      </c>
      <c r="S1276" s="168" t="b">
        <v>0</v>
      </c>
      <c r="T1276" s="168">
        <v>50000</v>
      </c>
      <c r="V1276" s="170">
        <v>43332</v>
      </c>
      <c r="W1276" s="164" t="s">
        <v>74</v>
      </c>
      <c r="X1276" s="170">
        <v>43831</v>
      </c>
      <c r="Y1276" s="170">
        <v>43922</v>
      </c>
      <c r="Z1276" s="164" t="s">
        <v>295</v>
      </c>
      <c r="AC1276" s="164" t="s">
        <v>295</v>
      </c>
      <c r="AE1276" s="164" t="s">
        <v>295</v>
      </c>
      <c r="AF1276" s="164" t="s">
        <v>295</v>
      </c>
      <c r="AG1276" s="164" t="s">
        <v>295</v>
      </c>
      <c r="AH1276"/>
      <c r="AI1276" s="164" t="s">
        <v>295</v>
      </c>
      <c r="AJ1276" s="151" t="str">
        <f t="shared" si="19"/>
        <v>PD&amp;C</v>
      </c>
      <c r="AK1276" s="151" t="b">
        <f>ISNUMBER(SEARCH("IRT",Table1[[#This Row],[Current_Status]]))</f>
        <v>0</v>
      </c>
      <c r="AL1276" s="152">
        <f>YEAR(Table1[[#This Row],[Project_Initiated]])</f>
        <v>2018</v>
      </c>
      <c r="AM1276" s="87">
        <v>43770</v>
      </c>
      <c r="AN1276" s="87" t="str">
        <f>IF(AND(Table1[[#This Row],[Completed Date]]&gt;="07/01/2019"+0,Table1[[#This Row],[Completed Date]]&lt;="6/30/2020"+0),"FY 19-20",IF(AND(Table1[[#This Row],[Completed Date]]&gt;="07/01/2018"+0,Table1[[#This Row],[Completed Date]]&lt;="6/30/2019"+0),"FY 18-19",""))</f>
        <v/>
      </c>
      <c r="AO1276" s="152" t="str">
        <f>IFERROR(FIND("R",Table1[[#This Row],[FS_Priority]]),"")</f>
        <v/>
      </c>
      <c r="AX1276"/>
      <c r="BA1276" s="3"/>
    </row>
    <row r="1277" spans="1:53" hidden="1" x14ac:dyDescent="0.25">
      <c r="A1277" s="164" t="s">
        <v>219</v>
      </c>
      <c r="B1277" s="164" t="s">
        <v>219</v>
      </c>
      <c r="C1277" s="164" t="s">
        <v>295</v>
      </c>
      <c r="D1277" s="168" t="b">
        <v>0</v>
      </c>
      <c r="E1277" s="164" t="s">
        <v>4818</v>
      </c>
      <c r="F1277" s="164" t="s">
        <v>220</v>
      </c>
      <c r="G1277" s="164" t="s">
        <v>4282</v>
      </c>
      <c r="H1277" s="164" t="s">
        <v>520</v>
      </c>
      <c r="I1277" s="164" t="s">
        <v>295</v>
      </c>
      <c r="J1277" s="164" t="s">
        <v>3854</v>
      </c>
      <c r="K1277" s="164" t="s">
        <v>4268</v>
      </c>
      <c r="L1277" s="164" t="s">
        <v>521</v>
      </c>
      <c r="M1277" s="164" t="s">
        <v>4283</v>
      </c>
      <c r="N1277" s="164" t="s">
        <v>295</v>
      </c>
      <c r="O1277" s="164" t="s">
        <v>169</v>
      </c>
      <c r="P1277" s="168">
        <v>4</v>
      </c>
      <c r="Q1277" s="164" t="s">
        <v>295</v>
      </c>
      <c r="R1277" s="164" t="s">
        <v>295</v>
      </c>
      <c r="S1277" s="168" t="b">
        <v>0</v>
      </c>
      <c r="T1277" s="168">
        <v>396000</v>
      </c>
      <c r="V1277" s="170">
        <v>43039</v>
      </c>
      <c r="W1277" s="164" t="s">
        <v>5050</v>
      </c>
      <c r="X1277" s="170">
        <v>43640</v>
      </c>
      <c r="Y1277" s="170">
        <v>43707</v>
      </c>
      <c r="Z1277" s="164" t="s">
        <v>295</v>
      </c>
      <c r="AC1277" s="164" t="s">
        <v>295</v>
      </c>
      <c r="AE1277" s="164" t="s">
        <v>295</v>
      </c>
      <c r="AF1277" s="164" t="s">
        <v>295</v>
      </c>
      <c r="AG1277" s="164" t="s">
        <v>295</v>
      </c>
      <c r="AH1277"/>
      <c r="AI1277" s="164" t="s">
        <v>295</v>
      </c>
      <c r="AJ1277" s="151" t="str">
        <f t="shared" si="19"/>
        <v>PD&amp;C</v>
      </c>
      <c r="AK1277" s="151" t="b">
        <f>ISNUMBER(SEARCH("IRT",Table1[[#This Row],[Current_Status]]))</f>
        <v>0</v>
      </c>
      <c r="AL1277" s="152">
        <f>YEAR(Table1[[#This Row],[Project_Initiated]])</f>
        <v>2017</v>
      </c>
      <c r="AM1277" s="87">
        <v>43770</v>
      </c>
      <c r="AN1277" s="87" t="str">
        <f>IF(AND(Table1[[#This Row],[Completed Date]]&gt;="07/01/2019"+0,Table1[[#This Row],[Completed Date]]&lt;="6/30/2020"+0),"FY 19-20",IF(AND(Table1[[#This Row],[Completed Date]]&gt;="07/01/2018"+0,Table1[[#This Row],[Completed Date]]&lt;="6/30/2019"+0),"FY 18-19",""))</f>
        <v/>
      </c>
      <c r="AO1277" s="152" t="str">
        <f>IFERROR(FIND("R",Table1[[#This Row],[FS_Priority]]),"")</f>
        <v/>
      </c>
      <c r="AX1277"/>
      <c r="BA1277" s="3"/>
    </row>
    <row r="1278" spans="1:53" hidden="1" x14ac:dyDescent="0.25">
      <c r="A1278" s="164" t="s">
        <v>3062</v>
      </c>
      <c r="B1278" s="164" t="s">
        <v>3062</v>
      </c>
      <c r="C1278" s="164" t="s">
        <v>295</v>
      </c>
      <c r="D1278" s="168" t="b">
        <v>0</v>
      </c>
      <c r="E1278" s="164" t="s">
        <v>4818</v>
      </c>
      <c r="F1278" s="164" t="s">
        <v>3075</v>
      </c>
      <c r="G1278" s="164" t="s">
        <v>3076</v>
      </c>
      <c r="H1278" s="164" t="s">
        <v>295</v>
      </c>
      <c r="I1278" s="164" t="s">
        <v>4284</v>
      </c>
      <c r="J1278" s="164" t="s">
        <v>57</v>
      </c>
      <c r="K1278" s="164" t="s">
        <v>4268</v>
      </c>
      <c r="L1278" s="164" t="s">
        <v>521</v>
      </c>
      <c r="M1278" s="164" t="s">
        <v>4285</v>
      </c>
      <c r="N1278" s="164" t="s">
        <v>295</v>
      </c>
      <c r="O1278" s="164" t="s">
        <v>3829</v>
      </c>
      <c r="P1278" s="168">
        <v>5</v>
      </c>
      <c r="Q1278" s="164" t="s">
        <v>295</v>
      </c>
      <c r="R1278" s="164" t="s">
        <v>295</v>
      </c>
      <c r="S1278" s="168" t="b">
        <v>0</v>
      </c>
      <c r="T1278" s="168">
        <v>130000</v>
      </c>
      <c r="V1278" s="170">
        <v>43543</v>
      </c>
      <c r="W1278" s="164" t="s">
        <v>72</v>
      </c>
      <c r="X1278" s="170">
        <v>44013</v>
      </c>
      <c r="Y1278" s="170">
        <v>44105</v>
      </c>
      <c r="Z1278" s="164" t="s">
        <v>295</v>
      </c>
      <c r="AC1278" s="164" t="s">
        <v>295</v>
      </c>
      <c r="AE1278" s="164" t="s">
        <v>295</v>
      </c>
      <c r="AF1278" s="164" t="s">
        <v>295</v>
      </c>
      <c r="AG1278" s="164" t="s">
        <v>295</v>
      </c>
      <c r="AH1278"/>
      <c r="AI1278" s="164" t="s">
        <v>295</v>
      </c>
      <c r="AJ1278" s="151" t="str">
        <f t="shared" si="19"/>
        <v>PD&amp;C</v>
      </c>
      <c r="AK1278" s="151" t="b">
        <f>ISNUMBER(SEARCH("IRT",Table1[[#This Row],[Current_Status]]))</f>
        <v>0</v>
      </c>
      <c r="AL1278" s="152">
        <f>YEAR(Table1[[#This Row],[Project_Initiated]])</f>
        <v>2019</v>
      </c>
      <c r="AM1278" s="87">
        <v>43770</v>
      </c>
      <c r="AN1278" s="87" t="str">
        <f>IF(AND(Table1[[#This Row],[Completed Date]]&gt;="07/01/2019"+0,Table1[[#This Row],[Completed Date]]&lt;="6/30/2020"+0),"FY 19-20",IF(AND(Table1[[#This Row],[Completed Date]]&gt;="07/01/2018"+0,Table1[[#This Row],[Completed Date]]&lt;="6/30/2019"+0),"FY 18-19",""))</f>
        <v/>
      </c>
      <c r="AO1278" s="152" t="str">
        <f>IFERROR(FIND("R",Table1[[#This Row],[FS_Priority]]),"")</f>
        <v/>
      </c>
      <c r="AX1278"/>
      <c r="BA1278" s="3"/>
    </row>
    <row r="1279" spans="1:53" hidden="1" x14ac:dyDescent="0.25">
      <c r="A1279" s="164" t="s">
        <v>3193</v>
      </c>
      <c r="B1279" s="164" t="s">
        <v>3193</v>
      </c>
      <c r="C1279" s="164" t="s">
        <v>295</v>
      </c>
      <c r="D1279" s="168" t="b">
        <v>0</v>
      </c>
      <c r="E1279" s="164" t="s">
        <v>4818</v>
      </c>
      <c r="F1279" s="164" t="s">
        <v>4447</v>
      </c>
      <c r="G1279" s="164" t="s">
        <v>3198</v>
      </c>
      <c r="H1279" s="164" t="s">
        <v>295</v>
      </c>
      <c r="I1279" s="164" t="s">
        <v>295</v>
      </c>
      <c r="J1279" s="164" t="s">
        <v>3831</v>
      </c>
      <c r="K1279" s="164" t="s">
        <v>4268</v>
      </c>
      <c r="L1279" s="164" t="s">
        <v>521</v>
      </c>
      <c r="M1279" s="164" t="s">
        <v>4354</v>
      </c>
      <c r="N1279" s="164" t="s">
        <v>295</v>
      </c>
      <c r="O1279" s="164" t="s">
        <v>352</v>
      </c>
      <c r="P1279" s="168">
        <v>8</v>
      </c>
      <c r="Q1279" s="164" t="s">
        <v>295</v>
      </c>
      <c r="R1279" s="164" t="s">
        <v>295</v>
      </c>
      <c r="S1279" s="168" t="b">
        <v>0</v>
      </c>
      <c r="T1279" s="168">
        <v>680000</v>
      </c>
      <c r="V1279" s="170">
        <v>43622</v>
      </c>
      <c r="W1279" s="164" t="s">
        <v>74</v>
      </c>
      <c r="X1279" s="170">
        <v>43831</v>
      </c>
      <c r="Y1279" s="170">
        <v>43862</v>
      </c>
      <c r="Z1279" s="164" t="s">
        <v>295</v>
      </c>
      <c r="AC1279" s="164" t="s">
        <v>295</v>
      </c>
      <c r="AE1279" s="164" t="s">
        <v>295</v>
      </c>
      <c r="AF1279" s="164" t="s">
        <v>295</v>
      </c>
      <c r="AG1279" s="164" t="s">
        <v>295</v>
      </c>
      <c r="AH1279"/>
      <c r="AI1279" s="164" t="s">
        <v>295</v>
      </c>
      <c r="AJ1279" s="151" t="str">
        <f t="shared" si="19"/>
        <v>PD&amp;C</v>
      </c>
      <c r="AK1279" s="151" t="b">
        <f>ISNUMBER(SEARCH("IRT",Table1[[#This Row],[Current_Status]]))</f>
        <v>0</v>
      </c>
      <c r="AL1279" s="152">
        <f>YEAR(Table1[[#This Row],[Project_Initiated]])</f>
        <v>2019</v>
      </c>
      <c r="AM1279" s="87">
        <v>43770</v>
      </c>
      <c r="AN1279" s="87" t="str">
        <f>IF(AND(Table1[[#This Row],[Completed Date]]&gt;="07/01/2019"+0,Table1[[#This Row],[Completed Date]]&lt;="6/30/2020"+0),"FY 19-20",IF(AND(Table1[[#This Row],[Completed Date]]&gt;="07/01/2018"+0,Table1[[#This Row],[Completed Date]]&lt;="6/30/2019"+0),"FY 18-19",""))</f>
        <v/>
      </c>
      <c r="AO1279" s="152" t="str">
        <f>IFERROR(FIND("R",Table1[[#This Row],[FS_Priority]]),"")</f>
        <v/>
      </c>
      <c r="AX1279"/>
      <c r="BA1279" s="3"/>
    </row>
    <row r="1280" spans="1:53" hidden="1" x14ac:dyDescent="0.25">
      <c r="A1280" s="164" t="s">
        <v>516</v>
      </c>
      <c r="B1280" s="164" t="s">
        <v>295</v>
      </c>
      <c r="C1280" s="164" t="s">
        <v>516</v>
      </c>
      <c r="D1280" s="168" t="b">
        <v>0</v>
      </c>
      <c r="E1280" s="164" t="s">
        <v>4761</v>
      </c>
      <c r="F1280" s="164" t="s">
        <v>3651</v>
      </c>
      <c r="G1280" s="164" t="s">
        <v>295</v>
      </c>
      <c r="H1280" s="164" t="s">
        <v>75</v>
      </c>
      <c r="I1280" s="164" t="s">
        <v>4290</v>
      </c>
      <c r="J1280" s="164" t="s">
        <v>2838</v>
      </c>
      <c r="K1280" s="164" t="s">
        <v>4289</v>
      </c>
      <c r="L1280" s="164" t="s">
        <v>523</v>
      </c>
      <c r="M1280" s="164" t="s">
        <v>4291</v>
      </c>
      <c r="N1280" s="164" t="s">
        <v>295</v>
      </c>
      <c r="O1280" s="164" t="s">
        <v>243</v>
      </c>
      <c r="Q1280" s="164" t="s">
        <v>302</v>
      </c>
      <c r="R1280" s="164" t="s">
        <v>295</v>
      </c>
      <c r="S1280" s="168" t="b">
        <v>0</v>
      </c>
      <c r="V1280" s="170">
        <v>43348</v>
      </c>
      <c r="W1280" s="164" t="s">
        <v>295</v>
      </c>
      <c r="X1280"/>
      <c r="Z1280" s="164" t="s">
        <v>295</v>
      </c>
      <c r="AC1280" s="164" t="s">
        <v>2890</v>
      </c>
      <c r="AE1280" s="164" t="s">
        <v>243</v>
      </c>
      <c r="AF1280" s="164" t="s">
        <v>624</v>
      </c>
      <c r="AG1280" s="164" t="s">
        <v>624</v>
      </c>
      <c r="AH1280" s="170">
        <v>43476</v>
      </c>
      <c r="AI1280" s="164" t="s">
        <v>4932</v>
      </c>
      <c r="AJ1280" s="151" t="str">
        <f t="shared" si="19"/>
        <v>FS</v>
      </c>
      <c r="AK1280" s="151" t="b">
        <f>ISNUMBER(SEARCH("IRT",Table1[[#This Row],[Current_Status]]))</f>
        <v>0</v>
      </c>
      <c r="AL1280" s="152">
        <f>YEAR(Table1[[#This Row],[Project_Initiated]])</f>
        <v>2018</v>
      </c>
      <c r="AM1280" s="87">
        <v>43770</v>
      </c>
      <c r="AN1280" s="87" t="str">
        <f>IF(AND(Table1[[#This Row],[Completed Date]]&gt;="07/01/2019"+0,Table1[[#This Row],[Completed Date]]&lt;="6/30/2020"+0),"FY 19-20",IF(AND(Table1[[#This Row],[Completed Date]]&gt;="07/01/2018"+0,Table1[[#This Row],[Completed Date]]&lt;="6/30/2019"+0),"FY 18-19",""))</f>
        <v>FY 18-19</v>
      </c>
      <c r="AO1280" s="152" t="str">
        <f>IFERROR(FIND("R",Table1[[#This Row],[FS_Priority]]),"")</f>
        <v/>
      </c>
      <c r="AX1280"/>
      <c r="BA1280" s="3"/>
    </row>
    <row r="1281" spans="1:53" hidden="1" x14ac:dyDescent="0.25">
      <c r="A1281" s="164" t="s">
        <v>3681</v>
      </c>
      <c r="B1281" s="164" t="s">
        <v>295</v>
      </c>
      <c r="C1281" s="164" t="s">
        <v>3681</v>
      </c>
      <c r="D1281" s="168" t="b">
        <v>0</v>
      </c>
      <c r="E1281" s="164" t="s">
        <v>4761</v>
      </c>
      <c r="F1281" s="164" t="s">
        <v>3682</v>
      </c>
      <c r="G1281" s="164" t="s">
        <v>4355</v>
      </c>
      <c r="H1281" s="164" t="s">
        <v>75</v>
      </c>
      <c r="I1281" s="164" t="s">
        <v>4356</v>
      </c>
      <c r="J1281" s="164" t="s">
        <v>2839</v>
      </c>
      <c r="K1281" s="164" t="s">
        <v>4289</v>
      </c>
      <c r="L1281" s="164" t="s">
        <v>523</v>
      </c>
      <c r="M1281" s="164" t="s">
        <v>4357</v>
      </c>
      <c r="N1281" s="164" t="s">
        <v>4358</v>
      </c>
      <c r="O1281" s="164" t="s">
        <v>243</v>
      </c>
      <c r="Q1281" s="164" t="s">
        <v>302</v>
      </c>
      <c r="R1281" s="164" t="s">
        <v>295</v>
      </c>
      <c r="S1281" s="168" t="b">
        <v>0</v>
      </c>
      <c r="V1281" s="170">
        <v>43563</v>
      </c>
      <c r="W1281" s="164" t="s">
        <v>295</v>
      </c>
      <c r="X1281"/>
      <c r="Z1281" s="164" t="s">
        <v>295</v>
      </c>
      <c r="AC1281" s="164" t="s">
        <v>295</v>
      </c>
      <c r="AE1281" s="164" t="s">
        <v>295</v>
      </c>
      <c r="AF1281" s="164" t="s">
        <v>295</v>
      </c>
      <c r="AG1281" s="164" t="s">
        <v>295</v>
      </c>
      <c r="AH1281"/>
      <c r="AI1281" s="164" t="s">
        <v>4934</v>
      </c>
      <c r="AJ1281" s="151" t="str">
        <f t="shared" si="19"/>
        <v>FS</v>
      </c>
      <c r="AK1281" s="151" t="b">
        <f>ISNUMBER(SEARCH("IRT",Table1[[#This Row],[Current_Status]]))</f>
        <v>0</v>
      </c>
      <c r="AL1281" s="152">
        <f>YEAR(Table1[[#This Row],[Project_Initiated]])</f>
        <v>2019</v>
      </c>
      <c r="AM1281" s="87">
        <v>43770</v>
      </c>
      <c r="AN1281" s="87" t="str">
        <f>IF(AND(Table1[[#This Row],[Completed Date]]&gt;="07/01/2019"+0,Table1[[#This Row],[Completed Date]]&lt;="6/30/2020"+0),"FY 19-20",IF(AND(Table1[[#This Row],[Completed Date]]&gt;="07/01/2018"+0,Table1[[#This Row],[Completed Date]]&lt;="6/30/2019"+0),"FY 18-19",""))</f>
        <v/>
      </c>
      <c r="AO1281" s="152" t="str">
        <f>IFERROR(FIND("R",Table1[[#This Row],[FS_Priority]]),"")</f>
        <v/>
      </c>
      <c r="AX1281"/>
      <c r="BA1281" s="3"/>
    </row>
    <row r="1282" spans="1:53" hidden="1" x14ac:dyDescent="0.25">
      <c r="A1282" s="164" t="s">
        <v>517</v>
      </c>
      <c r="B1282" s="164" t="s">
        <v>295</v>
      </c>
      <c r="C1282" s="164" t="s">
        <v>517</v>
      </c>
      <c r="D1282" s="168" t="b">
        <v>0</v>
      </c>
      <c r="E1282" s="164" t="s">
        <v>4761</v>
      </c>
      <c r="F1282" s="164" t="s">
        <v>3652</v>
      </c>
      <c r="G1282" s="164" t="s">
        <v>295</v>
      </c>
      <c r="H1282" s="164" t="s">
        <v>533</v>
      </c>
      <c r="I1282" s="164" t="s">
        <v>4292</v>
      </c>
      <c r="J1282" s="164" t="s">
        <v>2838</v>
      </c>
      <c r="K1282" s="164" t="s">
        <v>4289</v>
      </c>
      <c r="L1282" s="164" t="s">
        <v>523</v>
      </c>
      <c r="M1282" s="164" t="s">
        <v>4293</v>
      </c>
      <c r="N1282" s="164" t="s">
        <v>295</v>
      </c>
      <c r="O1282" s="164" t="s">
        <v>619</v>
      </c>
      <c r="Q1282" s="164" t="s">
        <v>320</v>
      </c>
      <c r="R1282" s="164" t="s">
        <v>295</v>
      </c>
      <c r="S1282" s="168" t="b">
        <v>0</v>
      </c>
      <c r="V1282" s="170">
        <v>43124</v>
      </c>
      <c r="W1282" s="164" t="s">
        <v>295</v>
      </c>
      <c r="X1282"/>
      <c r="Z1282" s="164" t="s">
        <v>295</v>
      </c>
      <c r="AC1282" s="164" t="s">
        <v>3079</v>
      </c>
      <c r="AE1282" s="164" t="s">
        <v>257</v>
      </c>
      <c r="AF1282" s="164" t="s">
        <v>2985</v>
      </c>
      <c r="AG1282" s="164" t="s">
        <v>2884</v>
      </c>
      <c r="AH1282" s="170">
        <v>43552</v>
      </c>
      <c r="AI1282" s="164" t="s">
        <v>4933</v>
      </c>
      <c r="AJ1282" s="151" t="str">
        <f t="shared" ref="AJ1282:AJ1345" si="20">IF(LEN(A1282)&gt;6,"FS","PD&amp;C")</f>
        <v>FS</v>
      </c>
      <c r="AK1282" s="151" t="b">
        <f>ISNUMBER(SEARCH("IRT",Table1[[#This Row],[Current_Status]]))</f>
        <v>0</v>
      </c>
      <c r="AL1282" s="152">
        <f>YEAR(Table1[[#This Row],[Project_Initiated]])</f>
        <v>2018</v>
      </c>
      <c r="AM1282" s="87">
        <v>43770</v>
      </c>
      <c r="AN1282" s="87" t="str">
        <f>IF(AND(Table1[[#This Row],[Completed Date]]&gt;="07/01/2019"+0,Table1[[#This Row],[Completed Date]]&lt;="6/30/2020"+0),"FY 19-20",IF(AND(Table1[[#This Row],[Completed Date]]&gt;="07/01/2018"+0,Table1[[#This Row],[Completed Date]]&lt;="6/30/2019"+0),"FY 18-19",""))</f>
        <v>FY 18-19</v>
      </c>
      <c r="AO1282" s="152" t="str">
        <f>IFERROR(FIND("R",Table1[[#This Row],[FS_Priority]]),"")</f>
        <v/>
      </c>
      <c r="AX1282"/>
      <c r="BA1282" s="3"/>
    </row>
    <row r="1283" spans="1:53" hidden="1" x14ac:dyDescent="0.25">
      <c r="A1283" s="164" t="s">
        <v>1049</v>
      </c>
      <c r="B1283" s="164" t="s">
        <v>295</v>
      </c>
      <c r="C1283" s="164" t="s">
        <v>1049</v>
      </c>
      <c r="D1283" s="168" t="b">
        <v>0</v>
      </c>
      <c r="E1283" s="164" t="s">
        <v>4761</v>
      </c>
      <c r="F1283" s="164" t="s">
        <v>3653</v>
      </c>
      <c r="G1283" s="164" t="s">
        <v>295</v>
      </c>
      <c r="H1283" s="164" t="s">
        <v>75</v>
      </c>
      <c r="I1283" s="164" t="s">
        <v>4290</v>
      </c>
      <c r="J1283" s="164" t="s">
        <v>2838</v>
      </c>
      <c r="K1283" s="164" t="s">
        <v>4289</v>
      </c>
      <c r="L1283" s="164" t="s">
        <v>523</v>
      </c>
      <c r="M1283" s="164" t="s">
        <v>4291</v>
      </c>
      <c r="N1283" s="164" t="s">
        <v>295</v>
      </c>
      <c r="O1283" s="164" t="s">
        <v>243</v>
      </c>
      <c r="Q1283" s="164" t="s">
        <v>320</v>
      </c>
      <c r="R1283" s="164" t="s">
        <v>295</v>
      </c>
      <c r="S1283" s="168" t="b">
        <v>0</v>
      </c>
      <c r="V1283" s="170">
        <v>43381</v>
      </c>
      <c r="W1283" s="164" t="s">
        <v>295</v>
      </c>
      <c r="X1283"/>
      <c r="Z1283" s="164" t="s">
        <v>295</v>
      </c>
      <c r="AC1283" s="164" t="s">
        <v>3003</v>
      </c>
      <c r="AE1283" s="164" t="s">
        <v>243</v>
      </c>
      <c r="AF1283" s="164" t="s">
        <v>624</v>
      </c>
      <c r="AG1283" s="164" t="s">
        <v>624</v>
      </c>
      <c r="AH1283" s="170">
        <v>43504</v>
      </c>
      <c r="AI1283" s="164" t="s">
        <v>4937</v>
      </c>
      <c r="AJ1283" s="151" t="str">
        <f t="shared" si="20"/>
        <v>FS</v>
      </c>
      <c r="AK1283" s="151" t="b">
        <f>ISNUMBER(SEARCH("IRT",Table1[[#This Row],[Current_Status]]))</f>
        <v>0</v>
      </c>
      <c r="AL1283" s="152">
        <f>YEAR(Table1[[#This Row],[Project_Initiated]])</f>
        <v>2018</v>
      </c>
      <c r="AM1283" s="87">
        <v>43770</v>
      </c>
      <c r="AN1283" s="87" t="str">
        <f>IF(AND(Table1[[#This Row],[Completed Date]]&gt;="07/01/2019"+0,Table1[[#This Row],[Completed Date]]&lt;="6/30/2020"+0),"FY 19-20",IF(AND(Table1[[#This Row],[Completed Date]]&gt;="07/01/2018"+0,Table1[[#This Row],[Completed Date]]&lt;="6/30/2019"+0),"FY 18-19",""))</f>
        <v>FY 18-19</v>
      </c>
      <c r="AO1283" s="152" t="str">
        <f>IFERROR(FIND("R",Table1[[#This Row],[FS_Priority]]),"")</f>
        <v/>
      </c>
      <c r="AX1283"/>
      <c r="BA1283" s="3"/>
    </row>
    <row r="1284" spans="1:53" hidden="1" x14ac:dyDescent="0.25">
      <c r="A1284" s="164" t="s">
        <v>3771</v>
      </c>
      <c r="B1284" s="164" t="s">
        <v>295</v>
      </c>
      <c r="C1284" s="164" t="s">
        <v>3771</v>
      </c>
      <c r="D1284" s="168" t="b">
        <v>0</v>
      </c>
      <c r="E1284" s="164" t="s">
        <v>4761</v>
      </c>
      <c r="F1284" s="164" t="s">
        <v>3772</v>
      </c>
      <c r="G1284" s="164" t="s">
        <v>295</v>
      </c>
      <c r="H1284" s="164" t="s">
        <v>2498</v>
      </c>
      <c r="I1284" s="164" t="s">
        <v>3879</v>
      </c>
      <c r="J1284" s="164" t="s">
        <v>2854</v>
      </c>
      <c r="K1284" s="164" t="s">
        <v>4289</v>
      </c>
      <c r="L1284" s="164" t="s">
        <v>523</v>
      </c>
      <c r="M1284" s="164" t="s">
        <v>4291</v>
      </c>
      <c r="N1284" s="164" t="s">
        <v>295</v>
      </c>
      <c r="O1284" s="164" t="s">
        <v>4379</v>
      </c>
      <c r="Q1284" s="164" t="s">
        <v>3586</v>
      </c>
      <c r="R1284" s="164" t="s">
        <v>295</v>
      </c>
      <c r="S1284" s="168" t="b">
        <v>0</v>
      </c>
      <c r="V1284" s="170">
        <v>43452</v>
      </c>
      <c r="W1284" s="164" t="s">
        <v>295</v>
      </c>
      <c r="X1284"/>
      <c r="Z1284" s="164" t="s">
        <v>295</v>
      </c>
      <c r="AC1284" s="164" t="s">
        <v>295</v>
      </c>
      <c r="AE1284" s="164" t="s">
        <v>257</v>
      </c>
      <c r="AF1284" s="164" t="s">
        <v>4456</v>
      </c>
      <c r="AG1284" s="164" t="s">
        <v>295</v>
      </c>
      <c r="AH1284" s="170">
        <v>43683</v>
      </c>
      <c r="AI1284" s="164" t="s">
        <v>4934</v>
      </c>
      <c r="AJ1284" s="151" t="str">
        <f t="shared" si="20"/>
        <v>FS</v>
      </c>
      <c r="AK1284" s="151" t="b">
        <f>ISNUMBER(SEARCH("IRT",Table1[[#This Row],[Current_Status]]))</f>
        <v>0</v>
      </c>
      <c r="AL1284" s="152">
        <f>YEAR(Table1[[#This Row],[Project_Initiated]])</f>
        <v>2018</v>
      </c>
      <c r="AM1284" s="87">
        <v>43770</v>
      </c>
      <c r="AN1284" s="87" t="str">
        <f>IF(AND(Table1[[#This Row],[Completed Date]]&gt;="07/01/2019"+0,Table1[[#This Row],[Completed Date]]&lt;="6/30/2020"+0),"FY 19-20",IF(AND(Table1[[#This Row],[Completed Date]]&gt;="07/01/2018"+0,Table1[[#This Row],[Completed Date]]&lt;="6/30/2019"+0),"FY 18-19",""))</f>
        <v>FY 19-20</v>
      </c>
      <c r="AO1284" s="152">
        <f>IFERROR(FIND("R",Table1[[#This Row],[FS_Priority]]),"")</f>
        <v>1</v>
      </c>
      <c r="AX1284"/>
      <c r="BA1284" s="3"/>
    </row>
    <row r="1285" spans="1:53" hidden="1" x14ac:dyDescent="0.25">
      <c r="A1285" s="192" t="s">
        <v>497</v>
      </c>
      <c r="B1285" s="192" t="s">
        <v>295</v>
      </c>
      <c r="C1285" s="192" t="s">
        <v>497</v>
      </c>
      <c r="D1285" s="199" t="b">
        <v>0</v>
      </c>
      <c r="E1285" s="192" t="s">
        <v>4804</v>
      </c>
      <c r="F1285" s="192" t="s">
        <v>3580</v>
      </c>
      <c r="G1285" s="192" t="s">
        <v>295</v>
      </c>
      <c r="H1285" s="192" t="s">
        <v>1397</v>
      </c>
      <c r="I1285" s="192" t="s">
        <v>4183</v>
      </c>
      <c r="J1285" s="192" t="s">
        <v>2854</v>
      </c>
      <c r="K1285" s="192" t="s">
        <v>3793</v>
      </c>
      <c r="L1285" s="192" t="s">
        <v>332</v>
      </c>
      <c r="M1285" s="192" t="s">
        <v>4184</v>
      </c>
      <c r="N1285" s="192" t="s">
        <v>295</v>
      </c>
      <c r="O1285" s="192" t="s">
        <v>263</v>
      </c>
      <c r="Q1285" s="192" t="s">
        <v>295</v>
      </c>
      <c r="R1285" s="192" t="s">
        <v>320</v>
      </c>
      <c r="S1285" s="199" t="b">
        <v>0</v>
      </c>
      <c r="V1285" s="198">
        <v>42893</v>
      </c>
      <c r="W1285" s="192" t="s">
        <v>295</v>
      </c>
      <c r="X1285"/>
      <c r="Z1285" s="192" t="s">
        <v>295</v>
      </c>
      <c r="AC1285" s="192" t="s">
        <v>3162</v>
      </c>
      <c r="AE1285" s="192" t="s">
        <v>257</v>
      </c>
      <c r="AF1285" s="192" t="s">
        <v>3039</v>
      </c>
      <c r="AG1285" s="192" t="s">
        <v>2883</v>
      </c>
      <c r="AH1285" s="198">
        <v>43560</v>
      </c>
      <c r="AI1285" s="192" t="s">
        <v>4939</v>
      </c>
      <c r="AJ1285" s="151" t="str">
        <f t="shared" si="20"/>
        <v>FS</v>
      </c>
      <c r="AK1285" s="151" t="b">
        <f>ISNUMBER(SEARCH("IRT",Table1[[#This Row],[Current_Status]]))</f>
        <v>0</v>
      </c>
      <c r="AL1285" s="152">
        <f>YEAR(Table1[[#This Row],[Project_Initiated]])</f>
        <v>2017</v>
      </c>
      <c r="AM1285" s="87">
        <v>43785</v>
      </c>
      <c r="AN1285" s="87" t="str">
        <f>IF(AND(Table1[[#This Row],[Completed Date]]&gt;="07/01/2019"+0,Table1[[#This Row],[Completed Date]]&lt;="6/30/2020"+0),"FY 19-20",IF(AND(Table1[[#This Row],[Completed Date]]&gt;="07/01/2018"+0,Table1[[#This Row],[Completed Date]]&lt;="6/30/2019"+0),"FY 18-19",""))</f>
        <v>FY 18-19</v>
      </c>
      <c r="AO1285" s="152" t="str">
        <f>IFERROR(FIND("R",Table1[[#This Row],[FS_Priority]]),"")</f>
        <v/>
      </c>
    </row>
    <row r="1286" spans="1:53" hidden="1" x14ac:dyDescent="0.25">
      <c r="A1286" s="192" t="s">
        <v>697</v>
      </c>
      <c r="B1286" s="192" t="s">
        <v>295</v>
      </c>
      <c r="C1286" s="192" t="s">
        <v>697</v>
      </c>
      <c r="D1286" s="199" t="b">
        <v>0</v>
      </c>
      <c r="E1286" s="192" t="s">
        <v>151</v>
      </c>
      <c r="F1286" s="192" t="s">
        <v>2801</v>
      </c>
      <c r="G1286" s="192" t="s">
        <v>295</v>
      </c>
      <c r="H1286" s="192" t="s">
        <v>544</v>
      </c>
      <c r="I1286" s="192" t="s">
        <v>3931</v>
      </c>
      <c r="J1286" s="192" t="s">
        <v>2838</v>
      </c>
      <c r="K1286" s="192" t="s">
        <v>4035</v>
      </c>
      <c r="L1286" s="192" t="s">
        <v>153</v>
      </c>
      <c r="M1286" s="192" t="s">
        <v>4040</v>
      </c>
      <c r="N1286" s="192" t="s">
        <v>295</v>
      </c>
      <c r="O1286" s="192" t="s">
        <v>243</v>
      </c>
      <c r="Q1286" s="192" t="s">
        <v>698</v>
      </c>
      <c r="R1286" s="192" t="s">
        <v>426</v>
      </c>
      <c r="S1286" s="199" t="b">
        <v>0</v>
      </c>
      <c r="V1286" s="198">
        <v>42859</v>
      </c>
      <c r="W1286" s="192" t="s">
        <v>295</v>
      </c>
      <c r="X1286"/>
      <c r="Z1286" s="192" t="s">
        <v>295</v>
      </c>
      <c r="AC1286" s="192" t="s">
        <v>699</v>
      </c>
      <c r="AE1286" s="192" t="s">
        <v>263</v>
      </c>
      <c r="AF1286" s="192" t="s">
        <v>699</v>
      </c>
      <c r="AG1286" s="192" t="s">
        <v>2884</v>
      </c>
      <c r="AH1286" s="198">
        <v>43395</v>
      </c>
      <c r="AI1286" s="192" t="s">
        <v>4939</v>
      </c>
      <c r="AJ1286" s="151" t="str">
        <f t="shared" si="20"/>
        <v>FS</v>
      </c>
      <c r="AK1286" s="151" t="b">
        <f>ISNUMBER(SEARCH("IRT",Table1[[#This Row],[Current_Status]]))</f>
        <v>0</v>
      </c>
      <c r="AL1286" s="152">
        <f>YEAR(Table1[[#This Row],[Project_Initiated]])</f>
        <v>2017</v>
      </c>
      <c r="AM1286" s="87">
        <v>43785</v>
      </c>
      <c r="AN1286" s="87" t="str">
        <f>IF(AND(Table1[[#This Row],[Completed Date]]&gt;="07/01/2019"+0,Table1[[#This Row],[Completed Date]]&lt;="6/30/2020"+0),"FY 19-20",IF(AND(Table1[[#This Row],[Completed Date]]&gt;="07/01/2018"+0,Table1[[#This Row],[Completed Date]]&lt;="6/30/2019"+0),"FY 18-19",""))</f>
        <v>FY 18-19</v>
      </c>
      <c r="AO1286" s="152" t="str">
        <f>IFERROR(FIND("R",Table1[[#This Row],[FS_Priority]]),"")</f>
        <v/>
      </c>
    </row>
    <row r="1287" spans="1:53" hidden="1" x14ac:dyDescent="0.25">
      <c r="A1287" s="192" t="s">
        <v>700</v>
      </c>
      <c r="B1287" s="192" t="s">
        <v>295</v>
      </c>
      <c r="C1287" s="192" t="s">
        <v>700</v>
      </c>
      <c r="D1287" s="199" t="b">
        <v>0</v>
      </c>
      <c r="E1287" s="192" t="s">
        <v>151</v>
      </c>
      <c r="F1287" s="192" t="s">
        <v>3463</v>
      </c>
      <c r="G1287" s="192" t="s">
        <v>295</v>
      </c>
      <c r="H1287" s="192" t="s">
        <v>480</v>
      </c>
      <c r="I1287" s="192" t="s">
        <v>309</v>
      </c>
      <c r="J1287" s="192" t="s">
        <v>2838</v>
      </c>
      <c r="K1287" s="192" t="s">
        <v>4035</v>
      </c>
      <c r="L1287" s="192" t="s">
        <v>153</v>
      </c>
      <c r="M1287" s="192" t="s">
        <v>4040</v>
      </c>
      <c r="N1287" s="192" t="s">
        <v>295</v>
      </c>
      <c r="O1287" s="192" t="s">
        <v>263</v>
      </c>
      <c r="Q1287" s="192" t="s">
        <v>295</v>
      </c>
      <c r="R1287" s="192" t="s">
        <v>295</v>
      </c>
      <c r="S1287" s="199" t="b">
        <v>0</v>
      </c>
      <c r="V1287" s="198">
        <v>43164</v>
      </c>
      <c r="W1287" s="192" t="s">
        <v>295</v>
      </c>
      <c r="X1287"/>
      <c r="Z1287" s="192" t="s">
        <v>295</v>
      </c>
      <c r="AC1287" s="192" t="s">
        <v>4860</v>
      </c>
      <c r="AE1287" s="192" t="s">
        <v>263</v>
      </c>
      <c r="AF1287" s="192" t="s">
        <v>701</v>
      </c>
      <c r="AG1287" s="192" t="s">
        <v>2884</v>
      </c>
      <c r="AH1287" s="198">
        <v>43293</v>
      </c>
      <c r="AI1287" s="192" t="s">
        <v>4939</v>
      </c>
      <c r="AJ1287" s="151" t="str">
        <f t="shared" si="20"/>
        <v>FS</v>
      </c>
      <c r="AK1287" s="151" t="b">
        <f>ISNUMBER(SEARCH("IRT",Table1[[#This Row],[Current_Status]]))</f>
        <v>0</v>
      </c>
      <c r="AL1287" s="152">
        <f>YEAR(Table1[[#This Row],[Project_Initiated]])</f>
        <v>2018</v>
      </c>
      <c r="AM1287" s="87">
        <v>43785</v>
      </c>
      <c r="AN1287" s="87" t="str">
        <f>IF(AND(Table1[[#This Row],[Completed Date]]&gt;="07/01/2019"+0,Table1[[#This Row],[Completed Date]]&lt;="6/30/2020"+0),"FY 19-20",IF(AND(Table1[[#This Row],[Completed Date]]&gt;="07/01/2018"+0,Table1[[#This Row],[Completed Date]]&lt;="6/30/2019"+0),"FY 18-19",""))</f>
        <v>FY 18-19</v>
      </c>
      <c r="AO1287" s="152" t="str">
        <f>IFERROR(FIND("R",Table1[[#This Row],[FS_Priority]]),"")</f>
        <v/>
      </c>
    </row>
    <row r="1288" spans="1:53" hidden="1" x14ac:dyDescent="0.25">
      <c r="A1288" s="192" t="s">
        <v>702</v>
      </c>
      <c r="B1288" s="192" t="s">
        <v>295</v>
      </c>
      <c r="C1288" s="192" t="s">
        <v>702</v>
      </c>
      <c r="D1288" s="199" t="b">
        <v>0</v>
      </c>
      <c r="E1288" s="192" t="s">
        <v>151</v>
      </c>
      <c r="F1288" s="192" t="s">
        <v>3449</v>
      </c>
      <c r="G1288" s="192" t="s">
        <v>295</v>
      </c>
      <c r="H1288" s="192" t="s">
        <v>480</v>
      </c>
      <c r="I1288" s="192" t="s">
        <v>4057</v>
      </c>
      <c r="J1288" s="192" t="s">
        <v>2838</v>
      </c>
      <c r="K1288" s="192" t="s">
        <v>4035</v>
      </c>
      <c r="L1288" s="192" t="s">
        <v>153</v>
      </c>
      <c r="M1288" s="192" t="s">
        <v>4040</v>
      </c>
      <c r="N1288" s="192" t="s">
        <v>295</v>
      </c>
      <c r="O1288" s="192" t="s">
        <v>263</v>
      </c>
      <c r="Q1288" s="192" t="s">
        <v>295</v>
      </c>
      <c r="R1288" s="192" t="s">
        <v>295</v>
      </c>
      <c r="S1288" s="199" t="b">
        <v>0</v>
      </c>
      <c r="V1288" s="198">
        <v>42927</v>
      </c>
      <c r="W1288" s="192" t="s">
        <v>295</v>
      </c>
      <c r="X1288"/>
      <c r="Z1288" s="192" t="s">
        <v>295</v>
      </c>
      <c r="AC1288" s="192" t="s">
        <v>4862</v>
      </c>
      <c r="AE1288" s="192" t="s">
        <v>263</v>
      </c>
      <c r="AF1288" s="192" t="s">
        <v>703</v>
      </c>
      <c r="AG1288" s="192" t="s">
        <v>2884</v>
      </c>
      <c r="AH1288" s="198">
        <v>43293</v>
      </c>
      <c r="AI1288" s="192" t="s">
        <v>4939</v>
      </c>
      <c r="AJ1288" s="151" t="str">
        <f t="shared" si="20"/>
        <v>FS</v>
      </c>
      <c r="AK1288" s="151" t="b">
        <f>ISNUMBER(SEARCH("IRT",Table1[[#This Row],[Current_Status]]))</f>
        <v>0</v>
      </c>
      <c r="AL1288" s="152">
        <f>YEAR(Table1[[#This Row],[Project_Initiated]])</f>
        <v>2017</v>
      </c>
      <c r="AM1288" s="87">
        <v>43785</v>
      </c>
      <c r="AN1288" s="87" t="str">
        <f>IF(AND(Table1[[#This Row],[Completed Date]]&gt;="07/01/2019"+0,Table1[[#This Row],[Completed Date]]&lt;="6/30/2020"+0),"FY 19-20",IF(AND(Table1[[#This Row],[Completed Date]]&gt;="07/01/2018"+0,Table1[[#This Row],[Completed Date]]&lt;="6/30/2019"+0),"FY 18-19",""))</f>
        <v>FY 18-19</v>
      </c>
      <c r="AO1288" s="152" t="str">
        <f>IFERROR(FIND("R",Table1[[#This Row],[FS_Priority]]),"")</f>
        <v/>
      </c>
    </row>
    <row r="1289" spans="1:53" hidden="1" x14ac:dyDescent="0.25">
      <c r="A1289" s="192" t="s">
        <v>704</v>
      </c>
      <c r="B1289" s="192" t="s">
        <v>295</v>
      </c>
      <c r="C1289" s="192" t="s">
        <v>704</v>
      </c>
      <c r="D1289" s="199" t="b">
        <v>0</v>
      </c>
      <c r="E1289" s="192" t="s">
        <v>151</v>
      </c>
      <c r="F1289" s="192" t="s">
        <v>3448</v>
      </c>
      <c r="G1289" s="192" t="s">
        <v>295</v>
      </c>
      <c r="H1289" s="192" t="s">
        <v>480</v>
      </c>
      <c r="I1289" s="192" t="s">
        <v>302</v>
      </c>
      <c r="J1289" s="192" t="s">
        <v>2838</v>
      </c>
      <c r="K1289" s="192" t="s">
        <v>4035</v>
      </c>
      <c r="L1289" s="192" t="s">
        <v>153</v>
      </c>
      <c r="M1289" s="192" t="s">
        <v>4040</v>
      </c>
      <c r="N1289" s="192" t="s">
        <v>295</v>
      </c>
      <c r="O1289" s="192" t="s">
        <v>263</v>
      </c>
      <c r="Q1289" s="192" t="s">
        <v>295</v>
      </c>
      <c r="R1289" s="192" t="s">
        <v>295</v>
      </c>
      <c r="S1289" s="199" t="b">
        <v>0</v>
      </c>
      <c r="V1289" s="198">
        <v>42927</v>
      </c>
      <c r="W1289" s="192" t="s">
        <v>295</v>
      </c>
      <c r="X1289"/>
      <c r="Z1289" s="192" t="s">
        <v>295</v>
      </c>
      <c r="AC1289" s="192" t="s">
        <v>705</v>
      </c>
      <c r="AD1289" s="167"/>
      <c r="AE1289" s="192" t="s">
        <v>263</v>
      </c>
      <c r="AF1289" s="192" t="s">
        <v>706</v>
      </c>
      <c r="AG1289" s="192" t="s">
        <v>2884</v>
      </c>
      <c r="AH1289" s="200">
        <v>43292</v>
      </c>
      <c r="AI1289" s="192" t="s">
        <v>4939</v>
      </c>
      <c r="AJ1289" s="151" t="str">
        <f t="shared" si="20"/>
        <v>FS</v>
      </c>
      <c r="AK1289" s="151" t="b">
        <f>ISNUMBER(SEARCH("IRT",Table1[[#This Row],[Current_Status]]))</f>
        <v>0</v>
      </c>
      <c r="AL1289" s="152">
        <f>YEAR(Table1[[#This Row],[Project_Initiated]])</f>
        <v>2017</v>
      </c>
      <c r="AM1289" s="87">
        <v>43785</v>
      </c>
      <c r="AN1289" s="87" t="str">
        <f>IF(AND(Table1[[#This Row],[Completed Date]]&gt;="07/01/2019"+0,Table1[[#This Row],[Completed Date]]&lt;="6/30/2020"+0),"FY 19-20",IF(AND(Table1[[#This Row],[Completed Date]]&gt;="07/01/2018"+0,Table1[[#This Row],[Completed Date]]&lt;="6/30/2019"+0),"FY 18-19",""))</f>
        <v>FY 18-19</v>
      </c>
      <c r="AO1289" s="152" t="str">
        <f>IFERROR(FIND("R",Table1[[#This Row],[FS_Priority]]),"")</f>
        <v/>
      </c>
    </row>
    <row r="1290" spans="1:53" hidden="1" x14ac:dyDescent="0.25">
      <c r="A1290" s="192" t="s">
        <v>707</v>
      </c>
      <c r="B1290" s="192" t="s">
        <v>295</v>
      </c>
      <c r="C1290" s="192" t="s">
        <v>707</v>
      </c>
      <c r="D1290" s="199" t="b">
        <v>0</v>
      </c>
      <c r="E1290" s="192" t="s">
        <v>151</v>
      </c>
      <c r="F1290" s="192" t="s">
        <v>3446</v>
      </c>
      <c r="G1290" s="192" t="s">
        <v>295</v>
      </c>
      <c r="H1290" s="192" t="s">
        <v>480</v>
      </c>
      <c r="I1290" s="192" t="s">
        <v>3792</v>
      </c>
      <c r="J1290" s="192" t="s">
        <v>2838</v>
      </c>
      <c r="K1290" s="192" t="s">
        <v>4035</v>
      </c>
      <c r="L1290" s="192" t="s">
        <v>153</v>
      </c>
      <c r="M1290" s="192" t="s">
        <v>4040</v>
      </c>
      <c r="N1290" s="192" t="s">
        <v>295</v>
      </c>
      <c r="O1290" s="192" t="s">
        <v>263</v>
      </c>
      <c r="Q1290" s="192" t="s">
        <v>295</v>
      </c>
      <c r="R1290" s="192" t="s">
        <v>295</v>
      </c>
      <c r="S1290" s="199" t="b">
        <v>0</v>
      </c>
      <c r="V1290" s="198">
        <v>42927</v>
      </c>
      <c r="W1290" s="192" t="s">
        <v>295</v>
      </c>
      <c r="X1290"/>
      <c r="Z1290" s="192" t="s">
        <v>295</v>
      </c>
      <c r="AC1290" s="192" t="s">
        <v>2791</v>
      </c>
      <c r="AE1290" s="192" t="s">
        <v>263</v>
      </c>
      <c r="AF1290" s="192" t="s">
        <v>708</v>
      </c>
      <c r="AG1290" s="192" t="s">
        <v>2884</v>
      </c>
      <c r="AH1290" s="198">
        <v>43412</v>
      </c>
      <c r="AI1290" s="192" t="s">
        <v>4939</v>
      </c>
      <c r="AJ1290" s="151" t="str">
        <f t="shared" si="20"/>
        <v>FS</v>
      </c>
      <c r="AK1290" s="151" t="b">
        <f>ISNUMBER(SEARCH("IRT",Table1[[#This Row],[Current_Status]]))</f>
        <v>0</v>
      </c>
      <c r="AL1290" s="152">
        <f>YEAR(Table1[[#This Row],[Project_Initiated]])</f>
        <v>2017</v>
      </c>
      <c r="AM1290" s="87">
        <v>43785</v>
      </c>
      <c r="AN1290" s="87" t="str">
        <f>IF(AND(Table1[[#This Row],[Completed Date]]&gt;="07/01/2019"+0,Table1[[#This Row],[Completed Date]]&lt;="6/30/2020"+0),"FY 19-20",IF(AND(Table1[[#This Row],[Completed Date]]&gt;="07/01/2018"+0,Table1[[#This Row],[Completed Date]]&lt;="6/30/2019"+0),"FY 18-19",""))</f>
        <v>FY 18-19</v>
      </c>
      <c r="AO1290" s="152" t="str">
        <f>IFERROR(FIND("R",Table1[[#This Row],[FS_Priority]]),"")</f>
        <v/>
      </c>
    </row>
    <row r="1291" spans="1:53" hidden="1" x14ac:dyDescent="0.25">
      <c r="A1291" s="192" t="s">
        <v>709</v>
      </c>
      <c r="B1291" s="192" t="s">
        <v>295</v>
      </c>
      <c r="C1291" s="192" t="s">
        <v>709</v>
      </c>
      <c r="D1291" s="199" t="b">
        <v>0</v>
      </c>
      <c r="E1291" s="192" t="s">
        <v>4804</v>
      </c>
      <c r="F1291" s="192" t="s">
        <v>3268</v>
      </c>
      <c r="G1291" s="192" t="s">
        <v>295</v>
      </c>
      <c r="H1291" s="192" t="s">
        <v>710</v>
      </c>
      <c r="I1291" s="192" t="s">
        <v>3792</v>
      </c>
      <c r="J1291" s="192" t="s">
        <v>3773</v>
      </c>
      <c r="K1291" s="192" t="s">
        <v>3793</v>
      </c>
      <c r="L1291" s="192" t="s">
        <v>332</v>
      </c>
      <c r="M1291" s="192" t="s">
        <v>3794</v>
      </c>
      <c r="N1291" s="192" t="s">
        <v>295</v>
      </c>
      <c r="O1291" s="192" t="s">
        <v>257</v>
      </c>
      <c r="Q1291" s="192" t="s">
        <v>295</v>
      </c>
      <c r="R1291" s="192" t="s">
        <v>320</v>
      </c>
      <c r="S1291" s="199" t="b">
        <v>0</v>
      </c>
      <c r="V1291" s="198">
        <v>42986</v>
      </c>
      <c r="W1291" s="192" t="s">
        <v>295</v>
      </c>
      <c r="X1291"/>
      <c r="Z1291" s="192" t="s">
        <v>295</v>
      </c>
      <c r="AC1291" s="192" t="s">
        <v>2772</v>
      </c>
      <c r="AE1291" s="192" t="s">
        <v>257</v>
      </c>
      <c r="AF1291" s="192" t="s">
        <v>4402</v>
      </c>
      <c r="AG1291" s="192" t="s">
        <v>2884</v>
      </c>
      <c r="AH1291" s="198">
        <v>43484</v>
      </c>
      <c r="AI1291" s="192" t="s">
        <v>4939</v>
      </c>
      <c r="AJ1291" s="151" t="str">
        <f t="shared" si="20"/>
        <v>FS</v>
      </c>
      <c r="AK1291" s="151" t="b">
        <f>ISNUMBER(SEARCH("IRT",Table1[[#This Row],[Current_Status]]))</f>
        <v>0</v>
      </c>
      <c r="AL1291" s="152">
        <f>YEAR(Table1[[#This Row],[Project_Initiated]])</f>
        <v>2017</v>
      </c>
      <c r="AM1291" s="87">
        <v>43785</v>
      </c>
      <c r="AN1291" s="87" t="str">
        <f>IF(AND(Table1[[#This Row],[Completed Date]]&gt;="07/01/2019"+0,Table1[[#This Row],[Completed Date]]&lt;="6/30/2020"+0),"FY 19-20",IF(AND(Table1[[#This Row],[Completed Date]]&gt;="07/01/2018"+0,Table1[[#This Row],[Completed Date]]&lt;="6/30/2019"+0),"FY 18-19",""))</f>
        <v>FY 18-19</v>
      </c>
      <c r="AO1291" s="152" t="str">
        <f>IFERROR(FIND("R",Table1[[#This Row],[FS_Priority]]),"")</f>
        <v/>
      </c>
    </row>
    <row r="1292" spans="1:53" hidden="1" x14ac:dyDescent="0.25">
      <c r="A1292" s="192" t="s">
        <v>711</v>
      </c>
      <c r="B1292" s="192" t="s">
        <v>295</v>
      </c>
      <c r="C1292" s="192" t="s">
        <v>711</v>
      </c>
      <c r="D1292" s="199" t="b">
        <v>0</v>
      </c>
      <c r="E1292" s="192" t="s">
        <v>4804</v>
      </c>
      <c r="F1292" s="192" t="s">
        <v>3288</v>
      </c>
      <c r="G1292" s="192" t="s">
        <v>295</v>
      </c>
      <c r="H1292" s="192" t="s">
        <v>359</v>
      </c>
      <c r="I1292" s="192" t="s">
        <v>3817</v>
      </c>
      <c r="J1292" s="192" t="s">
        <v>2854</v>
      </c>
      <c r="K1292" s="192" t="s">
        <v>3793</v>
      </c>
      <c r="L1292" s="192" t="s">
        <v>332</v>
      </c>
      <c r="M1292" s="192" t="s">
        <v>3794</v>
      </c>
      <c r="N1292" s="192" t="s">
        <v>295</v>
      </c>
      <c r="O1292" s="192" t="s">
        <v>257</v>
      </c>
      <c r="Q1292" s="192" t="s">
        <v>643</v>
      </c>
      <c r="R1292" s="192" t="s">
        <v>259</v>
      </c>
      <c r="S1292" s="199" t="b">
        <v>0</v>
      </c>
      <c r="V1292" s="198">
        <v>42986</v>
      </c>
      <c r="W1292" s="192" t="s">
        <v>295</v>
      </c>
      <c r="X1292"/>
      <c r="Z1292" s="192" t="s">
        <v>295</v>
      </c>
      <c r="AC1292" s="192" t="s">
        <v>712</v>
      </c>
      <c r="AD1292" s="167"/>
      <c r="AE1292" s="192" t="s">
        <v>257</v>
      </c>
      <c r="AF1292" s="192" t="s">
        <v>4405</v>
      </c>
      <c r="AG1292" s="192" t="s">
        <v>2884</v>
      </c>
      <c r="AH1292" s="198">
        <v>43259</v>
      </c>
      <c r="AI1292" s="192" t="s">
        <v>4939</v>
      </c>
      <c r="AJ1292" s="151" t="str">
        <f t="shared" si="20"/>
        <v>FS</v>
      </c>
      <c r="AK1292" s="151" t="b">
        <f>ISNUMBER(SEARCH("IRT",Table1[[#This Row],[Current_Status]]))</f>
        <v>0</v>
      </c>
      <c r="AL1292" s="152">
        <f>YEAR(Table1[[#This Row],[Project_Initiated]])</f>
        <v>2017</v>
      </c>
      <c r="AM1292" s="87">
        <v>43785</v>
      </c>
      <c r="AN1292" s="87" t="str">
        <f>IF(AND(Table1[[#This Row],[Completed Date]]&gt;="07/01/2019"+0,Table1[[#This Row],[Completed Date]]&lt;="6/30/2020"+0),"FY 19-20",IF(AND(Table1[[#This Row],[Completed Date]]&gt;="07/01/2018"+0,Table1[[#This Row],[Completed Date]]&lt;="6/30/2019"+0),"FY 18-19",""))</f>
        <v/>
      </c>
      <c r="AO1292" s="152" t="str">
        <f>IFERROR(FIND("R",Table1[[#This Row],[FS_Priority]]),"")</f>
        <v/>
      </c>
    </row>
    <row r="1293" spans="1:53" hidden="1" x14ac:dyDescent="0.25">
      <c r="A1293" s="192" t="s">
        <v>425</v>
      </c>
      <c r="B1293" s="192" t="s">
        <v>295</v>
      </c>
      <c r="C1293" s="192" t="s">
        <v>425</v>
      </c>
      <c r="D1293" s="199" t="b">
        <v>0</v>
      </c>
      <c r="E1293" s="192" t="s">
        <v>151</v>
      </c>
      <c r="F1293" s="192" t="s">
        <v>3506</v>
      </c>
      <c r="G1293" s="192" t="s">
        <v>295</v>
      </c>
      <c r="H1293" s="192" t="s">
        <v>556</v>
      </c>
      <c r="I1293" s="192" t="s">
        <v>295</v>
      </c>
      <c r="J1293" s="192" t="s">
        <v>2838</v>
      </c>
      <c r="K1293" s="192" t="s">
        <v>4035</v>
      </c>
      <c r="L1293" s="192" t="s">
        <v>153</v>
      </c>
      <c r="M1293" s="192" t="s">
        <v>4094</v>
      </c>
      <c r="N1293" s="192" t="s">
        <v>295</v>
      </c>
      <c r="O1293" s="192" t="s">
        <v>263</v>
      </c>
      <c r="Q1293" s="192" t="s">
        <v>426</v>
      </c>
      <c r="R1293" s="192" t="s">
        <v>401</v>
      </c>
      <c r="S1293" s="199" t="b">
        <v>0</v>
      </c>
      <c r="V1293" s="198">
        <v>42986</v>
      </c>
      <c r="W1293" s="192" t="s">
        <v>295</v>
      </c>
      <c r="X1293"/>
      <c r="Z1293" s="192" t="s">
        <v>295</v>
      </c>
      <c r="AC1293" s="192" t="s">
        <v>3153</v>
      </c>
      <c r="AE1293" s="192" t="s">
        <v>263</v>
      </c>
      <c r="AF1293" s="192" t="s">
        <v>3113</v>
      </c>
      <c r="AG1293" s="192" t="s">
        <v>2884</v>
      </c>
      <c r="AH1293" s="198">
        <v>43574</v>
      </c>
      <c r="AI1293" s="192" t="s">
        <v>4939</v>
      </c>
      <c r="AJ1293" s="151" t="str">
        <f t="shared" si="20"/>
        <v>FS</v>
      </c>
      <c r="AK1293" s="151" t="b">
        <f>ISNUMBER(SEARCH("IRT",Table1[[#This Row],[Current_Status]]))</f>
        <v>0</v>
      </c>
      <c r="AL1293" s="152">
        <f>YEAR(Table1[[#This Row],[Project_Initiated]])</f>
        <v>2017</v>
      </c>
      <c r="AM1293" s="87">
        <v>43785</v>
      </c>
      <c r="AN1293" s="87" t="str">
        <f>IF(AND(Table1[[#This Row],[Completed Date]]&gt;="07/01/2019"+0,Table1[[#This Row],[Completed Date]]&lt;="6/30/2020"+0),"FY 19-20",IF(AND(Table1[[#This Row],[Completed Date]]&gt;="07/01/2018"+0,Table1[[#This Row],[Completed Date]]&lt;="6/30/2019"+0),"FY 18-19",""))</f>
        <v>FY 18-19</v>
      </c>
      <c r="AO1293" s="152" t="str">
        <f>IFERROR(FIND("R",Table1[[#This Row],[FS_Priority]]),"")</f>
        <v/>
      </c>
    </row>
    <row r="1294" spans="1:53" hidden="1" x14ac:dyDescent="0.25">
      <c r="A1294" s="192" t="s">
        <v>713</v>
      </c>
      <c r="B1294" s="192" t="s">
        <v>295</v>
      </c>
      <c r="C1294" s="192" t="s">
        <v>713</v>
      </c>
      <c r="D1294" s="199" t="b">
        <v>0</v>
      </c>
      <c r="E1294" s="192" t="s">
        <v>4804</v>
      </c>
      <c r="F1294" s="192" t="s">
        <v>3272</v>
      </c>
      <c r="G1294" s="192" t="s">
        <v>295</v>
      </c>
      <c r="H1294" s="192" t="s">
        <v>710</v>
      </c>
      <c r="I1294" s="192" t="s">
        <v>3792</v>
      </c>
      <c r="J1294" s="192" t="s">
        <v>3773</v>
      </c>
      <c r="K1294" s="192" t="s">
        <v>3793</v>
      </c>
      <c r="L1294" s="192" t="s">
        <v>332</v>
      </c>
      <c r="M1294" s="192" t="s">
        <v>3794</v>
      </c>
      <c r="N1294" s="192" t="s">
        <v>295</v>
      </c>
      <c r="O1294" s="192" t="s">
        <v>257</v>
      </c>
      <c r="Q1294" s="192" t="s">
        <v>295</v>
      </c>
      <c r="R1294" s="192" t="s">
        <v>264</v>
      </c>
      <c r="S1294" s="199" t="b">
        <v>0</v>
      </c>
      <c r="V1294" s="198">
        <v>42992</v>
      </c>
      <c r="W1294" s="192" t="s">
        <v>295</v>
      </c>
      <c r="X1294"/>
      <c r="Z1294" s="192" t="s">
        <v>295</v>
      </c>
      <c r="AC1294" s="192" t="s">
        <v>714</v>
      </c>
      <c r="AD1294" s="167"/>
      <c r="AE1294" s="192" t="s">
        <v>257</v>
      </c>
      <c r="AF1294" s="192" t="s">
        <v>4401</v>
      </c>
      <c r="AG1294" s="192" t="s">
        <v>2884</v>
      </c>
      <c r="AH1294" s="198">
        <v>43484</v>
      </c>
      <c r="AI1294" s="192" t="s">
        <v>4939</v>
      </c>
      <c r="AJ1294" s="151" t="str">
        <f t="shared" si="20"/>
        <v>FS</v>
      </c>
      <c r="AK1294" s="151" t="b">
        <f>ISNUMBER(SEARCH("IRT",Table1[[#This Row],[Current_Status]]))</f>
        <v>0</v>
      </c>
      <c r="AL1294" s="152">
        <f>YEAR(Table1[[#This Row],[Project_Initiated]])</f>
        <v>2017</v>
      </c>
      <c r="AM1294" s="87">
        <v>43785</v>
      </c>
      <c r="AN1294" s="87" t="str">
        <f>IF(AND(Table1[[#This Row],[Completed Date]]&gt;="07/01/2019"+0,Table1[[#This Row],[Completed Date]]&lt;="6/30/2020"+0),"FY 19-20",IF(AND(Table1[[#This Row],[Completed Date]]&gt;="07/01/2018"+0,Table1[[#This Row],[Completed Date]]&lt;="6/30/2019"+0),"FY 18-19",""))</f>
        <v>FY 18-19</v>
      </c>
      <c r="AO1294" s="152" t="str">
        <f>IFERROR(FIND("R",Table1[[#This Row],[FS_Priority]]),"")</f>
        <v/>
      </c>
    </row>
    <row r="1295" spans="1:53" hidden="1" x14ac:dyDescent="0.25">
      <c r="A1295" s="192" t="s">
        <v>715</v>
      </c>
      <c r="B1295" s="192" t="s">
        <v>295</v>
      </c>
      <c r="C1295" s="192" t="s">
        <v>715</v>
      </c>
      <c r="D1295" s="199" t="b">
        <v>0</v>
      </c>
      <c r="E1295" s="192" t="s">
        <v>141</v>
      </c>
      <c r="F1295" s="192" t="s">
        <v>3381</v>
      </c>
      <c r="G1295" s="192" t="s">
        <v>295</v>
      </c>
      <c r="H1295" s="192" t="s">
        <v>529</v>
      </c>
      <c r="I1295" s="192" t="s">
        <v>295</v>
      </c>
      <c r="J1295" s="192" t="s">
        <v>2838</v>
      </c>
      <c r="K1295" s="192" t="s">
        <v>3951</v>
      </c>
      <c r="L1295" s="192" t="s">
        <v>381</v>
      </c>
      <c r="M1295" s="192" t="s">
        <v>3965</v>
      </c>
      <c r="N1295" s="192" t="s">
        <v>295</v>
      </c>
      <c r="O1295" s="192" t="s">
        <v>611</v>
      </c>
      <c r="Q1295" s="192" t="s">
        <v>295</v>
      </c>
      <c r="R1295" s="192" t="s">
        <v>295</v>
      </c>
      <c r="S1295" s="199" t="b">
        <v>0</v>
      </c>
      <c r="V1295" s="198">
        <v>42993</v>
      </c>
      <c r="W1295" s="192" t="s">
        <v>295</v>
      </c>
      <c r="X1295"/>
      <c r="Z1295" s="192" t="s">
        <v>295</v>
      </c>
      <c r="AC1295" s="192" t="s">
        <v>716</v>
      </c>
      <c r="AD1295" s="167"/>
      <c r="AE1295" s="192" t="s">
        <v>257</v>
      </c>
      <c r="AF1295" s="192" t="s">
        <v>717</v>
      </c>
      <c r="AG1295" s="192" t="s">
        <v>2884</v>
      </c>
      <c r="AH1295" s="198">
        <v>43294</v>
      </c>
      <c r="AI1295" s="192" t="s">
        <v>4939</v>
      </c>
      <c r="AJ1295" s="151" t="str">
        <f t="shared" si="20"/>
        <v>FS</v>
      </c>
      <c r="AK1295" s="151" t="b">
        <f>ISNUMBER(SEARCH("IRT",Table1[[#This Row],[Current_Status]]))</f>
        <v>0</v>
      </c>
      <c r="AL1295" s="152">
        <f>YEAR(Table1[[#This Row],[Project_Initiated]])</f>
        <v>2017</v>
      </c>
      <c r="AM1295" s="87">
        <v>43785</v>
      </c>
      <c r="AN1295" s="87" t="str">
        <f>IF(AND(Table1[[#This Row],[Completed Date]]&gt;="07/01/2019"+0,Table1[[#This Row],[Completed Date]]&lt;="6/30/2020"+0),"FY 19-20",IF(AND(Table1[[#This Row],[Completed Date]]&gt;="07/01/2018"+0,Table1[[#This Row],[Completed Date]]&lt;="6/30/2019"+0),"FY 18-19",""))</f>
        <v>FY 18-19</v>
      </c>
      <c r="AO1295" s="152" t="str">
        <f>IFERROR(FIND("R",Table1[[#This Row],[FS_Priority]]),"")</f>
        <v/>
      </c>
    </row>
    <row r="1296" spans="1:53" hidden="1" x14ac:dyDescent="0.25">
      <c r="A1296" s="192" t="s">
        <v>718</v>
      </c>
      <c r="B1296" s="192" t="s">
        <v>295</v>
      </c>
      <c r="C1296" s="192" t="s">
        <v>718</v>
      </c>
      <c r="D1296" s="199" t="b">
        <v>0</v>
      </c>
      <c r="E1296" s="192" t="s">
        <v>151</v>
      </c>
      <c r="F1296" s="192" t="s">
        <v>3440</v>
      </c>
      <c r="G1296" s="192" t="s">
        <v>295</v>
      </c>
      <c r="H1296" s="192" t="s">
        <v>575</v>
      </c>
      <c r="I1296" s="192" t="s">
        <v>4067</v>
      </c>
      <c r="J1296" s="192" t="s">
        <v>2838</v>
      </c>
      <c r="K1296" s="192" t="s">
        <v>4035</v>
      </c>
      <c r="L1296" s="192" t="s">
        <v>153</v>
      </c>
      <c r="M1296" s="192" t="s">
        <v>4059</v>
      </c>
      <c r="N1296" s="192" t="s">
        <v>295</v>
      </c>
      <c r="O1296" s="192" t="s">
        <v>263</v>
      </c>
      <c r="Q1296" s="192" t="s">
        <v>295</v>
      </c>
      <c r="R1296" s="192" t="s">
        <v>295</v>
      </c>
      <c r="S1296" s="199" t="b">
        <v>0</v>
      </c>
      <c r="V1296" s="198">
        <v>43090</v>
      </c>
      <c r="W1296" s="192" t="s">
        <v>295</v>
      </c>
      <c r="X1296"/>
      <c r="Z1296" s="192" t="s">
        <v>295</v>
      </c>
      <c r="AC1296" s="192" t="s">
        <v>719</v>
      </c>
      <c r="AE1296" s="192" t="s">
        <v>263</v>
      </c>
      <c r="AF1296" s="192" t="s">
        <v>720</v>
      </c>
      <c r="AG1296" s="192" t="s">
        <v>2884</v>
      </c>
      <c r="AH1296" s="198">
        <v>43353</v>
      </c>
      <c r="AI1296" s="192" t="s">
        <v>4938</v>
      </c>
      <c r="AJ1296" s="151" t="str">
        <f t="shared" si="20"/>
        <v>FS</v>
      </c>
      <c r="AK1296" s="151" t="b">
        <f>ISNUMBER(SEARCH("IRT",Table1[[#This Row],[Current_Status]]))</f>
        <v>0</v>
      </c>
      <c r="AL1296" s="152">
        <f>YEAR(Table1[[#This Row],[Project_Initiated]])</f>
        <v>2017</v>
      </c>
      <c r="AM1296" s="87">
        <v>43785</v>
      </c>
      <c r="AN1296" s="87" t="str">
        <f>IF(AND(Table1[[#This Row],[Completed Date]]&gt;="07/01/2019"+0,Table1[[#This Row],[Completed Date]]&lt;="6/30/2020"+0),"FY 19-20",IF(AND(Table1[[#This Row],[Completed Date]]&gt;="07/01/2018"+0,Table1[[#This Row],[Completed Date]]&lt;="6/30/2019"+0),"FY 18-19",""))</f>
        <v>FY 18-19</v>
      </c>
      <c r="AO1296" s="152" t="str">
        <f>IFERROR(FIND("R",Table1[[#This Row],[FS_Priority]]),"")</f>
        <v/>
      </c>
    </row>
    <row r="1297" spans="1:41" hidden="1" x14ac:dyDescent="0.25">
      <c r="A1297" s="192" t="s">
        <v>721</v>
      </c>
      <c r="B1297" s="192" t="s">
        <v>295</v>
      </c>
      <c r="C1297" s="192" t="s">
        <v>721</v>
      </c>
      <c r="D1297" s="199" t="b">
        <v>0</v>
      </c>
      <c r="E1297" s="192" t="s">
        <v>151</v>
      </c>
      <c r="F1297" s="192" t="s">
        <v>3467</v>
      </c>
      <c r="G1297" s="192" t="s">
        <v>295</v>
      </c>
      <c r="H1297" s="192" t="s">
        <v>548</v>
      </c>
      <c r="I1297" s="192" t="s">
        <v>4058</v>
      </c>
      <c r="J1297" s="192" t="s">
        <v>2838</v>
      </c>
      <c r="K1297" s="192" t="s">
        <v>4035</v>
      </c>
      <c r="L1297" s="192" t="s">
        <v>153</v>
      </c>
      <c r="M1297" s="192" t="s">
        <v>4059</v>
      </c>
      <c r="N1297" s="192" t="s">
        <v>295</v>
      </c>
      <c r="O1297" s="192" t="s">
        <v>263</v>
      </c>
      <c r="Q1297" s="192" t="s">
        <v>295</v>
      </c>
      <c r="R1297" s="192" t="s">
        <v>323</v>
      </c>
      <c r="S1297" s="199" t="b">
        <v>0</v>
      </c>
      <c r="V1297" s="198">
        <v>42998</v>
      </c>
      <c r="W1297" s="192" t="s">
        <v>295</v>
      </c>
      <c r="X1297"/>
      <c r="Z1297" s="192" t="s">
        <v>295</v>
      </c>
      <c r="AC1297" s="192" t="s">
        <v>722</v>
      </c>
      <c r="AE1297" s="192" t="s">
        <v>263</v>
      </c>
      <c r="AF1297" s="192" t="s">
        <v>723</v>
      </c>
      <c r="AG1297" s="192" t="s">
        <v>2884</v>
      </c>
      <c r="AH1297" s="198">
        <v>43306</v>
      </c>
      <c r="AI1297" s="192" t="s">
        <v>4938</v>
      </c>
      <c r="AJ1297" s="151" t="str">
        <f t="shared" si="20"/>
        <v>FS</v>
      </c>
      <c r="AK1297" s="151" t="b">
        <f>ISNUMBER(SEARCH("IRT",Table1[[#This Row],[Current_Status]]))</f>
        <v>0</v>
      </c>
      <c r="AL1297" s="152">
        <f>YEAR(Table1[[#This Row],[Project_Initiated]])</f>
        <v>2017</v>
      </c>
      <c r="AM1297" s="87">
        <v>43785</v>
      </c>
      <c r="AN1297" s="87" t="str">
        <f>IF(AND(Table1[[#This Row],[Completed Date]]&gt;="07/01/2019"+0,Table1[[#This Row],[Completed Date]]&lt;="6/30/2020"+0),"FY 19-20",IF(AND(Table1[[#This Row],[Completed Date]]&gt;="07/01/2018"+0,Table1[[#This Row],[Completed Date]]&lt;="6/30/2019"+0),"FY 18-19",""))</f>
        <v>FY 18-19</v>
      </c>
      <c r="AO1297" s="152" t="str">
        <f>IFERROR(FIND("R",Table1[[#This Row],[FS_Priority]]),"")</f>
        <v/>
      </c>
    </row>
    <row r="1298" spans="1:41" hidden="1" x14ac:dyDescent="0.25">
      <c r="A1298" s="192" t="s">
        <v>724</v>
      </c>
      <c r="B1298" s="192" t="s">
        <v>295</v>
      </c>
      <c r="C1298" s="192" t="s">
        <v>724</v>
      </c>
      <c r="D1298" s="199" t="b">
        <v>0</v>
      </c>
      <c r="E1298" s="192" t="s">
        <v>371</v>
      </c>
      <c r="F1298" s="192" t="s">
        <v>3344</v>
      </c>
      <c r="G1298" s="192" t="s">
        <v>295</v>
      </c>
      <c r="H1298" s="192" t="s">
        <v>525</v>
      </c>
      <c r="I1298" s="192" t="s">
        <v>372</v>
      </c>
      <c r="J1298" s="192" t="s">
        <v>2851</v>
      </c>
      <c r="K1298" s="192" t="s">
        <v>295</v>
      </c>
      <c r="L1298" s="192" t="s">
        <v>295</v>
      </c>
      <c r="M1298" s="192" t="s">
        <v>3907</v>
      </c>
      <c r="N1298" s="192" t="s">
        <v>295</v>
      </c>
      <c r="O1298" s="192" t="s">
        <v>263</v>
      </c>
      <c r="Q1298" s="192" t="s">
        <v>295</v>
      </c>
      <c r="R1298" s="192" t="s">
        <v>259</v>
      </c>
      <c r="S1298" s="199" t="b">
        <v>0</v>
      </c>
      <c r="V1298" s="198">
        <v>42999</v>
      </c>
      <c r="W1298" s="192" t="s">
        <v>295</v>
      </c>
      <c r="X1298"/>
      <c r="Z1298" s="192" t="s">
        <v>295</v>
      </c>
      <c r="AC1298" s="192" t="s">
        <v>3146</v>
      </c>
      <c r="AE1298" s="192" t="s">
        <v>263</v>
      </c>
      <c r="AF1298" s="192" t="s">
        <v>4409</v>
      </c>
      <c r="AG1298" s="192" t="s">
        <v>2883</v>
      </c>
      <c r="AH1298" s="198">
        <v>43586</v>
      </c>
      <c r="AI1298" s="192" t="s">
        <v>4938</v>
      </c>
      <c r="AJ1298" s="151" t="str">
        <f t="shared" si="20"/>
        <v>FS</v>
      </c>
      <c r="AK1298" s="151" t="b">
        <f>ISNUMBER(SEARCH("IRT",Table1[[#This Row],[Current_Status]]))</f>
        <v>0</v>
      </c>
      <c r="AL1298" s="152">
        <f>YEAR(Table1[[#This Row],[Project_Initiated]])</f>
        <v>2017</v>
      </c>
      <c r="AM1298" s="87">
        <v>43785</v>
      </c>
      <c r="AN1298" s="87" t="str">
        <f>IF(AND(Table1[[#This Row],[Completed Date]]&gt;="07/01/2019"+0,Table1[[#This Row],[Completed Date]]&lt;="6/30/2020"+0),"FY 19-20",IF(AND(Table1[[#This Row],[Completed Date]]&gt;="07/01/2018"+0,Table1[[#This Row],[Completed Date]]&lt;="6/30/2019"+0),"FY 18-19",""))</f>
        <v>FY 18-19</v>
      </c>
      <c r="AO1298" s="152" t="str">
        <f>IFERROR(FIND("R",Table1[[#This Row],[FS_Priority]]),"")</f>
        <v/>
      </c>
    </row>
    <row r="1299" spans="1:41" hidden="1" x14ac:dyDescent="0.25">
      <c r="A1299" s="192" t="s">
        <v>727</v>
      </c>
      <c r="B1299" s="192" t="s">
        <v>295</v>
      </c>
      <c r="C1299" s="192" t="s">
        <v>727</v>
      </c>
      <c r="D1299" s="199" t="b">
        <v>0</v>
      </c>
      <c r="E1299" s="192" t="s">
        <v>371</v>
      </c>
      <c r="F1299" s="192" t="s">
        <v>3340</v>
      </c>
      <c r="G1299" s="192" t="s">
        <v>295</v>
      </c>
      <c r="H1299" s="192" t="s">
        <v>525</v>
      </c>
      <c r="I1299" s="192" t="s">
        <v>372</v>
      </c>
      <c r="J1299" s="192" t="s">
        <v>2851</v>
      </c>
      <c r="K1299" s="192" t="s">
        <v>295</v>
      </c>
      <c r="L1299" s="192" t="s">
        <v>295</v>
      </c>
      <c r="M1299" s="192" t="s">
        <v>3907</v>
      </c>
      <c r="N1299" s="192" t="s">
        <v>295</v>
      </c>
      <c r="O1299" s="192" t="s">
        <v>263</v>
      </c>
      <c r="Q1299" s="192" t="s">
        <v>295</v>
      </c>
      <c r="R1299" s="192" t="s">
        <v>259</v>
      </c>
      <c r="S1299" s="199" t="b">
        <v>0</v>
      </c>
      <c r="V1299" s="198">
        <v>42999</v>
      </c>
      <c r="W1299" s="192" t="s">
        <v>295</v>
      </c>
      <c r="X1299"/>
      <c r="Z1299" s="192" t="s">
        <v>295</v>
      </c>
      <c r="AC1299" s="192" t="s">
        <v>726</v>
      </c>
      <c r="AE1299" s="192" t="s">
        <v>263</v>
      </c>
      <c r="AF1299" s="192" t="s">
        <v>4407</v>
      </c>
      <c r="AG1299" s="192" t="s">
        <v>2883</v>
      </c>
      <c r="AH1299" s="198">
        <v>43192</v>
      </c>
      <c r="AI1299" s="192" t="s">
        <v>4938</v>
      </c>
      <c r="AJ1299" s="151" t="str">
        <f t="shared" si="20"/>
        <v>FS</v>
      </c>
      <c r="AK1299" s="151" t="b">
        <f>ISNUMBER(SEARCH("IRT",Table1[[#This Row],[Current_Status]]))</f>
        <v>0</v>
      </c>
      <c r="AL1299" s="152">
        <f>YEAR(Table1[[#This Row],[Project_Initiated]])</f>
        <v>2017</v>
      </c>
      <c r="AM1299" s="87">
        <v>43785</v>
      </c>
      <c r="AN1299" s="87" t="str">
        <f>IF(AND(Table1[[#This Row],[Completed Date]]&gt;="07/01/2019"+0,Table1[[#This Row],[Completed Date]]&lt;="6/30/2020"+0),"FY 19-20",IF(AND(Table1[[#This Row],[Completed Date]]&gt;="07/01/2018"+0,Table1[[#This Row],[Completed Date]]&lt;="6/30/2019"+0),"FY 18-19",""))</f>
        <v/>
      </c>
      <c r="AO1299" s="152" t="str">
        <f>IFERROR(FIND("R",Table1[[#This Row],[FS_Priority]]),"")</f>
        <v/>
      </c>
    </row>
    <row r="1300" spans="1:41" hidden="1" x14ac:dyDescent="0.25">
      <c r="A1300" s="192" t="s">
        <v>397</v>
      </c>
      <c r="B1300" s="192" t="s">
        <v>295</v>
      </c>
      <c r="C1300" s="192" t="s">
        <v>397</v>
      </c>
      <c r="D1300" s="199" t="b">
        <v>0</v>
      </c>
      <c r="E1300" s="192" t="s">
        <v>141</v>
      </c>
      <c r="F1300" s="192" t="s">
        <v>3415</v>
      </c>
      <c r="G1300" s="192" t="s">
        <v>295</v>
      </c>
      <c r="H1300" s="192" t="s">
        <v>549</v>
      </c>
      <c r="I1300" s="192" t="s">
        <v>4009</v>
      </c>
      <c r="J1300" s="192" t="s">
        <v>2838</v>
      </c>
      <c r="K1300" s="192" t="s">
        <v>3951</v>
      </c>
      <c r="L1300" s="192" t="s">
        <v>381</v>
      </c>
      <c r="M1300" s="192" t="s">
        <v>4010</v>
      </c>
      <c r="N1300" s="192" t="s">
        <v>295</v>
      </c>
      <c r="O1300" s="192" t="s">
        <v>263</v>
      </c>
      <c r="Q1300" s="192" t="s">
        <v>370</v>
      </c>
      <c r="R1300" s="192" t="s">
        <v>429</v>
      </c>
      <c r="S1300" s="199" t="b">
        <v>0</v>
      </c>
      <c r="V1300" s="198">
        <v>43006</v>
      </c>
      <c r="W1300" s="192" t="s">
        <v>295</v>
      </c>
      <c r="X1300"/>
      <c r="Z1300" s="192" t="s">
        <v>295</v>
      </c>
      <c r="AC1300" s="192" t="s">
        <v>3707</v>
      </c>
      <c r="AD1300" s="167"/>
      <c r="AE1300" s="192" t="s">
        <v>257</v>
      </c>
      <c r="AF1300" s="192" t="s">
        <v>728</v>
      </c>
      <c r="AG1300" s="192" t="s">
        <v>2884</v>
      </c>
      <c r="AH1300" s="198">
        <v>43647</v>
      </c>
      <c r="AI1300" s="192" t="s">
        <v>4938</v>
      </c>
      <c r="AJ1300" s="151" t="str">
        <f t="shared" si="20"/>
        <v>FS</v>
      </c>
      <c r="AK1300" s="151" t="b">
        <f>ISNUMBER(SEARCH("IRT",Table1[[#This Row],[Current_Status]]))</f>
        <v>0</v>
      </c>
      <c r="AL1300" s="152">
        <f>YEAR(Table1[[#This Row],[Project_Initiated]])</f>
        <v>2017</v>
      </c>
      <c r="AM1300" s="87">
        <v>43785</v>
      </c>
      <c r="AN1300" s="87" t="str">
        <f>IF(AND(Table1[[#This Row],[Completed Date]]&gt;="07/01/2019"+0,Table1[[#This Row],[Completed Date]]&lt;="6/30/2020"+0),"FY 19-20",IF(AND(Table1[[#This Row],[Completed Date]]&gt;="07/01/2018"+0,Table1[[#This Row],[Completed Date]]&lt;="6/30/2019"+0),"FY 18-19",""))</f>
        <v>FY 19-20</v>
      </c>
      <c r="AO1300" s="152" t="str">
        <f>IFERROR(FIND("R",Table1[[#This Row],[FS_Priority]]),"")</f>
        <v/>
      </c>
    </row>
    <row r="1301" spans="1:41" hidden="1" x14ac:dyDescent="0.25">
      <c r="A1301" s="192" t="s">
        <v>729</v>
      </c>
      <c r="B1301" s="192" t="s">
        <v>295</v>
      </c>
      <c r="C1301" s="192" t="s">
        <v>729</v>
      </c>
      <c r="D1301" s="199" t="b">
        <v>0</v>
      </c>
      <c r="E1301" s="192" t="s">
        <v>189</v>
      </c>
      <c r="F1301" s="192" t="s">
        <v>3577</v>
      </c>
      <c r="G1301" s="192" t="s">
        <v>295</v>
      </c>
      <c r="H1301" s="192" t="s">
        <v>1771</v>
      </c>
      <c r="I1301" s="192" t="s">
        <v>2773</v>
      </c>
      <c r="J1301" s="192" t="s">
        <v>2854</v>
      </c>
      <c r="K1301" s="192" t="s">
        <v>4164</v>
      </c>
      <c r="L1301" s="192" t="s">
        <v>487</v>
      </c>
      <c r="M1301" s="192" t="s">
        <v>4169</v>
      </c>
      <c r="N1301" s="192" t="s">
        <v>295</v>
      </c>
      <c r="O1301" s="192" t="s">
        <v>263</v>
      </c>
      <c r="Q1301" s="192" t="s">
        <v>324</v>
      </c>
      <c r="R1301" s="192" t="s">
        <v>326</v>
      </c>
      <c r="S1301" s="199" t="b">
        <v>0</v>
      </c>
      <c r="V1301" s="198">
        <v>43059</v>
      </c>
      <c r="W1301" s="192" t="s">
        <v>295</v>
      </c>
      <c r="X1301"/>
      <c r="Z1301" s="192" t="s">
        <v>295</v>
      </c>
      <c r="AC1301" s="192" t="s">
        <v>4421</v>
      </c>
      <c r="AD1301" s="167"/>
      <c r="AE1301" s="192" t="s">
        <v>257</v>
      </c>
      <c r="AF1301" s="192" t="s">
        <v>4422</v>
      </c>
      <c r="AG1301" s="192" t="s">
        <v>2884</v>
      </c>
      <c r="AH1301" s="198">
        <v>43392</v>
      </c>
      <c r="AI1301" s="192" t="s">
        <v>4938</v>
      </c>
      <c r="AJ1301" s="151" t="str">
        <f t="shared" si="20"/>
        <v>FS</v>
      </c>
      <c r="AK1301" s="151" t="b">
        <f>ISNUMBER(SEARCH("IRT",Table1[[#This Row],[Current_Status]]))</f>
        <v>0</v>
      </c>
      <c r="AL1301" s="152">
        <f>YEAR(Table1[[#This Row],[Project_Initiated]])</f>
        <v>2017</v>
      </c>
      <c r="AM1301" s="87">
        <v>43785</v>
      </c>
      <c r="AN1301" s="87" t="str">
        <f>IF(AND(Table1[[#This Row],[Completed Date]]&gt;="07/01/2019"+0,Table1[[#This Row],[Completed Date]]&lt;="6/30/2020"+0),"FY 19-20",IF(AND(Table1[[#This Row],[Completed Date]]&gt;="07/01/2018"+0,Table1[[#This Row],[Completed Date]]&lt;="6/30/2019"+0),"FY 18-19",""))</f>
        <v>FY 18-19</v>
      </c>
      <c r="AO1301" s="152" t="str">
        <f>IFERROR(FIND("R",Table1[[#This Row],[FS_Priority]]),"")</f>
        <v/>
      </c>
    </row>
    <row r="1302" spans="1:41" hidden="1" x14ac:dyDescent="0.25">
      <c r="A1302" s="192" t="s">
        <v>513</v>
      </c>
      <c r="B1302" s="192" t="s">
        <v>295</v>
      </c>
      <c r="C1302" s="192" t="s">
        <v>513</v>
      </c>
      <c r="D1302" s="199" t="b">
        <v>0</v>
      </c>
      <c r="E1302" s="192" t="s">
        <v>4818</v>
      </c>
      <c r="F1302" s="192" t="s">
        <v>3643</v>
      </c>
      <c r="G1302" s="192" t="s">
        <v>4495</v>
      </c>
      <c r="H1302" s="192" t="s">
        <v>351</v>
      </c>
      <c r="I1302" s="192" t="s">
        <v>372</v>
      </c>
      <c r="J1302" s="192" t="s">
        <v>2854</v>
      </c>
      <c r="K1302" s="192" t="s">
        <v>4268</v>
      </c>
      <c r="L1302" s="192" t="s">
        <v>521</v>
      </c>
      <c r="M1302" s="192" t="s">
        <v>4273</v>
      </c>
      <c r="N1302" s="192" t="s">
        <v>295</v>
      </c>
      <c r="O1302" s="192" t="s">
        <v>263</v>
      </c>
      <c r="Q1302" s="192" t="s">
        <v>3586</v>
      </c>
      <c r="R1302" s="192" t="s">
        <v>324</v>
      </c>
      <c r="S1302" s="199" t="b">
        <v>0</v>
      </c>
      <c r="V1302" s="198">
        <v>43060</v>
      </c>
      <c r="W1302" s="192" t="s">
        <v>295</v>
      </c>
      <c r="X1302"/>
      <c r="Z1302" s="192" t="s">
        <v>295</v>
      </c>
      <c r="AC1302" s="192" t="s">
        <v>5008</v>
      </c>
      <c r="AD1302" s="198">
        <v>43123</v>
      </c>
      <c r="AE1302" s="192" t="s">
        <v>257</v>
      </c>
      <c r="AF1302" s="192" t="s">
        <v>4843</v>
      </c>
      <c r="AG1302" s="192" t="s">
        <v>2884</v>
      </c>
      <c r="AH1302"/>
      <c r="AI1302" s="192" t="s">
        <v>4938</v>
      </c>
      <c r="AJ1302" s="151" t="str">
        <f t="shared" si="20"/>
        <v>FS</v>
      </c>
      <c r="AK1302" s="151" t="b">
        <f>ISNUMBER(SEARCH("IRT",Table1[[#This Row],[Current_Status]]))</f>
        <v>0</v>
      </c>
      <c r="AL1302" s="152">
        <f>YEAR(Table1[[#This Row],[Project_Initiated]])</f>
        <v>2017</v>
      </c>
      <c r="AM1302" s="87">
        <v>43785</v>
      </c>
      <c r="AN1302" s="87" t="str">
        <f>IF(AND(Table1[[#This Row],[Completed Date]]&gt;="07/01/2019"+0,Table1[[#This Row],[Completed Date]]&lt;="6/30/2020"+0),"FY 19-20",IF(AND(Table1[[#This Row],[Completed Date]]&gt;="07/01/2018"+0,Table1[[#This Row],[Completed Date]]&lt;="6/30/2019"+0),"FY 18-19",""))</f>
        <v/>
      </c>
      <c r="AO1302" s="152">
        <f>IFERROR(FIND("R",Table1[[#This Row],[FS_Priority]]),"")</f>
        <v>1</v>
      </c>
    </row>
    <row r="1303" spans="1:41" hidden="1" x14ac:dyDescent="0.25">
      <c r="A1303" s="192" t="s">
        <v>730</v>
      </c>
      <c r="B1303" s="192" t="s">
        <v>295</v>
      </c>
      <c r="C1303" s="192" t="s">
        <v>730</v>
      </c>
      <c r="D1303" s="199" t="b">
        <v>0</v>
      </c>
      <c r="E1303" s="192" t="s">
        <v>141</v>
      </c>
      <c r="F1303" s="192" t="s">
        <v>3360</v>
      </c>
      <c r="G1303" s="192" t="s">
        <v>295</v>
      </c>
      <c r="H1303" s="192" t="s">
        <v>256</v>
      </c>
      <c r="I1303" s="192" t="s">
        <v>3979</v>
      </c>
      <c r="J1303" s="192" t="s">
        <v>2838</v>
      </c>
      <c r="K1303" s="192" t="s">
        <v>3951</v>
      </c>
      <c r="L1303" s="192" t="s">
        <v>381</v>
      </c>
      <c r="M1303" s="192" t="s">
        <v>3954</v>
      </c>
      <c r="N1303" s="192" t="s">
        <v>295</v>
      </c>
      <c r="O1303" s="192" t="s">
        <v>263</v>
      </c>
      <c r="Q1303" s="192" t="s">
        <v>295</v>
      </c>
      <c r="R1303" s="192" t="s">
        <v>264</v>
      </c>
      <c r="S1303" s="199" t="b">
        <v>1</v>
      </c>
      <c r="V1303" s="198">
        <v>43060</v>
      </c>
      <c r="W1303" s="192" t="s">
        <v>295</v>
      </c>
      <c r="X1303"/>
      <c r="Z1303" s="192" t="s">
        <v>295</v>
      </c>
      <c r="AC1303" s="192" t="s">
        <v>731</v>
      </c>
      <c r="AE1303" s="192" t="s">
        <v>257</v>
      </c>
      <c r="AF1303" s="192" t="s">
        <v>732</v>
      </c>
      <c r="AG1303" s="192" t="s">
        <v>2884</v>
      </c>
      <c r="AH1303" s="198">
        <v>43335</v>
      </c>
      <c r="AI1303" s="192" t="s">
        <v>4938</v>
      </c>
      <c r="AJ1303" s="151" t="str">
        <f t="shared" si="20"/>
        <v>FS</v>
      </c>
      <c r="AK1303" s="151" t="b">
        <f>ISNUMBER(SEARCH("IRT",Table1[[#This Row],[Current_Status]]))</f>
        <v>0</v>
      </c>
      <c r="AL1303" s="152">
        <f>YEAR(Table1[[#This Row],[Project_Initiated]])</f>
        <v>2017</v>
      </c>
      <c r="AM1303" s="87">
        <v>43785</v>
      </c>
      <c r="AN1303" s="87" t="str">
        <f>IF(AND(Table1[[#This Row],[Completed Date]]&gt;="07/01/2019"+0,Table1[[#This Row],[Completed Date]]&lt;="6/30/2020"+0),"FY 19-20",IF(AND(Table1[[#This Row],[Completed Date]]&gt;="07/01/2018"+0,Table1[[#This Row],[Completed Date]]&lt;="6/30/2019"+0),"FY 18-19",""))</f>
        <v>FY 18-19</v>
      </c>
      <c r="AO1303" s="152" t="str">
        <f>IFERROR(FIND("R",Table1[[#This Row],[FS_Priority]]),"")</f>
        <v/>
      </c>
    </row>
    <row r="1304" spans="1:41" hidden="1" x14ac:dyDescent="0.25">
      <c r="A1304" s="192" t="s">
        <v>733</v>
      </c>
      <c r="B1304" s="192" t="s">
        <v>295</v>
      </c>
      <c r="C1304" s="192" t="s">
        <v>733</v>
      </c>
      <c r="D1304" s="199" t="b">
        <v>0</v>
      </c>
      <c r="E1304" s="192" t="s">
        <v>141</v>
      </c>
      <c r="F1304" s="192" t="s">
        <v>3379</v>
      </c>
      <c r="G1304" s="192" t="s">
        <v>295</v>
      </c>
      <c r="H1304" s="192" t="s">
        <v>529</v>
      </c>
      <c r="I1304" s="192" t="s">
        <v>3973</v>
      </c>
      <c r="J1304" s="192" t="s">
        <v>2838</v>
      </c>
      <c r="K1304" s="192" t="s">
        <v>3951</v>
      </c>
      <c r="L1304" s="192" t="s">
        <v>381</v>
      </c>
      <c r="M1304" s="192" t="s">
        <v>3954</v>
      </c>
      <c r="N1304" s="192" t="s">
        <v>295</v>
      </c>
      <c r="O1304" s="192" t="s">
        <v>263</v>
      </c>
      <c r="Q1304" s="192" t="s">
        <v>295</v>
      </c>
      <c r="R1304" s="192" t="s">
        <v>295</v>
      </c>
      <c r="S1304" s="199" t="b">
        <v>1</v>
      </c>
      <c r="V1304" s="198">
        <v>43066</v>
      </c>
      <c r="W1304" s="192" t="s">
        <v>295</v>
      </c>
      <c r="X1304"/>
      <c r="Z1304" s="192" t="s">
        <v>295</v>
      </c>
      <c r="AC1304" s="192" t="s">
        <v>734</v>
      </c>
      <c r="AD1304" s="167"/>
      <c r="AE1304" s="192" t="s">
        <v>257</v>
      </c>
      <c r="AF1304" s="192" t="s">
        <v>735</v>
      </c>
      <c r="AG1304" s="192" t="s">
        <v>2884</v>
      </c>
      <c r="AH1304" s="200">
        <v>43364</v>
      </c>
      <c r="AI1304" s="192" t="s">
        <v>4938</v>
      </c>
      <c r="AJ1304" s="151" t="str">
        <f t="shared" si="20"/>
        <v>FS</v>
      </c>
      <c r="AK1304" s="151" t="b">
        <f>ISNUMBER(SEARCH("IRT",Table1[[#This Row],[Current_Status]]))</f>
        <v>0</v>
      </c>
      <c r="AL1304" s="152">
        <f>YEAR(Table1[[#This Row],[Project_Initiated]])</f>
        <v>2017</v>
      </c>
      <c r="AM1304" s="87">
        <v>43785</v>
      </c>
      <c r="AN1304" s="87" t="str">
        <f>IF(AND(Table1[[#This Row],[Completed Date]]&gt;="07/01/2019"+0,Table1[[#This Row],[Completed Date]]&lt;="6/30/2020"+0),"FY 19-20",IF(AND(Table1[[#This Row],[Completed Date]]&gt;="07/01/2018"+0,Table1[[#This Row],[Completed Date]]&lt;="6/30/2019"+0),"FY 18-19",""))</f>
        <v>FY 18-19</v>
      </c>
      <c r="AO1304" s="152" t="str">
        <f>IFERROR(FIND("R",Table1[[#This Row],[FS_Priority]]),"")</f>
        <v/>
      </c>
    </row>
    <row r="1305" spans="1:41" hidden="1" x14ac:dyDescent="0.25">
      <c r="A1305" s="192" t="s">
        <v>736</v>
      </c>
      <c r="B1305" s="192" t="s">
        <v>295</v>
      </c>
      <c r="C1305" s="192" t="s">
        <v>736</v>
      </c>
      <c r="D1305" s="199" t="b">
        <v>0</v>
      </c>
      <c r="E1305" s="192" t="s">
        <v>530</v>
      </c>
      <c r="F1305" s="192" t="s">
        <v>3348</v>
      </c>
      <c r="G1305" s="192" t="s">
        <v>295</v>
      </c>
      <c r="H1305" s="192" t="s">
        <v>531</v>
      </c>
      <c r="I1305" s="192" t="s">
        <v>372</v>
      </c>
      <c r="J1305" s="192" t="s">
        <v>2854</v>
      </c>
      <c r="K1305" s="192" t="s">
        <v>3932</v>
      </c>
      <c r="L1305" s="192" t="s">
        <v>2778</v>
      </c>
      <c r="M1305" s="192" t="s">
        <v>3936</v>
      </c>
      <c r="N1305" s="192" t="s">
        <v>295</v>
      </c>
      <c r="O1305" s="192" t="s">
        <v>263</v>
      </c>
      <c r="Q1305" s="192" t="s">
        <v>295</v>
      </c>
      <c r="R1305" s="192" t="s">
        <v>302</v>
      </c>
      <c r="S1305" s="199" t="b">
        <v>0</v>
      </c>
      <c r="V1305" s="198">
        <v>43069</v>
      </c>
      <c r="W1305" s="192" t="s">
        <v>295</v>
      </c>
      <c r="X1305"/>
      <c r="Z1305" s="192" t="s">
        <v>295</v>
      </c>
      <c r="AC1305" s="192" t="s">
        <v>3172</v>
      </c>
      <c r="AD1305" s="167"/>
      <c r="AE1305" s="192" t="s">
        <v>583</v>
      </c>
      <c r="AF1305" s="192" t="s">
        <v>3100</v>
      </c>
      <c r="AG1305" s="192" t="s">
        <v>2884</v>
      </c>
      <c r="AH1305" s="200">
        <v>43601</v>
      </c>
      <c r="AI1305" s="192" t="s">
        <v>4938</v>
      </c>
      <c r="AJ1305" s="151" t="str">
        <f t="shared" si="20"/>
        <v>FS</v>
      </c>
      <c r="AK1305" s="151" t="b">
        <f>ISNUMBER(SEARCH("IRT",Table1[[#This Row],[Current_Status]]))</f>
        <v>0</v>
      </c>
      <c r="AL1305" s="152">
        <f>YEAR(Table1[[#This Row],[Project_Initiated]])</f>
        <v>2017</v>
      </c>
      <c r="AM1305" s="87">
        <v>43785</v>
      </c>
      <c r="AN1305" s="87" t="str">
        <f>IF(AND(Table1[[#This Row],[Completed Date]]&gt;="07/01/2019"+0,Table1[[#This Row],[Completed Date]]&lt;="6/30/2020"+0),"FY 19-20",IF(AND(Table1[[#This Row],[Completed Date]]&gt;="07/01/2018"+0,Table1[[#This Row],[Completed Date]]&lt;="6/30/2019"+0),"FY 18-19",""))</f>
        <v>FY 18-19</v>
      </c>
      <c r="AO1305" s="152" t="str">
        <f>IFERROR(FIND("R",Table1[[#This Row],[FS_Priority]]),"")</f>
        <v/>
      </c>
    </row>
    <row r="1306" spans="1:41" hidden="1" x14ac:dyDescent="0.25">
      <c r="A1306" s="192" t="s">
        <v>737</v>
      </c>
      <c r="B1306" s="192" t="s">
        <v>295</v>
      </c>
      <c r="C1306" s="192" t="s">
        <v>737</v>
      </c>
      <c r="D1306" s="199" t="b">
        <v>0</v>
      </c>
      <c r="E1306" s="192" t="s">
        <v>4818</v>
      </c>
      <c r="F1306" s="192" t="s">
        <v>3640</v>
      </c>
      <c r="G1306" s="192" t="s">
        <v>295</v>
      </c>
      <c r="H1306" s="192" t="s">
        <v>545</v>
      </c>
      <c r="I1306" s="192" t="s">
        <v>295</v>
      </c>
      <c r="J1306" s="192" t="s">
        <v>2832</v>
      </c>
      <c r="K1306" s="192" t="s">
        <v>4268</v>
      </c>
      <c r="L1306" s="192" t="s">
        <v>521</v>
      </c>
      <c r="M1306" s="192" t="s">
        <v>4269</v>
      </c>
      <c r="N1306" s="192" t="s">
        <v>295</v>
      </c>
      <c r="O1306" s="192" t="s">
        <v>263</v>
      </c>
      <c r="P1306" s="167"/>
      <c r="Q1306" s="192" t="s">
        <v>295</v>
      </c>
      <c r="R1306" s="192" t="s">
        <v>320</v>
      </c>
      <c r="S1306" s="199" t="b">
        <v>0</v>
      </c>
      <c r="T1306" s="167"/>
      <c r="V1306" s="198">
        <v>43077</v>
      </c>
      <c r="W1306" s="192" t="s">
        <v>295</v>
      </c>
      <c r="X1306"/>
      <c r="Z1306" s="192" t="s">
        <v>295</v>
      </c>
      <c r="AC1306" s="192" t="s">
        <v>4929</v>
      </c>
      <c r="AE1306" s="192" t="s">
        <v>257</v>
      </c>
      <c r="AF1306" s="192" t="s">
        <v>3136</v>
      </c>
      <c r="AG1306" s="192" t="s">
        <v>2884</v>
      </c>
      <c r="AH1306"/>
      <c r="AI1306" s="192" t="s">
        <v>4938</v>
      </c>
      <c r="AJ1306" s="151" t="str">
        <f t="shared" si="20"/>
        <v>FS</v>
      </c>
      <c r="AK1306" s="151" t="b">
        <f>ISNUMBER(SEARCH("IRT",Table1[[#This Row],[Current_Status]]))</f>
        <v>0</v>
      </c>
      <c r="AL1306" s="152">
        <f>YEAR(Table1[[#This Row],[Project_Initiated]])</f>
        <v>2017</v>
      </c>
      <c r="AM1306" s="87">
        <v>43785</v>
      </c>
      <c r="AN1306" s="87" t="str">
        <f>IF(AND(Table1[[#This Row],[Completed Date]]&gt;="07/01/2019"+0,Table1[[#This Row],[Completed Date]]&lt;="6/30/2020"+0),"FY 19-20",IF(AND(Table1[[#This Row],[Completed Date]]&gt;="07/01/2018"+0,Table1[[#This Row],[Completed Date]]&lt;="6/30/2019"+0),"FY 18-19",""))</f>
        <v/>
      </c>
      <c r="AO1306" s="152" t="str">
        <f>IFERROR(FIND("R",Table1[[#This Row],[FS_Priority]]),"")</f>
        <v/>
      </c>
    </row>
    <row r="1307" spans="1:41" hidden="1" x14ac:dyDescent="0.25">
      <c r="A1307" s="192" t="s">
        <v>738</v>
      </c>
      <c r="B1307" s="192" t="s">
        <v>295</v>
      </c>
      <c r="C1307" s="192" t="s">
        <v>738</v>
      </c>
      <c r="D1307" s="199" t="b">
        <v>0</v>
      </c>
      <c r="E1307" s="192" t="s">
        <v>4818</v>
      </c>
      <c r="F1307" s="192" t="s">
        <v>3638</v>
      </c>
      <c r="G1307" s="192" t="s">
        <v>295</v>
      </c>
      <c r="H1307" s="192" t="s">
        <v>545</v>
      </c>
      <c r="I1307" s="192" t="s">
        <v>295</v>
      </c>
      <c r="J1307" s="192" t="s">
        <v>2838</v>
      </c>
      <c r="K1307" s="192" t="s">
        <v>4268</v>
      </c>
      <c r="L1307" s="192" t="s">
        <v>521</v>
      </c>
      <c r="M1307" s="192" t="s">
        <v>4270</v>
      </c>
      <c r="N1307" s="192" t="s">
        <v>295</v>
      </c>
      <c r="O1307" s="192" t="s">
        <v>263</v>
      </c>
      <c r="P1307" s="167"/>
      <c r="Q1307" s="192" t="s">
        <v>295</v>
      </c>
      <c r="R1307" s="192" t="s">
        <v>264</v>
      </c>
      <c r="S1307" s="199" t="b">
        <v>0</v>
      </c>
      <c r="T1307" s="167"/>
      <c r="V1307" s="198">
        <v>43077</v>
      </c>
      <c r="W1307" s="192" t="s">
        <v>295</v>
      </c>
      <c r="X1307"/>
      <c r="Z1307" s="192" t="s">
        <v>295</v>
      </c>
      <c r="AC1307" s="192" t="s">
        <v>3639</v>
      </c>
      <c r="AE1307" s="192" t="s">
        <v>257</v>
      </c>
      <c r="AF1307" s="192" t="s">
        <v>3135</v>
      </c>
      <c r="AG1307" s="192" t="s">
        <v>2884</v>
      </c>
      <c r="AH1307" s="200">
        <v>43633</v>
      </c>
      <c r="AI1307" s="192" t="s">
        <v>4938</v>
      </c>
      <c r="AJ1307" s="151" t="str">
        <f t="shared" si="20"/>
        <v>FS</v>
      </c>
      <c r="AK1307" s="151" t="b">
        <f>ISNUMBER(SEARCH("IRT",Table1[[#This Row],[Current_Status]]))</f>
        <v>0</v>
      </c>
      <c r="AL1307" s="152">
        <f>YEAR(Table1[[#This Row],[Project_Initiated]])</f>
        <v>2017</v>
      </c>
      <c r="AM1307" s="87">
        <v>43785</v>
      </c>
      <c r="AN1307" s="87" t="str">
        <f>IF(AND(Table1[[#This Row],[Completed Date]]&gt;="07/01/2019"+0,Table1[[#This Row],[Completed Date]]&lt;="6/30/2020"+0),"FY 19-20",IF(AND(Table1[[#This Row],[Completed Date]]&gt;="07/01/2018"+0,Table1[[#This Row],[Completed Date]]&lt;="6/30/2019"+0),"FY 18-19",""))</f>
        <v>FY 18-19</v>
      </c>
      <c r="AO1307" s="152" t="str">
        <f>IFERROR(FIND("R",Table1[[#This Row],[FS_Priority]]),"")</f>
        <v/>
      </c>
    </row>
    <row r="1308" spans="1:41" hidden="1" x14ac:dyDescent="0.25">
      <c r="A1308" s="192" t="s">
        <v>31</v>
      </c>
      <c r="B1308" s="192" t="s">
        <v>295</v>
      </c>
      <c r="C1308" s="192" t="s">
        <v>31</v>
      </c>
      <c r="D1308" s="199" t="b">
        <v>0</v>
      </c>
      <c r="E1308" s="192" t="s">
        <v>151</v>
      </c>
      <c r="F1308" s="192" t="s">
        <v>3546</v>
      </c>
      <c r="G1308" s="192" t="s">
        <v>295</v>
      </c>
      <c r="H1308" s="192" t="s">
        <v>550</v>
      </c>
      <c r="I1308" s="192" t="s">
        <v>4128</v>
      </c>
      <c r="J1308" s="192" t="s">
        <v>2838</v>
      </c>
      <c r="K1308" s="192" t="s">
        <v>4035</v>
      </c>
      <c r="L1308" s="192" t="s">
        <v>153</v>
      </c>
      <c r="M1308" s="192" t="s">
        <v>4053</v>
      </c>
      <c r="N1308" s="192" t="s">
        <v>295</v>
      </c>
      <c r="O1308" s="192" t="s">
        <v>263</v>
      </c>
      <c r="Q1308" s="192" t="s">
        <v>152</v>
      </c>
      <c r="R1308" s="192" t="s">
        <v>318</v>
      </c>
      <c r="S1308" s="199" t="b">
        <v>0</v>
      </c>
      <c r="V1308" s="198">
        <v>43080</v>
      </c>
      <c r="W1308" s="192" t="s">
        <v>295</v>
      </c>
      <c r="X1308"/>
      <c r="Z1308" s="192" t="s">
        <v>295</v>
      </c>
      <c r="AC1308" s="192" t="s">
        <v>2877</v>
      </c>
      <c r="AE1308" s="192" t="s">
        <v>263</v>
      </c>
      <c r="AF1308" s="192" t="s">
        <v>739</v>
      </c>
      <c r="AG1308" s="192" t="s">
        <v>2884</v>
      </c>
      <c r="AH1308" s="198">
        <v>43448</v>
      </c>
      <c r="AI1308" s="192" t="s">
        <v>4938</v>
      </c>
      <c r="AJ1308" s="151" t="str">
        <f t="shared" si="20"/>
        <v>FS</v>
      </c>
      <c r="AK1308" s="151" t="b">
        <f>ISNUMBER(SEARCH("IRT",Table1[[#This Row],[Current_Status]]))</f>
        <v>0</v>
      </c>
      <c r="AL1308" s="152">
        <f>YEAR(Table1[[#This Row],[Project_Initiated]])</f>
        <v>2017</v>
      </c>
      <c r="AM1308" s="87">
        <v>43785</v>
      </c>
      <c r="AN1308" s="87" t="str">
        <f>IF(AND(Table1[[#This Row],[Completed Date]]&gt;="07/01/2019"+0,Table1[[#This Row],[Completed Date]]&lt;="6/30/2020"+0),"FY 19-20",IF(AND(Table1[[#This Row],[Completed Date]]&gt;="07/01/2018"+0,Table1[[#This Row],[Completed Date]]&lt;="6/30/2019"+0),"FY 18-19",""))</f>
        <v>FY 18-19</v>
      </c>
      <c r="AO1308" s="152" t="str">
        <f>IFERROR(FIND("R",Table1[[#This Row],[FS_Priority]]),"")</f>
        <v/>
      </c>
    </row>
    <row r="1309" spans="1:41" hidden="1" x14ac:dyDescent="0.25">
      <c r="A1309" s="192" t="s">
        <v>411</v>
      </c>
      <c r="B1309" s="192" t="s">
        <v>295</v>
      </c>
      <c r="C1309" s="192" t="s">
        <v>411</v>
      </c>
      <c r="D1309" s="199" t="b">
        <v>0</v>
      </c>
      <c r="E1309" s="192" t="s">
        <v>151</v>
      </c>
      <c r="F1309" s="192" t="s">
        <v>3484</v>
      </c>
      <c r="G1309" s="192" t="s">
        <v>295</v>
      </c>
      <c r="H1309" s="192" t="s">
        <v>477</v>
      </c>
      <c r="I1309" s="192" t="s">
        <v>295</v>
      </c>
      <c r="J1309" s="192" t="s">
        <v>2838</v>
      </c>
      <c r="K1309" s="192" t="s">
        <v>4035</v>
      </c>
      <c r="L1309" s="192" t="s">
        <v>153</v>
      </c>
      <c r="M1309" s="192" t="s">
        <v>4053</v>
      </c>
      <c r="N1309" s="192" t="s">
        <v>295</v>
      </c>
      <c r="O1309" s="192" t="s">
        <v>263</v>
      </c>
      <c r="Q1309" s="192" t="s">
        <v>307</v>
      </c>
      <c r="R1309" s="192" t="s">
        <v>370</v>
      </c>
      <c r="S1309" s="199" t="b">
        <v>0</v>
      </c>
      <c r="V1309" s="198">
        <v>43080</v>
      </c>
      <c r="W1309" s="192" t="s">
        <v>295</v>
      </c>
      <c r="X1309"/>
      <c r="Z1309" s="192" t="s">
        <v>295</v>
      </c>
      <c r="AC1309" s="192" t="s">
        <v>2965</v>
      </c>
      <c r="AE1309" s="192" t="s">
        <v>263</v>
      </c>
      <c r="AF1309" s="192" t="s">
        <v>2966</v>
      </c>
      <c r="AG1309" s="192" t="s">
        <v>2884</v>
      </c>
      <c r="AH1309" s="198">
        <v>43497</v>
      </c>
      <c r="AI1309" s="192" t="s">
        <v>4938</v>
      </c>
      <c r="AJ1309" s="151" t="str">
        <f t="shared" si="20"/>
        <v>FS</v>
      </c>
      <c r="AK1309" s="151" t="b">
        <f>ISNUMBER(SEARCH("IRT",Table1[[#This Row],[Current_Status]]))</f>
        <v>0</v>
      </c>
      <c r="AL1309" s="152">
        <f>YEAR(Table1[[#This Row],[Project_Initiated]])</f>
        <v>2017</v>
      </c>
      <c r="AM1309" s="87">
        <v>43785</v>
      </c>
      <c r="AN1309" s="87" t="str">
        <f>IF(AND(Table1[[#This Row],[Completed Date]]&gt;="07/01/2019"+0,Table1[[#This Row],[Completed Date]]&lt;="6/30/2020"+0),"FY 19-20",IF(AND(Table1[[#This Row],[Completed Date]]&gt;="07/01/2018"+0,Table1[[#This Row],[Completed Date]]&lt;="6/30/2019"+0),"FY 18-19",""))</f>
        <v>FY 18-19</v>
      </c>
      <c r="AO1309" s="152" t="str">
        <f>IFERROR(FIND("R",Table1[[#This Row],[FS_Priority]]),"")</f>
        <v/>
      </c>
    </row>
    <row r="1310" spans="1:41" hidden="1" x14ac:dyDescent="0.25">
      <c r="A1310" s="192" t="s">
        <v>367</v>
      </c>
      <c r="B1310" s="192" t="s">
        <v>295</v>
      </c>
      <c r="C1310" s="192" t="s">
        <v>367</v>
      </c>
      <c r="D1310" s="199" t="b">
        <v>0</v>
      </c>
      <c r="E1310" s="192" t="s">
        <v>76</v>
      </c>
      <c r="F1310" s="192" t="s">
        <v>3330</v>
      </c>
      <c r="G1310" s="192" t="s">
        <v>295</v>
      </c>
      <c r="H1310" s="192" t="s">
        <v>369</v>
      </c>
      <c r="I1310" s="192" t="s">
        <v>3894</v>
      </c>
      <c r="J1310" s="192" t="s">
        <v>2838</v>
      </c>
      <c r="K1310" s="192" t="s">
        <v>3856</v>
      </c>
      <c r="L1310" s="192" t="s">
        <v>77</v>
      </c>
      <c r="M1310" s="192" t="s">
        <v>3857</v>
      </c>
      <c r="N1310" s="192" t="s">
        <v>295</v>
      </c>
      <c r="O1310" s="192" t="s">
        <v>263</v>
      </c>
      <c r="Q1310" s="192" t="s">
        <v>328</v>
      </c>
      <c r="R1310" s="192" t="s">
        <v>259</v>
      </c>
      <c r="S1310" s="199" t="b">
        <v>1</v>
      </c>
      <c r="V1310" s="198">
        <v>43080</v>
      </c>
      <c r="W1310" s="192" t="s">
        <v>295</v>
      </c>
      <c r="X1310"/>
      <c r="Z1310" s="192" t="s">
        <v>295</v>
      </c>
      <c r="AC1310" s="192" t="s">
        <v>3004</v>
      </c>
      <c r="AE1310" s="192" t="s">
        <v>263</v>
      </c>
      <c r="AF1310" s="192" t="s">
        <v>2959</v>
      </c>
      <c r="AG1310" s="192" t="s">
        <v>2884</v>
      </c>
      <c r="AH1310" s="198">
        <v>43510</v>
      </c>
      <c r="AI1310" s="192" t="s">
        <v>4933</v>
      </c>
      <c r="AJ1310" s="151" t="str">
        <f t="shared" si="20"/>
        <v>FS</v>
      </c>
      <c r="AK1310" s="151" t="b">
        <f>ISNUMBER(SEARCH("IRT",Table1[[#This Row],[Current_Status]]))</f>
        <v>0</v>
      </c>
      <c r="AL1310" s="152">
        <f>YEAR(Table1[[#This Row],[Project_Initiated]])</f>
        <v>2017</v>
      </c>
      <c r="AM1310" s="87">
        <v>43785</v>
      </c>
      <c r="AN1310" s="87" t="str">
        <f>IF(AND(Table1[[#This Row],[Completed Date]]&gt;="07/01/2019"+0,Table1[[#This Row],[Completed Date]]&lt;="6/30/2020"+0),"FY 19-20",IF(AND(Table1[[#This Row],[Completed Date]]&gt;="07/01/2018"+0,Table1[[#This Row],[Completed Date]]&lt;="6/30/2019"+0),"FY 18-19",""))</f>
        <v>FY 18-19</v>
      </c>
      <c r="AO1310" s="152" t="str">
        <f>IFERROR(FIND("R",Table1[[#This Row],[FS_Priority]]),"")</f>
        <v/>
      </c>
    </row>
    <row r="1311" spans="1:41" hidden="1" x14ac:dyDescent="0.25">
      <c r="A1311" s="192" t="s">
        <v>740</v>
      </c>
      <c r="B1311" s="192" t="s">
        <v>295</v>
      </c>
      <c r="C1311" s="192" t="s">
        <v>740</v>
      </c>
      <c r="D1311" s="199" t="b">
        <v>0</v>
      </c>
      <c r="E1311" s="192" t="s">
        <v>151</v>
      </c>
      <c r="F1311" s="192" t="s">
        <v>3461</v>
      </c>
      <c r="G1311" s="192" t="s">
        <v>295</v>
      </c>
      <c r="H1311" s="192" t="s">
        <v>378</v>
      </c>
      <c r="I1311" s="192" t="s">
        <v>4056</v>
      </c>
      <c r="J1311" s="192" t="s">
        <v>2838</v>
      </c>
      <c r="K1311" s="192" t="s">
        <v>4035</v>
      </c>
      <c r="L1311" s="192" t="s">
        <v>153</v>
      </c>
      <c r="M1311" s="192" t="s">
        <v>4053</v>
      </c>
      <c r="N1311" s="192" t="s">
        <v>295</v>
      </c>
      <c r="O1311" s="192" t="s">
        <v>263</v>
      </c>
      <c r="Q1311" s="192" t="s">
        <v>295</v>
      </c>
      <c r="R1311" s="192" t="s">
        <v>295</v>
      </c>
      <c r="S1311" s="199" t="b">
        <v>1</v>
      </c>
      <c r="V1311" s="198">
        <v>43081</v>
      </c>
      <c r="W1311" s="192" t="s">
        <v>295</v>
      </c>
      <c r="X1311"/>
      <c r="Z1311" s="192" t="s">
        <v>295</v>
      </c>
      <c r="AC1311" s="192" t="s">
        <v>2790</v>
      </c>
      <c r="AE1311" s="192" t="s">
        <v>263</v>
      </c>
      <c r="AF1311" s="192" t="s">
        <v>741</v>
      </c>
      <c r="AG1311" s="192" t="s">
        <v>2884</v>
      </c>
      <c r="AH1311" s="198">
        <v>43412</v>
      </c>
      <c r="AI1311" s="192" t="s">
        <v>4938</v>
      </c>
      <c r="AJ1311" s="151" t="str">
        <f t="shared" si="20"/>
        <v>FS</v>
      </c>
      <c r="AK1311" s="151" t="b">
        <f>ISNUMBER(SEARCH("IRT",Table1[[#This Row],[Current_Status]]))</f>
        <v>0</v>
      </c>
      <c r="AL1311" s="152">
        <f>YEAR(Table1[[#This Row],[Project_Initiated]])</f>
        <v>2017</v>
      </c>
      <c r="AM1311" s="87">
        <v>43785</v>
      </c>
      <c r="AN1311" s="87" t="str">
        <f>IF(AND(Table1[[#This Row],[Completed Date]]&gt;="07/01/2019"+0,Table1[[#This Row],[Completed Date]]&lt;="6/30/2020"+0),"FY 19-20",IF(AND(Table1[[#This Row],[Completed Date]]&gt;="07/01/2018"+0,Table1[[#This Row],[Completed Date]]&lt;="6/30/2019"+0),"FY 18-19",""))</f>
        <v>FY 18-19</v>
      </c>
      <c r="AO1311" s="152" t="str">
        <f>IFERROR(FIND("R",Table1[[#This Row],[FS_Priority]]),"")</f>
        <v/>
      </c>
    </row>
    <row r="1312" spans="1:41" hidden="1" x14ac:dyDescent="0.25">
      <c r="A1312" s="192" t="s">
        <v>742</v>
      </c>
      <c r="B1312" s="192" t="s">
        <v>295</v>
      </c>
      <c r="C1312" s="192" t="s">
        <v>742</v>
      </c>
      <c r="D1312" s="199" t="b">
        <v>0</v>
      </c>
      <c r="E1312" s="192" t="s">
        <v>151</v>
      </c>
      <c r="F1312" s="192" t="s">
        <v>3470</v>
      </c>
      <c r="G1312" s="192" t="s">
        <v>295</v>
      </c>
      <c r="H1312" s="192" t="s">
        <v>525</v>
      </c>
      <c r="I1312" s="192" t="s">
        <v>4034</v>
      </c>
      <c r="J1312" s="192" t="s">
        <v>2838</v>
      </c>
      <c r="K1312" s="192" t="s">
        <v>4035</v>
      </c>
      <c r="L1312" s="192" t="s">
        <v>153</v>
      </c>
      <c r="M1312" s="192" t="s">
        <v>4036</v>
      </c>
      <c r="N1312" s="192" t="s">
        <v>295</v>
      </c>
      <c r="O1312" s="192" t="s">
        <v>243</v>
      </c>
      <c r="Q1312" s="192" t="s">
        <v>295</v>
      </c>
      <c r="R1312" s="192" t="s">
        <v>315</v>
      </c>
      <c r="S1312" s="199" t="b">
        <v>0</v>
      </c>
      <c r="V1312" s="198">
        <v>43089</v>
      </c>
      <c r="W1312" s="192" t="s">
        <v>295</v>
      </c>
      <c r="X1312"/>
      <c r="Z1312" s="192" t="s">
        <v>295</v>
      </c>
      <c r="AC1312" s="192" t="s">
        <v>295</v>
      </c>
      <c r="AE1312" s="192" t="s">
        <v>243</v>
      </c>
      <c r="AF1312" s="192" t="s">
        <v>295</v>
      </c>
      <c r="AG1312" s="192" t="s">
        <v>624</v>
      </c>
      <c r="AH1312" s="198">
        <v>43295</v>
      </c>
      <c r="AI1312" s="192" t="s">
        <v>4933</v>
      </c>
      <c r="AJ1312" s="151" t="str">
        <f t="shared" si="20"/>
        <v>FS</v>
      </c>
      <c r="AK1312" s="151" t="b">
        <f>ISNUMBER(SEARCH("IRT",Table1[[#This Row],[Current_Status]]))</f>
        <v>0</v>
      </c>
      <c r="AL1312" s="152">
        <f>YEAR(Table1[[#This Row],[Project_Initiated]])</f>
        <v>2017</v>
      </c>
      <c r="AM1312" s="87">
        <v>43785</v>
      </c>
      <c r="AN1312" s="87" t="str">
        <f>IF(AND(Table1[[#This Row],[Completed Date]]&gt;="07/01/2019"+0,Table1[[#This Row],[Completed Date]]&lt;="6/30/2020"+0),"FY 19-20",IF(AND(Table1[[#This Row],[Completed Date]]&gt;="07/01/2018"+0,Table1[[#This Row],[Completed Date]]&lt;="6/30/2019"+0),"FY 18-19",""))</f>
        <v>FY 18-19</v>
      </c>
      <c r="AO1312" s="152" t="str">
        <f>IFERROR(FIND("R",Table1[[#This Row],[FS_Priority]]),"")</f>
        <v/>
      </c>
    </row>
    <row r="1313" spans="1:41" hidden="1" x14ac:dyDescent="0.25">
      <c r="A1313" s="192" t="s">
        <v>488</v>
      </c>
      <c r="B1313" s="192" t="s">
        <v>295</v>
      </c>
      <c r="C1313" s="192" t="s">
        <v>488</v>
      </c>
      <c r="D1313" s="199" t="b">
        <v>0</v>
      </c>
      <c r="E1313" s="192" t="s">
        <v>189</v>
      </c>
      <c r="F1313" s="192" t="s">
        <v>3573</v>
      </c>
      <c r="G1313" s="192" t="s">
        <v>295</v>
      </c>
      <c r="H1313" s="192" t="s">
        <v>529</v>
      </c>
      <c r="I1313" s="192" t="s">
        <v>4172</v>
      </c>
      <c r="J1313" s="192" t="s">
        <v>2854</v>
      </c>
      <c r="K1313" s="192" t="s">
        <v>4164</v>
      </c>
      <c r="L1313" s="192" t="s">
        <v>487</v>
      </c>
      <c r="M1313" s="192" t="s">
        <v>4173</v>
      </c>
      <c r="N1313" s="192" t="s">
        <v>295</v>
      </c>
      <c r="O1313" s="192" t="s">
        <v>263</v>
      </c>
      <c r="Q1313" s="192" t="s">
        <v>302</v>
      </c>
      <c r="R1313" s="192" t="s">
        <v>320</v>
      </c>
      <c r="S1313" s="199" t="b">
        <v>0</v>
      </c>
      <c r="V1313" s="198">
        <v>43090</v>
      </c>
      <c r="W1313" s="192" t="s">
        <v>295</v>
      </c>
      <c r="X1313"/>
      <c r="Z1313" s="192" t="s">
        <v>295</v>
      </c>
      <c r="AC1313" s="192" t="s">
        <v>295</v>
      </c>
      <c r="AD1313" s="200">
        <v>43272</v>
      </c>
      <c r="AE1313" s="192" t="s">
        <v>583</v>
      </c>
      <c r="AF1313" s="192" t="s">
        <v>3056</v>
      </c>
      <c r="AG1313" s="192" t="s">
        <v>2884</v>
      </c>
      <c r="AH1313" s="198">
        <v>43489</v>
      </c>
      <c r="AI1313" s="192" t="s">
        <v>4935</v>
      </c>
      <c r="AJ1313" s="151" t="str">
        <f t="shared" si="20"/>
        <v>FS</v>
      </c>
      <c r="AK1313" s="151" t="b">
        <f>ISNUMBER(SEARCH("IRT",Table1[[#This Row],[Current_Status]]))</f>
        <v>0</v>
      </c>
      <c r="AL1313" s="152">
        <f>YEAR(Table1[[#This Row],[Project_Initiated]])</f>
        <v>2017</v>
      </c>
      <c r="AM1313" s="87">
        <v>43785</v>
      </c>
      <c r="AN1313" s="87" t="str">
        <f>IF(AND(Table1[[#This Row],[Completed Date]]&gt;="07/01/2019"+0,Table1[[#This Row],[Completed Date]]&lt;="6/30/2020"+0),"FY 19-20",IF(AND(Table1[[#This Row],[Completed Date]]&gt;="07/01/2018"+0,Table1[[#This Row],[Completed Date]]&lt;="6/30/2019"+0),"FY 18-19",""))</f>
        <v>FY 18-19</v>
      </c>
      <c r="AO1313" s="152" t="str">
        <f>IFERROR(FIND("R",Table1[[#This Row],[FS_Priority]]),"")</f>
        <v/>
      </c>
    </row>
    <row r="1314" spans="1:41" hidden="1" x14ac:dyDescent="0.25">
      <c r="A1314" s="192" t="s">
        <v>743</v>
      </c>
      <c r="B1314" s="192" t="s">
        <v>295</v>
      </c>
      <c r="C1314" s="192" t="s">
        <v>743</v>
      </c>
      <c r="D1314" s="199" t="b">
        <v>0</v>
      </c>
      <c r="E1314" s="192" t="s">
        <v>151</v>
      </c>
      <c r="F1314" s="192" t="s">
        <v>3460</v>
      </c>
      <c r="G1314" s="192" t="s">
        <v>295</v>
      </c>
      <c r="H1314" s="192" t="s">
        <v>550</v>
      </c>
      <c r="I1314" s="192" t="s">
        <v>4049</v>
      </c>
      <c r="J1314" s="192" t="s">
        <v>2838</v>
      </c>
      <c r="K1314" s="192" t="s">
        <v>4035</v>
      </c>
      <c r="L1314" s="192" t="s">
        <v>153</v>
      </c>
      <c r="M1314" s="192" t="s">
        <v>4050</v>
      </c>
      <c r="N1314" s="192" t="s">
        <v>295</v>
      </c>
      <c r="O1314" s="192" t="s">
        <v>263</v>
      </c>
      <c r="Q1314" s="192" t="s">
        <v>295</v>
      </c>
      <c r="R1314" s="192" t="s">
        <v>295</v>
      </c>
      <c r="S1314" s="199" t="b">
        <v>0</v>
      </c>
      <c r="V1314" s="198">
        <v>43091</v>
      </c>
      <c r="W1314" s="192" t="s">
        <v>295</v>
      </c>
      <c r="X1314"/>
      <c r="Z1314" s="192" t="s">
        <v>295</v>
      </c>
      <c r="AC1314" s="192" t="s">
        <v>744</v>
      </c>
      <c r="AE1314" s="192" t="s">
        <v>263</v>
      </c>
      <c r="AF1314" s="192" t="s">
        <v>745</v>
      </c>
      <c r="AG1314" s="192" t="s">
        <v>2884</v>
      </c>
      <c r="AH1314" s="198">
        <v>43364</v>
      </c>
      <c r="AI1314" s="192" t="s">
        <v>4933</v>
      </c>
      <c r="AJ1314" s="151" t="str">
        <f t="shared" si="20"/>
        <v>FS</v>
      </c>
      <c r="AK1314" s="151" t="b">
        <f>ISNUMBER(SEARCH("IRT",Table1[[#This Row],[Current_Status]]))</f>
        <v>0</v>
      </c>
      <c r="AL1314" s="152">
        <f>YEAR(Table1[[#This Row],[Project_Initiated]])</f>
        <v>2017</v>
      </c>
      <c r="AM1314" s="87">
        <v>43785</v>
      </c>
      <c r="AN1314" s="87" t="str">
        <f>IF(AND(Table1[[#This Row],[Completed Date]]&gt;="07/01/2019"+0,Table1[[#This Row],[Completed Date]]&lt;="6/30/2020"+0),"FY 19-20",IF(AND(Table1[[#This Row],[Completed Date]]&gt;="07/01/2018"+0,Table1[[#This Row],[Completed Date]]&lt;="6/30/2019"+0),"FY 18-19",""))</f>
        <v>FY 18-19</v>
      </c>
      <c r="AO1314" s="152" t="str">
        <f>IFERROR(FIND("R",Table1[[#This Row],[FS_Priority]]),"")</f>
        <v/>
      </c>
    </row>
    <row r="1315" spans="1:41" hidden="1" x14ac:dyDescent="0.25">
      <c r="A1315" s="192" t="s">
        <v>427</v>
      </c>
      <c r="B1315" s="192" t="s">
        <v>295</v>
      </c>
      <c r="C1315" s="192" t="s">
        <v>427</v>
      </c>
      <c r="D1315" s="199" t="b">
        <v>0</v>
      </c>
      <c r="E1315" s="192" t="s">
        <v>151</v>
      </c>
      <c r="F1315" s="192" t="s">
        <v>3507</v>
      </c>
      <c r="G1315" s="192" t="s">
        <v>295</v>
      </c>
      <c r="H1315" s="192" t="s">
        <v>3873</v>
      </c>
      <c r="I1315" s="192" t="s">
        <v>4095</v>
      </c>
      <c r="J1315" s="192" t="s">
        <v>2838</v>
      </c>
      <c r="K1315" s="192" t="s">
        <v>4035</v>
      </c>
      <c r="L1315" s="192" t="s">
        <v>153</v>
      </c>
      <c r="M1315" s="192" t="s">
        <v>4063</v>
      </c>
      <c r="N1315" s="192" t="s">
        <v>295</v>
      </c>
      <c r="O1315" s="192" t="s">
        <v>263</v>
      </c>
      <c r="Q1315" s="192" t="s">
        <v>428</v>
      </c>
      <c r="R1315" s="192" t="s">
        <v>428</v>
      </c>
      <c r="S1315" s="199" t="b">
        <v>0</v>
      </c>
      <c r="V1315" s="198">
        <v>43091</v>
      </c>
      <c r="W1315" s="192" t="s">
        <v>295</v>
      </c>
      <c r="X1315"/>
      <c r="Z1315" s="192" t="s">
        <v>295</v>
      </c>
      <c r="AC1315" s="192" t="s">
        <v>2967</v>
      </c>
      <c r="AE1315" s="192" t="s">
        <v>257</v>
      </c>
      <c r="AF1315" s="192" t="s">
        <v>746</v>
      </c>
      <c r="AG1315" s="192" t="s">
        <v>2884</v>
      </c>
      <c r="AH1315" s="198">
        <v>43497</v>
      </c>
      <c r="AI1315" s="192" t="s">
        <v>4933</v>
      </c>
      <c r="AJ1315" s="151" t="str">
        <f t="shared" si="20"/>
        <v>FS</v>
      </c>
      <c r="AK1315" s="151" t="b">
        <f>ISNUMBER(SEARCH("IRT",Table1[[#This Row],[Current_Status]]))</f>
        <v>0</v>
      </c>
      <c r="AL1315" s="152">
        <f>YEAR(Table1[[#This Row],[Project_Initiated]])</f>
        <v>2017</v>
      </c>
      <c r="AM1315" s="87">
        <v>43785</v>
      </c>
      <c r="AN1315" s="87" t="str">
        <f>IF(AND(Table1[[#This Row],[Completed Date]]&gt;="07/01/2019"+0,Table1[[#This Row],[Completed Date]]&lt;="6/30/2020"+0),"FY 19-20",IF(AND(Table1[[#This Row],[Completed Date]]&gt;="07/01/2018"+0,Table1[[#This Row],[Completed Date]]&lt;="6/30/2019"+0),"FY 18-19",""))</f>
        <v>FY 18-19</v>
      </c>
      <c r="AO1315" s="152" t="str">
        <f>IFERROR(FIND("R",Table1[[#This Row],[FS_Priority]]),"")</f>
        <v/>
      </c>
    </row>
    <row r="1316" spans="1:41" hidden="1" x14ac:dyDescent="0.25">
      <c r="A1316" s="192" t="s">
        <v>430</v>
      </c>
      <c r="B1316" s="192" t="s">
        <v>295</v>
      </c>
      <c r="C1316" s="192" t="s">
        <v>430</v>
      </c>
      <c r="D1316" s="199" t="b">
        <v>0</v>
      </c>
      <c r="E1316" s="192" t="s">
        <v>151</v>
      </c>
      <c r="F1316" s="192" t="s">
        <v>3508</v>
      </c>
      <c r="G1316" s="192" t="s">
        <v>295</v>
      </c>
      <c r="H1316" s="192" t="s">
        <v>3873</v>
      </c>
      <c r="I1316" s="192" t="s">
        <v>4096</v>
      </c>
      <c r="J1316" s="192" t="s">
        <v>2838</v>
      </c>
      <c r="K1316" s="192" t="s">
        <v>4035</v>
      </c>
      <c r="L1316" s="192" t="s">
        <v>153</v>
      </c>
      <c r="M1316" s="192" t="s">
        <v>4063</v>
      </c>
      <c r="N1316" s="192" t="s">
        <v>295</v>
      </c>
      <c r="O1316" s="192" t="s">
        <v>263</v>
      </c>
      <c r="Q1316" s="192" t="s">
        <v>429</v>
      </c>
      <c r="R1316" s="192" t="s">
        <v>2840</v>
      </c>
      <c r="S1316" s="199" t="b">
        <v>0</v>
      </c>
      <c r="V1316" s="198">
        <v>43091</v>
      </c>
      <c r="W1316" s="192" t="s">
        <v>295</v>
      </c>
      <c r="X1316"/>
      <c r="Z1316" s="192" t="s">
        <v>295</v>
      </c>
      <c r="AC1316" s="192" t="s">
        <v>2968</v>
      </c>
      <c r="AE1316" s="192" t="s">
        <v>257</v>
      </c>
      <c r="AF1316" s="192" t="s">
        <v>746</v>
      </c>
      <c r="AG1316" s="192" t="s">
        <v>2884</v>
      </c>
      <c r="AH1316" s="198">
        <v>43497</v>
      </c>
      <c r="AI1316" s="192" t="s">
        <v>4933</v>
      </c>
      <c r="AJ1316" s="151" t="str">
        <f t="shared" si="20"/>
        <v>FS</v>
      </c>
      <c r="AK1316" s="151" t="b">
        <f>ISNUMBER(SEARCH("IRT",Table1[[#This Row],[Current_Status]]))</f>
        <v>0</v>
      </c>
      <c r="AL1316" s="152">
        <f>YEAR(Table1[[#This Row],[Project_Initiated]])</f>
        <v>2017</v>
      </c>
      <c r="AM1316" s="87">
        <v>43785</v>
      </c>
      <c r="AN1316" s="87" t="str">
        <f>IF(AND(Table1[[#This Row],[Completed Date]]&gt;="07/01/2019"+0,Table1[[#This Row],[Completed Date]]&lt;="6/30/2020"+0),"FY 19-20",IF(AND(Table1[[#This Row],[Completed Date]]&gt;="07/01/2018"+0,Table1[[#This Row],[Completed Date]]&lt;="6/30/2019"+0),"FY 18-19",""))</f>
        <v>FY 18-19</v>
      </c>
      <c r="AO1316" s="152" t="str">
        <f>IFERROR(FIND("R",Table1[[#This Row],[FS_Priority]]),"")</f>
        <v/>
      </c>
    </row>
    <row r="1317" spans="1:41" hidden="1" x14ac:dyDescent="0.25">
      <c r="A1317" s="192" t="s">
        <v>747</v>
      </c>
      <c r="B1317" s="192" t="s">
        <v>295</v>
      </c>
      <c r="C1317" s="192" t="s">
        <v>747</v>
      </c>
      <c r="D1317" s="199" t="b">
        <v>0</v>
      </c>
      <c r="E1317" s="192" t="s">
        <v>211</v>
      </c>
      <c r="F1317" s="192" t="s">
        <v>3603</v>
      </c>
      <c r="G1317" s="192" t="s">
        <v>295</v>
      </c>
      <c r="H1317" s="192" t="s">
        <v>575</v>
      </c>
      <c r="I1317" s="192" t="s">
        <v>4224</v>
      </c>
      <c r="J1317" s="192" t="s">
        <v>2838</v>
      </c>
      <c r="K1317" s="192" t="s">
        <v>4222</v>
      </c>
      <c r="L1317" s="192" t="s">
        <v>4866</v>
      </c>
      <c r="M1317" s="192" t="s">
        <v>4225</v>
      </c>
      <c r="N1317" s="192" t="s">
        <v>295</v>
      </c>
      <c r="O1317" s="192" t="s">
        <v>263</v>
      </c>
      <c r="Q1317" s="192" t="s">
        <v>295</v>
      </c>
      <c r="R1317" s="192" t="s">
        <v>295</v>
      </c>
      <c r="S1317" s="199" t="b">
        <v>0</v>
      </c>
      <c r="V1317" s="198">
        <v>43091</v>
      </c>
      <c r="W1317" s="192" t="s">
        <v>295</v>
      </c>
      <c r="X1317"/>
      <c r="Z1317" s="192" t="s">
        <v>295</v>
      </c>
      <c r="AC1317" s="192" t="s">
        <v>748</v>
      </c>
      <c r="AE1317" s="192" t="s">
        <v>263</v>
      </c>
      <c r="AF1317" s="192" t="s">
        <v>749</v>
      </c>
      <c r="AG1317" s="192" t="s">
        <v>2884</v>
      </c>
      <c r="AH1317" s="198">
        <v>43353</v>
      </c>
      <c r="AI1317" s="192" t="s">
        <v>4933</v>
      </c>
      <c r="AJ1317" s="151" t="str">
        <f t="shared" si="20"/>
        <v>FS</v>
      </c>
      <c r="AK1317" s="151" t="b">
        <f>ISNUMBER(SEARCH("IRT",Table1[[#This Row],[Current_Status]]))</f>
        <v>0</v>
      </c>
      <c r="AL1317" s="152">
        <f>YEAR(Table1[[#This Row],[Project_Initiated]])</f>
        <v>2017</v>
      </c>
      <c r="AM1317" s="87">
        <v>43785</v>
      </c>
      <c r="AN1317" s="87" t="str">
        <f>IF(AND(Table1[[#This Row],[Completed Date]]&gt;="07/01/2019"+0,Table1[[#This Row],[Completed Date]]&lt;="6/30/2020"+0),"FY 19-20",IF(AND(Table1[[#This Row],[Completed Date]]&gt;="07/01/2018"+0,Table1[[#This Row],[Completed Date]]&lt;="6/30/2019"+0),"FY 18-19",""))</f>
        <v>FY 18-19</v>
      </c>
      <c r="AO1317" s="152" t="str">
        <f>IFERROR(FIND("R",Table1[[#This Row],[FS_Priority]]),"")</f>
        <v/>
      </c>
    </row>
    <row r="1318" spans="1:41" hidden="1" x14ac:dyDescent="0.25">
      <c r="A1318" s="192" t="s">
        <v>750</v>
      </c>
      <c r="B1318" s="192" t="s">
        <v>295</v>
      </c>
      <c r="C1318" s="192" t="s">
        <v>750</v>
      </c>
      <c r="D1318" s="199" t="b">
        <v>0</v>
      </c>
      <c r="E1318" s="192" t="s">
        <v>76</v>
      </c>
      <c r="F1318" s="192" t="s">
        <v>3303</v>
      </c>
      <c r="G1318" s="192" t="s">
        <v>295</v>
      </c>
      <c r="H1318" s="192" t="s">
        <v>1092</v>
      </c>
      <c r="I1318" s="192" t="s">
        <v>296</v>
      </c>
      <c r="J1318" s="192" t="s">
        <v>2838</v>
      </c>
      <c r="K1318" s="192" t="s">
        <v>3856</v>
      </c>
      <c r="L1318" s="192" t="s">
        <v>77</v>
      </c>
      <c r="M1318" s="192" t="s">
        <v>3859</v>
      </c>
      <c r="N1318" s="192" t="s">
        <v>295</v>
      </c>
      <c r="O1318" s="192" t="s">
        <v>263</v>
      </c>
      <c r="Q1318" s="192" t="s">
        <v>295</v>
      </c>
      <c r="R1318" s="192" t="s">
        <v>323</v>
      </c>
      <c r="S1318" s="199" t="b">
        <v>0</v>
      </c>
      <c r="V1318" s="198">
        <v>43116</v>
      </c>
      <c r="W1318" s="192" t="s">
        <v>295</v>
      </c>
      <c r="X1318"/>
      <c r="Z1318" s="192" t="s">
        <v>295</v>
      </c>
      <c r="AC1318" s="192" t="s">
        <v>751</v>
      </c>
      <c r="AD1318" s="167"/>
      <c r="AE1318" s="192" t="s">
        <v>257</v>
      </c>
      <c r="AF1318" s="192" t="s">
        <v>752</v>
      </c>
      <c r="AG1318" s="192" t="s">
        <v>2884</v>
      </c>
      <c r="AH1318" s="198">
        <v>43292</v>
      </c>
      <c r="AI1318" s="192" t="s">
        <v>4933</v>
      </c>
      <c r="AJ1318" s="151" t="str">
        <f t="shared" si="20"/>
        <v>FS</v>
      </c>
      <c r="AK1318" s="151" t="b">
        <f>ISNUMBER(SEARCH("IRT",Table1[[#This Row],[Current_Status]]))</f>
        <v>0</v>
      </c>
      <c r="AL1318" s="152">
        <f>YEAR(Table1[[#This Row],[Project_Initiated]])</f>
        <v>2018</v>
      </c>
      <c r="AM1318" s="87">
        <v>43785</v>
      </c>
      <c r="AN1318" s="87" t="str">
        <f>IF(AND(Table1[[#This Row],[Completed Date]]&gt;="07/01/2019"+0,Table1[[#This Row],[Completed Date]]&lt;="6/30/2020"+0),"FY 19-20",IF(AND(Table1[[#This Row],[Completed Date]]&gt;="07/01/2018"+0,Table1[[#This Row],[Completed Date]]&lt;="6/30/2019"+0),"FY 18-19",""))</f>
        <v>FY 18-19</v>
      </c>
      <c r="AO1318" s="152" t="str">
        <f>IFERROR(FIND("R",Table1[[#This Row],[FS_Priority]]),"")</f>
        <v/>
      </c>
    </row>
    <row r="1319" spans="1:41" hidden="1" x14ac:dyDescent="0.25">
      <c r="A1319" s="192" t="s">
        <v>412</v>
      </c>
      <c r="B1319" s="192" t="s">
        <v>295</v>
      </c>
      <c r="C1319" s="192" t="s">
        <v>412</v>
      </c>
      <c r="D1319" s="199" t="b">
        <v>0</v>
      </c>
      <c r="E1319" s="192" t="s">
        <v>151</v>
      </c>
      <c r="F1319" s="192" t="s">
        <v>3489</v>
      </c>
      <c r="G1319" s="192" t="s">
        <v>295</v>
      </c>
      <c r="H1319" s="192" t="s">
        <v>378</v>
      </c>
      <c r="I1319" s="192" t="s">
        <v>4083</v>
      </c>
      <c r="J1319" s="192" t="s">
        <v>2854</v>
      </c>
      <c r="K1319" s="192" t="s">
        <v>4035</v>
      </c>
      <c r="L1319" s="192" t="s">
        <v>153</v>
      </c>
      <c r="M1319" s="192" t="s">
        <v>4053</v>
      </c>
      <c r="N1319" s="192" t="s">
        <v>295</v>
      </c>
      <c r="O1319" s="192" t="s">
        <v>263</v>
      </c>
      <c r="Q1319" s="192" t="s">
        <v>309</v>
      </c>
      <c r="R1319" s="192" t="s">
        <v>392</v>
      </c>
      <c r="S1319" s="199" t="b">
        <v>0</v>
      </c>
      <c r="V1319" s="198">
        <v>43116</v>
      </c>
      <c r="W1319" s="192" t="s">
        <v>295</v>
      </c>
      <c r="X1319"/>
      <c r="Z1319" s="192" t="s">
        <v>295</v>
      </c>
      <c r="AC1319" s="192" t="s">
        <v>3045</v>
      </c>
      <c r="AE1319" s="192" t="s">
        <v>257</v>
      </c>
      <c r="AF1319" s="192" t="s">
        <v>4414</v>
      </c>
      <c r="AG1319" s="192" t="s">
        <v>2884</v>
      </c>
      <c r="AH1319" s="198">
        <v>43542</v>
      </c>
      <c r="AI1319" s="192" t="s">
        <v>4933</v>
      </c>
      <c r="AJ1319" s="151" t="str">
        <f t="shared" si="20"/>
        <v>FS</v>
      </c>
      <c r="AK1319" s="151" t="b">
        <f>ISNUMBER(SEARCH("IRT",Table1[[#This Row],[Current_Status]]))</f>
        <v>0</v>
      </c>
      <c r="AL1319" s="152">
        <f>YEAR(Table1[[#This Row],[Project_Initiated]])</f>
        <v>2018</v>
      </c>
      <c r="AM1319" s="87">
        <v>43785</v>
      </c>
      <c r="AN1319" s="87" t="str">
        <f>IF(AND(Table1[[#This Row],[Completed Date]]&gt;="07/01/2019"+0,Table1[[#This Row],[Completed Date]]&lt;="6/30/2020"+0),"FY 19-20",IF(AND(Table1[[#This Row],[Completed Date]]&gt;="07/01/2018"+0,Table1[[#This Row],[Completed Date]]&lt;="6/30/2019"+0),"FY 18-19",""))</f>
        <v>FY 18-19</v>
      </c>
      <c r="AO1319" s="152" t="str">
        <f>IFERROR(FIND("R",Table1[[#This Row],[FS_Priority]]),"")</f>
        <v/>
      </c>
    </row>
    <row r="1320" spans="1:41" hidden="1" x14ac:dyDescent="0.25">
      <c r="A1320" s="192" t="s">
        <v>512</v>
      </c>
      <c r="B1320" s="192" t="s">
        <v>295</v>
      </c>
      <c r="C1320" s="192" t="s">
        <v>512</v>
      </c>
      <c r="D1320" s="199" t="b">
        <v>0</v>
      </c>
      <c r="E1320" s="192" t="s">
        <v>753</v>
      </c>
      <c r="F1320" s="192" t="s">
        <v>3623</v>
      </c>
      <c r="G1320" s="192" t="s">
        <v>295</v>
      </c>
      <c r="H1320" s="192" t="s">
        <v>529</v>
      </c>
      <c r="I1320" s="192" t="s">
        <v>4251</v>
      </c>
      <c r="J1320" s="192" t="s">
        <v>2854</v>
      </c>
      <c r="K1320" s="192" t="s">
        <v>4244</v>
      </c>
      <c r="L1320" s="192" t="s">
        <v>534</v>
      </c>
      <c r="M1320" s="192" t="s">
        <v>4249</v>
      </c>
      <c r="N1320" s="192" t="s">
        <v>295</v>
      </c>
      <c r="O1320" s="192" t="s">
        <v>263</v>
      </c>
      <c r="Q1320" s="192" t="s">
        <v>323</v>
      </c>
      <c r="R1320" s="192" t="s">
        <v>320</v>
      </c>
      <c r="S1320" s="199" t="b">
        <v>1</v>
      </c>
      <c r="V1320" s="198">
        <v>43116</v>
      </c>
      <c r="W1320" s="192" t="s">
        <v>295</v>
      </c>
      <c r="X1320"/>
      <c r="Z1320" s="192" t="s">
        <v>295</v>
      </c>
      <c r="AC1320" s="192" t="s">
        <v>754</v>
      </c>
      <c r="AE1320" s="192" t="s">
        <v>257</v>
      </c>
      <c r="AF1320" s="192" t="s">
        <v>4426</v>
      </c>
      <c r="AG1320" s="192" t="s">
        <v>2884</v>
      </c>
      <c r="AH1320" s="198">
        <v>43214</v>
      </c>
      <c r="AI1320" s="192" t="s">
        <v>4933</v>
      </c>
      <c r="AJ1320" s="151" t="str">
        <f t="shared" si="20"/>
        <v>FS</v>
      </c>
      <c r="AK1320" s="151" t="b">
        <f>ISNUMBER(SEARCH("IRT",Table1[[#This Row],[Current_Status]]))</f>
        <v>0</v>
      </c>
      <c r="AL1320" s="152">
        <f>YEAR(Table1[[#This Row],[Project_Initiated]])</f>
        <v>2018</v>
      </c>
      <c r="AM1320" s="87">
        <v>43785</v>
      </c>
      <c r="AN1320" s="87" t="str">
        <f>IF(AND(Table1[[#This Row],[Completed Date]]&gt;="07/01/2019"+0,Table1[[#This Row],[Completed Date]]&lt;="6/30/2020"+0),"FY 19-20",IF(AND(Table1[[#This Row],[Completed Date]]&gt;="07/01/2018"+0,Table1[[#This Row],[Completed Date]]&lt;="6/30/2019"+0),"FY 18-19",""))</f>
        <v/>
      </c>
      <c r="AO1320" s="152" t="str">
        <f>IFERROR(FIND("R",Table1[[#This Row],[FS_Priority]]),"")</f>
        <v/>
      </c>
    </row>
    <row r="1321" spans="1:41" hidden="1" x14ac:dyDescent="0.25">
      <c r="A1321" s="192" t="s">
        <v>492</v>
      </c>
      <c r="B1321" s="192" t="s">
        <v>295</v>
      </c>
      <c r="C1321" s="192" t="s">
        <v>492</v>
      </c>
      <c r="D1321" s="199" t="b">
        <v>0</v>
      </c>
      <c r="E1321" s="192" t="s">
        <v>192</v>
      </c>
      <c r="F1321" s="192" t="s">
        <v>3578</v>
      </c>
      <c r="G1321" s="192" t="s">
        <v>295</v>
      </c>
      <c r="H1321" s="192" t="s">
        <v>357</v>
      </c>
      <c r="I1321" s="192" t="s">
        <v>295</v>
      </c>
      <c r="J1321" s="192" t="s">
        <v>3773</v>
      </c>
      <c r="K1321" s="192" t="s">
        <v>4177</v>
      </c>
      <c r="L1321" s="192" t="s">
        <v>2976</v>
      </c>
      <c r="M1321" s="192" t="s">
        <v>4178</v>
      </c>
      <c r="N1321" s="192" t="s">
        <v>295</v>
      </c>
      <c r="O1321" s="192" t="s">
        <v>263</v>
      </c>
      <c r="Q1321" s="192" t="s">
        <v>302</v>
      </c>
      <c r="R1321" s="192" t="s">
        <v>302</v>
      </c>
      <c r="S1321" s="199" t="b">
        <v>0</v>
      </c>
      <c r="V1321" s="198">
        <v>43118</v>
      </c>
      <c r="W1321" s="192" t="s">
        <v>295</v>
      </c>
      <c r="X1321"/>
      <c r="Z1321" s="192" t="s">
        <v>295</v>
      </c>
      <c r="AC1321" s="192" t="s">
        <v>2881</v>
      </c>
      <c r="AE1321" s="192" t="s">
        <v>263</v>
      </c>
      <c r="AF1321" s="192" t="s">
        <v>4423</v>
      </c>
      <c r="AG1321" s="192" t="s">
        <v>2884</v>
      </c>
      <c r="AH1321" s="198">
        <v>43447</v>
      </c>
      <c r="AI1321" s="192" t="s">
        <v>4933</v>
      </c>
      <c r="AJ1321" s="151" t="str">
        <f t="shared" si="20"/>
        <v>FS</v>
      </c>
      <c r="AK1321" s="151" t="b">
        <f>ISNUMBER(SEARCH("IRT",Table1[[#This Row],[Current_Status]]))</f>
        <v>0</v>
      </c>
      <c r="AL1321" s="152">
        <f>YEAR(Table1[[#This Row],[Project_Initiated]])</f>
        <v>2018</v>
      </c>
      <c r="AM1321" s="87">
        <v>43785</v>
      </c>
      <c r="AN1321" s="87" t="str">
        <f>IF(AND(Table1[[#This Row],[Completed Date]]&gt;="07/01/2019"+0,Table1[[#This Row],[Completed Date]]&lt;="6/30/2020"+0),"FY 19-20",IF(AND(Table1[[#This Row],[Completed Date]]&gt;="07/01/2018"+0,Table1[[#This Row],[Completed Date]]&lt;="6/30/2019"+0),"FY 18-19",""))</f>
        <v>FY 18-19</v>
      </c>
      <c r="AO1321" s="152" t="str">
        <f>IFERROR(FIND("R",Table1[[#This Row],[FS_Priority]]),"")</f>
        <v/>
      </c>
    </row>
    <row r="1322" spans="1:41" hidden="1" x14ac:dyDescent="0.25">
      <c r="A1322" s="192" t="s">
        <v>755</v>
      </c>
      <c r="B1322" s="192" t="s">
        <v>295</v>
      </c>
      <c r="C1322" s="192" t="s">
        <v>755</v>
      </c>
      <c r="D1322" s="199" t="b">
        <v>0</v>
      </c>
      <c r="E1322" s="192" t="s">
        <v>482</v>
      </c>
      <c r="F1322" s="192" t="s">
        <v>3560</v>
      </c>
      <c r="G1322" s="192" t="s">
        <v>295</v>
      </c>
      <c r="H1322" s="192" t="s">
        <v>4160</v>
      </c>
      <c r="I1322" s="192" t="s">
        <v>295</v>
      </c>
      <c r="J1322" s="192" t="s">
        <v>2838</v>
      </c>
      <c r="K1322" s="192" t="s">
        <v>4158</v>
      </c>
      <c r="L1322" s="192" t="s">
        <v>483</v>
      </c>
      <c r="M1322" s="192" t="s">
        <v>4159</v>
      </c>
      <c r="N1322" s="192" t="s">
        <v>4161</v>
      </c>
      <c r="O1322" s="192" t="s">
        <v>263</v>
      </c>
      <c r="Q1322" s="192" t="s">
        <v>295</v>
      </c>
      <c r="R1322" s="192" t="s">
        <v>295</v>
      </c>
      <c r="S1322" s="199" t="b">
        <v>0</v>
      </c>
      <c r="V1322" s="198">
        <v>43118</v>
      </c>
      <c r="W1322" s="192" t="s">
        <v>295</v>
      </c>
      <c r="X1322"/>
      <c r="Z1322" s="192" t="s">
        <v>295</v>
      </c>
      <c r="AC1322" s="192" t="s">
        <v>3009</v>
      </c>
      <c r="AE1322" s="192" t="s">
        <v>257</v>
      </c>
      <c r="AF1322" s="192" t="s">
        <v>757</v>
      </c>
      <c r="AG1322" s="192" t="s">
        <v>2884</v>
      </c>
      <c r="AH1322" s="198">
        <v>43510</v>
      </c>
      <c r="AI1322" s="192" t="s">
        <v>4933</v>
      </c>
      <c r="AJ1322" s="151" t="str">
        <f t="shared" si="20"/>
        <v>FS</v>
      </c>
      <c r="AK1322" s="151" t="b">
        <f>ISNUMBER(SEARCH("IRT",Table1[[#This Row],[Current_Status]]))</f>
        <v>0</v>
      </c>
      <c r="AL1322" s="152">
        <f>YEAR(Table1[[#This Row],[Project_Initiated]])</f>
        <v>2018</v>
      </c>
      <c r="AM1322" s="87">
        <v>43785</v>
      </c>
      <c r="AN1322" s="87" t="str">
        <f>IF(AND(Table1[[#This Row],[Completed Date]]&gt;="07/01/2019"+0,Table1[[#This Row],[Completed Date]]&lt;="6/30/2020"+0),"FY 19-20",IF(AND(Table1[[#This Row],[Completed Date]]&gt;="07/01/2018"+0,Table1[[#This Row],[Completed Date]]&lt;="6/30/2019"+0),"FY 18-19",""))</f>
        <v>FY 18-19</v>
      </c>
      <c r="AO1322" s="152" t="str">
        <f>IFERROR(FIND("R",Table1[[#This Row],[FS_Priority]]),"")</f>
        <v/>
      </c>
    </row>
    <row r="1323" spans="1:41" hidden="1" x14ac:dyDescent="0.25">
      <c r="A1323" s="192" t="s">
        <v>517</v>
      </c>
      <c r="B1323" s="192" t="s">
        <v>295</v>
      </c>
      <c r="C1323" s="192" t="s">
        <v>517</v>
      </c>
      <c r="D1323" s="199" t="b">
        <v>0</v>
      </c>
      <c r="E1323" s="192" t="s">
        <v>4761</v>
      </c>
      <c r="F1323" s="192" t="s">
        <v>3652</v>
      </c>
      <c r="G1323" s="192" t="s">
        <v>295</v>
      </c>
      <c r="H1323" s="192" t="s">
        <v>533</v>
      </c>
      <c r="I1323" s="192" t="s">
        <v>4292</v>
      </c>
      <c r="J1323" s="192" t="s">
        <v>2838</v>
      </c>
      <c r="K1323" s="192" t="s">
        <v>4289</v>
      </c>
      <c r="L1323" s="192" t="s">
        <v>523</v>
      </c>
      <c r="M1323" s="192" t="s">
        <v>4293</v>
      </c>
      <c r="N1323" s="192" t="s">
        <v>295</v>
      </c>
      <c r="O1323" s="192" t="s">
        <v>619</v>
      </c>
      <c r="Q1323" s="192" t="s">
        <v>320</v>
      </c>
      <c r="R1323" s="192" t="s">
        <v>295</v>
      </c>
      <c r="S1323" s="199" t="b">
        <v>0</v>
      </c>
      <c r="V1323" s="198">
        <v>43124</v>
      </c>
      <c r="W1323" s="192" t="s">
        <v>295</v>
      </c>
      <c r="X1323"/>
      <c r="Z1323" s="192" t="s">
        <v>295</v>
      </c>
      <c r="AC1323" s="192" t="s">
        <v>3079</v>
      </c>
      <c r="AD1323" s="167"/>
      <c r="AE1323" s="192" t="s">
        <v>257</v>
      </c>
      <c r="AF1323" s="192" t="s">
        <v>2985</v>
      </c>
      <c r="AG1323" s="192" t="s">
        <v>2884</v>
      </c>
      <c r="AH1323" s="198">
        <v>43552</v>
      </c>
      <c r="AI1323" s="192" t="s">
        <v>4933</v>
      </c>
      <c r="AJ1323" s="151" t="str">
        <f t="shared" si="20"/>
        <v>FS</v>
      </c>
      <c r="AK1323" s="151" t="b">
        <f>ISNUMBER(SEARCH("IRT",Table1[[#This Row],[Current_Status]]))</f>
        <v>0</v>
      </c>
      <c r="AL1323" s="152">
        <f>YEAR(Table1[[#This Row],[Project_Initiated]])</f>
        <v>2018</v>
      </c>
      <c r="AM1323" s="87">
        <v>43785</v>
      </c>
      <c r="AN1323" s="87" t="str">
        <f>IF(AND(Table1[[#This Row],[Completed Date]]&gt;="07/01/2019"+0,Table1[[#This Row],[Completed Date]]&lt;="6/30/2020"+0),"FY 19-20",IF(AND(Table1[[#This Row],[Completed Date]]&gt;="07/01/2018"+0,Table1[[#This Row],[Completed Date]]&lt;="6/30/2019"+0),"FY 18-19",""))</f>
        <v>FY 18-19</v>
      </c>
      <c r="AO1323" s="152" t="str">
        <f>IFERROR(FIND("R",Table1[[#This Row],[FS_Priority]]),"")</f>
        <v/>
      </c>
    </row>
    <row r="1324" spans="1:41" hidden="1" x14ac:dyDescent="0.25">
      <c r="A1324" s="192" t="s">
        <v>758</v>
      </c>
      <c r="B1324" s="192" t="s">
        <v>295</v>
      </c>
      <c r="C1324" s="192" t="s">
        <v>758</v>
      </c>
      <c r="D1324" s="199" t="b">
        <v>0</v>
      </c>
      <c r="E1324" s="192" t="s">
        <v>4804</v>
      </c>
      <c r="F1324" s="192" t="s">
        <v>3273</v>
      </c>
      <c r="G1324" s="192" t="s">
        <v>295</v>
      </c>
      <c r="H1324" s="192" t="s">
        <v>532</v>
      </c>
      <c r="I1324" s="192" t="s">
        <v>295</v>
      </c>
      <c r="J1324" s="192" t="s">
        <v>2838</v>
      </c>
      <c r="K1324" s="192" t="s">
        <v>3793</v>
      </c>
      <c r="L1324" s="192" t="s">
        <v>332</v>
      </c>
      <c r="M1324" s="192" t="s">
        <v>3800</v>
      </c>
      <c r="N1324" s="192" t="s">
        <v>295</v>
      </c>
      <c r="O1324" s="192" t="s">
        <v>263</v>
      </c>
      <c r="Q1324" s="192" t="s">
        <v>295</v>
      </c>
      <c r="R1324" s="192" t="s">
        <v>295</v>
      </c>
      <c r="S1324" s="199" t="b">
        <v>0</v>
      </c>
      <c r="V1324" s="198">
        <v>43125</v>
      </c>
      <c r="W1324" s="192" t="s">
        <v>295</v>
      </c>
      <c r="X1324"/>
      <c r="Z1324" s="192" t="s">
        <v>295</v>
      </c>
      <c r="AC1324" s="192" t="s">
        <v>759</v>
      </c>
      <c r="AD1324" s="167"/>
      <c r="AE1324" s="192" t="s">
        <v>257</v>
      </c>
      <c r="AF1324" s="192" t="s">
        <v>760</v>
      </c>
      <c r="AG1324" s="192" t="s">
        <v>2884</v>
      </c>
      <c r="AH1324" s="200">
        <v>43322</v>
      </c>
      <c r="AI1324" s="192" t="s">
        <v>4933</v>
      </c>
      <c r="AJ1324" s="151" t="str">
        <f t="shared" si="20"/>
        <v>FS</v>
      </c>
      <c r="AK1324" s="151" t="b">
        <f>ISNUMBER(SEARCH("IRT",Table1[[#This Row],[Current_Status]]))</f>
        <v>0</v>
      </c>
      <c r="AL1324" s="152">
        <f>YEAR(Table1[[#This Row],[Project_Initiated]])</f>
        <v>2018</v>
      </c>
      <c r="AM1324" s="87">
        <v>43785</v>
      </c>
      <c r="AN1324" s="87" t="str">
        <f>IF(AND(Table1[[#This Row],[Completed Date]]&gt;="07/01/2019"+0,Table1[[#This Row],[Completed Date]]&lt;="6/30/2020"+0),"FY 19-20",IF(AND(Table1[[#This Row],[Completed Date]]&gt;="07/01/2018"+0,Table1[[#This Row],[Completed Date]]&lt;="6/30/2019"+0),"FY 18-19",""))</f>
        <v>FY 18-19</v>
      </c>
      <c r="AO1324" s="152" t="str">
        <f>IFERROR(FIND("R",Table1[[#This Row],[FS_Priority]]),"")</f>
        <v/>
      </c>
    </row>
    <row r="1325" spans="1:41" hidden="1" x14ac:dyDescent="0.25">
      <c r="A1325" s="192" t="s">
        <v>761</v>
      </c>
      <c r="B1325" s="192" t="s">
        <v>295</v>
      </c>
      <c r="C1325" s="192" t="s">
        <v>761</v>
      </c>
      <c r="D1325" s="199" t="b">
        <v>0</v>
      </c>
      <c r="E1325" s="192" t="s">
        <v>151</v>
      </c>
      <c r="F1325" s="192" t="s">
        <v>3509</v>
      </c>
      <c r="G1325" s="192" t="s">
        <v>295</v>
      </c>
      <c r="H1325" s="192" t="s">
        <v>3873</v>
      </c>
      <c r="I1325" s="192" t="s">
        <v>4097</v>
      </c>
      <c r="J1325" s="192" t="s">
        <v>2838</v>
      </c>
      <c r="K1325" s="192" t="s">
        <v>4035</v>
      </c>
      <c r="L1325" s="192" t="s">
        <v>153</v>
      </c>
      <c r="M1325" s="192" t="s">
        <v>4063</v>
      </c>
      <c r="N1325" s="192" t="s">
        <v>295</v>
      </c>
      <c r="O1325" s="192" t="s">
        <v>243</v>
      </c>
      <c r="Q1325" s="192" t="s">
        <v>429</v>
      </c>
      <c r="R1325" s="192" t="s">
        <v>401</v>
      </c>
      <c r="S1325" s="199" t="b">
        <v>0</v>
      </c>
      <c r="V1325" s="198">
        <v>43131</v>
      </c>
      <c r="W1325" s="192" t="s">
        <v>295</v>
      </c>
      <c r="X1325"/>
      <c r="Z1325" s="192" t="s">
        <v>295</v>
      </c>
      <c r="AC1325" s="192" t="s">
        <v>762</v>
      </c>
      <c r="AE1325" s="192" t="s">
        <v>263</v>
      </c>
      <c r="AF1325" s="192" t="s">
        <v>762</v>
      </c>
      <c r="AG1325" s="192" t="s">
        <v>2884</v>
      </c>
      <c r="AH1325" s="200">
        <v>43364</v>
      </c>
      <c r="AI1325" s="192" t="s">
        <v>4933</v>
      </c>
      <c r="AJ1325" s="151" t="str">
        <f t="shared" si="20"/>
        <v>FS</v>
      </c>
      <c r="AK1325" s="151" t="b">
        <f>ISNUMBER(SEARCH("IRT",Table1[[#This Row],[Current_Status]]))</f>
        <v>0</v>
      </c>
      <c r="AL1325" s="152">
        <f>YEAR(Table1[[#This Row],[Project_Initiated]])</f>
        <v>2018</v>
      </c>
      <c r="AM1325" s="87">
        <v>43785</v>
      </c>
      <c r="AN1325" s="87" t="str">
        <f>IF(AND(Table1[[#This Row],[Completed Date]]&gt;="07/01/2019"+0,Table1[[#This Row],[Completed Date]]&lt;="6/30/2020"+0),"FY 19-20",IF(AND(Table1[[#This Row],[Completed Date]]&gt;="07/01/2018"+0,Table1[[#This Row],[Completed Date]]&lt;="6/30/2019"+0),"FY 18-19",""))</f>
        <v>FY 18-19</v>
      </c>
      <c r="AO1325" s="152" t="str">
        <f>IFERROR(FIND("R",Table1[[#This Row],[FS_Priority]]),"")</f>
        <v/>
      </c>
    </row>
    <row r="1326" spans="1:41" hidden="1" x14ac:dyDescent="0.25">
      <c r="A1326" s="192" t="s">
        <v>763</v>
      </c>
      <c r="B1326" s="192" t="s">
        <v>295</v>
      </c>
      <c r="C1326" s="192" t="s">
        <v>763</v>
      </c>
      <c r="D1326" s="199" t="b">
        <v>0</v>
      </c>
      <c r="E1326" s="192" t="s">
        <v>151</v>
      </c>
      <c r="F1326" s="192" t="s">
        <v>3453</v>
      </c>
      <c r="G1326" s="192" t="s">
        <v>295</v>
      </c>
      <c r="H1326" s="192" t="s">
        <v>3873</v>
      </c>
      <c r="I1326" s="192" t="s">
        <v>4065</v>
      </c>
      <c r="J1326" s="192" t="s">
        <v>2838</v>
      </c>
      <c r="K1326" s="192" t="s">
        <v>4035</v>
      </c>
      <c r="L1326" s="192" t="s">
        <v>153</v>
      </c>
      <c r="M1326" s="192" t="s">
        <v>4063</v>
      </c>
      <c r="N1326" s="192" t="s">
        <v>295</v>
      </c>
      <c r="O1326" s="192" t="s">
        <v>263</v>
      </c>
      <c r="Q1326" s="192" t="s">
        <v>295</v>
      </c>
      <c r="R1326" s="192" t="s">
        <v>925</v>
      </c>
      <c r="S1326" s="199" t="b">
        <v>0</v>
      </c>
      <c r="V1326" s="198">
        <v>43131</v>
      </c>
      <c r="W1326" s="192" t="s">
        <v>295</v>
      </c>
      <c r="X1326"/>
      <c r="Z1326" s="192" t="s">
        <v>295</v>
      </c>
      <c r="AC1326" s="192" t="s">
        <v>764</v>
      </c>
      <c r="AE1326" s="192" t="s">
        <v>263</v>
      </c>
      <c r="AF1326" s="192" t="s">
        <v>762</v>
      </c>
      <c r="AG1326" s="192" t="s">
        <v>2884</v>
      </c>
      <c r="AH1326" s="198">
        <v>43364</v>
      </c>
      <c r="AI1326" s="192" t="s">
        <v>4933</v>
      </c>
      <c r="AJ1326" s="151" t="str">
        <f t="shared" si="20"/>
        <v>FS</v>
      </c>
      <c r="AK1326" s="151" t="b">
        <f>ISNUMBER(SEARCH("IRT",Table1[[#This Row],[Current_Status]]))</f>
        <v>0</v>
      </c>
      <c r="AL1326" s="152">
        <f>YEAR(Table1[[#This Row],[Project_Initiated]])</f>
        <v>2018</v>
      </c>
      <c r="AM1326" s="87">
        <v>43785</v>
      </c>
      <c r="AN1326" s="87" t="str">
        <f>IF(AND(Table1[[#This Row],[Completed Date]]&gt;="07/01/2019"+0,Table1[[#This Row],[Completed Date]]&lt;="6/30/2020"+0),"FY 19-20",IF(AND(Table1[[#This Row],[Completed Date]]&gt;="07/01/2018"+0,Table1[[#This Row],[Completed Date]]&lt;="6/30/2019"+0),"FY 18-19",""))</f>
        <v>FY 18-19</v>
      </c>
      <c r="AO1326" s="152" t="str">
        <f>IFERROR(FIND("R",Table1[[#This Row],[FS_Priority]]),"")</f>
        <v/>
      </c>
    </row>
    <row r="1327" spans="1:41" hidden="1" x14ac:dyDescent="0.25">
      <c r="A1327" s="192" t="s">
        <v>765</v>
      </c>
      <c r="B1327" s="192" t="s">
        <v>295</v>
      </c>
      <c r="C1327" s="192" t="s">
        <v>765</v>
      </c>
      <c r="D1327" s="199" t="b">
        <v>0</v>
      </c>
      <c r="E1327" s="192" t="s">
        <v>151</v>
      </c>
      <c r="F1327" s="192" t="s">
        <v>3452</v>
      </c>
      <c r="G1327" s="192" t="s">
        <v>295</v>
      </c>
      <c r="H1327" s="192" t="s">
        <v>3873</v>
      </c>
      <c r="I1327" s="192" t="s">
        <v>4065</v>
      </c>
      <c r="J1327" s="192" t="s">
        <v>2838</v>
      </c>
      <c r="K1327" s="192" t="s">
        <v>4035</v>
      </c>
      <c r="L1327" s="192" t="s">
        <v>153</v>
      </c>
      <c r="M1327" s="192" t="s">
        <v>4063</v>
      </c>
      <c r="N1327" s="192" t="s">
        <v>295</v>
      </c>
      <c r="O1327" s="192" t="s">
        <v>243</v>
      </c>
      <c r="Q1327" s="192" t="s">
        <v>295</v>
      </c>
      <c r="R1327" s="192" t="s">
        <v>313</v>
      </c>
      <c r="S1327" s="199" t="b">
        <v>1</v>
      </c>
      <c r="V1327" s="198">
        <v>43131</v>
      </c>
      <c r="W1327" s="192" t="s">
        <v>295</v>
      </c>
      <c r="X1327"/>
      <c r="Z1327" s="192" t="s">
        <v>295</v>
      </c>
      <c r="AC1327" s="192" t="s">
        <v>295</v>
      </c>
      <c r="AE1327" s="192" t="s">
        <v>263</v>
      </c>
      <c r="AF1327" s="192" t="s">
        <v>762</v>
      </c>
      <c r="AG1327" s="192" t="s">
        <v>2884</v>
      </c>
      <c r="AH1327" s="198">
        <v>43336</v>
      </c>
      <c r="AI1327" s="192" t="s">
        <v>4933</v>
      </c>
      <c r="AJ1327" s="151" t="str">
        <f t="shared" si="20"/>
        <v>FS</v>
      </c>
      <c r="AK1327" s="151" t="b">
        <f>ISNUMBER(SEARCH("IRT",Table1[[#This Row],[Current_Status]]))</f>
        <v>0</v>
      </c>
      <c r="AL1327" s="152">
        <f>YEAR(Table1[[#This Row],[Project_Initiated]])</f>
        <v>2018</v>
      </c>
      <c r="AM1327" s="87">
        <v>43785</v>
      </c>
      <c r="AN1327" s="87" t="str">
        <f>IF(AND(Table1[[#This Row],[Completed Date]]&gt;="07/01/2019"+0,Table1[[#This Row],[Completed Date]]&lt;="6/30/2020"+0),"FY 19-20",IF(AND(Table1[[#This Row],[Completed Date]]&gt;="07/01/2018"+0,Table1[[#This Row],[Completed Date]]&lt;="6/30/2019"+0),"FY 18-19",""))</f>
        <v>FY 18-19</v>
      </c>
      <c r="AO1327" s="152" t="str">
        <f>IFERROR(FIND("R",Table1[[#This Row],[FS_Priority]]),"")</f>
        <v/>
      </c>
    </row>
    <row r="1328" spans="1:41" hidden="1" x14ac:dyDescent="0.25">
      <c r="A1328" s="192" t="s">
        <v>766</v>
      </c>
      <c r="B1328" s="192" t="s">
        <v>295</v>
      </c>
      <c r="C1328" s="192" t="s">
        <v>766</v>
      </c>
      <c r="D1328" s="199" t="b">
        <v>0</v>
      </c>
      <c r="E1328" s="192" t="s">
        <v>151</v>
      </c>
      <c r="F1328" s="192" t="s">
        <v>3451</v>
      </c>
      <c r="G1328" s="192" t="s">
        <v>295</v>
      </c>
      <c r="H1328" s="192" t="s">
        <v>3873</v>
      </c>
      <c r="I1328" s="192" t="s">
        <v>4064</v>
      </c>
      <c r="J1328" s="192" t="s">
        <v>2838</v>
      </c>
      <c r="K1328" s="192" t="s">
        <v>4035</v>
      </c>
      <c r="L1328" s="192" t="s">
        <v>153</v>
      </c>
      <c r="M1328" s="192" t="s">
        <v>4063</v>
      </c>
      <c r="N1328" s="192" t="s">
        <v>295</v>
      </c>
      <c r="O1328" s="192" t="s">
        <v>243</v>
      </c>
      <c r="Q1328" s="192" t="s">
        <v>295</v>
      </c>
      <c r="R1328" s="192" t="s">
        <v>302</v>
      </c>
      <c r="S1328" s="199" t="b">
        <v>1</v>
      </c>
      <c r="V1328" s="198">
        <v>43131</v>
      </c>
      <c r="W1328" s="192" t="s">
        <v>295</v>
      </c>
      <c r="X1328"/>
      <c r="Z1328" s="192" t="s">
        <v>295</v>
      </c>
      <c r="AC1328" s="192" t="s">
        <v>295</v>
      </c>
      <c r="AE1328" s="192" t="s">
        <v>263</v>
      </c>
      <c r="AF1328" s="192" t="s">
        <v>767</v>
      </c>
      <c r="AG1328" s="192" t="s">
        <v>2884</v>
      </c>
      <c r="AH1328" s="200">
        <v>43336</v>
      </c>
      <c r="AI1328" s="192" t="s">
        <v>4933</v>
      </c>
      <c r="AJ1328" s="151" t="str">
        <f t="shared" si="20"/>
        <v>FS</v>
      </c>
      <c r="AK1328" s="151" t="b">
        <f>ISNUMBER(SEARCH("IRT",Table1[[#This Row],[Current_Status]]))</f>
        <v>0</v>
      </c>
      <c r="AL1328" s="152">
        <f>YEAR(Table1[[#This Row],[Project_Initiated]])</f>
        <v>2018</v>
      </c>
      <c r="AM1328" s="87">
        <v>43785</v>
      </c>
      <c r="AN1328" s="87" t="str">
        <f>IF(AND(Table1[[#This Row],[Completed Date]]&gt;="07/01/2019"+0,Table1[[#This Row],[Completed Date]]&lt;="6/30/2020"+0),"FY 19-20",IF(AND(Table1[[#This Row],[Completed Date]]&gt;="07/01/2018"+0,Table1[[#This Row],[Completed Date]]&lt;="6/30/2019"+0),"FY 18-19",""))</f>
        <v>FY 18-19</v>
      </c>
      <c r="AO1328" s="152" t="str">
        <f>IFERROR(FIND("R",Table1[[#This Row],[FS_Priority]]),"")</f>
        <v/>
      </c>
    </row>
    <row r="1329" spans="1:41" hidden="1" x14ac:dyDescent="0.25">
      <c r="A1329" s="192" t="s">
        <v>768</v>
      </c>
      <c r="B1329" s="192" t="s">
        <v>295</v>
      </c>
      <c r="C1329" s="192" t="s">
        <v>768</v>
      </c>
      <c r="D1329" s="199" t="b">
        <v>0</v>
      </c>
      <c r="E1329" s="192" t="s">
        <v>151</v>
      </c>
      <c r="F1329" s="192" t="s">
        <v>3459</v>
      </c>
      <c r="G1329" s="192" t="s">
        <v>295</v>
      </c>
      <c r="H1329" s="192" t="s">
        <v>3873</v>
      </c>
      <c r="I1329" s="192" t="s">
        <v>4061</v>
      </c>
      <c r="J1329" s="192" t="s">
        <v>2838</v>
      </c>
      <c r="K1329" s="192" t="s">
        <v>4035</v>
      </c>
      <c r="L1329" s="192" t="s">
        <v>153</v>
      </c>
      <c r="M1329" s="192" t="s">
        <v>4063</v>
      </c>
      <c r="N1329" s="192" t="s">
        <v>295</v>
      </c>
      <c r="O1329" s="192" t="s">
        <v>243</v>
      </c>
      <c r="Q1329" s="192" t="s">
        <v>295</v>
      </c>
      <c r="R1329" s="192" t="s">
        <v>434</v>
      </c>
      <c r="S1329" s="199" t="b">
        <v>0</v>
      </c>
      <c r="V1329" s="198">
        <v>43131</v>
      </c>
      <c r="W1329" s="192" t="s">
        <v>295</v>
      </c>
      <c r="X1329"/>
      <c r="Z1329" s="192" t="s">
        <v>295</v>
      </c>
      <c r="AC1329" s="192" t="s">
        <v>762</v>
      </c>
      <c r="AD1329" s="167"/>
      <c r="AE1329" s="192" t="s">
        <v>263</v>
      </c>
      <c r="AF1329" s="192" t="s">
        <v>762</v>
      </c>
      <c r="AG1329" s="192" t="s">
        <v>2884</v>
      </c>
      <c r="AH1329" s="200">
        <v>43336</v>
      </c>
      <c r="AI1329" s="192" t="s">
        <v>4933</v>
      </c>
      <c r="AJ1329" s="151" t="str">
        <f t="shared" si="20"/>
        <v>FS</v>
      </c>
      <c r="AK1329" s="151" t="b">
        <f>ISNUMBER(SEARCH("IRT",Table1[[#This Row],[Current_Status]]))</f>
        <v>0</v>
      </c>
      <c r="AL1329" s="152">
        <f>YEAR(Table1[[#This Row],[Project_Initiated]])</f>
        <v>2018</v>
      </c>
      <c r="AM1329" s="87">
        <v>43785</v>
      </c>
      <c r="AN1329" s="87" t="str">
        <f>IF(AND(Table1[[#This Row],[Completed Date]]&gt;="07/01/2019"+0,Table1[[#This Row],[Completed Date]]&lt;="6/30/2020"+0),"FY 19-20",IF(AND(Table1[[#This Row],[Completed Date]]&gt;="07/01/2018"+0,Table1[[#This Row],[Completed Date]]&lt;="6/30/2019"+0),"FY 18-19",""))</f>
        <v>FY 18-19</v>
      </c>
      <c r="AO1329" s="152" t="str">
        <f>IFERROR(FIND("R",Table1[[#This Row],[FS_Priority]]),"")</f>
        <v/>
      </c>
    </row>
    <row r="1330" spans="1:41" hidden="1" x14ac:dyDescent="0.25">
      <c r="A1330" s="192" t="s">
        <v>769</v>
      </c>
      <c r="B1330" s="192" t="s">
        <v>295</v>
      </c>
      <c r="C1330" s="192" t="s">
        <v>769</v>
      </c>
      <c r="D1330" s="199" t="b">
        <v>0</v>
      </c>
      <c r="E1330" s="192" t="s">
        <v>141</v>
      </c>
      <c r="F1330" s="192" t="s">
        <v>3366</v>
      </c>
      <c r="G1330" s="192" t="s">
        <v>295</v>
      </c>
      <c r="H1330" s="192" t="s">
        <v>549</v>
      </c>
      <c r="I1330" s="192" t="s">
        <v>3953</v>
      </c>
      <c r="J1330" s="192" t="s">
        <v>2854</v>
      </c>
      <c r="K1330" s="192" t="s">
        <v>3951</v>
      </c>
      <c r="L1330" s="192" t="s">
        <v>381</v>
      </c>
      <c r="M1330" s="192" t="s">
        <v>3954</v>
      </c>
      <c r="N1330" s="192" t="s">
        <v>295</v>
      </c>
      <c r="O1330" s="192" t="s">
        <v>263</v>
      </c>
      <c r="Q1330" s="192" t="s">
        <v>295</v>
      </c>
      <c r="R1330" s="192" t="s">
        <v>259</v>
      </c>
      <c r="S1330" s="199" t="b">
        <v>0</v>
      </c>
      <c r="V1330" s="198">
        <v>43132</v>
      </c>
      <c r="W1330" s="192" t="s">
        <v>295</v>
      </c>
      <c r="X1330"/>
      <c r="Z1330" s="192" t="s">
        <v>295</v>
      </c>
      <c r="AC1330" s="192" t="s">
        <v>295</v>
      </c>
      <c r="AE1330" s="192" t="s">
        <v>257</v>
      </c>
      <c r="AF1330" s="192" t="s">
        <v>4410</v>
      </c>
      <c r="AG1330" s="192" t="s">
        <v>2884</v>
      </c>
      <c r="AH1330" s="200">
        <v>43297</v>
      </c>
      <c r="AI1330" s="192" t="s">
        <v>4933</v>
      </c>
      <c r="AJ1330" s="151" t="str">
        <f t="shared" si="20"/>
        <v>FS</v>
      </c>
      <c r="AK1330" s="151" t="b">
        <f>ISNUMBER(SEARCH("IRT",Table1[[#This Row],[Current_Status]]))</f>
        <v>0</v>
      </c>
      <c r="AL1330" s="152">
        <f>YEAR(Table1[[#This Row],[Project_Initiated]])</f>
        <v>2018</v>
      </c>
      <c r="AM1330" s="87">
        <v>43785</v>
      </c>
      <c r="AN1330" s="87" t="str">
        <f>IF(AND(Table1[[#This Row],[Completed Date]]&gt;="07/01/2019"+0,Table1[[#This Row],[Completed Date]]&lt;="6/30/2020"+0),"FY 19-20",IF(AND(Table1[[#This Row],[Completed Date]]&gt;="07/01/2018"+0,Table1[[#This Row],[Completed Date]]&lt;="6/30/2019"+0),"FY 18-19",""))</f>
        <v>FY 18-19</v>
      </c>
      <c r="AO1330" s="152" t="str">
        <f>IFERROR(FIND("R",Table1[[#This Row],[FS_Priority]]),"")</f>
        <v/>
      </c>
    </row>
    <row r="1331" spans="1:41" hidden="1" x14ac:dyDescent="0.25">
      <c r="A1331" s="192" t="s">
        <v>770</v>
      </c>
      <c r="B1331" s="192" t="s">
        <v>295</v>
      </c>
      <c r="C1331" s="192" t="s">
        <v>770</v>
      </c>
      <c r="D1331" s="199" t="b">
        <v>0</v>
      </c>
      <c r="E1331" s="192" t="s">
        <v>141</v>
      </c>
      <c r="F1331" s="192" t="s">
        <v>3363</v>
      </c>
      <c r="G1331" s="192" t="s">
        <v>295</v>
      </c>
      <c r="H1331" s="192" t="s">
        <v>529</v>
      </c>
      <c r="I1331" s="192" t="s">
        <v>3955</v>
      </c>
      <c r="J1331" s="192" t="s">
        <v>2838</v>
      </c>
      <c r="K1331" s="192" t="s">
        <v>3951</v>
      </c>
      <c r="L1331" s="192" t="s">
        <v>381</v>
      </c>
      <c r="M1331" s="192" t="s">
        <v>3954</v>
      </c>
      <c r="N1331" s="192" t="s">
        <v>295</v>
      </c>
      <c r="O1331" s="192" t="s">
        <v>263</v>
      </c>
      <c r="Q1331" s="192" t="s">
        <v>295</v>
      </c>
      <c r="R1331" s="192" t="s">
        <v>295</v>
      </c>
      <c r="S1331" s="199" t="b">
        <v>1</v>
      </c>
      <c r="V1331" s="198">
        <v>43132</v>
      </c>
      <c r="W1331" s="192" t="s">
        <v>295</v>
      </c>
      <c r="X1331"/>
      <c r="Z1331" s="192" t="s">
        <v>295</v>
      </c>
      <c r="AC1331" s="192" t="s">
        <v>771</v>
      </c>
      <c r="AE1331" s="192" t="s">
        <v>257</v>
      </c>
      <c r="AF1331" s="192" t="s">
        <v>772</v>
      </c>
      <c r="AG1331" s="192" t="s">
        <v>2884</v>
      </c>
      <c r="AH1331" s="198">
        <v>43364</v>
      </c>
      <c r="AI1331" s="192" t="s">
        <v>4933</v>
      </c>
      <c r="AJ1331" s="151" t="str">
        <f t="shared" si="20"/>
        <v>FS</v>
      </c>
      <c r="AK1331" s="151" t="b">
        <f>ISNUMBER(SEARCH("IRT",Table1[[#This Row],[Current_Status]]))</f>
        <v>0</v>
      </c>
      <c r="AL1331" s="152">
        <f>YEAR(Table1[[#This Row],[Project_Initiated]])</f>
        <v>2018</v>
      </c>
      <c r="AM1331" s="87">
        <v>43785</v>
      </c>
      <c r="AN1331" s="87" t="str">
        <f>IF(AND(Table1[[#This Row],[Completed Date]]&gt;="07/01/2019"+0,Table1[[#This Row],[Completed Date]]&lt;="6/30/2020"+0),"FY 19-20",IF(AND(Table1[[#This Row],[Completed Date]]&gt;="07/01/2018"+0,Table1[[#This Row],[Completed Date]]&lt;="6/30/2019"+0),"FY 18-19",""))</f>
        <v>FY 18-19</v>
      </c>
      <c r="AO1331" s="152" t="str">
        <f>IFERROR(FIND("R",Table1[[#This Row],[FS_Priority]]),"")</f>
        <v/>
      </c>
    </row>
    <row r="1332" spans="1:41" hidden="1" x14ac:dyDescent="0.25">
      <c r="A1332" s="192" t="s">
        <v>773</v>
      </c>
      <c r="B1332" s="192" t="s">
        <v>295</v>
      </c>
      <c r="C1332" s="192" t="s">
        <v>773</v>
      </c>
      <c r="D1332" s="199" t="b">
        <v>0</v>
      </c>
      <c r="E1332" s="192" t="s">
        <v>151</v>
      </c>
      <c r="F1332" s="192" t="s">
        <v>3466</v>
      </c>
      <c r="G1332" s="192" t="s">
        <v>295</v>
      </c>
      <c r="H1332" s="192" t="s">
        <v>3873</v>
      </c>
      <c r="I1332" s="192" t="s">
        <v>4062</v>
      </c>
      <c r="J1332" s="192" t="s">
        <v>2838</v>
      </c>
      <c r="K1332" s="192" t="s">
        <v>4035</v>
      </c>
      <c r="L1332" s="192" t="s">
        <v>153</v>
      </c>
      <c r="M1332" s="192" t="s">
        <v>4063</v>
      </c>
      <c r="N1332" s="192" t="s">
        <v>295</v>
      </c>
      <c r="O1332" s="192" t="s">
        <v>263</v>
      </c>
      <c r="Q1332" s="192" t="s">
        <v>295</v>
      </c>
      <c r="R1332" s="192" t="s">
        <v>432</v>
      </c>
      <c r="S1332" s="199" t="b">
        <v>0</v>
      </c>
      <c r="V1332" s="198">
        <v>43133</v>
      </c>
      <c r="W1332" s="192" t="s">
        <v>295</v>
      </c>
      <c r="X1332"/>
      <c r="Z1332" s="192" t="s">
        <v>295</v>
      </c>
      <c r="AC1332" s="192" t="s">
        <v>2964</v>
      </c>
      <c r="AE1332" s="192" t="s">
        <v>263</v>
      </c>
      <c r="AF1332" s="192" t="s">
        <v>762</v>
      </c>
      <c r="AG1332" s="192" t="s">
        <v>2884</v>
      </c>
      <c r="AH1332" s="200">
        <v>43466</v>
      </c>
      <c r="AI1332" s="192" t="s">
        <v>4933</v>
      </c>
      <c r="AJ1332" s="151" t="str">
        <f t="shared" si="20"/>
        <v>FS</v>
      </c>
      <c r="AK1332" s="151" t="b">
        <f>ISNUMBER(SEARCH("IRT",Table1[[#This Row],[Current_Status]]))</f>
        <v>0</v>
      </c>
      <c r="AL1332" s="152">
        <f>YEAR(Table1[[#This Row],[Project_Initiated]])</f>
        <v>2018</v>
      </c>
      <c r="AM1332" s="87">
        <v>43785</v>
      </c>
      <c r="AN1332" s="87" t="str">
        <f>IF(AND(Table1[[#This Row],[Completed Date]]&gt;="07/01/2019"+0,Table1[[#This Row],[Completed Date]]&lt;="6/30/2020"+0),"FY 19-20",IF(AND(Table1[[#This Row],[Completed Date]]&gt;="07/01/2018"+0,Table1[[#This Row],[Completed Date]]&lt;="6/30/2019"+0),"FY 18-19",""))</f>
        <v>FY 18-19</v>
      </c>
      <c r="AO1332" s="152" t="str">
        <f>IFERROR(FIND("R",Table1[[#This Row],[FS_Priority]]),"")</f>
        <v/>
      </c>
    </row>
    <row r="1333" spans="1:41" hidden="1" x14ac:dyDescent="0.25">
      <c r="A1333" s="192" t="s">
        <v>380</v>
      </c>
      <c r="B1333" s="192" t="s">
        <v>295</v>
      </c>
      <c r="C1333" s="192" t="s">
        <v>380</v>
      </c>
      <c r="D1333" s="199" t="b">
        <v>0</v>
      </c>
      <c r="E1333" s="192" t="s">
        <v>530</v>
      </c>
      <c r="F1333" s="192" t="s">
        <v>3356</v>
      </c>
      <c r="G1333" s="192" t="s">
        <v>295</v>
      </c>
      <c r="H1333" s="192" t="s">
        <v>3873</v>
      </c>
      <c r="I1333" s="192" t="s">
        <v>3949</v>
      </c>
      <c r="J1333" s="192" t="s">
        <v>2838</v>
      </c>
      <c r="K1333" s="192" t="s">
        <v>3932</v>
      </c>
      <c r="L1333" s="192" t="s">
        <v>2778</v>
      </c>
      <c r="M1333" s="192" t="s">
        <v>3935</v>
      </c>
      <c r="N1333" s="192" t="s">
        <v>295</v>
      </c>
      <c r="O1333" s="192" t="s">
        <v>263</v>
      </c>
      <c r="Q1333" s="192" t="s">
        <v>323</v>
      </c>
      <c r="R1333" s="192" t="s">
        <v>264</v>
      </c>
      <c r="S1333" s="199" t="b">
        <v>0</v>
      </c>
      <c r="V1333" s="198">
        <v>43133</v>
      </c>
      <c r="W1333" s="192" t="s">
        <v>295</v>
      </c>
      <c r="X1333"/>
      <c r="Z1333" s="192" t="s">
        <v>295</v>
      </c>
      <c r="AC1333" s="192" t="s">
        <v>2961</v>
      </c>
      <c r="AE1333" s="192" t="s">
        <v>257</v>
      </c>
      <c r="AF1333" s="192" t="s">
        <v>774</v>
      </c>
      <c r="AG1333" s="192" t="s">
        <v>2884</v>
      </c>
      <c r="AH1333" s="198">
        <v>43497</v>
      </c>
      <c r="AI1333" s="192" t="s">
        <v>4933</v>
      </c>
      <c r="AJ1333" s="151" t="str">
        <f t="shared" si="20"/>
        <v>FS</v>
      </c>
      <c r="AK1333" s="151" t="b">
        <f>ISNUMBER(SEARCH("IRT",Table1[[#This Row],[Current_Status]]))</f>
        <v>0</v>
      </c>
      <c r="AL1333" s="152">
        <f>YEAR(Table1[[#This Row],[Project_Initiated]])</f>
        <v>2018</v>
      </c>
      <c r="AM1333" s="87">
        <v>43785</v>
      </c>
      <c r="AN1333" s="87" t="str">
        <f>IF(AND(Table1[[#This Row],[Completed Date]]&gt;="07/01/2019"+0,Table1[[#This Row],[Completed Date]]&lt;="6/30/2020"+0),"FY 19-20",IF(AND(Table1[[#This Row],[Completed Date]]&gt;="07/01/2018"+0,Table1[[#This Row],[Completed Date]]&lt;="6/30/2019"+0),"FY 18-19",""))</f>
        <v>FY 18-19</v>
      </c>
      <c r="AO1333" s="152" t="str">
        <f>IFERROR(FIND("R",Table1[[#This Row],[FS_Priority]]),"")</f>
        <v/>
      </c>
    </row>
    <row r="1334" spans="1:41" hidden="1" x14ac:dyDescent="0.25">
      <c r="A1334" s="192" t="s">
        <v>775</v>
      </c>
      <c r="B1334" s="192" t="s">
        <v>295</v>
      </c>
      <c r="C1334" s="192" t="s">
        <v>775</v>
      </c>
      <c r="D1334" s="199" t="b">
        <v>0</v>
      </c>
      <c r="E1334" s="192" t="s">
        <v>141</v>
      </c>
      <c r="F1334" s="192" t="s">
        <v>3369</v>
      </c>
      <c r="G1334" s="192" t="s">
        <v>295</v>
      </c>
      <c r="H1334" s="192" t="s">
        <v>256</v>
      </c>
      <c r="I1334" s="192" t="s">
        <v>295</v>
      </c>
      <c r="J1334" s="192" t="s">
        <v>2838</v>
      </c>
      <c r="K1334" s="192" t="s">
        <v>3951</v>
      </c>
      <c r="L1334" s="192" t="s">
        <v>381</v>
      </c>
      <c r="M1334" s="192" t="s">
        <v>3958</v>
      </c>
      <c r="N1334" s="192" t="s">
        <v>295</v>
      </c>
      <c r="O1334" s="192" t="s">
        <v>243</v>
      </c>
      <c r="Q1334" s="192" t="s">
        <v>295</v>
      </c>
      <c r="R1334" s="192" t="s">
        <v>422</v>
      </c>
      <c r="S1334" s="199" t="b">
        <v>0</v>
      </c>
      <c r="V1334" s="198">
        <v>43133</v>
      </c>
      <c r="W1334" s="192" t="s">
        <v>295</v>
      </c>
      <c r="X1334"/>
      <c r="Z1334" s="192" t="s">
        <v>295</v>
      </c>
      <c r="AC1334" s="192" t="s">
        <v>776</v>
      </c>
      <c r="AD1334" s="167"/>
      <c r="AE1334" s="192" t="s">
        <v>243</v>
      </c>
      <c r="AF1334" s="192" t="s">
        <v>295</v>
      </c>
      <c r="AG1334" s="192" t="s">
        <v>624</v>
      </c>
      <c r="AH1334" s="198">
        <v>43336</v>
      </c>
      <c r="AI1334" s="192" t="s">
        <v>4933</v>
      </c>
      <c r="AJ1334" s="151" t="str">
        <f t="shared" si="20"/>
        <v>FS</v>
      </c>
      <c r="AK1334" s="151" t="b">
        <f>ISNUMBER(SEARCH("IRT",Table1[[#This Row],[Current_Status]]))</f>
        <v>0</v>
      </c>
      <c r="AL1334" s="152">
        <f>YEAR(Table1[[#This Row],[Project_Initiated]])</f>
        <v>2018</v>
      </c>
      <c r="AM1334" s="87">
        <v>43785</v>
      </c>
      <c r="AN1334" s="87" t="str">
        <f>IF(AND(Table1[[#This Row],[Completed Date]]&gt;="07/01/2019"+0,Table1[[#This Row],[Completed Date]]&lt;="6/30/2020"+0),"FY 19-20",IF(AND(Table1[[#This Row],[Completed Date]]&gt;="07/01/2018"+0,Table1[[#This Row],[Completed Date]]&lt;="6/30/2019"+0),"FY 18-19",""))</f>
        <v>FY 18-19</v>
      </c>
      <c r="AO1334" s="152" t="str">
        <f>IFERROR(FIND("R",Table1[[#This Row],[FS_Priority]]),"")</f>
        <v/>
      </c>
    </row>
    <row r="1335" spans="1:41" hidden="1" x14ac:dyDescent="0.25">
      <c r="A1335" s="192" t="s">
        <v>777</v>
      </c>
      <c r="B1335" s="192" t="s">
        <v>295</v>
      </c>
      <c r="C1335" s="192" t="s">
        <v>777</v>
      </c>
      <c r="D1335" s="199" t="b">
        <v>0</v>
      </c>
      <c r="E1335" s="192" t="s">
        <v>151</v>
      </c>
      <c r="F1335" s="192" t="s">
        <v>3450</v>
      </c>
      <c r="G1335" s="192" t="s">
        <v>295</v>
      </c>
      <c r="H1335" s="192" t="s">
        <v>560</v>
      </c>
      <c r="I1335" s="192" t="s">
        <v>3879</v>
      </c>
      <c r="J1335" s="192" t="s">
        <v>2838</v>
      </c>
      <c r="K1335" s="192" t="s">
        <v>4035</v>
      </c>
      <c r="L1335" s="192" t="s">
        <v>153</v>
      </c>
      <c r="M1335" s="192" t="s">
        <v>4048</v>
      </c>
      <c r="N1335" s="192" t="s">
        <v>295</v>
      </c>
      <c r="O1335" s="192" t="s">
        <v>263</v>
      </c>
      <c r="Q1335" s="192" t="s">
        <v>295</v>
      </c>
      <c r="R1335" s="192" t="s">
        <v>295</v>
      </c>
      <c r="S1335" s="199" t="b">
        <v>0</v>
      </c>
      <c r="V1335" s="198">
        <v>43143</v>
      </c>
      <c r="W1335" s="192" t="s">
        <v>295</v>
      </c>
      <c r="X1335"/>
      <c r="Z1335" s="192" t="s">
        <v>295</v>
      </c>
      <c r="AC1335" s="192" t="s">
        <v>778</v>
      </c>
      <c r="AE1335" s="192" t="s">
        <v>263</v>
      </c>
      <c r="AF1335" s="192" t="s">
        <v>779</v>
      </c>
      <c r="AG1335" s="192" t="s">
        <v>2884</v>
      </c>
      <c r="AH1335" s="198">
        <v>43395</v>
      </c>
      <c r="AI1335" s="192" t="s">
        <v>4935</v>
      </c>
      <c r="AJ1335" s="151" t="str">
        <f t="shared" si="20"/>
        <v>FS</v>
      </c>
      <c r="AK1335" s="151" t="b">
        <f>ISNUMBER(SEARCH("IRT",Table1[[#This Row],[Current_Status]]))</f>
        <v>0</v>
      </c>
      <c r="AL1335" s="152">
        <f>YEAR(Table1[[#This Row],[Project_Initiated]])</f>
        <v>2018</v>
      </c>
      <c r="AM1335" s="87">
        <v>43785</v>
      </c>
      <c r="AN1335" s="87" t="str">
        <f>IF(AND(Table1[[#This Row],[Completed Date]]&gt;="07/01/2019"+0,Table1[[#This Row],[Completed Date]]&lt;="6/30/2020"+0),"FY 19-20",IF(AND(Table1[[#This Row],[Completed Date]]&gt;="07/01/2018"+0,Table1[[#This Row],[Completed Date]]&lt;="6/30/2019"+0),"FY 18-19",""))</f>
        <v>FY 18-19</v>
      </c>
      <c r="AO1335" s="152" t="str">
        <f>IFERROR(FIND("R",Table1[[#This Row],[FS_Priority]]),"")</f>
        <v/>
      </c>
    </row>
    <row r="1336" spans="1:41" hidden="1" x14ac:dyDescent="0.25">
      <c r="A1336" s="192" t="s">
        <v>780</v>
      </c>
      <c r="B1336" s="192" t="s">
        <v>295</v>
      </c>
      <c r="C1336" s="192" t="s">
        <v>780</v>
      </c>
      <c r="D1336" s="199" t="b">
        <v>0</v>
      </c>
      <c r="E1336" s="192" t="s">
        <v>151</v>
      </c>
      <c r="F1336" s="192" t="s">
        <v>3551</v>
      </c>
      <c r="G1336" s="192" t="s">
        <v>295</v>
      </c>
      <c r="H1336" s="192" t="s">
        <v>4131</v>
      </c>
      <c r="I1336" s="192" t="s">
        <v>295</v>
      </c>
      <c r="J1336" s="192" t="s">
        <v>2851</v>
      </c>
      <c r="K1336" s="192" t="s">
        <v>4035</v>
      </c>
      <c r="L1336" s="192" t="s">
        <v>153</v>
      </c>
      <c r="M1336" s="192" t="s">
        <v>4041</v>
      </c>
      <c r="N1336" s="192" t="s">
        <v>295</v>
      </c>
      <c r="O1336" s="192" t="s">
        <v>263</v>
      </c>
      <c r="Q1336" s="192" t="s">
        <v>295</v>
      </c>
      <c r="R1336" s="192" t="s">
        <v>444</v>
      </c>
      <c r="S1336" s="199" t="b">
        <v>0</v>
      </c>
      <c r="V1336" s="198">
        <v>43144</v>
      </c>
      <c r="W1336" s="192" t="s">
        <v>295</v>
      </c>
      <c r="X1336"/>
      <c r="Z1336" s="192" t="s">
        <v>295</v>
      </c>
      <c r="AC1336" s="192" t="s">
        <v>295</v>
      </c>
      <c r="AD1336" s="167"/>
      <c r="AE1336" s="192" t="s">
        <v>257</v>
      </c>
      <c r="AF1336" s="192" t="s">
        <v>4413</v>
      </c>
      <c r="AG1336" s="192" t="s">
        <v>2884</v>
      </c>
      <c r="AH1336" s="200">
        <v>43362</v>
      </c>
      <c r="AI1336" s="192" t="s">
        <v>4933</v>
      </c>
      <c r="AJ1336" s="151" t="str">
        <f t="shared" si="20"/>
        <v>FS</v>
      </c>
      <c r="AK1336" s="151" t="b">
        <f>ISNUMBER(SEARCH("IRT",Table1[[#This Row],[Current_Status]]))</f>
        <v>0</v>
      </c>
      <c r="AL1336" s="152">
        <f>YEAR(Table1[[#This Row],[Project_Initiated]])</f>
        <v>2018</v>
      </c>
      <c r="AM1336" s="87">
        <v>43785</v>
      </c>
      <c r="AN1336" s="87" t="str">
        <f>IF(AND(Table1[[#This Row],[Completed Date]]&gt;="07/01/2019"+0,Table1[[#This Row],[Completed Date]]&lt;="6/30/2020"+0),"FY 19-20",IF(AND(Table1[[#This Row],[Completed Date]]&gt;="07/01/2018"+0,Table1[[#This Row],[Completed Date]]&lt;="6/30/2019"+0),"FY 18-19",""))</f>
        <v>FY 18-19</v>
      </c>
      <c r="AO1336" s="152" t="str">
        <f>IFERROR(FIND("R",Table1[[#This Row],[FS_Priority]]),"")</f>
        <v/>
      </c>
    </row>
    <row r="1337" spans="1:41" hidden="1" x14ac:dyDescent="0.25">
      <c r="A1337" s="192" t="s">
        <v>781</v>
      </c>
      <c r="B1337" s="192" t="s">
        <v>295</v>
      </c>
      <c r="C1337" s="192" t="s">
        <v>781</v>
      </c>
      <c r="D1337" s="199" t="b">
        <v>0</v>
      </c>
      <c r="E1337" s="192" t="s">
        <v>482</v>
      </c>
      <c r="F1337" s="192" t="s">
        <v>3559</v>
      </c>
      <c r="G1337" s="192" t="s">
        <v>295</v>
      </c>
      <c r="H1337" s="192" t="s">
        <v>537</v>
      </c>
      <c r="I1337" s="192" t="s">
        <v>295</v>
      </c>
      <c r="J1337" s="192" t="s">
        <v>2838</v>
      </c>
      <c r="K1337" s="192" t="s">
        <v>4158</v>
      </c>
      <c r="L1337" s="192" t="s">
        <v>483</v>
      </c>
      <c r="M1337" s="192" t="s">
        <v>4159</v>
      </c>
      <c r="N1337" s="192" t="s">
        <v>295</v>
      </c>
      <c r="O1337" s="192" t="s">
        <v>263</v>
      </c>
      <c r="Q1337" s="192" t="s">
        <v>295</v>
      </c>
      <c r="R1337" s="192" t="s">
        <v>295</v>
      </c>
      <c r="S1337" s="199" t="b">
        <v>0</v>
      </c>
      <c r="V1337" s="198">
        <v>43146</v>
      </c>
      <c r="W1337" s="192" t="s">
        <v>295</v>
      </c>
      <c r="X1337"/>
      <c r="Z1337" s="192" t="s">
        <v>295</v>
      </c>
      <c r="AC1337" s="192" t="s">
        <v>782</v>
      </c>
      <c r="AD1337" s="167"/>
      <c r="AE1337" s="192" t="s">
        <v>243</v>
      </c>
      <c r="AF1337" s="192" t="s">
        <v>295</v>
      </c>
      <c r="AG1337" s="192" t="s">
        <v>624</v>
      </c>
      <c r="AH1337" s="200">
        <v>43395</v>
      </c>
      <c r="AI1337" s="192" t="s">
        <v>4933</v>
      </c>
      <c r="AJ1337" s="151" t="str">
        <f t="shared" si="20"/>
        <v>FS</v>
      </c>
      <c r="AK1337" s="151" t="b">
        <f>ISNUMBER(SEARCH("IRT",Table1[[#This Row],[Current_Status]]))</f>
        <v>0</v>
      </c>
      <c r="AL1337" s="152">
        <f>YEAR(Table1[[#This Row],[Project_Initiated]])</f>
        <v>2018</v>
      </c>
      <c r="AM1337" s="87">
        <v>43785</v>
      </c>
      <c r="AN1337" s="87" t="str">
        <f>IF(AND(Table1[[#This Row],[Completed Date]]&gt;="07/01/2019"+0,Table1[[#This Row],[Completed Date]]&lt;="6/30/2020"+0),"FY 19-20",IF(AND(Table1[[#This Row],[Completed Date]]&gt;="07/01/2018"+0,Table1[[#This Row],[Completed Date]]&lt;="6/30/2019"+0),"FY 18-19",""))</f>
        <v>FY 18-19</v>
      </c>
      <c r="AO1337" s="152" t="str">
        <f>IFERROR(FIND("R",Table1[[#This Row],[FS_Priority]]),"")</f>
        <v/>
      </c>
    </row>
    <row r="1338" spans="1:41" hidden="1" x14ac:dyDescent="0.25">
      <c r="A1338" s="192" t="s">
        <v>783</v>
      </c>
      <c r="B1338" s="192" t="s">
        <v>295</v>
      </c>
      <c r="C1338" s="192" t="s">
        <v>783</v>
      </c>
      <c r="D1338" s="199" t="b">
        <v>0</v>
      </c>
      <c r="E1338" s="192" t="s">
        <v>141</v>
      </c>
      <c r="F1338" s="192" t="s">
        <v>3364</v>
      </c>
      <c r="G1338" s="192" t="s">
        <v>295</v>
      </c>
      <c r="H1338" s="192" t="s">
        <v>409</v>
      </c>
      <c r="I1338" s="192" t="s">
        <v>3959</v>
      </c>
      <c r="J1338" s="192" t="s">
        <v>2838</v>
      </c>
      <c r="K1338" s="192" t="s">
        <v>3951</v>
      </c>
      <c r="L1338" s="192" t="s">
        <v>381</v>
      </c>
      <c r="M1338" s="192" t="s">
        <v>3960</v>
      </c>
      <c r="N1338" s="192" t="s">
        <v>295</v>
      </c>
      <c r="O1338" s="192" t="s">
        <v>263</v>
      </c>
      <c r="Q1338" s="192" t="s">
        <v>295</v>
      </c>
      <c r="R1338" s="192" t="s">
        <v>390</v>
      </c>
      <c r="S1338" s="199" t="b">
        <v>0</v>
      </c>
      <c r="V1338" s="198">
        <v>43147</v>
      </c>
      <c r="W1338" s="192" t="s">
        <v>295</v>
      </c>
      <c r="X1338"/>
      <c r="Z1338" s="192" t="s">
        <v>295</v>
      </c>
      <c r="AC1338" s="192" t="s">
        <v>784</v>
      </c>
      <c r="AE1338" s="192" t="s">
        <v>257</v>
      </c>
      <c r="AF1338" s="192" t="s">
        <v>785</v>
      </c>
      <c r="AG1338" s="192" t="s">
        <v>2884</v>
      </c>
      <c r="AH1338" s="198">
        <v>43306</v>
      </c>
      <c r="AI1338" s="192" t="s">
        <v>4933</v>
      </c>
      <c r="AJ1338" s="151" t="str">
        <f t="shared" si="20"/>
        <v>FS</v>
      </c>
      <c r="AK1338" s="151" t="b">
        <f>ISNUMBER(SEARCH("IRT",Table1[[#This Row],[Current_Status]]))</f>
        <v>0</v>
      </c>
      <c r="AL1338" s="152">
        <f>YEAR(Table1[[#This Row],[Project_Initiated]])</f>
        <v>2018</v>
      </c>
      <c r="AM1338" s="87">
        <v>43785</v>
      </c>
      <c r="AN1338" s="87" t="str">
        <f>IF(AND(Table1[[#This Row],[Completed Date]]&gt;="07/01/2019"+0,Table1[[#This Row],[Completed Date]]&lt;="6/30/2020"+0),"FY 19-20",IF(AND(Table1[[#This Row],[Completed Date]]&gt;="07/01/2018"+0,Table1[[#This Row],[Completed Date]]&lt;="6/30/2019"+0),"FY 18-19",""))</f>
        <v>FY 18-19</v>
      </c>
      <c r="AO1338" s="152" t="str">
        <f>IFERROR(FIND("R",Table1[[#This Row],[FS_Priority]]),"")</f>
        <v/>
      </c>
    </row>
    <row r="1339" spans="1:41" hidden="1" x14ac:dyDescent="0.25">
      <c r="A1339" s="192" t="s">
        <v>786</v>
      </c>
      <c r="B1339" s="192" t="s">
        <v>295</v>
      </c>
      <c r="C1339" s="192" t="s">
        <v>786</v>
      </c>
      <c r="D1339" s="199" t="b">
        <v>0</v>
      </c>
      <c r="E1339" s="192" t="s">
        <v>76</v>
      </c>
      <c r="F1339" s="192" t="s">
        <v>3295</v>
      </c>
      <c r="G1339" s="192" t="s">
        <v>295</v>
      </c>
      <c r="H1339" s="192" t="s">
        <v>369</v>
      </c>
      <c r="I1339" s="192" t="s">
        <v>3870</v>
      </c>
      <c r="J1339" s="192" t="s">
        <v>2838</v>
      </c>
      <c r="K1339" s="192" t="s">
        <v>3856</v>
      </c>
      <c r="L1339" s="192" t="s">
        <v>77</v>
      </c>
      <c r="M1339" s="192" t="s">
        <v>3857</v>
      </c>
      <c r="N1339" s="192" t="s">
        <v>295</v>
      </c>
      <c r="O1339" s="192" t="s">
        <v>263</v>
      </c>
      <c r="Q1339" s="192" t="s">
        <v>295</v>
      </c>
      <c r="R1339" s="192" t="s">
        <v>259</v>
      </c>
      <c r="S1339" s="199" t="b">
        <v>1</v>
      </c>
      <c r="V1339" s="198">
        <v>43147</v>
      </c>
      <c r="W1339" s="192" t="s">
        <v>295</v>
      </c>
      <c r="X1339"/>
      <c r="Z1339" s="192" t="s">
        <v>295</v>
      </c>
      <c r="AC1339" s="192" t="s">
        <v>787</v>
      </c>
      <c r="AE1339" s="192" t="s">
        <v>263</v>
      </c>
      <c r="AF1339" s="192" t="s">
        <v>788</v>
      </c>
      <c r="AG1339" s="192" t="s">
        <v>2884</v>
      </c>
      <c r="AH1339" s="198">
        <v>43335</v>
      </c>
      <c r="AI1339" s="192" t="s">
        <v>4933</v>
      </c>
      <c r="AJ1339" s="151" t="str">
        <f t="shared" si="20"/>
        <v>FS</v>
      </c>
      <c r="AK1339" s="151" t="b">
        <f>ISNUMBER(SEARCH("IRT",Table1[[#This Row],[Current_Status]]))</f>
        <v>0</v>
      </c>
      <c r="AL1339" s="152">
        <f>YEAR(Table1[[#This Row],[Project_Initiated]])</f>
        <v>2018</v>
      </c>
      <c r="AM1339" s="87">
        <v>43785</v>
      </c>
      <c r="AN1339" s="87" t="str">
        <f>IF(AND(Table1[[#This Row],[Completed Date]]&gt;="07/01/2019"+0,Table1[[#This Row],[Completed Date]]&lt;="6/30/2020"+0),"FY 19-20",IF(AND(Table1[[#This Row],[Completed Date]]&gt;="07/01/2018"+0,Table1[[#This Row],[Completed Date]]&lt;="6/30/2019"+0),"FY 18-19",""))</f>
        <v>FY 18-19</v>
      </c>
      <c r="AO1339" s="152" t="str">
        <f>IFERROR(FIND("R",Table1[[#This Row],[FS_Priority]]),"")</f>
        <v/>
      </c>
    </row>
    <row r="1340" spans="1:41" hidden="1" x14ac:dyDescent="0.25">
      <c r="A1340" s="192" t="s">
        <v>789</v>
      </c>
      <c r="B1340" s="192" t="s">
        <v>295</v>
      </c>
      <c r="C1340" s="192" t="s">
        <v>789</v>
      </c>
      <c r="D1340" s="199" t="b">
        <v>0</v>
      </c>
      <c r="E1340" s="192" t="s">
        <v>141</v>
      </c>
      <c r="F1340" s="192" t="s">
        <v>3365</v>
      </c>
      <c r="G1340" s="192" t="s">
        <v>295</v>
      </c>
      <c r="H1340" s="192" t="s">
        <v>529</v>
      </c>
      <c r="I1340" s="192" t="s">
        <v>295</v>
      </c>
      <c r="J1340" s="192" t="s">
        <v>2838</v>
      </c>
      <c r="K1340" s="192" t="s">
        <v>3951</v>
      </c>
      <c r="L1340" s="192" t="s">
        <v>381</v>
      </c>
      <c r="M1340" s="192" t="s">
        <v>3965</v>
      </c>
      <c r="N1340" s="192" t="s">
        <v>295</v>
      </c>
      <c r="O1340" s="192" t="s">
        <v>263</v>
      </c>
      <c r="Q1340" s="192" t="s">
        <v>295</v>
      </c>
      <c r="R1340" s="192" t="s">
        <v>396</v>
      </c>
      <c r="S1340" s="199" t="b">
        <v>0</v>
      </c>
      <c r="V1340" s="198">
        <v>43152</v>
      </c>
      <c r="W1340" s="192" t="s">
        <v>295</v>
      </c>
      <c r="X1340"/>
      <c r="Z1340" s="192" t="s">
        <v>295</v>
      </c>
      <c r="AC1340" s="192" t="s">
        <v>3101</v>
      </c>
      <c r="AE1340" s="192" t="s">
        <v>257</v>
      </c>
      <c r="AF1340" s="192" t="s">
        <v>790</v>
      </c>
      <c r="AG1340" s="192" t="s">
        <v>2884</v>
      </c>
      <c r="AH1340" s="200">
        <v>43570</v>
      </c>
      <c r="AI1340" s="192" t="s">
        <v>4933</v>
      </c>
      <c r="AJ1340" s="151" t="str">
        <f t="shared" si="20"/>
        <v>FS</v>
      </c>
      <c r="AK1340" s="151" t="b">
        <f>ISNUMBER(SEARCH("IRT",Table1[[#This Row],[Current_Status]]))</f>
        <v>0</v>
      </c>
      <c r="AL1340" s="152">
        <f>YEAR(Table1[[#This Row],[Project_Initiated]])</f>
        <v>2018</v>
      </c>
      <c r="AM1340" s="87">
        <v>43785</v>
      </c>
      <c r="AN1340" s="87" t="str">
        <f>IF(AND(Table1[[#This Row],[Completed Date]]&gt;="07/01/2019"+0,Table1[[#This Row],[Completed Date]]&lt;="6/30/2020"+0),"FY 19-20",IF(AND(Table1[[#This Row],[Completed Date]]&gt;="07/01/2018"+0,Table1[[#This Row],[Completed Date]]&lt;="6/30/2019"+0),"FY 18-19",""))</f>
        <v>FY 18-19</v>
      </c>
      <c r="AO1340" s="152" t="str">
        <f>IFERROR(FIND("R",Table1[[#This Row],[FS_Priority]]),"")</f>
        <v/>
      </c>
    </row>
    <row r="1341" spans="1:41" hidden="1" x14ac:dyDescent="0.25">
      <c r="A1341" s="192" t="s">
        <v>791</v>
      </c>
      <c r="B1341" s="192" t="s">
        <v>295</v>
      </c>
      <c r="C1341" s="192" t="s">
        <v>791</v>
      </c>
      <c r="D1341" s="199" t="b">
        <v>0</v>
      </c>
      <c r="E1341" s="192" t="s">
        <v>76</v>
      </c>
      <c r="F1341" s="192" t="s">
        <v>3292</v>
      </c>
      <c r="G1341" s="192" t="s">
        <v>295</v>
      </c>
      <c r="H1341" s="192" t="s">
        <v>531</v>
      </c>
      <c r="I1341" s="192" t="s">
        <v>3861</v>
      </c>
      <c r="J1341" s="192" t="s">
        <v>2838</v>
      </c>
      <c r="K1341" s="192" t="s">
        <v>3856</v>
      </c>
      <c r="L1341" s="192" t="s">
        <v>77</v>
      </c>
      <c r="M1341" s="192" t="s">
        <v>3859</v>
      </c>
      <c r="N1341" s="192" t="s">
        <v>295</v>
      </c>
      <c r="O1341" s="192" t="s">
        <v>257</v>
      </c>
      <c r="Q1341" s="192" t="s">
        <v>295</v>
      </c>
      <c r="R1341" s="192" t="s">
        <v>295</v>
      </c>
      <c r="S1341" s="199" t="b">
        <v>0</v>
      </c>
      <c r="V1341" s="198">
        <v>43153</v>
      </c>
      <c r="W1341" s="192" t="s">
        <v>295</v>
      </c>
      <c r="X1341"/>
      <c r="Z1341" s="192" t="s">
        <v>295</v>
      </c>
      <c r="AC1341" s="192" t="s">
        <v>792</v>
      </c>
      <c r="AE1341" s="192" t="s">
        <v>257</v>
      </c>
      <c r="AF1341" s="192" t="s">
        <v>793</v>
      </c>
      <c r="AG1341" s="192" t="s">
        <v>2884</v>
      </c>
      <c r="AH1341" s="200">
        <v>43322</v>
      </c>
      <c r="AI1341" s="192" t="s">
        <v>4933</v>
      </c>
      <c r="AJ1341" s="151" t="str">
        <f t="shared" si="20"/>
        <v>FS</v>
      </c>
      <c r="AK1341" s="151" t="b">
        <f>ISNUMBER(SEARCH("IRT",Table1[[#This Row],[Current_Status]]))</f>
        <v>0</v>
      </c>
      <c r="AL1341" s="152">
        <f>YEAR(Table1[[#This Row],[Project_Initiated]])</f>
        <v>2018</v>
      </c>
      <c r="AM1341" s="87">
        <v>43785</v>
      </c>
      <c r="AN1341" s="87" t="str">
        <f>IF(AND(Table1[[#This Row],[Completed Date]]&gt;="07/01/2019"+0,Table1[[#This Row],[Completed Date]]&lt;="6/30/2020"+0),"FY 19-20",IF(AND(Table1[[#This Row],[Completed Date]]&gt;="07/01/2018"+0,Table1[[#This Row],[Completed Date]]&lt;="6/30/2019"+0),"FY 18-19",""))</f>
        <v>FY 18-19</v>
      </c>
      <c r="AO1341" s="152" t="str">
        <f>IFERROR(FIND("R",Table1[[#This Row],[FS_Priority]]),"")</f>
        <v/>
      </c>
    </row>
    <row r="1342" spans="1:41" hidden="1" x14ac:dyDescent="0.25">
      <c r="A1342" s="192" t="s">
        <v>794</v>
      </c>
      <c r="B1342" s="192" t="s">
        <v>295</v>
      </c>
      <c r="C1342" s="192" t="s">
        <v>794</v>
      </c>
      <c r="D1342" s="199" t="b">
        <v>0</v>
      </c>
      <c r="E1342" s="192" t="s">
        <v>4804</v>
      </c>
      <c r="F1342" s="192" t="s">
        <v>3582</v>
      </c>
      <c r="G1342" s="192" t="s">
        <v>295</v>
      </c>
      <c r="H1342" s="192" t="s">
        <v>75</v>
      </c>
      <c r="I1342" s="192" t="s">
        <v>4185</v>
      </c>
      <c r="J1342" s="192" t="s">
        <v>2838</v>
      </c>
      <c r="K1342" s="192" t="s">
        <v>3793</v>
      </c>
      <c r="L1342" s="192" t="s">
        <v>332</v>
      </c>
      <c r="M1342" s="192" t="s">
        <v>3911</v>
      </c>
      <c r="N1342" s="192" t="s">
        <v>295</v>
      </c>
      <c r="O1342" s="192" t="s">
        <v>243</v>
      </c>
      <c r="Q1342" s="192" t="s">
        <v>295</v>
      </c>
      <c r="R1342" s="192" t="s">
        <v>295</v>
      </c>
      <c r="S1342" s="199" t="b">
        <v>0</v>
      </c>
      <c r="V1342" s="198">
        <v>43157</v>
      </c>
      <c r="W1342" s="192" t="s">
        <v>295</v>
      </c>
      <c r="X1342"/>
      <c r="Z1342" s="192" t="s">
        <v>295</v>
      </c>
      <c r="AC1342" s="192" t="s">
        <v>295</v>
      </c>
      <c r="AD1342" s="167"/>
      <c r="AE1342" s="192" t="s">
        <v>243</v>
      </c>
      <c r="AF1342" s="192" t="s">
        <v>295</v>
      </c>
      <c r="AG1342" s="192" t="s">
        <v>624</v>
      </c>
      <c r="AH1342" s="200">
        <v>43292</v>
      </c>
      <c r="AI1342" s="192" t="s">
        <v>4933</v>
      </c>
      <c r="AJ1342" s="151" t="str">
        <f t="shared" si="20"/>
        <v>FS</v>
      </c>
      <c r="AK1342" s="151" t="b">
        <f>ISNUMBER(SEARCH("IRT",Table1[[#This Row],[Current_Status]]))</f>
        <v>0</v>
      </c>
      <c r="AL1342" s="152">
        <f>YEAR(Table1[[#This Row],[Project_Initiated]])</f>
        <v>2018</v>
      </c>
      <c r="AM1342" s="87">
        <v>43785</v>
      </c>
      <c r="AN1342" s="87" t="str">
        <f>IF(AND(Table1[[#This Row],[Completed Date]]&gt;="07/01/2019"+0,Table1[[#This Row],[Completed Date]]&lt;="6/30/2020"+0),"FY 19-20",IF(AND(Table1[[#This Row],[Completed Date]]&gt;="07/01/2018"+0,Table1[[#This Row],[Completed Date]]&lt;="6/30/2019"+0),"FY 18-19",""))</f>
        <v>FY 18-19</v>
      </c>
      <c r="AO1342" s="152" t="str">
        <f>IFERROR(FIND("R",Table1[[#This Row],[FS_Priority]]),"")</f>
        <v/>
      </c>
    </row>
    <row r="1343" spans="1:41" hidden="1" x14ac:dyDescent="0.25">
      <c r="A1343" s="192" t="s">
        <v>795</v>
      </c>
      <c r="B1343" s="192" t="s">
        <v>295</v>
      </c>
      <c r="C1343" s="192" t="s">
        <v>795</v>
      </c>
      <c r="D1343" s="199" t="b">
        <v>0</v>
      </c>
      <c r="E1343" s="192" t="s">
        <v>21</v>
      </c>
      <c r="F1343" s="192" t="s">
        <v>3247</v>
      </c>
      <c r="G1343" s="192" t="s">
        <v>295</v>
      </c>
      <c r="H1343" s="192" t="s">
        <v>75</v>
      </c>
      <c r="I1343" s="192" t="s">
        <v>295</v>
      </c>
      <c r="J1343" s="192" t="s">
        <v>2838</v>
      </c>
      <c r="K1343" s="192" t="s">
        <v>3774</v>
      </c>
      <c r="L1343" s="192" t="s">
        <v>4821</v>
      </c>
      <c r="M1343" s="192" t="s">
        <v>3777</v>
      </c>
      <c r="N1343" s="192" t="s">
        <v>295</v>
      </c>
      <c r="O1343" s="192" t="s">
        <v>263</v>
      </c>
      <c r="Q1343" s="192" t="s">
        <v>295</v>
      </c>
      <c r="R1343" s="192" t="s">
        <v>295</v>
      </c>
      <c r="S1343" s="199" t="b">
        <v>0</v>
      </c>
      <c r="V1343" s="198">
        <v>43160</v>
      </c>
      <c r="W1343" s="192" t="s">
        <v>295</v>
      </c>
      <c r="X1343"/>
      <c r="Z1343" s="192" t="s">
        <v>295</v>
      </c>
      <c r="AC1343" s="192" t="s">
        <v>796</v>
      </c>
      <c r="AE1343" s="192" t="s">
        <v>263</v>
      </c>
      <c r="AF1343" s="192" t="s">
        <v>797</v>
      </c>
      <c r="AG1343" s="192" t="s">
        <v>2884</v>
      </c>
      <c r="AH1343" s="198">
        <v>43292</v>
      </c>
      <c r="AI1343" s="192" t="s">
        <v>4933</v>
      </c>
      <c r="AJ1343" s="151" t="str">
        <f t="shared" si="20"/>
        <v>FS</v>
      </c>
      <c r="AK1343" s="151" t="b">
        <f>ISNUMBER(SEARCH("IRT",Table1[[#This Row],[Current_Status]]))</f>
        <v>0</v>
      </c>
      <c r="AL1343" s="152">
        <f>YEAR(Table1[[#This Row],[Project_Initiated]])</f>
        <v>2018</v>
      </c>
      <c r="AM1343" s="87">
        <v>43785</v>
      </c>
      <c r="AN1343" s="87" t="str">
        <f>IF(AND(Table1[[#This Row],[Completed Date]]&gt;="07/01/2019"+0,Table1[[#This Row],[Completed Date]]&lt;="6/30/2020"+0),"FY 19-20",IF(AND(Table1[[#This Row],[Completed Date]]&gt;="07/01/2018"+0,Table1[[#This Row],[Completed Date]]&lt;="6/30/2019"+0),"FY 18-19",""))</f>
        <v>FY 18-19</v>
      </c>
      <c r="AO1343" s="152" t="str">
        <f>IFERROR(FIND("R",Table1[[#This Row],[FS_Priority]]),"")</f>
        <v/>
      </c>
    </row>
    <row r="1344" spans="1:41" hidden="1" x14ac:dyDescent="0.25">
      <c r="A1344" s="192" t="s">
        <v>798</v>
      </c>
      <c r="B1344" s="192" t="s">
        <v>295</v>
      </c>
      <c r="C1344" s="192" t="s">
        <v>798</v>
      </c>
      <c r="D1344" s="199" t="b">
        <v>0</v>
      </c>
      <c r="E1344" s="192" t="s">
        <v>530</v>
      </c>
      <c r="F1344" s="192" t="s">
        <v>3347</v>
      </c>
      <c r="G1344" s="192" t="s">
        <v>295</v>
      </c>
      <c r="H1344" s="192" t="s">
        <v>3873</v>
      </c>
      <c r="I1344" s="192" t="s">
        <v>3931</v>
      </c>
      <c r="J1344" s="192" t="s">
        <v>2838</v>
      </c>
      <c r="K1344" s="192" t="s">
        <v>3932</v>
      </c>
      <c r="L1344" s="192" t="s">
        <v>2778</v>
      </c>
      <c r="M1344" s="192" t="s">
        <v>3933</v>
      </c>
      <c r="N1344" s="192" t="s">
        <v>295</v>
      </c>
      <c r="O1344" s="192" t="s">
        <v>263</v>
      </c>
      <c r="Q1344" s="192" t="s">
        <v>295</v>
      </c>
      <c r="R1344" s="192" t="s">
        <v>295</v>
      </c>
      <c r="S1344" s="199" t="b">
        <v>0</v>
      </c>
      <c r="V1344" s="198">
        <v>43171</v>
      </c>
      <c r="W1344" s="192" t="s">
        <v>295</v>
      </c>
      <c r="X1344"/>
      <c r="Z1344" s="192" t="s">
        <v>295</v>
      </c>
      <c r="AC1344" s="192" t="s">
        <v>799</v>
      </c>
      <c r="AD1344" s="167"/>
      <c r="AE1344" s="192" t="s">
        <v>263</v>
      </c>
      <c r="AF1344" s="192" t="s">
        <v>800</v>
      </c>
      <c r="AG1344" s="192" t="s">
        <v>2884</v>
      </c>
      <c r="AH1344" s="200">
        <v>43361</v>
      </c>
      <c r="AI1344" s="192" t="s">
        <v>4933</v>
      </c>
      <c r="AJ1344" s="151" t="str">
        <f t="shared" si="20"/>
        <v>FS</v>
      </c>
      <c r="AK1344" s="151" t="b">
        <f>ISNUMBER(SEARCH("IRT",Table1[[#This Row],[Current_Status]]))</f>
        <v>0</v>
      </c>
      <c r="AL1344" s="152">
        <f>YEAR(Table1[[#This Row],[Project_Initiated]])</f>
        <v>2018</v>
      </c>
      <c r="AM1344" s="87">
        <v>43785</v>
      </c>
      <c r="AN1344" s="87" t="str">
        <f>IF(AND(Table1[[#This Row],[Completed Date]]&gt;="07/01/2019"+0,Table1[[#This Row],[Completed Date]]&lt;="6/30/2020"+0),"FY 19-20",IF(AND(Table1[[#This Row],[Completed Date]]&gt;="07/01/2018"+0,Table1[[#This Row],[Completed Date]]&lt;="6/30/2019"+0),"FY 18-19",""))</f>
        <v>FY 18-19</v>
      </c>
      <c r="AO1344" s="152" t="str">
        <f>IFERROR(FIND("R",Table1[[#This Row],[FS_Priority]]),"")</f>
        <v/>
      </c>
    </row>
    <row r="1345" spans="1:41" hidden="1" x14ac:dyDescent="0.25">
      <c r="A1345" s="192" t="s">
        <v>801</v>
      </c>
      <c r="B1345" s="192" t="s">
        <v>295</v>
      </c>
      <c r="C1345" s="192" t="s">
        <v>801</v>
      </c>
      <c r="D1345" s="199" t="b">
        <v>0</v>
      </c>
      <c r="E1345" s="192" t="s">
        <v>4818</v>
      </c>
      <c r="F1345" s="192" t="s">
        <v>3636</v>
      </c>
      <c r="G1345" s="192" t="s">
        <v>295</v>
      </c>
      <c r="H1345" s="192" t="s">
        <v>545</v>
      </c>
      <c r="I1345" s="192" t="s">
        <v>4267</v>
      </c>
      <c r="J1345" s="192" t="s">
        <v>2838</v>
      </c>
      <c r="K1345" s="192" t="s">
        <v>4268</v>
      </c>
      <c r="L1345" s="192" t="s">
        <v>521</v>
      </c>
      <c r="M1345" s="192" t="s">
        <v>4269</v>
      </c>
      <c r="N1345" s="192" t="s">
        <v>295</v>
      </c>
      <c r="O1345" s="192" t="s">
        <v>263</v>
      </c>
      <c r="Q1345" s="192" t="s">
        <v>295</v>
      </c>
      <c r="R1345" s="192" t="s">
        <v>323</v>
      </c>
      <c r="S1345" s="199" t="b">
        <v>0</v>
      </c>
      <c r="V1345" s="198">
        <v>43171</v>
      </c>
      <c r="W1345" s="192" t="s">
        <v>295</v>
      </c>
      <c r="X1345"/>
      <c r="Z1345" s="192" t="s">
        <v>295</v>
      </c>
      <c r="AC1345" s="192" t="s">
        <v>2882</v>
      </c>
      <c r="AE1345" s="192" t="s">
        <v>257</v>
      </c>
      <c r="AF1345" s="192" t="s">
        <v>802</v>
      </c>
      <c r="AG1345" s="192" t="s">
        <v>2884</v>
      </c>
      <c r="AH1345" s="198">
        <v>43448</v>
      </c>
      <c r="AI1345" s="192" t="s">
        <v>4933</v>
      </c>
      <c r="AJ1345" s="151" t="str">
        <f t="shared" si="20"/>
        <v>FS</v>
      </c>
      <c r="AK1345" s="151" t="b">
        <f>ISNUMBER(SEARCH("IRT",Table1[[#This Row],[Current_Status]]))</f>
        <v>0</v>
      </c>
      <c r="AL1345" s="152">
        <f>YEAR(Table1[[#This Row],[Project_Initiated]])</f>
        <v>2018</v>
      </c>
      <c r="AM1345" s="87">
        <v>43785</v>
      </c>
      <c r="AN1345" s="87" t="str">
        <f>IF(AND(Table1[[#This Row],[Completed Date]]&gt;="07/01/2019"+0,Table1[[#This Row],[Completed Date]]&lt;="6/30/2020"+0),"FY 19-20",IF(AND(Table1[[#This Row],[Completed Date]]&gt;="07/01/2018"+0,Table1[[#This Row],[Completed Date]]&lt;="6/30/2019"+0),"FY 18-19",""))</f>
        <v>FY 18-19</v>
      </c>
      <c r="AO1345" s="152" t="str">
        <f>IFERROR(FIND("R",Table1[[#This Row],[FS_Priority]]),"")</f>
        <v/>
      </c>
    </row>
    <row r="1346" spans="1:41" hidden="1" x14ac:dyDescent="0.25">
      <c r="A1346" s="192" t="s">
        <v>803</v>
      </c>
      <c r="B1346" s="192" t="s">
        <v>295</v>
      </c>
      <c r="C1346" s="192" t="s">
        <v>803</v>
      </c>
      <c r="D1346" s="199" t="b">
        <v>0</v>
      </c>
      <c r="E1346" s="192" t="s">
        <v>151</v>
      </c>
      <c r="F1346" s="192" t="s">
        <v>3455</v>
      </c>
      <c r="G1346" s="192" t="s">
        <v>295</v>
      </c>
      <c r="H1346" s="192" t="s">
        <v>525</v>
      </c>
      <c r="I1346" s="192" t="s">
        <v>4054</v>
      </c>
      <c r="J1346" s="192" t="s">
        <v>2838</v>
      </c>
      <c r="K1346" s="192" t="s">
        <v>4035</v>
      </c>
      <c r="L1346" s="192" t="s">
        <v>153</v>
      </c>
      <c r="M1346" s="192" t="s">
        <v>4036</v>
      </c>
      <c r="N1346" s="192" t="s">
        <v>295</v>
      </c>
      <c r="O1346" s="192" t="s">
        <v>263</v>
      </c>
      <c r="Q1346" s="192" t="s">
        <v>295</v>
      </c>
      <c r="R1346" s="192" t="s">
        <v>295</v>
      </c>
      <c r="S1346" s="199" t="b">
        <v>0</v>
      </c>
      <c r="V1346" s="198">
        <v>43173</v>
      </c>
      <c r="W1346" s="192" t="s">
        <v>295</v>
      </c>
      <c r="X1346"/>
      <c r="Z1346" s="192" t="s">
        <v>295</v>
      </c>
      <c r="AC1346" s="192" t="s">
        <v>2874</v>
      </c>
      <c r="AE1346" s="192" t="s">
        <v>263</v>
      </c>
      <c r="AF1346" s="192" t="s">
        <v>804</v>
      </c>
      <c r="AG1346" s="192" t="s">
        <v>2884</v>
      </c>
      <c r="AH1346" s="198">
        <v>43448</v>
      </c>
      <c r="AI1346" s="192" t="s">
        <v>4933</v>
      </c>
      <c r="AJ1346" s="151" t="str">
        <f t="shared" ref="AJ1346:AJ1409" si="21">IF(LEN(A1346)&gt;6,"FS","PD&amp;C")</f>
        <v>FS</v>
      </c>
      <c r="AK1346" s="151" t="b">
        <f>ISNUMBER(SEARCH("IRT",Table1[[#This Row],[Current_Status]]))</f>
        <v>0</v>
      </c>
      <c r="AL1346" s="152">
        <f>YEAR(Table1[[#This Row],[Project_Initiated]])</f>
        <v>2018</v>
      </c>
      <c r="AM1346" s="87">
        <v>43785</v>
      </c>
      <c r="AN1346" s="87" t="str">
        <f>IF(AND(Table1[[#This Row],[Completed Date]]&gt;="07/01/2019"+0,Table1[[#This Row],[Completed Date]]&lt;="6/30/2020"+0),"FY 19-20",IF(AND(Table1[[#This Row],[Completed Date]]&gt;="07/01/2018"+0,Table1[[#This Row],[Completed Date]]&lt;="6/30/2019"+0),"FY 18-19",""))</f>
        <v>FY 18-19</v>
      </c>
      <c r="AO1346" s="152" t="str">
        <f>IFERROR(FIND("R",Table1[[#This Row],[FS_Priority]]),"")</f>
        <v/>
      </c>
    </row>
    <row r="1347" spans="1:41" hidden="1" x14ac:dyDescent="0.25">
      <c r="A1347" s="192" t="s">
        <v>398</v>
      </c>
      <c r="B1347" s="192" t="s">
        <v>295</v>
      </c>
      <c r="C1347" s="192" t="s">
        <v>398</v>
      </c>
      <c r="D1347" s="199" t="b">
        <v>0</v>
      </c>
      <c r="E1347" s="192" t="s">
        <v>141</v>
      </c>
      <c r="F1347" s="192" t="s">
        <v>3416</v>
      </c>
      <c r="G1347" s="192" t="s">
        <v>295</v>
      </c>
      <c r="H1347" s="192" t="s">
        <v>1143</v>
      </c>
      <c r="I1347" s="192" t="s">
        <v>4011</v>
      </c>
      <c r="J1347" s="192" t="s">
        <v>2838</v>
      </c>
      <c r="K1347" s="192" t="s">
        <v>3951</v>
      </c>
      <c r="L1347" s="192" t="s">
        <v>381</v>
      </c>
      <c r="M1347" s="192" t="s">
        <v>3954</v>
      </c>
      <c r="N1347" s="192" t="s">
        <v>295</v>
      </c>
      <c r="O1347" s="192" t="s">
        <v>263</v>
      </c>
      <c r="Q1347" s="192" t="s">
        <v>399</v>
      </c>
      <c r="R1347" s="192" t="s">
        <v>320</v>
      </c>
      <c r="S1347" s="199" t="b">
        <v>0</v>
      </c>
      <c r="V1347" s="198">
        <v>43175</v>
      </c>
      <c r="W1347" s="192" t="s">
        <v>295</v>
      </c>
      <c r="X1347"/>
      <c r="Z1347" s="192" t="s">
        <v>295</v>
      </c>
      <c r="AC1347" s="192" t="s">
        <v>5056</v>
      </c>
      <c r="AE1347" s="192" t="s">
        <v>257</v>
      </c>
      <c r="AF1347" s="192" t="s">
        <v>4412</v>
      </c>
      <c r="AG1347" s="192" t="s">
        <v>2884</v>
      </c>
      <c r="AH1347" s="167"/>
      <c r="AI1347" s="192" t="s">
        <v>4933</v>
      </c>
      <c r="AJ1347" s="151" t="str">
        <f t="shared" si="21"/>
        <v>FS</v>
      </c>
      <c r="AK1347" s="151" t="b">
        <f>ISNUMBER(SEARCH("IRT",Table1[[#This Row],[Current_Status]]))</f>
        <v>0</v>
      </c>
      <c r="AL1347" s="152">
        <f>YEAR(Table1[[#This Row],[Project_Initiated]])</f>
        <v>2018</v>
      </c>
      <c r="AM1347" s="87">
        <v>43785</v>
      </c>
      <c r="AN1347" s="87" t="str">
        <f>IF(AND(Table1[[#This Row],[Completed Date]]&gt;="07/01/2019"+0,Table1[[#This Row],[Completed Date]]&lt;="6/30/2020"+0),"FY 19-20",IF(AND(Table1[[#This Row],[Completed Date]]&gt;="07/01/2018"+0,Table1[[#This Row],[Completed Date]]&lt;="6/30/2019"+0),"FY 18-19",""))</f>
        <v/>
      </c>
      <c r="AO1347" s="152" t="str">
        <f>IFERROR(FIND("R",Table1[[#This Row],[FS_Priority]]),"")</f>
        <v/>
      </c>
    </row>
    <row r="1348" spans="1:41" hidden="1" x14ac:dyDescent="0.25">
      <c r="A1348" s="192" t="s">
        <v>805</v>
      </c>
      <c r="B1348" s="192" t="s">
        <v>295</v>
      </c>
      <c r="C1348" s="192" t="s">
        <v>805</v>
      </c>
      <c r="D1348" s="199" t="b">
        <v>0</v>
      </c>
      <c r="E1348" s="192" t="s">
        <v>141</v>
      </c>
      <c r="F1348" s="192" t="s">
        <v>3380</v>
      </c>
      <c r="G1348" s="192" t="s">
        <v>295</v>
      </c>
      <c r="H1348" s="192" t="s">
        <v>529</v>
      </c>
      <c r="I1348" s="192" t="s">
        <v>3966</v>
      </c>
      <c r="J1348" s="192" t="s">
        <v>2838</v>
      </c>
      <c r="K1348" s="192" t="s">
        <v>3951</v>
      </c>
      <c r="L1348" s="192" t="s">
        <v>381</v>
      </c>
      <c r="M1348" s="192" t="s">
        <v>3954</v>
      </c>
      <c r="N1348" s="192" t="s">
        <v>295</v>
      </c>
      <c r="O1348" s="192" t="s">
        <v>263</v>
      </c>
      <c r="Q1348" s="192" t="s">
        <v>295</v>
      </c>
      <c r="R1348" s="192" t="s">
        <v>302</v>
      </c>
      <c r="S1348" s="199" t="b">
        <v>1</v>
      </c>
      <c r="V1348" s="198">
        <v>43177</v>
      </c>
      <c r="W1348" s="192" t="s">
        <v>295</v>
      </c>
      <c r="X1348"/>
      <c r="Z1348" s="192" t="s">
        <v>295</v>
      </c>
      <c r="AC1348" s="192" t="s">
        <v>806</v>
      </c>
      <c r="AE1348" s="192" t="s">
        <v>243</v>
      </c>
      <c r="AF1348" s="192" t="s">
        <v>295</v>
      </c>
      <c r="AG1348" s="192" t="s">
        <v>624</v>
      </c>
      <c r="AH1348" s="200">
        <v>43353</v>
      </c>
      <c r="AI1348" s="192" t="s">
        <v>4933</v>
      </c>
      <c r="AJ1348" s="151" t="str">
        <f t="shared" si="21"/>
        <v>FS</v>
      </c>
      <c r="AK1348" s="151" t="b">
        <f>ISNUMBER(SEARCH("IRT",Table1[[#This Row],[Current_Status]]))</f>
        <v>0</v>
      </c>
      <c r="AL1348" s="152">
        <f>YEAR(Table1[[#This Row],[Project_Initiated]])</f>
        <v>2018</v>
      </c>
      <c r="AM1348" s="87">
        <v>43785</v>
      </c>
      <c r="AN1348" s="87" t="str">
        <f>IF(AND(Table1[[#This Row],[Completed Date]]&gt;="07/01/2019"+0,Table1[[#This Row],[Completed Date]]&lt;="6/30/2020"+0),"FY 19-20",IF(AND(Table1[[#This Row],[Completed Date]]&gt;="07/01/2018"+0,Table1[[#This Row],[Completed Date]]&lt;="6/30/2019"+0),"FY 18-19",""))</f>
        <v>FY 18-19</v>
      </c>
      <c r="AO1348" s="152" t="str">
        <f>IFERROR(FIND("R",Table1[[#This Row],[FS_Priority]]),"")</f>
        <v/>
      </c>
    </row>
    <row r="1349" spans="1:41" hidden="1" x14ac:dyDescent="0.25">
      <c r="A1349" s="192" t="s">
        <v>297</v>
      </c>
      <c r="B1349" s="192" t="s">
        <v>295</v>
      </c>
      <c r="C1349" s="192" t="s">
        <v>297</v>
      </c>
      <c r="D1349" s="199" t="b">
        <v>0</v>
      </c>
      <c r="E1349" s="192" t="s">
        <v>21</v>
      </c>
      <c r="F1349" s="192" t="s">
        <v>3248</v>
      </c>
      <c r="G1349" s="192" t="s">
        <v>295</v>
      </c>
      <c r="H1349" s="192" t="s">
        <v>407</v>
      </c>
      <c r="I1349" s="192" t="s">
        <v>295</v>
      </c>
      <c r="J1349" s="192" t="s">
        <v>2838</v>
      </c>
      <c r="K1349" s="192" t="s">
        <v>3774</v>
      </c>
      <c r="L1349" s="192" t="s">
        <v>4821</v>
      </c>
      <c r="M1349" s="192" t="s">
        <v>3777</v>
      </c>
      <c r="N1349" s="192" t="s">
        <v>295</v>
      </c>
      <c r="O1349" s="192" t="s">
        <v>263</v>
      </c>
      <c r="Q1349" s="192" t="s">
        <v>295</v>
      </c>
      <c r="R1349" s="192" t="s">
        <v>295</v>
      </c>
      <c r="S1349" s="199" t="b">
        <v>0</v>
      </c>
      <c r="V1349" s="198">
        <v>43177</v>
      </c>
      <c r="W1349" s="192" t="s">
        <v>295</v>
      </c>
      <c r="X1349"/>
      <c r="Z1349" s="192" t="s">
        <v>295</v>
      </c>
      <c r="AC1349" s="192" t="s">
        <v>2769</v>
      </c>
      <c r="AE1349" s="192" t="s">
        <v>263</v>
      </c>
      <c r="AF1349" s="192" t="s">
        <v>807</v>
      </c>
      <c r="AG1349" s="192" t="s">
        <v>2884</v>
      </c>
      <c r="AH1349" s="198">
        <v>43412</v>
      </c>
      <c r="AI1349" s="192" t="s">
        <v>4933</v>
      </c>
      <c r="AJ1349" s="151" t="str">
        <f t="shared" si="21"/>
        <v>FS</v>
      </c>
      <c r="AK1349" s="151" t="b">
        <f>ISNUMBER(SEARCH("IRT",Table1[[#This Row],[Current_Status]]))</f>
        <v>0</v>
      </c>
      <c r="AL1349" s="152">
        <f>YEAR(Table1[[#This Row],[Project_Initiated]])</f>
        <v>2018</v>
      </c>
      <c r="AM1349" s="87">
        <v>43785</v>
      </c>
      <c r="AN1349" s="87" t="str">
        <f>IF(AND(Table1[[#This Row],[Completed Date]]&gt;="07/01/2019"+0,Table1[[#This Row],[Completed Date]]&lt;="6/30/2020"+0),"FY 19-20",IF(AND(Table1[[#This Row],[Completed Date]]&gt;="07/01/2018"+0,Table1[[#This Row],[Completed Date]]&lt;="6/30/2019"+0),"FY 18-19",""))</f>
        <v>FY 18-19</v>
      </c>
      <c r="AO1349" s="152" t="str">
        <f>IFERROR(FIND("R",Table1[[#This Row],[FS_Priority]]),"")</f>
        <v/>
      </c>
    </row>
    <row r="1350" spans="1:41" hidden="1" x14ac:dyDescent="0.25">
      <c r="A1350" s="192" t="s">
        <v>431</v>
      </c>
      <c r="B1350" s="192" t="s">
        <v>295</v>
      </c>
      <c r="C1350" s="192" t="s">
        <v>431</v>
      </c>
      <c r="D1350" s="199" t="b">
        <v>0</v>
      </c>
      <c r="E1350" s="192" t="s">
        <v>151</v>
      </c>
      <c r="F1350" s="192" t="s">
        <v>3513</v>
      </c>
      <c r="G1350" s="192" t="s">
        <v>295</v>
      </c>
      <c r="H1350" s="192" t="s">
        <v>556</v>
      </c>
      <c r="I1350" s="192" t="s">
        <v>372</v>
      </c>
      <c r="J1350" s="192" t="s">
        <v>2838</v>
      </c>
      <c r="K1350" s="192" t="s">
        <v>4035</v>
      </c>
      <c r="L1350" s="192" t="s">
        <v>153</v>
      </c>
      <c r="M1350" s="192" t="s">
        <v>4041</v>
      </c>
      <c r="N1350" s="192" t="s">
        <v>295</v>
      </c>
      <c r="O1350" s="192" t="s">
        <v>263</v>
      </c>
      <c r="Q1350" s="192" t="s">
        <v>432</v>
      </c>
      <c r="R1350" s="192" t="s">
        <v>2841</v>
      </c>
      <c r="S1350" s="199" t="b">
        <v>0</v>
      </c>
      <c r="V1350" s="198">
        <v>43177</v>
      </c>
      <c r="W1350" s="192" t="s">
        <v>295</v>
      </c>
      <c r="X1350"/>
      <c r="Z1350" s="192" t="s">
        <v>295</v>
      </c>
      <c r="AC1350" s="192" t="s">
        <v>3114</v>
      </c>
      <c r="AE1350" s="192" t="s">
        <v>257</v>
      </c>
      <c r="AF1350" s="192" t="s">
        <v>808</v>
      </c>
      <c r="AG1350" s="192" t="s">
        <v>2884</v>
      </c>
      <c r="AH1350" s="200">
        <v>43570</v>
      </c>
      <c r="AI1350" s="192" t="s">
        <v>4933</v>
      </c>
      <c r="AJ1350" s="151" t="str">
        <f t="shared" si="21"/>
        <v>FS</v>
      </c>
      <c r="AK1350" s="151" t="b">
        <f>ISNUMBER(SEARCH("IRT",Table1[[#This Row],[Current_Status]]))</f>
        <v>0</v>
      </c>
      <c r="AL1350" s="152">
        <f>YEAR(Table1[[#This Row],[Project_Initiated]])</f>
        <v>2018</v>
      </c>
      <c r="AM1350" s="87">
        <v>43785</v>
      </c>
      <c r="AN1350" s="87" t="str">
        <f>IF(AND(Table1[[#This Row],[Completed Date]]&gt;="07/01/2019"+0,Table1[[#This Row],[Completed Date]]&lt;="6/30/2020"+0),"FY 19-20",IF(AND(Table1[[#This Row],[Completed Date]]&gt;="07/01/2018"+0,Table1[[#This Row],[Completed Date]]&lt;="6/30/2019"+0),"FY 18-19",""))</f>
        <v>FY 18-19</v>
      </c>
      <c r="AO1350" s="152" t="str">
        <f>IFERROR(FIND("R",Table1[[#This Row],[FS_Priority]]),"")</f>
        <v/>
      </c>
    </row>
    <row r="1351" spans="1:41" hidden="1" x14ac:dyDescent="0.25">
      <c r="A1351" s="192" t="s">
        <v>514</v>
      </c>
      <c r="B1351" s="192" t="s">
        <v>295</v>
      </c>
      <c r="C1351" s="192" t="s">
        <v>514</v>
      </c>
      <c r="D1351" s="199" t="b">
        <v>0</v>
      </c>
      <c r="E1351" s="192" t="s">
        <v>4818</v>
      </c>
      <c r="F1351" s="192" t="s">
        <v>3646</v>
      </c>
      <c r="G1351" s="192" t="s">
        <v>295</v>
      </c>
      <c r="H1351" s="192" t="s">
        <v>351</v>
      </c>
      <c r="I1351" s="192" t="s">
        <v>4278</v>
      </c>
      <c r="J1351" s="192" t="s">
        <v>3773</v>
      </c>
      <c r="K1351" s="192" t="s">
        <v>4268</v>
      </c>
      <c r="L1351" s="192" t="s">
        <v>521</v>
      </c>
      <c r="M1351" s="192" t="s">
        <v>4273</v>
      </c>
      <c r="N1351" s="192" t="s">
        <v>295</v>
      </c>
      <c r="O1351" s="192" t="s">
        <v>263</v>
      </c>
      <c r="Q1351" s="192" t="s">
        <v>320</v>
      </c>
      <c r="R1351" s="192" t="s">
        <v>326</v>
      </c>
      <c r="S1351" s="199" t="b">
        <v>0</v>
      </c>
      <c r="V1351" s="198">
        <v>43177</v>
      </c>
      <c r="W1351" s="192" t="s">
        <v>295</v>
      </c>
      <c r="X1351"/>
      <c r="Z1351" s="192" t="s">
        <v>295</v>
      </c>
      <c r="AC1351" s="192" t="s">
        <v>2984</v>
      </c>
      <c r="AE1351" s="192" t="s">
        <v>257</v>
      </c>
      <c r="AF1351" s="192" t="s">
        <v>4427</v>
      </c>
      <c r="AG1351" s="192" t="s">
        <v>2884</v>
      </c>
      <c r="AH1351" s="198">
        <v>43497</v>
      </c>
      <c r="AI1351" s="192" t="s">
        <v>4933</v>
      </c>
      <c r="AJ1351" s="151" t="str">
        <f t="shared" si="21"/>
        <v>FS</v>
      </c>
      <c r="AK1351" s="151" t="b">
        <f>ISNUMBER(SEARCH("IRT",Table1[[#This Row],[Current_Status]]))</f>
        <v>0</v>
      </c>
      <c r="AL1351" s="152">
        <f>YEAR(Table1[[#This Row],[Project_Initiated]])</f>
        <v>2018</v>
      </c>
      <c r="AM1351" s="87">
        <v>43785</v>
      </c>
      <c r="AN1351" s="87" t="str">
        <f>IF(AND(Table1[[#This Row],[Completed Date]]&gt;="07/01/2019"+0,Table1[[#This Row],[Completed Date]]&lt;="6/30/2020"+0),"FY 19-20",IF(AND(Table1[[#This Row],[Completed Date]]&gt;="07/01/2018"+0,Table1[[#This Row],[Completed Date]]&lt;="6/30/2019"+0),"FY 18-19",""))</f>
        <v>FY 18-19</v>
      </c>
      <c r="AO1351" s="152" t="str">
        <f>IFERROR(FIND("R",Table1[[#This Row],[FS_Priority]]),"")</f>
        <v/>
      </c>
    </row>
    <row r="1352" spans="1:41" hidden="1" x14ac:dyDescent="0.25">
      <c r="A1352" s="192" t="s">
        <v>809</v>
      </c>
      <c r="B1352" s="192" t="s">
        <v>295</v>
      </c>
      <c r="C1352" s="192" t="s">
        <v>809</v>
      </c>
      <c r="D1352" s="199" t="b">
        <v>0</v>
      </c>
      <c r="E1352" s="192" t="s">
        <v>76</v>
      </c>
      <c r="F1352" s="192" t="s">
        <v>3301</v>
      </c>
      <c r="G1352" s="192" t="s">
        <v>295</v>
      </c>
      <c r="H1352" s="192" t="s">
        <v>525</v>
      </c>
      <c r="I1352" s="192" t="s">
        <v>3868</v>
      </c>
      <c r="J1352" s="192" t="s">
        <v>2838</v>
      </c>
      <c r="K1352" s="192" t="s">
        <v>3856</v>
      </c>
      <c r="L1352" s="192" t="s">
        <v>77</v>
      </c>
      <c r="M1352" s="192" t="s">
        <v>3857</v>
      </c>
      <c r="N1352" s="192" t="s">
        <v>295</v>
      </c>
      <c r="O1352" s="192" t="s">
        <v>263</v>
      </c>
      <c r="Q1352" s="192" t="s">
        <v>295</v>
      </c>
      <c r="R1352" s="192" t="s">
        <v>295</v>
      </c>
      <c r="S1352" s="199" t="b">
        <v>1</v>
      </c>
      <c r="V1352" s="198">
        <v>43177</v>
      </c>
      <c r="W1352" s="192" t="s">
        <v>295</v>
      </c>
      <c r="X1352"/>
      <c r="Z1352" s="192" t="s">
        <v>295</v>
      </c>
      <c r="AC1352" s="192" t="s">
        <v>810</v>
      </c>
      <c r="AE1352" s="192" t="s">
        <v>263</v>
      </c>
      <c r="AF1352" s="192" t="s">
        <v>811</v>
      </c>
      <c r="AG1352" s="192" t="s">
        <v>2884</v>
      </c>
      <c r="AH1352" s="198">
        <v>43292</v>
      </c>
      <c r="AI1352" s="192" t="s">
        <v>4933</v>
      </c>
      <c r="AJ1352" s="151" t="str">
        <f t="shared" si="21"/>
        <v>FS</v>
      </c>
      <c r="AK1352" s="151" t="b">
        <f>ISNUMBER(SEARCH("IRT",Table1[[#This Row],[Current_Status]]))</f>
        <v>0</v>
      </c>
      <c r="AL1352" s="152">
        <f>YEAR(Table1[[#This Row],[Project_Initiated]])</f>
        <v>2018</v>
      </c>
      <c r="AM1352" s="87">
        <v>43785</v>
      </c>
      <c r="AN1352" s="87" t="str">
        <f>IF(AND(Table1[[#This Row],[Completed Date]]&gt;="07/01/2019"+0,Table1[[#This Row],[Completed Date]]&lt;="6/30/2020"+0),"FY 19-20",IF(AND(Table1[[#This Row],[Completed Date]]&gt;="07/01/2018"+0,Table1[[#This Row],[Completed Date]]&lt;="6/30/2019"+0),"FY 18-19",""))</f>
        <v>FY 18-19</v>
      </c>
      <c r="AO1352" s="152" t="str">
        <f>IFERROR(FIND("R",Table1[[#This Row],[FS_Priority]]),"")</f>
        <v/>
      </c>
    </row>
    <row r="1353" spans="1:41" hidden="1" x14ac:dyDescent="0.25">
      <c r="A1353" s="192" t="s">
        <v>812</v>
      </c>
      <c r="B1353" s="192" t="s">
        <v>295</v>
      </c>
      <c r="C1353" s="192" t="s">
        <v>812</v>
      </c>
      <c r="D1353" s="199" t="b">
        <v>0</v>
      </c>
      <c r="E1353" s="192" t="s">
        <v>526</v>
      </c>
      <c r="F1353" s="192" t="s">
        <v>3595</v>
      </c>
      <c r="G1353" s="192" t="s">
        <v>813</v>
      </c>
      <c r="H1353" s="192" t="s">
        <v>4444</v>
      </c>
      <c r="I1353" s="192" t="s">
        <v>370</v>
      </c>
      <c r="J1353" s="192" t="s">
        <v>2838</v>
      </c>
      <c r="K1353" s="192" t="s">
        <v>4208</v>
      </c>
      <c r="L1353" s="192" t="s">
        <v>203</v>
      </c>
      <c r="M1353" s="192" t="s">
        <v>4209</v>
      </c>
      <c r="N1353" s="192" t="s">
        <v>295</v>
      </c>
      <c r="O1353" s="192" t="s">
        <v>263</v>
      </c>
      <c r="Q1353" s="192" t="s">
        <v>295</v>
      </c>
      <c r="R1353" s="192" t="s">
        <v>264</v>
      </c>
      <c r="S1353" s="199" t="b">
        <v>0</v>
      </c>
      <c r="V1353" s="198">
        <v>43178</v>
      </c>
      <c r="W1353" s="192" t="s">
        <v>295</v>
      </c>
      <c r="X1353"/>
      <c r="Z1353" s="192" t="s">
        <v>295</v>
      </c>
      <c r="AC1353" s="192" t="s">
        <v>4450</v>
      </c>
      <c r="AE1353" s="192" t="s">
        <v>257</v>
      </c>
      <c r="AF1353" s="192" t="s">
        <v>814</v>
      </c>
      <c r="AG1353" s="192" t="s">
        <v>2884</v>
      </c>
      <c r="AH1353" s="200">
        <v>43678</v>
      </c>
      <c r="AI1353" s="192" t="s">
        <v>4933</v>
      </c>
      <c r="AJ1353" s="151" t="str">
        <f t="shared" si="21"/>
        <v>FS</v>
      </c>
      <c r="AK1353" s="151" t="b">
        <f>ISNUMBER(SEARCH("IRT",Table1[[#This Row],[Current_Status]]))</f>
        <v>0</v>
      </c>
      <c r="AL1353" s="152">
        <f>YEAR(Table1[[#This Row],[Project_Initiated]])</f>
        <v>2018</v>
      </c>
      <c r="AM1353" s="87">
        <v>43785</v>
      </c>
      <c r="AN1353" s="87" t="str">
        <f>IF(AND(Table1[[#This Row],[Completed Date]]&gt;="07/01/2019"+0,Table1[[#This Row],[Completed Date]]&lt;="6/30/2020"+0),"FY 19-20",IF(AND(Table1[[#This Row],[Completed Date]]&gt;="07/01/2018"+0,Table1[[#This Row],[Completed Date]]&lt;="6/30/2019"+0),"FY 18-19",""))</f>
        <v>FY 19-20</v>
      </c>
      <c r="AO1353" s="152" t="str">
        <f>IFERROR(FIND("R",Table1[[#This Row],[FS_Priority]]),"")</f>
        <v/>
      </c>
    </row>
    <row r="1354" spans="1:41" hidden="1" x14ac:dyDescent="0.25">
      <c r="A1354" s="192" t="s">
        <v>815</v>
      </c>
      <c r="B1354" s="192" t="s">
        <v>295</v>
      </c>
      <c r="C1354" s="192" t="s">
        <v>815</v>
      </c>
      <c r="D1354" s="199" t="b">
        <v>0</v>
      </c>
      <c r="E1354" s="192" t="s">
        <v>141</v>
      </c>
      <c r="F1354" s="192" t="s">
        <v>3362</v>
      </c>
      <c r="G1354" s="192" t="s">
        <v>295</v>
      </c>
      <c r="H1354" s="192" t="s">
        <v>551</v>
      </c>
      <c r="I1354" s="192" t="s">
        <v>3969</v>
      </c>
      <c r="J1354" s="192" t="s">
        <v>2838</v>
      </c>
      <c r="K1354" s="192" t="s">
        <v>3951</v>
      </c>
      <c r="L1354" s="192" t="s">
        <v>381</v>
      </c>
      <c r="M1354" s="192" t="s">
        <v>3963</v>
      </c>
      <c r="N1354" s="192" t="s">
        <v>295</v>
      </c>
      <c r="O1354" s="192" t="s">
        <v>243</v>
      </c>
      <c r="Q1354" s="192" t="s">
        <v>295</v>
      </c>
      <c r="R1354" s="192" t="s">
        <v>426</v>
      </c>
      <c r="S1354" s="199" t="b">
        <v>0</v>
      </c>
      <c r="V1354" s="198">
        <v>43179</v>
      </c>
      <c r="W1354" s="192" t="s">
        <v>295</v>
      </c>
      <c r="X1354"/>
      <c r="Z1354" s="192" t="s">
        <v>295</v>
      </c>
      <c r="AC1354" s="192" t="s">
        <v>816</v>
      </c>
      <c r="AE1354" s="192" t="s">
        <v>243</v>
      </c>
      <c r="AF1354" s="192" t="s">
        <v>295</v>
      </c>
      <c r="AG1354" s="192" t="s">
        <v>624</v>
      </c>
      <c r="AH1354" s="198">
        <v>43335</v>
      </c>
      <c r="AI1354" s="192" t="s">
        <v>4933</v>
      </c>
      <c r="AJ1354" s="151" t="str">
        <f t="shared" si="21"/>
        <v>FS</v>
      </c>
      <c r="AK1354" s="151" t="b">
        <f>ISNUMBER(SEARCH("IRT",Table1[[#This Row],[Current_Status]]))</f>
        <v>0</v>
      </c>
      <c r="AL1354" s="152">
        <f>YEAR(Table1[[#This Row],[Project_Initiated]])</f>
        <v>2018</v>
      </c>
      <c r="AM1354" s="87">
        <v>43785</v>
      </c>
      <c r="AN1354" s="87" t="str">
        <f>IF(AND(Table1[[#This Row],[Completed Date]]&gt;="07/01/2019"+0,Table1[[#This Row],[Completed Date]]&lt;="6/30/2020"+0),"FY 19-20",IF(AND(Table1[[#This Row],[Completed Date]]&gt;="07/01/2018"+0,Table1[[#This Row],[Completed Date]]&lt;="6/30/2019"+0),"FY 18-19",""))</f>
        <v>FY 18-19</v>
      </c>
      <c r="AO1354" s="152" t="str">
        <f>IFERROR(FIND("R",Table1[[#This Row],[FS_Priority]]),"")</f>
        <v/>
      </c>
    </row>
    <row r="1355" spans="1:41" hidden="1" x14ac:dyDescent="0.25">
      <c r="A1355" s="192" t="s">
        <v>817</v>
      </c>
      <c r="B1355" s="192" t="s">
        <v>295</v>
      </c>
      <c r="C1355" s="192" t="s">
        <v>817</v>
      </c>
      <c r="D1355" s="199" t="b">
        <v>0</v>
      </c>
      <c r="E1355" s="192" t="s">
        <v>151</v>
      </c>
      <c r="F1355" s="192" t="s">
        <v>3490</v>
      </c>
      <c r="G1355" s="192" t="s">
        <v>295</v>
      </c>
      <c r="H1355" s="192" t="s">
        <v>1246</v>
      </c>
      <c r="I1355" s="192" t="s">
        <v>295</v>
      </c>
      <c r="J1355" s="192" t="s">
        <v>2851</v>
      </c>
      <c r="K1355" s="192" t="s">
        <v>4035</v>
      </c>
      <c r="L1355" s="192" t="s">
        <v>153</v>
      </c>
      <c r="M1355" s="192" t="s">
        <v>4084</v>
      </c>
      <c r="N1355" s="192" t="s">
        <v>295</v>
      </c>
      <c r="O1355" s="192" t="s">
        <v>263</v>
      </c>
      <c r="Q1355" s="192" t="s">
        <v>311</v>
      </c>
      <c r="R1355" s="192" t="s">
        <v>390</v>
      </c>
      <c r="S1355" s="199" t="b">
        <v>0</v>
      </c>
      <c r="V1355" s="198">
        <v>43179</v>
      </c>
      <c r="W1355" s="192" t="s">
        <v>295</v>
      </c>
      <c r="X1355"/>
      <c r="Z1355" s="192" t="s">
        <v>295</v>
      </c>
      <c r="AC1355" s="192" t="s">
        <v>818</v>
      </c>
      <c r="AE1355" s="192" t="s">
        <v>263</v>
      </c>
      <c r="AF1355" s="192" t="s">
        <v>4415</v>
      </c>
      <c r="AG1355" s="192" t="s">
        <v>2884</v>
      </c>
      <c r="AH1355" s="200">
        <v>43306</v>
      </c>
      <c r="AI1355" s="192" t="s">
        <v>4933</v>
      </c>
      <c r="AJ1355" s="151" t="str">
        <f t="shared" si="21"/>
        <v>FS</v>
      </c>
      <c r="AK1355" s="151" t="b">
        <f>ISNUMBER(SEARCH("IRT",Table1[[#This Row],[Current_Status]]))</f>
        <v>0</v>
      </c>
      <c r="AL1355" s="152">
        <f>YEAR(Table1[[#This Row],[Project_Initiated]])</f>
        <v>2018</v>
      </c>
      <c r="AM1355" s="87">
        <v>43785</v>
      </c>
      <c r="AN1355" s="87" t="str">
        <f>IF(AND(Table1[[#This Row],[Completed Date]]&gt;="07/01/2019"+0,Table1[[#This Row],[Completed Date]]&lt;="6/30/2020"+0),"FY 19-20",IF(AND(Table1[[#This Row],[Completed Date]]&gt;="07/01/2018"+0,Table1[[#This Row],[Completed Date]]&lt;="6/30/2019"+0),"FY 18-19",""))</f>
        <v>FY 18-19</v>
      </c>
      <c r="AO1355" s="152" t="str">
        <f>IFERROR(FIND("R",Table1[[#This Row],[FS_Priority]]),"")</f>
        <v/>
      </c>
    </row>
    <row r="1356" spans="1:41" hidden="1" x14ac:dyDescent="0.25">
      <c r="A1356" s="192" t="s">
        <v>819</v>
      </c>
      <c r="B1356" s="192" t="s">
        <v>295</v>
      </c>
      <c r="C1356" s="192" t="s">
        <v>819</v>
      </c>
      <c r="D1356" s="199" t="b">
        <v>0</v>
      </c>
      <c r="E1356" s="192" t="s">
        <v>151</v>
      </c>
      <c r="F1356" s="192" t="s">
        <v>3456</v>
      </c>
      <c r="G1356" s="192" t="s">
        <v>295</v>
      </c>
      <c r="H1356" s="192" t="s">
        <v>544</v>
      </c>
      <c r="I1356" s="192" t="s">
        <v>4061</v>
      </c>
      <c r="J1356" s="192" t="s">
        <v>2838</v>
      </c>
      <c r="K1356" s="192" t="s">
        <v>4035</v>
      </c>
      <c r="L1356" s="192" t="s">
        <v>153</v>
      </c>
      <c r="M1356" s="192" t="s">
        <v>4040</v>
      </c>
      <c r="N1356" s="192" t="s">
        <v>295</v>
      </c>
      <c r="O1356" s="192" t="s">
        <v>243</v>
      </c>
      <c r="Q1356" s="192" t="s">
        <v>295</v>
      </c>
      <c r="R1356" s="192" t="s">
        <v>305</v>
      </c>
      <c r="S1356" s="199" t="b">
        <v>1</v>
      </c>
      <c r="V1356" s="198">
        <v>43179</v>
      </c>
      <c r="W1356" s="192" t="s">
        <v>295</v>
      </c>
      <c r="X1356"/>
      <c r="Z1356" s="192" t="s">
        <v>295</v>
      </c>
      <c r="AC1356" s="192" t="s">
        <v>295</v>
      </c>
      <c r="AE1356" s="192" t="s">
        <v>243</v>
      </c>
      <c r="AF1356" s="192" t="s">
        <v>295</v>
      </c>
      <c r="AG1356" s="192" t="s">
        <v>624</v>
      </c>
      <c r="AH1356" s="198">
        <v>43336</v>
      </c>
      <c r="AI1356" s="192" t="s">
        <v>4933</v>
      </c>
      <c r="AJ1356" s="151" t="str">
        <f t="shared" si="21"/>
        <v>FS</v>
      </c>
      <c r="AK1356" s="151" t="b">
        <f>ISNUMBER(SEARCH("IRT",Table1[[#This Row],[Current_Status]]))</f>
        <v>0</v>
      </c>
      <c r="AL1356" s="152">
        <f>YEAR(Table1[[#This Row],[Project_Initiated]])</f>
        <v>2018</v>
      </c>
      <c r="AM1356" s="87">
        <v>43785</v>
      </c>
      <c r="AN1356" s="87" t="str">
        <f>IF(AND(Table1[[#This Row],[Completed Date]]&gt;="07/01/2019"+0,Table1[[#This Row],[Completed Date]]&lt;="6/30/2020"+0),"FY 19-20",IF(AND(Table1[[#This Row],[Completed Date]]&gt;="07/01/2018"+0,Table1[[#This Row],[Completed Date]]&lt;="6/30/2019"+0),"FY 18-19",""))</f>
        <v>FY 18-19</v>
      </c>
      <c r="AO1356" s="152" t="str">
        <f>IFERROR(FIND("R",Table1[[#This Row],[FS_Priority]]),"")</f>
        <v/>
      </c>
    </row>
    <row r="1357" spans="1:41" hidden="1" x14ac:dyDescent="0.25">
      <c r="A1357" s="192" t="s">
        <v>339</v>
      </c>
      <c r="B1357" s="192" t="s">
        <v>295</v>
      </c>
      <c r="C1357" s="192" t="s">
        <v>339</v>
      </c>
      <c r="D1357" s="199" t="b">
        <v>0</v>
      </c>
      <c r="E1357" s="192" t="s">
        <v>4804</v>
      </c>
      <c r="F1357" s="192" t="s">
        <v>3279</v>
      </c>
      <c r="G1357" s="192" t="s">
        <v>295</v>
      </c>
      <c r="H1357" s="192" t="s">
        <v>553</v>
      </c>
      <c r="I1357" s="192" t="s">
        <v>295</v>
      </c>
      <c r="J1357" s="192" t="s">
        <v>2838</v>
      </c>
      <c r="K1357" s="192" t="s">
        <v>3793</v>
      </c>
      <c r="L1357" s="192" t="s">
        <v>332</v>
      </c>
      <c r="M1357" s="192" t="s">
        <v>3807</v>
      </c>
      <c r="N1357" s="192" t="s">
        <v>295</v>
      </c>
      <c r="O1357" s="192" t="s">
        <v>243</v>
      </c>
      <c r="Q1357" s="192" t="s">
        <v>311</v>
      </c>
      <c r="R1357" s="192" t="s">
        <v>295</v>
      </c>
      <c r="S1357" s="199" t="b">
        <v>0</v>
      </c>
      <c r="V1357" s="198">
        <v>43185</v>
      </c>
      <c r="W1357" s="192" t="s">
        <v>295</v>
      </c>
      <c r="X1357"/>
      <c r="Z1357" s="192" t="s">
        <v>295</v>
      </c>
      <c r="AC1357" s="192" t="s">
        <v>624</v>
      </c>
      <c r="AE1357" s="192" t="s">
        <v>243</v>
      </c>
      <c r="AF1357" s="192" t="s">
        <v>624</v>
      </c>
      <c r="AG1357" s="192" t="s">
        <v>624</v>
      </c>
      <c r="AH1357" s="200">
        <v>43412</v>
      </c>
      <c r="AI1357" s="192" t="s">
        <v>4932</v>
      </c>
      <c r="AJ1357" s="151" t="str">
        <f t="shared" si="21"/>
        <v>FS</v>
      </c>
      <c r="AK1357" s="151" t="b">
        <f>ISNUMBER(SEARCH("IRT",Table1[[#This Row],[Current_Status]]))</f>
        <v>0</v>
      </c>
      <c r="AL1357" s="152">
        <f>YEAR(Table1[[#This Row],[Project_Initiated]])</f>
        <v>2018</v>
      </c>
      <c r="AM1357" s="87">
        <v>43785</v>
      </c>
      <c r="AN1357" s="87" t="str">
        <f>IF(AND(Table1[[#This Row],[Completed Date]]&gt;="07/01/2019"+0,Table1[[#This Row],[Completed Date]]&lt;="6/30/2020"+0),"FY 19-20",IF(AND(Table1[[#This Row],[Completed Date]]&gt;="07/01/2018"+0,Table1[[#This Row],[Completed Date]]&lt;="6/30/2019"+0),"FY 18-19",""))</f>
        <v>FY 18-19</v>
      </c>
      <c r="AO1357" s="152" t="str">
        <f>IFERROR(FIND("R",Table1[[#This Row],[FS_Priority]]),"")</f>
        <v/>
      </c>
    </row>
    <row r="1358" spans="1:41" hidden="1" x14ac:dyDescent="0.25">
      <c r="A1358" s="192" t="s">
        <v>820</v>
      </c>
      <c r="B1358" s="192" t="s">
        <v>295</v>
      </c>
      <c r="C1358" s="192" t="s">
        <v>820</v>
      </c>
      <c r="D1358" s="199" t="b">
        <v>0</v>
      </c>
      <c r="E1358" s="192" t="s">
        <v>141</v>
      </c>
      <c r="F1358" s="192" t="s">
        <v>3359</v>
      </c>
      <c r="G1358" s="192" t="s">
        <v>295</v>
      </c>
      <c r="H1358" s="192" t="s">
        <v>408</v>
      </c>
      <c r="I1358" s="192" t="s">
        <v>3972</v>
      </c>
      <c r="J1358" s="192" t="s">
        <v>2838</v>
      </c>
      <c r="K1358" s="192" t="s">
        <v>3951</v>
      </c>
      <c r="L1358" s="192" t="s">
        <v>381</v>
      </c>
      <c r="M1358" s="192" t="s">
        <v>3958</v>
      </c>
      <c r="N1358" s="192" t="s">
        <v>295</v>
      </c>
      <c r="O1358" s="192" t="s">
        <v>243</v>
      </c>
      <c r="Q1358" s="192" t="s">
        <v>295</v>
      </c>
      <c r="R1358" s="192" t="s">
        <v>401</v>
      </c>
      <c r="S1358" s="199" t="b">
        <v>0</v>
      </c>
      <c r="V1358" s="198">
        <v>43186</v>
      </c>
      <c r="W1358" s="192" t="s">
        <v>295</v>
      </c>
      <c r="X1358"/>
      <c r="Z1358" s="192" t="s">
        <v>295</v>
      </c>
      <c r="AC1358" s="192" t="s">
        <v>295</v>
      </c>
      <c r="AE1358" s="192" t="s">
        <v>243</v>
      </c>
      <c r="AF1358" s="192" t="s">
        <v>295</v>
      </c>
      <c r="AG1358" s="192" t="s">
        <v>624</v>
      </c>
      <c r="AH1358" s="198">
        <v>43295</v>
      </c>
      <c r="AI1358" s="192" t="s">
        <v>4933</v>
      </c>
      <c r="AJ1358" s="151" t="str">
        <f t="shared" si="21"/>
        <v>FS</v>
      </c>
      <c r="AK1358" s="151" t="b">
        <f>ISNUMBER(SEARCH("IRT",Table1[[#This Row],[Current_Status]]))</f>
        <v>0</v>
      </c>
      <c r="AL1358" s="152">
        <f>YEAR(Table1[[#This Row],[Project_Initiated]])</f>
        <v>2018</v>
      </c>
      <c r="AM1358" s="87">
        <v>43785</v>
      </c>
      <c r="AN1358" s="87" t="str">
        <f>IF(AND(Table1[[#This Row],[Completed Date]]&gt;="07/01/2019"+0,Table1[[#This Row],[Completed Date]]&lt;="6/30/2020"+0),"FY 19-20",IF(AND(Table1[[#This Row],[Completed Date]]&gt;="07/01/2018"+0,Table1[[#This Row],[Completed Date]]&lt;="6/30/2019"+0),"FY 18-19",""))</f>
        <v>FY 18-19</v>
      </c>
      <c r="AO1358" s="152" t="str">
        <f>IFERROR(FIND("R",Table1[[#This Row],[FS_Priority]]),"")</f>
        <v/>
      </c>
    </row>
    <row r="1359" spans="1:41" hidden="1" x14ac:dyDescent="0.25">
      <c r="A1359" s="192" t="s">
        <v>821</v>
      </c>
      <c r="B1359" s="192" t="s">
        <v>295</v>
      </c>
      <c r="C1359" s="192" t="s">
        <v>821</v>
      </c>
      <c r="D1359" s="199" t="b">
        <v>0</v>
      </c>
      <c r="E1359" s="192" t="s">
        <v>4804</v>
      </c>
      <c r="F1359" s="192" t="s">
        <v>3264</v>
      </c>
      <c r="G1359" s="192" t="s">
        <v>2770</v>
      </c>
      <c r="H1359" s="192" t="s">
        <v>550</v>
      </c>
      <c r="I1359" s="192" t="s">
        <v>3801</v>
      </c>
      <c r="J1359" s="192" t="s">
        <v>2854</v>
      </c>
      <c r="K1359" s="192" t="s">
        <v>3793</v>
      </c>
      <c r="L1359" s="192" t="s">
        <v>332</v>
      </c>
      <c r="M1359" s="192" t="s">
        <v>3802</v>
      </c>
      <c r="N1359" s="192" t="s">
        <v>295</v>
      </c>
      <c r="O1359" s="192" t="s">
        <v>263</v>
      </c>
      <c r="Q1359" s="192" t="s">
        <v>295</v>
      </c>
      <c r="R1359" s="192" t="s">
        <v>323</v>
      </c>
      <c r="S1359" s="199" t="b">
        <v>0</v>
      </c>
      <c r="V1359" s="198">
        <v>43186</v>
      </c>
      <c r="W1359" s="192" t="s">
        <v>295</v>
      </c>
      <c r="X1359"/>
      <c r="Z1359" s="192" t="s">
        <v>295</v>
      </c>
      <c r="AC1359" s="192" t="s">
        <v>2863</v>
      </c>
      <c r="AE1359" s="192" t="s">
        <v>583</v>
      </c>
      <c r="AF1359" s="192" t="s">
        <v>2771</v>
      </c>
      <c r="AG1359" s="192" t="s">
        <v>2884</v>
      </c>
      <c r="AH1359" s="198">
        <v>43448</v>
      </c>
      <c r="AI1359" s="192" t="s">
        <v>4933</v>
      </c>
      <c r="AJ1359" s="151" t="str">
        <f t="shared" si="21"/>
        <v>FS</v>
      </c>
      <c r="AK1359" s="151" t="b">
        <f>ISNUMBER(SEARCH("IRT",Table1[[#This Row],[Current_Status]]))</f>
        <v>0</v>
      </c>
      <c r="AL1359" s="152">
        <f>YEAR(Table1[[#This Row],[Project_Initiated]])</f>
        <v>2018</v>
      </c>
      <c r="AM1359" s="87">
        <v>43785</v>
      </c>
      <c r="AN1359" s="87" t="str">
        <f>IF(AND(Table1[[#This Row],[Completed Date]]&gt;="07/01/2019"+0,Table1[[#This Row],[Completed Date]]&lt;="6/30/2020"+0),"FY 19-20",IF(AND(Table1[[#This Row],[Completed Date]]&gt;="07/01/2018"+0,Table1[[#This Row],[Completed Date]]&lt;="6/30/2019"+0),"FY 18-19",""))</f>
        <v>FY 18-19</v>
      </c>
      <c r="AO1359" s="152" t="str">
        <f>IFERROR(FIND("R",Table1[[#This Row],[FS_Priority]]),"")</f>
        <v/>
      </c>
    </row>
    <row r="1360" spans="1:41" hidden="1" x14ac:dyDescent="0.25">
      <c r="A1360" s="192" t="s">
        <v>822</v>
      </c>
      <c r="B1360" s="192" t="s">
        <v>295</v>
      </c>
      <c r="C1360" s="192" t="s">
        <v>822</v>
      </c>
      <c r="D1360" s="199" t="b">
        <v>0</v>
      </c>
      <c r="E1360" s="192" t="s">
        <v>4804</v>
      </c>
      <c r="F1360" s="192" t="s">
        <v>3265</v>
      </c>
      <c r="G1360" s="192" t="s">
        <v>295</v>
      </c>
      <c r="H1360" s="192" t="s">
        <v>532</v>
      </c>
      <c r="I1360" s="192" t="s">
        <v>3792</v>
      </c>
      <c r="J1360" s="192" t="s">
        <v>2838</v>
      </c>
      <c r="K1360" s="192" t="s">
        <v>3793</v>
      </c>
      <c r="L1360" s="192" t="s">
        <v>332</v>
      </c>
      <c r="M1360" s="192" t="s">
        <v>3797</v>
      </c>
      <c r="N1360" s="192" t="s">
        <v>295</v>
      </c>
      <c r="O1360" s="192" t="s">
        <v>243</v>
      </c>
      <c r="Q1360" s="192" t="s">
        <v>295</v>
      </c>
      <c r="R1360" s="192" t="s">
        <v>328</v>
      </c>
      <c r="S1360" s="199" t="b">
        <v>0</v>
      </c>
      <c r="V1360" s="198">
        <v>43192</v>
      </c>
      <c r="W1360" s="192" t="s">
        <v>295</v>
      </c>
      <c r="X1360"/>
      <c r="Z1360" s="192" t="s">
        <v>295</v>
      </c>
      <c r="AC1360" s="192" t="s">
        <v>295</v>
      </c>
      <c r="AE1360" s="192" t="s">
        <v>243</v>
      </c>
      <c r="AF1360" s="192" t="s">
        <v>295</v>
      </c>
      <c r="AG1360" s="192" t="s">
        <v>624</v>
      </c>
      <c r="AH1360" s="198">
        <v>43295</v>
      </c>
      <c r="AI1360" s="192" t="s">
        <v>4933</v>
      </c>
      <c r="AJ1360" s="151" t="str">
        <f t="shared" si="21"/>
        <v>FS</v>
      </c>
      <c r="AK1360" s="151" t="b">
        <f>ISNUMBER(SEARCH("IRT",Table1[[#This Row],[Current_Status]]))</f>
        <v>0</v>
      </c>
      <c r="AL1360" s="152">
        <f>YEAR(Table1[[#This Row],[Project_Initiated]])</f>
        <v>2018</v>
      </c>
      <c r="AM1360" s="87">
        <v>43785</v>
      </c>
      <c r="AN1360" s="87" t="str">
        <f>IF(AND(Table1[[#This Row],[Completed Date]]&gt;="07/01/2019"+0,Table1[[#This Row],[Completed Date]]&lt;="6/30/2020"+0),"FY 19-20",IF(AND(Table1[[#This Row],[Completed Date]]&gt;="07/01/2018"+0,Table1[[#This Row],[Completed Date]]&lt;="6/30/2019"+0),"FY 18-19",""))</f>
        <v>FY 18-19</v>
      </c>
      <c r="AO1360" s="152" t="str">
        <f>IFERROR(FIND("R",Table1[[#This Row],[FS_Priority]]),"")</f>
        <v/>
      </c>
    </row>
    <row r="1361" spans="1:41" hidden="1" x14ac:dyDescent="0.25">
      <c r="A1361" s="192" t="s">
        <v>823</v>
      </c>
      <c r="B1361" s="192" t="s">
        <v>295</v>
      </c>
      <c r="C1361" s="192" t="s">
        <v>823</v>
      </c>
      <c r="D1361" s="199" t="b">
        <v>0</v>
      </c>
      <c r="E1361" s="192" t="s">
        <v>215</v>
      </c>
      <c r="F1361" s="192" t="s">
        <v>3629</v>
      </c>
      <c r="G1361" s="192" t="s">
        <v>295</v>
      </c>
      <c r="H1361" s="192" t="s">
        <v>541</v>
      </c>
      <c r="I1361" s="192" t="s">
        <v>295</v>
      </c>
      <c r="J1361" s="192" t="s">
        <v>2838</v>
      </c>
      <c r="K1361" s="192" t="s">
        <v>4842</v>
      </c>
      <c r="L1361" s="192" t="s">
        <v>518</v>
      </c>
      <c r="M1361" s="192" t="s">
        <v>4256</v>
      </c>
      <c r="N1361" s="192" t="s">
        <v>295</v>
      </c>
      <c r="O1361" s="192" t="s">
        <v>243</v>
      </c>
      <c r="Q1361" s="192" t="s">
        <v>295</v>
      </c>
      <c r="R1361" s="192" t="s">
        <v>323</v>
      </c>
      <c r="S1361" s="199" t="b">
        <v>0</v>
      </c>
      <c r="V1361" s="198">
        <v>43195</v>
      </c>
      <c r="W1361" s="192" t="s">
        <v>295</v>
      </c>
      <c r="X1361"/>
      <c r="Z1361" s="192" t="s">
        <v>295</v>
      </c>
      <c r="AC1361" s="192" t="s">
        <v>295</v>
      </c>
      <c r="AE1361" s="192" t="s">
        <v>243</v>
      </c>
      <c r="AF1361" s="192" t="s">
        <v>295</v>
      </c>
      <c r="AG1361" s="192" t="s">
        <v>624</v>
      </c>
      <c r="AH1361" s="198">
        <v>43336</v>
      </c>
      <c r="AI1361" s="192" t="s">
        <v>4935</v>
      </c>
      <c r="AJ1361" s="151" t="str">
        <f t="shared" si="21"/>
        <v>FS</v>
      </c>
      <c r="AK1361" s="151" t="b">
        <f>ISNUMBER(SEARCH("IRT",Table1[[#This Row],[Current_Status]]))</f>
        <v>0</v>
      </c>
      <c r="AL1361" s="152">
        <f>YEAR(Table1[[#This Row],[Project_Initiated]])</f>
        <v>2018</v>
      </c>
      <c r="AM1361" s="87">
        <v>43785</v>
      </c>
      <c r="AN1361" s="87" t="str">
        <f>IF(AND(Table1[[#This Row],[Completed Date]]&gt;="07/01/2019"+0,Table1[[#This Row],[Completed Date]]&lt;="6/30/2020"+0),"FY 19-20",IF(AND(Table1[[#This Row],[Completed Date]]&gt;="07/01/2018"+0,Table1[[#This Row],[Completed Date]]&lt;="6/30/2019"+0),"FY 18-19",""))</f>
        <v>FY 18-19</v>
      </c>
      <c r="AO1361" s="152" t="str">
        <f>IFERROR(FIND("R",Table1[[#This Row],[FS_Priority]]),"")</f>
        <v/>
      </c>
    </row>
    <row r="1362" spans="1:41" hidden="1" x14ac:dyDescent="0.25">
      <c r="A1362" s="192" t="s">
        <v>824</v>
      </c>
      <c r="B1362" s="192" t="s">
        <v>295</v>
      </c>
      <c r="C1362" s="192" t="s">
        <v>824</v>
      </c>
      <c r="D1362" s="199" t="b">
        <v>0</v>
      </c>
      <c r="E1362" s="192" t="s">
        <v>211</v>
      </c>
      <c r="F1362" s="192" t="s">
        <v>3604</v>
      </c>
      <c r="G1362" s="192" t="s">
        <v>825</v>
      </c>
      <c r="H1362" s="192" t="s">
        <v>542</v>
      </c>
      <c r="I1362" s="192" t="s">
        <v>4226</v>
      </c>
      <c r="J1362" s="192" t="s">
        <v>2854</v>
      </c>
      <c r="K1362" s="192" t="s">
        <v>4222</v>
      </c>
      <c r="L1362" s="192" t="s">
        <v>4866</v>
      </c>
      <c r="M1362" s="192" t="s">
        <v>4223</v>
      </c>
      <c r="N1362" s="192" t="s">
        <v>295</v>
      </c>
      <c r="O1362" s="192" t="s">
        <v>263</v>
      </c>
      <c r="Q1362" s="192" t="s">
        <v>295</v>
      </c>
      <c r="R1362" s="192" t="s">
        <v>295</v>
      </c>
      <c r="S1362" s="199" t="b">
        <v>0</v>
      </c>
      <c r="V1362" s="198">
        <v>43195</v>
      </c>
      <c r="W1362" s="192" t="s">
        <v>295</v>
      </c>
      <c r="X1362"/>
      <c r="Z1362" s="192" t="s">
        <v>295</v>
      </c>
      <c r="AC1362" s="192" t="s">
        <v>826</v>
      </c>
      <c r="AE1362" s="192" t="s">
        <v>257</v>
      </c>
      <c r="AF1362" s="192" t="s">
        <v>827</v>
      </c>
      <c r="AG1362" s="192" t="s">
        <v>2883</v>
      </c>
      <c r="AH1362" s="198">
        <v>43334</v>
      </c>
      <c r="AI1362" s="192" t="s">
        <v>4935</v>
      </c>
      <c r="AJ1362" s="151" t="str">
        <f t="shared" si="21"/>
        <v>FS</v>
      </c>
      <c r="AK1362" s="151" t="b">
        <f>ISNUMBER(SEARCH("IRT",Table1[[#This Row],[Current_Status]]))</f>
        <v>0</v>
      </c>
      <c r="AL1362" s="152">
        <f>YEAR(Table1[[#This Row],[Project_Initiated]])</f>
        <v>2018</v>
      </c>
      <c r="AM1362" s="87">
        <v>43785</v>
      </c>
      <c r="AN1362" s="87" t="str">
        <f>IF(AND(Table1[[#This Row],[Completed Date]]&gt;="07/01/2019"+0,Table1[[#This Row],[Completed Date]]&lt;="6/30/2020"+0),"FY 19-20",IF(AND(Table1[[#This Row],[Completed Date]]&gt;="07/01/2018"+0,Table1[[#This Row],[Completed Date]]&lt;="6/30/2019"+0),"FY 18-19",""))</f>
        <v>FY 18-19</v>
      </c>
      <c r="AO1362" s="152" t="str">
        <f>IFERROR(FIND("R",Table1[[#This Row],[FS_Priority]]),"")</f>
        <v/>
      </c>
    </row>
    <row r="1363" spans="1:41" hidden="1" x14ac:dyDescent="0.25">
      <c r="A1363" s="192" t="s">
        <v>490</v>
      </c>
      <c r="B1363" s="192" t="s">
        <v>295</v>
      </c>
      <c r="C1363" s="192" t="s">
        <v>490</v>
      </c>
      <c r="D1363" s="199" t="b">
        <v>0</v>
      </c>
      <c r="E1363" s="192" t="s">
        <v>189</v>
      </c>
      <c r="F1363" s="192" t="s">
        <v>3575</v>
      </c>
      <c r="G1363" s="192" t="s">
        <v>295</v>
      </c>
      <c r="H1363" s="192" t="s">
        <v>536</v>
      </c>
      <c r="I1363" s="192" t="s">
        <v>295</v>
      </c>
      <c r="J1363" s="192" t="s">
        <v>2838</v>
      </c>
      <c r="K1363" s="192" t="s">
        <v>4164</v>
      </c>
      <c r="L1363" s="192" t="s">
        <v>487</v>
      </c>
      <c r="M1363" s="192" t="s">
        <v>4165</v>
      </c>
      <c r="N1363" s="192" t="s">
        <v>295</v>
      </c>
      <c r="O1363" s="192" t="s">
        <v>263</v>
      </c>
      <c r="Q1363" s="192" t="s">
        <v>264</v>
      </c>
      <c r="R1363" s="192" t="s">
        <v>323</v>
      </c>
      <c r="S1363" s="199" t="b">
        <v>0</v>
      </c>
      <c r="V1363" s="198">
        <v>43195</v>
      </c>
      <c r="W1363" s="192" t="s">
        <v>295</v>
      </c>
      <c r="X1363"/>
      <c r="Z1363" s="192" t="s">
        <v>295</v>
      </c>
      <c r="AC1363" s="192" t="s">
        <v>2895</v>
      </c>
      <c r="AD1363" s="198">
        <v>43287</v>
      </c>
      <c r="AE1363" s="192" t="s">
        <v>583</v>
      </c>
      <c r="AF1363" s="192" t="s">
        <v>2880</v>
      </c>
      <c r="AG1363" s="192" t="s">
        <v>2884</v>
      </c>
      <c r="AH1363" s="198">
        <v>43480</v>
      </c>
      <c r="AI1363" s="192" t="s">
        <v>4935</v>
      </c>
      <c r="AJ1363" s="151" t="str">
        <f t="shared" si="21"/>
        <v>FS</v>
      </c>
      <c r="AK1363" s="151" t="b">
        <f>ISNUMBER(SEARCH("IRT",Table1[[#This Row],[Current_Status]]))</f>
        <v>0</v>
      </c>
      <c r="AL1363" s="152">
        <f>YEAR(Table1[[#This Row],[Project_Initiated]])</f>
        <v>2018</v>
      </c>
      <c r="AM1363" s="87">
        <v>43785</v>
      </c>
      <c r="AN1363" s="87" t="str">
        <f>IF(AND(Table1[[#This Row],[Completed Date]]&gt;="07/01/2019"+0,Table1[[#This Row],[Completed Date]]&lt;="6/30/2020"+0),"FY 19-20",IF(AND(Table1[[#This Row],[Completed Date]]&gt;="07/01/2018"+0,Table1[[#This Row],[Completed Date]]&lt;="6/30/2019"+0),"FY 18-19",""))</f>
        <v>FY 18-19</v>
      </c>
      <c r="AO1363" s="152" t="str">
        <f>IFERROR(FIND("R",Table1[[#This Row],[FS_Priority]]),"")</f>
        <v/>
      </c>
    </row>
    <row r="1364" spans="1:41" hidden="1" x14ac:dyDescent="0.25">
      <c r="A1364" s="192" t="s">
        <v>489</v>
      </c>
      <c r="B1364" s="192" t="s">
        <v>295</v>
      </c>
      <c r="C1364" s="192" t="s">
        <v>489</v>
      </c>
      <c r="D1364" s="199" t="b">
        <v>0</v>
      </c>
      <c r="E1364" s="192" t="s">
        <v>189</v>
      </c>
      <c r="F1364" s="192" t="s">
        <v>3574</v>
      </c>
      <c r="G1364" s="192" t="s">
        <v>295</v>
      </c>
      <c r="H1364" s="192" t="s">
        <v>536</v>
      </c>
      <c r="I1364" s="192" t="s">
        <v>295</v>
      </c>
      <c r="J1364" s="192" t="s">
        <v>2838</v>
      </c>
      <c r="K1364" s="192" t="s">
        <v>4164</v>
      </c>
      <c r="L1364" s="192" t="s">
        <v>487</v>
      </c>
      <c r="M1364" s="192" t="s">
        <v>4174</v>
      </c>
      <c r="N1364" s="192" t="s">
        <v>295</v>
      </c>
      <c r="O1364" s="192" t="s">
        <v>263</v>
      </c>
      <c r="Q1364" s="192" t="s">
        <v>320</v>
      </c>
      <c r="R1364" s="192" t="s">
        <v>264</v>
      </c>
      <c r="S1364" s="199" t="b">
        <v>0</v>
      </c>
      <c r="V1364" s="198">
        <v>43195</v>
      </c>
      <c r="W1364" s="192" t="s">
        <v>295</v>
      </c>
      <c r="X1364"/>
      <c r="Z1364" s="192" t="s">
        <v>295</v>
      </c>
      <c r="AC1364" s="192" t="s">
        <v>2896</v>
      </c>
      <c r="AD1364" s="200">
        <v>43287</v>
      </c>
      <c r="AE1364" s="192" t="s">
        <v>583</v>
      </c>
      <c r="AF1364" s="192" t="s">
        <v>2879</v>
      </c>
      <c r="AG1364" s="192" t="s">
        <v>2884</v>
      </c>
      <c r="AH1364" s="198">
        <v>43480</v>
      </c>
      <c r="AI1364" s="192" t="s">
        <v>4935</v>
      </c>
      <c r="AJ1364" s="151" t="str">
        <f t="shared" si="21"/>
        <v>FS</v>
      </c>
      <c r="AK1364" s="151" t="b">
        <f>ISNUMBER(SEARCH("IRT",Table1[[#This Row],[Current_Status]]))</f>
        <v>0</v>
      </c>
      <c r="AL1364" s="152">
        <f>YEAR(Table1[[#This Row],[Project_Initiated]])</f>
        <v>2018</v>
      </c>
      <c r="AM1364" s="87">
        <v>43785</v>
      </c>
      <c r="AN1364" s="87" t="str">
        <f>IF(AND(Table1[[#This Row],[Completed Date]]&gt;="07/01/2019"+0,Table1[[#This Row],[Completed Date]]&lt;="6/30/2020"+0),"FY 19-20",IF(AND(Table1[[#This Row],[Completed Date]]&gt;="07/01/2018"+0,Table1[[#This Row],[Completed Date]]&lt;="6/30/2019"+0),"FY 18-19",""))</f>
        <v>FY 18-19</v>
      </c>
      <c r="AO1364" s="152" t="str">
        <f>IFERROR(FIND("R",Table1[[#This Row],[FS_Priority]]),"")</f>
        <v/>
      </c>
    </row>
    <row r="1365" spans="1:41" hidden="1" x14ac:dyDescent="0.25">
      <c r="A1365" s="192" t="s">
        <v>828</v>
      </c>
      <c r="B1365" s="192" t="s">
        <v>295</v>
      </c>
      <c r="C1365" s="192" t="s">
        <v>828</v>
      </c>
      <c r="D1365" s="199" t="b">
        <v>0</v>
      </c>
      <c r="E1365" s="192" t="s">
        <v>141</v>
      </c>
      <c r="F1365" s="192" t="s">
        <v>3358</v>
      </c>
      <c r="G1365" s="192" t="s">
        <v>295</v>
      </c>
      <c r="H1365" s="192" t="s">
        <v>549</v>
      </c>
      <c r="I1365" s="192" t="s">
        <v>3956</v>
      </c>
      <c r="J1365" s="192" t="s">
        <v>2838</v>
      </c>
      <c r="K1365" s="192" t="s">
        <v>3951</v>
      </c>
      <c r="L1365" s="192" t="s">
        <v>381</v>
      </c>
      <c r="M1365" s="192" t="s">
        <v>3957</v>
      </c>
      <c r="N1365" s="192" t="s">
        <v>295</v>
      </c>
      <c r="O1365" s="192" t="s">
        <v>243</v>
      </c>
      <c r="Q1365" s="192" t="s">
        <v>295</v>
      </c>
      <c r="R1365" s="192" t="s">
        <v>323</v>
      </c>
      <c r="S1365" s="199" t="b">
        <v>1</v>
      </c>
      <c r="V1365" s="198">
        <v>43196</v>
      </c>
      <c r="W1365" s="192" t="s">
        <v>295</v>
      </c>
      <c r="X1365"/>
      <c r="Z1365" s="192" t="s">
        <v>295</v>
      </c>
      <c r="AC1365" s="192" t="s">
        <v>295</v>
      </c>
      <c r="AE1365" s="192" t="s">
        <v>243</v>
      </c>
      <c r="AF1365" s="192" t="s">
        <v>295</v>
      </c>
      <c r="AG1365" s="192" t="s">
        <v>624</v>
      </c>
      <c r="AH1365" s="200">
        <v>43322</v>
      </c>
      <c r="AI1365" s="192" t="s">
        <v>4935</v>
      </c>
      <c r="AJ1365" s="151" t="str">
        <f t="shared" si="21"/>
        <v>FS</v>
      </c>
      <c r="AK1365" s="151" t="b">
        <f>ISNUMBER(SEARCH("IRT",Table1[[#This Row],[Current_Status]]))</f>
        <v>0</v>
      </c>
      <c r="AL1365" s="152">
        <f>YEAR(Table1[[#This Row],[Project_Initiated]])</f>
        <v>2018</v>
      </c>
      <c r="AM1365" s="87">
        <v>43785</v>
      </c>
      <c r="AN1365" s="87" t="str">
        <f>IF(AND(Table1[[#This Row],[Completed Date]]&gt;="07/01/2019"+0,Table1[[#This Row],[Completed Date]]&lt;="6/30/2020"+0),"FY 19-20",IF(AND(Table1[[#This Row],[Completed Date]]&gt;="07/01/2018"+0,Table1[[#This Row],[Completed Date]]&lt;="6/30/2019"+0),"FY 18-19",""))</f>
        <v>FY 18-19</v>
      </c>
      <c r="AO1365" s="152" t="str">
        <f>IFERROR(FIND("R",Table1[[#This Row],[FS_Priority]]),"")</f>
        <v/>
      </c>
    </row>
    <row r="1366" spans="1:41" hidden="1" x14ac:dyDescent="0.25">
      <c r="A1366" s="192" t="s">
        <v>393</v>
      </c>
      <c r="B1366" s="192" t="s">
        <v>295</v>
      </c>
      <c r="C1366" s="192" t="s">
        <v>393</v>
      </c>
      <c r="D1366" s="199" t="b">
        <v>0</v>
      </c>
      <c r="E1366" s="192" t="s">
        <v>141</v>
      </c>
      <c r="F1366" s="192" t="s">
        <v>3411</v>
      </c>
      <c r="G1366" s="192" t="s">
        <v>295</v>
      </c>
      <c r="H1366" s="192" t="s">
        <v>549</v>
      </c>
      <c r="I1366" s="192" t="s">
        <v>4006</v>
      </c>
      <c r="J1366" s="192" t="s">
        <v>2838</v>
      </c>
      <c r="K1366" s="192" t="s">
        <v>3951</v>
      </c>
      <c r="L1366" s="192" t="s">
        <v>381</v>
      </c>
      <c r="M1366" s="192" t="s">
        <v>3952</v>
      </c>
      <c r="N1366" s="192" t="s">
        <v>295</v>
      </c>
      <c r="O1366" s="192" t="s">
        <v>263</v>
      </c>
      <c r="Q1366" s="192" t="s">
        <v>394</v>
      </c>
      <c r="R1366" s="192" t="s">
        <v>394</v>
      </c>
      <c r="S1366" s="199" t="b">
        <v>0</v>
      </c>
      <c r="V1366" s="198">
        <v>43165</v>
      </c>
      <c r="W1366" s="192" t="s">
        <v>295</v>
      </c>
      <c r="X1366"/>
      <c r="Z1366" s="192" t="s">
        <v>295</v>
      </c>
      <c r="AC1366" s="192" t="s">
        <v>3042</v>
      </c>
      <c r="AE1366" s="192" t="s">
        <v>257</v>
      </c>
      <c r="AF1366" s="192" t="s">
        <v>829</v>
      </c>
      <c r="AG1366" s="192" t="s">
        <v>2884</v>
      </c>
      <c r="AH1366" s="198">
        <v>43542</v>
      </c>
      <c r="AI1366" s="192" t="s">
        <v>4933</v>
      </c>
      <c r="AJ1366" s="151" t="str">
        <f t="shared" si="21"/>
        <v>FS</v>
      </c>
      <c r="AK1366" s="151" t="b">
        <f>ISNUMBER(SEARCH("IRT",Table1[[#This Row],[Current_Status]]))</f>
        <v>0</v>
      </c>
      <c r="AL1366" s="152">
        <f>YEAR(Table1[[#This Row],[Project_Initiated]])</f>
        <v>2018</v>
      </c>
      <c r="AM1366" s="87">
        <v>43785</v>
      </c>
      <c r="AN1366" s="87" t="str">
        <f>IF(AND(Table1[[#This Row],[Completed Date]]&gt;="07/01/2019"+0,Table1[[#This Row],[Completed Date]]&lt;="6/30/2020"+0),"FY 19-20",IF(AND(Table1[[#This Row],[Completed Date]]&gt;="07/01/2018"+0,Table1[[#This Row],[Completed Date]]&lt;="6/30/2019"+0),"FY 18-19",""))</f>
        <v>FY 18-19</v>
      </c>
      <c r="AO1366" s="152" t="str">
        <f>IFERROR(FIND("R",Table1[[#This Row],[FS_Priority]]),"")</f>
        <v/>
      </c>
    </row>
    <row r="1367" spans="1:41" hidden="1" x14ac:dyDescent="0.25">
      <c r="A1367" s="192" t="s">
        <v>830</v>
      </c>
      <c r="B1367" s="192" t="s">
        <v>295</v>
      </c>
      <c r="C1367" s="192" t="s">
        <v>830</v>
      </c>
      <c r="D1367" s="199" t="b">
        <v>0</v>
      </c>
      <c r="E1367" s="192" t="s">
        <v>141</v>
      </c>
      <c r="F1367" s="192" t="s">
        <v>3378</v>
      </c>
      <c r="G1367" s="192" t="s">
        <v>295</v>
      </c>
      <c r="H1367" s="192" t="s">
        <v>549</v>
      </c>
      <c r="I1367" s="192" t="s">
        <v>3909</v>
      </c>
      <c r="J1367" s="192" t="s">
        <v>2838</v>
      </c>
      <c r="K1367" s="192" t="s">
        <v>3951</v>
      </c>
      <c r="L1367" s="192" t="s">
        <v>381</v>
      </c>
      <c r="M1367" s="192" t="s">
        <v>3954</v>
      </c>
      <c r="N1367" s="192" t="s">
        <v>295</v>
      </c>
      <c r="O1367" s="192" t="s">
        <v>243</v>
      </c>
      <c r="Q1367" s="192" t="s">
        <v>295</v>
      </c>
      <c r="R1367" s="192" t="s">
        <v>428</v>
      </c>
      <c r="S1367" s="199" t="b">
        <v>0</v>
      </c>
      <c r="V1367" s="198">
        <v>43200</v>
      </c>
      <c r="W1367" s="192" t="s">
        <v>295</v>
      </c>
      <c r="X1367"/>
      <c r="Z1367" s="192" t="s">
        <v>295</v>
      </c>
      <c r="AC1367" s="192" t="s">
        <v>295</v>
      </c>
      <c r="AE1367" s="192" t="s">
        <v>243</v>
      </c>
      <c r="AF1367" s="192" t="s">
        <v>295</v>
      </c>
      <c r="AG1367" s="192" t="s">
        <v>624</v>
      </c>
      <c r="AH1367" s="198">
        <v>43336</v>
      </c>
      <c r="AI1367" s="192" t="s">
        <v>4935</v>
      </c>
      <c r="AJ1367" s="151" t="str">
        <f t="shared" si="21"/>
        <v>FS</v>
      </c>
      <c r="AK1367" s="151" t="b">
        <f>ISNUMBER(SEARCH("IRT",Table1[[#This Row],[Current_Status]]))</f>
        <v>0</v>
      </c>
      <c r="AL1367" s="152">
        <f>YEAR(Table1[[#This Row],[Project_Initiated]])</f>
        <v>2018</v>
      </c>
      <c r="AM1367" s="87">
        <v>43785</v>
      </c>
      <c r="AN1367" s="87" t="str">
        <f>IF(AND(Table1[[#This Row],[Completed Date]]&gt;="07/01/2019"+0,Table1[[#This Row],[Completed Date]]&lt;="6/30/2020"+0),"FY 19-20",IF(AND(Table1[[#This Row],[Completed Date]]&gt;="07/01/2018"+0,Table1[[#This Row],[Completed Date]]&lt;="6/30/2019"+0),"FY 18-19",""))</f>
        <v>FY 18-19</v>
      </c>
      <c r="AO1367" s="152" t="str">
        <f>IFERROR(FIND("R",Table1[[#This Row],[FS_Priority]]),"")</f>
        <v/>
      </c>
    </row>
    <row r="1368" spans="1:41" hidden="1" x14ac:dyDescent="0.25">
      <c r="A1368" s="192" t="s">
        <v>419</v>
      </c>
      <c r="B1368" s="192" t="s">
        <v>295</v>
      </c>
      <c r="C1368" s="192" t="s">
        <v>419</v>
      </c>
      <c r="D1368" s="199" t="b">
        <v>0</v>
      </c>
      <c r="E1368" s="192" t="s">
        <v>151</v>
      </c>
      <c r="F1368" s="192" t="s">
        <v>3502</v>
      </c>
      <c r="G1368" s="192" t="s">
        <v>2798</v>
      </c>
      <c r="H1368" s="192" t="s">
        <v>558</v>
      </c>
      <c r="I1368" s="192" t="s">
        <v>4091</v>
      </c>
      <c r="J1368" s="192" t="s">
        <v>2838</v>
      </c>
      <c r="K1368" s="192" t="s">
        <v>4035</v>
      </c>
      <c r="L1368" s="192" t="s">
        <v>153</v>
      </c>
      <c r="M1368" s="192" t="s">
        <v>3906</v>
      </c>
      <c r="N1368" s="192" t="s">
        <v>295</v>
      </c>
      <c r="O1368" s="192" t="s">
        <v>263</v>
      </c>
      <c r="Q1368" s="192" t="s">
        <v>399</v>
      </c>
      <c r="R1368" s="192" t="s">
        <v>399</v>
      </c>
      <c r="S1368" s="199" t="b">
        <v>0</v>
      </c>
      <c r="V1368" s="198">
        <v>43200</v>
      </c>
      <c r="W1368" s="192" t="s">
        <v>295</v>
      </c>
      <c r="X1368"/>
      <c r="Z1368" s="192" t="s">
        <v>295</v>
      </c>
      <c r="AC1368" s="192" t="s">
        <v>4493</v>
      </c>
      <c r="AE1368" s="192" t="s">
        <v>257</v>
      </c>
      <c r="AF1368" s="192" t="s">
        <v>831</v>
      </c>
      <c r="AG1368" s="192" t="s">
        <v>2884</v>
      </c>
      <c r="AH1368" s="200">
        <v>43691</v>
      </c>
      <c r="AI1368" s="192" t="s">
        <v>4935</v>
      </c>
      <c r="AJ1368" s="151" t="str">
        <f t="shared" si="21"/>
        <v>FS</v>
      </c>
      <c r="AK1368" s="151" t="b">
        <f>ISNUMBER(SEARCH("IRT",Table1[[#This Row],[Current_Status]]))</f>
        <v>0</v>
      </c>
      <c r="AL1368" s="152">
        <f>YEAR(Table1[[#This Row],[Project_Initiated]])</f>
        <v>2018</v>
      </c>
      <c r="AM1368" s="87">
        <v>43785</v>
      </c>
      <c r="AN1368" s="87" t="str">
        <f>IF(AND(Table1[[#This Row],[Completed Date]]&gt;="07/01/2019"+0,Table1[[#This Row],[Completed Date]]&lt;="6/30/2020"+0),"FY 19-20",IF(AND(Table1[[#This Row],[Completed Date]]&gt;="07/01/2018"+0,Table1[[#This Row],[Completed Date]]&lt;="6/30/2019"+0),"FY 18-19",""))</f>
        <v>FY 19-20</v>
      </c>
      <c r="AO1368" s="152" t="str">
        <f>IFERROR(FIND("R",Table1[[#This Row],[FS_Priority]]),"")</f>
        <v/>
      </c>
    </row>
    <row r="1369" spans="1:41" hidden="1" x14ac:dyDescent="0.25">
      <c r="A1369" s="192" t="s">
        <v>832</v>
      </c>
      <c r="B1369" s="192" t="s">
        <v>295</v>
      </c>
      <c r="C1369" s="192" t="s">
        <v>832</v>
      </c>
      <c r="D1369" s="199" t="b">
        <v>0</v>
      </c>
      <c r="E1369" s="192" t="s">
        <v>141</v>
      </c>
      <c r="F1369" s="192" t="s">
        <v>3377</v>
      </c>
      <c r="G1369" s="192" t="s">
        <v>295</v>
      </c>
      <c r="H1369" s="192" t="s">
        <v>551</v>
      </c>
      <c r="I1369" s="192" t="s">
        <v>3962</v>
      </c>
      <c r="J1369" s="192" t="s">
        <v>2838</v>
      </c>
      <c r="K1369" s="192" t="s">
        <v>3951</v>
      </c>
      <c r="L1369" s="192" t="s">
        <v>381</v>
      </c>
      <c r="M1369" s="192" t="s">
        <v>3963</v>
      </c>
      <c r="N1369" s="192" t="s">
        <v>295</v>
      </c>
      <c r="O1369" s="192" t="s">
        <v>243</v>
      </c>
      <c r="Q1369" s="192" t="s">
        <v>295</v>
      </c>
      <c r="R1369" s="192" t="s">
        <v>324</v>
      </c>
      <c r="S1369" s="199" t="b">
        <v>1</v>
      </c>
      <c r="V1369" s="198">
        <v>43200</v>
      </c>
      <c r="W1369" s="192" t="s">
        <v>295</v>
      </c>
      <c r="X1369"/>
      <c r="Z1369" s="192" t="s">
        <v>295</v>
      </c>
      <c r="AC1369" s="192" t="s">
        <v>295</v>
      </c>
      <c r="AD1369" s="167"/>
      <c r="AE1369" s="192" t="s">
        <v>243</v>
      </c>
      <c r="AF1369" s="192" t="s">
        <v>295</v>
      </c>
      <c r="AG1369" s="192" t="s">
        <v>624</v>
      </c>
      <c r="AH1369" s="200">
        <v>43412</v>
      </c>
      <c r="AI1369" s="192" t="s">
        <v>4935</v>
      </c>
      <c r="AJ1369" s="151" t="str">
        <f t="shared" si="21"/>
        <v>FS</v>
      </c>
      <c r="AK1369" s="151" t="b">
        <f>ISNUMBER(SEARCH("IRT",Table1[[#This Row],[Current_Status]]))</f>
        <v>0</v>
      </c>
      <c r="AL1369" s="152">
        <f>YEAR(Table1[[#This Row],[Project_Initiated]])</f>
        <v>2018</v>
      </c>
      <c r="AM1369" s="87">
        <v>43785</v>
      </c>
      <c r="AN1369" s="87" t="str">
        <f>IF(AND(Table1[[#This Row],[Completed Date]]&gt;="07/01/2019"+0,Table1[[#This Row],[Completed Date]]&lt;="6/30/2020"+0),"FY 19-20",IF(AND(Table1[[#This Row],[Completed Date]]&gt;="07/01/2018"+0,Table1[[#This Row],[Completed Date]]&lt;="6/30/2019"+0),"FY 18-19",""))</f>
        <v>FY 18-19</v>
      </c>
      <c r="AO1369" s="152" t="str">
        <f>IFERROR(FIND("R",Table1[[#This Row],[FS_Priority]]),"")</f>
        <v/>
      </c>
    </row>
    <row r="1370" spans="1:41" hidden="1" x14ac:dyDescent="0.25">
      <c r="A1370" s="192" t="s">
        <v>833</v>
      </c>
      <c r="B1370" s="192" t="s">
        <v>295</v>
      </c>
      <c r="C1370" s="192" t="s">
        <v>833</v>
      </c>
      <c r="D1370" s="199" t="b">
        <v>0</v>
      </c>
      <c r="E1370" s="192" t="s">
        <v>4804</v>
      </c>
      <c r="F1370" s="192" t="s">
        <v>3579</v>
      </c>
      <c r="G1370" s="192" t="s">
        <v>295</v>
      </c>
      <c r="H1370" s="192" t="s">
        <v>2411</v>
      </c>
      <c r="I1370" s="192" t="s">
        <v>4187</v>
      </c>
      <c r="J1370" s="192" t="s">
        <v>2838</v>
      </c>
      <c r="K1370" s="192" t="s">
        <v>3793</v>
      </c>
      <c r="L1370" s="192" t="s">
        <v>332</v>
      </c>
      <c r="M1370" s="192" t="s">
        <v>4188</v>
      </c>
      <c r="N1370" s="192" t="s">
        <v>295</v>
      </c>
      <c r="O1370" s="192" t="s">
        <v>243</v>
      </c>
      <c r="Q1370" s="192" t="s">
        <v>295</v>
      </c>
      <c r="R1370" s="192" t="s">
        <v>302</v>
      </c>
      <c r="S1370" s="199" t="b">
        <v>0</v>
      </c>
      <c r="V1370" s="198">
        <v>43200</v>
      </c>
      <c r="W1370" s="192" t="s">
        <v>295</v>
      </c>
      <c r="X1370"/>
      <c r="Z1370" s="192" t="s">
        <v>295</v>
      </c>
      <c r="AC1370" s="192" t="s">
        <v>295</v>
      </c>
      <c r="AD1370" s="167"/>
      <c r="AE1370" s="192" t="s">
        <v>243</v>
      </c>
      <c r="AF1370" s="192" t="s">
        <v>295</v>
      </c>
      <c r="AG1370" s="192" t="s">
        <v>624</v>
      </c>
      <c r="AH1370" s="200">
        <v>43336</v>
      </c>
      <c r="AI1370" s="192" t="s">
        <v>4935</v>
      </c>
      <c r="AJ1370" s="151" t="str">
        <f t="shared" si="21"/>
        <v>FS</v>
      </c>
      <c r="AK1370" s="151" t="b">
        <f>ISNUMBER(SEARCH("IRT",Table1[[#This Row],[Current_Status]]))</f>
        <v>0</v>
      </c>
      <c r="AL1370" s="152">
        <f>YEAR(Table1[[#This Row],[Project_Initiated]])</f>
        <v>2018</v>
      </c>
      <c r="AM1370" s="87">
        <v>43785</v>
      </c>
      <c r="AN1370" s="87" t="str">
        <f>IF(AND(Table1[[#This Row],[Completed Date]]&gt;="07/01/2019"+0,Table1[[#This Row],[Completed Date]]&lt;="6/30/2020"+0),"FY 19-20",IF(AND(Table1[[#This Row],[Completed Date]]&gt;="07/01/2018"+0,Table1[[#This Row],[Completed Date]]&lt;="6/30/2019"+0),"FY 18-19",""))</f>
        <v>FY 18-19</v>
      </c>
      <c r="AO1370" s="152" t="str">
        <f>IFERROR(FIND("R",Table1[[#This Row],[FS_Priority]]),"")</f>
        <v/>
      </c>
    </row>
    <row r="1371" spans="1:41" hidden="1" x14ac:dyDescent="0.25">
      <c r="A1371" s="192" t="s">
        <v>835</v>
      </c>
      <c r="B1371" s="192" t="s">
        <v>295</v>
      </c>
      <c r="C1371" s="192" t="s">
        <v>835</v>
      </c>
      <c r="D1371" s="199" t="b">
        <v>0</v>
      </c>
      <c r="E1371" s="192" t="s">
        <v>76</v>
      </c>
      <c r="F1371" s="192" t="s">
        <v>3300</v>
      </c>
      <c r="G1371" s="192" t="s">
        <v>295</v>
      </c>
      <c r="H1371" s="192" t="s">
        <v>1092</v>
      </c>
      <c r="I1371" s="192" t="s">
        <v>3869</v>
      </c>
      <c r="J1371" s="192" t="s">
        <v>2838</v>
      </c>
      <c r="K1371" s="192" t="s">
        <v>3856</v>
      </c>
      <c r="L1371" s="192" t="s">
        <v>77</v>
      </c>
      <c r="M1371" s="192" t="s">
        <v>3859</v>
      </c>
      <c r="N1371" s="192" t="s">
        <v>295</v>
      </c>
      <c r="O1371" s="192" t="s">
        <v>263</v>
      </c>
      <c r="P1371" s="167"/>
      <c r="Q1371" s="192" t="s">
        <v>295</v>
      </c>
      <c r="R1371" s="192" t="s">
        <v>295</v>
      </c>
      <c r="S1371" s="199" t="b">
        <v>1</v>
      </c>
      <c r="T1371" s="167"/>
      <c r="V1371" s="198">
        <v>43200</v>
      </c>
      <c r="W1371" s="192" t="s">
        <v>295</v>
      </c>
      <c r="X1371" s="167"/>
      <c r="Y1371" s="167"/>
      <c r="Z1371" s="192" t="s">
        <v>295</v>
      </c>
      <c r="AC1371" s="192" t="s">
        <v>2776</v>
      </c>
      <c r="AE1371" s="192" t="s">
        <v>263</v>
      </c>
      <c r="AF1371" s="192" t="s">
        <v>295</v>
      </c>
      <c r="AG1371" s="192" t="s">
        <v>2884</v>
      </c>
      <c r="AH1371" s="200">
        <v>43353</v>
      </c>
      <c r="AI1371" s="192" t="s">
        <v>4933</v>
      </c>
      <c r="AJ1371" s="151" t="str">
        <f t="shared" si="21"/>
        <v>FS</v>
      </c>
      <c r="AK1371" s="151" t="b">
        <f>ISNUMBER(SEARCH("IRT",Table1[[#This Row],[Current_Status]]))</f>
        <v>0</v>
      </c>
      <c r="AL1371" s="152">
        <f>YEAR(Table1[[#This Row],[Project_Initiated]])</f>
        <v>2018</v>
      </c>
      <c r="AM1371" s="87">
        <v>43785</v>
      </c>
      <c r="AN1371" s="87" t="str">
        <f>IF(AND(Table1[[#This Row],[Completed Date]]&gt;="07/01/2019"+0,Table1[[#This Row],[Completed Date]]&lt;="6/30/2020"+0),"FY 19-20",IF(AND(Table1[[#This Row],[Completed Date]]&gt;="07/01/2018"+0,Table1[[#This Row],[Completed Date]]&lt;="6/30/2019"+0),"FY 18-19",""))</f>
        <v>FY 18-19</v>
      </c>
      <c r="AO1371" s="152" t="str">
        <f>IFERROR(FIND("R",Table1[[#This Row],[FS_Priority]]),"")</f>
        <v/>
      </c>
    </row>
    <row r="1372" spans="1:41" hidden="1" x14ac:dyDescent="0.25">
      <c r="A1372" s="192" t="s">
        <v>836</v>
      </c>
      <c r="B1372" s="192" t="s">
        <v>295</v>
      </c>
      <c r="C1372" s="192" t="s">
        <v>836</v>
      </c>
      <c r="D1372" s="199" t="b">
        <v>0</v>
      </c>
      <c r="E1372" s="192" t="s">
        <v>151</v>
      </c>
      <c r="F1372" s="192" t="s">
        <v>3469</v>
      </c>
      <c r="G1372" s="192" t="s">
        <v>295</v>
      </c>
      <c r="H1372" s="192" t="s">
        <v>378</v>
      </c>
      <c r="I1372" s="192" t="s">
        <v>372</v>
      </c>
      <c r="J1372" s="192" t="s">
        <v>2838</v>
      </c>
      <c r="K1372" s="192" t="s">
        <v>4035</v>
      </c>
      <c r="L1372" s="192" t="s">
        <v>153</v>
      </c>
      <c r="M1372" s="192" t="s">
        <v>4060</v>
      </c>
      <c r="N1372" s="192" t="s">
        <v>295</v>
      </c>
      <c r="O1372" s="192" t="s">
        <v>243</v>
      </c>
      <c r="P1372" s="167"/>
      <c r="Q1372" s="192" t="s">
        <v>295</v>
      </c>
      <c r="R1372" s="192" t="s">
        <v>328</v>
      </c>
      <c r="S1372" s="199" t="b">
        <v>1</v>
      </c>
      <c r="T1372" s="167"/>
      <c r="V1372" s="198">
        <v>43202</v>
      </c>
      <c r="W1372" s="192" t="s">
        <v>295</v>
      </c>
      <c r="X1372"/>
      <c r="Z1372" s="192" t="s">
        <v>295</v>
      </c>
      <c r="AC1372" s="192" t="s">
        <v>295</v>
      </c>
      <c r="AE1372" s="192" t="s">
        <v>243</v>
      </c>
      <c r="AF1372" s="192" t="s">
        <v>295</v>
      </c>
      <c r="AG1372" s="192" t="s">
        <v>624</v>
      </c>
      <c r="AH1372" s="200">
        <v>43336</v>
      </c>
      <c r="AI1372" s="192" t="s">
        <v>4935</v>
      </c>
      <c r="AJ1372" s="151" t="str">
        <f t="shared" si="21"/>
        <v>FS</v>
      </c>
      <c r="AK1372" s="151" t="b">
        <f>ISNUMBER(SEARCH("IRT",Table1[[#This Row],[Current_Status]]))</f>
        <v>0</v>
      </c>
      <c r="AL1372" s="152">
        <f>YEAR(Table1[[#This Row],[Project_Initiated]])</f>
        <v>2018</v>
      </c>
      <c r="AM1372" s="87">
        <v>43785</v>
      </c>
      <c r="AN1372" s="87" t="str">
        <f>IF(AND(Table1[[#This Row],[Completed Date]]&gt;="07/01/2019"+0,Table1[[#This Row],[Completed Date]]&lt;="6/30/2020"+0),"FY 19-20",IF(AND(Table1[[#This Row],[Completed Date]]&gt;="07/01/2018"+0,Table1[[#This Row],[Completed Date]]&lt;="6/30/2019"+0),"FY 18-19",""))</f>
        <v>FY 18-19</v>
      </c>
      <c r="AO1372" s="152" t="str">
        <f>IFERROR(FIND("R",Table1[[#This Row],[FS_Priority]]),"")</f>
        <v/>
      </c>
    </row>
    <row r="1373" spans="1:41" hidden="1" x14ac:dyDescent="0.25">
      <c r="A1373" s="192" t="s">
        <v>837</v>
      </c>
      <c r="B1373" s="192" t="s">
        <v>295</v>
      </c>
      <c r="C1373" s="192" t="s">
        <v>837</v>
      </c>
      <c r="D1373" s="199" t="b">
        <v>0</v>
      </c>
      <c r="E1373" s="192" t="s">
        <v>76</v>
      </c>
      <c r="F1373" s="192" t="s">
        <v>3294</v>
      </c>
      <c r="G1373" s="192" t="s">
        <v>295</v>
      </c>
      <c r="H1373" s="192" t="s">
        <v>369</v>
      </c>
      <c r="I1373" s="192" t="s">
        <v>3867</v>
      </c>
      <c r="J1373" s="192" t="s">
        <v>2838</v>
      </c>
      <c r="K1373" s="192" t="s">
        <v>3856</v>
      </c>
      <c r="L1373" s="192" t="s">
        <v>77</v>
      </c>
      <c r="M1373" s="192" t="s">
        <v>3859</v>
      </c>
      <c r="N1373" s="192" t="s">
        <v>295</v>
      </c>
      <c r="O1373" s="192" t="s">
        <v>263</v>
      </c>
      <c r="Q1373" s="192" t="s">
        <v>295</v>
      </c>
      <c r="R1373" s="192" t="s">
        <v>320</v>
      </c>
      <c r="S1373" s="199" t="b">
        <v>1</v>
      </c>
      <c r="V1373" s="198">
        <v>43202</v>
      </c>
      <c r="W1373" s="192" t="s">
        <v>295</v>
      </c>
      <c r="X1373"/>
      <c r="Z1373" s="192" t="s">
        <v>295</v>
      </c>
      <c r="AC1373" s="192" t="s">
        <v>2956</v>
      </c>
      <c r="AE1373" s="192" t="s">
        <v>257</v>
      </c>
      <c r="AF1373" s="192" t="s">
        <v>838</v>
      </c>
      <c r="AG1373" s="192" t="s">
        <v>2884</v>
      </c>
      <c r="AH1373" s="198">
        <v>43497</v>
      </c>
      <c r="AI1373" s="192" t="s">
        <v>4933</v>
      </c>
      <c r="AJ1373" s="151" t="str">
        <f t="shared" si="21"/>
        <v>FS</v>
      </c>
      <c r="AK1373" s="151" t="b">
        <f>ISNUMBER(SEARCH("IRT",Table1[[#This Row],[Current_Status]]))</f>
        <v>0</v>
      </c>
      <c r="AL1373" s="152">
        <f>YEAR(Table1[[#This Row],[Project_Initiated]])</f>
        <v>2018</v>
      </c>
      <c r="AM1373" s="87">
        <v>43785</v>
      </c>
      <c r="AN1373" s="87" t="str">
        <f>IF(AND(Table1[[#This Row],[Completed Date]]&gt;="07/01/2019"+0,Table1[[#This Row],[Completed Date]]&lt;="6/30/2020"+0),"FY 19-20",IF(AND(Table1[[#This Row],[Completed Date]]&gt;="07/01/2018"+0,Table1[[#This Row],[Completed Date]]&lt;="6/30/2019"+0),"FY 18-19",""))</f>
        <v>FY 18-19</v>
      </c>
      <c r="AO1373" s="152" t="str">
        <f>IFERROR(FIND("R",Table1[[#This Row],[FS_Priority]]),"")</f>
        <v/>
      </c>
    </row>
    <row r="1374" spans="1:41" hidden="1" x14ac:dyDescent="0.25">
      <c r="A1374" s="192" t="s">
        <v>839</v>
      </c>
      <c r="B1374" s="192" t="s">
        <v>295</v>
      </c>
      <c r="C1374" s="192" t="s">
        <v>839</v>
      </c>
      <c r="D1374" s="199" t="b">
        <v>0</v>
      </c>
      <c r="E1374" s="192" t="s">
        <v>141</v>
      </c>
      <c r="F1374" s="192" t="s">
        <v>3382</v>
      </c>
      <c r="G1374" s="192" t="s">
        <v>4488</v>
      </c>
      <c r="H1374" s="192" t="s">
        <v>536</v>
      </c>
      <c r="I1374" s="192" t="s">
        <v>3962</v>
      </c>
      <c r="J1374" s="192" t="s">
        <v>2838</v>
      </c>
      <c r="K1374" s="192" t="s">
        <v>3951</v>
      </c>
      <c r="L1374" s="192" t="s">
        <v>381</v>
      </c>
      <c r="M1374" s="192" t="s">
        <v>3974</v>
      </c>
      <c r="N1374" s="192" t="s">
        <v>4489</v>
      </c>
      <c r="O1374" s="192" t="s">
        <v>243</v>
      </c>
      <c r="Q1374" s="192" t="s">
        <v>295</v>
      </c>
      <c r="R1374" s="192" t="s">
        <v>295</v>
      </c>
      <c r="S1374" s="199" t="b">
        <v>1</v>
      </c>
      <c r="V1374" s="198">
        <v>43203</v>
      </c>
      <c r="W1374" s="192" t="s">
        <v>295</v>
      </c>
      <c r="X1374"/>
      <c r="Z1374" s="192" t="s">
        <v>295</v>
      </c>
      <c r="AC1374" s="192" t="s">
        <v>4490</v>
      </c>
      <c r="AE1374" s="192" t="s">
        <v>243</v>
      </c>
      <c r="AF1374" s="192" t="s">
        <v>4491</v>
      </c>
      <c r="AG1374" s="192" t="s">
        <v>624</v>
      </c>
      <c r="AH1374" s="198">
        <v>43336</v>
      </c>
      <c r="AI1374" s="192" t="s">
        <v>4935</v>
      </c>
      <c r="AJ1374" s="151" t="str">
        <f t="shared" si="21"/>
        <v>FS</v>
      </c>
      <c r="AK1374" s="151" t="b">
        <f>ISNUMBER(SEARCH("IRT",Table1[[#This Row],[Current_Status]]))</f>
        <v>0</v>
      </c>
      <c r="AL1374" s="152">
        <f>YEAR(Table1[[#This Row],[Project_Initiated]])</f>
        <v>2018</v>
      </c>
      <c r="AM1374" s="87">
        <v>43785</v>
      </c>
      <c r="AN1374" s="87" t="str">
        <f>IF(AND(Table1[[#This Row],[Completed Date]]&gt;="07/01/2019"+0,Table1[[#This Row],[Completed Date]]&lt;="6/30/2020"+0),"FY 19-20",IF(AND(Table1[[#This Row],[Completed Date]]&gt;="07/01/2018"+0,Table1[[#This Row],[Completed Date]]&lt;="6/30/2019"+0),"FY 18-19",""))</f>
        <v>FY 18-19</v>
      </c>
      <c r="AO1374" s="152" t="str">
        <f>IFERROR(FIND("R",Table1[[#This Row],[FS_Priority]]),"")</f>
        <v/>
      </c>
    </row>
    <row r="1375" spans="1:41" hidden="1" x14ac:dyDescent="0.25">
      <c r="A1375" s="192" t="s">
        <v>508</v>
      </c>
      <c r="B1375" s="192" t="s">
        <v>295</v>
      </c>
      <c r="C1375" s="192" t="s">
        <v>508</v>
      </c>
      <c r="D1375" s="199" t="b">
        <v>0</v>
      </c>
      <c r="E1375" s="192" t="s">
        <v>211</v>
      </c>
      <c r="F1375" s="192" t="s">
        <v>3616</v>
      </c>
      <c r="G1375" s="192" t="s">
        <v>509</v>
      </c>
      <c r="H1375" s="192" t="s">
        <v>575</v>
      </c>
      <c r="I1375" s="192" t="s">
        <v>4240</v>
      </c>
      <c r="J1375" s="192" t="s">
        <v>2851</v>
      </c>
      <c r="K1375" s="192" t="s">
        <v>4222</v>
      </c>
      <c r="L1375" s="192" t="s">
        <v>4866</v>
      </c>
      <c r="M1375" s="192" t="s">
        <v>4161</v>
      </c>
      <c r="N1375" s="192" t="s">
        <v>295</v>
      </c>
      <c r="O1375" s="192" t="s">
        <v>263</v>
      </c>
      <c r="Q1375" s="192" t="s">
        <v>295</v>
      </c>
      <c r="R1375" s="192" t="s">
        <v>295</v>
      </c>
      <c r="S1375" s="199" t="b">
        <v>0</v>
      </c>
      <c r="V1375" s="198">
        <v>43204</v>
      </c>
      <c r="W1375" s="192" t="s">
        <v>295</v>
      </c>
      <c r="X1375"/>
      <c r="Z1375" s="192" t="s">
        <v>295</v>
      </c>
      <c r="AC1375" s="192" t="s">
        <v>840</v>
      </c>
      <c r="AE1375" s="192" t="s">
        <v>257</v>
      </c>
      <c r="AF1375" s="192" t="s">
        <v>3057</v>
      </c>
      <c r="AG1375" s="192" t="s">
        <v>2884</v>
      </c>
      <c r="AH1375" s="198">
        <v>43291</v>
      </c>
      <c r="AI1375" s="192" t="s">
        <v>4933</v>
      </c>
      <c r="AJ1375" s="151" t="str">
        <f t="shared" si="21"/>
        <v>FS</v>
      </c>
      <c r="AK1375" s="151" t="b">
        <f>ISNUMBER(SEARCH("IRT",Table1[[#This Row],[Current_Status]]))</f>
        <v>0</v>
      </c>
      <c r="AL1375" s="152">
        <f>YEAR(Table1[[#This Row],[Project_Initiated]])</f>
        <v>2018</v>
      </c>
      <c r="AM1375" s="87">
        <v>43785</v>
      </c>
      <c r="AN1375" s="87" t="str">
        <f>IF(AND(Table1[[#This Row],[Completed Date]]&gt;="07/01/2019"+0,Table1[[#This Row],[Completed Date]]&lt;="6/30/2020"+0),"FY 19-20",IF(AND(Table1[[#This Row],[Completed Date]]&gt;="07/01/2018"+0,Table1[[#This Row],[Completed Date]]&lt;="6/30/2019"+0),"FY 18-19",""))</f>
        <v>FY 18-19</v>
      </c>
      <c r="AO1375" s="152" t="str">
        <f>IFERROR(FIND("R",Table1[[#This Row],[FS_Priority]]),"")</f>
        <v/>
      </c>
    </row>
    <row r="1376" spans="1:41" hidden="1" x14ac:dyDescent="0.25">
      <c r="A1376" s="192" t="s">
        <v>841</v>
      </c>
      <c r="B1376" s="192" t="s">
        <v>295</v>
      </c>
      <c r="C1376" s="192" t="s">
        <v>841</v>
      </c>
      <c r="D1376" s="199" t="b">
        <v>0</v>
      </c>
      <c r="E1376" s="192" t="s">
        <v>530</v>
      </c>
      <c r="F1376" s="192" t="s">
        <v>3349</v>
      </c>
      <c r="G1376" s="192" t="s">
        <v>295</v>
      </c>
      <c r="H1376" s="192" t="s">
        <v>75</v>
      </c>
      <c r="I1376" s="192" t="s">
        <v>3937</v>
      </c>
      <c r="J1376" s="192" t="s">
        <v>2838</v>
      </c>
      <c r="K1376" s="192" t="s">
        <v>3932</v>
      </c>
      <c r="L1376" s="192" t="s">
        <v>2778</v>
      </c>
      <c r="M1376" s="192" t="s">
        <v>3935</v>
      </c>
      <c r="N1376" s="192" t="s">
        <v>295</v>
      </c>
      <c r="O1376" s="192" t="s">
        <v>243</v>
      </c>
      <c r="Q1376" s="192" t="s">
        <v>295</v>
      </c>
      <c r="R1376" s="192" t="s">
        <v>323</v>
      </c>
      <c r="S1376" s="199" t="b">
        <v>0</v>
      </c>
      <c r="V1376" s="198">
        <v>43215</v>
      </c>
      <c r="W1376" s="192" t="s">
        <v>295</v>
      </c>
      <c r="X1376"/>
      <c r="Z1376" s="192" t="s">
        <v>295</v>
      </c>
      <c r="AC1376" s="192" t="s">
        <v>295</v>
      </c>
      <c r="AE1376" s="192" t="s">
        <v>243</v>
      </c>
      <c r="AF1376" s="192" t="s">
        <v>295</v>
      </c>
      <c r="AG1376" s="192" t="s">
        <v>624</v>
      </c>
      <c r="AH1376" s="198">
        <v>43336</v>
      </c>
      <c r="AI1376" s="192" t="s">
        <v>4935</v>
      </c>
      <c r="AJ1376" s="151" t="str">
        <f t="shared" si="21"/>
        <v>FS</v>
      </c>
      <c r="AK1376" s="151" t="b">
        <f>ISNUMBER(SEARCH("IRT",Table1[[#This Row],[Current_Status]]))</f>
        <v>0</v>
      </c>
      <c r="AL1376" s="152">
        <f>YEAR(Table1[[#This Row],[Project_Initiated]])</f>
        <v>2018</v>
      </c>
      <c r="AM1376" s="87">
        <v>43785</v>
      </c>
      <c r="AN1376" s="87" t="str">
        <f>IF(AND(Table1[[#This Row],[Completed Date]]&gt;="07/01/2019"+0,Table1[[#This Row],[Completed Date]]&lt;="6/30/2020"+0),"FY 19-20",IF(AND(Table1[[#This Row],[Completed Date]]&gt;="07/01/2018"+0,Table1[[#This Row],[Completed Date]]&lt;="6/30/2019"+0),"FY 18-19",""))</f>
        <v>FY 18-19</v>
      </c>
      <c r="AO1376" s="152" t="str">
        <f>IFERROR(FIND("R",Table1[[#This Row],[FS_Priority]]),"")</f>
        <v/>
      </c>
    </row>
    <row r="1377" spans="1:41" hidden="1" x14ac:dyDescent="0.25">
      <c r="A1377" s="192" t="s">
        <v>379</v>
      </c>
      <c r="B1377" s="192" t="s">
        <v>295</v>
      </c>
      <c r="C1377" s="192" t="s">
        <v>379</v>
      </c>
      <c r="D1377" s="199" t="b">
        <v>0</v>
      </c>
      <c r="E1377" s="192" t="s">
        <v>530</v>
      </c>
      <c r="F1377" s="192" t="s">
        <v>3352</v>
      </c>
      <c r="G1377" s="192" t="s">
        <v>295</v>
      </c>
      <c r="H1377" s="192" t="s">
        <v>531</v>
      </c>
      <c r="I1377" s="192" t="s">
        <v>372</v>
      </c>
      <c r="J1377" s="192" t="s">
        <v>2838</v>
      </c>
      <c r="K1377" s="192" t="s">
        <v>3932</v>
      </c>
      <c r="L1377" s="192" t="s">
        <v>2778</v>
      </c>
      <c r="M1377" s="192" t="s">
        <v>3940</v>
      </c>
      <c r="N1377" s="192" t="s">
        <v>295</v>
      </c>
      <c r="O1377" s="192" t="s">
        <v>243</v>
      </c>
      <c r="Q1377" s="192" t="s">
        <v>302</v>
      </c>
      <c r="R1377" s="192" t="s">
        <v>320</v>
      </c>
      <c r="S1377" s="199" t="b">
        <v>0</v>
      </c>
      <c r="V1377" s="198">
        <v>43216</v>
      </c>
      <c r="W1377" s="192" t="s">
        <v>295</v>
      </c>
      <c r="X1377"/>
      <c r="Z1377" s="192" t="s">
        <v>295</v>
      </c>
      <c r="AC1377" s="192" t="s">
        <v>3163</v>
      </c>
      <c r="AE1377" s="192" t="s">
        <v>243</v>
      </c>
      <c r="AF1377" s="192" t="s">
        <v>295</v>
      </c>
      <c r="AG1377" s="192" t="s">
        <v>624</v>
      </c>
      <c r="AH1377" s="198">
        <v>43592</v>
      </c>
      <c r="AI1377" s="192" t="s">
        <v>4935</v>
      </c>
      <c r="AJ1377" s="151" t="str">
        <f t="shared" si="21"/>
        <v>FS</v>
      </c>
      <c r="AK1377" s="151" t="b">
        <f>ISNUMBER(SEARCH("IRT",Table1[[#This Row],[Current_Status]]))</f>
        <v>0</v>
      </c>
      <c r="AL1377" s="152">
        <f>YEAR(Table1[[#This Row],[Project_Initiated]])</f>
        <v>2018</v>
      </c>
      <c r="AM1377" s="87">
        <v>43785</v>
      </c>
      <c r="AN1377" s="87" t="str">
        <f>IF(AND(Table1[[#This Row],[Completed Date]]&gt;="07/01/2019"+0,Table1[[#This Row],[Completed Date]]&lt;="6/30/2020"+0),"FY 19-20",IF(AND(Table1[[#This Row],[Completed Date]]&gt;="07/01/2018"+0,Table1[[#This Row],[Completed Date]]&lt;="6/30/2019"+0),"FY 18-19",""))</f>
        <v>FY 18-19</v>
      </c>
      <c r="AO1377" s="152" t="str">
        <f>IFERROR(FIND("R",Table1[[#This Row],[FS_Priority]]),"")</f>
        <v/>
      </c>
    </row>
    <row r="1378" spans="1:41" hidden="1" x14ac:dyDescent="0.25">
      <c r="A1378" s="192" t="s">
        <v>842</v>
      </c>
      <c r="B1378" s="192" t="s">
        <v>295</v>
      </c>
      <c r="C1378" s="192" t="s">
        <v>842</v>
      </c>
      <c r="D1378" s="199" t="b">
        <v>0</v>
      </c>
      <c r="E1378" s="192" t="s">
        <v>141</v>
      </c>
      <c r="F1378" s="192" t="s">
        <v>3375</v>
      </c>
      <c r="G1378" s="192" t="s">
        <v>2786</v>
      </c>
      <c r="H1378" s="192" t="s">
        <v>548</v>
      </c>
      <c r="I1378" s="192" t="s">
        <v>372</v>
      </c>
      <c r="J1378" s="192" t="s">
        <v>2854</v>
      </c>
      <c r="K1378" s="192" t="s">
        <v>3951</v>
      </c>
      <c r="L1378" s="192" t="s">
        <v>381</v>
      </c>
      <c r="M1378" s="192" t="s">
        <v>3985</v>
      </c>
      <c r="N1378" s="192" t="s">
        <v>295</v>
      </c>
      <c r="O1378" s="192" t="s">
        <v>263</v>
      </c>
      <c r="Q1378" s="192" t="s">
        <v>295</v>
      </c>
      <c r="R1378" s="192" t="s">
        <v>305</v>
      </c>
      <c r="S1378" s="199" t="b">
        <v>1</v>
      </c>
      <c r="V1378" s="198">
        <v>43228</v>
      </c>
      <c r="W1378" s="192" t="s">
        <v>295</v>
      </c>
      <c r="X1378"/>
      <c r="Z1378" s="192" t="s">
        <v>295</v>
      </c>
      <c r="AC1378" s="192" t="s">
        <v>2871</v>
      </c>
      <c r="AE1378" s="192" t="s">
        <v>263</v>
      </c>
      <c r="AF1378" s="192" t="s">
        <v>295</v>
      </c>
      <c r="AG1378" s="192" t="s">
        <v>2884</v>
      </c>
      <c r="AH1378" s="198">
        <v>43448</v>
      </c>
      <c r="AI1378" s="192" t="s">
        <v>4935</v>
      </c>
      <c r="AJ1378" s="151" t="str">
        <f t="shared" si="21"/>
        <v>FS</v>
      </c>
      <c r="AK1378" s="151" t="b">
        <f>ISNUMBER(SEARCH("IRT",Table1[[#This Row],[Current_Status]]))</f>
        <v>0</v>
      </c>
      <c r="AL1378" s="152">
        <f>YEAR(Table1[[#This Row],[Project_Initiated]])</f>
        <v>2018</v>
      </c>
      <c r="AM1378" s="87">
        <v>43785</v>
      </c>
      <c r="AN1378" s="87" t="str">
        <f>IF(AND(Table1[[#This Row],[Completed Date]]&gt;="07/01/2019"+0,Table1[[#This Row],[Completed Date]]&lt;="6/30/2020"+0),"FY 19-20",IF(AND(Table1[[#This Row],[Completed Date]]&gt;="07/01/2018"+0,Table1[[#This Row],[Completed Date]]&lt;="6/30/2019"+0),"FY 18-19",""))</f>
        <v>FY 18-19</v>
      </c>
      <c r="AO1378" s="152" t="str">
        <f>IFERROR(FIND("R",Table1[[#This Row],[FS_Priority]]),"")</f>
        <v/>
      </c>
    </row>
    <row r="1379" spans="1:41" hidden="1" x14ac:dyDescent="0.25">
      <c r="A1379" s="192" t="s">
        <v>843</v>
      </c>
      <c r="B1379" s="192" t="s">
        <v>295</v>
      </c>
      <c r="C1379" s="192" t="s">
        <v>843</v>
      </c>
      <c r="D1379" s="199" t="b">
        <v>0</v>
      </c>
      <c r="E1379" s="192" t="s">
        <v>141</v>
      </c>
      <c r="F1379" s="192" t="s">
        <v>3384</v>
      </c>
      <c r="G1379" s="192" t="s">
        <v>295</v>
      </c>
      <c r="H1379" s="192" t="s">
        <v>549</v>
      </c>
      <c r="I1379" s="192" t="s">
        <v>3964</v>
      </c>
      <c r="J1379" s="192" t="s">
        <v>2838</v>
      </c>
      <c r="K1379" s="192" t="s">
        <v>3951</v>
      </c>
      <c r="L1379" s="192" t="s">
        <v>381</v>
      </c>
      <c r="M1379" s="192" t="s">
        <v>3952</v>
      </c>
      <c r="N1379" s="192" t="s">
        <v>295</v>
      </c>
      <c r="O1379" s="192" t="s">
        <v>243</v>
      </c>
      <c r="Q1379" s="192" t="s">
        <v>295</v>
      </c>
      <c r="R1379" s="192" t="s">
        <v>152</v>
      </c>
      <c r="S1379" s="199" t="b">
        <v>1</v>
      </c>
      <c r="V1379" s="198">
        <v>43217</v>
      </c>
      <c r="W1379" s="192" t="s">
        <v>295</v>
      </c>
      <c r="X1379"/>
      <c r="Z1379" s="192" t="s">
        <v>295</v>
      </c>
      <c r="AC1379" s="192" t="s">
        <v>295</v>
      </c>
      <c r="AE1379" s="192" t="s">
        <v>243</v>
      </c>
      <c r="AF1379" s="192" t="s">
        <v>295</v>
      </c>
      <c r="AG1379" s="192" t="s">
        <v>624</v>
      </c>
      <c r="AH1379" s="198">
        <v>43336</v>
      </c>
      <c r="AI1379" s="192" t="s">
        <v>4935</v>
      </c>
      <c r="AJ1379" s="151" t="str">
        <f t="shared" si="21"/>
        <v>FS</v>
      </c>
      <c r="AK1379" s="151" t="b">
        <f>ISNUMBER(SEARCH("IRT",Table1[[#This Row],[Current_Status]]))</f>
        <v>0</v>
      </c>
      <c r="AL1379" s="152">
        <f>YEAR(Table1[[#This Row],[Project_Initiated]])</f>
        <v>2018</v>
      </c>
      <c r="AM1379" s="87">
        <v>43785</v>
      </c>
      <c r="AN1379" s="87" t="str">
        <f>IF(AND(Table1[[#This Row],[Completed Date]]&gt;="07/01/2019"+0,Table1[[#This Row],[Completed Date]]&lt;="6/30/2020"+0),"FY 19-20",IF(AND(Table1[[#This Row],[Completed Date]]&gt;="07/01/2018"+0,Table1[[#This Row],[Completed Date]]&lt;="6/30/2019"+0),"FY 18-19",""))</f>
        <v>FY 18-19</v>
      </c>
      <c r="AO1379" s="152" t="str">
        <f>IFERROR(FIND("R",Table1[[#This Row],[FS_Priority]]),"")</f>
        <v/>
      </c>
    </row>
    <row r="1380" spans="1:41" hidden="1" x14ac:dyDescent="0.25">
      <c r="A1380" s="192" t="s">
        <v>844</v>
      </c>
      <c r="B1380" s="192" t="s">
        <v>295</v>
      </c>
      <c r="C1380" s="192" t="s">
        <v>844</v>
      </c>
      <c r="D1380" s="199" t="b">
        <v>0</v>
      </c>
      <c r="E1380" s="192" t="s">
        <v>141</v>
      </c>
      <c r="F1380" s="192" t="s">
        <v>3373</v>
      </c>
      <c r="G1380" s="192" t="s">
        <v>295</v>
      </c>
      <c r="H1380" s="192" t="s">
        <v>549</v>
      </c>
      <c r="I1380" s="192" t="s">
        <v>3961</v>
      </c>
      <c r="J1380" s="192" t="s">
        <v>2838</v>
      </c>
      <c r="K1380" s="192" t="s">
        <v>3951</v>
      </c>
      <c r="L1380" s="192" t="s">
        <v>381</v>
      </c>
      <c r="M1380" s="192" t="s">
        <v>3952</v>
      </c>
      <c r="N1380" s="192" t="s">
        <v>295</v>
      </c>
      <c r="O1380" s="192" t="s">
        <v>243</v>
      </c>
      <c r="Q1380" s="192" t="s">
        <v>295</v>
      </c>
      <c r="R1380" s="192" t="s">
        <v>313</v>
      </c>
      <c r="S1380" s="199" t="b">
        <v>1</v>
      </c>
      <c r="V1380" s="198">
        <v>43217</v>
      </c>
      <c r="W1380" s="192" t="s">
        <v>295</v>
      </c>
      <c r="X1380"/>
      <c r="Z1380" s="192" t="s">
        <v>295</v>
      </c>
      <c r="AC1380" s="192" t="s">
        <v>295</v>
      </c>
      <c r="AE1380" s="192" t="s">
        <v>243</v>
      </c>
      <c r="AF1380" s="192" t="s">
        <v>295</v>
      </c>
      <c r="AG1380" s="192" t="s">
        <v>624</v>
      </c>
      <c r="AH1380" s="198">
        <v>43336</v>
      </c>
      <c r="AI1380" s="192" t="s">
        <v>4935</v>
      </c>
      <c r="AJ1380" s="151" t="str">
        <f t="shared" si="21"/>
        <v>FS</v>
      </c>
      <c r="AK1380" s="151" t="b">
        <f>ISNUMBER(SEARCH("IRT",Table1[[#This Row],[Current_Status]]))</f>
        <v>0</v>
      </c>
      <c r="AL1380" s="152">
        <f>YEAR(Table1[[#This Row],[Project_Initiated]])</f>
        <v>2018</v>
      </c>
      <c r="AM1380" s="87">
        <v>43785</v>
      </c>
      <c r="AN1380" s="87" t="str">
        <f>IF(AND(Table1[[#This Row],[Completed Date]]&gt;="07/01/2019"+0,Table1[[#This Row],[Completed Date]]&lt;="6/30/2020"+0),"FY 19-20",IF(AND(Table1[[#This Row],[Completed Date]]&gt;="07/01/2018"+0,Table1[[#This Row],[Completed Date]]&lt;="6/30/2019"+0),"FY 18-19",""))</f>
        <v>FY 18-19</v>
      </c>
      <c r="AO1380" s="152" t="str">
        <f>IFERROR(FIND("R",Table1[[#This Row],[FS_Priority]]),"")</f>
        <v/>
      </c>
    </row>
    <row r="1381" spans="1:41" hidden="1" x14ac:dyDescent="0.25">
      <c r="A1381" s="192" t="s">
        <v>845</v>
      </c>
      <c r="B1381" s="192" t="s">
        <v>295</v>
      </c>
      <c r="C1381" s="192" t="s">
        <v>845</v>
      </c>
      <c r="D1381" s="199" t="b">
        <v>0</v>
      </c>
      <c r="E1381" s="192" t="s">
        <v>141</v>
      </c>
      <c r="F1381" s="192" t="s">
        <v>3372</v>
      </c>
      <c r="G1381" s="192" t="s">
        <v>295</v>
      </c>
      <c r="H1381" s="192" t="s">
        <v>549</v>
      </c>
      <c r="I1381" s="192" t="s">
        <v>3950</v>
      </c>
      <c r="J1381" s="192" t="s">
        <v>2838</v>
      </c>
      <c r="K1381" s="192" t="s">
        <v>3951</v>
      </c>
      <c r="L1381" s="192" t="s">
        <v>381</v>
      </c>
      <c r="M1381" s="192" t="s">
        <v>3952</v>
      </c>
      <c r="N1381" s="192" t="s">
        <v>295</v>
      </c>
      <c r="O1381" s="192" t="s">
        <v>243</v>
      </c>
      <c r="Q1381" s="192" t="s">
        <v>295</v>
      </c>
      <c r="R1381" s="192" t="s">
        <v>315</v>
      </c>
      <c r="S1381" s="199" t="b">
        <v>1</v>
      </c>
      <c r="V1381" s="198">
        <v>43217</v>
      </c>
      <c r="W1381" s="192" t="s">
        <v>295</v>
      </c>
      <c r="X1381"/>
      <c r="Z1381" s="192" t="s">
        <v>295</v>
      </c>
      <c r="AC1381" s="192" t="s">
        <v>295</v>
      </c>
      <c r="AE1381" s="192" t="s">
        <v>243</v>
      </c>
      <c r="AF1381" s="192" t="s">
        <v>846</v>
      </c>
      <c r="AG1381" s="192" t="s">
        <v>624</v>
      </c>
      <c r="AH1381" s="200">
        <v>43295</v>
      </c>
      <c r="AI1381" s="192" t="s">
        <v>4935</v>
      </c>
      <c r="AJ1381" s="151" t="str">
        <f t="shared" si="21"/>
        <v>FS</v>
      </c>
      <c r="AK1381" s="151" t="b">
        <f>ISNUMBER(SEARCH("IRT",Table1[[#This Row],[Current_Status]]))</f>
        <v>0</v>
      </c>
      <c r="AL1381" s="152">
        <f>YEAR(Table1[[#This Row],[Project_Initiated]])</f>
        <v>2018</v>
      </c>
      <c r="AM1381" s="87">
        <v>43785</v>
      </c>
      <c r="AN1381" s="87" t="str">
        <f>IF(AND(Table1[[#This Row],[Completed Date]]&gt;="07/01/2019"+0,Table1[[#This Row],[Completed Date]]&lt;="6/30/2020"+0),"FY 19-20",IF(AND(Table1[[#This Row],[Completed Date]]&gt;="07/01/2018"+0,Table1[[#This Row],[Completed Date]]&lt;="6/30/2019"+0),"FY 18-19",""))</f>
        <v>FY 18-19</v>
      </c>
      <c r="AO1381" s="152" t="str">
        <f>IFERROR(FIND("R",Table1[[#This Row],[FS_Priority]]),"")</f>
        <v/>
      </c>
    </row>
    <row r="1382" spans="1:41" hidden="1" x14ac:dyDescent="0.25">
      <c r="A1382" s="192" t="s">
        <v>402</v>
      </c>
      <c r="B1382" s="192" t="s">
        <v>295</v>
      </c>
      <c r="C1382" s="192" t="s">
        <v>402</v>
      </c>
      <c r="D1382" s="199" t="b">
        <v>0</v>
      </c>
      <c r="E1382" s="192" t="s">
        <v>141</v>
      </c>
      <c r="F1382" s="192" t="s">
        <v>3426</v>
      </c>
      <c r="G1382" s="192" t="s">
        <v>403</v>
      </c>
      <c r="H1382" s="192" t="s">
        <v>536</v>
      </c>
      <c r="I1382" s="192" t="s">
        <v>4017</v>
      </c>
      <c r="J1382" s="192" t="s">
        <v>2854</v>
      </c>
      <c r="K1382" s="192" t="s">
        <v>3951</v>
      </c>
      <c r="L1382" s="192" t="s">
        <v>381</v>
      </c>
      <c r="M1382" s="192" t="s">
        <v>3954</v>
      </c>
      <c r="N1382" s="192" t="s">
        <v>295</v>
      </c>
      <c r="O1382" s="192" t="s">
        <v>263</v>
      </c>
      <c r="Q1382" s="192" t="s">
        <v>324</v>
      </c>
      <c r="R1382" s="192" t="s">
        <v>328</v>
      </c>
      <c r="S1382" s="199" t="b">
        <v>1</v>
      </c>
      <c r="T1382" s="167"/>
      <c r="V1382" s="198">
        <v>43217</v>
      </c>
      <c r="W1382" s="192" t="s">
        <v>295</v>
      </c>
      <c r="X1382"/>
      <c r="Z1382" s="192" t="s">
        <v>295</v>
      </c>
      <c r="AC1382" s="192" t="s">
        <v>3007</v>
      </c>
      <c r="AE1382" s="192" t="s">
        <v>257</v>
      </c>
      <c r="AF1382" s="192" t="s">
        <v>2962</v>
      </c>
      <c r="AG1382" s="192" t="s">
        <v>2883</v>
      </c>
      <c r="AH1382" s="200">
        <v>43510</v>
      </c>
      <c r="AI1382" s="192" t="s">
        <v>4935</v>
      </c>
      <c r="AJ1382" s="151" t="str">
        <f t="shared" si="21"/>
        <v>FS</v>
      </c>
      <c r="AK1382" s="151" t="b">
        <f>ISNUMBER(SEARCH("IRT",Table1[[#This Row],[Current_Status]]))</f>
        <v>0</v>
      </c>
      <c r="AL1382" s="152">
        <f>YEAR(Table1[[#This Row],[Project_Initiated]])</f>
        <v>2018</v>
      </c>
      <c r="AM1382" s="87">
        <v>43785</v>
      </c>
      <c r="AN1382" s="87" t="str">
        <f>IF(AND(Table1[[#This Row],[Completed Date]]&gt;="07/01/2019"+0,Table1[[#This Row],[Completed Date]]&lt;="6/30/2020"+0),"FY 19-20",IF(AND(Table1[[#This Row],[Completed Date]]&gt;="07/01/2018"+0,Table1[[#This Row],[Completed Date]]&lt;="6/30/2019"+0),"FY 18-19",""))</f>
        <v>FY 18-19</v>
      </c>
      <c r="AO1382" s="152" t="str">
        <f>IFERROR(FIND("R",Table1[[#This Row],[FS_Priority]]),"")</f>
        <v/>
      </c>
    </row>
    <row r="1383" spans="1:41" hidden="1" x14ac:dyDescent="0.25">
      <c r="A1383" s="192" t="s">
        <v>847</v>
      </c>
      <c r="B1383" s="192" t="s">
        <v>295</v>
      </c>
      <c r="C1383" s="192" t="s">
        <v>847</v>
      </c>
      <c r="D1383" s="199" t="b">
        <v>0</v>
      </c>
      <c r="E1383" s="192" t="s">
        <v>141</v>
      </c>
      <c r="F1383" s="192" t="s">
        <v>3371</v>
      </c>
      <c r="G1383" s="192" t="s">
        <v>848</v>
      </c>
      <c r="H1383" s="192" t="s">
        <v>536</v>
      </c>
      <c r="I1383" s="192" t="s">
        <v>372</v>
      </c>
      <c r="J1383" s="192" t="s">
        <v>2854</v>
      </c>
      <c r="K1383" s="192" t="s">
        <v>3951</v>
      </c>
      <c r="L1383" s="192" t="s">
        <v>381</v>
      </c>
      <c r="M1383" s="192" t="s">
        <v>3954</v>
      </c>
      <c r="N1383" s="192" t="s">
        <v>295</v>
      </c>
      <c r="O1383" s="192" t="s">
        <v>295</v>
      </c>
      <c r="Q1383" s="192" t="s">
        <v>295</v>
      </c>
      <c r="R1383" s="192" t="s">
        <v>2837</v>
      </c>
      <c r="S1383" s="199" t="b">
        <v>1</v>
      </c>
      <c r="V1383" s="198">
        <v>43217</v>
      </c>
      <c r="W1383" s="192" t="s">
        <v>295</v>
      </c>
      <c r="X1383"/>
      <c r="Z1383" s="192" t="s">
        <v>295</v>
      </c>
      <c r="AC1383" s="192" t="s">
        <v>295</v>
      </c>
      <c r="AE1383" s="192" t="s">
        <v>295</v>
      </c>
      <c r="AF1383" s="192" t="s">
        <v>295</v>
      </c>
      <c r="AG1383" s="192" t="s">
        <v>2884</v>
      </c>
      <c r="AH1383" s="198">
        <v>43283</v>
      </c>
      <c r="AI1383" s="192" t="s">
        <v>4935</v>
      </c>
      <c r="AJ1383" s="151" t="str">
        <f t="shared" si="21"/>
        <v>FS</v>
      </c>
      <c r="AK1383" s="151" t="b">
        <f>ISNUMBER(SEARCH("IRT",Table1[[#This Row],[Current_Status]]))</f>
        <v>0</v>
      </c>
      <c r="AL1383" s="152">
        <f>YEAR(Table1[[#This Row],[Project_Initiated]])</f>
        <v>2018</v>
      </c>
      <c r="AM1383" s="87">
        <v>43785</v>
      </c>
      <c r="AN1383" s="87" t="str">
        <f>IF(AND(Table1[[#This Row],[Completed Date]]&gt;="07/01/2019"+0,Table1[[#This Row],[Completed Date]]&lt;="6/30/2020"+0),"FY 19-20",IF(AND(Table1[[#This Row],[Completed Date]]&gt;="07/01/2018"+0,Table1[[#This Row],[Completed Date]]&lt;="6/30/2019"+0),"FY 18-19",""))</f>
        <v>FY 18-19</v>
      </c>
      <c r="AO1383" s="152" t="str">
        <f>IFERROR(FIND("R",Table1[[#This Row],[FS_Priority]]),"")</f>
        <v/>
      </c>
    </row>
    <row r="1384" spans="1:41" hidden="1" x14ac:dyDescent="0.25">
      <c r="A1384" s="192" t="s">
        <v>849</v>
      </c>
      <c r="B1384" s="192" t="s">
        <v>295</v>
      </c>
      <c r="C1384" s="192" t="s">
        <v>849</v>
      </c>
      <c r="D1384" s="199" t="b">
        <v>0</v>
      </c>
      <c r="E1384" s="192" t="s">
        <v>530</v>
      </c>
      <c r="F1384" s="192" t="s">
        <v>3349</v>
      </c>
      <c r="G1384" s="192" t="s">
        <v>295</v>
      </c>
      <c r="H1384" s="192" t="s">
        <v>75</v>
      </c>
      <c r="I1384" s="192" t="s">
        <v>3934</v>
      </c>
      <c r="J1384" s="192" t="s">
        <v>2838</v>
      </c>
      <c r="K1384" s="192" t="s">
        <v>3932</v>
      </c>
      <c r="L1384" s="192" t="s">
        <v>2778</v>
      </c>
      <c r="M1384" s="192" t="s">
        <v>3935</v>
      </c>
      <c r="N1384" s="192" t="s">
        <v>295</v>
      </c>
      <c r="O1384" s="192" t="s">
        <v>243</v>
      </c>
      <c r="P1384" s="167"/>
      <c r="Q1384" s="192" t="s">
        <v>295</v>
      </c>
      <c r="R1384" s="192" t="s">
        <v>324</v>
      </c>
      <c r="S1384" s="199" t="b">
        <v>0</v>
      </c>
      <c r="T1384" s="167"/>
      <c r="V1384" s="198">
        <v>43220</v>
      </c>
      <c r="W1384" s="192" t="s">
        <v>295</v>
      </c>
      <c r="X1384"/>
      <c r="Z1384" s="192" t="s">
        <v>295</v>
      </c>
      <c r="AC1384" s="192" t="s">
        <v>295</v>
      </c>
      <c r="AE1384" s="192" t="s">
        <v>243</v>
      </c>
      <c r="AF1384" s="192" t="s">
        <v>295</v>
      </c>
      <c r="AG1384" s="192" t="s">
        <v>624</v>
      </c>
      <c r="AH1384" s="200">
        <v>43336</v>
      </c>
      <c r="AI1384" s="192" t="s">
        <v>4935</v>
      </c>
      <c r="AJ1384" s="151" t="str">
        <f t="shared" si="21"/>
        <v>FS</v>
      </c>
      <c r="AK1384" s="151" t="b">
        <f>ISNUMBER(SEARCH("IRT",Table1[[#This Row],[Current_Status]]))</f>
        <v>0</v>
      </c>
      <c r="AL1384" s="152">
        <f>YEAR(Table1[[#This Row],[Project_Initiated]])</f>
        <v>2018</v>
      </c>
      <c r="AM1384" s="87">
        <v>43785</v>
      </c>
      <c r="AN1384" s="87" t="str">
        <f>IF(AND(Table1[[#This Row],[Completed Date]]&gt;="07/01/2019"+0,Table1[[#This Row],[Completed Date]]&lt;="6/30/2020"+0),"FY 19-20",IF(AND(Table1[[#This Row],[Completed Date]]&gt;="07/01/2018"+0,Table1[[#This Row],[Completed Date]]&lt;="6/30/2019"+0),"FY 18-19",""))</f>
        <v>FY 18-19</v>
      </c>
      <c r="AO1384" s="152" t="str">
        <f>IFERROR(FIND("R",Table1[[#This Row],[FS_Priority]]),"")</f>
        <v/>
      </c>
    </row>
    <row r="1385" spans="1:41" hidden="1" x14ac:dyDescent="0.25">
      <c r="A1385" s="192" t="s">
        <v>850</v>
      </c>
      <c r="B1385" s="192" t="s">
        <v>295</v>
      </c>
      <c r="C1385" s="192" t="s">
        <v>850</v>
      </c>
      <c r="D1385" s="199" t="b">
        <v>0</v>
      </c>
      <c r="E1385" s="192" t="s">
        <v>76</v>
      </c>
      <c r="F1385" s="192" t="s">
        <v>3299</v>
      </c>
      <c r="G1385" s="192" t="s">
        <v>295</v>
      </c>
      <c r="H1385" s="192" t="s">
        <v>369</v>
      </c>
      <c r="I1385" s="192" t="s">
        <v>3855</v>
      </c>
      <c r="J1385" s="192" t="s">
        <v>2838</v>
      </c>
      <c r="K1385" s="192" t="s">
        <v>3856</v>
      </c>
      <c r="L1385" s="192" t="s">
        <v>77</v>
      </c>
      <c r="M1385" s="192" t="s">
        <v>3857</v>
      </c>
      <c r="N1385" s="192" t="s">
        <v>295</v>
      </c>
      <c r="O1385" s="192" t="s">
        <v>263</v>
      </c>
      <c r="P1385" s="167"/>
      <c r="Q1385" s="192" t="s">
        <v>295</v>
      </c>
      <c r="R1385" s="192" t="s">
        <v>295</v>
      </c>
      <c r="S1385" s="199" t="b">
        <v>1</v>
      </c>
      <c r="T1385" s="167"/>
      <c r="V1385" s="198">
        <v>43221</v>
      </c>
      <c r="W1385" s="192" t="s">
        <v>295</v>
      </c>
      <c r="X1385" s="167"/>
      <c r="Y1385" s="167"/>
      <c r="Z1385" s="192" t="s">
        <v>295</v>
      </c>
      <c r="AC1385" s="192" t="s">
        <v>851</v>
      </c>
      <c r="AE1385" s="192" t="s">
        <v>263</v>
      </c>
      <c r="AF1385" s="192" t="s">
        <v>852</v>
      </c>
      <c r="AG1385" s="192" t="s">
        <v>2884</v>
      </c>
      <c r="AH1385" s="200">
        <v>43306</v>
      </c>
      <c r="AI1385" s="192" t="s">
        <v>4933</v>
      </c>
      <c r="AJ1385" s="151" t="str">
        <f t="shared" si="21"/>
        <v>FS</v>
      </c>
      <c r="AK1385" s="151" t="b">
        <f>ISNUMBER(SEARCH("IRT",Table1[[#This Row],[Current_Status]]))</f>
        <v>0</v>
      </c>
      <c r="AL1385" s="152">
        <f>YEAR(Table1[[#This Row],[Project_Initiated]])</f>
        <v>2018</v>
      </c>
      <c r="AM1385" s="87">
        <v>43785</v>
      </c>
      <c r="AN1385" s="87" t="str">
        <f>IF(AND(Table1[[#This Row],[Completed Date]]&gt;="07/01/2019"+0,Table1[[#This Row],[Completed Date]]&lt;="6/30/2020"+0),"FY 19-20",IF(AND(Table1[[#This Row],[Completed Date]]&gt;="07/01/2018"+0,Table1[[#This Row],[Completed Date]]&lt;="6/30/2019"+0),"FY 18-19",""))</f>
        <v>FY 18-19</v>
      </c>
      <c r="AO1385" s="152" t="str">
        <f>IFERROR(FIND("R",Table1[[#This Row],[FS_Priority]]),"")</f>
        <v/>
      </c>
    </row>
    <row r="1386" spans="1:41" hidden="1" x14ac:dyDescent="0.25">
      <c r="A1386" s="192" t="s">
        <v>853</v>
      </c>
      <c r="B1386" s="192" t="s">
        <v>295</v>
      </c>
      <c r="C1386" s="192" t="s">
        <v>853</v>
      </c>
      <c r="D1386" s="199" t="b">
        <v>0</v>
      </c>
      <c r="E1386" s="192" t="s">
        <v>76</v>
      </c>
      <c r="F1386" s="192" t="s">
        <v>3302</v>
      </c>
      <c r="G1386" s="192" t="s">
        <v>295</v>
      </c>
      <c r="H1386" s="192" t="s">
        <v>369</v>
      </c>
      <c r="I1386" s="192" t="s">
        <v>3860</v>
      </c>
      <c r="J1386" s="192" t="s">
        <v>2838</v>
      </c>
      <c r="K1386" s="192" t="s">
        <v>3856</v>
      </c>
      <c r="L1386" s="192" t="s">
        <v>77</v>
      </c>
      <c r="M1386" s="192" t="s">
        <v>3857</v>
      </c>
      <c r="N1386" s="192" t="s">
        <v>295</v>
      </c>
      <c r="O1386" s="192" t="s">
        <v>263</v>
      </c>
      <c r="P1386" s="167"/>
      <c r="Q1386" s="192" t="s">
        <v>295</v>
      </c>
      <c r="R1386" s="192" t="s">
        <v>295</v>
      </c>
      <c r="S1386" s="199" t="b">
        <v>1</v>
      </c>
      <c r="T1386" s="167"/>
      <c r="V1386" s="198">
        <v>43221</v>
      </c>
      <c r="W1386" s="192" t="s">
        <v>295</v>
      </c>
      <c r="X1386" s="167"/>
      <c r="Y1386" s="167"/>
      <c r="Z1386" s="192" t="s">
        <v>295</v>
      </c>
      <c r="AC1386" s="192" t="s">
        <v>854</v>
      </c>
      <c r="AE1386" s="192" t="s">
        <v>263</v>
      </c>
      <c r="AF1386" s="192" t="s">
        <v>852</v>
      </c>
      <c r="AG1386" s="192" t="s">
        <v>2884</v>
      </c>
      <c r="AH1386" s="200">
        <v>43306</v>
      </c>
      <c r="AI1386" s="192" t="s">
        <v>4933</v>
      </c>
      <c r="AJ1386" s="151" t="str">
        <f t="shared" si="21"/>
        <v>FS</v>
      </c>
      <c r="AK1386" s="151" t="b">
        <f>ISNUMBER(SEARCH("IRT",Table1[[#This Row],[Current_Status]]))</f>
        <v>0</v>
      </c>
      <c r="AL1386" s="152">
        <f>YEAR(Table1[[#This Row],[Project_Initiated]])</f>
        <v>2018</v>
      </c>
      <c r="AM1386" s="87">
        <v>43785</v>
      </c>
      <c r="AN1386" s="87" t="str">
        <f>IF(AND(Table1[[#This Row],[Completed Date]]&gt;="07/01/2019"+0,Table1[[#This Row],[Completed Date]]&lt;="6/30/2020"+0),"FY 19-20",IF(AND(Table1[[#This Row],[Completed Date]]&gt;="07/01/2018"+0,Table1[[#This Row],[Completed Date]]&lt;="6/30/2019"+0),"FY 18-19",""))</f>
        <v>FY 18-19</v>
      </c>
      <c r="AO1386" s="152" t="str">
        <f>IFERROR(FIND("R",Table1[[#This Row],[FS_Priority]]),"")</f>
        <v/>
      </c>
    </row>
    <row r="1387" spans="1:41" hidden="1" x14ac:dyDescent="0.25">
      <c r="A1387" s="192" t="s">
        <v>855</v>
      </c>
      <c r="B1387" s="192" t="s">
        <v>295</v>
      </c>
      <c r="C1387" s="192" t="s">
        <v>855</v>
      </c>
      <c r="D1387" s="199" t="b">
        <v>0</v>
      </c>
      <c r="E1387" s="192" t="s">
        <v>76</v>
      </c>
      <c r="F1387" s="192" t="s">
        <v>3298</v>
      </c>
      <c r="G1387" s="192" t="s">
        <v>295</v>
      </c>
      <c r="H1387" s="192" t="s">
        <v>369</v>
      </c>
      <c r="I1387" s="192" t="s">
        <v>3862</v>
      </c>
      <c r="J1387" s="192" t="s">
        <v>2838</v>
      </c>
      <c r="K1387" s="192" t="s">
        <v>3856</v>
      </c>
      <c r="L1387" s="192" t="s">
        <v>77</v>
      </c>
      <c r="M1387" s="192" t="s">
        <v>3857</v>
      </c>
      <c r="N1387" s="192" t="s">
        <v>295</v>
      </c>
      <c r="O1387" s="192" t="s">
        <v>263</v>
      </c>
      <c r="P1387" s="167"/>
      <c r="Q1387" s="192" t="s">
        <v>295</v>
      </c>
      <c r="R1387" s="192" t="s">
        <v>295</v>
      </c>
      <c r="S1387" s="199" t="b">
        <v>1</v>
      </c>
      <c r="T1387" s="167"/>
      <c r="V1387" s="198">
        <v>43221</v>
      </c>
      <c r="W1387" s="192" t="s">
        <v>295</v>
      </c>
      <c r="X1387" s="167"/>
      <c r="Y1387" s="167"/>
      <c r="Z1387" s="192" t="s">
        <v>295</v>
      </c>
      <c r="AC1387" s="192" t="s">
        <v>856</v>
      </c>
      <c r="AE1387" s="192" t="s">
        <v>243</v>
      </c>
      <c r="AF1387" s="192" t="s">
        <v>852</v>
      </c>
      <c r="AG1387" s="192" t="s">
        <v>2884</v>
      </c>
      <c r="AH1387" s="200">
        <v>43292</v>
      </c>
      <c r="AI1387" s="192" t="s">
        <v>4933</v>
      </c>
      <c r="AJ1387" s="151" t="str">
        <f t="shared" si="21"/>
        <v>FS</v>
      </c>
      <c r="AK1387" s="151" t="b">
        <f>ISNUMBER(SEARCH("IRT",Table1[[#This Row],[Current_Status]]))</f>
        <v>0</v>
      </c>
      <c r="AL1387" s="152">
        <f>YEAR(Table1[[#This Row],[Project_Initiated]])</f>
        <v>2018</v>
      </c>
      <c r="AM1387" s="87">
        <v>43785</v>
      </c>
      <c r="AN1387" s="87" t="str">
        <f>IF(AND(Table1[[#This Row],[Completed Date]]&gt;="07/01/2019"+0,Table1[[#This Row],[Completed Date]]&lt;="6/30/2020"+0),"FY 19-20",IF(AND(Table1[[#This Row],[Completed Date]]&gt;="07/01/2018"+0,Table1[[#This Row],[Completed Date]]&lt;="6/30/2019"+0),"FY 18-19",""))</f>
        <v>FY 18-19</v>
      </c>
      <c r="AO1387" s="152" t="str">
        <f>IFERROR(FIND("R",Table1[[#This Row],[FS_Priority]]),"")</f>
        <v/>
      </c>
    </row>
    <row r="1388" spans="1:41" hidden="1" x14ac:dyDescent="0.25">
      <c r="A1388" s="192" t="s">
        <v>857</v>
      </c>
      <c r="B1388" s="192" t="s">
        <v>295</v>
      </c>
      <c r="C1388" s="192" t="s">
        <v>857</v>
      </c>
      <c r="D1388" s="199" t="b">
        <v>0</v>
      </c>
      <c r="E1388" s="192" t="s">
        <v>526</v>
      </c>
      <c r="F1388" s="192" t="s">
        <v>3594</v>
      </c>
      <c r="G1388" s="192" t="s">
        <v>295</v>
      </c>
      <c r="H1388" s="192" t="s">
        <v>548</v>
      </c>
      <c r="I1388" s="192" t="s">
        <v>4207</v>
      </c>
      <c r="J1388" s="192" t="s">
        <v>2838</v>
      </c>
      <c r="K1388" s="192" t="s">
        <v>4208</v>
      </c>
      <c r="L1388" s="192" t="s">
        <v>203</v>
      </c>
      <c r="M1388" s="192" t="s">
        <v>4209</v>
      </c>
      <c r="N1388" s="192" t="s">
        <v>295</v>
      </c>
      <c r="O1388" s="192" t="s">
        <v>243</v>
      </c>
      <c r="P1388" s="167"/>
      <c r="Q1388" s="192" t="s">
        <v>295</v>
      </c>
      <c r="R1388" s="192" t="s">
        <v>324</v>
      </c>
      <c r="S1388" s="199" t="b">
        <v>0</v>
      </c>
      <c r="T1388" s="167"/>
      <c r="V1388" s="198">
        <v>43222</v>
      </c>
      <c r="W1388" s="192" t="s">
        <v>295</v>
      </c>
      <c r="X1388" s="167"/>
      <c r="Y1388" s="167"/>
      <c r="Z1388" s="192" t="s">
        <v>295</v>
      </c>
      <c r="AC1388" s="192" t="s">
        <v>295</v>
      </c>
      <c r="AE1388" s="192" t="s">
        <v>243</v>
      </c>
      <c r="AF1388" s="192" t="s">
        <v>295</v>
      </c>
      <c r="AG1388" s="192" t="s">
        <v>624</v>
      </c>
      <c r="AH1388" s="200">
        <v>43329</v>
      </c>
      <c r="AI1388" s="192" t="s">
        <v>4935</v>
      </c>
      <c r="AJ1388" s="151" t="str">
        <f t="shared" si="21"/>
        <v>FS</v>
      </c>
      <c r="AK1388" s="151" t="b">
        <f>ISNUMBER(SEARCH("IRT",Table1[[#This Row],[Current_Status]]))</f>
        <v>0</v>
      </c>
      <c r="AL1388" s="152">
        <f>YEAR(Table1[[#This Row],[Project_Initiated]])</f>
        <v>2018</v>
      </c>
      <c r="AM1388" s="87">
        <v>43785</v>
      </c>
      <c r="AN1388" s="87" t="str">
        <f>IF(AND(Table1[[#This Row],[Completed Date]]&gt;="07/01/2019"+0,Table1[[#This Row],[Completed Date]]&lt;="6/30/2020"+0),"FY 19-20",IF(AND(Table1[[#This Row],[Completed Date]]&gt;="07/01/2018"+0,Table1[[#This Row],[Completed Date]]&lt;="6/30/2019"+0),"FY 18-19",""))</f>
        <v>FY 18-19</v>
      </c>
      <c r="AO1388" s="152" t="str">
        <f>IFERROR(FIND("R",Table1[[#This Row],[FS_Priority]]),"")</f>
        <v/>
      </c>
    </row>
    <row r="1389" spans="1:41" hidden="1" x14ac:dyDescent="0.25">
      <c r="A1389" s="192" t="s">
        <v>858</v>
      </c>
      <c r="B1389" s="192" t="s">
        <v>295</v>
      </c>
      <c r="C1389" s="192" t="s">
        <v>858</v>
      </c>
      <c r="D1389" s="199" t="b">
        <v>0</v>
      </c>
      <c r="E1389" s="192" t="s">
        <v>76</v>
      </c>
      <c r="F1389" s="192" t="s">
        <v>3297</v>
      </c>
      <c r="G1389" s="192" t="s">
        <v>295</v>
      </c>
      <c r="H1389" s="192" t="s">
        <v>369</v>
      </c>
      <c r="I1389" s="192" t="s">
        <v>3863</v>
      </c>
      <c r="J1389" s="192" t="s">
        <v>2838</v>
      </c>
      <c r="K1389" s="192" t="s">
        <v>3856</v>
      </c>
      <c r="L1389" s="192" t="s">
        <v>77</v>
      </c>
      <c r="M1389" s="192" t="s">
        <v>3864</v>
      </c>
      <c r="N1389" s="192" t="s">
        <v>295</v>
      </c>
      <c r="O1389" s="192" t="s">
        <v>263</v>
      </c>
      <c r="P1389" s="167"/>
      <c r="Q1389" s="192" t="s">
        <v>295</v>
      </c>
      <c r="R1389" s="192" t="s">
        <v>295</v>
      </c>
      <c r="S1389" s="199" t="b">
        <v>1</v>
      </c>
      <c r="T1389" s="167"/>
      <c r="V1389" s="198">
        <v>43200</v>
      </c>
      <c r="W1389" s="192" t="s">
        <v>295</v>
      </c>
      <c r="X1389"/>
      <c r="Z1389" s="192" t="s">
        <v>295</v>
      </c>
      <c r="AC1389" s="192" t="s">
        <v>859</v>
      </c>
      <c r="AE1389" s="192" t="s">
        <v>263</v>
      </c>
      <c r="AF1389" s="192" t="s">
        <v>860</v>
      </c>
      <c r="AG1389" s="192" t="s">
        <v>2884</v>
      </c>
      <c r="AH1389" s="200">
        <v>43362</v>
      </c>
      <c r="AI1389" s="192" t="s">
        <v>4933</v>
      </c>
      <c r="AJ1389" s="151" t="str">
        <f t="shared" si="21"/>
        <v>FS</v>
      </c>
      <c r="AK1389" s="151" t="b">
        <f>ISNUMBER(SEARCH("IRT",Table1[[#This Row],[Current_Status]]))</f>
        <v>0</v>
      </c>
      <c r="AL1389" s="152">
        <f>YEAR(Table1[[#This Row],[Project_Initiated]])</f>
        <v>2018</v>
      </c>
      <c r="AM1389" s="87">
        <v>43785</v>
      </c>
      <c r="AN1389" s="87" t="str">
        <f>IF(AND(Table1[[#This Row],[Completed Date]]&gt;="07/01/2019"+0,Table1[[#This Row],[Completed Date]]&lt;="6/30/2020"+0),"FY 19-20",IF(AND(Table1[[#This Row],[Completed Date]]&gt;="07/01/2018"+0,Table1[[#This Row],[Completed Date]]&lt;="6/30/2019"+0),"FY 18-19",""))</f>
        <v>FY 18-19</v>
      </c>
      <c r="AO1389" s="152" t="str">
        <f>IFERROR(FIND("R",Table1[[#This Row],[FS_Priority]]),"")</f>
        <v/>
      </c>
    </row>
    <row r="1390" spans="1:41" hidden="1" x14ac:dyDescent="0.25">
      <c r="A1390" s="192" t="s">
        <v>861</v>
      </c>
      <c r="B1390" s="192" t="s">
        <v>295</v>
      </c>
      <c r="C1390" s="192" t="s">
        <v>861</v>
      </c>
      <c r="D1390" s="199" t="b">
        <v>0</v>
      </c>
      <c r="E1390" s="192" t="s">
        <v>4804</v>
      </c>
      <c r="F1390" s="192" t="s">
        <v>3270</v>
      </c>
      <c r="G1390" s="192" t="s">
        <v>295</v>
      </c>
      <c r="H1390" s="192" t="s">
        <v>862</v>
      </c>
      <c r="I1390" s="192" t="s">
        <v>3795</v>
      </c>
      <c r="J1390" s="192" t="s">
        <v>2838</v>
      </c>
      <c r="K1390" s="192" t="s">
        <v>3793</v>
      </c>
      <c r="L1390" s="192" t="s">
        <v>332</v>
      </c>
      <c r="M1390" s="192" t="s">
        <v>3794</v>
      </c>
      <c r="N1390" s="192" t="s">
        <v>295</v>
      </c>
      <c r="O1390" s="192" t="s">
        <v>243</v>
      </c>
      <c r="P1390" s="167"/>
      <c r="Q1390" s="192" t="s">
        <v>295</v>
      </c>
      <c r="R1390" s="192" t="s">
        <v>295</v>
      </c>
      <c r="S1390" s="199" t="b">
        <v>0</v>
      </c>
      <c r="T1390" s="167"/>
      <c r="V1390" s="198">
        <v>43224</v>
      </c>
      <c r="W1390" s="192" t="s">
        <v>295</v>
      </c>
      <c r="X1390" s="167"/>
      <c r="Y1390" s="167"/>
      <c r="Z1390" s="192" t="s">
        <v>295</v>
      </c>
      <c r="AC1390" s="192" t="s">
        <v>295</v>
      </c>
      <c r="AE1390" s="192" t="s">
        <v>243</v>
      </c>
      <c r="AF1390" s="192" t="s">
        <v>295</v>
      </c>
      <c r="AG1390" s="192" t="s">
        <v>624</v>
      </c>
      <c r="AH1390" s="200">
        <v>43294</v>
      </c>
      <c r="AI1390" s="192" t="s">
        <v>4935</v>
      </c>
      <c r="AJ1390" s="151" t="str">
        <f t="shared" si="21"/>
        <v>FS</v>
      </c>
      <c r="AK1390" s="151" t="b">
        <f>ISNUMBER(SEARCH("IRT",Table1[[#This Row],[Current_Status]]))</f>
        <v>0</v>
      </c>
      <c r="AL1390" s="152">
        <f>YEAR(Table1[[#This Row],[Project_Initiated]])</f>
        <v>2018</v>
      </c>
      <c r="AM1390" s="87">
        <v>43785</v>
      </c>
      <c r="AN1390" s="87" t="str">
        <f>IF(AND(Table1[[#This Row],[Completed Date]]&gt;="07/01/2019"+0,Table1[[#This Row],[Completed Date]]&lt;="6/30/2020"+0),"FY 19-20",IF(AND(Table1[[#This Row],[Completed Date]]&gt;="07/01/2018"+0,Table1[[#This Row],[Completed Date]]&lt;="6/30/2019"+0),"FY 18-19",""))</f>
        <v>FY 18-19</v>
      </c>
      <c r="AO1390" s="152" t="str">
        <f>IFERROR(FIND("R",Table1[[#This Row],[FS_Priority]]),"")</f>
        <v/>
      </c>
    </row>
    <row r="1391" spans="1:41" hidden="1" x14ac:dyDescent="0.25">
      <c r="A1391" s="192" t="s">
        <v>863</v>
      </c>
      <c r="B1391" s="192" t="s">
        <v>295</v>
      </c>
      <c r="C1391" s="192" t="s">
        <v>863</v>
      </c>
      <c r="D1391" s="199" t="b">
        <v>0</v>
      </c>
      <c r="E1391" s="192" t="s">
        <v>151</v>
      </c>
      <c r="F1391" s="192" t="s">
        <v>3465</v>
      </c>
      <c r="G1391" s="192" t="s">
        <v>295</v>
      </c>
      <c r="H1391" s="192" t="s">
        <v>550</v>
      </c>
      <c r="I1391" s="192" t="s">
        <v>4051</v>
      </c>
      <c r="J1391" s="192" t="s">
        <v>2838</v>
      </c>
      <c r="K1391" s="192" t="s">
        <v>4035</v>
      </c>
      <c r="L1391" s="192" t="s">
        <v>153</v>
      </c>
      <c r="M1391" s="192" t="s">
        <v>4050</v>
      </c>
      <c r="N1391" s="192" t="s">
        <v>295</v>
      </c>
      <c r="O1391" s="192" t="s">
        <v>243</v>
      </c>
      <c r="P1391" s="167"/>
      <c r="Q1391" s="192" t="s">
        <v>295</v>
      </c>
      <c r="R1391" s="192" t="s">
        <v>264</v>
      </c>
      <c r="S1391" s="199" t="b">
        <v>1</v>
      </c>
      <c r="T1391" s="167"/>
      <c r="V1391" s="198">
        <v>43229</v>
      </c>
      <c r="W1391" s="192" t="s">
        <v>295</v>
      </c>
      <c r="X1391" s="167"/>
      <c r="Y1391" s="167"/>
      <c r="Z1391" s="192" t="s">
        <v>295</v>
      </c>
      <c r="AC1391" s="192" t="s">
        <v>295</v>
      </c>
      <c r="AE1391" s="192" t="s">
        <v>243</v>
      </c>
      <c r="AF1391" s="192" t="s">
        <v>295</v>
      </c>
      <c r="AG1391" s="192" t="s">
        <v>624</v>
      </c>
      <c r="AH1391" s="200">
        <v>43336</v>
      </c>
      <c r="AI1391" s="192" t="s">
        <v>4935</v>
      </c>
      <c r="AJ1391" s="151" t="str">
        <f t="shared" si="21"/>
        <v>FS</v>
      </c>
      <c r="AK1391" s="151" t="b">
        <f>ISNUMBER(SEARCH("IRT",Table1[[#This Row],[Current_Status]]))</f>
        <v>0</v>
      </c>
      <c r="AL1391" s="152">
        <f>YEAR(Table1[[#This Row],[Project_Initiated]])</f>
        <v>2018</v>
      </c>
      <c r="AM1391" s="87">
        <v>43785</v>
      </c>
      <c r="AN1391" s="87" t="str">
        <f>IF(AND(Table1[[#This Row],[Completed Date]]&gt;="07/01/2019"+0,Table1[[#This Row],[Completed Date]]&lt;="6/30/2020"+0),"FY 19-20",IF(AND(Table1[[#This Row],[Completed Date]]&gt;="07/01/2018"+0,Table1[[#This Row],[Completed Date]]&lt;="6/30/2019"+0),"FY 18-19",""))</f>
        <v>FY 18-19</v>
      </c>
      <c r="AO1391" s="152" t="str">
        <f>IFERROR(FIND("R",Table1[[#This Row],[FS_Priority]]),"")</f>
        <v/>
      </c>
    </row>
    <row r="1392" spans="1:41" hidden="1" x14ac:dyDescent="0.25">
      <c r="A1392" s="192" t="s">
        <v>864</v>
      </c>
      <c r="B1392" s="192" t="s">
        <v>295</v>
      </c>
      <c r="C1392" s="192" t="s">
        <v>864</v>
      </c>
      <c r="D1392" s="199" t="b">
        <v>0</v>
      </c>
      <c r="E1392" s="192" t="s">
        <v>371</v>
      </c>
      <c r="F1392" s="192" t="s">
        <v>3343</v>
      </c>
      <c r="G1392" s="192" t="s">
        <v>295</v>
      </c>
      <c r="H1392" s="192" t="s">
        <v>549</v>
      </c>
      <c r="I1392" s="192" t="s">
        <v>3909</v>
      </c>
      <c r="J1392" s="192" t="s">
        <v>2838</v>
      </c>
      <c r="K1392" s="192" t="s">
        <v>295</v>
      </c>
      <c r="L1392" s="192" t="s">
        <v>295</v>
      </c>
      <c r="M1392" s="192" t="s">
        <v>3910</v>
      </c>
      <c r="N1392" s="192" t="s">
        <v>295</v>
      </c>
      <c r="O1392" s="192" t="s">
        <v>263</v>
      </c>
      <c r="P1392" s="167"/>
      <c r="Q1392" s="192" t="s">
        <v>295</v>
      </c>
      <c r="R1392" s="192" t="s">
        <v>2833</v>
      </c>
      <c r="S1392" s="199" t="b">
        <v>0</v>
      </c>
      <c r="T1392" s="167"/>
      <c r="V1392" s="198">
        <v>43230</v>
      </c>
      <c r="W1392" s="192" t="s">
        <v>295</v>
      </c>
      <c r="X1392"/>
      <c r="Z1392" s="192" t="s">
        <v>295</v>
      </c>
      <c r="AC1392" s="192" t="s">
        <v>3099</v>
      </c>
      <c r="AE1392" s="192" t="s">
        <v>295</v>
      </c>
      <c r="AF1392" s="192" t="s">
        <v>3054</v>
      </c>
      <c r="AG1392" s="192" t="s">
        <v>2883</v>
      </c>
      <c r="AH1392" s="200">
        <v>43570</v>
      </c>
      <c r="AI1392" s="192" t="s">
        <v>4935</v>
      </c>
      <c r="AJ1392" s="151" t="str">
        <f t="shared" si="21"/>
        <v>FS</v>
      </c>
      <c r="AK1392" s="151" t="b">
        <f>ISNUMBER(SEARCH("IRT",Table1[[#This Row],[Current_Status]]))</f>
        <v>0</v>
      </c>
      <c r="AL1392" s="152">
        <f>YEAR(Table1[[#This Row],[Project_Initiated]])</f>
        <v>2018</v>
      </c>
      <c r="AM1392" s="87">
        <v>43785</v>
      </c>
      <c r="AN1392" s="87" t="str">
        <f>IF(AND(Table1[[#This Row],[Completed Date]]&gt;="07/01/2019"+0,Table1[[#This Row],[Completed Date]]&lt;="6/30/2020"+0),"FY 19-20",IF(AND(Table1[[#This Row],[Completed Date]]&gt;="07/01/2018"+0,Table1[[#This Row],[Completed Date]]&lt;="6/30/2019"+0),"FY 18-19",""))</f>
        <v>FY 18-19</v>
      </c>
      <c r="AO1392" s="152" t="str">
        <f>IFERROR(FIND("R",Table1[[#This Row],[FS_Priority]]),"")</f>
        <v/>
      </c>
    </row>
    <row r="1393" spans="1:41" hidden="1" x14ac:dyDescent="0.25">
      <c r="A1393" s="192" t="s">
        <v>439</v>
      </c>
      <c r="B1393" s="192" t="s">
        <v>295</v>
      </c>
      <c r="C1393" s="192" t="s">
        <v>439</v>
      </c>
      <c r="D1393" s="199" t="b">
        <v>0</v>
      </c>
      <c r="E1393" s="192" t="s">
        <v>151</v>
      </c>
      <c r="F1393" s="192" t="s">
        <v>3517</v>
      </c>
      <c r="G1393" s="192" t="s">
        <v>295</v>
      </c>
      <c r="H1393" s="192" t="s">
        <v>559</v>
      </c>
      <c r="I1393" s="192" t="s">
        <v>4103</v>
      </c>
      <c r="J1393" s="192" t="s">
        <v>2838</v>
      </c>
      <c r="K1393" s="192" t="s">
        <v>4035</v>
      </c>
      <c r="L1393" s="192" t="s">
        <v>153</v>
      </c>
      <c r="M1393" s="192" t="s">
        <v>4048</v>
      </c>
      <c r="N1393" s="192" t="s">
        <v>295</v>
      </c>
      <c r="O1393" s="192" t="s">
        <v>243</v>
      </c>
      <c r="P1393" s="167"/>
      <c r="Q1393" s="192" t="s">
        <v>440</v>
      </c>
      <c r="R1393" s="192" t="s">
        <v>2833</v>
      </c>
      <c r="S1393" s="199" t="b">
        <v>0</v>
      </c>
      <c r="T1393" s="167"/>
      <c r="V1393" s="198">
        <v>43230</v>
      </c>
      <c r="W1393" s="192" t="s">
        <v>295</v>
      </c>
      <c r="X1393" s="167"/>
      <c r="Y1393" s="167"/>
      <c r="Z1393" s="192" t="s">
        <v>295</v>
      </c>
      <c r="AC1393" s="192" t="s">
        <v>2890</v>
      </c>
      <c r="AE1393" s="192" t="s">
        <v>243</v>
      </c>
      <c r="AF1393" s="192" t="s">
        <v>295</v>
      </c>
      <c r="AG1393" s="192" t="s">
        <v>624</v>
      </c>
      <c r="AH1393" s="200">
        <v>43476</v>
      </c>
      <c r="AI1393" s="192" t="s">
        <v>4935</v>
      </c>
      <c r="AJ1393" s="151" t="str">
        <f t="shared" si="21"/>
        <v>FS</v>
      </c>
      <c r="AK1393" s="151" t="b">
        <f>ISNUMBER(SEARCH("IRT",Table1[[#This Row],[Current_Status]]))</f>
        <v>0</v>
      </c>
      <c r="AL1393" s="152">
        <f>YEAR(Table1[[#This Row],[Project_Initiated]])</f>
        <v>2018</v>
      </c>
      <c r="AM1393" s="87">
        <v>43785</v>
      </c>
      <c r="AN1393" s="87" t="str">
        <f>IF(AND(Table1[[#This Row],[Completed Date]]&gt;="07/01/2019"+0,Table1[[#This Row],[Completed Date]]&lt;="6/30/2020"+0),"FY 19-20",IF(AND(Table1[[#This Row],[Completed Date]]&gt;="07/01/2018"+0,Table1[[#This Row],[Completed Date]]&lt;="6/30/2019"+0),"FY 18-19",""))</f>
        <v>FY 18-19</v>
      </c>
      <c r="AO1393" s="152" t="str">
        <f>IFERROR(FIND("R",Table1[[#This Row],[FS_Priority]]),"")</f>
        <v/>
      </c>
    </row>
    <row r="1394" spans="1:41" hidden="1" x14ac:dyDescent="0.25">
      <c r="A1394" s="192" t="s">
        <v>865</v>
      </c>
      <c r="B1394" s="192" t="s">
        <v>295</v>
      </c>
      <c r="C1394" s="192" t="s">
        <v>865</v>
      </c>
      <c r="D1394" s="199" t="b">
        <v>0</v>
      </c>
      <c r="E1394" s="192" t="s">
        <v>76</v>
      </c>
      <c r="F1394" s="192" t="s">
        <v>3336</v>
      </c>
      <c r="G1394" s="192" t="s">
        <v>295</v>
      </c>
      <c r="H1394" s="192" t="s">
        <v>1092</v>
      </c>
      <c r="I1394" s="192" t="s">
        <v>3898</v>
      </c>
      <c r="J1394" s="192" t="s">
        <v>2838</v>
      </c>
      <c r="K1394" s="192" t="s">
        <v>3856</v>
      </c>
      <c r="L1394" s="192" t="s">
        <v>77</v>
      </c>
      <c r="M1394" s="192" t="s">
        <v>3859</v>
      </c>
      <c r="N1394" s="192" t="s">
        <v>295</v>
      </c>
      <c r="O1394" s="192" t="s">
        <v>243</v>
      </c>
      <c r="P1394" s="167"/>
      <c r="Q1394" s="192" t="s">
        <v>576</v>
      </c>
      <c r="R1394" s="192" t="s">
        <v>305</v>
      </c>
      <c r="S1394" s="199" t="b">
        <v>0</v>
      </c>
      <c r="T1394" s="167"/>
      <c r="V1394" s="198">
        <v>43234</v>
      </c>
      <c r="W1394" s="192" t="s">
        <v>295</v>
      </c>
      <c r="X1394" s="167"/>
      <c r="Y1394" s="167"/>
      <c r="Z1394" s="192" t="s">
        <v>295</v>
      </c>
      <c r="AC1394" s="192" t="s">
        <v>295</v>
      </c>
      <c r="AE1394" s="192" t="s">
        <v>243</v>
      </c>
      <c r="AF1394" s="192" t="s">
        <v>295</v>
      </c>
      <c r="AG1394" s="192" t="s">
        <v>624</v>
      </c>
      <c r="AH1394" s="200">
        <v>43353</v>
      </c>
      <c r="AI1394" s="192" t="s">
        <v>4935</v>
      </c>
      <c r="AJ1394" s="151" t="str">
        <f t="shared" si="21"/>
        <v>FS</v>
      </c>
      <c r="AK1394" s="151" t="b">
        <f>ISNUMBER(SEARCH("IRT",Table1[[#This Row],[Current_Status]]))</f>
        <v>0</v>
      </c>
      <c r="AL1394" s="152">
        <f>YEAR(Table1[[#This Row],[Project_Initiated]])</f>
        <v>2018</v>
      </c>
      <c r="AM1394" s="87">
        <v>43785</v>
      </c>
      <c r="AN1394" s="87" t="str">
        <f>IF(AND(Table1[[#This Row],[Completed Date]]&gt;="07/01/2019"+0,Table1[[#This Row],[Completed Date]]&lt;="6/30/2020"+0),"FY 19-20",IF(AND(Table1[[#This Row],[Completed Date]]&gt;="07/01/2018"+0,Table1[[#This Row],[Completed Date]]&lt;="6/30/2019"+0),"FY 18-19",""))</f>
        <v>FY 18-19</v>
      </c>
      <c r="AO1394" s="152" t="str">
        <f>IFERROR(FIND("R",Table1[[#This Row],[FS_Priority]]),"")</f>
        <v/>
      </c>
    </row>
    <row r="1395" spans="1:41" hidden="1" x14ac:dyDescent="0.25">
      <c r="A1395" s="192" t="s">
        <v>866</v>
      </c>
      <c r="B1395" s="192" t="s">
        <v>295</v>
      </c>
      <c r="C1395" s="192" t="s">
        <v>866</v>
      </c>
      <c r="D1395" s="199" t="b">
        <v>0</v>
      </c>
      <c r="E1395" s="192" t="s">
        <v>76</v>
      </c>
      <c r="F1395" s="192" t="s">
        <v>3335</v>
      </c>
      <c r="G1395" s="192" t="s">
        <v>295</v>
      </c>
      <c r="H1395" s="192" t="s">
        <v>1092</v>
      </c>
      <c r="I1395" s="192" t="s">
        <v>3897</v>
      </c>
      <c r="J1395" s="192" t="s">
        <v>2838</v>
      </c>
      <c r="K1395" s="192" t="s">
        <v>3856</v>
      </c>
      <c r="L1395" s="192" t="s">
        <v>77</v>
      </c>
      <c r="M1395" s="192" t="s">
        <v>3859</v>
      </c>
      <c r="N1395" s="192" t="s">
        <v>295</v>
      </c>
      <c r="O1395" s="192" t="s">
        <v>243</v>
      </c>
      <c r="P1395" s="167"/>
      <c r="Q1395" s="192" t="s">
        <v>576</v>
      </c>
      <c r="R1395" s="192" t="s">
        <v>307</v>
      </c>
      <c r="S1395" s="199" t="b">
        <v>0</v>
      </c>
      <c r="V1395" s="198">
        <v>43235</v>
      </c>
      <c r="W1395" s="192" t="s">
        <v>295</v>
      </c>
      <c r="X1395" s="167"/>
      <c r="Y1395" s="167"/>
      <c r="Z1395" s="192" t="s">
        <v>295</v>
      </c>
      <c r="AC1395" s="192" t="s">
        <v>295</v>
      </c>
      <c r="AE1395" s="192" t="s">
        <v>243</v>
      </c>
      <c r="AF1395" s="192" t="s">
        <v>295</v>
      </c>
      <c r="AG1395" s="192" t="s">
        <v>624</v>
      </c>
      <c r="AH1395" s="200">
        <v>43353</v>
      </c>
      <c r="AI1395" s="192" t="s">
        <v>4935</v>
      </c>
      <c r="AJ1395" s="151" t="str">
        <f t="shared" si="21"/>
        <v>FS</v>
      </c>
      <c r="AK1395" s="151" t="b">
        <f>ISNUMBER(SEARCH("IRT",Table1[[#This Row],[Current_Status]]))</f>
        <v>0</v>
      </c>
      <c r="AL1395" s="152">
        <f>YEAR(Table1[[#This Row],[Project_Initiated]])</f>
        <v>2018</v>
      </c>
      <c r="AM1395" s="87">
        <v>43785</v>
      </c>
      <c r="AN1395" s="87" t="str">
        <f>IF(AND(Table1[[#This Row],[Completed Date]]&gt;="07/01/2019"+0,Table1[[#This Row],[Completed Date]]&lt;="6/30/2020"+0),"FY 19-20",IF(AND(Table1[[#This Row],[Completed Date]]&gt;="07/01/2018"+0,Table1[[#This Row],[Completed Date]]&lt;="6/30/2019"+0),"FY 18-19",""))</f>
        <v>FY 18-19</v>
      </c>
      <c r="AO1395" s="152" t="str">
        <f>IFERROR(FIND("R",Table1[[#This Row],[FS_Priority]]),"")</f>
        <v/>
      </c>
    </row>
    <row r="1396" spans="1:41" hidden="1" x14ac:dyDescent="0.25">
      <c r="A1396" s="192" t="s">
        <v>867</v>
      </c>
      <c r="B1396" s="192" t="s">
        <v>295</v>
      </c>
      <c r="C1396" s="192" t="s">
        <v>867</v>
      </c>
      <c r="D1396" s="199" t="b">
        <v>0</v>
      </c>
      <c r="E1396" s="192" t="s">
        <v>215</v>
      </c>
      <c r="F1396" s="192" t="s">
        <v>3628</v>
      </c>
      <c r="G1396" s="192" t="s">
        <v>295</v>
      </c>
      <c r="H1396" s="192" t="s">
        <v>477</v>
      </c>
      <c r="I1396" s="192" t="s">
        <v>4257</v>
      </c>
      <c r="J1396" s="192" t="s">
        <v>2838</v>
      </c>
      <c r="K1396" s="192" t="s">
        <v>4842</v>
      </c>
      <c r="L1396" s="192" t="s">
        <v>518</v>
      </c>
      <c r="M1396" s="192" t="s">
        <v>4256</v>
      </c>
      <c r="N1396" s="192" t="s">
        <v>295</v>
      </c>
      <c r="O1396" s="192" t="s">
        <v>243</v>
      </c>
      <c r="P1396" s="167"/>
      <c r="Q1396" s="192" t="s">
        <v>295</v>
      </c>
      <c r="R1396" s="192" t="s">
        <v>264</v>
      </c>
      <c r="S1396" s="199" t="b">
        <v>0</v>
      </c>
      <c r="V1396" s="198">
        <v>43238</v>
      </c>
      <c r="W1396" s="192" t="s">
        <v>295</v>
      </c>
      <c r="X1396" s="167"/>
      <c r="Y1396" s="167"/>
      <c r="Z1396" s="192" t="s">
        <v>295</v>
      </c>
      <c r="AC1396" s="192" t="s">
        <v>295</v>
      </c>
      <c r="AE1396" s="192" t="s">
        <v>243</v>
      </c>
      <c r="AF1396" s="192" t="s">
        <v>295</v>
      </c>
      <c r="AG1396" s="192" t="s">
        <v>624</v>
      </c>
      <c r="AH1396" s="200">
        <v>43336</v>
      </c>
      <c r="AI1396" s="192" t="s">
        <v>4935</v>
      </c>
      <c r="AJ1396" s="151" t="str">
        <f t="shared" si="21"/>
        <v>FS</v>
      </c>
      <c r="AK1396" s="151" t="b">
        <f>ISNUMBER(SEARCH("IRT",Table1[[#This Row],[Current_Status]]))</f>
        <v>0</v>
      </c>
      <c r="AL1396" s="152">
        <f>YEAR(Table1[[#This Row],[Project_Initiated]])</f>
        <v>2018</v>
      </c>
      <c r="AM1396" s="87">
        <v>43785</v>
      </c>
      <c r="AN1396" s="87" t="str">
        <f>IF(AND(Table1[[#This Row],[Completed Date]]&gt;="07/01/2019"+0,Table1[[#This Row],[Completed Date]]&lt;="6/30/2020"+0),"FY 19-20",IF(AND(Table1[[#This Row],[Completed Date]]&gt;="07/01/2018"+0,Table1[[#This Row],[Completed Date]]&lt;="6/30/2019"+0),"FY 18-19",""))</f>
        <v>FY 18-19</v>
      </c>
      <c r="AO1396" s="152" t="str">
        <f>IFERROR(FIND("R",Table1[[#This Row],[FS_Priority]]),"")</f>
        <v/>
      </c>
    </row>
    <row r="1397" spans="1:41" hidden="1" x14ac:dyDescent="0.25">
      <c r="A1397" s="192" t="s">
        <v>868</v>
      </c>
      <c r="B1397" s="192" t="s">
        <v>295</v>
      </c>
      <c r="C1397" s="192" t="s">
        <v>868</v>
      </c>
      <c r="D1397" s="199" t="b">
        <v>0</v>
      </c>
      <c r="E1397" s="192" t="s">
        <v>141</v>
      </c>
      <c r="F1397" s="192" t="s">
        <v>3428</v>
      </c>
      <c r="G1397" s="192" t="s">
        <v>295</v>
      </c>
      <c r="H1397" s="192" t="s">
        <v>256</v>
      </c>
      <c r="I1397" s="192" t="s">
        <v>4018</v>
      </c>
      <c r="J1397" s="192" t="s">
        <v>2838</v>
      </c>
      <c r="K1397" s="192" t="s">
        <v>3951</v>
      </c>
      <c r="L1397" s="192" t="s">
        <v>381</v>
      </c>
      <c r="M1397" s="192" t="s">
        <v>3971</v>
      </c>
      <c r="N1397" s="192" t="s">
        <v>295</v>
      </c>
      <c r="O1397" s="192" t="s">
        <v>243</v>
      </c>
      <c r="P1397" s="167"/>
      <c r="Q1397" s="192" t="s">
        <v>326</v>
      </c>
      <c r="R1397" s="192" t="s">
        <v>295</v>
      </c>
      <c r="S1397" s="199" t="b">
        <v>1</v>
      </c>
      <c r="T1397" s="167"/>
      <c r="V1397" s="198">
        <v>43241</v>
      </c>
      <c r="W1397" s="192" t="s">
        <v>295</v>
      </c>
      <c r="X1397" s="167"/>
      <c r="Y1397" s="167"/>
      <c r="Z1397" s="192" t="s">
        <v>295</v>
      </c>
      <c r="AC1397" s="192" t="s">
        <v>624</v>
      </c>
      <c r="AE1397" s="192" t="s">
        <v>243</v>
      </c>
      <c r="AF1397" s="192" t="s">
        <v>624</v>
      </c>
      <c r="AG1397" s="192" t="s">
        <v>624</v>
      </c>
      <c r="AH1397" s="200">
        <v>43364</v>
      </c>
      <c r="AI1397" s="192" t="s">
        <v>4932</v>
      </c>
      <c r="AJ1397" s="151" t="str">
        <f t="shared" si="21"/>
        <v>FS</v>
      </c>
      <c r="AK1397" s="151" t="b">
        <f>ISNUMBER(SEARCH("IRT",Table1[[#This Row],[Current_Status]]))</f>
        <v>0</v>
      </c>
      <c r="AL1397" s="152">
        <f>YEAR(Table1[[#This Row],[Project_Initiated]])</f>
        <v>2018</v>
      </c>
      <c r="AM1397" s="87">
        <v>43785</v>
      </c>
      <c r="AN1397" s="87" t="str">
        <f>IF(AND(Table1[[#This Row],[Completed Date]]&gt;="07/01/2019"+0,Table1[[#This Row],[Completed Date]]&lt;="6/30/2020"+0),"FY 19-20",IF(AND(Table1[[#This Row],[Completed Date]]&gt;="07/01/2018"+0,Table1[[#This Row],[Completed Date]]&lt;="6/30/2019"+0),"FY 18-19",""))</f>
        <v>FY 18-19</v>
      </c>
      <c r="AO1397" s="152" t="str">
        <f>IFERROR(FIND("R",Table1[[#This Row],[FS_Priority]]),"")</f>
        <v/>
      </c>
    </row>
    <row r="1398" spans="1:41" hidden="1" x14ac:dyDescent="0.25">
      <c r="A1398" s="192" t="s">
        <v>869</v>
      </c>
      <c r="B1398" s="192" t="s">
        <v>295</v>
      </c>
      <c r="C1398" s="192" t="s">
        <v>869</v>
      </c>
      <c r="D1398" s="199" t="b">
        <v>0</v>
      </c>
      <c r="E1398" s="192" t="s">
        <v>141</v>
      </c>
      <c r="F1398" s="192" t="s">
        <v>3383</v>
      </c>
      <c r="G1398" s="192" t="s">
        <v>295</v>
      </c>
      <c r="H1398" s="192" t="s">
        <v>256</v>
      </c>
      <c r="I1398" s="192" t="s">
        <v>3970</v>
      </c>
      <c r="J1398" s="192" t="s">
        <v>2838</v>
      </c>
      <c r="K1398" s="192" t="s">
        <v>3951</v>
      </c>
      <c r="L1398" s="192" t="s">
        <v>381</v>
      </c>
      <c r="M1398" s="192" t="s">
        <v>3971</v>
      </c>
      <c r="N1398" s="192" t="s">
        <v>295</v>
      </c>
      <c r="O1398" s="192" t="s">
        <v>243</v>
      </c>
      <c r="P1398" s="167"/>
      <c r="Q1398" s="192" t="s">
        <v>295</v>
      </c>
      <c r="R1398" s="192" t="s">
        <v>307</v>
      </c>
      <c r="S1398" s="199" t="b">
        <v>1</v>
      </c>
      <c r="T1398" s="167"/>
      <c r="V1398" s="198">
        <v>43241</v>
      </c>
      <c r="W1398" s="192" t="s">
        <v>295</v>
      </c>
      <c r="X1398" s="167"/>
      <c r="Y1398" s="167"/>
      <c r="Z1398" s="192" t="s">
        <v>295</v>
      </c>
      <c r="AC1398" s="192" t="s">
        <v>295</v>
      </c>
      <c r="AE1398" s="192" t="s">
        <v>243</v>
      </c>
      <c r="AF1398" s="192" t="s">
        <v>295</v>
      </c>
      <c r="AG1398" s="192" t="s">
        <v>624</v>
      </c>
      <c r="AH1398" s="200">
        <v>43353</v>
      </c>
      <c r="AI1398" s="192" t="s">
        <v>4935</v>
      </c>
      <c r="AJ1398" s="151" t="str">
        <f t="shared" si="21"/>
        <v>FS</v>
      </c>
      <c r="AK1398" s="151" t="b">
        <f>ISNUMBER(SEARCH("IRT",Table1[[#This Row],[Current_Status]]))</f>
        <v>0</v>
      </c>
      <c r="AL1398" s="152">
        <f>YEAR(Table1[[#This Row],[Project_Initiated]])</f>
        <v>2018</v>
      </c>
      <c r="AM1398" s="87">
        <v>43785</v>
      </c>
      <c r="AN1398" s="87" t="str">
        <f>IF(AND(Table1[[#This Row],[Completed Date]]&gt;="07/01/2019"+0,Table1[[#This Row],[Completed Date]]&lt;="6/30/2020"+0),"FY 19-20",IF(AND(Table1[[#This Row],[Completed Date]]&gt;="07/01/2018"+0,Table1[[#This Row],[Completed Date]]&lt;="6/30/2019"+0),"FY 18-19",""))</f>
        <v>FY 18-19</v>
      </c>
      <c r="AO1398" s="152" t="str">
        <f>IFERROR(FIND("R",Table1[[#This Row],[FS_Priority]]),"")</f>
        <v/>
      </c>
    </row>
    <row r="1399" spans="1:41" hidden="1" x14ac:dyDescent="0.25">
      <c r="A1399" s="192" t="s">
        <v>415</v>
      </c>
      <c r="B1399" s="192" t="s">
        <v>295</v>
      </c>
      <c r="C1399" s="192" t="s">
        <v>415</v>
      </c>
      <c r="D1399" s="199" t="b">
        <v>0</v>
      </c>
      <c r="E1399" s="192" t="s">
        <v>151</v>
      </c>
      <c r="F1399" s="192" t="s">
        <v>3494</v>
      </c>
      <c r="G1399" s="192" t="s">
        <v>403</v>
      </c>
      <c r="H1399" s="192" t="s">
        <v>555</v>
      </c>
      <c r="I1399" s="192" t="s">
        <v>295</v>
      </c>
      <c r="J1399" s="192" t="s">
        <v>2832</v>
      </c>
      <c r="K1399" s="192" t="s">
        <v>4035</v>
      </c>
      <c r="L1399" s="192" t="s">
        <v>153</v>
      </c>
      <c r="M1399" s="192" t="s">
        <v>4060</v>
      </c>
      <c r="N1399" s="192" t="s">
        <v>295</v>
      </c>
      <c r="O1399" s="192" t="s">
        <v>263</v>
      </c>
      <c r="P1399" s="167"/>
      <c r="Q1399" s="192" t="s">
        <v>390</v>
      </c>
      <c r="R1399" s="192" t="s">
        <v>396</v>
      </c>
      <c r="S1399" s="199" t="b">
        <v>0</v>
      </c>
      <c r="T1399" s="167"/>
      <c r="V1399" s="198">
        <v>43245</v>
      </c>
      <c r="W1399" s="192" t="s">
        <v>295</v>
      </c>
      <c r="X1399"/>
      <c r="Z1399" s="192" t="s">
        <v>295</v>
      </c>
      <c r="AC1399" s="192" t="s">
        <v>4864</v>
      </c>
      <c r="AE1399" s="192" t="s">
        <v>263</v>
      </c>
      <c r="AF1399" s="192" t="s">
        <v>4451</v>
      </c>
      <c r="AG1399" s="192" t="s">
        <v>2884</v>
      </c>
      <c r="AH1399"/>
      <c r="AI1399" s="192" t="s">
        <v>4935</v>
      </c>
      <c r="AJ1399" s="151" t="str">
        <f t="shared" si="21"/>
        <v>FS</v>
      </c>
      <c r="AK1399" s="151" t="b">
        <f>ISNUMBER(SEARCH("IRT",Table1[[#This Row],[Current_Status]]))</f>
        <v>0</v>
      </c>
      <c r="AL1399" s="152">
        <f>YEAR(Table1[[#This Row],[Project_Initiated]])</f>
        <v>2018</v>
      </c>
      <c r="AM1399" s="87">
        <v>43785</v>
      </c>
      <c r="AN1399" s="87" t="str">
        <f>IF(AND(Table1[[#This Row],[Completed Date]]&gt;="07/01/2019"+0,Table1[[#This Row],[Completed Date]]&lt;="6/30/2020"+0),"FY 19-20",IF(AND(Table1[[#This Row],[Completed Date]]&gt;="07/01/2018"+0,Table1[[#This Row],[Completed Date]]&lt;="6/30/2019"+0),"FY 18-19",""))</f>
        <v/>
      </c>
      <c r="AO1399" s="152" t="str">
        <f>IFERROR(FIND("R",Table1[[#This Row],[FS_Priority]]),"")</f>
        <v/>
      </c>
    </row>
    <row r="1400" spans="1:41" hidden="1" x14ac:dyDescent="0.25">
      <c r="A1400" s="192" t="s">
        <v>870</v>
      </c>
      <c r="B1400" s="192" t="s">
        <v>295</v>
      </c>
      <c r="C1400" s="192" t="s">
        <v>870</v>
      </c>
      <c r="D1400" s="199" t="b">
        <v>0</v>
      </c>
      <c r="E1400" s="192" t="s">
        <v>76</v>
      </c>
      <c r="F1400" s="192" t="s">
        <v>3296</v>
      </c>
      <c r="G1400" s="192" t="s">
        <v>295</v>
      </c>
      <c r="H1400" s="192" t="s">
        <v>369</v>
      </c>
      <c r="I1400" s="192" t="s">
        <v>3858</v>
      </c>
      <c r="J1400" s="192" t="s">
        <v>2838</v>
      </c>
      <c r="K1400" s="192" t="s">
        <v>3856</v>
      </c>
      <c r="L1400" s="192" t="s">
        <v>77</v>
      </c>
      <c r="M1400" s="192" t="s">
        <v>3859</v>
      </c>
      <c r="N1400" s="192" t="s">
        <v>295</v>
      </c>
      <c r="O1400" s="192" t="s">
        <v>243</v>
      </c>
      <c r="P1400" s="167"/>
      <c r="Q1400" s="192" t="s">
        <v>295</v>
      </c>
      <c r="R1400" s="192" t="s">
        <v>152</v>
      </c>
      <c r="S1400" s="199" t="b">
        <v>0</v>
      </c>
      <c r="T1400" s="167"/>
      <c r="V1400" s="198">
        <v>43249</v>
      </c>
      <c r="W1400" s="192" t="s">
        <v>295</v>
      </c>
      <c r="X1400" s="167"/>
      <c r="Y1400" s="167"/>
      <c r="Z1400" s="192" t="s">
        <v>295</v>
      </c>
      <c r="AC1400" s="192" t="s">
        <v>295</v>
      </c>
      <c r="AE1400" s="192" t="s">
        <v>243</v>
      </c>
      <c r="AF1400" s="192" t="s">
        <v>295</v>
      </c>
      <c r="AG1400" s="192" t="s">
        <v>624</v>
      </c>
      <c r="AH1400" s="200">
        <v>43336</v>
      </c>
      <c r="AI1400" s="192" t="s">
        <v>4935</v>
      </c>
      <c r="AJ1400" s="151" t="str">
        <f t="shared" si="21"/>
        <v>FS</v>
      </c>
      <c r="AK1400" s="151" t="b">
        <f>ISNUMBER(SEARCH("IRT",Table1[[#This Row],[Current_Status]]))</f>
        <v>0</v>
      </c>
      <c r="AL1400" s="152">
        <f>YEAR(Table1[[#This Row],[Project_Initiated]])</f>
        <v>2018</v>
      </c>
      <c r="AM1400" s="87">
        <v>43785</v>
      </c>
      <c r="AN1400" s="87" t="str">
        <f>IF(AND(Table1[[#This Row],[Completed Date]]&gt;="07/01/2019"+0,Table1[[#This Row],[Completed Date]]&lt;="6/30/2020"+0),"FY 19-20",IF(AND(Table1[[#This Row],[Completed Date]]&gt;="07/01/2018"+0,Table1[[#This Row],[Completed Date]]&lt;="6/30/2019"+0),"FY 18-19",""))</f>
        <v>FY 18-19</v>
      </c>
      <c r="AO1400" s="152" t="str">
        <f>IFERROR(FIND("R",Table1[[#This Row],[FS_Priority]]),"")</f>
        <v/>
      </c>
    </row>
    <row r="1401" spans="1:41" hidden="1" x14ac:dyDescent="0.25">
      <c r="A1401" s="192" t="s">
        <v>871</v>
      </c>
      <c r="B1401" s="192" t="s">
        <v>295</v>
      </c>
      <c r="C1401" s="192" t="s">
        <v>871</v>
      </c>
      <c r="D1401" s="199" t="b">
        <v>0</v>
      </c>
      <c r="E1401" s="192" t="s">
        <v>4818</v>
      </c>
      <c r="F1401" s="192" t="s">
        <v>3637</v>
      </c>
      <c r="G1401" s="192" t="s">
        <v>872</v>
      </c>
      <c r="H1401" s="192" t="s">
        <v>351</v>
      </c>
      <c r="I1401" s="192" t="s">
        <v>295</v>
      </c>
      <c r="J1401" s="192" t="s">
        <v>3773</v>
      </c>
      <c r="K1401" s="192" t="s">
        <v>4268</v>
      </c>
      <c r="L1401" s="192" t="s">
        <v>521</v>
      </c>
      <c r="M1401" s="192" t="s">
        <v>4273</v>
      </c>
      <c r="N1401" s="192" t="s">
        <v>295</v>
      </c>
      <c r="O1401" s="192" t="s">
        <v>263</v>
      </c>
      <c r="P1401" s="167"/>
      <c r="Q1401" s="192" t="s">
        <v>295</v>
      </c>
      <c r="R1401" s="192" t="s">
        <v>302</v>
      </c>
      <c r="S1401" s="199" t="b">
        <v>0</v>
      </c>
      <c r="T1401" s="167"/>
      <c r="V1401" s="198">
        <v>43250</v>
      </c>
      <c r="W1401" s="192" t="s">
        <v>295</v>
      </c>
      <c r="X1401" s="167"/>
      <c r="Y1401" s="167"/>
      <c r="Z1401" s="192" t="s">
        <v>295</v>
      </c>
      <c r="AC1401" s="192" t="s">
        <v>295</v>
      </c>
      <c r="AE1401" s="192" t="s">
        <v>257</v>
      </c>
      <c r="AF1401" s="192" t="s">
        <v>2982</v>
      </c>
      <c r="AG1401" s="192" t="s">
        <v>2884</v>
      </c>
      <c r="AH1401" s="200">
        <v>43489</v>
      </c>
      <c r="AI1401" s="192" t="s">
        <v>4935</v>
      </c>
      <c r="AJ1401" s="151" t="str">
        <f t="shared" si="21"/>
        <v>FS</v>
      </c>
      <c r="AK1401" s="151" t="b">
        <f>ISNUMBER(SEARCH("IRT",Table1[[#This Row],[Current_Status]]))</f>
        <v>0</v>
      </c>
      <c r="AL1401" s="152">
        <f>YEAR(Table1[[#This Row],[Project_Initiated]])</f>
        <v>2018</v>
      </c>
      <c r="AM1401" s="87">
        <v>43785</v>
      </c>
      <c r="AN1401" s="87" t="str">
        <f>IF(AND(Table1[[#This Row],[Completed Date]]&gt;="07/01/2019"+0,Table1[[#This Row],[Completed Date]]&lt;="6/30/2020"+0),"FY 19-20",IF(AND(Table1[[#This Row],[Completed Date]]&gt;="07/01/2018"+0,Table1[[#This Row],[Completed Date]]&lt;="6/30/2019"+0),"FY 18-19",""))</f>
        <v>FY 18-19</v>
      </c>
      <c r="AO1401" s="152" t="str">
        <f>IFERROR(FIND("R",Table1[[#This Row],[FS_Priority]]),"")</f>
        <v/>
      </c>
    </row>
    <row r="1402" spans="1:41" hidden="1" x14ac:dyDescent="0.25">
      <c r="A1402" s="192" t="s">
        <v>873</v>
      </c>
      <c r="B1402" s="192" t="s">
        <v>295</v>
      </c>
      <c r="C1402" s="192" t="s">
        <v>873</v>
      </c>
      <c r="D1402" s="199" t="b">
        <v>0</v>
      </c>
      <c r="E1402" s="192" t="s">
        <v>4804</v>
      </c>
      <c r="F1402" s="192" t="s">
        <v>3290</v>
      </c>
      <c r="G1402" s="192" t="s">
        <v>295</v>
      </c>
      <c r="H1402" s="192" t="s">
        <v>874</v>
      </c>
      <c r="I1402" s="192" t="s">
        <v>295</v>
      </c>
      <c r="J1402" s="192" t="s">
        <v>2838</v>
      </c>
      <c r="K1402" s="192" t="s">
        <v>3793</v>
      </c>
      <c r="L1402" s="192" t="s">
        <v>332</v>
      </c>
      <c r="M1402" s="192" t="s">
        <v>3816</v>
      </c>
      <c r="N1402" s="192" t="s">
        <v>295</v>
      </c>
      <c r="O1402" s="192" t="s">
        <v>263</v>
      </c>
      <c r="Q1402" s="192" t="s">
        <v>295</v>
      </c>
      <c r="R1402" s="192" t="s">
        <v>326</v>
      </c>
      <c r="S1402" s="199" t="b">
        <v>0</v>
      </c>
      <c r="V1402" s="198">
        <v>43251</v>
      </c>
      <c r="W1402" s="192" t="s">
        <v>295</v>
      </c>
      <c r="X1402"/>
      <c r="Z1402" s="192" t="s">
        <v>295</v>
      </c>
      <c r="AC1402" s="192" t="s">
        <v>295</v>
      </c>
      <c r="AE1402" s="192" t="s">
        <v>257</v>
      </c>
      <c r="AF1402" s="192" t="s">
        <v>875</v>
      </c>
      <c r="AG1402" s="192" t="s">
        <v>2884</v>
      </c>
      <c r="AH1402" s="198">
        <v>43364</v>
      </c>
      <c r="AI1402" s="192" t="s">
        <v>4935</v>
      </c>
      <c r="AJ1402" s="151" t="str">
        <f t="shared" si="21"/>
        <v>FS</v>
      </c>
      <c r="AK1402" s="151" t="b">
        <f>ISNUMBER(SEARCH("IRT",Table1[[#This Row],[Current_Status]]))</f>
        <v>0</v>
      </c>
      <c r="AL1402" s="152">
        <f>YEAR(Table1[[#This Row],[Project_Initiated]])</f>
        <v>2018</v>
      </c>
      <c r="AM1402" s="87">
        <v>43785</v>
      </c>
      <c r="AN1402" s="87" t="str">
        <f>IF(AND(Table1[[#This Row],[Completed Date]]&gt;="07/01/2019"+0,Table1[[#This Row],[Completed Date]]&lt;="6/30/2020"+0),"FY 19-20",IF(AND(Table1[[#This Row],[Completed Date]]&gt;="07/01/2018"+0,Table1[[#This Row],[Completed Date]]&lt;="6/30/2019"+0),"FY 18-19",""))</f>
        <v>FY 18-19</v>
      </c>
      <c r="AO1402" s="152" t="str">
        <f>IFERROR(FIND("R",Table1[[#This Row],[FS_Priority]]),"")</f>
        <v/>
      </c>
    </row>
    <row r="1403" spans="1:41" hidden="1" x14ac:dyDescent="0.25">
      <c r="A1403" s="192" t="s">
        <v>876</v>
      </c>
      <c r="B1403" s="192" t="s">
        <v>295</v>
      </c>
      <c r="C1403" s="192" t="s">
        <v>876</v>
      </c>
      <c r="D1403" s="199" t="b">
        <v>0</v>
      </c>
      <c r="E1403" s="192" t="s">
        <v>526</v>
      </c>
      <c r="F1403" s="192" t="s">
        <v>3598</v>
      </c>
      <c r="G1403" s="192" t="s">
        <v>295</v>
      </c>
      <c r="H1403" s="192" t="s">
        <v>4212</v>
      </c>
      <c r="I1403" s="192" t="s">
        <v>4210</v>
      </c>
      <c r="J1403" s="192" t="s">
        <v>2838</v>
      </c>
      <c r="K1403" s="192" t="s">
        <v>4208</v>
      </c>
      <c r="L1403" s="192" t="s">
        <v>203</v>
      </c>
      <c r="M1403" s="192" t="s">
        <v>4209</v>
      </c>
      <c r="N1403" s="192" t="s">
        <v>295</v>
      </c>
      <c r="O1403" s="192" t="s">
        <v>243</v>
      </c>
      <c r="Q1403" s="192" t="s">
        <v>295</v>
      </c>
      <c r="R1403" s="192" t="s">
        <v>323</v>
      </c>
      <c r="S1403" s="199" t="b">
        <v>0</v>
      </c>
      <c r="V1403" s="198">
        <v>43255</v>
      </c>
      <c r="W1403" s="192" t="s">
        <v>295</v>
      </c>
      <c r="X1403"/>
      <c r="Z1403" s="192" t="s">
        <v>295</v>
      </c>
      <c r="AC1403" s="192" t="s">
        <v>295</v>
      </c>
      <c r="AE1403" s="192" t="s">
        <v>243</v>
      </c>
      <c r="AF1403" s="192" t="s">
        <v>295</v>
      </c>
      <c r="AG1403" s="192" t="s">
        <v>624</v>
      </c>
      <c r="AH1403" s="198">
        <v>43336</v>
      </c>
      <c r="AI1403" s="192" t="s">
        <v>4935</v>
      </c>
      <c r="AJ1403" s="151" t="str">
        <f t="shared" si="21"/>
        <v>FS</v>
      </c>
      <c r="AK1403" s="151" t="b">
        <f>ISNUMBER(SEARCH("IRT",Table1[[#This Row],[Current_Status]]))</f>
        <v>0</v>
      </c>
      <c r="AL1403" s="152">
        <f>YEAR(Table1[[#This Row],[Project_Initiated]])</f>
        <v>2018</v>
      </c>
      <c r="AM1403" s="87">
        <v>43785</v>
      </c>
      <c r="AN1403" s="87" t="str">
        <f>IF(AND(Table1[[#This Row],[Completed Date]]&gt;="07/01/2019"+0,Table1[[#This Row],[Completed Date]]&lt;="6/30/2020"+0),"FY 19-20",IF(AND(Table1[[#This Row],[Completed Date]]&gt;="07/01/2018"+0,Table1[[#This Row],[Completed Date]]&lt;="6/30/2019"+0),"FY 18-19",""))</f>
        <v>FY 18-19</v>
      </c>
      <c r="AO1403" s="152" t="str">
        <f>IFERROR(FIND("R",Table1[[#This Row],[FS_Priority]]),"")</f>
        <v/>
      </c>
    </row>
    <row r="1404" spans="1:41" hidden="1" x14ac:dyDescent="0.25">
      <c r="A1404" s="192" t="s">
        <v>437</v>
      </c>
      <c r="B1404" s="192" t="s">
        <v>295</v>
      </c>
      <c r="C1404" s="192" t="s">
        <v>437</v>
      </c>
      <c r="D1404" s="199" t="b">
        <v>0</v>
      </c>
      <c r="E1404" s="192" t="s">
        <v>151</v>
      </c>
      <c r="F1404" s="192" t="s">
        <v>3516</v>
      </c>
      <c r="G1404" s="192" t="s">
        <v>295</v>
      </c>
      <c r="H1404" s="192" t="s">
        <v>560</v>
      </c>
      <c r="I1404" s="192" t="s">
        <v>3879</v>
      </c>
      <c r="J1404" s="192" t="s">
        <v>2838</v>
      </c>
      <c r="K1404" s="192" t="s">
        <v>4035</v>
      </c>
      <c r="L1404" s="192" t="s">
        <v>153</v>
      </c>
      <c r="M1404" s="192" t="s">
        <v>4048</v>
      </c>
      <c r="N1404" s="192" t="s">
        <v>295</v>
      </c>
      <c r="O1404" s="192" t="s">
        <v>243</v>
      </c>
      <c r="Q1404" s="192" t="s">
        <v>438</v>
      </c>
      <c r="R1404" s="192" t="s">
        <v>295</v>
      </c>
      <c r="S1404" s="199" t="b">
        <v>0</v>
      </c>
      <c r="V1404" s="198">
        <v>43328</v>
      </c>
      <c r="W1404" s="192" t="s">
        <v>295</v>
      </c>
      <c r="X1404"/>
      <c r="Z1404" s="192" t="s">
        <v>295</v>
      </c>
      <c r="AC1404" s="192" t="s">
        <v>2890</v>
      </c>
      <c r="AE1404" s="192" t="s">
        <v>243</v>
      </c>
      <c r="AF1404" s="192" t="s">
        <v>624</v>
      </c>
      <c r="AG1404" s="192" t="s">
        <v>624</v>
      </c>
      <c r="AH1404" s="198">
        <v>43476</v>
      </c>
      <c r="AI1404" s="192" t="s">
        <v>4932</v>
      </c>
      <c r="AJ1404" s="151" t="str">
        <f t="shared" si="21"/>
        <v>FS</v>
      </c>
      <c r="AK1404" s="151" t="b">
        <f>ISNUMBER(SEARCH("IRT",Table1[[#This Row],[Current_Status]]))</f>
        <v>0</v>
      </c>
      <c r="AL1404" s="152">
        <f>YEAR(Table1[[#This Row],[Project_Initiated]])</f>
        <v>2018</v>
      </c>
      <c r="AM1404" s="87">
        <v>43785</v>
      </c>
      <c r="AN1404" s="87" t="str">
        <f>IF(AND(Table1[[#This Row],[Completed Date]]&gt;="07/01/2019"+0,Table1[[#This Row],[Completed Date]]&lt;="6/30/2020"+0),"FY 19-20",IF(AND(Table1[[#This Row],[Completed Date]]&gt;="07/01/2018"+0,Table1[[#This Row],[Completed Date]]&lt;="6/30/2019"+0),"FY 18-19",""))</f>
        <v>FY 18-19</v>
      </c>
      <c r="AO1404" s="152" t="str">
        <f>IFERROR(FIND("R",Table1[[#This Row],[FS_Priority]]),"")</f>
        <v/>
      </c>
    </row>
    <row r="1405" spans="1:41" hidden="1" x14ac:dyDescent="0.25">
      <c r="A1405" s="192" t="s">
        <v>4569</v>
      </c>
      <c r="B1405" s="192" t="s">
        <v>295</v>
      </c>
      <c r="C1405" s="192" t="s">
        <v>4569</v>
      </c>
      <c r="D1405" s="199" t="b">
        <v>0</v>
      </c>
      <c r="E1405" s="192" t="s">
        <v>151</v>
      </c>
      <c r="F1405" s="192" t="s">
        <v>4596</v>
      </c>
      <c r="G1405" s="192" t="s">
        <v>295</v>
      </c>
      <c r="H1405" s="192" t="s">
        <v>556</v>
      </c>
      <c r="I1405" s="192" t="s">
        <v>4597</v>
      </c>
      <c r="J1405" s="192" t="s">
        <v>2838</v>
      </c>
      <c r="K1405" s="192" t="s">
        <v>4035</v>
      </c>
      <c r="L1405" s="192" t="s">
        <v>153</v>
      </c>
      <c r="M1405" s="192" t="s">
        <v>4048</v>
      </c>
      <c r="N1405" s="192" t="s">
        <v>295</v>
      </c>
      <c r="O1405" s="192" t="s">
        <v>243</v>
      </c>
      <c r="Q1405" s="192" t="s">
        <v>4598</v>
      </c>
      <c r="R1405" s="192" t="s">
        <v>295</v>
      </c>
      <c r="S1405" s="199" t="b">
        <v>0</v>
      </c>
      <c r="V1405" s="198">
        <v>43257</v>
      </c>
      <c r="W1405" s="192" t="s">
        <v>295</v>
      </c>
      <c r="X1405"/>
      <c r="Z1405" s="192" t="s">
        <v>295</v>
      </c>
      <c r="AC1405" s="192" t="s">
        <v>295</v>
      </c>
      <c r="AE1405" s="192" t="s">
        <v>243</v>
      </c>
      <c r="AF1405" s="192" t="s">
        <v>295</v>
      </c>
      <c r="AG1405" s="192" t="s">
        <v>295</v>
      </c>
      <c r="AH1405" s="198">
        <v>43724</v>
      </c>
      <c r="AI1405" s="192" t="s">
        <v>4787</v>
      </c>
      <c r="AJ1405" s="151" t="str">
        <f t="shared" si="21"/>
        <v>FS</v>
      </c>
      <c r="AK1405" s="151" t="b">
        <f>ISNUMBER(SEARCH("IRT",Table1[[#This Row],[Current_Status]]))</f>
        <v>0</v>
      </c>
      <c r="AL1405" s="152">
        <f>YEAR(Table1[[#This Row],[Project_Initiated]])</f>
        <v>2018</v>
      </c>
      <c r="AM1405" s="87">
        <v>43785</v>
      </c>
      <c r="AN1405" s="87" t="str">
        <f>IF(AND(Table1[[#This Row],[Completed Date]]&gt;="07/01/2019"+0,Table1[[#This Row],[Completed Date]]&lt;="6/30/2020"+0),"FY 19-20",IF(AND(Table1[[#This Row],[Completed Date]]&gt;="07/01/2018"+0,Table1[[#This Row],[Completed Date]]&lt;="6/30/2019"+0),"FY 18-19",""))</f>
        <v>FY 19-20</v>
      </c>
      <c r="AO1405" s="152" t="str">
        <f>IFERROR(FIND("R",Table1[[#This Row],[FS_Priority]]),"")</f>
        <v/>
      </c>
    </row>
    <row r="1406" spans="1:41" hidden="1" x14ac:dyDescent="0.25">
      <c r="A1406" s="192" t="s">
        <v>877</v>
      </c>
      <c r="B1406" s="192" t="s">
        <v>295</v>
      </c>
      <c r="C1406" s="192" t="s">
        <v>877</v>
      </c>
      <c r="D1406" s="199" t="b">
        <v>0</v>
      </c>
      <c r="E1406" s="192" t="s">
        <v>141</v>
      </c>
      <c r="F1406" s="192" t="s">
        <v>3368</v>
      </c>
      <c r="G1406" s="192" t="s">
        <v>295</v>
      </c>
      <c r="H1406" s="192" t="s">
        <v>536</v>
      </c>
      <c r="I1406" s="192" t="s">
        <v>3968</v>
      </c>
      <c r="J1406" s="192" t="s">
        <v>2838</v>
      </c>
      <c r="K1406" s="192" t="s">
        <v>3951</v>
      </c>
      <c r="L1406" s="192" t="s">
        <v>381</v>
      </c>
      <c r="M1406" s="192" t="s">
        <v>3954</v>
      </c>
      <c r="N1406" s="192" t="s">
        <v>295</v>
      </c>
      <c r="O1406" s="192" t="s">
        <v>243</v>
      </c>
      <c r="Q1406" s="192" t="s">
        <v>295</v>
      </c>
      <c r="R1406" s="192" t="s">
        <v>311</v>
      </c>
      <c r="S1406" s="199" t="b">
        <v>1</v>
      </c>
      <c r="V1406" s="198">
        <v>43262</v>
      </c>
      <c r="W1406" s="192" t="s">
        <v>295</v>
      </c>
      <c r="X1406"/>
      <c r="Z1406" s="192" t="s">
        <v>295</v>
      </c>
      <c r="AC1406" s="192" t="s">
        <v>295</v>
      </c>
      <c r="AD1406" s="167"/>
      <c r="AE1406" s="192" t="s">
        <v>243</v>
      </c>
      <c r="AF1406" s="192" t="s">
        <v>295</v>
      </c>
      <c r="AG1406" s="192" t="s">
        <v>624</v>
      </c>
      <c r="AH1406" s="200">
        <v>43322</v>
      </c>
      <c r="AI1406" s="192" t="s">
        <v>4935</v>
      </c>
      <c r="AJ1406" s="151" t="str">
        <f t="shared" si="21"/>
        <v>FS</v>
      </c>
      <c r="AK1406" s="151" t="b">
        <f>ISNUMBER(SEARCH("IRT",Table1[[#This Row],[Current_Status]]))</f>
        <v>0</v>
      </c>
      <c r="AL1406" s="152">
        <f>YEAR(Table1[[#This Row],[Project_Initiated]])</f>
        <v>2018</v>
      </c>
      <c r="AM1406" s="87">
        <v>43785</v>
      </c>
      <c r="AN1406" s="87" t="str">
        <f>IF(AND(Table1[[#This Row],[Completed Date]]&gt;="07/01/2019"+0,Table1[[#This Row],[Completed Date]]&lt;="6/30/2020"+0),"FY 19-20",IF(AND(Table1[[#This Row],[Completed Date]]&gt;="07/01/2018"+0,Table1[[#This Row],[Completed Date]]&lt;="6/30/2019"+0),"FY 18-19",""))</f>
        <v>FY 18-19</v>
      </c>
      <c r="AO1406" s="152" t="str">
        <f>IFERROR(FIND("R",Table1[[#This Row],[FS_Priority]]),"")</f>
        <v/>
      </c>
    </row>
    <row r="1407" spans="1:41" hidden="1" x14ac:dyDescent="0.25">
      <c r="A1407" s="192" t="s">
        <v>878</v>
      </c>
      <c r="B1407" s="192" t="s">
        <v>295</v>
      </c>
      <c r="C1407" s="192" t="s">
        <v>878</v>
      </c>
      <c r="D1407" s="199" t="b">
        <v>0</v>
      </c>
      <c r="E1407" s="192" t="s">
        <v>141</v>
      </c>
      <c r="F1407" s="192" t="s">
        <v>3367</v>
      </c>
      <c r="G1407" s="192" t="s">
        <v>295</v>
      </c>
      <c r="H1407" s="192" t="s">
        <v>536</v>
      </c>
      <c r="I1407" s="192" t="s">
        <v>3967</v>
      </c>
      <c r="J1407" s="192" t="s">
        <v>2838</v>
      </c>
      <c r="K1407" s="192" t="s">
        <v>3951</v>
      </c>
      <c r="L1407" s="192" t="s">
        <v>381</v>
      </c>
      <c r="M1407" s="192" t="s">
        <v>3954</v>
      </c>
      <c r="N1407" s="192" t="s">
        <v>295</v>
      </c>
      <c r="O1407" s="192" t="s">
        <v>243</v>
      </c>
      <c r="Q1407" s="192" t="s">
        <v>295</v>
      </c>
      <c r="R1407" s="192" t="s">
        <v>309</v>
      </c>
      <c r="S1407" s="199" t="b">
        <v>1</v>
      </c>
      <c r="V1407" s="198">
        <v>43262</v>
      </c>
      <c r="W1407" s="192" t="s">
        <v>295</v>
      </c>
      <c r="X1407"/>
      <c r="Z1407" s="192" t="s">
        <v>295</v>
      </c>
      <c r="AC1407" s="192" t="s">
        <v>295</v>
      </c>
      <c r="AE1407" s="192" t="s">
        <v>243</v>
      </c>
      <c r="AF1407" s="192" t="s">
        <v>295</v>
      </c>
      <c r="AG1407" s="192" t="s">
        <v>624</v>
      </c>
      <c r="AH1407" s="198">
        <v>43306</v>
      </c>
      <c r="AI1407" s="192" t="s">
        <v>4935</v>
      </c>
      <c r="AJ1407" s="151" t="str">
        <f t="shared" si="21"/>
        <v>FS</v>
      </c>
      <c r="AK1407" s="151" t="b">
        <f>ISNUMBER(SEARCH("IRT",Table1[[#This Row],[Current_Status]]))</f>
        <v>0</v>
      </c>
      <c r="AL1407" s="152">
        <f>YEAR(Table1[[#This Row],[Project_Initiated]])</f>
        <v>2018</v>
      </c>
      <c r="AM1407" s="87">
        <v>43785</v>
      </c>
      <c r="AN1407" s="87" t="str">
        <f>IF(AND(Table1[[#This Row],[Completed Date]]&gt;="07/01/2019"+0,Table1[[#This Row],[Completed Date]]&lt;="6/30/2020"+0),"FY 19-20",IF(AND(Table1[[#This Row],[Completed Date]]&gt;="07/01/2018"+0,Table1[[#This Row],[Completed Date]]&lt;="6/30/2019"+0),"FY 18-19",""))</f>
        <v>FY 18-19</v>
      </c>
      <c r="AO1407" s="152" t="str">
        <f>IFERROR(FIND("R",Table1[[#This Row],[FS_Priority]]),"")</f>
        <v/>
      </c>
    </row>
    <row r="1408" spans="1:41" hidden="1" x14ac:dyDescent="0.25">
      <c r="A1408" s="192" t="s">
        <v>879</v>
      </c>
      <c r="B1408" s="192" t="s">
        <v>295</v>
      </c>
      <c r="C1408" s="192" t="s">
        <v>879</v>
      </c>
      <c r="D1408" s="199" t="b">
        <v>0</v>
      </c>
      <c r="E1408" s="192" t="s">
        <v>753</v>
      </c>
      <c r="F1408" s="192" t="s">
        <v>3617</v>
      </c>
      <c r="G1408" s="192" t="s">
        <v>295</v>
      </c>
      <c r="H1408" s="192" t="s">
        <v>529</v>
      </c>
      <c r="I1408" s="192" t="s">
        <v>4243</v>
      </c>
      <c r="J1408" s="192" t="s">
        <v>2838</v>
      </c>
      <c r="K1408" s="192" t="s">
        <v>4244</v>
      </c>
      <c r="L1408" s="192" t="s">
        <v>534</v>
      </c>
      <c r="M1408" s="192" t="s">
        <v>4245</v>
      </c>
      <c r="N1408" s="192" t="s">
        <v>295</v>
      </c>
      <c r="O1408" s="192" t="s">
        <v>263</v>
      </c>
      <c r="Q1408" s="192" t="s">
        <v>295</v>
      </c>
      <c r="R1408" s="192" t="s">
        <v>302</v>
      </c>
      <c r="S1408" s="199" t="b">
        <v>0</v>
      </c>
      <c r="V1408" s="198">
        <v>43262</v>
      </c>
      <c r="W1408" s="192" t="s">
        <v>295</v>
      </c>
      <c r="X1408"/>
      <c r="Z1408" s="192" t="s">
        <v>295</v>
      </c>
      <c r="AC1408" s="192" t="s">
        <v>880</v>
      </c>
      <c r="AD1408" s="167"/>
      <c r="AE1408" s="192" t="s">
        <v>263</v>
      </c>
      <c r="AF1408" s="192" t="s">
        <v>881</v>
      </c>
      <c r="AG1408" s="192" t="s">
        <v>2884</v>
      </c>
      <c r="AH1408" s="200">
        <v>43335</v>
      </c>
      <c r="AI1408" s="192" t="s">
        <v>4933</v>
      </c>
      <c r="AJ1408" s="151" t="str">
        <f t="shared" si="21"/>
        <v>FS</v>
      </c>
      <c r="AK1408" s="151" t="b">
        <f>ISNUMBER(SEARCH("IRT",Table1[[#This Row],[Current_Status]]))</f>
        <v>0</v>
      </c>
      <c r="AL1408" s="152">
        <f>YEAR(Table1[[#This Row],[Project_Initiated]])</f>
        <v>2018</v>
      </c>
      <c r="AM1408" s="87">
        <v>43785</v>
      </c>
      <c r="AN1408" s="87" t="str">
        <f>IF(AND(Table1[[#This Row],[Completed Date]]&gt;="07/01/2019"+0,Table1[[#This Row],[Completed Date]]&lt;="6/30/2020"+0),"FY 19-20",IF(AND(Table1[[#This Row],[Completed Date]]&gt;="07/01/2018"+0,Table1[[#This Row],[Completed Date]]&lt;="6/30/2019"+0),"FY 18-19",""))</f>
        <v>FY 18-19</v>
      </c>
      <c r="AO1408" s="152" t="str">
        <f>IFERROR(FIND("R",Table1[[#This Row],[FS_Priority]]),"")</f>
        <v/>
      </c>
    </row>
    <row r="1409" spans="1:41" hidden="1" x14ac:dyDescent="0.25">
      <c r="A1409" s="192" t="s">
        <v>882</v>
      </c>
      <c r="B1409" s="192" t="s">
        <v>295</v>
      </c>
      <c r="C1409" s="192" t="s">
        <v>882</v>
      </c>
      <c r="D1409" s="199" t="b">
        <v>0</v>
      </c>
      <c r="E1409" s="192" t="s">
        <v>189</v>
      </c>
      <c r="F1409" s="192" t="s">
        <v>3568</v>
      </c>
      <c r="G1409" s="192" t="s">
        <v>295</v>
      </c>
      <c r="H1409" s="192" t="s">
        <v>1092</v>
      </c>
      <c r="I1409" s="192" t="s">
        <v>4170</v>
      </c>
      <c r="J1409" s="192" t="s">
        <v>2838</v>
      </c>
      <c r="K1409" s="192" t="s">
        <v>4164</v>
      </c>
      <c r="L1409" s="192" t="s">
        <v>487</v>
      </c>
      <c r="M1409" s="192" t="s">
        <v>4169</v>
      </c>
      <c r="N1409" s="192" t="s">
        <v>295</v>
      </c>
      <c r="O1409" s="192" t="s">
        <v>263</v>
      </c>
      <c r="Q1409" s="192" t="s">
        <v>295</v>
      </c>
      <c r="R1409" s="192" t="s">
        <v>324</v>
      </c>
      <c r="S1409" s="199" t="b">
        <v>0</v>
      </c>
      <c r="V1409" s="198">
        <v>43263</v>
      </c>
      <c r="W1409" s="192" t="s">
        <v>295</v>
      </c>
      <c r="X1409"/>
      <c r="Z1409" s="192" t="s">
        <v>295</v>
      </c>
      <c r="AC1409" s="192" t="s">
        <v>883</v>
      </c>
      <c r="AE1409" s="192" t="s">
        <v>263</v>
      </c>
      <c r="AF1409" s="192" t="s">
        <v>295</v>
      </c>
      <c r="AG1409" s="192" t="s">
        <v>2884</v>
      </c>
      <c r="AH1409" s="200">
        <v>43362</v>
      </c>
      <c r="AI1409" s="192" t="s">
        <v>4935</v>
      </c>
      <c r="AJ1409" s="151" t="str">
        <f t="shared" si="21"/>
        <v>FS</v>
      </c>
      <c r="AK1409" s="151" t="b">
        <f>ISNUMBER(SEARCH("IRT",Table1[[#This Row],[Current_Status]]))</f>
        <v>0</v>
      </c>
      <c r="AL1409" s="152">
        <f>YEAR(Table1[[#This Row],[Project_Initiated]])</f>
        <v>2018</v>
      </c>
      <c r="AM1409" s="87">
        <v>43785</v>
      </c>
      <c r="AN1409" s="87" t="str">
        <f>IF(AND(Table1[[#This Row],[Completed Date]]&gt;="07/01/2019"+0,Table1[[#This Row],[Completed Date]]&lt;="6/30/2020"+0),"FY 19-20",IF(AND(Table1[[#This Row],[Completed Date]]&gt;="07/01/2018"+0,Table1[[#This Row],[Completed Date]]&lt;="6/30/2019"+0),"FY 18-19",""))</f>
        <v>FY 18-19</v>
      </c>
      <c r="AO1409" s="152" t="str">
        <f>IFERROR(FIND("R",Table1[[#This Row],[FS_Priority]]),"")</f>
        <v/>
      </c>
    </row>
    <row r="1410" spans="1:41" hidden="1" x14ac:dyDescent="0.25">
      <c r="A1410" s="192" t="s">
        <v>884</v>
      </c>
      <c r="B1410" s="192" t="s">
        <v>295</v>
      </c>
      <c r="C1410" s="192" t="s">
        <v>884</v>
      </c>
      <c r="D1410" s="199" t="b">
        <v>0</v>
      </c>
      <c r="E1410" s="192" t="s">
        <v>76</v>
      </c>
      <c r="F1410" s="192" t="s">
        <v>3293</v>
      </c>
      <c r="G1410" s="192" t="s">
        <v>295</v>
      </c>
      <c r="H1410" s="192" t="s">
        <v>1092</v>
      </c>
      <c r="I1410" s="192" t="s">
        <v>3865</v>
      </c>
      <c r="J1410" s="192" t="s">
        <v>2838</v>
      </c>
      <c r="K1410" s="192" t="s">
        <v>3856</v>
      </c>
      <c r="L1410" s="192" t="s">
        <v>77</v>
      </c>
      <c r="M1410" s="192" t="s">
        <v>3866</v>
      </c>
      <c r="N1410" s="192" t="s">
        <v>295</v>
      </c>
      <c r="O1410" s="192" t="s">
        <v>243</v>
      </c>
      <c r="Q1410" s="192" t="s">
        <v>295</v>
      </c>
      <c r="R1410" s="192" t="s">
        <v>302</v>
      </c>
      <c r="S1410" s="199" t="b">
        <v>1</v>
      </c>
      <c r="V1410" s="198">
        <v>43263</v>
      </c>
      <c r="W1410" s="192" t="s">
        <v>295</v>
      </c>
      <c r="X1410"/>
      <c r="Z1410" s="192" t="s">
        <v>295</v>
      </c>
      <c r="AC1410" s="192" t="s">
        <v>295</v>
      </c>
      <c r="AE1410" s="192" t="s">
        <v>243</v>
      </c>
      <c r="AF1410" s="192" t="s">
        <v>295</v>
      </c>
      <c r="AG1410" s="192" t="s">
        <v>624</v>
      </c>
      <c r="AH1410" s="198">
        <v>43336</v>
      </c>
      <c r="AI1410" s="192" t="s">
        <v>4935</v>
      </c>
      <c r="AJ1410" s="151" t="str">
        <f t="shared" ref="AJ1410:AJ1473" si="22">IF(LEN(A1410)&gt;6,"FS","PD&amp;C")</f>
        <v>FS</v>
      </c>
      <c r="AK1410" s="151" t="b">
        <f>ISNUMBER(SEARCH("IRT",Table1[[#This Row],[Current_Status]]))</f>
        <v>0</v>
      </c>
      <c r="AL1410" s="152">
        <f>YEAR(Table1[[#This Row],[Project_Initiated]])</f>
        <v>2018</v>
      </c>
      <c r="AM1410" s="87">
        <v>43785</v>
      </c>
      <c r="AN1410" s="87" t="str">
        <f>IF(AND(Table1[[#This Row],[Completed Date]]&gt;="07/01/2019"+0,Table1[[#This Row],[Completed Date]]&lt;="6/30/2020"+0),"FY 19-20",IF(AND(Table1[[#This Row],[Completed Date]]&gt;="07/01/2018"+0,Table1[[#This Row],[Completed Date]]&lt;="6/30/2019"+0),"FY 18-19",""))</f>
        <v>FY 18-19</v>
      </c>
      <c r="AO1410" s="152" t="str">
        <f>IFERROR(FIND("R",Table1[[#This Row],[FS_Priority]]),"")</f>
        <v/>
      </c>
    </row>
    <row r="1411" spans="1:41" hidden="1" x14ac:dyDescent="0.25">
      <c r="A1411" s="192" t="s">
        <v>885</v>
      </c>
      <c r="B1411" s="192" t="s">
        <v>295</v>
      </c>
      <c r="C1411" s="192" t="s">
        <v>885</v>
      </c>
      <c r="D1411" s="199" t="b">
        <v>0</v>
      </c>
      <c r="E1411" s="192" t="s">
        <v>151</v>
      </c>
      <c r="F1411" s="192" t="s">
        <v>3478</v>
      </c>
      <c r="G1411" s="192" t="s">
        <v>295</v>
      </c>
      <c r="H1411" s="192" t="s">
        <v>116</v>
      </c>
      <c r="I1411" s="192" t="s">
        <v>4073</v>
      </c>
      <c r="J1411" s="192" t="s">
        <v>2838</v>
      </c>
      <c r="K1411" s="192" t="s">
        <v>4035</v>
      </c>
      <c r="L1411" s="192" t="s">
        <v>153</v>
      </c>
      <c r="M1411" s="192" t="s">
        <v>4043</v>
      </c>
      <c r="N1411" s="192" t="s">
        <v>295</v>
      </c>
      <c r="O1411" s="192" t="s">
        <v>243</v>
      </c>
      <c r="Q1411" s="192" t="s">
        <v>302</v>
      </c>
      <c r="R1411" s="192" t="s">
        <v>324</v>
      </c>
      <c r="S1411" s="199" t="b">
        <v>1</v>
      </c>
      <c r="V1411" s="198">
        <v>43263</v>
      </c>
      <c r="W1411" s="192" t="s">
        <v>295</v>
      </c>
      <c r="X1411"/>
      <c r="Z1411" s="192" t="s">
        <v>295</v>
      </c>
      <c r="AC1411" s="192" t="s">
        <v>295</v>
      </c>
      <c r="AE1411" s="192" t="s">
        <v>243</v>
      </c>
      <c r="AF1411" s="192" t="s">
        <v>295</v>
      </c>
      <c r="AG1411" s="192" t="s">
        <v>624</v>
      </c>
      <c r="AH1411" s="198">
        <v>43369</v>
      </c>
      <c r="AI1411" s="192" t="s">
        <v>4935</v>
      </c>
      <c r="AJ1411" s="151" t="str">
        <f t="shared" si="22"/>
        <v>FS</v>
      </c>
      <c r="AK1411" s="151" t="b">
        <f>ISNUMBER(SEARCH("IRT",Table1[[#This Row],[Current_Status]]))</f>
        <v>0</v>
      </c>
      <c r="AL1411" s="152">
        <f>YEAR(Table1[[#This Row],[Project_Initiated]])</f>
        <v>2018</v>
      </c>
      <c r="AM1411" s="87">
        <v>43785</v>
      </c>
      <c r="AN1411" s="87" t="str">
        <f>IF(AND(Table1[[#This Row],[Completed Date]]&gt;="07/01/2019"+0,Table1[[#This Row],[Completed Date]]&lt;="6/30/2020"+0),"FY 19-20",IF(AND(Table1[[#This Row],[Completed Date]]&gt;="07/01/2018"+0,Table1[[#This Row],[Completed Date]]&lt;="6/30/2019"+0),"FY 18-19",""))</f>
        <v>FY 18-19</v>
      </c>
      <c r="AO1411" s="152" t="str">
        <f>IFERROR(FIND("R",Table1[[#This Row],[FS_Priority]]),"")</f>
        <v/>
      </c>
    </row>
    <row r="1412" spans="1:41" hidden="1" x14ac:dyDescent="0.25">
      <c r="A1412" s="192" t="s">
        <v>886</v>
      </c>
      <c r="B1412" s="192" t="s">
        <v>295</v>
      </c>
      <c r="C1412" s="192" t="s">
        <v>886</v>
      </c>
      <c r="D1412" s="199" t="b">
        <v>0</v>
      </c>
      <c r="E1412" s="192" t="s">
        <v>189</v>
      </c>
      <c r="F1412" s="192" t="s">
        <v>3569</v>
      </c>
      <c r="G1412" s="192" t="s">
        <v>295</v>
      </c>
      <c r="H1412" s="192" t="s">
        <v>262</v>
      </c>
      <c r="I1412" s="192" t="s">
        <v>4167</v>
      </c>
      <c r="J1412" s="192" t="s">
        <v>2838</v>
      </c>
      <c r="K1412" s="192" t="s">
        <v>4164</v>
      </c>
      <c r="L1412" s="192" t="s">
        <v>487</v>
      </c>
      <c r="M1412" s="192" t="s">
        <v>4168</v>
      </c>
      <c r="N1412" s="192" t="s">
        <v>295</v>
      </c>
      <c r="O1412" s="192" t="s">
        <v>631</v>
      </c>
      <c r="Q1412" s="192" t="s">
        <v>295</v>
      </c>
      <c r="R1412" s="192" t="s">
        <v>302</v>
      </c>
      <c r="S1412" s="199" t="b">
        <v>0</v>
      </c>
      <c r="V1412" s="198">
        <v>43264</v>
      </c>
      <c r="W1412" s="192" t="s">
        <v>295</v>
      </c>
      <c r="X1412"/>
      <c r="Z1412" s="192" t="s">
        <v>295</v>
      </c>
      <c r="AC1412" s="192" t="s">
        <v>3080</v>
      </c>
      <c r="AE1412" s="192" t="s">
        <v>257</v>
      </c>
      <c r="AF1412" s="192" t="s">
        <v>887</v>
      </c>
      <c r="AG1412" s="192" t="s">
        <v>2884</v>
      </c>
      <c r="AH1412" s="198">
        <v>43552</v>
      </c>
      <c r="AI1412" s="192" t="s">
        <v>4935</v>
      </c>
      <c r="AJ1412" s="151" t="str">
        <f t="shared" si="22"/>
        <v>FS</v>
      </c>
      <c r="AK1412" s="151" t="b">
        <f>ISNUMBER(SEARCH("IRT",Table1[[#This Row],[Current_Status]]))</f>
        <v>0</v>
      </c>
      <c r="AL1412" s="152">
        <f>YEAR(Table1[[#This Row],[Project_Initiated]])</f>
        <v>2018</v>
      </c>
      <c r="AM1412" s="87">
        <v>43785</v>
      </c>
      <c r="AN1412" s="87" t="str">
        <f>IF(AND(Table1[[#This Row],[Completed Date]]&gt;="07/01/2019"+0,Table1[[#This Row],[Completed Date]]&lt;="6/30/2020"+0),"FY 19-20",IF(AND(Table1[[#This Row],[Completed Date]]&gt;="07/01/2018"+0,Table1[[#This Row],[Completed Date]]&lt;="6/30/2019"+0),"FY 18-19",""))</f>
        <v>FY 18-19</v>
      </c>
      <c r="AO1412" s="152" t="str">
        <f>IFERROR(FIND("R",Table1[[#This Row],[FS_Priority]]),"")</f>
        <v/>
      </c>
    </row>
    <row r="1413" spans="1:41" hidden="1" x14ac:dyDescent="0.25">
      <c r="A1413" s="192" t="s">
        <v>888</v>
      </c>
      <c r="B1413" s="192" t="s">
        <v>295</v>
      </c>
      <c r="C1413" s="192" t="s">
        <v>888</v>
      </c>
      <c r="D1413" s="199" t="b">
        <v>0</v>
      </c>
      <c r="E1413" s="192" t="s">
        <v>215</v>
      </c>
      <c r="F1413" s="192" t="s">
        <v>3626</v>
      </c>
      <c r="G1413" s="192" t="s">
        <v>889</v>
      </c>
      <c r="H1413" s="192" t="s">
        <v>550</v>
      </c>
      <c r="I1413" s="192" t="s">
        <v>4254</v>
      </c>
      <c r="J1413" s="192" t="s">
        <v>2854</v>
      </c>
      <c r="K1413" s="192" t="s">
        <v>4842</v>
      </c>
      <c r="L1413" s="192" t="s">
        <v>518</v>
      </c>
      <c r="M1413" s="192" t="s">
        <v>4255</v>
      </c>
      <c r="N1413" s="192" t="s">
        <v>295</v>
      </c>
      <c r="O1413" s="192" t="s">
        <v>263</v>
      </c>
      <c r="Q1413" s="192" t="s">
        <v>295</v>
      </c>
      <c r="R1413" s="192" t="s">
        <v>295</v>
      </c>
      <c r="S1413" s="199" t="b">
        <v>0</v>
      </c>
      <c r="V1413" s="198">
        <v>43265</v>
      </c>
      <c r="W1413" s="192" t="s">
        <v>295</v>
      </c>
      <c r="X1413"/>
      <c r="Z1413" s="192" t="s">
        <v>295</v>
      </c>
      <c r="AC1413" s="192" t="s">
        <v>890</v>
      </c>
      <c r="AE1413" s="192" t="s">
        <v>295</v>
      </c>
      <c r="AF1413" s="192" t="s">
        <v>891</v>
      </c>
      <c r="AG1413" s="192" t="s">
        <v>2883</v>
      </c>
      <c r="AH1413" s="198">
        <v>43292</v>
      </c>
      <c r="AI1413" s="192" t="s">
        <v>4932</v>
      </c>
      <c r="AJ1413" s="151" t="str">
        <f t="shared" si="22"/>
        <v>FS</v>
      </c>
      <c r="AK1413" s="151" t="b">
        <f>ISNUMBER(SEARCH("IRT",Table1[[#This Row],[Current_Status]]))</f>
        <v>0</v>
      </c>
      <c r="AL1413" s="152">
        <f>YEAR(Table1[[#This Row],[Project_Initiated]])</f>
        <v>2018</v>
      </c>
      <c r="AM1413" s="87">
        <v>43785</v>
      </c>
      <c r="AN1413" s="87" t="str">
        <f>IF(AND(Table1[[#This Row],[Completed Date]]&gt;="07/01/2019"+0,Table1[[#This Row],[Completed Date]]&lt;="6/30/2020"+0),"FY 19-20",IF(AND(Table1[[#This Row],[Completed Date]]&gt;="07/01/2018"+0,Table1[[#This Row],[Completed Date]]&lt;="6/30/2019"+0),"FY 18-19",""))</f>
        <v>FY 18-19</v>
      </c>
      <c r="AO1413" s="152" t="str">
        <f>IFERROR(FIND("R",Table1[[#This Row],[FS_Priority]]),"")</f>
        <v/>
      </c>
    </row>
    <row r="1414" spans="1:41" hidden="1" x14ac:dyDescent="0.25">
      <c r="A1414" s="192" t="s">
        <v>892</v>
      </c>
      <c r="B1414" s="192" t="s">
        <v>295</v>
      </c>
      <c r="C1414" s="192" t="s">
        <v>892</v>
      </c>
      <c r="D1414" s="199" t="b">
        <v>0</v>
      </c>
      <c r="E1414" s="192" t="s">
        <v>2819</v>
      </c>
      <c r="F1414" s="192" t="s">
        <v>3624</v>
      </c>
      <c r="G1414" s="192" t="s">
        <v>295</v>
      </c>
      <c r="H1414" s="192" t="s">
        <v>75</v>
      </c>
      <c r="I1414" s="192" t="s">
        <v>4252</v>
      </c>
      <c r="J1414" s="192" t="s">
        <v>2838</v>
      </c>
      <c r="K1414" s="192" t="s">
        <v>295</v>
      </c>
      <c r="L1414" s="192" t="s">
        <v>295</v>
      </c>
      <c r="M1414" s="192" t="s">
        <v>4253</v>
      </c>
      <c r="N1414" s="192" t="s">
        <v>295</v>
      </c>
      <c r="O1414" s="192" t="s">
        <v>263</v>
      </c>
      <c r="Q1414" s="192" t="s">
        <v>295</v>
      </c>
      <c r="R1414" s="192" t="s">
        <v>302</v>
      </c>
      <c r="S1414" s="199" t="b">
        <v>0</v>
      </c>
      <c r="V1414" s="198">
        <v>43267</v>
      </c>
      <c r="W1414" s="192" t="s">
        <v>295</v>
      </c>
      <c r="X1414"/>
      <c r="Z1414" s="192" t="s">
        <v>295</v>
      </c>
      <c r="AC1414" s="192" t="s">
        <v>893</v>
      </c>
      <c r="AE1414" s="192" t="s">
        <v>263</v>
      </c>
      <c r="AF1414" s="192" t="s">
        <v>894</v>
      </c>
      <c r="AG1414" s="192" t="s">
        <v>2884</v>
      </c>
      <c r="AH1414" s="198">
        <v>43395</v>
      </c>
      <c r="AI1414" s="192" t="s">
        <v>4935</v>
      </c>
      <c r="AJ1414" s="151" t="str">
        <f t="shared" si="22"/>
        <v>FS</v>
      </c>
      <c r="AK1414" s="151" t="b">
        <f>ISNUMBER(SEARCH("IRT",Table1[[#This Row],[Current_Status]]))</f>
        <v>0</v>
      </c>
      <c r="AL1414" s="152">
        <f>YEAR(Table1[[#This Row],[Project_Initiated]])</f>
        <v>2018</v>
      </c>
      <c r="AM1414" s="87">
        <v>43785</v>
      </c>
      <c r="AN1414" s="87" t="str">
        <f>IF(AND(Table1[[#This Row],[Completed Date]]&gt;="07/01/2019"+0,Table1[[#This Row],[Completed Date]]&lt;="6/30/2020"+0),"FY 19-20",IF(AND(Table1[[#This Row],[Completed Date]]&gt;="07/01/2018"+0,Table1[[#This Row],[Completed Date]]&lt;="6/30/2019"+0),"FY 18-19",""))</f>
        <v>FY 18-19</v>
      </c>
      <c r="AO1414" s="152" t="str">
        <f>IFERROR(FIND("R",Table1[[#This Row],[FS_Priority]]),"")</f>
        <v/>
      </c>
    </row>
    <row r="1415" spans="1:41" hidden="1" x14ac:dyDescent="0.25">
      <c r="A1415" s="192" t="s">
        <v>420</v>
      </c>
      <c r="B1415" s="192" t="s">
        <v>295</v>
      </c>
      <c r="C1415" s="192" t="s">
        <v>420</v>
      </c>
      <c r="D1415" s="199" t="b">
        <v>0</v>
      </c>
      <c r="E1415" s="192" t="s">
        <v>151</v>
      </c>
      <c r="F1415" s="192" t="s">
        <v>3503</v>
      </c>
      <c r="G1415" s="192" t="s">
        <v>2799</v>
      </c>
      <c r="H1415" s="192" t="s">
        <v>895</v>
      </c>
      <c r="I1415" s="192" t="s">
        <v>295</v>
      </c>
      <c r="J1415" s="192" t="s">
        <v>2851</v>
      </c>
      <c r="K1415" s="192" t="s">
        <v>4035</v>
      </c>
      <c r="L1415" s="192" t="s">
        <v>153</v>
      </c>
      <c r="M1415" s="192" t="s">
        <v>4041</v>
      </c>
      <c r="N1415" s="192" t="s">
        <v>295</v>
      </c>
      <c r="O1415" s="192" t="s">
        <v>243</v>
      </c>
      <c r="Q1415" s="192" t="s">
        <v>401</v>
      </c>
      <c r="R1415" s="192" t="s">
        <v>295</v>
      </c>
      <c r="S1415" s="199" t="b">
        <v>0</v>
      </c>
      <c r="V1415" s="198">
        <v>43276</v>
      </c>
      <c r="W1415" s="192" t="s">
        <v>295</v>
      </c>
      <c r="X1415"/>
      <c r="Z1415" s="192" t="s">
        <v>295</v>
      </c>
      <c r="AC1415" s="192" t="s">
        <v>624</v>
      </c>
      <c r="AE1415" s="192" t="s">
        <v>243</v>
      </c>
      <c r="AF1415" s="192" t="s">
        <v>624</v>
      </c>
      <c r="AG1415" s="192" t="s">
        <v>624</v>
      </c>
      <c r="AH1415" s="198">
        <v>43344</v>
      </c>
      <c r="AI1415" s="192" t="s">
        <v>4932</v>
      </c>
      <c r="AJ1415" s="151" t="str">
        <f t="shared" si="22"/>
        <v>FS</v>
      </c>
      <c r="AK1415" s="151" t="b">
        <f>ISNUMBER(SEARCH("IRT",Table1[[#This Row],[Current_Status]]))</f>
        <v>0</v>
      </c>
      <c r="AL1415" s="152">
        <f>YEAR(Table1[[#This Row],[Project_Initiated]])</f>
        <v>2018</v>
      </c>
      <c r="AM1415" s="87">
        <v>43785</v>
      </c>
      <c r="AN1415" s="87" t="str">
        <f>IF(AND(Table1[[#This Row],[Completed Date]]&gt;="07/01/2019"+0,Table1[[#This Row],[Completed Date]]&lt;="6/30/2020"+0),"FY 19-20",IF(AND(Table1[[#This Row],[Completed Date]]&gt;="07/01/2018"+0,Table1[[#This Row],[Completed Date]]&lt;="6/30/2019"+0),"FY 18-19",""))</f>
        <v>FY 18-19</v>
      </c>
      <c r="AO1415" s="152" t="str">
        <f>IFERROR(FIND("R",Table1[[#This Row],[FS_Priority]]),"")</f>
        <v/>
      </c>
    </row>
    <row r="1416" spans="1:41" hidden="1" x14ac:dyDescent="0.25">
      <c r="A1416" s="192" t="s">
        <v>896</v>
      </c>
      <c r="B1416" s="192" t="s">
        <v>295</v>
      </c>
      <c r="C1416" s="192" t="s">
        <v>896</v>
      </c>
      <c r="D1416" s="199" t="b">
        <v>0</v>
      </c>
      <c r="E1416" s="192" t="s">
        <v>141</v>
      </c>
      <c r="F1416" s="192" t="s">
        <v>3388</v>
      </c>
      <c r="G1416" s="192" t="s">
        <v>295</v>
      </c>
      <c r="H1416" s="192" t="s">
        <v>529</v>
      </c>
      <c r="I1416" s="192" t="s">
        <v>197</v>
      </c>
      <c r="J1416" s="192" t="s">
        <v>2838</v>
      </c>
      <c r="K1416" s="192" t="s">
        <v>3951</v>
      </c>
      <c r="L1416" s="192" t="s">
        <v>381</v>
      </c>
      <c r="M1416" s="192" t="s">
        <v>3954</v>
      </c>
      <c r="N1416" s="192" t="s">
        <v>295</v>
      </c>
      <c r="O1416" s="192" t="s">
        <v>243</v>
      </c>
      <c r="Q1416" s="192" t="s">
        <v>305</v>
      </c>
      <c r="R1416" s="192" t="s">
        <v>295</v>
      </c>
      <c r="S1416" s="199" t="b">
        <v>0</v>
      </c>
      <c r="V1416" s="198">
        <v>43276</v>
      </c>
      <c r="W1416" s="192" t="s">
        <v>295</v>
      </c>
      <c r="X1416"/>
      <c r="Z1416" s="192" t="s">
        <v>295</v>
      </c>
      <c r="AC1416" s="192" t="s">
        <v>624</v>
      </c>
      <c r="AE1416" s="192" t="s">
        <v>243</v>
      </c>
      <c r="AF1416" s="192" t="s">
        <v>624</v>
      </c>
      <c r="AG1416" s="192" t="s">
        <v>624</v>
      </c>
      <c r="AH1416" s="198">
        <v>43395</v>
      </c>
      <c r="AI1416" s="192" t="s">
        <v>4932</v>
      </c>
      <c r="AJ1416" s="151" t="str">
        <f t="shared" si="22"/>
        <v>FS</v>
      </c>
      <c r="AK1416" s="151" t="b">
        <f>ISNUMBER(SEARCH("IRT",Table1[[#This Row],[Current_Status]]))</f>
        <v>0</v>
      </c>
      <c r="AL1416" s="152">
        <f>YEAR(Table1[[#This Row],[Project_Initiated]])</f>
        <v>2018</v>
      </c>
      <c r="AM1416" s="87">
        <v>43785</v>
      </c>
      <c r="AN1416" s="87" t="str">
        <f>IF(AND(Table1[[#This Row],[Completed Date]]&gt;="07/01/2019"+0,Table1[[#This Row],[Completed Date]]&lt;="6/30/2020"+0),"FY 19-20",IF(AND(Table1[[#This Row],[Completed Date]]&gt;="07/01/2018"+0,Table1[[#This Row],[Completed Date]]&lt;="6/30/2019"+0),"FY 18-19",""))</f>
        <v>FY 18-19</v>
      </c>
      <c r="AO1416" s="152" t="str">
        <f>IFERROR(FIND("R",Table1[[#This Row],[FS_Priority]]),"")</f>
        <v/>
      </c>
    </row>
    <row r="1417" spans="1:41" hidden="1" x14ac:dyDescent="0.25">
      <c r="A1417" s="192" t="s">
        <v>897</v>
      </c>
      <c r="B1417" s="192" t="s">
        <v>295</v>
      </c>
      <c r="C1417" s="192" t="s">
        <v>897</v>
      </c>
      <c r="D1417" s="199" t="b">
        <v>0</v>
      </c>
      <c r="E1417" s="192" t="s">
        <v>526</v>
      </c>
      <c r="F1417" s="192" t="s">
        <v>3597</v>
      </c>
      <c r="G1417" s="192" t="s">
        <v>295</v>
      </c>
      <c r="H1417" s="192" t="s">
        <v>4444</v>
      </c>
      <c r="I1417" s="192" t="s">
        <v>295</v>
      </c>
      <c r="J1417" s="192" t="s">
        <v>2838</v>
      </c>
      <c r="K1417" s="192" t="s">
        <v>4208</v>
      </c>
      <c r="L1417" s="192" t="s">
        <v>203</v>
      </c>
      <c r="M1417" s="192" t="s">
        <v>4209</v>
      </c>
      <c r="N1417" s="192" t="s">
        <v>295</v>
      </c>
      <c r="O1417" s="192" t="s">
        <v>263</v>
      </c>
      <c r="Q1417" s="192" t="s">
        <v>295</v>
      </c>
      <c r="R1417" s="192" t="s">
        <v>302</v>
      </c>
      <c r="S1417" s="199" t="b">
        <v>0</v>
      </c>
      <c r="V1417" s="198">
        <v>43277</v>
      </c>
      <c r="W1417" s="192" t="s">
        <v>295</v>
      </c>
      <c r="X1417"/>
      <c r="Z1417" s="192" t="s">
        <v>295</v>
      </c>
      <c r="AC1417" s="192" t="s">
        <v>898</v>
      </c>
      <c r="AE1417" s="192" t="s">
        <v>263</v>
      </c>
      <c r="AF1417" s="192" t="s">
        <v>899</v>
      </c>
      <c r="AG1417" s="192" t="s">
        <v>2884</v>
      </c>
      <c r="AH1417" s="198">
        <v>43314</v>
      </c>
      <c r="AI1417" s="192" t="s">
        <v>4935</v>
      </c>
      <c r="AJ1417" s="151" t="str">
        <f t="shared" si="22"/>
        <v>FS</v>
      </c>
      <c r="AK1417" s="151" t="b">
        <f>ISNUMBER(SEARCH("IRT",Table1[[#This Row],[Current_Status]]))</f>
        <v>0</v>
      </c>
      <c r="AL1417" s="152">
        <f>YEAR(Table1[[#This Row],[Project_Initiated]])</f>
        <v>2018</v>
      </c>
      <c r="AM1417" s="87">
        <v>43785</v>
      </c>
      <c r="AN1417" s="87" t="str">
        <f>IF(AND(Table1[[#This Row],[Completed Date]]&gt;="07/01/2019"+0,Table1[[#This Row],[Completed Date]]&lt;="6/30/2020"+0),"FY 19-20",IF(AND(Table1[[#This Row],[Completed Date]]&gt;="07/01/2018"+0,Table1[[#This Row],[Completed Date]]&lt;="6/30/2019"+0),"FY 18-19",""))</f>
        <v>FY 18-19</v>
      </c>
      <c r="AO1417" s="152" t="str">
        <f>IFERROR(FIND("R",Table1[[#This Row],[FS_Priority]]),"")</f>
        <v/>
      </c>
    </row>
    <row r="1418" spans="1:41" hidden="1" x14ac:dyDescent="0.25">
      <c r="A1418" s="192" t="s">
        <v>345</v>
      </c>
      <c r="B1418" s="192" t="s">
        <v>295</v>
      </c>
      <c r="C1418" s="192" t="s">
        <v>345</v>
      </c>
      <c r="D1418" s="199" t="b">
        <v>0</v>
      </c>
      <c r="E1418" s="192" t="s">
        <v>4804</v>
      </c>
      <c r="F1418" s="192" t="s">
        <v>3285</v>
      </c>
      <c r="G1418" s="192" t="s">
        <v>304</v>
      </c>
      <c r="H1418" s="192" t="s">
        <v>3812</v>
      </c>
      <c r="I1418" s="192" t="s">
        <v>295</v>
      </c>
      <c r="J1418" s="192" t="s">
        <v>2854</v>
      </c>
      <c r="K1418" s="192" t="s">
        <v>3793</v>
      </c>
      <c r="L1418" s="192" t="s">
        <v>332</v>
      </c>
      <c r="M1418" s="192" t="s">
        <v>3813</v>
      </c>
      <c r="N1418" s="192" t="s">
        <v>295</v>
      </c>
      <c r="O1418" s="192" t="s">
        <v>257</v>
      </c>
      <c r="Q1418" s="192" t="s">
        <v>327</v>
      </c>
      <c r="R1418" s="192" t="s">
        <v>295</v>
      </c>
      <c r="S1418" s="199" t="b">
        <v>0</v>
      </c>
      <c r="V1418" s="198">
        <v>43277</v>
      </c>
      <c r="W1418" s="192" t="s">
        <v>295</v>
      </c>
      <c r="X1418"/>
      <c r="Z1418" s="192" t="s">
        <v>295</v>
      </c>
      <c r="AC1418" s="192" t="s">
        <v>900</v>
      </c>
      <c r="AD1418" s="200">
        <v>43341</v>
      </c>
      <c r="AE1418" s="192" t="s">
        <v>257</v>
      </c>
      <c r="AF1418" s="192" t="s">
        <v>2850</v>
      </c>
      <c r="AG1418" s="192" t="s">
        <v>2884</v>
      </c>
      <c r="AH1418" s="198">
        <v>43437</v>
      </c>
      <c r="AI1418" s="192" t="s">
        <v>4932</v>
      </c>
      <c r="AJ1418" s="151" t="str">
        <f t="shared" si="22"/>
        <v>FS</v>
      </c>
      <c r="AK1418" s="151" t="b">
        <f>ISNUMBER(SEARCH("IRT",Table1[[#This Row],[Current_Status]]))</f>
        <v>0</v>
      </c>
      <c r="AL1418" s="152">
        <f>YEAR(Table1[[#This Row],[Project_Initiated]])</f>
        <v>2018</v>
      </c>
      <c r="AM1418" s="87">
        <v>43785</v>
      </c>
      <c r="AN1418" s="87" t="str">
        <f>IF(AND(Table1[[#This Row],[Completed Date]]&gt;="07/01/2019"+0,Table1[[#This Row],[Completed Date]]&lt;="6/30/2020"+0),"FY 19-20",IF(AND(Table1[[#This Row],[Completed Date]]&gt;="07/01/2018"+0,Table1[[#This Row],[Completed Date]]&lt;="6/30/2019"+0),"FY 18-19",""))</f>
        <v>FY 18-19</v>
      </c>
      <c r="AO1418" s="152" t="str">
        <f>IFERROR(FIND("R",Table1[[#This Row],[FS_Priority]]),"")</f>
        <v/>
      </c>
    </row>
    <row r="1419" spans="1:41" hidden="1" x14ac:dyDescent="0.25">
      <c r="A1419" s="192" t="s">
        <v>298</v>
      </c>
      <c r="B1419" s="192" t="s">
        <v>295</v>
      </c>
      <c r="C1419" s="192" t="s">
        <v>298</v>
      </c>
      <c r="D1419" s="199" t="b">
        <v>0</v>
      </c>
      <c r="E1419" s="192" t="s">
        <v>21</v>
      </c>
      <c r="F1419" s="192" t="s">
        <v>3245</v>
      </c>
      <c r="G1419" s="192" t="s">
        <v>299</v>
      </c>
      <c r="H1419" s="192" t="s">
        <v>331</v>
      </c>
      <c r="I1419" s="192" t="s">
        <v>295</v>
      </c>
      <c r="J1419" s="192" t="s">
        <v>3773</v>
      </c>
      <c r="K1419" s="192" t="s">
        <v>3774</v>
      </c>
      <c r="L1419" s="192" t="s">
        <v>4821</v>
      </c>
      <c r="M1419" s="192" t="s">
        <v>3775</v>
      </c>
      <c r="N1419" s="192" t="s">
        <v>295</v>
      </c>
      <c r="O1419" s="192" t="s">
        <v>263</v>
      </c>
      <c r="Q1419" s="192" t="s">
        <v>295</v>
      </c>
      <c r="R1419" s="192" t="s">
        <v>295</v>
      </c>
      <c r="S1419" s="199" t="b">
        <v>0</v>
      </c>
      <c r="V1419" s="198">
        <v>43277</v>
      </c>
      <c r="W1419" s="192" t="s">
        <v>295</v>
      </c>
      <c r="X1419"/>
      <c r="Z1419" s="192" t="s">
        <v>295</v>
      </c>
      <c r="AC1419" s="192" t="s">
        <v>2952</v>
      </c>
      <c r="AE1419" s="192" t="s">
        <v>257</v>
      </c>
      <c r="AF1419" s="192" t="s">
        <v>2862</v>
      </c>
      <c r="AG1419" s="192" t="s">
        <v>2883</v>
      </c>
      <c r="AH1419" s="198">
        <v>43497</v>
      </c>
      <c r="AI1419" s="192" t="s">
        <v>4932</v>
      </c>
      <c r="AJ1419" s="151" t="str">
        <f t="shared" si="22"/>
        <v>FS</v>
      </c>
      <c r="AK1419" s="151" t="b">
        <f>ISNUMBER(SEARCH("IRT",Table1[[#This Row],[Current_Status]]))</f>
        <v>0</v>
      </c>
      <c r="AL1419" s="152">
        <f>YEAR(Table1[[#This Row],[Project_Initiated]])</f>
        <v>2018</v>
      </c>
      <c r="AM1419" s="87">
        <v>43785</v>
      </c>
      <c r="AN1419" s="87" t="str">
        <f>IF(AND(Table1[[#This Row],[Completed Date]]&gt;="07/01/2019"+0,Table1[[#This Row],[Completed Date]]&lt;="6/30/2020"+0),"FY 19-20",IF(AND(Table1[[#This Row],[Completed Date]]&gt;="07/01/2018"+0,Table1[[#This Row],[Completed Date]]&lt;="6/30/2019"+0),"FY 18-19",""))</f>
        <v>FY 18-19</v>
      </c>
      <c r="AO1419" s="152" t="str">
        <f>IFERROR(FIND("R",Table1[[#This Row],[FS_Priority]]),"")</f>
        <v/>
      </c>
    </row>
    <row r="1420" spans="1:41" hidden="1" x14ac:dyDescent="0.25">
      <c r="A1420" s="192" t="s">
        <v>901</v>
      </c>
      <c r="B1420" s="192" t="s">
        <v>295</v>
      </c>
      <c r="C1420" s="192" t="s">
        <v>901</v>
      </c>
      <c r="D1420" s="199" t="b">
        <v>0</v>
      </c>
      <c r="E1420" s="192" t="s">
        <v>211</v>
      </c>
      <c r="F1420" s="192" t="s">
        <v>3613</v>
      </c>
      <c r="G1420" s="192" t="s">
        <v>295</v>
      </c>
      <c r="H1420" s="192" t="s">
        <v>542</v>
      </c>
      <c r="I1420" s="192" t="s">
        <v>295</v>
      </c>
      <c r="J1420" s="192" t="s">
        <v>2838</v>
      </c>
      <c r="K1420" s="192" t="s">
        <v>4222</v>
      </c>
      <c r="L1420" s="192" t="s">
        <v>4866</v>
      </c>
      <c r="M1420" s="192" t="s">
        <v>4235</v>
      </c>
      <c r="N1420" s="192" t="s">
        <v>295</v>
      </c>
      <c r="O1420" s="192" t="s">
        <v>243</v>
      </c>
      <c r="Q1420" s="192" t="s">
        <v>326</v>
      </c>
      <c r="R1420" s="192" t="s">
        <v>295</v>
      </c>
      <c r="S1420" s="199" t="b">
        <v>1</v>
      </c>
      <c r="V1420" s="198">
        <v>43279</v>
      </c>
      <c r="W1420" s="192" t="s">
        <v>295</v>
      </c>
      <c r="X1420"/>
      <c r="Z1420" s="192" t="s">
        <v>295</v>
      </c>
      <c r="AC1420" s="192" t="s">
        <v>624</v>
      </c>
      <c r="AE1420" s="192" t="s">
        <v>243</v>
      </c>
      <c r="AF1420" s="192" t="s">
        <v>624</v>
      </c>
      <c r="AG1420" s="192" t="s">
        <v>624</v>
      </c>
      <c r="AH1420" s="198">
        <v>43383</v>
      </c>
      <c r="AI1420" s="192" t="s">
        <v>4932</v>
      </c>
      <c r="AJ1420" s="151" t="str">
        <f t="shared" si="22"/>
        <v>FS</v>
      </c>
      <c r="AK1420" s="151" t="b">
        <f>ISNUMBER(SEARCH("IRT",Table1[[#This Row],[Current_Status]]))</f>
        <v>0</v>
      </c>
      <c r="AL1420" s="152">
        <f>YEAR(Table1[[#This Row],[Project_Initiated]])</f>
        <v>2018</v>
      </c>
      <c r="AM1420" s="87">
        <v>43785</v>
      </c>
      <c r="AN1420" s="87" t="str">
        <f>IF(AND(Table1[[#This Row],[Completed Date]]&gt;="07/01/2019"+0,Table1[[#This Row],[Completed Date]]&lt;="6/30/2020"+0),"FY 19-20",IF(AND(Table1[[#This Row],[Completed Date]]&gt;="07/01/2018"+0,Table1[[#This Row],[Completed Date]]&lt;="6/30/2019"+0),"FY 18-19",""))</f>
        <v>FY 18-19</v>
      </c>
      <c r="AO1420" s="152" t="str">
        <f>IFERROR(FIND("R",Table1[[#This Row],[FS_Priority]]),"")</f>
        <v/>
      </c>
    </row>
    <row r="1421" spans="1:41" hidden="1" x14ac:dyDescent="0.25">
      <c r="A1421" s="192" t="s">
        <v>421</v>
      </c>
      <c r="B1421" s="192" t="s">
        <v>295</v>
      </c>
      <c r="C1421" s="192" t="s">
        <v>421</v>
      </c>
      <c r="D1421" s="199" t="b">
        <v>0</v>
      </c>
      <c r="E1421" s="192" t="s">
        <v>151</v>
      </c>
      <c r="F1421" s="192" t="s">
        <v>3504</v>
      </c>
      <c r="G1421" s="192" t="s">
        <v>403</v>
      </c>
      <c r="H1421" s="192" t="s">
        <v>525</v>
      </c>
      <c r="I1421" s="192" t="s">
        <v>4092</v>
      </c>
      <c r="J1421" s="192" t="s">
        <v>2838</v>
      </c>
      <c r="K1421" s="192" t="s">
        <v>4035</v>
      </c>
      <c r="L1421" s="192" t="s">
        <v>153</v>
      </c>
      <c r="M1421" s="192" t="s">
        <v>4036</v>
      </c>
      <c r="N1421" s="192" t="s">
        <v>295</v>
      </c>
      <c r="O1421" s="192" t="s">
        <v>263</v>
      </c>
      <c r="Q1421" s="192" t="s">
        <v>422</v>
      </c>
      <c r="R1421" s="192" t="s">
        <v>295</v>
      </c>
      <c r="S1421" s="199" t="b">
        <v>0</v>
      </c>
      <c r="V1421" s="198">
        <v>43279</v>
      </c>
      <c r="W1421" s="192" t="s">
        <v>295</v>
      </c>
      <c r="X1421"/>
      <c r="Z1421" s="192" t="s">
        <v>295</v>
      </c>
      <c r="AC1421" s="192" t="s">
        <v>4452</v>
      </c>
      <c r="AE1421" s="192" t="s">
        <v>263</v>
      </c>
      <c r="AF1421" s="192" t="s">
        <v>2800</v>
      </c>
      <c r="AG1421" s="192" t="s">
        <v>2884</v>
      </c>
      <c r="AH1421" s="198">
        <v>43678</v>
      </c>
      <c r="AI1421" s="192" t="s">
        <v>4932</v>
      </c>
      <c r="AJ1421" s="151" t="str">
        <f t="shared" si="22"/>
        <v>FS</v>
      </c>
      <c r="AK1421" s="151" t="b">
        <f>ISNUMBER(SEARCH("IRT",Table1[[#This Row],[Current_Status]]))</f>
        <v>0</v>
      </c>
      <c r="AL1421" s="152">
        <f>YEAR(Table1[[#This Row],[Project_Initiated]])</f>
        <v>2018</v>
      </c>
      <c r="AM1421" s="87">
        <v>43785</v>
      </c>
      <c r="AN1421" s="87" t="str">
        <f>IF(AND(Table1[[#This Row],[Completed Date]]&gt;="07/01/2019"+0,Table1[[#This Row],[Completed Date]]&lt;="6/30/2020"+0),"FY 19-20",IF(AND(Table1[[#This Row],[Completed Date]]&gt;="07/01/2018"+0,Table1[[#This Row],[Completed Date]]&lt;="6/30/2019"+0),"FY 18-19",""))</f>
        <v>FY 19-20</v>
      </c>
      <c r="AO1421" s="152" t="str">
        <f>IFERROR(FIND("R",Table1[[#This Row],[FS_Priority]]),"")</f>
        <v/>
      </c>
    </row>
    <row r="1422" spans="1:41" hidden="1" x14ac:dyDescent="0.25">
      <c r="A1422" s="192" t="s">
        <v>902</v>
      </c>
      <c r="B1422" s="192" t="s">
        <v>295</v>
      </c>
      <c r="C1422" s="192" t="s">
        <v>902</v>
      </c>
      <c r="D1422" s="199" t="b">
        <v>0</v>
      </c>
      <c r="E1422" s="192" t="s">
        <v>530</v>
      </c>
      <c r="F1422" s="192" t="s">
        <v>3353</v>
      </c>
      <c r="G1422" s="192" t="s">
        <v>295</v>
      </c>
      <c r="H1422" s="192" t="s">
        <v>3873</v>
      </c>
      <c r="I1422" s="192" t="s">
        <v>3943</v>
      </c>
      <c r="J1422" s="192" t="s">
        <v>2838</v>
      </c>
      <c r="K1422" s="192" t="s">
        <v>3932</v>
      </c>
      <c r="L1422" s="192" t="s">
        <v>2778</v>
      </c>
      <c r="M1422" s="192" t="s">
        <v>3944</v>
      </c>
      <c r="N1422" s="192" t="s">
        <v>295</v>
      </c>
      <c r="O1422" s="192" t="s">
        <v>243</v>
      </c>
      <c r="Q1422" s="192" t="s">
        <v>320</v>
      </c>
      <c r="R1422" s="192" t="s">
        <v>295</v>
      </c>
      <c r="S1422" s="199" t="b">
        <v>0</v>
      </c>
      <c r="V1422" s="198">
        <v>43279</v>
      </c>
      <c r="W1422" s="192" t="s">
        <v>295</v>
      </c>
      <c r="X1422"/>
      <c r="Z1422" s="192" t="s">
        <v>295</v>
      </c>
      <c r="AC1422" s="192" t="s">
        <v>624</v>
      </c>
      <c r="AE1422" s="192" t="s">
        <v>243</v>
      </c>
      <c r="AF1422" s="192" t="s">
        <v>624</v>
      </c>
      <c r="AG1422" s="192" t="s">
        <v>624</v>
      </c>
      <c r="AH1422" s="198">
        <v>43395</v>
      </c>
      <c r="AI1422" s="192" t="s">
        <v>4932</v>
      </c>
      <c r="AJ1422" s="151" t="str">
        <f t="shared" si="22"/>
        <v>FS</v>
      </c>
      <c r="AK1422" s="151" t="b">
        <f>ISNUMBER(SEARCH("IRT",Table1[[#This Row],[Current_Status]]))</f>
        <v>0</v>
      </c>
      <c r="AL1422" s="152">
        <f>YEAR(Table1[[#This Row],[Project_Initiated]])</f>
        <v>2018</v>
      </c>
      <c r="AM1422" s="87">
        <v>43785</v>
      </c>
      <c r="AN1422" s="87" t="str">
        <f>IF(AND(Table1[[#This Row],[Completed Date]]&gt;="07/01/2019"+0,Table1[[#This Row],[Completed Date]]&lt;="6/30/2020"+0),"FY 19-20",IF(AND(Table1[[#This Row],[Completed Date]]&gt;="07/01/2018"+0,Table1[[#This Row],[Completed Date]]&lt;="6/30/2019"+0),"FY 18-19",""))</f>
        <v>FY 18-19</v>
      </c>
      <c r="AO1422" s="152" t="str">
        <f>IFERROR(FIND("R",Table1[[#This Row],[FS_Priority]]),"")</f>
        <v/>
      </c>
    </row>
    <row r="1423" spans="1:41" hidden="1" x14ac:dyDescent="0.25">
      <c r="A1423" s="192" t="s">
        <v>903</v>
      </c>
      <c r="B1423" s="192" t="s">
        <v>295</v>
      </c>
      <c r="C1423" s="192" t="s">
        <v>903</v>
      </c>
      <c r="D1423" s="199" t="b">
        <v>0</v>
      </c>
      <c r="E1423" s="192" t="s">
        <v>151</v>
      </c>
      <c r="F1423" s="192" t="s">
        <v>3439</v>
      </c>
      <c r="G1423" s="192" t="s">
        <v>295</v>
      </c>
      <c r="H1423" s="192" t="s">
        <v>480</v>
      </c>
      <c r="I1423" s="192" t="s">
        <v>309</v>
      </c>
      <c r="J1423" s="192" t="s">
        <v>2838</v>
      </c>
      <c r="K1423" s="192" t="s">
        <v>4035</v>
      </c>
      <c r="L1423" s="192" t="s">
        <v>153</v>
      </c>
      <c r="M1423" s="192" t="s">
        <v>4040</v>
      </c>
      <c r="N1423" s="192" t="s">
        <v>295</v>
      </c>
      <c r="O1423" s="192" t="s">
        <v>263</v>
      </c>
      <c r="Q1423" s="192" t="s">
        <v>295</v>
      </c>
      <c r="R1423" s="192" t="s">
        <v>442</v>
      </c>
      <c r="S1423" s="199" t="b">
        <v>0</v>
      </c>
      <c r="V1423" s="198">
        <v>42927</v>
      </c>
      <c r="W1423" s="192" t="s">
        <v>295</v>
      </c>
      <c r="X1423"/>
      <c r="Z1423" s="192" t="s">
        <v>295</v>
      </c>
      <c r="AC1423" s="192" t="s">
        <v>904</v>
      </c>
      <c r="AE1423" s="192" t="s">
        <v>583</v>
      </c>
      <c r="AF1423" s="192" t="s">
        <v>295</v>
      </c>
      <c r="AG1423" s="192" t="s">
        <v>2884</v>
      </c>
      <c r="AH1423" s="198">
        <v>43292</v>
      </c>
      <c r="AI1423" s="192" t="s">
        <v>4935</v>
      </c>
      <c r="AJ1423" s="151" t="str">
        <f t="shared" si="22"/>
        <v>FS</v>
      </c>
      <c r="AK1423" s="151" t="b">
        <f>ISNUMBER(SEARCH("IRT",Table1[[#This Row],[Current_Status]]))</f>
        <v>0</v>
      </c>
      <c r="AL1423" s="152">
        <f>YEAR(Table1[[#This Row],[Project_Initiated]])</f>
        <v>2017</v>
      </c>
      <c r="AM1423" s="87">
        <v>43785</v>
      </c>
      <c r="AN1423" s="87" t="str">
        <f>IF(AND(Table1[[#This Row],[Completed Date]]&gt;="07/01/2019"+0,Table1[[#This Row],[Completed Date]]&lt;="6/30/2020"+0),"FY 19-20",IF(AND(Table1[[#This Row],[Completed Date]]&gt;="07/01/2018"+0,Table1[[#This Row],[Completed Date]]&lt;="6/30/2019"+0),"FY 18-19",""))</f>
        <v>FY 18-19</v>
      </c>
      <c r="AO1423" s="152" t="str">
        <f>IFERROR(FIND("R",Table1[[#This Row],[FS_Priority]]),"")</f>
        <v/>
      </c>
    </row>
    <row r="1424" spans="1:41" hidden="1" x14ac:dyDescent="0.25">
      <c r="A1424" s="192" t="s">
        <v>905</v>
      </c>
      <c r="B1424" s="192" t="s">
        <v>295</v>
      </c>
      <c r="C1424" s="192" t="s">
        <v>905</v>
      </c>
      <c r="D1424" s="199" t="b">
        <v>0</v>
      </c>
      <c r="E1424" s="192" t="s">
        <v>141</v>
      </c>
      <c r="F1424" s="192" t="s">
        <v>3361</v>
      </c>
      <c r="G1424" s="192" t="s">
        <v>295</v>
      </c>
      <c r="H1424" s="192" t="s">
        <v>256</v>
      </c>
      <c r="I1424" s="192" t="s">
        <v>3983</v>
      </c>
      <c r="J1424" s="192" t="s">
        <v>2838</v>
      </c>
      <c r="K1424" s="192" t="s">
        <v>3951</v>
      </c>
      <c r="L1424" s="192" t="s">
        <v>381</v>
      </c>
      <c r="M1424" s="192" t="s">
        <v>3971</v>
      </c>
      <c r="N1424" s="192" t="s">
        <v>295</v>
      </c>
      <c r="O1424" s="192" t="s">
        <v>243</v>
      </c>
      <c r="Q1424" s="192" t="s">
        <v>295</v>
      </c>
      <c r="R1424" s="192" t="s">
        <v>698</v>
      </c>
      <c r="S1424" s="199" t="b">
        <v>0</v>
      </c>
      <c r="V1424" s="198">
        <v>42941</v>
      </c>
      <c r="W1424" s="192" t="s">
        <v>295</v>
      </c>
      <c r="X1424"/>
      <c r="Z1424" s="192" t="s">
        <v>295</v>
      </c>
      <c r="AC1424" s="192" t="s">
        <v>295</v>
      </c>
      <c r="AE1424" s="192" t="s">
        <v>257</v>
      </c>
      <c r="AF1424" s="192" t="s">
        <v>906</v>
      </c>
      <c r="AG1424" s="192" t="s">
        <v>2884</v>
      </c>
      <c r="AH1424" s="198">
        <v>43367</v>
      </c>
      <c r="AI1424" s="192" t="s">
        <v>4939</v>
      </c>
      <c r="AJ1424" s="151" t="str">
        <f t="shared" si="22"/>
        <v>FS</v>
      </c>
      <c r="AK1424" s="151" t="b">
        <f>ISNUMBER(SEARCH("IRT",Table1[[#This Row],[Current_Status]]))</f>
        <v>0</v>
      </c>
      <c r="AL1424" s="152">
        <f>YEAR(Table1[[#This Row],[Project_Initiated]])</f>
        <v>2017</v>
      </c>
      <c r="AM1424" s="87">
        <v>43785</v>
      </c>
      <c r="AN1424" s="87" t="str">
        <f>IF(AND(Table1[[#This Row],[Completed Date]]&gt;="07/01/2019"+0,Table1[[#This Row],[Completed Date]]&lt;="6/30/2020"+0),"FY 19-20",IF(AND(Table1[[#This Row],[Completed Date]]&gt;="07/01/2018"+0,Table1[[#This Row],[Completed Date]]&lt;="6/30/2019"+0),"FY 18-19",""))</f>
        <v>FY 18-19</v>
      </c>
      <c r="AO1424" s="152" t="str">
        <f>IFERROR(FIND("R",Table1[[#This Row],[FS_Priority]]),"")</f>
        <v/>
      </c>
    </row>
    <row r="1425" spans="1:41" hidden="1" x14ac:dyDescent="0.25">
      <c r="A1425" s="192" t="s">
        <v>907</v>
      </c>
      <c r="B1425" s="192" t="s">
        <v>295</v>
      </c>
      <c r="C1425" s="192" t="s">
        <v>907</v>
      </c>
      <c r="D1425" s="199" t="b">
        <v>0</v>
      </c>
      <c r="E1425" s="192" t="s">
        <v>211</v>
      </c>
      <c r="F1425" s="192" t="s">
        <v>908</v>
      </c>
      <c r="G1425" s="192" t="s">
        <v>295</v>
      </c>
      <c r="H1425" s="192" t="s">
        <v>542</v>
      </c>
      <c r="I1425" s="192" t="s">
        <v>4221</v>
      </c>
      <c r="J1425" s="192" t="s">
        <v>2838</v>
      </c>
      <c r="K1425" s="192" t="s">
        <v>4222</v>
      </c>
      <c r="L1425" s="192" t="s">
        <v>4866</v>
      </c>
      <c r="M1425" s="192" t="s">
        <v>4223</v>
      </c>
      <c r="N1425" s="192" t="s">
        <v>295</v>
      </c>
      <c r="O1425" s="192" t="s">
        <v>263</v>
      </c>
      <c r="Q1425" s="192" t="s">
        <v>295</v>
      </c>
      <c r="R1425" s="192" t="s">
        <v>295</v>
      </c>
      <c r="S1425" s="199" t="b">
        <v>0</v>
      </c>
      <c r="V1425" s="198">
        <v>43035</v>
      </c>
      <c r="W1425" s="192" t="s">
        <v>295</v>
      </c>
      <c r="X1425"/>
      <c r="Z1425" s="192" t="s">
        <v>295</v>
      </c>
      <c r="AC1425" s="192" t="s">
        <v>909</v>
      </c>
      <c r="AE1425" s="192" t="s">
        <v>257</v>
      </c>
      <c r="AF1425" s="192" t="s">
        <v>910</v>
      </c>
      <c r="AG1425" s="192" t="s">
        <v>2884</v>
      </c>
      <c r="AH1425" s="198">
        <v>43292</v>
      </c>
      <c r="AI1425" s="192" t="s">
        <v>4933</v>
      </c>
      <c r="AJ1425" s="151" t="str">
        <f t="shared" si="22"/>
        <v>FS</v>
      </c>
      <c r="AK1425" s="151" t="b">
        <f>ISNUMBER(SEARCH("IRT",Table1[[#This Row],[Current_Status]]))</f>
        <v>0</v>
      </c>
      <c r="AL1425" s="152">
        <f>YEAR(Table1[[#This Row],[Project_Initiated]])</f>
        <v>2017</v>
      </c>
      <c r="AM1425" s="87">
        <v>43785</v>
      </c>
      <c r="AN1425" s="87" t="str">
        <f>IF(AND(Table1[[#This Row],[Completed Date]]&gt;="07/01/2019"+0,Table1[[#This Row],[Completed Date]]&lt;="6/30/2020"+0),"FY 19-20",IF(AND(Table1[[#This Row],[Completed Date]]&gt;="07/01/2018"+0,Table1[[#This Row],[Completed Date]]&lt;="6/30/2019"+0),"FY 18-19",""))</f>
        <v>FY 18-19</v>
      </c>
      <c r="AO1425" s="152" t="str">
        <f>IFERROR(FIND("R",Table1[[#This Row],[FS_Priority]]),"")</f>
        <v/>
      </c>
    </row>
    <row r="1426" spans="1:41" hidden="1" x14ac:dyDescent="0.25">
      <c r="A1426" s="192" t="s">
        <v>2809</v>
      </c>
      <c r="B1426" s="192" t="s">
        <v>295</v>
      </c>
      <c r="C1426" s="192" t="s">
        <v>2809</v>
      </c>
      <c r="D1426" s="199" t="b">
        <v>0</v>
      </c>
      <c r="E1426" s="192" t="s">
        <v>189</v>
      </c>
      <c r="F1426" s="192" t="s">
        <v>3567</v>
      </c>
      <c r="G1426" s="192" t="s">
        <v>295</v>
      </c>
      <c r="H1426" s="192" t="s">
        <v>543</v>
      </c>
      <c r="I1426" s="192" t="s">
        <v>3792</v>
      </c>
      <c r="J1426" s="192" t="s">
        <v>2851</v>
      </c>
      <c r="K1426" s="192" t="s">
        <v>4164</v>
      </c>
      <c r="L1426" s="192" t="s">
        <v>487</v>
      </c>
      <c r="M1426" s="192" t="s">
        <v>4165</v>
      </c>
      <c r="N1426" s="192" t="s">
        <v>295</v>
      </c>
      <c r="O1426" s="192" t="s">
        <v>263</v>
      </c>
      <c r="Q1426" s="192" t="s">
        <v>295</v>
      </c>
      <c r="R1426" s="192" t="s">
        <v>295</v>
      </c>
      <c r="S1426" s="199" t="b">
        <v>0</v>
      </c>
      <c r="V1426" s="198">
        <v>43069</v>
      </c>
      <c r="W1426" s="192" t="s">
        <v>295</v>
      </c>
      <c r="X1426"/>
      <c r="Z1426" s="192" t="s">
        <v>295</v>
      </c>
      <c r="AC1426" s="192" t="s">
        <v>4419</v>
      </c>
      <c r="AE1426" s="192" t="s">
        <v>295</v>
      </c>
      <c r="AF1426" s="192" t="s">
        <v>4420</v>
      </c>
      <c r="AG1426" s="192" t="s">
        <v>295</v>
      </c>
      <c r="AH1426" s="198">
        <v>43668</v>
      </c>
      <c r="AI1426" s="192" t="s">
        <v>4937</v>
      </c>
      <c r="AJ1426" s="151" t="str">
        <f t="shared" si="22"/>
        <v>FS</v>
      </c>
      <c r="AK1426" s="151" t="b">
        <f>ISNUMBER(SEARCH("IRT",Table1[[#This Row],[Current_Status]]))</f>
        <v>0</v>
      </c>
      <c r="AL1426" s="152">
        <f>YEAR(Table1[[#This Row],[Project_Initiated]])</f>
        <v>2017</v>
      </c>
      <c r="AM1426" s="87">
        <v>43785</v>
      </c>
      <c r="AN1426" s="87" t="str">
        <f>IF(AND(Table1[[#This Row],[Completed Date]]&gt;="07/01/2019"+0,Table1[[#This Row],[Completed Date]]&lt;="6/30/2020"+0),"FY 19-20",IF(AND(Table1[[#This Row],[Completed Date]]&gt;="07/01/2018"+0,Table1[[#This Row],[Completed Date]]&lt;="6/30/2019"+0),"FY 18-19",""))</f>
        <v>FY 19-20</v>
      </c>
      <c r="AO1426" s="152" t="str">
        <f>IFERROR(FIND("R",Table1[[#This Row],[FS_Priority]]),"")</f>
        <v/>
      </c>
    </row>
    <row r="1427" spans="1:41" hidden="1" x14ac:dyDescent="0.25">
      <c r="A1427" s="192" t="s">
        <v>395</v>
      </c>
      <c r="B1427" s="192" t="s">
        <v>295</v>
      </c>
      <c r="C1427" s="192" t="s">
        <v>395</v>
      </c>
      <c r="D1427" s="199" t="b">
        <v>0</v>
      </c>
      <c r="E1427" s="192" t="s">
        <v>141</v>
      </c>
      <c r="F1427" s="192" t="s">
        <v>3414</v>
      </c>
      <c r="G1427" s="192" t="s">
        <v>295</v>
      </c>
      <c r="H1427" s="192" t="s">
        <v>549</v>
      </c>
      <c r="I1427" s="192" t="s">
        <v>4007</v>
      </c>
      <c r="J1427" s="192" t="s">
        <v>2838</v>
      </c>
      <c r="K1427" s="192" t="s">
        <v>3951</v>
      </c>
      <c r="L1427" s="192" t="s">
        <v>381</v>
      </c>
      <c r="M1427" s="192" t="s">
        <v>4008</v>
      </c>
      <c r="N1427" s="192" t="s">
        <v>295</v>
      </c>
      <c r="O1427" s="192" t="s">
        <v>243</v>
      </c>
      <c r="Q1427" s="192" t="s">
        <v>396</v>
      </c>
      <c r="R1427" s="192" t="s">
        <v>399</v>
      </c>
      <c r="S1427" s="199" t="b">
        <v>0</v>
      </c>
      <c r="V1427" s="198">
        <v>43102</v>
      </c>
      <c r="W1427" s="192" t="s">
        <v>295</v>
      </c>
      <c r="X1427"/>
      <c r="Z1427" s="192" t="s">
        <v>295</v>
      </c>
      <c r="AC1427" s="192" t="s">
        <v>295</v>
      </c>
      <c r="AE1427" s="192" t="s">
        <v>243</v>
      </c>
      <c r="AF1427" s="192" t="s">
        <v>295</v>
      </c>
      <c r="AG1427" s="192" t="s">
        <v>624</v>
      </c>
      <c r="AH1427" s="198">
        <v>43412</v>
      </c>
      <c r="AI1427" s="192" t="s">
        <v>4933</v>
      </c>
      <c r="AJ1427" s="151" t="str">
        <f t="shared" si="22"/>
        <v>FS</v>
      </c>
      <c r="AK1427" s="151" t="b">
        <f>ISNUMBER(SEARCH("IRT",Table1[[#This Row],[Current_Status]]))</f>
        <v>0</v>
      </c>
      <c r="AL1427" s="152">
        <f>YEAR(Table1[[#This Row],[Project_Initiated]])</f>
        <v>2018</v>
      </c>
      <c r="AM1427" s="87">
        <v>43785</v>
      </c>
      <c r="AN1427" s="87" t="str">
        <f>IF(AND(Table1[[#This Row],[Completed Date]]&gt;="07/01/2019"+0,Table1[[#This Row],[Completed Date]]&lt;="6/30/2020"+0),"FY 19-20",IF(AND(Table1[[#This Row],[Completed Date]]&gt;="07/01/2018"+0,Table1[[#This Row],[Completed Date]]&lt;="6/30/2019"+0),"FY 18-19",""))</f>
        <v>FY 18-19</v>
      </c>
      <c r="AO1427" s="152" t="str">
        <f>IFERROR(FIND("R",Table1[[#This Row],[FS_Priority]]),"")</f>
        <v/>
      </c>
    </row>
    <row r="1428" spans="1:41" hidden="1" x14ac:dyDescent="0.25">
      <c r="A1428" s="192" t="s">
        <v>258</v>
      </c>
      <c r="B1428" s="192" t="s">
        <v>295</v>
      </c>
      <c r="C1428" s="192" t="s">
        <v>258</v>
      </c>
      <c r="D1428" s="199" t="b">
        <v>0</v>
      </c>
      <c r="E1428" s="192" t="s">
        <v>4804</v>
      </c>
      <c r="F1428" s="192" t="s">
        <v>3291</v>
      </c>
      <c r="G1428" s="192" t="s">
        <v>347</v>
      </c>
      <c r="H1428" s="192" t="s">
        <v>1118</v>
      </c>
      <c r="I1428" s="192" t="s">
        <v>3792</v>
      </c>
      <c r="J1428" s="192" t="s">
        <v>2854</v>
      </c>
      <c r="K1428" s="192" t="s">
        <v>3793</v>
      </c>
      <c r="L1428" s="192" t="s">
        <v>332</v>
      </c>
      <c r="M1428" s="192" t="s">
        <v>3819</v>
      </c>
      <c r="N1428" s="192" t="s">
        <v>295</v>
      </c>
      <c r="O1428" s="192" t="s">
        <v>263</v>
      </c>
      <c r="Q1428" s="192" t="s">
        <v>295</v>
      </c>
      <c r="R1428" s="192" t="s">
        <v>295</v>
      </c>
      <c r="S1428" s="199" t="b">
        <v>0</v>
      </c>
      <c r="V1428" s="198">
        <v>43122</v>
      </c>
      <c r="W1428" s="192" t="s">
        <v>295</v>
      </c>
      <c r="X1428"/>
      <c r="Z1428" s="192" t="s">
        <v>295</v>
      </c>
      <c r="AC1428" s="192" t="s">
        <v>3081</v>
      </c>
      <c r="AE1428" s="192" t="s">
        <v>257</v>
      </c>
      <c r="AF1428" s="192" t="s">
        <v>911</v>
      </c>
      <c r="AG1428" s="192" t="s">
        <v>2884</v>
      </c>
      <c r="AH1428" s="198">
        <v>43552</v>
      </c>
      <c r="AI1428" s="192" t="s">
        <v>4933</v>
      </c>
      <c r="AJ1428" s="151" t="str">
        <f t="shared" si="22"/>
        <v>FS</v>
      </c>
      <c r="AK1428" s="151" t="b">
        <f>ISNUMBER(SEARCH("IRT",Table1[[#This Row],[Current_Status]]))</f>
        <v>0</v>
      </c>
      <c r="AL1428" s="152">
        <f>YEAR(Table1[[#This Row],[Project_Initiated]])</f>
        <v>2018</v>
      </c>
      <c r="AM1428" s="87">
        <v>43785</v>
      </c>
      <c r="AN1428" s="87" t="str">
        <f>IF(AND(Table1[[#This Row],[Completed Date]]&gt;="07/01/2019"+0,Table1[[#This Row],[Completed Date]]&lt;="6/30/2020"+0),"FY 19-20",IF(AND(Table1[[#This Row],[Completed Date]]&gt;="07/01/2018"+0,Table1[[#This Row],[Completed Date]]&lt;="6/30/2019"+0),"FY 18-19",""))</f>
        <v>FY 18-19</v>
      </c>
      <c r="AO1428" s="152" t="str">
        <f>IFERROR(FIND("R",Table1[[#This Row],[FS_Priority]]),"")</f>
        <v/>
      </c>
    </row>
    <row r="1429" spans="1:41" hidden="1" x14ac:dyDescent="0.25">
      <c r="A1429" s="192" t="s">
        <v>912</v>
      </c>
      <c r="B1429" s="192" t="s">
        <v>295</v>
      </c>
      <c r="C1429" s="192" t="s">
        <v>912</v>
      </c>
      <c r="D1429" s="199" t="b">
        <v>0</v>
      </c>
      <c r="E1429" s="192" t="s">
        <v>151</v>
      </c>
      <c r="F1429" s="192" t="s">
        <v>3442</v>
      </c>
      <c r="G1429" s="192" t="s">
        <v>295</v>
      </c>
      <c r="H1429" s="192" t="s">
        <v>557</v>
      </c>
      <c r="I1429" s="192" t="s">
        <v>4055</v>
      </c>
      <c r="J1429" s="192" t="s">
        <v>2838</v>
      </c>
      <c r="K1429" s="192" t="s">
        <v>4035</v>
      </c>
      <c r="L1429" s="192" t="s">
        <v>153</v>
      </c>
      <c r="M1429" s="192" t="s">
        <v>3913</v>
      </c>
      <c r="N1429" s="192" t="s">
        <v>295</v>
      </c>
      <c r="O1429" s="192" t="s">
        <v>263</v>
      </c>
      <c r="Q1429" s="192" t="s">
        <v>295</v>
      </c>
      <c r="R1429" s="192" t="s">
        <v>295</v>
      </c>
      <c r="S1429" s="199" t="b">
        <v>0</v>
      </c>
      <c r="V1429" s="198">
        <v>43154</v>
      </c>
      <c r="W1429" s="192" t="s">
        <v>295</v>
      </c>
      <c r="X1429"/>
      <c r="Z1429" s="192" t="s">
        <v>295</v>
      </c>
      <c r="AC1429" s="192" t="s">
        <v>913</v>
      </c>
      <c r="AE1429" s="192" t="s">
        <v>263</v>
      </c>
      <c r="AF1429" s="192" t="s">
        <v>914</v>
      </c>
      <c r="AG1429" s="192" t="s">
        <v>2884</v>
      </c>
      <c r="AH1429" s="198">
        <v>43292</v>
      </c>
      <c r="AI1429" s="192" t="s">
        <v>4933</v>
      </c>
      <c r="AJ1429" s="151" t="str">
        <f t="shared" si="22"/>
        <v>FS</v>
      </c>
      <c r="AK1429" s="151" t="b">
        <f>ISNUMBER(SEARCH("IRT",Table1[[#This Row],[Current_Status]]))</f>
        <v>0</v>
      </c>
      <c r="AL1429" s="152">
        <f>YEAR(Table1[[#This Row],[Project_Initiated]])</f>
        <v>2018</v>
      </c>
      <c r="AM1429" s="87">
        <v>43785</v>
      </c>
      <c r="AN1429" s="87" t="str">
        <f>IF(AND(Table1[[#This Row],[Completed Date]]&gt;="07/01/2019"+0,Table1[[#This Row],[Completed Date]]&lt;="6/30/2020"+0),"FY 19-20",IF(AND(Table1[[#This Row],[Completed Date]]&gt;="07/01/2018"+0,Table1[[#This Row],[Completed Date]]&lt;="6/30/2019"+0),"FY 18-19",""))</f>
        <v>FY 18-19</v>
      </c>
      <c r="AO1429" s="152" t="str">
        <f>IFERROR(FIND("R",Table1[[#This Row],[FS_Priority]]),"")</f>
        <v/>
      </c>
    </row>
    <row r="1430" spans="1:41" hidden="1" x14ac:dyDescent="0.25">
      <c r="A1430" s="192" t="s">
        <v>915</v>
      </c>
      <c r="B1430" s="192" t="s">
        <v>295</v>
      </c>
      <c r="C1430" s="192" t="s">
        <v>915</v>
      </c>
      <c r="D1430" s="199" t="b">
        <v>0</v>
      </c>
      <c r="E1430" s="192" t="s">
        <v>151</v>
      </c>
      <c r="F1430" s="192" t="s">
        <v>3443</v>
      </c>
      <c r="G1430" s="192" t="s">
        <v>295</v>
      </c>
      <c r="H1430" s="192" t="s">
        <v>544</v>
      </c>
      <c r="I1430" s="192" t="s">
        <v>4046</v>
      </c>
      <c r="J1430" s="192" t="s">
        <v>2838</v>
      </c>
      <c r="K1430" s="192" t="s">
        <v>4035</v>
      </c>
      <c r="L1430" s="192" t="s">
        <v>153</v>
      </c>
      <c r="M1430" s="192" t="s">
        <v>4040</v>
      </c>
      <c r="N1430" s="192" t="s">
        <v>295</v>
      </c>
      <c r="O1430" s="192" t="s">
        <v>243</v>
      </c>
      <c r="Q1430" s="192" t="s">
        <v>295</v>
      </c>
      <c r="R1430" s="192" t="s">
        <v>152</v>
      </c>
      <c r="S1430" s="199" t="b">
        <v>1</v>
      </c>
      <c r="V1430" s="198">
        <v>43167</v>
      </c>
      <c r="W1430" s="192" t="s">
        <v>295</v>
      </c>
      <c r="X1430"/>
      <c r="Z1430" s="192" t="s">
        <v>295</v>
      </c>
      <c r="AC1430" s="192" t="s">
        <v>916</v>
      </c>
      <c r="AE1430" s="192" t="s">
        <v>243</v>
      </c>
      <c r="AF1430" s="192" t="s">
        <v>295</v>
      </c>
      <c r="AG1430" s="192" t="s">
        <v>624</v>
      </c>
      <c r="AH1430" s="198">
        <v>43306</v>
      </c>
      <c r="AI1430" s="192" t="s">
        <v>4933</v>
      </c>
      <c r="AJ1430" s="151" t="str">
        <f t="shared" si="22"/>
        <v>FS</v>
      </c>
      <c r="AK1430" s="151" t="b">
        <f>ISNUMBER(SEARCH("IRT",Table1[[#This Row],[Current_Status]]))</f>
        <v>0</v>
      </c>
      <c r="AL1430" s="152">
        <f>YEAR(Table1[[#This Row],[Project_Initiated]])</f>
        <v>2018</v>
      </c>
      <c r="AM1430" s="87">
        <v>43785</v>
      </c>
      <c r="AN1430" s="87" t="str">
        <f>IF(AND(Table1[[#This Row],[Completed Date]]&gt;="07/01/2019"+0,Table1[[#This Row],[Completed Date]]&lt;="6/30/2020"+0),"FY 19-20",IF(AND(Table1[[#This Row],[Completed Date]]&gt;="07/01/2018"+0,Table1[[#This Row],[Completed Date]]&lt;="6/30/2019"+0),"FY 18-19",""))</f>
        <v>FY 18-19</v>
      </c>
      <c r="AO1430" s="152" t="str">
        <f>IFERROR(FIND("R",Table1[[#This Row],[FS_Priority]]),"")</f>
        <v/>
      </c>
    </row>
    <row r="1431" spans="1:41" hidden="1" x14ac:dyDescent="0.25">
      <c r="A1431" s="192" t="s">
        <v>447</v>
      </c>
      <c r="B1431" s="192" t="s">
        <v>295</v>
      </c>
      <c r="C1431" s="192" t="s">
        <v>447</v>
      </c>
      <c r="D1431" s="199" t="b">
        <v>0</v>
      </c>
      <c r="E1431" s="192" t="s">
        <v>151</v>
      </c>
      <c r="F1431" s="192" t="s">
        <v>3458</v>
      </c>
      <c r="G1431" s="192" t="s">
        <v>301</v>
      </c>
      <c r="H1431" s="192" t="s">
        <v>544</v>
      </c>
      <c r="I1431" s="192" t="s">
        <v>4042</v>
      </c>
      <c r="J1431" s="192" t="s">
        <v>2854</v>
      </c>
      <c r="K1431" s="192" t="s">
        <v>4035</v>
      </c>
      <c r="L1431" s="192" t="s">
        <v>153</v>
      </c>
      <c r="M1431" s="192" t="s">
        <v>4040</v>
      </c>
      <c r="N1431" s="192" t="s">
        <v>295</v>
      </c>
      <c r="O1431" s="192" t="s">
        <v>243</v>
      </c>
      <c r="Q1431" s="192" t="s">
        <v>323</v>
      </c>
      <c r="R1431" s="192" t="s">
        <v>307</v>
      </c>
      <c r="S1431" s="199" t="b">
        <v>1</v>
      </c>
      <c r="V1431" s="198">
        <v>43167</v>
      </c>
      <c r="W1431" s="192" t="s">
        <v>295</v>
      </c>
      <c r="X1431"/>
      <c r="Z1431" s="192" t="s">
        <v>295</v>
      </c>
      <c r="AC1431" s="192" t="s">
        <v>2861</v>
      </c>
      <c r="AE1431" s="192" t="s">
        <v>243</v>
      </c>
      <c r="AF1431" s="192" t="s">
        <v>295</v>
      </c>
      <c r="AG1431" s="192" t="s">
        <v>624</v>
      </c>
      <c r="AH1431" s="198">
        <v>43451</v>
      </c>
      <c r="AI1431" s="192" t="s">
        <v>4933</v>
      </c>
      <c r="AJ1431" s="151" t="str">
        <f t="shared" si="22"/>
        <v>FS</v>
      </c>
      <c r="AK1431" s="151" t="b">
        <f>ISNUMBER(SEARCH("IRT",Table1[[#This Row],[Current_Status]]))</f>
        <v>0</v>
      </c>
      <c r="AL1431" s="152">
        <f>YEAR(Table1[[#This Row],[Project_Initiated]])</f>
        <v>2018</v>
      </c>
      <c r="AM1431" s="87">
        <v>43785</v>
      </c>
      <c r="AN1431" s="87" t="str">
        <f>IF(AND(Table1[[#This Row],[Completed Date]]&gt;="07/01/2019"+0,Table1[[#This Row],[Completed Date]]&lt;="6/30/2020"+0),"FY 19-20",IF(AND(Table1[[#This Row],[Completed Date]]&gt;="07/01/2018"+0,Table1[[#This Row],[Completed Date]]&lt;="6/30/2019"+0),"FY 18-19",""))</f>
        <v>FY 18-19</v>
      </c>
      <c r="AO1431" s="152" t="str">
        <f>IFERROR(FIND("R",Table1[[#This Row],[FS_Priority]]),"")</f>
        <v/>
      </c>
    </row>
    <row r="1432" spans="1:41" hidden="1" x14ac:dyDescent="0.25">
      <c r="A1432" s="192" t="s">
        <v>917</v>
      </c>
      <c r="B1432" s="192" t="s">
        <v>295</v>
      </c>
      <c r="C1432" s="192" t="s">
        <v>917</v>
      </c>
      <c r="D1432" s="199" t="b">
        <v>0</v>
      </c>
      <c r="E1432" s="192" t="s">
        <v>151</v>
      </c>
      <c r="F1432" s="192" t="s">
        <v>3444</v>
      </c>
      <c r="G1432" s="192" t="s">
        <v>295</v>
      </c>
      <c r="H1432" s="192" t="s">
        <v>918</v>
      </c>
      <c r="I1432" s="192" t="s">
        <v>4044</v>
      </c>
      <c r="J1432" s="192" t="s">
        <v>2838</v>
      </c>
      <c r="K1432" s="192" t="s">
        <v>4035</v>
      </c>
      <c r="L1432" s="192" t="s">
        <v>153</v>
      </c>
      <c r="M1432" s="192" t="s">
        <v>4040</v>
      </c>
      <c r="N1432" s="192" t="s">
        <v>295</v>
      </c>
      <c r="O1432" s="192" t="s">
        <v>243</v>
      </c>
      <c r="Q1432" s="192" t="s">
        <v>295</v>
      </c>
      <c r="R1432" s="192" t="s">
        <v>309</v>
      </c>
      <c r="S1432" s="199" t="b">
        <v>1</v>
      </c>
      <c r="V1432" s="198">
        <v>43167</v>
      </c>
      <c r="W1432" s="192" t="s">
        <v>295</v>
      </c>
      <c r="X1432"/>
      <c r="Z1432" s="192" t="s">
        <v>295</v>
      </c>
      <c r="AC1432" s="192" t="s">
        <v>295</v>
      </c>
      <c r="AE1432" s="192" t="s">
        <v>243</v>
      </c>
      <c r="AF1432" s="192" t="s">
        <v>295</v>
      </c>
      <c r="AG1432" s="192" t="s">
        <v>624</v>
      </c>
      <c r="AH1432" s="198">
        <v>43336</v>
      </c>
      <c r="AI1432" s="192" t="s">
        <v>4933</v>
      </c>
      <c r="AJ1432" s="151" t="str">
        <f t="shared" si="22"/>
        <v>FS</v>
      </c>
      <c r="AK1432" s="151" t="b">
        <f>ISNUMBER(SEARCH("IRT",Table1[[#This Row],[Current_Status]]))</f>
        <v>0</v>
      </c>
      <c r="AL1432" s="152">
        <f>YEAR(Table1[[#This Row],[Project_Initiated]])</f>
        <v>2018</v>
      </c>
      <c r="AM1432" s="87">
        <v>43785</v>
      </c>
      <c r="AN1432" s="87" t="str">
        <f>IF(AND(Table1[[#This Row],[Completed Date]]&gt;="07/01/2019"+0,Table1[[#This Row],[Completed Date]]&lt;="6/30/2020"+0),"FY 19-20",IF(AND(Table1[[#This Row],[Completed Date]]&gt;="07/01/2018"+0,Table1[[#This Row],[Completed Date]]&lt;="6/30/2019"+0),"FY 18-19",""))</f>
        <v>FY 18-19</v>
      </c>
      <c r="AO1432" s="152" t="str">
        <f>IFERROR(FIND("R",Table1[[#This Row],[FS_Priority]]),"")</f>
        <v/>
      </c>
    </row>
    <row r="1433" spans="1:41" hidden="1" x14ac:dyDescent="0.25">
      <c r="A1433" s="192" t="s">
        <v>919</v>
      </c>
      <c r="B1433" s="192" t="s">
        <v>295</v>
      </c>
      <c r="C1433" s="192" t="s">
        <v>919</v>
      </c>
      <c r="D1433" s="199" t="b">
        <v>0</v>
      </c>
      <c r="E1433" s="192" t="s">
        <v>4804</v>
      </c>
      <c r="F1433" s="192" t="s">
        <v>3267</v>
      </c>
      <c r="G1433" s="192" t="s">
        <v>920</v>
      </c>
      <c r="H1433" s="192" t="s">
        <v>540</v>
      </c>
      <c r="I1433" s="192" t="s">
        <v>295</v>
      </c>
      <c r="J1433" s="192" t="s">
        <v>2854</v>
      </c>
      <c r="K1433" s="192" t="s">
        <v>3793</v>
      </c>
      <c r="L1433" s="192" t="s">
        <v>332</v>
      </c>
      <c r="M1433" s="192" t="s">
        <v>3803</v>
      </c>
      <c r="N1433" s="192" t="s">
        <v>295</v>
      </c>
      <c r="O1433" s="192" t="s">
        <v>263</v>
      </c>
      <c r="Q1433" s="192" t="s">
        <v>295</v>
      </c>
      <c r="R1433" s="192" t="s">
        <v>574</v>
      </c>
      <c r="S1433" s="199" t="b">
        <v>0</v>
      </c>
      <c r="V1433" s="198">
        <v>43171</v>
      </c>
      <c r="W1433" s="192" t="s">
        <v>295</v>
      </c>
      <c r="X1433"/>
      <c r="Z1433" s="192" t="s">
        <v>295</v>
      </c>
      <c r="AC1433" s="192" t="s">
        <v>921</v>
      </c>
      <c r="AE1433" s="192" t="s">
        <v>257</v>
      </c>
      <c r="AF1433" s="192" t="s">
        <v>922</v>
      </c>
      <c r="AG1433" s="192" t="s">
        <v>2884</v>
      </c>
      <c r="AH1433" s="198">
        <v>43284</v>
      </c>
      <c r="AI1433" s="192" t="s">
        <v>4933</v>
      </c>
      <c r="AJ1433" s="151" t="str">
        <f t="shared" si="22"/>
        <v>FS</v>
      </c>
      <c r="AK1433" s="151" t="b">
        <f>ISNUMBER(SEARCH("IRT",Table1[[#This Row],[Current_Status]]))</f>
        <v>0</v>
      </c>
      <c r="AL1433" s="152">
        <f>YEAR(Table1[[#This Row],[Project_Initiated]])</f>
        <v>2018</v>
      </c>
      <c r="AM1433" s="87">
        <v>43785</v>
      </c>
      <c r="AN1433" s="87" t="str">
        <f>IF(AND(Table1[[#This Row],[Completed Date]]&gt;="07/01/2019"+0,Table1[[#This Row],[Completed Date]]&lt;="6/30/2020"+0),"FY 19-20",IF(AND(Table1[[#This Row],[Completed Date]]&gt;="07/01/2018"+0,Table1[[#This Row],[Completed Date]]&lt;="6/30/2019"+0),"FY 18-19",""))</f>
        <v>FY 18-19</v>
      </c>
      <c r="AO1433" s="152" t="str">
        <f>IFERROR(FIND("R",Table1[[#This Row],[FS_Priority]]),"")</f>
        <v/>
      </c>
    </row>
    <row r="1434" spans="1:41" hidden="1" x14ac:dyDescent="0.25">
      <c r="A1434" s="192" t="s">
        <v>923</v>
      </c>
      <c r="B1434" s="192" t="s">
        <v>295</v>
      </c>
      <c r="C1434" s="192" t="s">
        <v>923</v>
      </c>
      <c r="D1434" s="199" t="b">
        <v>0</v>
      </c>
      <c r="E1434" s="192" t="s">
        <v>151</v>
      </c>
      <c r="F1434" s="192" t="s">
        <v>924</v>
      </c>
      <c r="G1434" s="192" t="s">
        <v>295</v>
      </c>
      <c r="H1434" s="192" t="s">
        <v>556</v>
      </c>
      <c r="I1434" s="192" t="s">
        <v>4102</v>
      </c>
      <c r="J1434" s="192" t="s">
        <v>2838</v>
      </c>
      <c r="K1434" s="192" t="s">
        <v>4035</v>
      </c>
      <c r="L1434" s="192" t="s">
        <v>153</v>
      </c>
      <c r="M1434" s="192" t="s">
        <v>3913</v>
      </c>
      <c r="N1434" s="192" t="s">
        <v>295</v>
      </c>
      <c r="O1434" s="192" t="s">
        <v>243</v>
      </c>
      <c r="Q1434" s="192" t="s">
        <v>925</v>
      </c>
      <c r="R1434" s="192" t="s">
        <v>429</v>
      </c>
      <c r="S1434" s="199" t="b">
        <v>0</v>
      </c>
      <c r="V1434" s="198">
        <v>43196</v>
      </c>
      <c r="W1434" s="192" t="s">
        <v>295</v>
      </c>
      <c r="X1434"/>
      <c r="Z1434" s="192" t="s">
        <v>295</v>
      </c>
      <c r="AC1434" s="192" t="s">
        <v>295</v>
      </c>
      <c r="AE1434" s="192" t="s">
        <v>243</v>
      </c>
      <c r="AF1434" s="192" t="s">
        <v>295</v>
      </c>
      <c r="AG1434" s="192" t="s">
        <v>624</v>
      </c>
      <c r="AH1434" s="198">
        <v>43395</v>
      </c>
      <c r="AI1434" s="192" t="s">
        <v>4935</v>
      </c>
      <c r="AJ1434" s="151" t="str">
        <f t="shared" si="22"/>
        <v>FS</v>
      </c>
      <c r="AK1434" s="151" t="b">
        <f>ISNUMBER(SEARCH("IRT",Table1[[#This Row],[Current_Status]]))</f>
        <v>0</v>
      </c>
      <c r="AL1434" s="152">
        <f>YEAR(Table1[[#This Row],[Project_Initiated]])</f>
        <v>2018</v>
      </c>
      <c r="AM1434" s="87">
        <v>43785</v>
      </c>
      <c r="AN1434" s="87" t="str">
        <f>IF(AND(Table1[[#This Row],[Completed Date]]&gt;="07/01/2019"+0,Table1[[#This Row],[Completed Date]]&lt;="6/30/2020"+0),"FY 19-20",IF(AND(Table1[[#This Row],[Completed Date]]&gt;="07/01/2018"+0,Table1[[#This Row],[Completed Date]]&lt;="6/30/2019"+0),"FY 18-19",""))</f>
        <v>FY 18-19</v>
      </c>
      <c r="AO1434" s="152" t="str">
        <f>IFERROR(FIND("R",Table1[[#This Row],[FS_Priority]]),"")</f>
        <v/>
      </c>
    </row>
    <row r="1435" spans="1:41" hidden="1" x14ac:dyDescent="0.25">
      <c r="A1435" s="192" t="s">
        <v>926</v>
      </c>
      <c r="B1435" s="192" t="s">
        <v>295</v>
      </c>
      <c r="C1435" s="192" t="s">
        <v>926</v>
      </c>
      <c r="D1435" s="199" t="b">
        <v>0</v>
      </c>
      <c r="E1435" s="192" t="s">
        <v>215</v>
      </c>
      <c r="F1435" s="192" t="s">
        <v>3625</v>
      </c>
      <c r="G1435" s="192" t="s">
        <v>295</v>
      </c>
      <c r="H1435" s="192" t="s">
        <v>541</v>
      </c>
      <c r="I1435" s="192" t="s">
        <v>295</v>
      </c>
      <c r="J1435" s="192" t="s">
        <v>2838</v>
      </c>
      <c r="K1435" s="192" t="s">
        <v>4842</v>
      </c>
      <c r="L1435" s="192" t="s">
        <v>518</v>
      </c>
      <c r="M1435" s="192" t="s">
        <v>4256</v>
      </c>
      <c r="N1435" s="192" t="s">
        <v>295</v>
      </c>
      <c r="O1435" s="192" t="s">
        <v>257</v>
      </c>
      <c r="Q1435" s="192" t="s">
        <v>295</v>
      </c>
      <c r="R1435" s="192" t="s">
        <v>320</v>
      </c>
      <c r="S1435" s="199" t="b">
        <v>0</v>
      </c>
      <c r="V1435" s="198">
        <v>43209</v>
      </c>
      <c r="W1435" s="192" t="s">
        <v>295</v>
      </c>
      <c r="X1435"/>
      <c r="Z1435" s="192" t="s">
        <v>295</v>
      </c>
      <c r="AC1435" s="192" t="s">
        <v>927</v>
      </c>
      <c r="AE1435" s="192" t="s">
        <v>257</v>
      </c>
      <c r="AF1435" s="192" t="s">
        <v>928</v>
      </c>
      <c r="AG1435" s="192" t="s">
        <v>2884</v>
      </c>
      <c r="AH1435" s="198">
        <v>43367</v>
      </c>
      <c r="AI1435" s="192" t="s">
        <v>4935</v>
      </c>
      <c r="AJ1435" s="151" t="str">
        <f t="shared" si="22"/>
        <v>FS</v>
      </c>
      <c r="AK1435" s="151" t="b">
        <f>ISNUMBER(SEARCH("IRT",Table1[[#This Row],[Current_Status]]))</f>
        <v>0</v>
      </c>
      <c r="AL1435" s="152">
        <f>YEAR(Table1[[#This Row],[Project_Initiated]])</f>
        <v>2018</v>
      </c>
      <c r="AM1435" s="87">
        <v>43785</v>
      </c>
      <c r="AN1435" s="87" t="str">
        <f>IF(AND(Table1[[#This Row],[Completed Date]]&gt;="07/01/2019"+0,Table1[[#This Row],[Completed Date]]&lt;="6/30/2020"+0),"FY 19-20",IF(AND(Table1[[#This Row],[Completed Date]]&gt;="07/01/2018"+0,Table1[[#This Row],[Completed Date]]&lt;="6/30/2019"+0),"FY 18-19",""))</f>
        <v>FY 18-19</v>
      </c>
      <c r="AO1435" s="152" t="str">
        <f>IFERROR(FIND("R",Table1[[#This Row],[FS_Priority]]),"")</f>
        <v/>
      </c>
    </row>
    <row r="1436" spans="1:41" hidden="1" x14ac:dyDescent="0.25">
      <c r="A1436" s="192" t="s">
        <v>929</v>
      </c>
      <c r="B1436" s="192" t="s">
        <v>295</v>
      </c>
      <c r="C1436" s="192" t="s">
        <v>929</v>
      </c>
      <c r="D1436" s="199" t="b">
        <v>0</v>
      </c>
      <c r="E1436" s="192" t="s">
        <v>215</v>
      </c>
      <c r="F1436" s="192" t="s">
        <v>3627</v>
      </c>
      <c r="G1436" s="192" t="s">
        <v>295</v>
      </c>
      <c r="H1436" s="192" t="s">
        <v>550</v>
      </c>
      <c r="I1436" s="192" t="s">
        <v>4254</v>
      </c>
      <c r="J1436" s="192" t="s">
        <v>2838</v>
      </c>
      <c r="K1436" s="192" t="s">
        <v>4842</v>
      </c>
      <c r="L1436" s="192" t="s">
        <v>518</v>
      </c>
      <c r="M1436" s="192" t="s">
        <v>4255</v>
      </c>
      <c r="N1436" s="192" t="s">
        <v>295</v>
      </c>
      <c r="O1436" s="192" t="s">
        <v>295</v>
      </c>
      <c r="Q1436" s="192" t="s">
        <v>295</v>
      </c>
      <c r="R1436" s="192" t="s">
        <v>302</v>
      </c>
      <c r="S1436" s="199" t="b">
        <v>0</v>
      </c>
      <c r="V1436" s="198">
        <v>43250</v>
      </c>
      <c r="W1436" s="192" t="s">
        <v>295</v>
      </c>
      <c r="X1436"/>
      <c r="Z1436" s="192" t="s">
        <v>295</v>
      </c>
      <c r="AC1436" s="192" t="s">
        <v>930</v>
      </c>
      <c r="AE1436" s="192" t="s">
        <v>263</v>
      </c>
      <c r="AF1436" s="192" t="s">
        <v>295</v>
      </c>
      <c r="AG1436" s="192" t="s">
        <v>2884</v>
      </c>
      <c r="AH1436" s="198">
        <v>43292</v>
      </c>
      <c r="AI1436" s="192" t="s">
        <v>4935</v>
      </c>
      <c r="AJ1436" s="151" t="str">
        <f t="shared" si="22"/>
        <v>FS</v>
      </c>
      <c r="AK1436" s="151" t="b">
        <f>ISNUMBER(SEARCH("IRT",Table1[[#This Row],[Current_Status]]))</f>
        <v>0</v>
      </c>
      <c r="AL1436" s="152">
        <f>YEAR(Table1[[#This Row],[Project_Initiated]])</f>
        <v>2018</v>
      </c>
      <c r="AM1436" s="87">
        <v>43785</v>
      </c>
      <c r="AN1436" s="87" t="str">
        <f>IF(AND(Table1[[#This Row],[Completed Date]]&gt;="07/01/2019"+0,Table1[[#This Row],[Completed Date]]&lt;="6/30/2020"+0),"FY 19-20",IF(AND(Table1[[#This Row],[Completed Date]]&gt;="07/01/2018"+0,Table1[[#This Row],[Completed Date]]&lt;="6/30/2019"+0),"FY 18-19",""))</f>
        <v>FY 18-19</v>
      </c>
      <c r="AO1436" s="152" t="str">
        <f>IFERROR(FIND("R",Table1[[#This Row],[FS_Priority]]),"")</f>
        <v/>
      </c>
    </row>
    <row r="1437" spans="1:41" hidden="1" x14ac:dyDescent="0.25">
      <c r="A1437" s="192" t="s">
        <v>931</v>
      </c>
      <c r="B1437" s="192" t="s">
        <v>295</v>
      </c>
      <c r="C1437" s="192" t="s">
        <v>931</v>
      </c>
      <c r="D1437" s="199" t="b">
        <v>0</v>
      </c>
      <c r="E1437" s="192" t="s">
        <v>141</v>
      </c>
      <c r="F1437" s="192" t="s">
        <v>932</v>
      </c>
      <c r="G1437" s="192" t="s">
        <v>295</v>
      </c>
      <c r="H1437" s="192" t="s">
        <v>537</v>
      </c>
      <c r="I1437" s="192" t="s">
        <v>3975</v>
      </c>
      <c r="J1437" s="192" t="s">
        <v>2838</v>
      </c>
      <c r="K1437" s="192" t="s">
        <v>3951</v>
      </c>
      <c r="L1437" s="192" t="s">
        <v>381</v>
      </c>
      <c r="M1437" s="192" t="s">
        <v>3974</v>
      </c>
      <c r="N1437" s="192" t="s">
        <v>295</v>
      </c>
      <c r="O1437" s="192" t="s">
        <v>243</v>
      </c>
      <c r="Q1437" s="192" t="s">
        <v>295</v>
      </c>
      <c r="R1437" s="192" t="s">
        <v>624</v>
      </c>
      <c r="S1437" s="199" t="b">
        <v>1</v>
      </c>
      <c r="V1437" s="198">
        <v>43270</v>
      </c>
      <c r="W1437" s="192" t="s">
        <v>295</v>
      </c>
      <c r="X1437"/>
      <c r="Z1437" s="192" t="s">
        <v>295</v>
      </c>
      <c r="AC1437" s="192" t="s">
        <v>295</v>
      </c>
      <c r="AE1437" s="192" t="s">
        <v>243</v>
      </c>
      <c r="AF1437" s="192" t="s">
        <v>295</v>
      </c>
      <c r="AG1437" s="192" t="s">
        <v>624</v>
      </c>
      <c r="AH1437" s="198">
        <v>43336</v>
      </c>
      <c r="AI1437" s="192" t="s">
        <v>4935</v>
      </c>
      <c r="AJ1437" s="151" t="str">
        <f t="shared" si="22"/>
        <v>FS</v>
      </c>
      <c r="AK1437" s="151" t="b">
        <f>ISNUMBER(SEARCH("IRT",Table1[[#This Row],[Current_Status]]))</f>
        <v>0</v>
      </c>
      <c r="AL1437" s="152">
        <f>YEAR(Table1[[#This Row],[Project_Initiated]])</f>
        <v>2018</v>
      </c>
      <c r="AM1437" s="87">
        <v>43785</v>
      </c>
      <c r="AN1437" s="87" t="str">
        <f>IF(AND(Table1[[#This Row],[Completed Date]]&gt;="07/01/2019"+0,Table1[[#This Row],[Completed Date]]&lt;="6/30/2020"+0),"FY 19-20",IF(AND(Table1[[#This Row],[Completed Date]]&gt;="07/01/2018"+0,Table1[[#This Row],[Completed Date]]&lt;="6/30/2019"+0),"FY 18-19",""))</f>
        <v>FY 18-19</v>
      </c>
      <c r="AO1437" s="152" t="str">
        <f>IFERROR(FIND("R",Table1[[#This Row],[FS_Priority]]),"")</f>
        <v/>
      </c>
    </row>
    <row r="1438" spans="1:41" hidden="1" x14ac:dyDescent="0.25">
      <c r="A1438" s="192" t="s">
        <v>389</v>
      </c>
      <c r="B1438" s="192" t="s">
        <v>295</v>
      </c>
      <c r="C1438" s="192" t="s">
        <v>389</v>
      </c>
      <c r="D1438" s="199" t="b">
        <v>0</v>
      </c>
      <c r="E1438" s="192" t="s">
        <v>141</v>
      </c>
      <c r="F1438" s="192" t="s">
        <v>3409</v>
      </c>
      <c r="G1438" s="192" t="s">
        <v>295</v>
      </c>
      <c r="H1438" s="192" t="s">
        <v>549</v>
      </c>
      <c r="I1438" s="192" t="s">
        <v>43</v>
      </c>
      <c r="J1438" s="192" t="s">
        <v>2838</v>
      </c>
      <c r="K1438" s="192" t="s">
        <v>3951</v>
      </c>
      <c r="L1438" s="192" t="s">
        <v>381</v>
      </c>
      <c r="M1438" s="192" t="s">
        <v>4004</v>
      </c>
      <c r="N1438" s="192" t="s">
        <v>295</v>
      </c>
      <c r="O1438" s="192" t="s">
        <v>243</v>
      </c>
      <c r="Q1438" s="192" t="s">
        <v>390</v>
      </c>
      <c r="R1438" s="192" t="s">
        <v>295</v>
      </c>
      <c r="S1438" s="199" t="b">
        <v>0</v>
      </c>
      <c r="V1438" s="198">
        <v>43271</v>
      </c>
      <c r="W1438" s="192" t="s">
        <v>295</v>
      </c>
      <c r="X1438"/>
      <c r="Z1438" s="192" t="s">
        <v>295</v>
      </c>
      <c r="AC1438" s="192" t="s">
        <v>624</v>
      </c>
      <c r="AE1438" s="192" t="s">
        <v>243</v>
      </c>
      <c r="AF1438" s="192" t="s">
        <v>624</v>
      </c>
      <c r="AG1438" s="192" t="s">
        <v>624</v>
      </c>
      <c r="AH1438" s="198">
        <v>43412</v>
      </c>
      <c r="AI1438" s="192" t="s">
        <v>4932</v>
      </c>
      <c r="AJ1438" s="151" t="str">
        <f t="shared" si="22"/>
        <v>FS</v>
      </c>
      <c r="AK1438" s="151" t="b">
        <f>ISNUMBER(SEARCH("IRT",Table1[[#This Row],[Current_Status]]))</f>
        <v>0</v>
      </c>
      <c r="AL1438" s="152">
        <f>YEAR(Table1[[#This Row],[Project_Initiated]])</f>
        <v>2018</v>
      </c>
      <c r="AM1438" s="87">
        <v>43785</v>
      </c>
      <c r="AN1438" s="87" t="str">
        <f>IF(AND(Table1[[#This Row],[Completed Date]]&gt;="07/01/2019"+0,Table1[[#This Row],[Completed Date]]&lt;="6/30/2020"+0),"FY 19-20",IF(AND(Table1[[#This Row],[Completed Date]]&gt;="07/01/2018"+0,Table1[[#This Row],[Completed Date]]&lt;="6/30/2019"+0),"FY 18-19",""))</f>
        <v>FY 18-19</v>
      </c>
      <c r="AO1438" s="152" t="str">
        <f>IFERROR(FIND("R",Table1[[#This Row],[FS_Priority]]),"")</f>
        <v/>
      </c>
    </row>
    <row r="1439" spans="1:41" hidden="1" x14ac:dyDescent="0.25">
      <c r="A1439" s="192" t="s">
        <v>265</v>
      </c>
      <c r="B1439" s="192" t="s">
        <v>265</v>
      </c>
      <c r="C1439" s="192" t="s">
        <v>295</v>
      </c>
      <c r="D1439" s="199" t="b">
        <v>0</v>
      </c>
      <c r="E1439" s="192" t="s">
        <v>151</v>
      </c>
      <c r="F1439" s="192" t="s">
        <v>162</v>
      </c>
      <c r="G1439" s="192" t="s">
        <v>4137</v>
      </c>
      <c r="H1439" s="192" t="s">
        <v>295</v>
      </c>
      <c r="I1439" s="192" t="s">
        <v>295</v>
      </c>
      <c r="J1439" s="192" t="s">
        <v>4138</v>
      </c>
      <c r="K1439" s="192" t="s">
        <v>4035</v>
      </c>
      <c r="L1439" s="192" t="s">
        <v>153</v>
      </c>
      <c r="M1439" s="192" t="s">
        <v>4139</v>
      </c>
      <c r="N1439" s="192" t="s">
        <v>295</v>
      </c>
      <c r="O1439" s="192" t="s">
        <v>377</v>
      </c>
      <c r="P1439" s="201">
        <v>99</v>
      </c>
      <c r="Q1439" s="192" t="s">
        <v>295</v>
      </c>
      <c r="R1439" s="192" t="s">
        <v>295</v>
      </c>
      <c r="S1439" s="199" t="b">
        <v>0</v>
      </c>
      <c r="T1439" s="201">
        <v>2193000</v>
      </c>
      <c r="V1439" s="198">
        <v>42286</v>
      </c>
      <c r="W1439" s="192" t="s">
        <v>38</v>
      </c>
      <c r="X1439" s="200">
        <v>43586</v>
      </c>
      <c r="Y1439" s="200">
        <v>43889</v>
      </c>
      <c r="Z1439" s="192" t="s">
        <v>295</v>
      </c>
      <c r="AC1439" s="192" t="s">
        <v>295</v>
      </c>
      <c r="AE1439" s="192" t="s">
        <v>295</v>
      </c>
      <c r="AF1439" s="192" t="s">
        <v>295</v>
      </c>
      <c r="AG1439" s="192" t="s">
        <v>295</v>
      </c>
      <c r="AH1439" s="167"/>
      <c r="AI1439" s="192" t="s">
        <v>295</v>
      </c>
      <c r="AJ1439" s="151" t="str">
        <f t="shared" si="22"/>
        <v>PD&amp;C</v>
      </c>
      <c r="AK1439" s="151" t="b">
        <f>ISNUMBER(SEARCH("IRT",Table1[[#This Row],[Current_Status]]))</f>
        <v>0</v>
      </c>
      <c r="AL1439" s="152">
        <f>YEAR(Table1[[#This Row],[Project_Initiated]])</f>
        <v>2015</v>
      </c>
      <c r="AM1439" s="87">
        <v>43785</v>
      </c>
      <c r="AN1439" s="87" t="str">
        <f>IF(AND(Table1[[#This Row],[Completed Date]]&gt;="07/01/2019"+0,Table1[[#This Row],[Completed Date]]&lt;="6/30/2020"+0),"FY 19-20",IF(AND(Table1[[#This Row],[Completed Date]]&gt;="07/01/2018"+0,Table1[[#This Row],[Completed Date]]&lt;="6/30/2019"+0),"FY 18-19",""))</f>
        <v/>
      </c>
      <c r="AO1439" s="152" t="str">
        <f>IFERROR(FIND("R",Table1[[#This Row],[FS_Priority]]),"")</f>
        <v/>
      </c>
    </row>
    <row r="1440" spans="1:41" hidden="1" x14ac:dyDescent="0.25">
      <c r="A1440" s="192" t="s">
        <v>165</v>
      </c>
      <c r="B1440" s="192" t="s">
        <v>165</v>
      </c>
      <c r="C1440" s="192" t="s">
        <v>295</v>
      </c>
      <c r="D1440" s="199" t="b">
        <v>0</v>
      </c>
      <c r="E1440" s="192" t="s">
        <v>151</v>
      </c>
      <c r="F1440" s="192" t="s">
        <v>166</v>
      </c>
      <c r="G1440" s="192" t="s">
        <v>4137</v>
      </c>
      <c r="H1440" s="192" t="s">
        <v>295</v>
      </c>
      <c r="I1440" s="192" t="s">
        <v>295</v>
      </c>
      <c r="J1440" s="192" t="s">
        <v>2894</v>
      </c>
      <c r="K1440" s="192" t="s">
        <v>4035</v>
      </c>
      <c r="L1440" s="192" t="s">
        <v>153</v>
      </c>
      <c r="M1440" s="192" t="s">
        <v>4139</v>
      </c>
      <c r="N1440" s="192" t="s">
        <v>295</v>
      </c>
      <c r="O1440" s="192" t="s">
        <v>377</v>
      </c>
      <c r="P1440" s="201">
        <v>99</v>
      </c>
      <c r="Q1440" s="192" t="s">
        <v>295</v>
      </c>
      <c r="R1440" s="192" t="s">
        <v>295</v>
      </c>
      <c r="S1440" s="199" t="b">
        <v>0</v>
      </c>
      <c r="V1440" s="198">
        <v>43273</v>
      </c>
      <c r="W1440" s="192" t="s">
        <v>38</v>
      </c>
      <c r="X1440" s="200">
        <v>43770</v>
      </c>
      <c r="Y1440" s="200">
        <v>43800</v>
      </c>
      <c r="Z1440" s="192" t="s">
        <v>295</v>
      </c>
      <c r="AC1440" s="192" t="s">
        <v>295</v>
      </c>
      <c r="AE1440" s="192" t="s">
        <v>295</v>
      </c>
      <c r="AF1440" s="192" t="s">
        <v>295</v>
      </c>
      <c r="AG1440" s="192" t="s">
        <v>295</v>
      </c>
      <c r="AH1440" s="167"/>
      <c r="AI1440" s="192" t="s">
        <v>295</v>
      </c>
      <c r="AJ1440" s="151" t="str">
        <f t="shared" si="22"/>
        <v>PD&amp;C</v>
      </c>
      <c r="AK1440" s="151" t="b">
        <f>ISNUMBER(SEARCH("IRT",Table1[[#This Row],[Current_Status]]))</f>
        <v>0</v>
      </c>
      <c r="AL1440" s="152">
        <f>YEAR(Table1[[#This Row],[Project_Initiated]])</f>
        <v>2018</v>
      </c>
      <c r="AM1440" s="87">
        <v>43785</v>
      </c>
      <c r="AN1440" s="87" t="str">
        <f>IF(AND(Table1[[#This Row],[Completed Date]]&gt;="07/01/2019"+0,Table1[[#This Row],[Completed Date]]&lt;="6/30/2020"+0),"FY 19-20",IF(AND(Table1[[#This Row],[Completed Date]]&gt;="07/01/2018"+0,Table1[[#This Row],[Completed Date]]&lt;="6/30/2019"+0),"FY 18-19",""))</f>
        <v/>
      </c>
      <c r="AO1440" s="152" t="str">
        <f>IFERROR(FIND("R",Table1[[#This Row],[FS_Priority]]),"")</f>
        <v/>
      </c>
    </row>
    <row r="1441" spans="1:41" hidden="1" x14ac:dyDescent="0.25">
      <c r="A1441" s="192" t="s">
        <v>261</v>
      </c>
      <c r="B1441" s="192" t="s">
        <v>295</v>
      </c>
      <c r="C1441" s="192" t="s">
        <v>261</v>
      </c>
      <c r="D1441" s="199" t="b">
        <v>0</v>
      </c>
      <c r="E1441" s="192" t="s">
        <v>151</v>
      </c>
      <c r="F1441" s="192" t="s">
        <v>3511</v>
      </c>
      <c r="G1441" s="192" t="s">
        <v>295</v>
      </c>
      <c r="H1441" s="192" t="s">
        <v>262</v>
      </c>
      <c r="I1441" s="192" t="s">
        <v>4099</v>
      </c>
      <c r="J1441" s="192" t="s">
        <v>2838</v>
      </c>
      <c r="K1441" s="192" t="s">
        <v>4035</v>
      </c>
      <c r="L1441" s="192" t="s">
        <v>153</v>
      </c>
      <c r="M1441" s="192" t="s">
        <v>4036</v>
      </c>
      <c r="N1441" s="192" t="s">
        <v>295</v>
      </c>
      <c r="O1441" s="192" t="s">
        <v>263</v>
      </c>
      <c r="Q1441" s="192" t="s">
        <v>264</v>
      </c>
      <c r="R1441" s="192" t="s">
        <v>295</v>
      </c>
      <c r="S1441" s="199" t="b">
        <v>1</v>
      </c>
      <c r="V1441" s="198">
        <v>43283</v>
      </c>
      <c r="W1441" s="192" t="s">
        <v>295</v>
      </c>
      <c r="X1441"/>
      <c r="Z1441" s="192" t="s">
        <v>295</v>
      </c>
      <c r="AC1441" s="192" t="s">
        <v>3048</v>
      </c>
      <c r="AD1441" s="200">
        <v>43371</v>
      </c>
      <c r="AE1441" s="192" t="s">
        <v>583</v>
      </c>
      <c r="AF1441" s="192" t="s">
        <v>2969</v>
      </c>
      <c r="AG1441" s="192" t="s">
        <v>2884</v>
      </c>
      <c r="AH1441" s="198">
        <v>43542</v>
      </c>
      <c r="AI1441" s="192" t="s">
        <v>4932</v>
      </c>
      <c r="AJ1441" s="151" t="str">
        <f t="shared" si="22"/>
        <v>FS</v>
      </c>
      <c r="AK1441" s="151" t="b">
        <f>ISNUMBER(SEARCH("IRT",Table1[[#This Row],[Current_Status]]))</f>
        <v>0</v>
      </c>
      <c r="AL1441" s="152">
        <f>YEAR(Table1[[#This Row],[Project_Initiated]])</f>
        <v>2018</v>
      </c>
      <c r="AM1441" s="87">
        <v>43785</v>
      </c>
      <c r="AN1441" s="87" t="str">
        <f>IF(AND(Table1[[#This Row],[Completed Date]]&gt;="07/01/2019"+0,Table1[[#This Row],[Completed Date]]&lt;="6/30/2020"+0),"FY 19-20",IF(AND(Table1[[#This Row],[Completed Date]]&gt;="07/01/2018"+0,Table1[[#This Row],[Completed Date]]&lt;="6/30/2019"+0),"FY 18-19",""))</f>
        <v>FY 18-19</v>
      </c>
      <c r="AO1441" s="152" t="str">
        <f>IFERROR(FIND("R",Table1[[#This Row],[FS_Priority]]),"")</f>
        <v/>
      </c>
    </row>
    <row r="1442" spans="1:41" hidden="1" x14ac:dyDescent="0.25">
      <c r="A1442" s="192" t="s">
        <v>933</v>
      </c>
      <c r="B1442" s="192" t="s">
        <v>295</v>
      </c>
      <c r="C1442" s="192" t="s">
        <v>933</v>
      </c>
      <c r="D1442" s="199" t="b">
        <v>0</v>
      </c>
      <c r="E1442" s="192" t="s">
        <v>211</v>
      </c>
      <c r="F1442" s="192" t="s">
        <v>3606</v>
      </c>
      <c r="G1442" s="192" t="s">
        <v>295</v>
      </c>
      <c r="H1442" s="192" t="s">
        <v>535</v>
      </c>
      <c r="I1442" s="192" t="s">
        <v>4227</v>
      </c>
      <c r="J1442" s="192" t="s">
        <v>2838</v>
      </c>
      <c r="K1442" s="192" t="s">
        <v>4222</v>
      </c>
      <c r="L1442" s="192" t="s">
        <v>4866</v>
      </c>
      <c r="M1442" s="192" t="s">
        <v>4228</v>
      </c>
      <c r="N1442" s="192" t="s">
        <v>295</v>
      </c>
      <c r="O1442" s="192" t="s">
        <v>243</v>
      </c>
      <c r="Q1442" s="192" t="s">
        <v>302</v>
      </c>
      <c r="R1442" s="192" t="s">
        <v>295</v>
      </c>
      <c r="S1442" s="199" t="b">
        <v>1</v>
      </c>
      <c r="V1442" s="198">
        <v>43283</v>
      </c>
      <c r="W1442" s="192" t="s">
        <v>295</v>
      </c>
      <c r="X1442"/>
      <c r="Z1442" s="192" t="s">
        <v>295</v>
      </c>
      <c r="AC1442" s="192" t="s">
        <v>624</v>
      </c>
      <c r="AE1442" s="192" t="s">
        <v>243</v>
      </c>
      <c r="AF1442" s="192" t="s">
        <v>624</v>
      </c>
      <c r="AG1442" s="192" t="s">
        <v>624</v>
      </c>
      <c r="AH1442" s="198">
        <v>43383</v>
      </c>
      <c r="AI1442" s="192" t="s">
        <v>4932</v>
      </c>
      <c r="AJ1442" s="151" t="str">
        <f t="shared" si="22"/>
        <v>FS</v>
      </c>
      <c r="AK1442" s="151" t="b">
        <f>ISNUMBER(SEARCH("IRT",Table1[[#This Row],[Current_Status]]))</f>
        <v>0</v>
      </c>
      <c r="AL1442" s="152">
        <f>YEAR(Table1[[#This Row],[Project_Initiated]])</f>
        <v>2018</v>
      </c>
      <c r="AM1442" s="87">
        <v>43785</v>
      </c>
      <c r="AN1442" s="87" t="str">
        <f>IF(AND(Table1[[#This Row],[Completed Date]]&gt;="07/01/2019"+0,Table1[[#This Row],[Completed Date]]&lt;="6/30/2020"+0),"FY 19-20",IF(AND(Table1[[#This Row],[Completed Date]]&gt;="07/01/2018"+0,Table1[[#This Row],[Completed Date]]&lt;="6/30/2019"+0),"FY 18-19",""))</f>
        <v>FY 18-19</v>
      </c>
      <c r="AO1442" s="152" t="str">
        <f>IFERROR(FIND("R",Table1[[#This Row],[FS_Priority]]),"")</f>
        <v/>
      </c>
    </row>
    <row r="1443" spans="1:41" hidden="1" x14ac:dyDescent="0.25">
      <c r="A1443" s="192" t="s">
        <v>934</v>
      </c>
      <c r="B1443" s="192" t="s">
        <v>295</v>
      </c>
      <c r="C1443" s="192" t="s">
        <v>934</v>
      </c>
      <c r="D1443" s="199" t="b">
        <v>0</v>
      </c>
      <c r="E1443" s="192" t="s">
        <v>141</v>
      </c>
      <c r="F1443" s="192" t="s">
        <v>3422</v>
      </c>
      <c r="G1443" s="192" t="s">
        <v>295</v>
      </c>
      <c r="H1443" s="192" t="s">
        <v>551</v>
      </c>
      <c r="I1443" s="192" t="s">
        <v>4014</v>
      </c>
      <c r="J1443" s="192" t="s">
        <v>2838</v>
      </c>
      <c r="K1443" s="192" t="s">
        <v>3951</v>
      </c>
      <c r="L1443" s="192" t="s">
        <v>381</v>
      </c>
      <c r="M1443" s="192" t="s">
        <v>4015</v>
      </c>
      <c r="N1443" s="192" t="s">
        <v>295</v>
      </c>
      <c r="O1443" s="192" t="s">
        <v>243</v>
      </c>
      <c r="Q1443" s="192" t="s">
        <v>323</v>
      </c>
      <c r="R1443" s="192" t="s">
        <v>295</v>
      </c>
      <c r="S1443" s="199" t="b">
        <v>1</v>
      </c>
      <c r="V1443" s="198">
        <v>43284</v>
      </c>
      <c r="W1443" s="192" t="s">
        <v>295</v>
      </c>
      <c r="X1443"/>
      <c r="Z1443" s="192" t="s">
        <v>295</v>
      </c>
      <c r="AC1443" s="192" t="s">
        <v>624</v>
      </c>
      <c r="AE1443" s="192" t="s">
        <v>243</v>
      </c>
      <c r="AF1443" s="192" t="s">
        <v>624</v>
      </c>
      <c r="AG1443" s="192" t="s">
        <v>624</v>
      </c>
      <c r="AH1443" s="198">
        <v>43383</v>
      </c>
      <c r="AI1443" s="192" t="s">
        <v>4932</v>
      </c>
      <c r="AJ1443" s="151" t="str">
        <f t="shared" si="22"/>
        <v>FS</v>
      </c>
      <c r="AK1443" s="151" t="b">
        <f>ISNUMBER(SEARCH("IRT",Table1[[#This Row],[Current_Status]]))</f>
        <v>0</v>
      </c>
      <c r="AL1443" s="152">
        <f>YEAR(Table1[[#This Row],[Project_Initiated]])</f>
        <v>2018</v>
      </c>
      <c r="AM1443" s="87">
        <v>43785</v>
      </c>
      <c r="AN1443" s="87" t="str">
        <f>IF(AND(Table1[[#This Row],[Completed Date]]&gt;="07/01/2019"+0,Table1[[#This Row],[Completed Date]]&lt;="6/30/2020"+0),"FY 19-20",IF(AND(Table1[[#This Row],[Completed Date]]&gt;="07/01/2018"+0,Table1[[#This Row],[Completed Date]]&lt;="6/30/2019"+0),"FY 18-19",""))</f>
        <v>FY 18-19</v>
      </c>
      <c r="AO1443" s="152" t="str">
        <f>IFERROR(FIND("R",Table1[[#This Row],[FS_Priority]]),"")</f>
        <v/>
      </c>
    </row>
    <row r="1444" spans="1:41" hidden="1" x14ac:dyDescent="0.25">
      <c r="A1444" s="192" t="s">
        <v>935</v>
      </c>
      <c r="B1444" s="192" t="s">
        <v>295</v>
      </c>
      <c r="C1444" s="192" t="s">
        <v>935</v>
      </c>
      <c r="D1444" s="199" t="b">
        <v>0</v>
      </c>
      <c r="E1444" s="192" t="s">
        <v>211</v>
      </c>
      <c r="F1444" s="192" t="s">
        <v>3614</v>
      </c>
      <c r="G1444" s="192" t="s">
        <v>295</v>
      </c>
      <c r="H1444" s="192" t="s">
        <v>535</v>
      </c>
      <c r="I1444" s="192" t="s">
        <v>4236</v>
      </c>
      <c r="J1444" s="192" t="s">
        <v>2838</v>
      </c>
      <c r="K1444" s="192" t="s">
        <v>4222</v>
      </c>
      <c r="L1444" s="192" t="s">
        <v>4866</v>
      </c>
      <c r="M1444" s="192" t="s">
        <v>4237</v>
      </c>
      <c r="N1444" s="192" t="s">
        <v>295</v>
      </c>
      <c r="O1444" s="192" t="s">
        <v>243</v>
      </c>
      <c r="Q1444" s="192" t="s">
        <v>327</v>
      </c>
      <c r="R1444" s="192" t="s">
        <v>295</v>
      </c>
      <c r="S1444" s="199" t="b">
        <v>1</v>
      </c>
      <c r="V1444" s="198">
        <v>43287</v>
      </c>
      <c r="W1444" s="192" t="s">
        <v>295</v>
      </c>
      <c r="X1444"/>
      <c r="Z1444" s="192" t="s">
        <v>295</v>
      </c>
      <c r="AC1444" s="192" t="s">
        <v>624</v>
      </c>
      <c r="AD1444" s="167"/>
      <c r="AE1444" s="192" t="s">
        <v>243</v>
      </c>
      <c r="AF1444" s="192" t="s">
        <v>624</v>
      </c>
      <c r="AG1444" s="192" t="s">
        <v>624</v>
      </c>
      <c r="AH1444" s="198">
        <v>43383</v>
      </c>
      <c r="AI1444" s="192" t="s">
        <v>4932</v>
      </c>
      <c r="AJ1444" s="151" t="str">
        <f t="shared" si="22"/>
        <v>FS</v>
      </c>
      <c r="AK1444" s="151" t="b">
        <f>ISNUMBER(SEARCH("IRT",Table1[[#This Row],[Current_Status]]))</f>
        <v>0</v>
      </c>
      <c r="AL1444" s="152">
        <f>YEAR(Table1[[#This Row],[Project_Initiated]])</f>
        <v>2018</v>
      </c>
      <c r="AM1444" s="87">
        <v>43785</v>
      </c>
      <c r="AN1444" s="87" t="str">
        <f>IF(AND(Table1[[#This Row],[Completed Date]]&gt;="07/01/2019"+0,Table1[[#This Row],[Completed Date]]&lt;="6/30/2020"+0),"FY 19-20",IF(AND(Table1[[#This Row],[Completed Date]]&gt;="07/01/2018"+0,Table1[[#This Row],[Completed Date]]&lt;="6/30/2019"+0),"FY 18-19",""))</f>
        <v>FY 18-19</v>
      </c>
      <c r="AO1444" s="152" t="str">
        <f>IFERROR(FIND("R",Table1[[#This Row],[FS_Priority]]),"")</f>
        <v/>
      </c>
    </row>
    <row r="1445" spans="1:41" hidden="1" x14ac:dyDescent="0.25">
      <c r="A1445" s="192" t="s">
        <v>936</v>
      </c>
      <c r="B1445" s="192" t="s">
        <v>295</v>
      </c>
      <c r="C1445" s="192" t="s">
        <v>936</v>
      </c>
      <c r="D1445" s="199" t="b">
        <v>0</v>
      </c>
      <c r="E1445" s="192" t="s">
        <v>211</v>
      </c>
      <c r="F1445" s="192" t="s">
        <v>3615</v>
      </c>
      <c r="G1445" s="192" t="s">
        <v>295</v>
      </c>
      <c r="H1445" s="192" t="s">
        <v>535</v>
      </c>
      <c r="I1445" s="192" t="s">
        <v>4238</v>
      </c>
      <c r="J1445" s="192" t="s">
        <v>2838</v>
      </c>
      <c r="K1445" s="192" t="s">
        <v>4222</v>
      </c>
      <c r="L1445" s="192" t="s">
        <v>4866</v>
      </c>
      <c r="M1445" s="192" t="s">
        <v>4237</v>
      </c>
      <c r="N1445" s="192" t="s">
        <v>295</v>
      </c>
      <c r="O1445" s="192" t="s">
        <v>243</v>
      </c>
      <c r="Q1445" s="192" t="s">
        <v>328</v>
      </c>
      <c r="R1445" s="192" t="s">
        <v>295</v>
      </c>
      <c r="S1445" s="199" t="b">
        <v>1</v>
      </c>
      <c r="V1445" s="198">
        <v>43290</v>
      </c>
      <c r="W1445" s="192" t="s">
        <v>295</v>
      </c>
      <c r="X1445"/>
      <c r="Z1445" s="192" t="s">
        <v>295</v>
      </c>
      <c r="AC1445" s="192" t="s">
        <v>624</v>
      </c>
      <c r="AE1445" s="192" t="s">
        <v>243</v>
      </c>
      <c r="AF1445" s="192" t="s">
        <v>624</v>
      </c>
      <c r="AG1445" s="192" t="s">
        <v>624</v>
      </c>
      <c r="AH1445" s="198">
        <v>43383</v>
      </c>
      <c r="AI1445" s="192" t="s">
        <v>4932</v>
      </c>
      <c r="AJ1445" s="151" t="str">
        <f t="shared" si="22"/>
        <v>FS</v>
      </c>
      <c r="AK1445" s="151" t="b">
        <f>ISNUMBER(SEARCH("IRT",Table1[[#This Row],[Current_Status]]))</f>
        <v>0</v>
      </c>
      <c r="AL1445" s="152">
        <f>YEAR(Table1[[#This Row],[Project_Initiated]])</f>
        <v>2018</v>
      </c>
      <c r="AM1445" s="87">
        <v>43785</v>
      </c>
      <c r="AN1445" s="87" t="str">
        <f>IF(AND(Table1[[#This Row],[Completed Date]]&gt;="07/01/2019"+0,Table1[[#This Row],[Completed Date]]&lt;="6/30/2020"+0),"FY 19-20",IF(AND(Table1[[#This Row],[Completed Date]]&gt;="07/01/2018"+0,Table1[[#This Row],[Completed Date]]&lt;="6/30/2019"+0),"FY 18-19",""))</f>
        <v>FY 18-19</v>
      </c>
      <c r="AO1445" s="152" t="str">
        <f>IFERROR(FIND("R",Table1[[#This Row],[FS_Priority]]),"")</f>
        <v/>
      </c>
    </row>
    <row r="1446" spans="1:41" hidden="1" x14ac:dyDescent="0.25">
      <c r="A1446" s="192" t="s">
        <v>335</v>
      </c>
      <c r="B1446" s="192" t="s">
        <v>295</v>
      </c>
      <c r="C1446" s="192" t="s">
        <v>335</v>
      </c>
      <c r="D1446" s="199" t="b">
        <v>0</v>
      </c>
      <c r="E1446" s="192" t="s">
        <v>4804</v>
      </c>
      <c r="F1446" s="192" t="s">
        <v>3276</v>
      </c>
      <c r="G1446" s="192" t="s">
        <v>295</v>
      </c>
      <c r="H1446" s="192" t="s">
        <v>552</v>
      </c>
      <c r="I1446" s="192" t="s">
        <v>302</v>
      </c>
      <c r="J1446" s="192" t="s">
        <v>2838</v>
      </c>
      <c r="K1446" s="192" t="s">
        <v>3793</v>
      </c>
      <c r="L1446" s="192" t="s">
        <v>332</v>
      </c>
      <c r="M1446" s="192" t="s">
        <v>3797</v>
      </c>
      <c r="N1446" s="192" t="s">
        <v>295</v>
      </c>
      <c r="O1446" s="192" t="s">
        <v>243</v>
      </c>
      <c r="Q1446" s="192" t="s">
        <v>307</v>
      </c>
      <c r="R1446" s="192" t="s">
        <v>295</v>
      </c>
      <c r="S1446" s="199" t="b">
        <v>0</v>
      </c>
      <c r="V1446" s="198">
        <v>43291</v>
      </c>
      <c r="W1446" s="192" t="s">
        <v>295</v>
      </c>
      <c r="X1446"/>
      <c r="Z1446" s="192" t="s">
        <v>295</v>
      </c>
      <c r="AC1446" s="192" t="s">
        <v>624</v>
      </c>
      <c r="AE1446" s="192" t="s">
        <v>243</v>
      </c>
      <c r="AF1446" s="192" t="s">
        <v>624</v>
      </c>
      <c r="AG1446" s="192" t="s">
        <v>624</v>
      </c>
      <c r="AH1446" s="200">
        <v>43412</v>
      </c>
      <c r="AI1446" s="192" t="s">
        <v>4932</v>
      </c>
      <c r="AJ1446" s="151" t="str">
        <f t="shared" si="22"/>
        <v>FS</v>
      </c>
      <c r="AK1446" s="151" t="b">
        <f>ISNUMBER(SEARCH("IRT",Table1[[#This Row],[Current_Status]]))</f>
        <v>0</v>
      </c>
      <c r="AL1446" s="152">
        <f>YEAR(Table1[[#This Row],[Project_Initiated]])</f>
        <v>2018</v>
      </c>
      <c r="AM1446" s="87">
        <v>43785</v>
      </c>
      <c r="AN1446" s="87" t="str">
        <f>IF(AND(Table1[[#This Row],[Completed Date]]&gt;="07/01/2019"+0,Table1[[#This Row],[Completed Date]]&lt;="6/30/2020"+0),"FY 19-20",IF(AND(Table1[[#This Row],[Completed Date]]&gt;="07/01/2018"+0,Table1[[#This Row],[Completed Date]]&lt;="6/30/2019"+0),"FY 18-19",""))</f>
        <v>FY 18-19</v>
      </c>
      <c r="AO1446" s="152" t="str">
        <f>IFERROR(FIND("R",Table1[[#This Row],[FS_Priority]]),"")</f>
        <v/>
      </c>
    </row>
    <row r="1447" spans="1:41" hidden="1" x14ac:dyDescent="0.25">
      <c r="A1447" s="192" t="s">
        <v>937</v>
      </c>
      <c r="B1447" s="192" t="s">
        <v>295</v>
      </c>
      <c r="C1447" s="192" t="s">
        <v>937</v>
      </c>
      <c r="D1447" s="199" t="b">
        <v>0</v>
      </c>
      <c r="E1447" s="192" t="s">
        <v>526</v>
      </c>
      <c r="F1447" s="192" t="s">
        <v>3596</v>
      </c>
      <c r="G1447" s="192" t="s">
        <v>295</v>
      </c>
      <c r="H1447" s="192" t="s">
        <v>4212</v>
      </c>
      <c r="I1447" s="192" t="s">
        <v>4211</v>
      </c>
      <c r="J1447" s="192" t="s">
        <v>2838</v>
      </c>
      <c r="K1447" s="192" t="s">
        <v>4208</v>
      </c>
      <c r="L1447" s="192" t="s">
        <v>203</v>
      </c>
      <c r="M1447" s="192" t="s">
        <v>4209</v>
      </c>
      <c r="N1447" s="192" t="s">
        <v>295</v>
      </c>
      <c r="O1447" s="192" t="s">
        <v>263</v>
      </c>
      <c r="Q1447" s="192" t="s">
        <v>295</v>
      </c>
      <c r="R1447" s="192" t="s">
        <v>295</v>
      </c>
      <c r="S1447" s="199" t="b">
        <v>0</v>
      </c>
      <c r="V1447" s="198">
        <v>43292</v>
      </c>
      <c r="W1447" s="192" t="s">
        <v>295</v>
      </c>
      <c r="X1447"/>
      <c r="Z1447" s="192" t="s">
        <v>295</v>
      </c>
      <c r="AC1447" s="192" t="s">
        <v>938</v>
      </c>
      <c r="AD1447" s="167"/>
      <c r="AE1447" s="192" t="s">
        <v>257</v>
      </c>
      <c r="AF1447" s="192" t="s">
        <v>939</v>
      </c>
      <c r="AG1447" s="192" t="s">
        <v>2884</v>
      </c>
      <c r="AH1447" s="200">
        <v>43336</v>
      </c>
      <c r="AI1447" s="192" t="s">
        <v>4935</v>
      </c>
      <c r="AJ1447" s="151" t="str">
        <f t="shared" si="22"/>
        <v>FS</v>
      </c>
      <c r="AK1447" s="151" t="b">
        <f>ISNUMBER(SEARCH("IRT",Table1[[#This Row],[Current_Status]]))</f>
        <v>0</v>
      </c>
      <c r="AL1447" s="152">
        <f>YEAR(Table1[[#This Row],[Project_Initiated]])</f>
        <v>2018</v>
      </c>
      <c r="AM1447" s="87">
        <v>43785</v>
      </c>
      <c r="AN1447" s="87" t="str">
        <f>IF(AND(Table1[[#This Row],[Completed Date]]&gt;="07/01/2019"+0,Table1[[#This Row],[Completed Date]]&lt;="6/30/2020"+0),"FY 19-20",IF(AND(Table1[[#This Row],[Completed Date]]&gt;="07/01/2018"+0,Table1[[#This Row],[Completed Date]]&lt;="6/30/2019"+0),"FY 18-19",""))</f>
        <v>FY 18-19</v>
      </c>
      <c r="AO1447" s="152" t="str">
        <f>IFERROR(FIND("R",Table1[[#This Row],[FS_Priority]]),"")</f>
        <v/>
      </c>
    </row>
    <row r="1448" spans="1:41" hidden="1" x14ac:dyDescent="0.25">
      <c r="A1448" s="192" t="s">
        <v>940</v>
      </c>
      <c r="B1448" s="192" t="s">
        <v>295</v>
      </c>
      <c r="C1448" s="192" t="s">
        <v>940</v>
      </c>
      <c r="D1448" s="199" t="b">
        <v>0</v>
      </c>
      <c r="E1448" s="192" t="s">
        <v>526</v>
      </c>
      <c r="F1448" s="192" t="s">
        <v>3592</v>
      </c>
      <c r="G1448" s="192" t="s">
        <v>295</v>
      </c>
      <c r="H1448" s="192" t="s">
        <v>4212</v>
      </c>
      <c r="I1448" s="192" t="s">
        <v>4211</v>
      </c>
      <c r="J1448" s="192" t="s">
        <v>2838</v>
      </c>
      <c r="K1448" s="192" t="s">
        <v>4208</v>
      </c>
      <c r="L1448" s="192" t="s">
        <v>203</v>
      </c>
      <c r="M1448" s="192" t="s">
        <v>4209</v>
      </c>
      <c r="N1448" s="192" t="s">
        <v>295</v>
      </c>
      <c r="O1448" s="192" t="s">
        <v>243</v>
      </c>
      <c r="Q1448" s="192" t="s">
        <v>295</v>
      </c>
      <c r="R1448" s="192" t="s">
        <v>295</v>
      </c>
      <c r="S1448" s="199" t="b">
        <v>0</v>
      </c>
      <c r="V1448" s="198">
        <v>43292</v>
      </c>
      <c r="W1448" s="192" t="s">
        <v>295</v>
      </c>
      <c r="X1448"/>
      <c r="Z1448" s="192" t="s">
        <v>295</v>
      </c>
      <c r="AC1448" s="192" t="s">
        <v>624</v>
      </c>
      <c r="AE1448" s="192" t="s">
        <v>243</v>
      </c>
      <c r="AF1448" s="192" t="s">
        <v>624</v>
      </c>
      <c r="AG1448" s="192" t="s">
        <v>624</v>
      </c>
      <c r="AH1448" s="198">
        <v>43336</v>
      </c>
      <c r="AI1448" s="192" t="s">
        <v>4935</v>
      </c>
      <c r="AJ1448" s="151" t="str">
        <f t="shared" si="22"/>
        <v>FS</v>
      </c>
      <c r="AK1448" s="151" t="b">
        <f>ISNUMBER(SEARCH("IRT",Table1[[#This Row],[Current_Status]]))</f>
        <v>0</v>
      </c>
      <c r="AL1448" s="152">
        <f>YEAR(Table1[[#This Row],[Project_Initiated]])</f>
        <v>2018</v>
      </c>
      <c r="AM1448" s="87">
        <v>43785</v>
      </c>
      <c r="AN1448" s="87" t="str">
        <f>IF(AND(Table1[[#This Row],[Completed Date]]&gt;="07/01/2019"+0,Table1[[#This Row],[Completed Date]]&lt;="6/30/2020"+0),"FY 19-20",IF(AND(Table1[[#This Row],[Completed Date]]&gt;="07/01/2018"+0,Table1[[#This Row],[Completed Date]]&lt;="6/30/2019"+0),"FY 18-19",""))</f>
        <v>FY 18-19</v>
      </c>
      <c r="AO1448" s="152" t="str">
        <f>IFERROR(FIND("R",Table1[[#This Row],[FS_Priority]]),"")</f>
        <v/>
      </c>
    </row>
    <row r="1449" spans="1:41" hidden="1" x14ac:dyDescent="0.25">
      <c r="A1449" s="192" t="s">
        <v>491</v>
      </c>
      <c r="B1449" s="192" t="s">
        <v>295</v>
      </c>
      <c r="C1449" s="192" t="s">
        <v>491</v>
      </c>
      <c r="D1449" s="199" t="b">
        <v>0</v>
      </c>
      <c r="E1449" s="192" t="s">
        <v>189</v>
      </c>
      <c r="F1449" s="192" t="s">
        <v>3576</v>
      </c>
      <c r="G1449" s="192" t="s">
        <v>295</v>
      </c>
      <c r="H1449" s="192" t="s">
        <v>543</v>
      </c>
      <c r="I1449" s="192" t="s">
        <v>295</v>
      </c>
      <c r="J1449" s="192" t="s">
        <v>2838</v>
      </c>
      <c r="K1449" s="192" t="s">
        <v>4164</v>
      </c>
      <c r="L1449" s="192" t="s">
        <v>487</v>
      </c>
      <c r="M1449" s="192" t="s">
        <v>4165</v>
      </c>
      <c r="N1449" s="192" t="s">
        <v>295</v>
      </c>
      <c r="O1449" s="192" t="s">
        <v>263</v>
      </c>
      <c r="Q1449" s="192" t="s">
        <v>323</v>
      </c>
      <c r="R1449" s="192" t="s">
        <v>295</v>
      </c>
      <c r="S1449" s="199" t="b">
        <v>0</v>
      </c>
      <c r="V1449" s="198">
        <v>43293</v>
      </c>
      <c r="W1449" s="192" t="s">
        <v>295</v>
      </c>
      <c r="X1449"/>
      <c r="Z1449" s="192" t="s">
        <v>295</v>
      </c>
      <c r="AC1449" s="192" t="s">
        <v>3125</v>
      </c>
      <c r="AE1449" s="192" t="s">
        <v>257</v>
      </c>
      <c r="AF1449" s="192" t="s">
        <v>941</v>
      </c>
      <c r="AG1449" s="192" t="s">
        <v>2884</v>
      </c>
      <c r="AH1449" s="200">
        <v>43570</v>
      </c>
      <c r="AI1449" s="192" t="s">
        <v>4932</v>
      </c>
      <c r="AJ1449" s="151" t="str">
        <f t="shared" si="22"/>
        <v>FS</v>
      </c>
      <c r="AK1449" s="151" t="b">
        <f>ISNUMBER(SEARCH("IRT",Table1[[#This Row],[Current_Status]]))</f>
        <v>0</v>
      </c>
      <c r="AL1449" s="152">
        <f>YEAR(Table1[[#This Row],[Project_Initiated]])</f>
        <v>2018</v>
      </c>
      <c r="AM1449" s="87">
        <v>43785</v>
      </c>
      <c r="AN1449" s="87" t="str">
        <f>IF(AND(Table1[[#This Row],[Completed Date]]&gt;="07/01/2019"+0,Table1[[#This Row],[Completed Date]]&lt;="6/30/2020"+0),"FY 19-20",IF(AND(Table1[[#This Row],[Completed Date]]&gt;="07/01/2018"+0,Table1[[#This Row],[Completed Date]]&lt;="6/30/2019"+0),"FY 18-19",""))</f>
        <v>FY 18-19</v>
      </c>
      <c r="AO1449" s="152" t="str">
        <f>IFERROR(FIND("R",Table1[[#This Row],[FS_Priority]]),"")</f>
        <v/>
      </c>
    </row>
    <row r="1450" spans="1:41" hidden="1" x14ac:dyDescent="0.25">
      <c r="A1450" s="192" t="s">
        <v>942</v>
      </c>
      <c r="B1450" s="192" t="s">
        <v>295</v>
      </c>
      <c r="C1450" s="192" t="s">
        <v>942</v>
      </c>
      <c r="D1450" s="199" t="b">
        <v>0</v>
      </c>
      <c r="E1450" s="192" t="s">
        <v>4804</v>
      </c>
      <c r="F1450" s="192" t="s">
        <v>3286</v>
      </c>
      <c r="G1450" s="192" t="s">
        <v>295</v>
      </c>
      <c r="H1450" s="192" t="s">
        <v>351</v>
      </c>
      <c r="I1450" s="192" t="s">
        <v>2773</v>
      </c>
      <c r="J1450" s="192" t="s">
        <v>2838</v>
      </c>
      <c r="K1450" s="192" t="s">
        <v>3793</v>
      </c>
      <c r="L1450" s="192" t="s">
        <v>332</v>
      </c>
      <c r="M1450" s="192" t="s">
        <v>3814</v>
      </c>
      <c r="N1450" s="192" t="s">
        <v>295</v>
      </c>
      <c r="O1450" s="192" t="s">
        <v>243</v>
      </c>
      <c r="Q1450" s="192" t="s">
        <v>328</v>
      </c>
      <c r="R1450" s="192" t="s">
        <v>295</v>
      </c>
      <c r="S1450" s="199" t="b">
        <v>0</v>
      </c>
      <c r="V1450" s="198">
        <v>43293</v>
      </c>
      <c r="W1450" s="192" t="s">
        <v>295</v>
      </c>
      <c r="X1450"/>
      <c r="Z1450" s="192" t="s">
        <v>295</v>
      </c>
      <c r="AC1450" s="192" t="s">
        <v>624</v>
      </c>
      <c r="AE1450" s="192" t="s">
        <v>243</v>
      </c>
      <c r="AF1450" s="192" t="s">
        <v>624</v>
      </c>
      <c r="AG1450" s="192" t="s">
        <v>624</v>
      </c>
      <c r="AH1450" s="198">
        <v>43360</v>
      </c>
      <c r="AI1450" s="192" t="s">
        <v>4935</v>
      </c>
      <c r="AJ1450" s="151" t="str">
        <f t="shared" si="22"/>
        <v>FS</v>
      </c>
      <c r="AK1450" s="151" t="b">
        <f>ISNUMBER(SEARCH("IRT",Table1[[#This Row],[Current_Status]]))</f>
        <v>0</v>
      </c>
      <c r="AL1450" s="152">
        <f>YEAR(Table1[[#This Row],[Project_Initiated]])</f>
        <v>2018</v>
      </c>
      <c r="AM1450" s="87">
        <v>43785</v>
      </c>
      <c r="AN1450" s="87" t="str">
        <f>IF(AND(Table1[[#This Row],[Completed Date]]&gt;="07/01/2019"+0,Table1[[#This Row],[Completed Date]]&lt;="6/30/2020"+0),"FY 19-20",IF(AND(Table1[[#This Row],[Completed Date]]&gt;="07/01/2018"+0,Table1[[#This Row],[Completed Date]]&lt;="6/30/2019"+0),"FY 18-19",""))</f>
        <v>FY 18-19</v>
      </c>
      <c r="AO1450" s="152" t="str">
        <f>IFERROR(FIND("R",Table1[[#This Row],[FS_Priority]]),"")</f>
        <v/>
      </c>
    </row>
    <row r="1451" spans="1:41" hidden="1" x14ac:dyDescent="0.25">
      <c r="A1451" s="192" t="s">
        <v>943</v>
      </c>
      <c r="B1451" s="192" t="s">
        <v>295</v>
      </c>
      <c r="C1451" s="192" t="s">
        <v>943</v>
      </c>
      <c r="D1451" s="199" t="b">
        <v>0</v>
      </c>
      <c r="E1451" s="192" t="s">
        <v>76</v>
      </c>
      <c r="F1451" s="192" t="s">
        <v>3331</v>
      </c>
      <c r="G1451" s="192" t="s">
        <v>944</v>
      </c>
      <c r="H1451" s="192" t="s">
        <v>1092</v>
      </c>
      <c r="I1451" s="192" t="s">
        <v>3895</v>
      </c>
      <c r="J1451" s="192" t="s">
        <v>2854</v>
      </c>
      <c r="K1451" s="192" t="s">
        <v>3856</v>
      </c>
      <c r="L1451" s="192" t="s">
        <v>77</v>
      </c>
      <c r="M1451" s="192" t="s">
        <v>3896</v>
      </c>
      <c r="N1451" s="192" t="s">
        <v>295</v>
      </c>
      <c r="O1451" s="192" t="s">
        <v>243</v>
      </c>
      <c r="Q1451" s="192" t="s">
        <v>152</v>
      </c>
      <c r="R1451" s="192" t="s">
        <v>295</v>
      </c>
      <c r="S1451" s="199" t="b">
        <v>0</v>
      </c>
      <c r="V1451" s="198">
        <v>43294</v>
      </c>
      <c r="W1451" s="192" t="s">
        <v>295</v>
      </c>
      <c r="X1451"/>
      <c r="Z1451" s="192" t="s">
        <v>295</v>
      </c>
      <c r="AC1451" s="192" t="s">
        <v>624</v>
      </c>
      <c r="AE1451" s="192" t="s">
        <v>243</v>
      </c>
      <c r="AF1451" s="192" t="s">
        <v>945</v>
      </c>
      <c r="AG1451" s="192" t="s">
        <v>624</v>
      </c>
      <c r="AH1451" s="198">
        <v>43361</v>
      </c>
      <c r="AI1451" s="192" t="s">
        <v>4932</v>
      </c>
      <c r="AJ1451" s="151" t="str">
        <f t="shared" si="22"/>
        <v>FS</v>
      </c>
      <c r="AK1451" s="151" t="b">
        <f>ISNUMBER(SEARCH("IRT",Table1[[#This Row],[Current_Status]]))</f>
        <v>0</v>
      </c>
      <c r="AL1451" s="152">
        <f>YEAR(Table1[[#This Row],[Project_Initiated]])</f>
        <v>2018</v>
      </c>
      <c r="AM1451" s="87">
        <v>43785</v>
      </c>
      <c r="AN1451" s="87" t="str">
        <f>IF(AND(Table1[[#This Row],[Completed Date]]&gt;="07/01/2019"+0,Table1[[#This Row],[Completed Date]]&lt;="6/30/2020"+0),"FY 19-20",IF(AND(Table1[[#This Row],[Completed Date]]&gt;="07/01/2018"+0,Table1[[#This Row],[Completed Date]]&lt;="6/30/2019"+0),"FY 18-19",""))</f>
        <v>FY 18-19</v>
      </c>
      <c r="AO1451" s="152" t="str">
        <f>IFERROR(FIND("R",Table1[[#This Row],[FS_Priority]]),"")</f>
        <v/>
      </c>
    </row>
    <row r="1452" spans="1:41" hidden="1" x14ac:dyDescent="0.25">
      <c r="A1452" s="192" t="s">
        <v>946</v>
      </c>
      <c r="B1452" s="192" t="s">
        <v>295</v>
      </c>
      <c r="C1452" s="192" t="s">
        <v>946</v>
      </c>
      <c r="D1452" s="199" t="b">
        <v>0</v>
      </c>
      <c r="E1452" s="192" t="s">
        <v>76</v>
      </c>
      <c r="F1452" s="192" t="s">
        <v>3333</v>
      </c>
      <c r="G1452" s="192" t="s">
        <v>944</v>
      </c>
      <c r="H1452" s="192" t="s">
        <v>1092</v>
      </c>
      <c r="I1452" s="192" t="s">
        <v>3895</v>
      </c>
      <c r="J1452" s="192" t="s">
        <v>2854</v>
      </c>
      <c r="K1452" s="192" t="s">
        <v>3856</v>
      </c>
      <c r="L1452" s="192" t="s">
        <v>77</v>
      </c>
      <c r="M1452" s="192" t="s">
        <v>3896</v>
      </c>
      <c r="N1452" s="192" t="s">
        <v>295</v>
      </c>
      <c r="O1452" s="192" t="s">
        <v>243</v>
      </c>
      <c r="Q1452" s="192" t="s">
        <v>152</v>
      </c>
      <c r="R1452" s="192" t="s">
        <v>295</v>
      </c>
      <c r="S1452" s="199" t="b">
        <v>0</v>
      </c>
      <c r="V1452" s="198">
        <v>43297</v>
      </c>
      <c r="W1452" s="192" t="s">
        <v>295</v>
      </c>
      <c r="X1452"/>
      <c r="Z1452" s="192" t="s">
        <v>295</v>
      </c>
      <c r="AC1452" s="192" t="s">
        <v>624</v>
      </c>
      <c r="AE1452" s="192" t="s">
        <v>243</v>
      </c>
      <c r="AF1452" s="192" t="s">
        <v>947</v>
      </c>
      <c r="AG1452" s="192" t="s">
        <v>624</v>
      </c>
      <c r="AH1452" s="198">
        <v>43361</v>
      </c>
      <c r="AI1452" s="192" t="s">
        <v>4932</v>
      </c>
      <c r="AJ1452" s="151" t="str">
        <f t="shared" si="22"/>
        <v>FS</v>
      </c>
      <c r="AK1452" s="151" t="b">
        <f>ISNUMBER(SEARCH("IRT",Table1[[#This Row],[Current_Status]]))</f>
        <v>0</v>
      </c>
      <c r="AL1452" s="152">
        <f>YEAR(Table1[[#This Row],[Project_Initiated]])</f>
        <v>2018</v>
      </c>
      <c r="AM1452" s="87">
        <v>43785</v>
      </c>
      <c r="AN1452" s="87" t="str">
        <f>IF(AND(Table1[[#This Row],[Completed Date]]&gt;="07/01/2019"+0,Table1[[#This Row],[Completed Date]]&lt;="6/30/2020"+0),"FY 19-20",IF(AND(Table1[[#This Row],[Completed Date]]&gt;="07/01/2018"+0,Table1[[#This Row],[Completed Date]]&lt;="6/30/2019"+0),"FY 18-19",""))</f>
        <v>FY 18-19</v>
      </c>
      <c r="AO1452" s="152" t="str">
        <f>IFERROR(FIND("R",Table1[[#This Row],[FS_Priority]]),"")</f>
        <v/>
      </c>
    </row>
    <row r="1453" spans="1:41" hidden="1" x14ac:dyDescent="0.25">
      <c r="A1453" s="192" t="s">
        <v>948</v>
      </c>
      <c r="B1453" s="192" t="s">
        <v>295</v>
      </c>
      <c r="C1453" s="192" t="s">
        <v>948</v>
      </c>
      <c r="D1453" s="199" t="b">
        <v>0</v>
      </c>
      <c r="E1453" s="192" t="s">
        <v>21</v>
      </c>
      <c r="F1453" s="192" t="s">
        <v>3246</v>
      </c>
      <c r="G1453" s="192" t="s">
        <v>4397</v>
      </c>
      <c r="H1453" s="192" t="s">
        <v>407</v>
      </c>
      <c r="I1453" s="192" t="s">
        <v>3776</v>
      </c>
      <c r="J1453" s="192" t="s">
        <v>2838</v>
      </c>
      <c r="K1453" s="192" t="s">
        <v>3774</v>
      </c>
      <c r="L1453" s="192" t="s">
        <v>4821</v>
      </c>
      <c r="M1453" s="192" t="s">
        <v>3775</v>
      </c>
      <c r="N1453" s="192" t="s">
        <v>295</v>
      </c>
      <c r="O1453" s="192" t="s">
        <v>263</v>
      </c>
      <c r="Q1453" s="192" t="s">
        <v>295</v>
      </c>
      <c r="R1453" s="192" t="s">
        <v>295</v>
      </c>
      <c r="S1453" s="199" t="b">
        <v>0</v>
      </c>
      <c r="V1453" s="198">
        <v>43297</v>
      </c>
      <c r="W1453" s="192" t="s">
        <v>295</v>
      </c>
      <c r="X1453"/>
      <c r="Z1453" s="192" t="s">
        <v>295</v>
      </c>
      <c r="AC1453" s="192" t="s">
        <v>949</v>
      </c>
      <c r="AD1453" s="167"/>
      <c r="AE1453" s="192" t="s">
        <v>243</v>
      </c>
      <c r="AF1453" s="192" t="s">
        <v>624</v>
      </c>
      <c r="AG1453" s="192" t="s">
        <v>624</v>
      </c>
      <c r="AH1453" s="198">
        <v>43362</v>
      </c>
      <c r="AI1453" s="192" t="s">
        <v>4932</v>
      </c>
      <c r="AJ1453" s="151" t="str">
        <f t="shared" si="22"/>
        <v>FS</v>
      </c>
      <c r="AK1453" s="151" t="b">
        <f>ISNUMBER(SEARCH("IRT",Table1[[#This Row],[Current_Status]]))</f>
        <v>0</v>
      </c>
      <c r="AL1453" s="152">
        <f>YEAR(Table1[[#This Row],[Project_Initiated]])</f>
        <v>2018</v>
      </c>
      <c r="AM1453" s="87">
        <v>43785</v>
      </c>
      <c r="AN1453" s="87" t="str">
        <f>IF(AND(Table1[[#This Row],[Completed Date]]&gt;="07/01/2019"+0,Table1[[#This Row],[Completed Date]]&lt;="6/30/2020"+0),"FY 19-20",IF(AND(Table1[[#This Row],[Completed Date]]&gt;="07/01/2018"+0,Table1[[#This Row],[Completed Date]]&lt;="6/30/2019"+0),"FY 18-19",""))</f>
        <v>FY 18-19</v>
      </c>
      <c r="AO1453" s="152" t="str">
        <f>IFERROR(FIND("R",Table1[[#This Row],[FS_Priority]]),"")</f>
        <v/>
      </c>
    </row>
    <row r="1454" spans="1:41" hidden="1" x14ac:dyDescent="0.25">
      <c r="A1454" s="192" t="s">
        <v>362</v>
      </c>
      <c r="B1454" s="192" t="s">
        <v>295</v>
      </c>
      <c r="C1454" s="192" t="s">
        <v>362</v>
      </c>
      <c r="D1454" s="199" t="b">
        <v>0</v>
      </c>
      <c r="E1454" s="192" t="s">
        <v>76</v>
      </c>
      <c r="F1454" s="192" t="s">
        <v>3337</v>
      </c>
      <c r="G1454" s="192" t="s">
        <v>295</v>
      </c>
      <c r="H1454" s="192" t="s">
        <v>369</v>
      </c>
      <c r="I1454" s="192" t="s">
        <v>3899</v>
      </c>
      <c r="J1454" s="192" t="s">
        <v>2838</v>
      </c>
      <c r="K1454" s="192" t="s">
        <v>3856</v>
      </c>
      <c r="L1454" s="192" t="s">
        <v>77</v>
      </c>
      <c r="M1454" s="192" t="s">
        <v>3859</v>
      </c>
      <c r="N1454" s="192" t="s">
        <v>295</v>
      </c>
      <c r="O1454" s="192" t="s">
        <v>263</v>
      </c>
      <c r="Q1454" s="192" t="s">
        <v>295</v>
      </c>
      <c r="R1454" s="192" t="s">
        <v>295</v>
      </c>
      <c r="S1454" s="199" t="b">
        <v>0</v>
      </c>
      <c r="V1454" s="198">
        <v>43297</v>
      </c>
      <c r="W1454" s="192" t="s">
        <v>295</v>
      </c>
      <c r="X1454"/>
      <c r="Z1454" s="192" t="s">
        <v>295</v>
      </c>
      <c r="AC1454" s="192" t="s">
        <v>3145</v>
      </c>
      <c r="AD1454" s="200">
        <v>43418</v>
      </c>
      <c r="AE1454" s="192" t="s">
        <v>583</v>
      </c>
      <c r="AF1454" s="192" t="s">
        <v>3098</v>
      </c>
      <c r="AG1454" s="192" t="s">
        <v>2884</v>
      </c>
      <c r="AH1454" s="198">
        <v>43586</v>
      </c>
      <c r="AI1454" s="192" t="s">
        <v>4932</v>
      </c>
      <c r="AJ1454" s="151" t="str">
        <f t="shared" si="22"/>
        <v>FS</v>
      </c>
      <c r="AK1454" s="151" t="b">
        <f>ISNUMBER(SEARCH("IRT",Table1[[#This Row],[Current_Status]]))</f>
        <v>0</v>
      </c>
      <c r="AL1454" s="152">
        <f>YEAR(Table1[[#This Row],[Project_Initiated]])</f>
        <v>2018</v>
      </c>
      <c r="AM1454" s="87">
        <v>43785</v>
      </c>
      <c r="AN1454" s="87" t="str">
        <f>IF(AND(Table1[[#This Row],[Completed Date]]&gt;="07/01/2019"+0,Table1[[#This Row],[Completed Date]]&lt;="6/30/2020"+0),"FY 19-20",IF(AND(Table1[[#This Row],[Completed Date]]&gt;="07/01/2018"+0,Table1[[#This Row],[Completed Date]]&lt;="6/30/2019"+0),"FY 18-19",""))</f>
        <v>FY 18-19</v>
      </c>
      <c r="AO1454" s="152" t="str">
        <f>IFERROR(FIND("R",Table1[[#This Row],[FS_Priority]]),"")</f>
        <v/>
      </c>
    </row>
    <row r="1455" spans="1:41" hidden="1" x14ac:dyDescent="0.25">
      <c r="A1455" s="192" t="s">
        <v>950</v>
      </c>
      <c r="B1455" s="192" t="s">
        <v>295</v>
      </c>
      <c r="C1455" s="192" t="s">
        <v>950</v>
      </c>
      <c r="D1455" s="199" t="b">
        <v>0</v>
      </c>
      <c r="E1455" s="192" t="s">
        <v>76</v>
      </c>
      <c r="F1455" s="192" t="s">
        <v>3311</v>
      </c>
      <c r="G1455" s="192" t="s">
        <v>951</v>
      </c>
      <c r="H1455" s="192" t="s">
        <v>1092</v>
      </c>
      <c r="I1455" s="192" t="s">
        <v>3881</v>
      </c>
      <c r="J1455" s="192" t="s">
        <v>2854</v>
      </c>
      <c r="K1455" s="192" t="s">
        <v>3856</v>
      </c>
      <c r="L1455" s="192" t="s">
        <v>77</v>
      </c>
      <c r="M1455" s="192" t="s">
        <v>3859</v>
      </c>
      <c r="N1455" s="192" t="s">
        <v>295</v>
      </c>
      <c r="O1455" s="192" t="s">
        <v>263</v>
      </c>
      <c r="Q1455" s="192" t="s">
        <v>307</v>
      </c>
      <c r="R1455" s="192" t="s">
        <v>295</v>
      </c>
      <c r="S1455" s="199" t="b">
        <v>0</v>
      </c>
      <c r="V1455" s="198">
        <v>43297</v>
      </c>
      <c r="W1455" s="192" t="s">
        <v>295</v>
      </c>
      <c r="X1455"/>
      <c r="Z1455" s="192" t="s">
        <v>295</v>
      </c>
      <c r="AC1455" s="192" t="s">
        <v>951</v>
      </c>
      <c r="AE1455" s="192" t="s">
        <v>583</v>
      </c>
      <c r="AF1455" s="192" t="s">
        <v>2777</v>
      </c>
      <c r="AG1455" s="192" t="s">
        <v>2883</v>
      </c>
      <c r="AH1455" s="198">
        <v>43361</v>
      </c>
      <c r="AI1455" s="192" t="s">
        <v>4932</v>
      </c>
      <c r="AJ1455" s="151" t="str">
        <f t="shared" si="22"/>
        <v>FS</v>
      </c>
      <c r="AK1455" s="151" t="b">
        <f>ISNUMBER(SEARCH("IRT",Table1[[#This Row],[Current_Status]]))</f>
        <v>0</v>
      </c>
      <c r="AL1455" s="152">
        <f>YEAR(Table1[[#This Row],[Project_Initiated]])</f>
        <v>2018</v>
      </c>
      <c r="AM1455" s="87">
        <v>43785</v>
      </c>
      <c r="AN1455" s="87" t="str">
        <f>IF(AND(Table1[[#This Row],[Completed Date]]&gt;="07/01/2019"+0,Table1[[#This Row],[Completed Date]]&lt;="6/30/2020"+0),"FY 19-20",IF(AND(Table1[[#This Row],[Completed Date]]&gt;="07/01/2018"+0,Table1[[#This Row],[Completed Date]]&lt;="6/30/2019"+0),"FY 18-19",""))</f>
        <v>FY 18-19</v>
      </c>
      <c r="AO1455" s="152" t="str">
        <f>IFERROR(FIND("R",Table1[[#This Row],[FS_Priority]]),"")</f>
        <v/>
      </c>
    </row>
    <row r="1456" spans="1:41" hidden="1" x14ac:dyDescent="0.25">
      <c r="A1456" s="192" t="s">
        <v>952</v>
      </c>
      <c r="B1456" s="192" t="s">
        <v>295</v>
      </c>
      <c r="C1456" s="192" t="s">
        <v>952</v>
      </c>
      <c r="D1456" s="199" t="b">
        <v>0</v>
      </c>
      <c r="E1456" s="192" t="s">
        <v>526</v>
      </c>
      <c r="F1456" s="192" t="s">
        <v>3593</v>
      </c>
      <c r="G1456" s="192" t="s">
        <v>295</v>
      </c>
      <c r="H1456" s="192" t="s">
        <v>548</v>
      </c>
      <c r="I1456" s="192" t="s">
        <v>4129</v>
      </c>
      <c r="J1456" s="192" t="s">
        <v>2838</v>
      </c>
      <c r="K1456" s="192" t="s">
        <v>4208</v>
      </c>
      <c r="L1456" s="192" t="s">
        <v>203</v>
      </c>
      <c r="M1456" s="192" t="s">
        <v>4209</v>
      </c>
      <c r="N1456" s="192" t="s">
        <v>295</v>
      </c>
      <c r="O1456" s="192" t="s">
        <v>243</v>
      </c>
      <c r="Q1456" s="192" t="s">
        <v>302</v>
      </c>
      <c r="R1456" s="192" t="s">
        <v>295</v>
      </c>
      <c r="S1456" s="199" t="b">
        <v>0</v>
      </c>
      <c r="V1456" s="198">
        <v>43297</v>
      </c>
      <c r="W1456" s="192" t="s">
        <v>295</v>
      </c>
      <c r="X1456"/>
      <c r="Z1456" s="192" t="s">
        <v>295</v>
      </c>
      <c r="AC1456" s="192" t="s">
        <v>624</v>
      </c>
      <c r="AE1456" s="192" t="s">
        <v>243</v>
      </c>
      <c r="AF1456" s="192" t="s">
        <v>624</v>
      </c>
      <c r="AG1456" s="192" t="s">
        <v>624</v>
      </c>
      <c r="AH1456" s="198">
        <v>43383</v>
      </c>
      <c r="AI1456" s="192" t="s">
        <v>4932</v>
      </c>
      <c r="AJ1456" s="151" t="str">
        <f t="shared" si="22"/>
        <v>FS</v>
      </c>
      <c r="AK1456" s="151" t="b">
        <f>ISNUMBER(SEARCH("IRT",Table1[[#This Row],[Current_Status]]))</f>
        <v>0</v>
      </c>
      <c r="AL1456" s="152">
        <f>YEAR(Table1[[#This Row],[Project_Initiated]])</f>
        <v>2018</v>
      </c>
      <c r="AM1456" s="87">
        <v>43785</v>
      </c>
      <c r="AN1456" s="87" t="str">
        <f>IF(AND(Table1[[#This Row],[Completed Date]]&gt;="07/01/2019"+0,Table1[[#This Row],[Completed Date]]&lt;="6/30/2020"+0),"FY 19-20",IF(AND(Table1[[#This Row],[Completed Date]]&gt;="07/01/2018"+0,Table1[[#This Row],[Completed Date]]&lt;="6/30/2019"+0),"FY 18-19",""))</f>
        <v>FY 18-19</v>
      </c>
      <c r="AO1456" s="152" t="str">
        <f>IFERROR(FIND("R",Table1[[#This Row],[FS_Priority]]),"")</f>
        <v/>
      </c>
    </row>
    <row r="1457" spans="1:41" hidden="1" x14ac:dyDescent="0.25">
      <c r="A1457" s="192" t="s">
        <v>448</v>
      </c>
      <c r="B1457" s="192" t="s">
        <v>295</v>
      </c>
      <c r="C1457" s="192" t="s">
        <v>448</v>
      </c>
      <c r="D1457" s="199" t="b">
        <v>0</v>
      </c>
      <c r="E1457" s="192" t="s">
        <v>151</v>
      </c>
      <c r="F1457" s="192" t="s">
        <v>3523</v>
      </c>
      <c r="G1457" s="192" t="s">
        <v>295</v>
      </c>
      <c r="H1457" s="192" t="s">
        <v>561</v>
      </c>
      <c r="I1457" s="192" t="s">
        <v>4066</v>
      </c>
      <c r="J1457" s="192" t="s">
        <v>2838</v>
      </c>
      <c r="K1457" s="192" t="s">
        <v>4035</v>
      </c>
      <c r="L1457" s="192" t="s">
        <v>153</v>
      </c>
      <c r="M1457" s="192" t="s">
        <v>3906</v>
      </c>
      <c r="N1457" s="192" t="s">
        <v>295</v>
      </c>
      <c r="O1457" s="192" t="s">
        <v>263</v>
      </c>
      <c r="Q1457" s="192" t="s">
        <v>449</v>
      </c>
      <c r="R1457" s="192" t="s">
        <v>295</v>
      </c>
      <c r="S1457" s="199" t="b">
        <v>0</v>
      </c>
      <c r="V1457" s="198">
        <v>43297</v>
      </c>
      <c r="W1457" s="192" t="s">
        <v>295</v>
      </c>
      <c r="X1457"/>
      <c r="Z1457" s="192" t="s">
        <v>295</v>
      </c>
      <c r="AC1457" s="192" t="s">
        <v>3164</v>
      </c>
      <c r="AE1457" s="192" t="s">
        <v>257</v>
      </c>
      <c r="AF1457" s="192" t="s">
        <v>2803</v>
      </c>
      <c r="AG1457" s="192" t="s">
        <v>2884</v>
      </c>
      <c r="AH1457" s="198">
        <v>43631</v>
      </c>
      <c r="AI1457" s="192" t="s">
        <v>4932</v>
      </c>
      <c r="AJ1457" s="151" t="str">
        <f t="shared" si="22"/>
        <v>FS</v>
      </c>
      <c r="AK1457" s="151" t="b">
        <f>ISNUMBER(SEARCH("IRT",Table1[[#This Row],[Current_Status]]))</f>
        <v>0</v>
      </c>
      <c r="AL1457" s="152">
        <f>YEAR(Table1[[#This Row],[Project_Initiated]])</f>
        <v>2018</v>
      </c>
      <c r="AM1457" s="87">
        <v>43785</v>
      </c>
      <c r="AN1457" s="87" t="str">
        <f>IF(AND(Table1[[#This Row],[Completed Date]]&gt;="07/01/2019"+0,Table1[[#This Row],[Completed Date]]&lt;="6/30/2020"+0),"FY 19-20",IF(AND(Table1[[#This Row],[Completed Date]]&gt;="07/01/2018"+0,Table1[[#This Row],[Completed Date]]&lt;="6/30/2019"+0),"FY 18-19",""))</f>
        <v>FY 18-19</v>
      </c>
      <c r="AO1457" s="152" t="str">
        <f>IFERROR(FIND("R",Table1[[#This Row],[FS_Priority]]),"")</f>
        <v/>
      </c>
    </row>
    <row r="1458" spans="1:41" hidden="1" x14ac:dyDescent="0.25">
      <c r="A1458" s="192" t="s">
        <v>507</v>
      </c>
      <c r="B1458" s="192" t="s">
        <v>295</v>
      </c>
      <c r="C1458" s="192" t="s">
        <v>507</v>
      </c>
      <c r="D1458" s="199" t="b">
        <v>0</v>
      </c>
      <c r="E1458" s="192" t="s">
        <v>211</v>
      </c>
      <c r="F1458" s="192" t="s">
        <v>3612</v>
      </c>
      <c r="G1458" s="192" t="s">
        <v>295</v>
      </c>
      <c r="H1458" s="192" t="s">
        <v>535</v>
      </c>
      <c r="I1458" s="192" t="s">
        <v>4234</v>
      </c>
      <c r="J1458" s="192" t="s">
        <v>2838</v>
      </c>
      <c r="K1458" s="192" t="s">
        <v>4222</v>
      </c>
      <c r="L1458" s="192" t="s">
        <v>4866</v>
      </c>
      <c r="M1458" s="192" t="s">
        <v>4161</v>
      </c>
      <c r="N1458" s="192" t="s">
        <v>295</v>
      </c>
      <c r="O1458" s="192" t="s">
        <v>263</v>
      </c>
      <c r="Q1458" s="192" t="s">
        <v>324</v>
      </c>
      <c r="R1458" s="192" t="s">
        <v>302</v>
      </c>
      <c r="S1458" s="199" t="b">
        <v>0</v>
      </c>
      <c r="V1458" s="198">
        <v>43298</v>
      </c>
      <c r="W1458" s="192" t="s">
        <v>295</v>
      </c>
      <c r="X1458"/>
      <c r="Z1458" s="192" t="s">
        <v>295</v>
      </c>
      <c r="AC1458" s="192" t="s">
        <v>3159</v>
      </c>
      <c r="AD1458" s="200">
        <v>43390</v>
      </c>
      <c r="AE1458" s="192" t="s">
        <v>583</v>
      </c>
      <c r="AF1458" s="192" t="s">
        <v>3133</v>
      </c>
      <c r="AG1458" s="192" t="s">
        <v>2884</v>
      </c>
      <c r="AH1458" s="198">
        <v>43586</v>
      </c>
      <c r="AI1458" s="192" t="s">
        <v>4935</v>
      </c>
      <c r="AJ1458" s="151" t="str">
        <f t="shared" si="22"/>
        <v>FS</v>
      </c>
      <c r="AK1458" s="151" t="b">
        <f>ISNUMBER(SEARCH("IRT",Table1[[#This Row],[Current_Status]]))</f>
        <v>0</v>
      </c>
      <c r="AL1458" s="152">
        <f>YEAR(Table1[[#This Row],[Project_Initiated]])</f>
        <v>2018</v>
      </c>
      <c r="AM1458" s="87">
        <v>43785</v>
      </c>
      <c r="AN1458" s="87" t="str">
        <f>IF(AND(Table1[[#This Row],[Completed Date]]&gt;="07/01/2019"+0,Table1[[#This Row],[Completed Date]]&lt;="6/30/2020"+0),"FY 19-20",IF(AND(Table1[[#This Row],[Completed Date]]&gt;="07/01/2018"+0,Table1[[#This Row],[Completed Date]]&lt;="6/30/2019"+0),"FY 18-19",""))</f>
        <v>FY 18-19</v>
      </c>
      <c r="AO1458" s="152" t="str">
        <f>IFERROR(FIND("R",Table1[[#This Row],[FS_Priority]]),"")</f>
        <v/>
      </c>
    </row>
    <row r="1459" spans="1:41" hidden="1" x14ac:dyDescent="0.25">
      <c r="A1459" s="192" t="s">
        <v>953</v>
      </c>
      <c r="B1459" s="192" t="s">
        <v>295</v>
      </c>
      <c r="C1459" s="192" t="s">
        <v>953</v>
      </c>
      <c r="D1459" s="199" t="b">
        <v>0</v>
      </c>
      <c r="E1459" s="192" t="s">
        <v>526</v>
      </c>
      <c r="F1459" s="192" t="s">
        <v>3593</v>
      </c>
      <c r="G1459" s="192" t="s">
        <v>954</v>
      </c>
      <c r="H1459" s="192" t="s">
        <v>548</v>
      </c>
      <c r="I1459" s="192" t="s">
        <v>4129</v>
      </c>
      <c r="J1459" s="192" t="s">
        <v>2854</v>
      </c>
      <c r="K1459" s="192" t="s">
        <v>4208</v>
      </c>
      <c r="L1459" s="192" t="s">
        <v>203</v>
      </c>
      <c r="M1459" s="192" t="s">
        <v>4209</v>
      </c>
      <c r="N1459" s="192" t="s">
        <v>295</v>
      </c>
      <c r="O1459" s="192" t="s">
        <v>243</v>
      </c>
      <c r="Q1459" s="192" t="s">
        <v>295</v>
      </c>
      <c r="R1459" s="192" t="s">
        <v>295</v>
      </c>
      <c r="S1459" s="199" t="b">
        <v>0</v>
      </c>
      <c r="V1459" s="198">
        <v>43297</v>
      </c>
      <c r="W1459" s="192" t="s">
        <v>295</v>
      </c>
      <c r="X1459"/>
      <c r="Z1459" s="192" t="s">
        <v>295</v>
      </c>
      <c r="AC1459" s="192" t="s">
        <v>955</v>
      </c>
      <c r="AE1459" s="192" t="s">
        <v>243</v>
      </c>
      <c r="AF1459" s="192" t="s">
        <v>955</v>
      </c>
      <c r="AG1459" s="192" t="s">
        <v>624</v>
      </c>
      <c r="AH1459" s="198">
        <v>43374</v>
      </c>
      <c r="AI1459" s="192" t="s">
        <v>4932</v>
      </c>
      <c r="AJ1459" s="151" t="str">
        <f t="shared" si="22"/>
        <v>FS</v>
      </c>
      <c r="AK1459" s="151" t="b">
        <f>ISNUMBER(SEARCH("IRT",Table1[[#This Row],[Current_Status]]))</f>
        <v>0</v>
      </c>
      <c r="AL1459" s="152">
        <f>YEAR(Table1[[#This Row],[Project_Initiated]])</f>
        <v>2018</v>
      </c>
      <c r="AM1459" s="87">
        <v>43785</v>
      </c>
      <c r="AN1459" s="87" t="str">
        <f>IF(AND(Table1[[#This Row],[Completed Date]]&gt;="07/01/2019"+0,Table1[[#This Row],[Completed Date]]&lt;="6/30/2020"+0),"FY 19-20",IF(AND(Table1[[#This Row],[Completed Date]]&gt;="07/01/2018"+0,Table1[[#This Row],[Completed Date]]&lt;="6/30/2019"+0),"FY 18-19",""))</f>
        <v>FY 18-19</v>
      </c>
      <c r="AO1459" s="152" t="str">
        <f>IFERROR(FIND("R",Table1[[#This Row],[FS_Priority]]),"")</f>
        <v/>
      </c>
    </row>
    <row r="1460" spans="1:41" hidden="1" x14ac:dyDescent="0.25">
      <c r="A1460" s="192" t="s">
        <v>368</v>
      </c>
      <c r="B1460" s="192" t="s">
        <v>295</v>
      </c>
      <c r="C1460" s="192" t="s">
        <v>368</v>
      </c>
      <c r="D1460" s="199" t="b">
        <v>0</v>
      </c>
      <c r="E1460" s="192" t="s">
        <v>76</v>
      </c>
      <c r="F1460" s="192" t="s">
        <v>3334</v>
      </c>
      <c r="G1460" s="192" t="s">
        <v>295</v>
      </c>
      <c r="H1460" s="192" t="s">
        <v>1092</v>
      </c>
      <c r="I1460" s="192" t="s">
        <v>3895</v>
      </c>
      <c r="J1460" s="192" t="s">
        <v>2838</v>
      </c>
      <c r="K1460" s="192" t="s">
        <v>3856</v>
      </c>
      <c r="L1460" s="192" t="s">
        <v>77</v>
      </c>
      <c r="M1460" s="192" t="s">
        <v>3896</v>
      </c>
      <c r="N1460" s="192" t="s">
        <v>295</v>
      </c>
      <c r="O1460" s="192" t="s">
        <v>263</v>
      </c>
      <c r="Q1460" s="192" t="s">
        <v>152</v>
      </c>
      <c r="R1460" s="192" t="s">
        <v>295</v>
      </c>
      <c r="S1460" s="199" t="b">
        <v>0</v>
      </c>
      <c r="V1460" s="198">
        <v>43297</v>
      </c>
      <c r="W1460" s="192" t="s">
        <v>295</v>
      </c>
      <c r="X1460"/>
      <c r="Z1460" s="192" t="s">
        <v>295</v>
      </c>
      <c r="AC1460" s="192" t="s">
        <v>2867</v>
      </c>
      <c r="AD1460" s="200">
        <v>43376</v>
      </c>
      <c r="AE1460" s="192" t="s">
        <v>583</v>
      </c>
      <c r="AF1460" s="192" t="s">
        <v>2868</v>
      </c>
      <c r="AG1460" s="192" t="s">
        <v>2884</v>
      </c>
      <c r="AH1460" s="198">
        <v>43423</v>
      </c>
      <c r="AI1460" s="192" t="s">
        <v>4932</v>
      </c>
      <c r="AJ1460" s="151" t="str">
        <f t="shared" si="22"/>
        <v>FS</v>
      </c>
      <c r="AK1460" s="151" t="b">
        <f>ISNUMBER(SEARCH("IRT",Table1[[#This Row],[Current_Status]]))</f>
        <v>0</v>
      </c>
      <c r="AL1460" s="152">
        <f>YEAR(Table1[[#This Row],[Project_Initiated]])</f>
        <v>2018</v>
      </c>
      <c r="AM1460" s="87">
        <v>43785</v>
      </c>
      <c r="AN1460" s="87" t="str">
        <f>IF(AND(Table1[[#This Row],[Completed Date]]&gt;="07/01/2019"+0,Table1[[#This Row],[Completed Date]]&lt;="6/30/2020"+0),"FY 19-20",IF(AND(Table1[[#This Row],[Completed Date]]&gt;="07/01/2018"+0,Table1[[#This Row],[Completed Date]]&lt;="6/30/2019"+0),"FY 18-19",""))</f>
        <v>FY 18-19</v>
      </c>
      <c r="AO1460" s="152" t="str">
        <f>IFERROR(FIND("R",Table1[[#This Row],[FS_Priority]]),"")</f>
        <v/>
      </c>
    </row>
    <row r="1461" spans="1:41" hidden="1" x14ac:dyDescent="0.25">
      <c r="A1461" s="192" t="s">
        <v>956</v>
      </c>
      <c r="B1461" s="192" t="s">
        <v>295</v>
      </c>
      <c r="C1461" s="192" t="s">
        <v>956</v>
      </c>
      <c r="D1461" s="199" t="b">
        <v>0</v>
      </c>
      <c r="E1461" s="192" t="s">
        <v>4818</v>
      </c>
      <c r="F1461" s="192" t="s">
        <v>3647</v>
      </c>
      <c r="G1461" s="192" t="s">
        <v>295</v>
      </c>
      <c r="H1461" s="192" t="s">
        <v>545</v>
      </c>
      <c r="I1461" s="192" t="s">
        <v>295</v>
      </c>
      <c r="J1461" s="192" t="s">
        <v>2838</v>
      </c>
      <c r="K1461" s="192" t="s">
        <v>4268</v>
      </c>
      <c r="L1461" s="192" t="s">
        <v>521</v>
      </c>
      <c r="M1461" s="192" t="s">
        <v>4269</v>
      </c>
      <c r="N1461" s="192" t="s">
        <v>295</v>
      </c>
      <c r="O1461" s="192" t="s">
        <v>243</v>
      </c>
      <c r="Q1461" s="192" t="s">
        <v>264</v>
      </c>
      <c r="R1461" s="192" t="s">
        <v>295</v>
      </c>
      <c r="S1461" s="199" t="b">
        <v>0</v>
      </c>
      <c r="V1461" s="198">
        <v>43298</v>
      </c>
      <c r="W1461" s="192" t="s">
        <v>295</v>
      </c>
      <c r="X1461"/>
      <c r="Z1461" s="192" t="s">
        <v>295</v>
      </c>
      <c r="AC1461" s="192" t="s">
        <v>624</v>
      </c>
      <c r="AE1461" s="192" t="s">
        <v>243</v>
      </c>
      <c r="AF1461" s="192" t="s">
        <v>624</v>
      </c>
      <c r="AG1461" s="192" t="s">
        <v>624</v>
      </c>
      <c r="AH1461" s="198">
        <v>43395</v>
      </c>
      <c r="AI1461" s="192" t="s">
        <v>4932</v>
      </c>
      <c r="AJ1461" s="151" t="str">
        <f t="shared" si="22"/>
        <v>FS</v>
      </c>
      <c r="AK1461" s="151" t="b">
        <f>ISNUMBER(SEARCH("IRT",Table1[[#This Row],[Current_Status]]))</f>
        <v>0</v>
      </c>
      <c r="AL1461" s="152">
        <f>YEAR(Table1[[#This Row],[Project_Initiated]])</f>
        <v>2018</v>
      </c>
      <c r="AM1461" s="87">
        <v>43785</v>
      </c>
      <c r="AN1461" s="87" t="str">
        <f>IF(AND(Table1[[#This Row],[Completed Date]]&gt;="07/01/2019"+0,Table1[[#This Row],[Completed Date]]&lt;="6/30/2020"+0),"FY 19-20",IF(AND(Table1[[#This Row],[Completed Date]]&gt;="07/01/2018"+0,Table1[[#This Row],[Completed Date]]&lt;="6/30/2019"+0),"FY 18-19",""))</f>
        <v>FY 18-19</v>
      </c>
      <c r="AO1461" s="152" t="str">
        <f>IFERROR(FIND("R",Table1[[#This Row],[FS_Priority]]),"")</f>
        <v/>
      </c>
    </row>
    <row r="1462" spans="1:41" hidden="1" x14ac:dyDescent="0.25">
      <c r="A1462" s="192" t="s">
        <v>443</v>
      </c>
      <c r="B1462" s="192" t="s">
        <v>295</v>
      </c>
      <c r="C1462" s="192" t="s">
        <v>443</v>
      </c>
      <c r="D1462" s="199" t="b">
        <v>0</v>
      </c>
      <c r="E1462" s="192" t="s">
        <v>151</v>
      </c>
      <c r="F1462" s="192" t="s">
        <v>3519</v>
      </c>
      <c r="G1462" s="192" t="s">
        <v>295</v>
      </c>
      <c r="H1462" s="192" t="s">
        <v>559</v>
      </c>
      <c r="I1462" s="192" t="s">
        <v>4106</v>
      </c>
      <c r="J1462" s="192" t="s">
        <v>2838</v>
      </c>
      <c r="K1462" s="192" t="s">
        <v>4035</v>
      </c>
      <c r="L1462" s="192" t="s">
        <v>153</v>
      </c>
      <c r="M1462" s="192" t="s">
        <v>4101</v>
      </c>
      <c r="N1462" s="192" t="s">
        <v>295</v>
      </c>
      <c r="O1462" s="192" t="s">
        <v>243</v>
      </c>
      <c r="Q1462" s="192" t="s">
        <v>444</v>
      </c>
      <c r="R1462" s="192" t="s">
        <v>295</v>
      </c>
      <c r="S1462" s="199" t="b">
        <v>0</v>
      </c>
      <c r="V1462" s="198">
        <v>43301</v>
      </c>
      <c r="W1462" s="192" t="s">
        <v>295</v>
      </c>
      <c r="X1462"/>
      <c r="Z1462" s="192" t="s">
        <v>295</v>
      </c>
      <c r="AC1462" s="192" t="s">
        <v>2890</v>
      </c>
      <c r="AE1462" s="192" t="s">
        <v>243</v>
      </c>
      <c r="AF1462" s="192" t="s">
        <v>624</v>
      </c>
      <c r="AG1462" s="192" t="s">
        <v>624</v>
      </c>
      <c r="AH1462" s="198">
        <v>43476</v>
      </c>
      <c r="AI1462" s="192" t="s">
        <v>4932</v>
      </c>
      <c r="AJ1462" s="151" t="str">
        <f t="shared" si="22"/>
        <v>FS</v>
      </c>
      <c r="AK1462" s="151" t="b">
        <f>ISNUMBER(SEARCH("IRT",Table1[[#This Row],[Current_Status]]))</f>
        <v>0</v>
      </c>
      <c r="AL1462" s="152">
        <f>YEAR(Table1[[#This Row],[Project_Initiated]])</f>
        <v>2018</v>
      </c>
      <c r="AM1462" s="87">
        <v>43785</v>
      </c>
      <c r="AN1462" s="87" t="str">
        <f>IF(AND(Table1[[#This Row],[Completed Date]]&gt;="07/01/2019"+0,Table1[[#This Row],[Completed Date]]&lt;="6/30/2020"+0),"FY 19-20",IF(AND(Table1[[#This Row],[Completed Date]]&gt;="07/01/2018"+0,Table1[[#This Row],[Completed Date]]&lt;="6/30/2019"+0),"FY 18-19",""))</f>
        <v>FY 18-19</v>
      </c>
      <c r="AO1462" s="152" t="str">
        <f>IFERROR(FIND("R",Table1[[#This Row],[FS_Priority]]),"")</f>
        <v/>
      </c>
    </row>
    <row r="1463" spans="1:41" hidden="1" x14ac:dyDescent="0.25">
      <c r="A1463" s="192" t="s">
        <v>417</v>
      </c>
      <c r="B1463" s="192" t="s">
        <v>295</v>
      </c>
      <c r="C1463" s="192" t="s">
        <v>417</v>
      </c>
      <c r="D1463" s="199" t="b">
        <v>0</v>
      </c>
      <c r="E1463" s="192" t="s">
        <v>151</v>
      </c>
      <c r="F1463" s="192" t="s">
        <v>3496</v>
      </c>
      <c r="G1463" s="192" t="s">
        <v>957</v>
      </c>
      <c r="H1463" s="192" t="s">
        <v>557</v>
      </c>
      <c r="I1463" s="192" t="s">
        <v>4088</v>
      </c>
      <c r="J1463" s="192" t="s">
        <v>2854</v>
      </c>
      <c r="K1463" s="192" t="s">
        <v>4035</v>
      </c>
      <c r="L1463" s="192" t="s">
        <v>153</v>
      </c>
      <c r="M1463" s="192" t="s">
        <v>4041</v>
      </c>
      <c r="N1463" s="192" t="s">
        <v>295</v>
      </c>
      <c r="O1463" s="192" t="s">
        <v>263</v>
      </c>
      <c r="Q1463" s="192" t="s">
        <v>394</v>
      </c>
      <c r="R1463" s="192" t="s">
        <v>295</v>
      </c>
      <c r="S1463" s="199" t="b">
        <v>0</v>
      </c>
      <c r="V1463" s="198">
        <v>43301</v>
      </c>
      <c r="W1463" s="192" t="s">
        <v>295</v>
      </c>
      <c r="X1463"/>
      <c r="Z1463" s="192" t="s">
        <v>295</v>
      </c>
      <c r="AC1463" s="192" t="s">
        <v>295</v>
      </c>
      <c r="AD1463" s="200">
        <v>43395</v>
      </c>
      <c r="AE1463" s="192" t="s">
        <v>583</v>
      </c>
      <c r="AF1463" s="192" t="s">
        <v>2893</v>
      </c>
      <c r="AG1463" s="192" t="s">
        <v>2884</v>
      </c>
      <c r="AH1463" s="198">
        <v>43396</v>
      </c>
      <c r="AI1463" s="192" t="s">
        <v>4932</v>
      </c>
      <c r="AJ1463" s="151" t="str">
        <f t="shared" si="22"/>
        <v>FS</v>
      </c>
      <c r="AK1463" s="151" t="b">
        <f>ISNUMBER(SEARCH("IRT",Table1[[#This Row],[Current_Status]]))</f>
        <v>0</v>
      </c>
      <c r="AL1463" s="152">
        <f>YEAR(Table1[[#This Row],[Project_Initiated]])</f>
        <v>2018</v>
      </c>
      <c r="AM1463" s="87">
        <v>43785</v>
      </c>
      <c r="AN1463" s="87" t="str">
        <f>IF(AND(Table1[[#This Row],[Completed Date]]&gt;="07/01/2019"+0,Table1[[#This Row],[Completed Date]]&lt;="6/30/2020"+0),"FY 19-20",IF(AND(Table1[[#This Row],[Completed Date]]&gt;="07/01/2018"+0,Table1[[#This Row],[Completed Date]]&lt;="6/30/2019"+0),"FY 18-19",""))</f>
        <v>FY 18-19</v>
      </c>
      <c r="AO1463" s="152" t="str">
        <f>IFERROR(FIND("R",Table1[[#This Row],[FS_Priority]]),"")</f>
        <v/>
      </c>
    </row>
    <row r="1464" spans="1:41" hidden="1" x14ac:dyDescent="0.25">
      <c r="A1464" s="192" t="s">
        <v>958</v>
      </c>
      <c r="B1464" s="192" t="s">
        <v>295</v>
      </c>
      <c r="C1464" s="192" t="s">
        <v>958</v>
      </c>
      <c r="D1464" s="199" t="b">
        <v>0</v>
      </c>
      <c r="E1464" s="192" t="s">
        <v>215</v>
      </c>
      <c r="F1464" s="192" t="s">
        <v>3376</v>
      </c>
      <c r="G1464" s="192" t="s">
        <v>295</v>
      </c>
      <c r="H1464" s="192" t="s">
        <v>558</v>
      </c>
      <c r="I1464" s="192" t="s">
        <v>4260</v>
      </c>
      <c r="J1464" s="192" t="s">
        <v>2838</v>
      </c>
      <c r="K1464" s="192" t="s">
        <v>4842</v>
      </c>
      <c r="L1464" s="192" t="s">
        <v>518</v>
      </c>
      <c r="M1464" s="192" t="s">
        <v>4259</v>
      </c>
      <c r="N1464" s="192" t="s">
        <v>295</v>
      </c>
      <c r="O1464" s="192" t="s">
        <v>243</v>
      </c>
      <c r="Q1464" s="192" t="s">
        <v>302</v>
      </c>
      <c r="R1464" s="192" t="s">
        <v>295</v>
      </c>
      <c r="S1464" s="199" t="b">
        <v>0</v>
      </c>
      <c r="V1464" s="198">
        <v>43304</v>
      </c>
      <c r="W1464" s="192" t="s">
        <v>295</v>
      </c>
      <c r="X1464"/>
      <c r="Z1464" s="192" t="s">
        <v>295</v>
      </c>
      <c r="AC1464" s="192" t="s">
        <v>624</v>
      </c>
      <c r="AE1464" s="192" t="s">
        <v>243</v>
      </c>
      <c r="AF1464" s="192" t="s">
        <v>624</v>
      </c>
      <c r="AG1464" s="192" t="s">
        <v>624</v>
      </c>
      <c r="AH1464" s="198">
        <v>43383</v>
      </c>
      <c r="AI1464" s="192" t="s">
        <v>4932</v>
      </c>
      <c r="AJ1464" s="151" t="str">
        <f t="shared" si="22"/>
        <v>FS</v>
      </c>
      <c r="AK1464" s="151" t="b">
        <f>ISNUMBER(SEARCH("IRT",Table1[[#This Row],[Current_Status]]))</f>
        <v>0</v>
      </c>
      <c r="AL1464" s="152">
        <f>YEAR(Table1[[#This Row],[Project_Initiated]])</f>
        <v>2018</v>
      </c>
      <c r="AM1464" s="87">
        <v>43785</v>
      </c>
      <c r="AN1464" s="87" t="str">
        <f>IF(AND(Table1[[#This Row],[Completed Date]]&gt;="07/01/2019"+0,Table1[[#This Row],[Completed Date]]&lt;="6/30/2020"+0),"FY 19-20",IF(AND(Table1[[#This Row],[Completed Date]]&gt;="07/01/2018"+0,Table1[[#This Row],[Completed Date]]&lt;="6/30/2019"+0),"FY 18-19",""))</f>
        <v>FY 18-19</v>
      </c>
      <c r="AO1464" s="152" t="str">
        <f>IFERROR(FIND("R",Table1[[#This Row],[FS_Priority]]),"")</f>
        <v/>
      </c>
    </row>
    <row r="1465" spans="1:41" hidden="1" x14ac:dyDescent="0.25">
      <c r="A1465" s="192" t="s">
        <v>413</v>
      </c>
      <c r="B1465" s="192" t="s">
        <v>295</v>
      </c>
      <c r="C1465" s="192" t="s">
        <v>413</v>
      </c>
      <c r="D1465" s="199" t="b">
        <v>0</v>
      </c>
      <c r="E1465" s="192" t="s">
        <v>151</v>
      </c>
      <c r="F1465" s="192" t="s">
        <v>3491</v>
      </c>
      <c r="G1465" s="192" t="s">
        <v>295</v>
      </c>
      <c r="H1465" s="192" t="s">
        <v>550</v>
      </c>
      <c r="I1465" s="192" t="s">
        <v>4085</v>
      </c>
      <c r="J1465" s="192" t="s">
        <v>2838</v>
      </c>
      <c r="K1465" s="192" t="s">
        <v>4035</v>
      </c>
      <c r="L1465" s="192" t="s">
        <v>153</v>
      </c>
      <c r="M1465" s="192" t="s">
        <v>4060</v>
      </c>
      <c r="N1465" s="192" t="s">
        <v>295</v>
      </c>
      <c r="O1465" s="192" t="s">
        <v>263</v>
      </c>
      <c r="Q1465" s="192" t="s">
        <v>313</v>
      </c>
      <c r="R1465" s="192" t="s">
        <v>295</v>
      </c>
      <c r="S1465" s="199" t="b">
        <v>0</v>
      </c>
      <c r="V1465" s="198">
        <v>43304</v>
      </c>
      <c r="W1465" s="192" t="s">
        <v>295</v>
      </c>
      <c r="X1465"/>
      <c r="Z1465" s="192" t="s">
        <v>295</v>
      </c>
      <c r="AC1465" s="192" t="s">
        <v>295</v>
      </c>
      <c r="AE1465" s="192" t="s">
        <v>583</v>
      </c>
      <c r="AF1465" s="192" t="s">
        <v>2797</v>
      </c>
      <c r="AG1465" s="192" t="s">
        <v>2884</v>
      </c>
      <c r="AH1465" s="198">
        <v>43412</v>
      </c>
      <c r="AI1465" s="192" t="s">
        <v>4932</v>
      </c>
      <c r="AJ1465" s="151" t="str">
        <f t="shared" si="22"/>
        <v>FS</v>
      </c>
      <c r="AK1465" s="151" t="b">
        <f>ISNUMBER(SEARCH("IRT",Table1[[#This Row],[Current_Status]]))</f>
        <v>0</v>
      </c>
      <c r="AL1465" s="152">
        <f>YEAR(Table1[[#This Row],[Project_Initiated]])</f>
        <v>2018</v>
      </c>
      <c r="AM1465" s="87">
        <v>43785</v>
      </c>
      <c r="AN1465" s="87" t="str">
        <f>IF(AND(Table1[[#This Row],[Completed Date]]&gt;="07/01/2019"+0,Table1[[#This Row],[Completed Date]]&lt;="6/30/2020"+0),"FY 19-20",IF(AND(Table1[[#This Row],[Completed Date]]&gt;="07/01/2018"+0,Table1[[#This Row],[Completed Date]]&lt;="6/30/2019"+0),"FY 18-19",""))</f>
        <v>FY 18-19</v>
      </c>
      <c r="AO1465" s="152" t="str">
        <f>IFERROR(FIND("R",Table1[[#This Row],[FS_Priority]]),"")</f>
        <v/>
      </c>
    </row>
    <row r="1466" spans="1:41" hidden="1" x14ac:dyDescent="0.25">
      <c r="A1466" s="192" t="s">
        <v>363</v>
      </c>
      <c r="B1466" s="192" t="s">
        <v>295</v>
      </c>
      <c r="C1466" s="192" t="s">
        <v>363</v>
      </c>
      <c r="D1466" s="199" t="b">
        <v>0</v>
      </c>
      <c r="E1466" s="192" t="s">
        <v>76</v>
      </c>
      <c r="F1466" s="192" t="s">
        <v>3314</v>
      </c>
      <c r="G1466" s="192" t="s">
        <v>295</v>
      </c>
      <c r="H1466" s="192" t="s">
        <v>369</v>
      </c>
      <c r="I1466" s="192" t="s">
        <v>3883</v>
      </c>
      <c r="J1466" s="192" t="s">
        <v>2838</v>
      </c>
      <c r="K1466" s="192" t="s">
        <v>3856</v>
      </c>
      <c r="L1466" s="192" t="s">
        <v>77</v>
      </c>
      <c r="M1466" s="192" t="s">
        <v>3878</v>
      </c>
      <c r="N1466" s="192" t="s">
        <v>295</v>
      </c>
      <c r="O1466" s="192" t="s">
        <v>243</v>
      </c>
      <c r="Q1466" s="192" t="s">
        <v>320</v>
      </c>
      <c r="R1466" s="192" t="s">
        <v>295</v>
      </c>
      <c r="S1466" s="199" t="b">
        <v>1</v>
      </c>
      <c r="V1466" s="198">
        <v>43304</v>
      </c>
      <c r="W1466" s="192" t="s">
        <v>295</v>
      </c>
      <c r="X1466"/>
      <c r="Z1466" s="192" t="s">
        <v>295</v>
      </c>
      <c r="AC1466" s="192" t="s">
        <v>624</v>
      </c>
      <c r="AE1466" s="192" t="s">
        <v>243</v>
      </c>
      <c r="AF1466" s="192" t="s">
        <v>624</v>
      </c>
      <c r="AG1466" s="192" t="s">
        <v>624</v>
      </c>
      <c r="AH1466" s="198">
        <v>43412</v>
      </c>
      <c r="AI1466" s="192" t="s">
        <v>4932</v>
      </c>
      <c r="AJ1466" s="151" t="str">
        <f t="shared" si="22"/>
        <v>FS</v>
      </c>
      <c r="AK1466" s="151" t="b">
        <f>ISNUMBER(SEARCH("IRT",Table1[[#This Row],[Current_Status]]))</f>
        <v>0</v>
      </c>
      <c r="AL1466" s="152">
        <f>YEAR(Table1[[#This Row],[Project_Initiated]])</f>
        <v>2018</v>
      </c>
      <c r="AM1466" s="87">
        <v>43785</v>
      </c>
      <c r="AN1466" s="87" t="str">
        <f>IF(AND(Table1[[#This Row],[Completed Date]]&gt;="07/01/2019"+0,Table1[[#This Row],[Completed Date]]&lt;="6/30/2020"+0),"FY 19-20",IF(AND(Table1[[#This Row],[Completed Date]]&gt;="07/01/2018"+0,Table1[[#This Row],[Completed Date]]&lt;="6/30/2019"+0),"FY 18-19",""))</f>
        <v>FY 18-19</v>
      </c>
      <c r="AO1466" s="152" t="str">
        <f>IFERROR(FIND("R",Table1[[#This Row],[FS_Priority]]),"")</f>
        <v/>
      </c>
    </row>
    <row r="1467" spans="1:41" hidden="1" x14ac:dyDescent="0.25">
      <c r="A1467" s="192" t="s">
        <v>445</v>
      </c>
      <c r="B1467" s="192" t="s">
        <v>295</v>
      </c>
      <c r="C1467" s="192" t="s">
        <v>445</v>
      </c>
      <c r="D1467" s="199" t="b">
        <v>0</v>
      </c>
      <c r="E1467" s="192" t="s">
        <v>151</v>
      </c>
      <c r="F1467" s="192" t="s">
        <v>3520</v>
      </c>
      <c r="G1467" s="192" t="s">
        <v>295</v>
      </c>
      <c r="H1467" s="192" t="s">
        <v>525</v>
      </c>
      <c r="I1467" s="192" t="s">
        <v>4037</v>
      </c>
      <c r="J1467" s="192" t="s">
        <v>2838</v>
      </c>
      <c r="K1467" s="192" t="s">
        <v>4035</v>
      </c>
      <c r="L1467" s="192" t="s">
        <v>153</v>
      </c>
      <c r="M1467" s="192" t="s">
        <v>3907</v>
      </c>
      <c r="N1467" s="192" t="s">
        <v>295</v>
      </c>
      <c r="O1467" s="192" t="s">
        <v>243</v>
      </c>
      <c r="Q1467" s="192" t="s">
        <v>446</v>
      </c>
      <c r="R1467" s="192" t="s">
        <v>295</v>
      </c>
      <c r="S1467" s="199" t="b">
        <v>0</v>
      </c>
      <c r="V1467" s="198">
        <v>43306</v>
      </c>
      <c r="W1467" s="192" t="s">
        <v>295</v>
      </c>
      <c r="X1467"/>
      <c r="Z1467" s="192" t="s">
        <v>295</v>
      </c>
      <c r="AC1467" s="192" t="s">
        <v>2890</v>
      </c>
      <c r="AE1467" s="192" t="s">
        <v>243</v>
      </c>
      <c r="AF1467" s="192" t="s">
        <v>624</v>
      </c>
      <c r="AG1467" s="192" t="s">
        <v>624</v>
      </c>
      <c r="AH1467" s="198">
        <v>43476</v>
      </c>
      <c r="AI1467" s="192" t="s">
        <v>4932</v>
      </c>
      <c r="AJ1467" s="151" t="str">
        <f t="shared" si="22"/>
        <v>FS</v>
      </c>
      <c r="AK1467" s="151" t="b">
        <f>ISNUMBER(SEARCH("IRT",Table1[[#This Row],[Current_Status]]))</f>
        <v>0</v>
      </c>
      <c r="AL1467" s="152">
        <f>YEAR(Table1[[#This Row],[Project_Initiated]])</f>
        <v>2018</v>
      </c>
      <c r="AM1467" s="87">
        <v>43785</v>
      </c>
      <c r="AN1467" s="87" t="str">
        <f>IF(AND(Table1[[#This Row],[Completed Date]]&gt;="07/01/2019"+0,Table1[[#This Row],[Completed Date]]&lt;="6/30/2020"+0),"FY 19-20",IF(AND(Table1[[#This Row],[Completed Date]]&gt;="07/01/2018"+0,Table1[[#This Row],[Completed Date]]&lt;="6/30/2019"+0),"FY 18-19",""))</f>
        <v>FY 18-19</v>
      </c>
      <c r="AO1467" s="152" t="str">
        <f>IFERROR(FIND("R",Table1[[#This Row],[FS_Priority]]),"")</f>
        <v/>
      </c>
    </row>
    <row r="1468" spans="1:41" hidden="1" x14ac:dyDescent="0.25">
      <c r="A1468" s="192" t="s">
        <v>959</v>
      </c>
      <c r="B1468" s="192" t="s">
        <v>295</v>
      </c>
      <c r="C1468" s="192" t="s">
        <v>959</v>
      </c>
      <c r="D1468" s="199" t="b">
        <v>0</v>
      </c>
      <c r="E1468" s="192" t="s">
        <v>526</v>
      </c>
      <c r="F1468" s="192" t="s">
        <v>3591</v>
      </c>
      <c r="G1468" s="192" t="s">
        <v>295</v>
      </c>
      <c r="H1468" s="192" t="s">
        <v>4212</v>
      </c>
      <c r="I1468" s="192" t="s">
        <v>295</v>
      </c>
      <c r="J1468" s="192" t="s">
        <v>2838</v>
      </c>
      <c r="K1468" s="192" t="s">
        <v>4208</v>
      </c>
      <c r="L1468" s="192" t="s">
        <v>203</v>
      </c>
      <c r="M1468" s="192" t="s">
        <v>4209</v>
      </c>
      <c r="N1468" s="192" t="s">
        <v>295</v>
      </c>
      <c r="O1468" s="192" t="s">
        <v>263</v>
      </c>
      <c r="Q1468" s="192" t="s">
        <v>295</v>
      </c>
      <c r="R1468" s="192" t="s">
        <v>320</v>
      </c>
      <c r="S1468" s="199" t="b">
        <v>0</v>
      </c>
      <c r="V1468" s="198">
        <v>43203</v>
      </c>
      <c r="W1468" s="192" t="s">
        <v>295</v>
      </c>
      <c r="X1468"/>
      <c r="Z1468" s="192" t="s">
        <v>295</v>
      </c>
      <c r="AC1468" s="192" t="s">
        <v>960</v>
      </c>
      <c r="AE1468" s="192" t="s">
        <v>257</v>
      </c>
      <c r="AF1468" s="192" t="s">
        <v>961</v>
      </c>
      <c r="AG1468" s="192" t="s">
        <v>2884</v>
      </c>
      <c r="AH1468" s="198">
        <v>43395</v>
      </c>
      <c r="AI1468" s="192" t="s">
        <v>4935</v>
      </c>
      <c r="AJ1468" s="151" t="str">
        <f t="shared" si="22"/>
        <v>FS</v>
      </c>
      <c r="AK1468" s="151" t="b">
        <f>ISNUMBER(SEARCH("IRT",Table1[[#This Row],[Current_Status]]))</f>
        <v>0</v>
      </c>
      <c r="AL1468" s="152">
        <f>YEAR(Table1[[#This Row],[Project_Initiated]])</f>
        <v>2018</v>
      </c>
      <c r="AM1468" s="87">
        <v>43785</v>
      </c>
      <c r="AN1468" s="87" t="str">
        <f>IF(AND(Table1[[#This Row],[Completed Date]]&gt;="07/01/2019"+0,Table1[[#This Row],[Completed Date]]&lt;="6/30/2020"+0),"FY 19-20",IF(AND(Table1[[#This Row],[Completed Date]]&gt;="07/01/2018"+0,Table1[[#This Row],[Completed Date]]&lt;="6/30/2019"+0),"FY 18-19",""))</f>
        <v>FY 18-19</v>
      </c>
      <c r="AO1468" s="152" t="str">
        <f>IFERROR(FIND("R",Table1[[#This Row],[FS_Priority]]),"")</f>
        <v/>
      </c>
    </row>
    <row r="1469" spans="1:41" hidden="1" x14ac:dyDescent="0.25">
      <c r="A1469" s="192" t="s">
        <v>962</v>
      </c>
      <c r="B1469" s="192" t="s">
        <v>295</v>
      </c>
      <c r="C1469" s="192" t="s">
        <v>962</v>
      </c>
      <c r="D1469" s="199" t="b">
        <v>0</v>
      </c>
      <c r="E1469" s="192" t="s">
        <v>482</v>
      </c>
      <c r="F1469" s="192" t="s">
        <v>3562</v>
      </c>
      <c r="G1469" s="192" t="s">
        <v>295</v>
      </c>
      <c r="H1469" s="192" t="s">
        <v>537</v>
      </c>
      <c r="I1469" s="192" t="s">
        <v>4162</v>
      </c>
      <c r="J1469" s="192" t="s">
        <v>2838</v>
      </c>
      <c r="K1469" s="192" t="s">
        <v>4158</v>
      </c>
      <c r="L1469" s="192" t="s">
        <v>483</v>
      </c>
      <c r="M1469" s="192" t="s">
        <v>4159</v>
      </c>
      <c r="N1469" s="192" t="s">
        <v>295</v>
      </c>
      <c r="O1469" s="192" t="s">
        <v>243</v>
      </c>
      <c r="Q1469" s="192" t="s">
        <v>302</v>
      </c>
      <c r="R1469" s="192" t="s">
        <v>295</v>
      </c>
      <c r="S1469" s="199" t="b">
        <v>1</v>
      </c>
      <c r="V1469" s="198">
        <v>43307</v>
      </c>
      <c r="W1469" s="192" t="s">
        <v>295</v>
      </c>
      <c r="X1469"/>
      <c r="Z1469" s="192" t="s">
        <v>295</v>
      </c>
      <c r="AC1469" s="192" t="s">
        <v>624</v>
      </c>
      <c r="AE1469" s="192" t="s">
        <v>243</v>
      </c>
      <c r="AF1469" s="192" t="s">
        <v>295</v>
      </c>
      <c r="AG1469" s="192" t="s">
        <v>624</v>
      </c>
      <c r="AH1469" s="198">
        <v>43383</v>
      </c>
      <c r="AI1469" s="192" t="s">
        <v>4932</v>
      </c>
      <c r="AJ1469" s="151" t="str">
        <f t="shared" si="22"/>
        <v>FS</v>
      </c>
      <c r="AK1469" s="151" t="b">
        <f>ISNUMBER(SEARCH("IRT",Table1[[#This Row],[Current_Status]]))</f>
        <v>0</v>
      </c>
      <c r="AL1469" s="152">
        <f>YEAR(Table1[[#This Row],[Project_Initiated]])</f>
        <v>2018</v>
      </c>
      <c r="AM1469" s="87">
        <v>43785</v>
      </c>
      <c r="AN1469" s="87" t="str">
        <f>IF(AND(Table1[[#This Row],[Completed Date]]&gt;="07/01/2019"+0,Table1[[#This Row],[Completed Date]]&lt;="6/30/2020"+0),"FY 19-20",IF(AND(Table1[[#This Row],[Completed Date]]&gt;="07/01/2018"+0,Table1[[#This Row],[Completed Date]]&lt;="6/30/2019"+0),"FY 18-19",""))</f>
        <v>FY 18-19</v>
      </c>
      <c r="AO1469" s="152" t="str">
        <f>IFERROR(FIND("R",Table1[[#This Row],[FS_Priority]]),"")</f>
        <v/>
      </c>
    </row>
    <row r="1470" spans="1:41" hidden="1" x14ac:dyDescent="0.25">
      <c r="A1470" s="192" t="s">
        <v>433</v>
      </c>
      <c r="B1470" s="192" t="s">
        <v>295</v>
      </c>
      <c r="C1470" s="192" t="s">
        <v>433</v>
      </c>
      <c r="D1470" s="199" t="b">
        <v>0</v>
      </c>
      <c r="E1470" s="192" t="s">
        <v>151</v>
      </c>
      <c r="F1470" s="192" t="s">
        <v>3514</v>
      </c>
      <c r="G1470" s="192" t="s">
        <v>295</v>
      </c>
      <c r="H1470" s="192" t="s">
        <v>559</v>
      </c>
      <c r="I1470" s="192" t="s">
        <v>4100</v>
      </c>
      <c r="J1470" s="192" t="s">
        <v>2838</v>
      </c>
      <c r="K1470" s="192" t="s">
        <v>4035</v>
      </c>
      <c r="L1470" s="192" t="s">
        <v>153</v>
      </c>
      <c r="M1470" s="192" t="s">
        <v>4101</v>
      </c>
      <c r="N1470" s="192" t="s">
        <v>295</v>
      </c>
      <c r="O1470" s="192" t="s">
        <v>263</v>
      </c>
      <c r="Q1470" s="192" t="s">
        <v>434</v>
      </c>
      <c r="R1470" s="192" t="s">
        <v>422</v>
      </c>
      <c r="S1470" s="199" t="b">
        <v>0</v>
      </c>
      <c r="V1470" s="198">
        <v>43238</v>
      </c>
      <c r="W1470" s="192" t="s">
        <v>295</v>
      </c>
      <c r="X1470"/>
      <c r="Z1470" s="192" t="s">
        <v>295</v>
      </c>
      <c r="AC1470" s="192" t="s">
        <v>3115</v>
      </c>
      <c r="AD1470" s="198">
        <v>43433</v>
      </c>
      <c r="AE1470" s="192" t="s">
        <v>583</v>
      </c>
      <c r="AF1470" s="192" t="s">
        <v>3055</v>
      </c>
      <c r="AG1470" s="192" t="s">
        <v>2884</v>
      </c>
      <c r="AH1470" s="200">
        <v>43570</v>
      </c>
      <c r="AI1470" s="192" t="s">
        <v>4935</v>
      </c>
      <c r="AJ1470" s="151" t="str">
        <f t="shared" si="22"/>
        <v>FS</v>
      </c>
      <c r="AK1470" s="151" t="b">
        <f>ISNUMBER(SEARCH("IRT",Table1[[#This Row],[Current_Status]]))</f>
        <v>0</v>
      </c>
      <c r="AL1470" s="152">
        <f>YEAR(Table1[[#This Row],[Project_Initiated]])</f>
        <v>2018</v>
      </c>
      <c r="AM1470" s="87">
        <v>43785</v>
      </c>
      <c r="AN1470" s="87" t="str">
        <f>IF(AND(Table1[[#This Row],[Completed Date]]&gt;="07/01/2019"+0,Table1[[#This Row],[Completed Date]]&lt;="6/30/2020"+0),"FY 19-20",IF(AND(Table1[[#This Row],[Completed Date]]&gt;="07/01/2018"+0,Table1[[#This Row],[Completed Date]]&lt;="6/30/2019"+0),"FY 18-19",""))</f>
        <v>FY 18-19</v>
      </c>
      <c r="AO1470" s="152" t="str">
        <f>IFERROR(FIND("R",Table1[[#This Row],[FS_Priority]]),"")</f>
        <v/>
      </c>
    </row>
    <row r="1471" spans="1:41" hidden="1" x14ac:dyDescent="0.25">
      <c r="A1471" s="192" t="s">
        <v>963</v>
      </c>
      <c r="B1471" s="192" t="s">
        <v>295</v>
      </c>
      <c r="C1471" s="192" t="s">
        <v>963</v>
      </c>
      <c r="D1471" s="199" t="b">
        <v>0</v>
      </c>
      <c r="E1471" s="192" t="s">
        <v>141</v>
      </c>
      <c r="F1471" s="192" t="s">
        <v>3370</v>
      </c>
      <c r="G1471" s="192" t="s">
        <v>295</v>
      </c>
      <c r="H1471" s="192" t="s">
        <v>549</v>
      </c>
      <c r="I1471" s="192" t="s">
        <v>3976</v>
      </c>
      <c r="J1471" s="192" t="s">
        <v>2838</v>
      </c>
      <c r="K1471" s="192" t="s">
        <v>3951</v>
      </c>
      <c r="L1471" s="192" t="s">
        <v>381</v>
      </c>
      <c r="M1471" s="192" t="s">
        <v>3957</v>
      </c>
      <c r="N1471" s="192" t="s">
        <v>295</v>
      </c>
      <c r="O1471" s="192" t="s">
        <v>263</v>
      </c>
      <c r="Q1471" s="192" t="s">
        <v>295</v>
      </c>
      <c r="R1471" s="192" t="s">
        <v>392</v>
      </c>
      <c r="S1471" s="199" t="b">
        <v>0</v>
      </c>
      <c r="V1471" s="198">
        <v>43011</v>
      </c>
      <c r="W1471" s="192" t="s">
        <v>295</v>
      </c>
      <c r="X1471"/>
      <c r="Z1471" s="192" t="s">
        <v>295</v>
      </c>
      <c r="AC1471" s="192" t="s">
        <v>2870</v>
      </c>
      <c r="AD1471" s="167"/>
      <c r="AE1471" s="192" t="s">
        <v>257</v>
      </c>
      <c r="AF1471" s="192" t="s">
        <v>964</v>
      </c>
      <c r="AG1471" s="192" t="s">
        <v>2884</v>
      </c>
      <c r="AH1471" s="200">
        <v>43448</v>
      </c>
      <c r="AI1471" s="192" t="s">
        <v>4933</v>
      </c>
      <c r="AJ1471" s="151" t="str">
        <f t="shared" si="22"/>
        <v>FS</v>
      </c>
      <c r="AK1471" s="151" t="b">
        <f>ISNUMBER(SEARCH("IRT",Table1[[#This Row],[Current_Status]]))</f>
        <v>0</v>
      </c>
      <c r="AL1471" s="152">
        <f>YEAR(Table1[[#This Row],[Project_Initiated]])</f>
        <v>2017</v>
      </c>
      <c r="AM1471" s="87">
        <v>43785</v>
      </c>
      <c r="AN1471" s="87" t="str">
        <f>IF(AND(Table1[[#This Row],[Completed Date]]&gt;="07/01/2019"+0,Table1[[#This Row],[Completed Date]]&lt;="6/30/2020"+0),"FY 19-20",IF(AND(Table1[[#This Row],[Completed Date]]&gt;="07/01/2018"+0,Table1[[#This Row],[Completed Date]]&lt;="6/30/2019"+0),"FY 18-19",""))</f>
        <v>FY 18-19</v>
      </c>
      <c r="AO1471" s="152" t="str">
        <f>IFERROR(FIND("R",Table1[[#This Row],[FS_Priority]]),"")</f>
        <v/>
      </c>
    </row>
    <row r="1472" spans="1:41" hidden="1" x14ac:dyDescent="0.25">
      <c r="A1472" s="192" t="s">
        <v>965</v>
      </c>
      <c r="B1472" s="192" t="s">
        <v>295</v>
      </c>
      <c r="C1472" s="192" t="s">
        <v>965</v>
      </c>
      <c r="D1472" s="199" t="b">
        <v>0</v>
      </c>
      <c r="E1472" s="192" t="s">
        <v>151</v>
      </c>
      <c r="F1472" s="192" t="s">
        <v>3464</v>
      </c>
      <c r="G1472" s="192" t="s">
        <v>295</v>
      </c>
      <c r="H1472" s="192" t="s">
        <v>4052</v>
      </c>
      <c r="I1472" s="192" t="s">
        <v>392</v>
      </c>
      <c r="J1472" s="192" t="s">
        <v>2838</v>
      </c>
      <c r="K1472" s="192" t="s">
        <v>4035</v>
      </c>
      <c r="L1472" s="192" t="s">
        <v>153</v>
      </c>
      <c r="M1472" s="192" t="s">
        <v>4053</v>
      </c>
      <c r="N1472" s="192" t="s">
        <v>295</v>
      </c>
      <c r="O1472" s="192" t="s">
        <v>263</v>
      </c>
      <c r="Q1472" s="192" t="s">
        <v>295</v>
      </c>
      <c r="R1472" s="192" t="s">
        <v>295</v>
      </c>
      <c r="S1472" s="199" t="b">
        <v>0</v>
      </c>
      <c r="V1472" s="198">
        <v>43187</v>
      </c>
      <c r="W1472" s="192" t="s">
        <v>295</v>
      </c>
      <c r="X1472"/>
      <c r="Z1472" s="192" t="s">
        <v>295</v>
      </c>
      <c r="AC1472" s="192" t="s">
        <v>966</v>
      </c>
      <c r="AE1472" s="192" t="s">
        <v>295</v>
      </c>
      <c r="AF1472" s="192" t="s">
        <v>967</v>
      </c>
      <c r="AG1472" s="192" t="s">
        <v>2884</v>
      </c>
      <c r="AH1472" s="200">
        <v>43336</v>
      </c>
      <c r="AI1472" s="192" t="s">
        <v>4933</v>
      </c>
      <c r="AJ1472" s="151" t="str">
        <f t="shared" si="22"/>
        <v>FS</v>
      </c>
      <c r="AK1472" s="151" t="b">
        <f>ISNUMBER(SEARCH("IRT",Table1[[#This Row],[Current_Status]]))</f>
        <v>0</v>
      </c>
      <c r="AL1472" s="152">
        <f>YEAR(Table1[[#This Row],[Project_Initiated]])</f>
        <v>2018</v>
      </c>
      <c r="AM1472" s="87">
        <v>43785</v>
      </c>
      <c r="AN1472" s="87" t="str">
        <f>IF(AND(Table1[[#This Row],[Completed Date]]&gt;="07/01/2019"+0,Table1[[#This Row],[Completed Date]]&lt;="6/30/2020"+0),"FY 19-20",IF(AND(Table1[[#This Row],[Completed Date]]&gt;="07/01/2018"+0,Table1[[#This Row],[Completed Date]]&lt;="6/30/2019"+0),"FY 18-19",""))</f>
        <v>FY 18-19</v>
      </c>
      <c r="AO1472" s="152" t="str">
        <f>IFERROR(FIND("R",Table1[[#This Row],[FS_Priority]]),"")</f>
        <v/>
      </c>
    </row>
    <row r="1473" spans="1:41" hidden="1" x14ac:dyDescent="0.25">
      <c r="A1473" s="192" t="s">
        <v>968</v>
      </c>
      <c r="B1473" s="192" t="s">
        <v>295</v>
      </c>
      <c r="C1473" s="192" t="s">
        <v>968</v>
      </c>
      <c r="D1473" s="199" t="b">
        <v>0</v>
      </c>
      <c r="E1473" s="192" t="s">
        <v>76</v>
      </c>
      <c r="F1473" s="192" t="s">
        <v>3308</v>
      </c>
      <c r="G1473" s="192" t="s">
        <v>969</v>
      </c>
      <c r="H1473" s="192" t="s">
        <v>1092</v>
      </c>
      <c r="I1473" s="192" t="s">
        <v>3879</v>
      </c>
      <c r="J1473" s="192" t="s">
        <v>2851</v>
      </c>
      <c r="K1473" s="192" t="s">
        <v>3856</v>
      </c>
      <c r="L1473" s="192" t="s">
        <v>77</v>
      </c>
      <c r="M1473" s="192" t="s">
        <v>3880</v>
      </c>
      <c r="N1473" s="192" t="s">
        <v>295</v>
      </c>
      <c r="O1473" s="192" t="s">
        <v>263</v>
      </c>
      <c r="Q1473" s="192" t="s">
        <v>305</v>
      </c>
      <c r="R1473" s="192" t="s">
        <v>327</v>
      </c>
      <c r="S1473" s="199" t="b">
        <v>0</v>
      </c>
      <c r="V1473" s="198">
        <v>43298</v>
      </c>
      <c r="W1473" s="192" t="s">
        <v>295</v>
      </c>
      <c r="X1473"/>
      <c r="Z1473" s="192" t="s">
        <v>295</v>
      </c>
      <c r="AC1473" s="192" t="s">
        <v>970</v>
      </c>
      <c r="AE1473" s="192" t="s">
        <v>583</v>
      </c>
      <c r="AF1473" s="192" t="s">
        <v>2892</v>
      </c>
      <c r="AG1473" s="192" t="s">
        <v>2884</v>
      </c>
      <c r="AH1473" s="198">
        <v>43311</v>
      </c>
      <c r="AI1473" s="192" t="s">
        <v>4935</v>
      </c>
      <c r="AJ1473" s="151" t="str">
        <f t="shared" si="22"/>
        <v>FS</v>
      </c>
      <c r="AK1473" s="151" t="b">
        <f>ISNUMBER(SEARCH("IRT",Table1[[#This Row],[Current_Status]]))</f>
        <v>0</v>
      </c>
      <c r="AL1473" s="152">
        <f>YEAR(Table1[[#This Row],[Project_Initiated]])</f>
        <v>2018</v>
      </c>
      <c r="AM1473" s="87">
        <v>43785</v>
      </c>
      <c r="AN1473" s="87" t="str">
        <f>IF(AND(Table1[[#This Row],[Completed Date]]&gt;="07/01/2019"+0,Table1[[#This Row],[Completed Date]]&lt;="6/30/2020"+0),"FY 19-20",IF(AND(Table1[[#This Row],[Completed Date]]&gt;="07/01/2018"+0,Table1[[#This Row],[Completed Date]]&lt;="6/30/2019"+0),"FY 18-19",""))</f>
        <v>FY 18-19</v>
      </c>
      <c r="AO1473" s="152" t="str">
        <f>IFERROR(FIND("R",Table1[[#This Row],[FS_Priority]]),"")</f>
        <v/>
      </c>
    </row>
    <row r="1474" spans="1:41" hidden="1" x14ac:dyDescent="0.25">
      <c r="A1474" s="192" t="s">
        <v>365</v>
      </c>
      <c r="B1474" s="192" t="s">
        <v>295</v>
      </c>
      <c r="C1474" s="192" t="s">
        <v>365</v>
      </c>
      <c r="D1474" s="199" t="b">
        <v>0</v>
      </c>
      <c r="E1474" s="192" t="s">
        <v>76</v>
      </c>
      <c r="F1474" s="192" t="s">
        <v>3325</v>
      </c>
      <c r="G1474" s="192" t="s">
        <v>317</v>
      </c>
      <c r="H1474" s="192" t="s">
        <v>1092</v>
      </c>
      <c r="I1474" s="192" t="s">
        <v>3892</v>
      </c>
      <c r="J1474" s="192" t="s">
        <v>3773</v>
      </c>
      <c r="K1474" s="192" t="s">
        <v>3856</v>
      </c>
      <c r="L1474" s="192" t="s">
        <v>77</v>
      </c>
      <c r="M1474" s="192" t="s">
        <v>3880</v>
      </c>
      <c r="N1474" s="192" t="s">
        <v>295</v>
      </c>
      <c r="O1474" s="192" t="s">
        <v>263</v>
      </c>
      <c r="Q1474" s="192" t="s">
        <v>326</v>
      </c>
      <c r="R1474" s="192" t="s">
        <v>323</v>
      </c>
      <c r="S1474" s="199" t="b">
        <v>0</v>
      </c>
      <c r="V1474" s="198">
        <v>43235</v>
      </c>
      <c r="W1474" s="192" t="s">
        <v>295</v>
      </c>
      <c r="X1474"/>
      <c r="Z1474" s="192" t="s">
        <v>295</v>
      </c>
      <c r="AC1474" s="192" t="s">
        <v>2958</v>
      </c>
      <c r="AE1474" s="192" t="s">
        <v>263</v>
      </c>
      <c r="AF1474" s="192" t="s">
        <v>971</v>
      </c>
      <c r="AG1474" s="192" t="s">
        <v>2884</v>
      </c>
      <c r="AH1474" s="198">
        <v>43497</v>
      </c>
      <c r="AI1474" s="192" t="s">
        <v>4935</v>
      </c>
      <c r="AJ1474" s="151" t="str">
        <f t="shared" ref="AJ1474:AJ1537" si="23">IF(LEN(A1474)&gt;6,"FS","PD&amp;C")</f>
        <v>FS</v>
      </c>
      <c r="AK1474" s="151" t="b">
        <f>ISNUMBER(SEARCH("IRT",Table1[[#This Row],[Current_Status]]))</f>
        <v>0</v>
      </c>
      <c r="AL1474" s="152">
        <f>YEAR(Table1[[#This Row],[Project_Initiated]])</f>
        <v>2018</v>
      </c>
      <c r="AM1474" s="87">
        <v>43785</v>
      </c>
      <c r="AN1474" s="87" t="str">
        <f>IF(AND(Table1[[#This Row],[Completed Date]]&gt;="07/01/2019"+0,Table1[[#This Row],[Completed Date]]&lt;="6/30/2020"+0),"FY 19-20",IF(AND(Table1[[#This Row],[Completed Date]]&gt;="07/01/2018"+0,Table1[[#This Row],[Completed Date]]&lt;="6/30/2019"+0),"FY 18-19",""))</f>
        <v>FY 18-19</v>
      </c>
      <c r="AO1474" s="152" t="str">
        <f>IFERROR(FIND("R",Table1[[#This Row],[FS_Priority]]),"")</f>
        <v/>
      </c>
    </row>
    <row r="1475" spans="1:41" hidden="1" x14ac:dyDescent="0.25">
      <c r="A1475" s="192" t="s">
        <v>406</v>
      </c>
      <c r="B1475" s="192" t="s">
        <v>295</v>
      </c>
      <c r="C1475" s="192" t="s">
        <v>406</v>
      </c>
      <c r="D1475" s="199" t="b">
        <v>0</v>
      </c>
      <c r="E1475" s="192" t="s">
        <v>141</v>
      </c>
      <c r="F1475" s="192" t="s">
        <v>3436</v>
      </c>
      <c r="G1475" s="192" t="s">
        <v>295</v>
      </c>
      <c r="H1475" s="192" t="s">
        <v>551</v>
      </c>
      <c r="I1475" s="192" t="s">
        <v>4023</v>
      </c>
      <c r="J1475" s="192" t="s">
        <v>2838</v>
      </c>
      <c r="K1475" s="192" t="s">
        <v>3951</v>
      </c>
      <c r="L1475" s="192" t="s">
        <v>381</v>
      </c>
      <c r="M1475" s="192" t="s">
        <v>3986</v>
      </c>
      <c r="N1475" s="192" t="s">
        <v>295</v>
      </c>
      <c r="O1475" s="192" t="s">
        <v>243</v>
      </c>
      <c r="Q1475" s="192" t="s">
        <v>152</v>
      </c>
      <c r="R1475" s="192" t="s">
        <v>295</v>
      </c>
      <c r="S1475" s="199" t="b">
        <v>0</v>
      </c>
      <c r="V1475" s="198">
        <v>43311</v>
      </c>
      <c r="W1475" s="192" t="s">
        <v>295</v>
      </c>
      <c r="X1475"/>
      <c r="Z1475" s="192" t="s">
        <v>295</v>
      </c>
      <c r="AC1475" s="192" t="s">
        <v>2890</v>
      </c>
      <c r="AE1475" s="192" t="s">
        <v>243</v>
      </c>
      <c r="AF1475" s="192" t="s">
        <v>295</v>
      </c>
      <c r="AG1475" s="192" t="s">
        <v>624</v>
      </c>
      <c r="AH1475" s="198">
        <v>43476</v>
      </c>
      <c r="AI1475" s="192" t="s">
        <v>4932</v>
      </c>
      <c r="AJ1475" s="151" t="str">
        <f t="shared" si="23"/>
        <v>FS</v>
      </c>
      <c r="AK1475" s="151" t="b">
        <f>ISNUMBER(SEARCH("IRT",Table1[[#This Row],[Current_Status]]))</f>
        <v>0</v>
      </c>
      <c r="AL1475" s="152">
        <f>YEAR(Table1[[#This Row],[Project_Initiated]])</f>
        <v>2018</v>
      </c>
      <c r="AM1475" s="87">
        <v>43785</v>
      </c>
      <c r="AN1475" s="87" t="str">
        <f>IF(AND(Table1[[#This Row],[Completed Date]]&gt;="07/01/2019"+0,Table1[[#This Row],[Completed Date]]&lt;="6/30/2020"+0),"FY 19-20",IF(AND(Table1[[#This Row],[Completed Date]]&gt;="07/01/2018"+0,Table1[[#This Row],[Completed Date]]&lt;="6/30/2019"+0),"FY 18-19",""))</f>
        <v>FY 18-19</v>
      </c>
      <c r="AO1475" s="152" t="str">
        <f>IFERROR(FIND("R",Table1[[#This Row],[FS_Priority]]),"")</f>
        <v/>
      </c>
    </row>
    <row r="1476" spans="1:41" hidden="1" x14ac:dyDescent="0.25">
      <c r="A1476" s="192" t="s">
        <v>468</v>
      </c>
      <c r="B1476" s="192" t="s">
        <v>295</v>
      </c>
      <c r="C1476" s="192" t="s">
        <v>468</v>
      </c>
      <c r="D1476" s="199" t="b">
        <v>0</v>
      </c>
      <c r="E1476" s="192" t="s">
        <v>151</v>
      </c>
      <c r="F1476" s="192" t="s">
        <v>3535</v>
      </c>
      <c r="G1476" s="192" t="s">
        <v>295</v>
      </c>
      <c r="H1476" s="192" t="s">
        <v>262</v>
      </c>
      <c r="I1476" s="192" t="s">
        <v>4119</v>
      </c>
      <c r="J1476" s="192" t="s">
        <v>2838</v>
      </c>
      <c r="K1476" s="192" t="s">
        <v>4035</v>
      </c>
      <c r="L1476" s="192" t="s">
        <v>153</v>
      </c>
      <c r="M1476" s="192" t="s">
        <v>4036</v>
      </c>
      <c r="N1476" s="192" t="s">
        <v>295</v>
      </c>
      <c r="O1476" s="192" t="s">
        <v>263</v>
      </c>
      <c r="Q1476" s="192" t="s">
        <v>324</v>
      </c>
      <c r="R1476" s="192" t="s">
        <v>394</v>
      </c>
      <c r="S1476" s="199" t="b">
        <v>1</v>
      </c>
      <c r="V1476" s="198">
        <v>43311</v>
      </c>
      <c r="W1476" s="192" t="s">
        <v>295</v>
      </c>
      <c r="X1476"/>
      <c r="Z1476" s="192" t="s">
        <v>295</v>
      </c>
      <c r="AC1476" s="192" t="s">
        <v>2970</v>
      </c>
      <c r="AD1476" s="200">
        <v>43334</v>
      </c>
      <c r="AE1476" s="192" t="s">
        <v>583</v>
      </c>
      <c r="AF1476" s="192" t="s">
        <v>2971</v>
      </c>
      <c r="AG1476" s="192" t="s">
        <v>2884</v>
      </c>
      <c r="AH1476" s="200">
        <v>43497</v>
      </c>
      <c r="AI1476" s="192" t="s">
        <v>4935</v>
      </c>
      <c r="AJ1476" s="151" t="str">
        <f t="shared" si="23"/>
        <v>FS</v>
      </c>
      <c r="AK1476" s="151" t="b">
        <f>ISNUMBER(SEARCH("IRT",Table1[[#This Row],[Current_Status]]))</f>
        <v>0</v>
      </c>
      <c r="AL1476" s="152">
        <f>YEAR(Table1[[#This Row],[Project_Initiated]])</f>
        <v>2018</v>
      </c>
      <c r="AM1476" s="87">
        <v>43785</v>
      </c>
      <c r="AN1476" s="87" t="str">
        <f>IF(AND(Table1[[#This Row],[Completed Date]]&gt;="07/01/2019"+0,Table1[[#This Row],[Completed Date]]&lt;="6/30/2020"+0),"FY 19-20",IF(AND(Table1[[#This Row],[Completed Date]]&gt;="07/01/2018"+0,Table1[[#This Row],[Completed Date]]&lt;="6/30/2019"+0),"FY 18-19",""))</f>
        <v>FY 18-19</v>
      </c>
      <c r="AO1476" s="152" t="str">
        <f>IFERROR(FIND("R",Table1[[#This Row],[FS_Priority]]),"")</f>
        <v/>
      </c>
    </row>
    <row r="1477" spans="1:41" hidden="1" x14ac:dyDescent="0.25">
      <c r="A1477" s="192" t="s">
        <v>972</v>
      </c>
      <c r="B1477" s="192" t="s">
        <v>295</v>
      </c>
      <c r="C1477" s="192" t="s">
        <v>972</v>
      </c>
      <c r="D1477" s="199" t="b">
        <v>0</v>
      </c>
      <c r="E1477" s="192" t="s">
        <v>141</v>
      </c>
      <c r="F1477" s="192" t="s">
        <v>3418</v>
      </c>
      <c r="G1477" s="192" t="s">
        <v>295</v>
      </c>
      <c r="H1477" s="192" t="s">
        <v>551</v>
      </c>
      <c r="I1477" s="192" t="s">
        <v>4012</v>
      </c>
      <c r="J1477" s="192" t="s">
        <v>2838</v>
      </c>
      <c r="K1477" s="192" t="s">
        <v>3951</v>
      </c>
      <c r="L1477" s="192" t="s">
        <v>381</v>
      </c>
      <c r="M1477" s="192" t="s">
        <v>3986</v>
      </c>
      <c r="N1477" s="192" t="s">
        <v>295</v>
      </c>
      <c r="O1477" s="192" t="s">
        <v>243</v>
      </c>
      <c r="Q1477" s="192" t="s">
        <v>264</v>
      </c>
      <c r="R1477" s="192" t="s">
        <v>295</v>
      </c>
      <c r="S1477" s="199" t="b">
        <v>1</v>
      </c>
      <c r="V1477" s="198">
        <v>43312</v>
      </c>
      <c r="W1477" s="192" t="s">
        <v>295</v>
      </c>
      <c r="X1477"/>
      <c r="Z1477" s="192" t="s">
        <v>295</v>
      </c>
      <c r="AC1477" s="192" t="s">
        <v>295</v>
      </c>
      <c r="AE1477" s="192" t="s">
        <v>243</v>
      </c>
      <c r="AF1477" s="192" t="s">
        <v>973</v>
      </c>
      <c r="AG1477" s="192" t="s">
        <v>2883</v>
      </c>
      <c r="AH1477" s="198">
        <v>43369</v>
      </c>
      <c r="AI1477" s="192" t="s">
        <v>4932</v>
      </c>
      <c r="AJ1477" s="151" t="str">
        <f t="shared" si="23"/>
        <v>FS</v>
      </c>
      <c r="AK1477" s="151" t="b">
        <f>ISNUMBER(SEARCH("IRT",Table1[[#This Row],[Current_Status]]))</f>
        <v>0</v>
      </c>
      <c r="AL1477" s="152">
        <f>YEAR(Table1[[#This Row],[Project_Initiated]])</f>
        <v>2018</v>
      </c>
      <c r="AM1477" s="87">
        <v>43785</v>
      </c>
      <c r="AN1477" s="87" t="str">
        <f>IF(AND(Table1[[#This Row],[Completed Date]]&gt;="07/01/2019"+0,Table1[[#This Row],[Completed Date]]&lt;="6/30/2020"+0),"FY 19-20",IF(AND(Table1[[#This Row],[Completed Date]]&gt;="07/01/2018"+0,Table1[[#This Row],[Completed Date]]&lt;="6/30/2019"+0),"FY 18-19",""))</f>
        <v>FY 18-19</v>
      </c>
      <c r="AO1477" s="152" t="str">
        <f>IFERROR(FIND("R",Table1[[#This Row],[FS_Priority]]),"")</f>
        <v/>
      </c>
    </row>
    <row r="1478" spans="1:41" hidden="1" x14ac:dyDescent="0.25">
      <c r="A1478" s="192" t="s">
        <v>452</v>
      </c>
      <c r="B1478" s="192" t="s">
        <v>295</v>
      </c>
      <c r="C1478" s="192" t="s">
        <v>452</v>
      </c>
      <c r="D1478" s="199" t="b">
        <v>0</v>
      </c>
      <c r="E1478" s="192" t="s">
        <v>151</v>
      </c>
      <c r="F1478" s="192" t="s">
        <v>3525</v>
      </c>
      <c r="G1478" s="192" t="s">
        <v>295</v>
      </c>
      <c r="H1478" s="192" t="s">
        <v>562</v>
      </c>
      <c r="I1478" s="192" t="s">
        <v>4111</v>
      </c>
      <c r="J1478" s="192" t="s">
        <v>2838</v>
      </c>
      <c r="K1478" s="192" t="s">
        <v>4035</v>
      </c>
      <c r="L1478" s="192" t="s">
        <v>153</v>
      </c>
      <c r="M1478" s="192" t="s">
        <v>3906</v>
      </c>
      <c r="N1478" s="192" t="s">
        <v>295</v>
      </c>
      <c r="O1478" s="192" t="s">
        <v>243</v>
      </c>
      <c r="Q1478" s="192" t="s">
        <v>453</v>
      </c>
      <c r="R1478" s="192" t="s">
        <v>295</v>
      </c>
      <c r="S1478" s="199" t="b">
        <v>0</v>
      </c>
      <c r="V1478" s="198">
        <v>43313</v>
      </c>
      <c r="W1478" s="192" t="s">
        <v>295</v>
      </c>
      <c r="X1478"/>
      <c r="Z1478" s="192" t="s">
        <v>295</v>
      </c>
      <c r="AC1478" s="192" t="s">
        <v>2890</v>
      </c>
      <c r="AE1478" s="192" t="s">
        <v>243</v>
      </c>
      <c r="AF1478" s="192" t="s">
        <v>624</v>
      </c>
      <c r="AG1478" s="192" t="s">
        <v>624</v>
      </c>
      <c r="AH1478" s="200">
        <v>43476</v>
      </c>
      <c r="AI1478" s="192" t="s">
        <v>4932</v>
      </c>
      <c r="AJ1478" s="151" t="str">
        <f t="shared" si="23"/>
        <v>FS</v>
      </c>
      <c r="AK1478" s="151" t="b">
        <f>ISNUMBER(SEARCH("IRT",Table1[[#This Row],[Current_Status]]))</f>
        <v>0</v>
      </c>
      <c r="AL1478" s="152">
        <f>YEAR(Table1[[#This Row],[Project_Initiated]])</f>
        <v>2018</v>
      </c>
      <c r="AM1478" s="87">
        <v>43785</v>
      </c>
      <c r="AN1478" s="87" t="str">
        <f>IF(AND(Table1[[#This Row],[Completed Date]]&gt;="07/01/2019"+0,Table1[[#This Row],[Completed Date]]&lt;="6/30/2020"+0),"FY 19-20",IF(AND(Table1[[#This Row],[Completed Date]]&gt;="07/01/2018"+0,Table1[[#This Row],[Completed Date]]&lt;="6/30/2019"+0),"FY 18-19",""))</f>
        <v>FY 18-19</v>
      </c>
      <c r="AO1478" s="152" t="str">
        <f>IFERROR(FIND("R",Table1[[#This Row],[FS_Priority]]),"")</f>
        <v/>
      </c>
    </row>
    <row r="1479" spans="1:41" hidden="1" x14ac:dyDescent="0.25">
      <c r="A1479" s="192" t="s">
        <v>414</v>
      </c>
      <c r="B1479" s="192" t="s">
        <v>295</v>
      </c>
      <c r="C1479" s="192" t="s">
        <v>414</v>
      </c>
      <c r="D1479" s="199" t="b">
        <v>0</v>
      </c>
      <c r="E1479" s="192" t="s">
        <v>151</v>
      </c>
      <c r="F1479" s="192" t="s">
        <v>3492</v>
      </c>
      <c r="G1479" s="192" t="s">
        <v>295</v>
      </c>
      <c r="H1479" s="192" t="s">
        <v>525</v>
      </c>
      <c r="I1479" s="192" t="s">
        <v>4086</v>
      </c>
      <c r="J1479" s="192" t="s">
        <v>2838</v>
      </c>
      <c r="K1479" s="192" t="s">
        <v>4035</v>
      </c>
      <c r="L1479" s="192" t="s">
        <v>153</v>
      </c>
      <c r="M1479" s="192" t="s">
        <v>4036</v>
      </c>
      <c r="N1479" s="192" t="s">
        <v>295</v>
      </c>
      <c r="O1479" s="192" t="s">
        <v>263</v>
      </c>
      <c r="Q1479" s="192" t="s">
        <v>315</v>
      </c>
      <c r="R1479" s="192" t="s">
        <v>295</v>
      </c>
      <c r="S1479" s="199" t="b">
        <v>0</v>
      </c>
      <c r="V1479" s="198">
        <v>43313</v>
      </c>
      <c r="W1479" s="192" t="s">
        <v>295</v>
      </c>
      <c r="X1479"/>
      <c r="Z1479" s="192" t="s">
        <v>295</v>
      </c>
      <c r="AC1479" s="192" t="s">
        <v>3165</v>
      </c>
      <c r="AD1479" s="200">
        <v>43411</v>
      </c>
      <c r="AE1479" s="192" t="s">
        <v>583</v>
      </c>
      <c r="AF1479" s="192" t="s">
        <v>3110</v>
      </c>
      <c r="AG1479" s="192" t="s">
        <v>2884</v>
      </c>
      <c r="AH1479" s="198">
        <v>43631</v>
      </c>
      <c r="AI1479" s="192" t="s">
        <v>4932</v>
      </c>
      <c r="AJ1479" s="151" t="str">
        <f t="shared" si="23"/>
        <v>FS</v>
      </c>
      <c r="AK1479" s="151" t="b">
        <f>ISNUMBER(SEARCH("IRT",Table1[[#This Row],[Current_Status]]))</f>
        <v>0</v>
      </c>
      <c r="AL1479" s="152">
        <f>YEAR(Table1[[#This Row],[Project_Initiated]])</f>
        <v>2018</v>
      </c>
      <c r="AM1479" s="87">
        <v>43785</v>
      </c>
      <c r="AN1479" s="87" t="str">
        <f>IF(AND(Table1[[#This Row],[Completed Date]]&gt;="07/01/2019"+0,Table1[[#This Row],[Completed Date]]&lt;="6/30/2020"+0),"FY 19-20",IF(AND(Table1[[#This Row],[Completed Date]]&gt;="07/01/2018"+0,Table1[[#This Row],[Completed Date]]&lt;="6/30/2019"+0),"FY 18-19",""))</f>
        <v>FY 18-19</v>
      </c>
      <c r="AO1479" s="152" t="str">
        <f>IFERROR(FIND("R",Table1[[#This Row],[FS_Priority]]),"")</f>
        <v/>
      </c>
    </row>
    <row r="1480" spans="1:41" hidden="1" x14ac:dyDescent="0.25">
      <c r="A1480" s="192" t="s">
        <v>975</v>
      </c>
      <c r="B1480" s="192" t="s">
        <v>295</v>
      </c>
      <c r="C1480" s="192" t="s">
        <v>975</v>
      </c>
      <c r="D1480" s="199" t="b">
        <v>0</v>
      </c>
      <c r="E1480" s="192" t="s">
        <v>530</v>
      </c>
      <c r="F1480" s="192" t="s">
        <v>3355</v>
      </c>
      <c r="G1480" s="192" t="s">
        <v>295</v>
      </c>
      <c r="H1480" s="192" t="s">
        <v>531</v>
      </c>
      <c r="I1480" s="192" t="s">
        <v>3947</v>
      </c>
      <c r="J1480" s="192" t="s">
        <v>2838</v>
      </c>
      <c r="K1480" s="192" t="s">
        <v>3932</v>
      </c>
      <c r="L1480" s="192" t="s">
        <v>2778</v>
      </c>
      <c r="M1480" s="192" t="s">
        <v>3948</v>
      </c>
      <c r="N1480" s="192" t="s">
        <v>295</v>
      </c>
      <c r="O1480" s="192" t="s">
        <v>243</v>
      </c>
      <c r="Q1480" s="192" t="s">
        <v>264</v>
      </c>
      <c r="R1480" s="192" t="s">
        <v>295</v>
      </c>
      <c r="S1480" s="199" t="b">
        <v>0</v>
      </c>
      <c r="V1480" s="198">
        <v>43314</v>
      </c>
      <c r="W1480" s="192" t="s">
        <v>295</v>
      </c>
      <c r="X1480"/>
      <c r="Z1480" s="192" t="s">
        <v>295</v>
      </c>
      <c r="AC1480" s="192" t="s">
        <v>624</v>
      </c>
      <c r="AE1480" s="192" t="s">
        <v>243</v>
      </c>
      <c r="AF1480" s="192" t="s">
        <v>2960</v>
      </c>
      <c r="AG1480" s="192" t="s">
        <v>624</v>
      </c>
      <c r="AH1480" s="200">
        <v>43395</v>
      </c>
      <c r="AI1480" s="192" t="s">
        <v>4932</v>
      </c>
      <c r="AJ1480" s="151" t="str">
        <f t="shared" si="23"/>
        <v>FS</v>
      </c>
      <c r="AK1480" s="151" t="b">
        <f>ISNUMBER(SEARCH("IRT",Table1[[#This Row],[Current_Status]]))</f>
        <v>0</v>
      </c>
      <c r="AL1480" s="152">
        <f>YEAR(Table1[[#This Row],[Project_Initiated]])</f>
        <v>2018</v>
      </c>
      <c r="AM1480" s="87">
        <v>43785</v>
      </c>
      <c r="AN1480" s="87" t="str">
        <f>IF(AND(Table1[[#This Row],[Completed Date]]&gt;="07/01/2019"+0,Table1[[#This Row],[Completed Date]]&lt;="6/30/2020"+0),"FY 19-20",IF(AND(Table1[[#This Row],[Completed Date]]&gt;="07/01/2018"+0,Table1[[#This Row],[Completed Date]]&lt;="6/30/2019"+0),"FY 18-19",""))</f>
        <v>FY 18-19</v>
      </c>
      <c r="AO1480" s="152" t="str">
        <f>IFERROR(FIND("R",Table1[[#This Row],[FS_Priority]]),"")</f>
        <v/>
      </c>
    </row>
    <row r="1481" spans="1:41" hidden="1" x14ac:dyDescent="0.25">
      <c r="A1481" s="192" t="s">
        <v>976</v>
      </c>
      <c r="B1481" s="192" t="s">
        <v>295</v>
      </c>
      <c r="C1481" s="192" t="s">
        <v>976</v>
      </c>
      <c r="D1481" s="199" t="b">
        <v>0</v>
      </c>
      <c r="E1481" s="192" t="s">
        <v>4818</v>
      </c>
      <c r="F1481" s="192" t="s">
        <v>3649</v>
      </c>
      <c r="G1481" s="192" t="s">
        <v>295</v>
      </c>
      <c r="H1481" s="192" t="s">
        <v>977</v>
      </c>
      <c r="I1481" s="192" t="s">
        <v>4279</v>
      </c>
      <c r="J1481" s="192" t="s">
        <v>2838</v>
      </c>
      <c r="K1481" s="192" t="s">
        <v>4268</v>
      </c>
      <c r="L1481" s="192" t="s">
        <v>521</v>
      </c>
      <c r="M1481" s="192" t="s">
        <v>4280</v>
      </c>
      <c r="N1481" s="192" t="s">
        <v>295</v>
      </c>
      <c r="O1481" s="192" t="s">
        <v>243</v>
      </c>
      <c r="Q1481" s="192" t="s">
        <v>323</v>
      </c>
      <c r="R1481" s="192" t="s">
        <v>295</v>
      </c>
      <c r="S1481" s="199" t="b">
        <v>0</v>
      </c>
      <c r="V1481" s="198">
        <v>43314</v>
      </c>
      <c r="W1481" s="192" t="s">
        <v>295</v>
      </c>
      <c r="X1481"/>
      <c r="Z1481" s="192" t="s">
        <v>295</v>
      </c>
      <c r="AC1481" s="192" t="s">
        <v>624</v>
      </c>
      <c r="AE1481" s="192" t="s">
        <v>243</v>
      </c>
      <c r="AF1481" s="192" t="s">
        <v>624</v>
      </c>
      <c r="AG1481" s="192" t="s">
        <v>624</v>
      </c>
      <c r="AH1481" s="198">
        <v>43395</v>
      </c>
      <c r="AI1481" s="192" t="s">
        <v>4932</v>
      </c>
      <c r="AJ1481" s="151" t="str">
        <f t="shared" si="23"/>
        <v>FS</v>
      </c>
      <c r="AK1481" s="151" t="b">
        <f>ISNUMBER(SEARCH("IRT",Table1[[#This Row],[Current_Status]]))</f>
        <v>0</v>
      </c>
      <c r="AL1481" s="152">
        <f>YEAR(Table1[[#This Row],[Project_Initiated]])</f>
        <v>2018</v>
      </c>
      <c r="AM1481" s="87">
        <v>43785</v>
      </c>
      <c r="AN1481" s="87" t="str">
        <f>IF(AND(Table1[[#This Row],[Completed Date]]&gt;="07/01/2019"+0,Table1[[#This Row],[Completed Date]]&lt;="6/30/2020"+0),"FY 19-20",IF(AND(Table1[[#This Row],[Completed Date]]&gt;="07/01/2018"+0,Table1[[#This Row],[Completed Date]]&lt;="6/30/2019"+0),"FY 18-19",""))</f>
        <v>FY 18-19</v>
      </c>
      <c r="AO1481" s="152" t="str">
        <f>IFERROR(FIND("R",Table1[[#This Row],[FS_Priority]]),"")</f>
        <v/>
      </c>
    </row>
    <row r="1482" spans="1:41" hidden="1" x14ac:dyDescent="0.25">
      <c r="A1482" s="192" t="s">
        <v>473</v>
      </c>
      <c r="B1482" s="192" t="s">
        <v>295</v>
      </c>
      <c r="C1482" s="192" t="s">
        <v>473</v>
      </c>
      <c r="D1482" s="199" t="b">
        <v>0</v>
      </c>
      <c r="E1482" s="192" t="s">
        <v>151</v>
      </c>
      <c r="F1482" s="192" t="s">
        <v>3538</v>
      </c>
      <c r="G1482" s="192" t="s">
        <v>295</v>
      </c>
      <c r="H1482" s="192" t="s">
        <v>546</v>
      </c>
      <c r="I1482" s="192" t="s">
        <v>4122</v>
      </c>
      <c r="J1482" s="192" t="s">
        <v>2838</v>
      </c>
      <c r="K1482" s="192" t="s">
        <v>4035</v>
      </c>
      <c r="L1482" s="192" t="s">
        <v>153</v>
      </c>
      <c r="M1482" s="192" t="s">
        <v>4123</v>
      </c>
      <c r="N1482" s="192" t="s">
        <v>295</v>
      </c>
      <c r="O1482" s="192" t="s">
        <v>263</v>
      </c>
      <c r="Q1482" s="192" t="s">
        <v>326</v>
      </c>
      <c r="R1482" s="192" t="s">
        <v>295</v>
      </c>
      <c r="S1482" s="199" t="b">
        <v>1</v>
      </c>
      <c r="V1482" s="198">
        <v>43315</v>
      </c>
      <c r="W1482" s="192" t="s">
        <v>295</v>
      </c>
      <c r="X1482"/>
      <c r="Z1482" s="192" t="s">
        <v>295</v>
      </c>
      <c r="AC1482" s="192" t="s">
        <v>2876</v>
      </c>
      <c r="AD1482" s="167"/>
      <c r="AE1482" s="192" t="s">
        <v>583</v>
      </c>
      <c r="AF1482" s="192" t="s">
        <v>2804</v>
      </c>
      <c r="AG1482" s="192" t="s">
        <v>2884</v>
      </c>
      <c r="AH1482" s="198">
        <v>43448</v>
      </c>
      <c r="AI1482" s="192" t="s">
        <v>4932</v>
      </c>
      <c r="AJ1482" s="151" t="str">
        <f t="shared" si="23"/>
        <v>FS</v>
      </c>
      <c r="AK1482" s="151" t="b">
        <f>ISNUMBER(SEARCH("IRT",Table1[[#This Row],[Current_Status]]))</f>
        <v>0</v>
      </c>
      <c r="AL1482" s="152">
        <f>YEAR(Table1[[#This Row],[Project_Initiated]])</f>
        <v>2018</v>
      </c>
      <c r="AM1482" s="87">
        <v>43785</v>
      </c>
      <c r="AN1482" s="87" t="str">
        <f>IF(AND(Table1[[#This Row],[Completed Date]]&gt;="07/01/2019"+0,Table1[[#This Row],[Completed Date]]&lt;="6/30/2020"+0),"FY 19-20",IF(AND(Table1[[#This Row],[Completed Date]]&gt;="07/01/2018"+0,Table1[[#This Row],[Completed Date]]&lt;="6/30/2019"+0),"FY 18-19",""))</f>
        <v>FY 18-19</v>
      </c>
      <c r="AO1482" s="152" t="str">
        <f>IFERROR(FIND("R",Table1[[#This Row],[FS_Priority]]),"")</f>
        <v/>
      </c>
    </row>
    <row r="1483" spans="1:41" hidden="1" x14ac:dyDescent="0.25">
      <c r="A1483" s="192" t="s">
        <v>978</v>
      </c>
      <c r="B1483" s="192" t="s">
        <v>295</v>
      </c>
      <c r="C1483" s="192" t="s">
        <v>978</v>
      </c>
      <c r="D1483" s="199" t="b">
        <v>0</v>
      </c>
      <c r="E1483" s="192" t="s">
        <v>151</v>
      </c>
      <c r="F1483" s="192" t="s">
        <v>3550</v>
      </c>
      <c r="G1483" s="192" t="s">
        <v>979</v>
      </c>
      <c r="H1483" s="192" t="s">
        <v>116</v>
      </c>
      <c r="I1483" s="192" t="s">
        <v>4129</v>
      </c>
      <c r="J1483" s="192" t="s">
        <v>2854</v>
      </c>
      <c r="K1483" s="192" t="s">
        <v>4035</v>
      </c>
      <c r="L1483" s="192" t="s">
        <v>153</v>
      </c>
      <c r="M1483" s="192" t="s">
        <v>4130</v>
      </c>
      <c r="N1483" s="192" t="s">
        <v>295</v>
      </c>
      <c r="O1483" s="192" t="s">
        <v>624</v>
      </c>
      <c r="Q1483" s="192" t="s">
        <v>574</v>
      </c>
      <c r="R1483" s="192" t="s">
        <v>295</v>
      </c>
      <c r="S1483" s="199" t="b">
        <v>0</v>
      </c>
      <c r="V1483" s="198">
        <v>43315</v>
      </c>
      <c r="W1483" s="192" t="s">
        <v>295</v>
      </c>
      <c r="X1483"/>
      <c r="Z1483" s="192" t="s">
        <v>295</v>
      </c>
      <c r="AC1483" s="192" t="s">
        <v>243</v>
      </c>
      <c r="AE1483" s="192" t="s">
        <v>243</v>
      </c>
      <c r="AF1483" s="192" t="s">
        <v>243</v>
      </c>
      <c r="AG1483" s="192" t="s">
        <v>295</v>
      </c>
      <c r="AH1483" s="198">
        <v>43364</v>
      </c>
      <c r="AI1483" s="192" t="s">
        <v>4932</v>
      </c>
      <c r="AJ1483" s="151" t="str">
        <f t="shared" si="23"/>
        <v>FS</v>
      </c>
      <c r="AK1483" s="151" t="b">
        <f>ISNUMBER(SEARCH("IRT",Table1[[#This Row],[Current_Status]]))</f>
        <v>0</v>
      </c>
      <c r="AL1483" s="152">
        <f>YEAR(Table1[[#This Row],[Project_Initiated]])</f>
        <v>2018</v>
      </c>
      <c r="AM1483" s="87">
        <v>43785</v>
      </c>
      <c r="AN1483" s="87" t="str">
        <f>IF(AND(Table1[[#This Row],[Completed Date]]&gt;="07/01/2019"+0,Table1[[#This Row],[Completed Date]]&lt;="6/30/2020"+0),"FY 19-20",IF(AND(Table1[[#This Row],[Completed Date]]&gt;="07/01/2018"+0,Table1[[#This Row],[Completed Date]]&lt;="6/30/2019"+0),"FY 18-19",""))</f>
        <v>FY 18-19</v>
      </c>
      <c r="AO1483" s="152" t="str">
        <f>IFERROR(FIND("R",Table1[[#This Row],[FS_Priority]]),"")</f>
        <v/>
      </c>
    </row>
    <row r="1484" spans="1:41" hidden="1" x14ac:dyDescent="0.25">
      <c r="A1484" s="192" t="s">
        <v>366</v>
      </c>
      <c r="B1484" s="192" t="s">
        <v>295</v>
      </c>
      <c r="C1484" s="192" t="s">
        <v>366</v>
      </c>
      <c r="D1484" s="199" t="b">
        <v>0</v>
      </c>
      <c r="E1484" s="192" t="s">
        <v>76</v>
      </c>
      <c r="F1484" s="192" t="s">
        <v>3329</v>
      </c>
      <c r="G1484" s="192" t="s">
        <v>295</v>
      </c>
      <c r="H1484" s="192" t="s">
        <v>1092</v>
      </c>
      <c r="I1484" s="192" t="s">
        <v>296</v>
      </c>
      <c r="J1484" s="192" t="s">
        <v>2838</v>
      </c>
      <c r="K1484" s="192" t="s">
        <v>3856</v>
      </c>
      <c r="L1484" s="192" t="s">
        <v>77</v>
      </c>
      <c r="M1484" s="192" t="s">
        <v>3893</v>
      </c>
      <c r="N1484" s="192" t="s">
        <v>295</v>
      </c>
      <c r="O1484" s="192" t="s">
        <v>263</v>
      </c>
      <c r="Q1484" s="192" t="s">
        <v>328</v>
      </c>
      <c r="R1484" s="192" t="s">
        <v>295</v>
      </c>
      <c r="S1484" s="199" t="b">
        <v>0</v>
      </c>
      <c r="V1484" s="198">
        <v>43318</v>
      </c>
      <c r="W1484" s="192" t="s">
        <v>295</v>
      </c>
      <c r="X1484"/>
      <c r="Z1484" s="192" t="s">
        <v>295</v>
      </c>
      <c r="AC1484" s="192" t="s">
        <v>2866</v>
      </c>
      <c r="AE1484" s="192" t="s">
        <v>583</v>
      </c>
      <c r="AF1484" s="192" t="s">
        <v>980</v>
      </c>
      <c r="AG1484" s="192" t="s">
        <v>2884</v>
      </c>
      <c r="AH1484" s="198">
        <v>43448</v>
      </c>
      <c r="AI1484" s="192" t="s">
        <v>4932</v>
      </c>
      <c r="AJ1484" s="151" t="str">
        <f t="shared" si="23"/>
        <v>FS</v>
      </c>
      <c r="AK1484" s="151" t="b">
        <f>ISNUMBER(SEARCH("IRT",Table1[[#This Row],[Current_Status]]))</f>
        <v>0</v>
      </c>
      <c r="AL1484" s="152">
        <f>YEAR(Table1[[#This Row],[Project_Initiated]])</f>
        <v>2018</v>
      </c>
      <c r="AM1484" s="87">
        <v>43785</v>
      </c>
      <c r="AN1484" s="87" t="str">
        <f>IF(AND(Table1[[#This Row],[Completed Date]]&gt;="07/01/2019"+0,Table1[[#This Row],[Completed Date]]&lt;="6/30/2020"+0),"FY 19-20",IF(AND(Table1[[#This Row],[Completed Date]]&gt;="07/01/2018"+0,Table1[[#This Row],[Completed Date]]&lt;="6/30/2019"+0),"FY 18-19",""))</f>
        <v>FY 18-19</v>
      </c>
      <c r="AO1484" s="152" t="str">
        <f>IFERROR(FIND("R",Table1[[#This Row],[FS_Priority]]),"")</f>
        <v/>
      </c>
    </row>
    <row r="1485" spans="1:41" hidden="1" x14ac:dyDescent="0.25">
      <c r="A1485" s="192" t="s">
        <v>454</v>
      </c>
      <c r="B1485" s="192" t="s">
        <v>295</v>
      </c>
      <c r="C1485" s="192" t="s">
        <v>454</v>
      </c>
      <c r="D1485" s="199" t="b">
        <v>0</v>
      </c>
      <c r="E1485" s="192" t="s">
        <v>151</v>
      </c>
      <c r="F1485" s="192" t="s">
        <v>3526</v>
      </c>
      <c r="G1485" s="192" t="s">
        <v>295</v>
      </c>
      <c r="H1485" s="192" t="s">
        <v>378</v>
      </c>
      <c r="I1485" s="192" t="s">
        <v>4112</v>
      </c>
      <c r="J1485" s="192" t="s">
        <v>2838</v>
      </c>
      <c r="K1485" s="192" t="s">
        <v>4035</v>
      </c>
      <c r="L1485" s="192" t="s">
        <v>153</v>
      </c>
      <c r="M1485" s="192" t="s">
        <v>4060</v>
      </c>
      <c r="N1485" s="192" t="s">
        <v>295</v>
      </c>
      <c r="O1485" s="192" t="s">
        <v>243</v>
      </c>
      <c r="Q1485" s="192" t="s">
        <v>455</v>
      </c>
      <c r="R1485" s="192" t="s">
        <v>295</v>
      </c>
      <c r="S1485" s="199" t="b">
        <v>0</v>
      </c>
      <c r="V1485" s="198">
        <v>43319</v>
      </c>
      <c r="W1485" s="192" t="s">
        <v>295</v>
      </c>
      <c r="X1485"/>
      <c r="Z1485" s="192" t="s">
        <v>295</v>
      </c>
      <c r="AC1485" s="192" t="s">
        <v>3163</v>
      </c>
      <c r="AD1485" s="167"/>
      <c r="AE1485" s="192" t="s">
        <v>243</v>
      </c>
      <c r="AF1485" s="192" t="s">
        <v>624</v>
      </c>
      <c r="AG1485" s="192" t="s">
        <v>624</v>
      </c>
      <c r="AH1485" s="198">
        <v>43592</v>
      </c>
      <c r="AI1485" s="192" t="s">
        <v>4932</v>
      </c>
      <c r="AJ1485" s="151" t="str">
        <f t="shared" si="23"/>
        <v>FS</v>
      </c>
      <c r="AK1485" s="151" t="b">
        <f>ISNUMBER(SEARCH("IRT",Table1[[#This Row],[Current_Status]]))</f>
        <v>0</v>
      </c>
      <c r="AL1485" s="152">
        <f>YEAR(Table1[[#This Row],[Project_Initiated]])</f>
        <v>2018</v>
      </c>
      <c r="AM1485" s="87">
        <v>43785</v>
      </c>
      <c r="AN1485" s="87" t="str">
        <f>IF(AND(Table1[[#This Row],[Completed Date]]&gt;="07/01/2019"+0,Table1[[#This Row],[Completed Date]]&lt;="6/30/2020"+0),"FY 19-20",IF(AND(Table1[[#This Row],[Completed Date]]&gt;="07/01/2018"+0,Table1[[#This Row],[Completed Date]]&lt;="6/30/2019"+0),"FY 18-19",""))</f>
        <v>FY 18-19</v>
      </c>
      <c r="AO1485" s="152" t="str">
        <f>IFERROR(FIND("R",Table1[[#This Row],[FS_Priority]]),"")</f>
        <v/>
      </c>
    </row>
    <row r="1486" spans="1:41" hidden="1" x14ac:dyDescent="0.25">
      <c r="A1486" s="192" t="s">
        <v>2938</v>
      </c>
      <c r="B1486" s="192" t="s">
        <v>295</v>
      </c>
      <c r="C1486" s="192" t="s">
        <v>2938</v>
      </c>
      <c r="D1486" s="199" t="b">
        <v>0</v>
      </c>
      <c r="E1486" s="192" t="s">
        <v>151</v>
      </c>
      <c r="F1486" s="192" t="s">
        <v>3488</v>
      </c>
      <c r="G1486" s="192" t="s">
        <v>295</v>
      </c>
      <c r="H1486" s="192" t="s">
        <v>562</v>
      </c>
      <c r="I1486" s="192" t="s">
        <v>3905</v>
      </c>
      <c r="J1486" s="192" t="s">
        <v>2838</v>
      </c>
      <c r="K1486" s="192" t="s">
        <v>4035</v>
      </c>
      <c r="L1486" s="192" t="s">
        <v>153</v>
      </c>
      <c r="M1486" s="192" t="s">
        <v>3906</v>
      </c>
      <c r="N1486" s="192" t="s">
        <v>295</v>
      </c>
      <c r="O1486" s="192" t="s">
        <v>243</v>
      </c>
      <c r="Q1486" s="192" t="s">
        <v>309</v>
      </c>
      <c r="R1486" s="192" t="s">
        <v>295</v>
      </c>
      <c r="S1486" s="199" t="b">
        <v>0</v>
      </c>
      <c r="V1486" s="198">
        <v>43320</v>
      </c>
      <c r="W1486" s="192" t="s">
        <v>295</v>
      </c>
      <c r="X1486"/>
      <c r="Z1486" s="192" t="s">
        <v>295</v>
      </c>
      <c r="AC1486" s="192" t="s">
        <v>3040</v>
      </c>
      <c r="AE1486" s="192" t="s">
        <v>295</v>
      </c>
      <c r="AF1486" s="192" t="s">
        <v>295</v>
      </c>
      <c r="AG1486" s="192" t="s">
        <v>295</v>
      </c>
      <c r="AH1486" s="198">
        <v>43528</v>
      </c>
      <c r="AI1486" s="192" t="s">
        <v>4931</v>
      </c>
      <c r="AJ1486" s="151" t="str">
        <f t="shared" si="23"/>
        <v>FS</v>
      </c>
      <c r="AK1486" s="151" t="b">
        <f>ISNUMBER(SEARCH("IRT",Table1[[#This Row],[Current_Status]]))</f>
        <v>0</v>
      </c>
      <c r="AL1486" s="152">
        <f>YEAR(Table1[[#This Row],[Project_Initiated]])</f>
        <v>2018</v>
      </c>
      <c r="AM1486" s="87">
        <v>43785</v>
      </c>
      <c r="AN1486" s="87" t="str">
        <f>IF(AND(Table1[[#This Row],[Completed Date]]&gt;="07/01/2019"+0,Table1[[#This Row],[Completed Date]]&lt;="6/30/2020"+0),"FY 19-20",IF(AND(Table1[[#This Row],[Completed Date]]&gt;="07/01/2018"+0,Table1[[#This Row],[Completed Date]]&lt;="6/30/2019"+0),"FY 18-19",""))</f>
        <v>FY 18-19</v>
      </c>
      <c r="AO1486" s="152" t="str">
        <f>IFERROR(FIND("R",Table1[[#This Row],[FS_Priority]]),"")</f>
        <v/>
      </c>
    </row>
    <row r="1487" spans="1:41" hidden="1" x14ac:dyDescent="0.25">
      <c r="A1487" s="192" t="s">
        <v>475</v>
      </c>
      <c r="B1487" s="192" t="s">
        <v>295</v>
      </c>
      <c r="C1487" s="192" t="s">
        <v>475</v>
      </c>
      <c r="D1487" s="199" t="b">
        <v>0</v>
      </c>
      <c r="E1487" s="192" t="s">
        <v>151</v>
      </c>
      <c r="F1487" s="192" t="s">
        <v>3493</v>
      </c>
      <c r="G1487" s="192" t="s">
        <v>295</v>
      </c>
      <c r="H1487" s="192" t="s">
        <v>262</v>
      </c>
      <c r="I1487" s="192" t="s">
        <v>472</v>
      </c>
      <c r="J1487" s="192" t="s">
        <v>2838</v>
      </c>
      <c r="K1487" s="192" t="s">
        <v>4035</v>
      </c>
      <c r="L1487" s="192" t="s">
        <v>153</v>
      </c>
      <c r="M1487" s="192" t="s">
        <v>4087</v>
      </c>
      <c r="N1487" s="192" t="s">
        <v>295</v>
      </c>
      <c r="O1487" s="192" t="s">
        <v>263</v>
      </c>
      <c r="Q1487" s="192" t="s">
        <v>318</v>
      </c>
      <c r="R1487" s="192" t="s">
        <v>295</v>
      </c>
      <c r="S1487" s="199" t="b">
        <v>0</v>
      </c>
      <c r="V1487" s="198">
        <v>43320</v>
      </c>
      <c r="W1487" s="192" t="s">
        <v>295</v>
      </c>
      <c r="X1487"/>
      <c r="Z1487" s="192" t="s">
        <v>295</v>
      </c>
      <c r="AC1487" s="192" t="s">
        <v>3008</v>
      </c>
      <c r="AD1487" s="200">
        <v>43362</v>
      </c>
      <c r="AE1487" s="192" t="s">
        <v>583</v>
      </c>
      <c r="AF1487" s="192" t="s">
        <v>2972</v>
      </c>
      <c r="AG1487" s="192" t="s">
        <v>2884</v>
      </c>
      <c r="AH1487" s="200">
        <v>43510</v>
      </c>
      <c r="AI1487" s="192" t="s">
        <v>4932</v>
      </c>
      <c r="AJ1487" s="151" t="str">
        <f t="shared" si="23"/>
        <v>FS</v>
      </c>
      <c r="AK1487" s="151" t="b">
        <f>ISNUMBER(SEARCH("IRT",Table1[[#This Row],[Current_Status]]))</f>
        <v>0</v>
      </c>
      <c r="AL1487" s="152">
        <f>YEAR(Table1[[#This Row],[Project_Initiated]])</f>
        <v>2018</v>
      </c>
      <c r="AM1487" s="87">
        <v>43785</v>
      </c>
      <c r="AN1487" s="87" t="str">
        <f>IF(AND(Table1[[#This Row],[Completed Date]]&gt;="07/01/2019"+0,Table1[[#This Row],[Completed Date]]&lt;="6/30/2020"+0),"FY 19-20",IF(AND(Table1[[#This Row],[Completed Date]]&gt;="07/01/2018"+0,Table1[[#This Row],[Completed Date]]&lt;="6/30/2019"+0),"FY 18-19",""))</f>
        <v>FY 18-19</v>
      </c>
      <c r="AO1487" s="152" t="str">
        <f>IFERROR(FIND("R",Table1[[#This Row],[FS_Priority]]),"")</f>
        <v/>
      </c>
    </row>
    <row r="1488" spans="1:41" hidden="1" x14ac:dyDescent="0.25">
      <c r="A1488" s="192" t="s">
        <v>388</v>
      </c>
      <c r="B1488" s="192" t="s">
        <v>295</v>
      </c>
      <c r="C1488" s="192" t="s">
        <v>388</v>
      </c>
      <c r="D1488" s="199" t="b">
        <v>0</v>
      </c>
      <c r="E1488" s="192" t="s">
        <v>141</v>
      </c>
      <c r="F1488" s="192" t="s">
        <v>3408</v>
      </c>
      <c r="G1488" s="192" t="s">
        <v>295</v>
      </c>
      <c r="H1488" s="192" t="s">
        <v>549</v>
      </c>
      <c r="I1488" s="192" t="s">
        <v>4003</v>
      </c>
      <c r="J1488" s="192" t="s">
        <v>2838</v>
      </c>
      <c r="K1488" s="192" t="s">
        <v>3951</v>
      </c>
      <c r="L1488" s="192" t="s">
        <v>381</v>
      </c>
      <c r="M1488" s="192" t="s">
        <v>3990</v>
      </c>
      <c r="N1488" s="192" t="s">
        <v>295</v>
      </c>
      <c r="O1488" s="192" t="s">
        <v>243</v>
      </c>
      <c r="Q1488" s="192" t="s">
        <v>318</v>
      </c>
      <c r="R1488" s="192" t="s">
        <v>295</v>
      </c>
      <c r="S1488" s="199" t="b">
        <v>0</v>
      </c>
      <c r="V1488" s="198">
        <v>43321</v>
      </c>
      <c r="W1488" s="192" t="s">
        <v>295</v>
      </c>
      <c r="X1488"/>
      <c r="Z1488" s="192" t="s">
        <v>295</v>
      </c>
      <c r="AC1488" s="192" t="s">
        <v>3163</v>
      </c>
      <c r="AE1488" s="192" t="s">
        <v>243</v>
      </c>
      <c r="AF1488" s="192" t="s">
        <v>624</v>
      </c>
      <c r="AG1488" s="192" t="s">
        <v>624</v>
      </c>
      <c r="AH1488" s="200">
        <v>43592</v>
      </c>
      <c r="AI1488" s="192" t="s">
        <v>4932</v>
      </c>
      <c r="AJ1488" s="151" t="str">
        <f t="shared" si="23"/>
        <v>FS</v>
      </c>
      <c r="AK1488" s="151" t="b">
        <f>ISNUMBER(SEARCH("IRT",Table1[[#This Row],[Current_Status]]))</f>
        <v>0</v>
      </c>
      <c r="AL1488" s="152">
        <f>YEAR(Table1[[#This Row],[Project_Initiated]])</f>
        <v>2018</v>
      </c>
      <c r="AM1488" s="87">
        <v>43785</v>
      </c>
      <c r="AN1488" s="87" t="str">
        <f>IF(AND(Table1[[#This Row],[Completed Date]]&gt;="07/01/2019"+0,Table1[[#This Row],[Completed Date]]&lt;="6/30/2020"+0),"FY 19-20",IF(AND(Table1[[#This Row],[Completed Date]]&gt;="07/01/2018"+0,Table1[[#This Row],[Completed Date]]&lt;="6/30/2019"+0),"FY 18-19",""))</f>
        <v>FY 18-19</v>
      </c>
      <c r="AO1488" s="152" t="str">
        <f>IFERROR(FIND("R",Table1[[#This Row],[FS_Priority]]),"")</f>
        <v/>
      </c>
    </row>
    <row r="1489" spans="1:41" hidden="1" x14ac:dyDescent="0.25">
      <c r="A1489" s="192" t="s">
        <v>515</v>
      </c>
      <c r="B1489" s="192" t="s">
        <v>295</v>
      </c>
      <c r="C1489" s="192" t="s">
        <v>515</v>
      </c>
      <c r="D1489" s="199" t="b">
        <v>0</v>
      </c>
      <c r="E1489" s="192" t="s">
        <v>4818</v>
      </c>
      <c r="F1489" s="192" t="s">
        <v>3650</v>
      </c>
      <c r="G1489" s="192" t="s">
        <v>295</v>
      </c>
      <c r="H1489" s="192" t="s">
        <v>545</v>
      </c>
      <c r="I1489" s="192" t="s">
        <v>4281</v>
      </c>
      <c r="J1489" s="192" t="s">
        <v>2838</v>
      </c>
      <c r="K1489" s="192" t="s">
        <v>4268</v>
      </c>
      <c r="L1489" s="192" t="s">
        <v>521</v>
      </c>
      <c r="M1489" s="192" t="s">
        <v>4277</v>
      </c>
      <c r="N1489" s="192" t="s">
        <v>295</v>
      </c>
      <c r="O1489" s="192" t="s">
        <v>243</v>
      </c>
      <c r="Q1489" s="192" t="s">
        <v>324</v>
      </c>
      <c r="R1489" s="192" t="s">
        <v>295</v>
      </c>
      <c r="S1489" s="199" t="b">
        <v>0</v>
      </c>
      <c r="V1489" s="198">
        <v>43321</v>
      </c>
      <c r="W1489" s="192" t="s">
        <v>295</v>
      </c>
      <c r="X1489"/>
      <c r="Z1489" s="192" t="s">
        <v>295</v>
      </c>
      <c r="AC1489" s="192" t="s">
        <v>624</v>
      </c>
      <c r="AE1489" s="192" t="s">
        <v>243</v>
      </c>
      <c r="AF1489" s="192" t="s">
        <v>624</v>
      </c>
      <c r="AG1489" s="192" t="s">
        <v>624</v>
      </c>
      <c r="AH1489" s="200">
        <v>43412</v>
      </c>
      <c r="AI1489" s="192" t="s">
        <v>4932</v>
      </c>
      <c r="AJ1489" s="151" t="str">
        <f t="shared" si="23"/>
        <v>FS</v>
      </c>
      <c r="AK1489" s="151" t="b">
        <f>ISNUMBER(SEARCH("IRT",Table1[[#This Row],[Current_Status]]))</f>
        <v>0</v>
      </c>
      <c r="AL1489" s="152">
        <f>YEAR(Table1[[#This Row],[Project_Initiated]])</f>
        <v>2018</v>
      </c>
      <c r="AM1489" s="87">
        <v>43785</v>
      </c>
      <c r="AN1489" s="87" t="str">
        <f>IF(AND(Table1[[#This Row],[Completed Date]]&gt;="07/01/2019"+0,Table1[[#This Row],[Completed Date]]&lt;="6/30/2020"+0),"FY 19-20",IF(AND(Table1[[#This Row],[Completed Date]]&gt;="07/01/2018"+0,Table1[[#This Row],[Completed Date]]&lt;="6/30/2019"+0),"FY 18-19",""))</f>
        <v>FY 18-19</v>
      </c>
      <c r="AO1489" s="152" t="str">
        <f>IFERROR(FIND("R",Table1[[#This Row],[FS_Priority]]),"")</f>
        <v/>
      </c>
    </row>
    <row r="1490" spans="1:41" hidden="1" x14ac:dyDescent="0.25">
      <c r="A1490" s="192" t="s">
        <v>400</v>
      </c>
      <c r="B1490" s="192" t="s">
        <v>295</v>
      </c>
      <c r="C1490" s="192" t="s">
        <v>400</v>
      </c>
      <c r="D1490" s="199" t="b">
        <v>0</v>
      </c>
      <c r="E1490" s="192" t="s">
        <v>141</v>
      </c>
      <c r="F1490" s="192" t="s">
        <v>3417</v>
      </c>
      <c r="G1490" s="192" t="s">
        <v>295</v>
      </c>
      <c r="H1490" s="192" t="s">
        <v>1143</v>
      </c>
      <c r="I1490" s="192" t="s">
        <v>4011</v>
      </c>
      <c r="J1490" s="192" t="s">
        <v>2838</v>
      </c>
      <c r="K1490" s="192" t="s">
        <v>3951</v>
      </c>
      <c r="L1490" s="192" t="s">
        <v>381</v>
      </c>
      <c r="M1490" s="192" t="s">
        <v>3954</v>
      </c>
      <c r="N1490" s="192" t="s">
        <v>295</v>
      </c>
      <c r="O1490" s="192" t="s">
        <v>243</v>
      </c>
      <c r="Q1490" s="192" t="s">
        <v>401</v>
      </c>
      <c r="R1490" s="192" t="s">
        <v>295</v>
      </c>
      <c r="S1490" s="199" t="b">
        <v>0</v>
      </c>
      <c r="V1490" s="198">
        <v>43321</v>
      </c>
      <c r="W1490" s="192" t="s">
        <v>295</v>
      </c>
      <c r="X1490"/>
      <c r="Z1490" s="192" t="s">
        <v>295</v>
      </c>
      <c r="AC1490" s="192" t="s">
        <v>624</v>
      </c>
      <c r="AE1490" s="192" t="s">
        <v>243</v>
      </c>
      <c r="AF1490" s="192" t="s">
        <v>624</v>
      </c>
      <c r="AG1490" s="192" t="s">
        <v>624</v>
      </c>
      <c r="AH1490" s="198">
        <v>43412</v>
      </c>
      <c r="AI1490" s="192" t="s">
        <v>4932</v>
      </c>
      <c r="AJ1490" s="151" t="str">
        <f t="shared" si="23"/>
        <v>FS</v>
      </c>
      <c r="AK1490" s="151" t="b">
        <f>ISNUMBER(SEARCH("IRT",Table1[[#This Row],[Current_Status]]))</f>
        <v>0</v>
      </c>
      <c r="AL1490" s="152">
        <f>YEAR(Table1[[#This Row],[Project_Initiated]])</f>
        <v>2018</v>
      </c>
      <c r="AM1490" s="87">
        <v>43785</v>
      </c>
      <c r="AN1490" s="87" t="str">
        <f>IF(AND(Table1[[#This Row],[Completed Date]]&gt;="07/01/2019"+0,Table1[[#This Row],[Completed Date]]&lt;="6/30/2020"+0),"FY 19-20",IF(AND(Table1[[#This Row],[Completed Date]]&gt;="07/01/2018"+0,Table1[[#This Row],[Completed Date]]&lt;="6/30/2019"+0),"FY 18-19",""))</f>
        <v>FY 18-19</v>
      </c>
      <c r="AO1490" s="152" t="str">
        <f>IFERROR(FIND("R",Table1[[#This Row],[FS_Priority]]),"")</f>
        <v/>
      </c>
    </row>
    <row r="1491" spans="1:41" hidden="1" x14ac:dyDescent="0.25">
      <c r="A1491" s="192" t="s">
        <v>441</v>
      </c>
      <c r="B1491" s="192" t="s">
        <v>295</v>
      </c>
      <c r="C1491" s="192" t="s">
        <v>441</v>
      </c>
      <c r="D1491" s="199" t="b">
        <v>0</v>
      </c>
      <c r="E1491" s="192" t="s">
        <v>151</v>
      </c>
      <c r="F1491" s="192" t="s">
        <v>3518</v>
      </c>
      <c r="G1491" s="192" t="s">
        <v>295</v>
      </c>
      <c r="H1491" s="192" t="s">
        <v>378</v>
      </c>
      <c r="I1491" s="192" t="s">
        <v>4104</v>
      </c>
      <c r="J1491" s="192" t="s">
        <v>2838</v>
      </c>
      <c r="K1491" s="192" t="s">
        <v>4035</v>
      </c>
      <c r="L1491" s="192" t="s">
        <v>153</v>
      </c>
      <c r="M1491" s="192" t="s">
        <v>4105</v>
      </c>
      <c r="N1491" s="192" t="s">
        <v>295</v>
      </c>
      <c r="O1491" s="192" t="s">
        <v>263</v>
      </c>
      <c r="Q1491" s="192" t="s">
        <v>442</v>
      </c>
      <c r="R1491" s="192" t="s">
        <v>295</v>
      </c>
      <c r="S1491" s="199" t="b">
        <v>0</v>
      </c>
      <c r="V1491" s="198">
        <v>43305</v>
      </c>
      <c r="W1491" s="192" t="s">
        <v>295</v>
      </c>
      <c r="X1491"/>
      <c r="Z1491" s="192" t="s">
        <v>295</v>
      </c>
      <c r="AC1491" s="192" t="s">
        <v>3154</v>
      </c>
      <c r="AD1491" s="200">
        <v>43362</v>
      </c>
      <c r="AE1491" s="192" t="s">
        <v>583</v>
      </c>
      <c r="AF1491" s="192" t="s">
        <v>2802</v>
      </c>
      <c r="AG1491" s="192" t="s">
        <v>2884</v>
      </c>
      <c r="AH1491" s="198">
        <v>43586</v>
      </c>
      <c r="AI1491" s="192" t="s">
        <v>4932</v>
      </c>
      <c r="AJ1491" s="151" t="str">
        <f t="shared" si="23"/>
        <v>FS</v>
      </c>
      <c r="AK1491" s="151" t="b">
        <f>ISNUMBER(SEARCH("IRT",Table1[[#This Row],[Current_Status]]))</f>
        <v>0</v>
      </c>
      <c r="AL1491" s="152">
        <f>YEAR(Table1[[#This Row],[Project_Initiated]])</f>
        <v>2018</v>
      </c>
      <c r="AM1491" s="87">
        <v>43785</v>
      </c>
      <c r="AN1491" s="87" t="str">
        <f>IF(AND(Table1[[#This Row],[Completed Date]]&gt;="07/01/2019"+0,Table1[[#This Row],[Completed Date]]&lt;="6/30/2020"+0),"FY 19-20",IF(AND(Table1[[#This Row],[Completed Date]]&gt;="07/01/2018"+0,Table1[[#This Row],[Completed Date]]&lt;="6/30/2019"+0),"FY 18-19",""))</f>
        <v>FY 18-19</v>
      </c>
      <c r="AO1491" s="152" t="str">
        <f>IFERROR(FIND("R",Table1[[#This Row],[FS_Priority]]),"")</f>
        <v/>
      </c>
    </row>
    <row r="1492" spans="1:41" hidden="1" x14ac:dyDescent="0.25">
      <c r="A1492" s="192" t="s">
        <v>981</v>
      </c>
      <c r="B1492" s="192" t="s">
        <v>295</v>
      </c>
      <c r="C1492" s="192" t="s">
        <v>981</v>
      </c>
      <c r="D1492" s="199" t="b">
        <v>0</v>
      </c>
      <c r="E1492" s="192" t="s">
        <v>76</v>
      </c>
      <c r="F1492" s="192" t="s">
        <v>3316</v>
      </c>
      <c r="G1492" s="192" t="s">
        <v>295</v>
      </c>
      <c r="H1492" s="192" t="s">
        <v>369</v>
      </c>
      <c r="I1492" s="192" t="s">
        <v>3887</v>
      </c>
      <c r="J1492" s="192" t="s">
        <v>2838</v>
      </c>
      <c r="K1492" s="192" t="s">
        <v>3856</v>
      </c>
      <c r="L1492" s="192" t="s">
        <v>77</v>
      </c>
      <c r="M1492" s="192" t="s">
        <v>3888</v>
      </c>
      <c r="N1492" s="192" t="s">
        <v>295</v>
      </c>
      <c r="O1492" s="192" t="s">
        <v>243</v>
      </c>
      <c r="Q1492" s="192" t="s">
        <v>264</v>
      </c>
      <c r="R1492" s="192" t="s">
        <v>295</v>
      </c>
      <c r="S1492" s="199" t="b">
        <v>1</v>
      </c>
      <c r="V1492" s="198">
        <v>43321</v>
      </c>
      <c r="W1492" s="192" t="s">
        <v>295</v>
      </c>
      <c r="X1492"/>
      <c r="Z1492" s="192" t="s">
        <v>295</v>
      </c>
      <c r="AC1492" s="192" t="s">
        <v>624</v>
      </c>
      <c r="AD1492" s="167"/>
      <c r="AE1492" s="192" t="s">
        <v>243</v>
      </c>
      <c r="AF1492" s="192" t="s">
        <v>624</v>
      </c>
      <c r="AG1492" s="192" t="s">
        <v>624</v>
      </c>
      <c r="AH1492" s="200">
        <v>43383</v>
      </c>
      <c r="AI1492" s="192" t="s">
        <v>4932</v>
      </c>
      <c r="AJ1492" s="151" t="str">
        <f t="shared" si="23"/>
        <v>FS</v>
      </c>
      <c r="AK1492" s="151" t="b">
        <f>ISNUMBER(SEARCH("IRT",Table1[[#This Row],[Current_Status]]))</f>
        <v>0</v>
      </c>
      <c r="AL1492" s="152">
        <f>YEAR(Table1[[#This Row],[Project_Initiated]])</f>
        <v>2018</v>
      </c>
      <c r="AM1492" s="87">
        <v>43785</v>
      </c>
      <c r="AN1492" s="87" t="str">
        <f>IF(AND(Table1[[#This Row],[Completed Date]]&gt;="07/01/2019"+0,Table1[[#This Row],[Completed Date]]&lt;="6/30/2020"+0),"FY 19-20",IF(AND(Table1[[#This Row],[Completed Date]]&gt;="07/01/2018"+0,Table1[[#This Row],[Completed Date]]&lt;="6/30/2019"+0),"FY 18-19",""))</f>
        <v>FY 18-19</v>
      </c>
      <c r="AO1492" s="152" t="str">
        <f>IFERROR(FIND("R",Table1[[#This Row],[FS_Priority]]),"")</f>
        <v/>
      </c>
    </row>
    <row r="1493" spans="1:41" hidden="1" x14ac:dyDescent="0.25">
      <c r="A1493" s="192" t="s">
        <v>469</v>
      </c>
      <c r="B1493" s="192" t="s">
        <v>295</v>
      </c>
      <c r="C1493" s="192" t="s">
        <v>469</v>
      </c>
      <c r="D1493" s="199" t="b">
        <v>0</v>
      </c>
      <c r="E1493" s="192" t="s">
        <v>151</v>
      </c>
      <c r="F1493" s="192" t="s">
        <v>3536</v>
      </c>
      <c r="G1493" s="192" t="s">
        <v>295</v>
      </c>
      <c r="H1493" s="192" t="s">
        <v>525</v>
      </c>
      <c r="I1493" s="192" t="s">
        <v>4121</v>
      </c>
      <c r="J1493" s="192" t="s">
        <v>2838</v>
      </c>
      <c r="K1493" s="192" t="s">
        <v>4035</v>
      </c>
      <c r="L1493" s="192" t="s">
        <v>153</v>
      </c>
      <c r="M1493" s="192" t="s">
        <v>4036</v>
      </c>
      <c r="N1493" s="192" t="s">
        <v>295</v>
      </c>
      <c r="O1493" s="192" t="s">
        <v>243</v>
      </c>
      <c r="Q1493" s="192" t="s">
        <v>470</v>
      </c>
      <c r="R1493" s="192" t="s">
        <v>295</v>
      </c>
      <c r="S1493" s="199" t="b">
        <v>0</v>
      </c>
      <c r="V1493" s="198">
        <v>43322</v>
      </c>
      <c r="W1493" s="192" t="s">
        <v>295</v>
      </c>
      <c r="X1493"/>
      <c r="Z1493" s="192" t="s">
        <v>295</v>
      </c>
      <c r="AC1493" s="192" t="s">
        <v>624</v>
      </c>
      <c r="AE1493" s="192" t="s">
        <v>243</v>
      </c>
      <c r="AF1493" s="192" t="s">
        <v>2960</v>
      </c>
      <c r="AG1493" s="192" t="s">
        <v>624</v>
      </c>
      <c r="AH1493" s="198">
        <v>43480</v>
      </c>
      <c r="AI1493" s="192" t="s">
        <v>4932</v>
      </c>
      <c r="AJ1493" s="151" t="str">
        <f t="shared" si="23"/>
        <v>FS</v>
      </c>
      <c r="AK1493" s="151" t="b">
        <f>ISNUMBER(SEARCH("IRT",Table1[[#This Row],[Current_Status]]))</f>
        <v>0</v>
      </c>
      <c r="AL1493" s="152">
        <f>YEAR(Table1[[#This Row],[Project_Initiated]])</f>
        <v>2018</v>
      </c>
      <c r="AM1493" s="87">
        <v>43785</v>
      </c>
      <c r="AN1493" s="87" t="str">
        <f>IF(AND(Table1[[#This Row],[Completed Date]]&gt;="07/01/2019"+0,Table1[[#This Row],[Completed Date]]&lt;="6/30/2020"+0),"FY 19-20",IF(AND(Table1[[#This Row],[Completed Date]]&gt;="07/01/2018"+0,Table1[[#This Row],[Completed Date]]&lt;="6/30/2019"+0),"FY 18-19",""))</f>
        <v>FY 18-19</v>
      </c>
      <c r="AO1493" s="152" t="str">
        <f>IFERROR(FIND("R",Table1[[#This Row],[FS_Priority]]),"")</f>
        <v/>
      </c>
    </row>
    <row r="1494" spans="1:41" hidden="1" x14ac:dyDescent="0.25">
      <c r="A1494" s="192" t="s">
        <v>499</v>
      </c>
      <c r="B1494" s="192" t="s">
        <v>295</v>
      </c>
      <c r="C1494" s="192" t="s">
        <v>499</v>
      </c>
      <c r="D1494" s="199" t="b">
        <v>0</v>
      </c>
      <c r="E1494" s="192" t="s">
        <v>215</v>
      </c>
      <c r="F1494" s="192" t="s">
        <v>3635</v>
      </c>
      <c r="G1494" s="192" t="s">
        <v>295</v>
      </c>
      <c r="H1494" s="192" t="s">
        <v>541</v>
      </c>
      <c r="I1494" s="192" t="s">
        <v>4263</v>
      </c>
      <c r="J1494" s="192" t="s">
        <v>2838</v>
      </c>
      <c r="K1494" s="192" t="s">
        <v>4842</v>
      </c>
      <c r="L1494" s="192" t="s">
        <v>518</v>
      </c>
      <c r="M1494" s="192" t="s">
        <v>4264</v>
      </c>
      <c r="N1494" s="192" t="s">
        <v>295</v>
      </c>
      <c r="O1494" s="192" t="s">
        <v>243</v>
      </c>
      <c r="Q1494" s="192" t="s">
        <v>323</v>
      </c>
      <c r="R1494" s="192" t="s">
        <v>295</v>
      </c>
      <c r="S1494" s="199" t="b">
        <v>0</v>
      </c>
      <c r="V1494" s="198">
        <v>43326</v>
      </c>
      <c r="W1494" s="192" t="s">
        <v>295</v>
      </c>
      <c r="X1494"/>
      <c r="Z1494" s="192" t="s">
        <v>295</v>
      </c>
      <c r="AC1494" s="192" t="s">
        <v>624</v>
      </c>
      <c r="AE1494" s="192" t="s">
        <v>243</v>
      </c>
      <c r="AF1494" s="192" t="s">
        <v>624</v>
      </c>
      <c r="AG1494" s="192" t="s">
        <v>624</v>
      </c>
      <c r="AH1494" s="198">
        <v>43392</v>
      </c>
      <c r="AI1494" s="192" t="s">
        <v>4932</v>
      </c>
      <c r="AJ1494" s="151" t="str">
        <f t="shared" si="23"/>
        <v>FS</v>
      </c>
      <c r="AK1494" s="151" t="b">
        <f>ISNUMBER(SEARCH("IRT",Table1[[#This Row],[Current_Status]]))</f>
        <v>0</v>
      </c>
      <c r="AL1494" s="152">
        <f>YEAR(Table1[[#This Row],[Project_Initiated]])</f>
        <v>2018</v>
      </c>
      <c r="AM1494" s="87">
        <v>43785</v>
      </c>
      <c r="AN1494" s="87" t="str">
        <f>IF(AND(Table1[[#This Row],[Completed Date]]&gt;="07/01/2019"+0,Table1[[#This Row],[Completed Date]]&lt;="6/30/2020"+0),"FY 19-20",IF(AND(Table1[[#This Row],[Completed Date]]&gt;="07/01/2018"+0,Table1[[#This Row],[Completed Date]]&lt;="6/30/2019"+0),"FY 18-19",""))</f>
        <v>FY 18-19</v>
      </c>
      <c r="AO1494" s="152" t="str">
        <f>IFERROR(FIND("R",Table1[[#This Row],[FS_Priority]]),"")</f>
        <v/>
      </c>
    </row>
    <row r="1495" spans="1:41" hidden="1" x14ac:dyDescent="0.25">
      <c r="A1495" s="192" t="s">
        <v>458</v>
      </c>
      <c r="B1495" s="192" t="s">
        <v>295</v>
      </c>
      <c r="C1495" s="192" t="s">
        <v>458</v>
      </c>
      <c r="D1495" s="199" t="b">
        <v>0</v>
      </c>
      <c r="E1495" s="192" t="s">
        <v>151</v>
      </c>
      <c r="F1495" s="192" t="s">
        <v>3528</v>
      </c>
      <c r="G1495" s="192" t="s">
        <v>295</v>
      </c>
      <c r="H1495" s="192" t="s">
        <v>556</v>
      </c>
      <c r="I1495" s="192" t="s">
        <v>4114</v>
      </c>
      <c r="J1495" s="192" t="s">
        <v>2838</v>
      </c>
      <c r="K1495" s="192" t="s">
        <v>4035</v>
      </c>
      <c r="L1495" s="192" t="s">
        <v>153</v>
      </c>
      <c r="M1495" s="192" t="s">
        <v>4094</v>
      </c>
      <c r="N1495" s="192" t="s">
        <v>295</v>
      </c>
      <c r="O1495" s="192" t="s">
        <v>263</v>
      </c>
      <c r="Q1495" s="192" t="s">
        <v>459</v>
      </c>
      <c r="R1495" s="192" t="s">
        <v>295</v>
      </c>
      <c r="S1495" s="199" t="b">
        <v>0</v>
      </c>
      <c r="V1495" s="198">
        <v>43326</v>
      </c>
      <c r="W1495" s="192" t="s">
        <v>295</v>
      </c>
      <c r="X1495"/>
      <c r="Z1495" s="192" t="s">
        <v>295</v>
      </c>
      <c r="AC1495" s="192" t="s">
        <v>3117</v>
      </c>
      <c r="AE1495" s="192" t="s">
        <v>257</v>
      </c>
      <c r="AF1495" s="192" t="s">
        <v>3118</v>
      </c>
      <c r="AG1495" s="192" t="s">
        <v>2884</v>
      </c>
      <c r="AH1495" s="198">
        <v>43570</v>
      </c>
      <c r="AI1495" s="192" t="s">
        <v>4932</v>
      </c>
      <c r="AJ1495" s="151" t="str">
        <f t="shared" si="23"/>
        <v>FS</v>
      </c>
      <c r="AK1495" s="151" t="b">
        <f>ISNUMBER(SEARCH("IRT",Table1[[#This Row],[Current_Status]]))</f>
        <v>0</v>
      </c>
      <c r="AL1495" s="152">
        <f>YEAR(Table1[[#This Row],[Project_Initiated]])</f>
        <v>2018</v>
      </c>
      <c r="AM1495" s="87">
        <v>43785</v>
      </c>
      <c r="AN1495" s="87" t="str">
        <f>IF(AND(Table1[[#This Row],[Completed Date]]&gt;="07/01/2019"+0,Table1[[#This Row],[Completed Date]]&lt;="6/30/2020"+0),"FY 19-20",IF(AND(Table1[[#This Row],[Completed Date]]&gt;="07/01/2018"+0,Table1[[#This Row],[Completed Date]]&lt;="6/30/2019"+0),"FY 18-19",""))</f>
        <v>FY 18-19</v>
      </c>
      <c r="AO1495" s="152" t="str">
        <f>IFERROR(FIND("R",Table1[[#This Row],[FS_Priority]]),"")</f>
        <v/>
      </c>
    </row>
    <row r="1496" spans="1:41" hidden="1" x14ac:dyDescent="0.25">
      <c r="A1496" s="192" t="s">
        <v>982</v>
      </c>
      <c r="B1496" s="192" t="s">
        <v>295</v>
      </c>
      <c r="C1496" s="192" t="s">
        <v>982</v>
      </c>
      <c r="D1496" s="199" t="b">
        <v>0</v>
      </c>
      <c r="E1496" s="192" t="s">
        <v>151</v>
      </c>
      <c r="F1496" s="192" t="s">
        <v>3468</v>
      </c>
      <c r="G1496" s="192" t="s">
        <v>295</v>
      </c>
      <c r="H1496" s="192" t="s">
        <v>116</v>
      </c>
      <c r="I1496" s="192" t="s">
        <v>4045</v>
      </c>
      <c r="J1496" s="192" t="s">
        <v>2838</v>
      </c>
      <c r="K1496" s="192" t="s">
        <v>4035</v>
      </c>
      <c r="L1496" s="192" t="s">
        <v>153</v>
      </c>
      <c r="M1496" s="192" t="s">
        <v>4043</v>
      </c>
      <c r="N1496" s="192" t="s">
        <v>295</v>
      </c>
      <c r="O1496" s="192" t="s">
        <v>263</v>
      </c>
      <c r="Q1496" s="192" t="s">
        <v>295</v>
      </c>
      <c r="R1496" s="192" t="s">
        <v>326</v>
      </c>
      <c r="S1496" s="199" t="b">
        <v>1</v>
      </c>
      <c r="V1496" s="198">
        <v>43269</v>
      </c>
      <c r="W1496" s="192" t="s">
        <v>295</v>
      </c>
      <c r="X1496"/>
      <c r="Z1496" s="192" t="s">
        <v>295</v>
      </c>
      <c r="AC1496" s="192" t="s">
        <v>2873</v>
      </c>
      <c r="AE1496" s="192" t="s">
        <v>583</v>
      </c>
      <c r="AF1496" s="192" t="s">
        <v>4507</v>
      </c>
      <c r="AG1496" s="192" t="s">
        <v>2884</v>
      </c>
      <c r="AH1496" s="198">
        <v>43448</v>
      </c>
      <c r="AI1496" s="192" t="s">
        <v>4935</v>
      </c>
      <c r="AJ1496" s="151" t="str">
        <f t="shared" si="23"/>
        <v>FS</v>
      </c>
      <c r="AK1496" s="151" t="b">
        <f>ISNUMBER(SEARCH("IRT",Table1[[#This Row],[Current_Status]]))</f>
        <v>0</v>
      </c>
      <c r="AL1496" s="152">
        <f>YEAR(Table1[[#This Row],[Project_Initiated]])</f>
        <v>2018</v>
      </c>
      <c r="AM1496" s="87">
        <v>43785</v>
      </c>
      <c r="AN1496" s="87" t="str">
        <f>IF(AND(Table1[[#This Row],[Completed Date]]&gt;="07/01/2019"+0,Table1[[#This Row],[Completed Date]]&lt;="6/30/2020"+0),"FY 19-20",IF(AND(Table1[[#This Row],[Completed Date]]&gt;="07/01/2018"+0,Table1[[#This Row],[Completed Date]]&lt;="6/30/2019"+0),"FY 18-19",""))</f>
        <v>FY 18-19</v>
      </c>
      <c r="AO1496" s="152" t="str">
        <f>IFERROR(FIND("R",Table1[[#This Row],[FS_Priority]]),"")</f>
        <v/>
      </c>
    </row>
    <row r="1497" spans="1:41" hidden="1" x14ac:dyDescent="0.25">
      <c r="A1497" s="192" t="s">
        <v>983</v>
      </c>
      <c r="B1497" s="192" t="s">
        <v>295</v>
      </c>
      <c r="C1497" s="192" t="s">
        <v>983</v>
      </c>
      <c r="D1497" s="199" t="b">
        <v>0</v>
      </c>
      <c r="E1497" s="192" t="s">
        <v>151</v>
      </c>
      <c r="F1497" s="192" t="s">
        <v>3457</v>
      </c>
      <c r="G1497" s="192" t="s">
        <v>295</v>
      </c>
      <c r="H1497" s="192" t="s">
        <v>116</v>
      </c>
      <c r="I1497" s="192" t="s">
        <v>3884</v>
      </c>
      <c r="J1497" s="192" t="s">
        <v>2838</v>
      </c>
      <c r="K1497" s="192" t="s">
        <v>4035</v>
      </c>
      <c r="L1497" s="192" t="s">
        <v>153</v>
      </c>
      <c r="M1497" s="192" t="s">
        <v>4043</v>
      </c>
      <c r="N1497" s="192" t="s">
        <v>295</v>
      </c>
      <c r="O1497" s="192" t="s">
        <v>263</v>
      </c>
      <c r="Q1497" s="192" t="s">
        <v>295</v>
      </c>
      <c r="R1497" s="192" t="s">
        <v>327</v>
      </c>
      <c r="S1497" s="199" t="b">
        <v>1</v>
      </c>
      <c r="V1497" s="198">
        <v>43269</v>
      </c>
      <c r="W1497" s="192" t="s">
        <v>295</v>
      </c>
      <c r="X1497"/>
      <c r="Z1497" s="192" t="s">
        <v>295</v>
      </c>
      <c r="AC1497" s="192" t="s">
        <v>2795</v>
      </c>
      <c r="AE1497" s="192" t="s">
        <v>583</v>
      </c>
      <c r="AF1497" s="192" t="s">
        <v>2796</v>
      </c>
      <c r="AG1497" s="192" t="s">
        <v>2884</v>
      </c>
      <c r="AH1497" s="200">
        <v>43412</v>
      </c>
      <c r="AI1497" s="192" t="s">
        <v>4935</v>
      </c>
      <c r="AJ1497" s="151" t="str">
        <f t="shared" si="23"/>
        <v>FS</v>
      </c>
      <c r="AK1497" s="151" t="b">
        <f>ISNUMBER(SEARCH("IRT",Table1[[#This Row],[Current_Status]]))</f>
        <v>0</v>
      </c>
      <c r="AL1497" s="152">
        <f>YEAR(Table1[[#This Row],[Project_Initiated]])</f>
        <v>2018</v>
      </c>
      <c r="AM1497" s="87">
        <v>43785</v>
      </c>
      <c r="AN1497" s="87" t="str">
        <f>IF(AND(Table1[[#This Row],[Completed Date]]&gt;="07/01/2019"+0,Table1[[#This Row],[Completed Date]]&lt;="6/30/2020"+0),"FY 19-20",IF(AND(Table1[[#This Row],[Completed Date]]&gt;="07/01/2018"+0,Table1[[#This Row],[Completed Date]]&lt;="6/30/2019"+0),"FY 18-19",""))</f>
        <v>FY 18-19</v>
      </c>
      <c r="AO1497" s="152" t="str">
        <f>IFERROR(FIND("R",Table1[[#This Row],[FS_Priority]]),"")</f>
        <v/>
      </c>
    </row>
    <row r="1498" spans="1:41" hidden="1" x14ac:dyDescent="0.25">
      <c r="A1498" s="192" t="s">
        <v>984</v>
      </c>
      <c r="B1498" s="192" t="s">
        <v>295</v>
      </c>
      <c r="C1498" s="192" t="s">
        <v>984</v>
      </c>
      <c r="D1498" s="199" t="b">
        <v>0</v>
      </c>
      <c r="E1498" s="192" t="s">
        <v>371</v>
      </c>
      <c r="F1498" s="192" t="s">
        <v>3339</v>
      </c>
      <c r="G1498" s="192" t="s">
        <v>725</v>
      </c>
      <c r="H1498" s="192" t="s">
        <v>562</v>
      </c>
      <c r="I1498" s="192" t="s">
        <v>3912</v>
      </c>
      <c r="J1498" s="192" t="s">
        <v>2851</v>
      </c>
      <c r="K1498" s="192" t="s">
        <v>295</v>
      </c>
      <c r="L1498" s="192" t="s">
        <v>295</v>
      </c>
      <c r="M1498" s="192" t="s">
        <v>3906</v>
      </c>
      <c r="N1498" s="192" t="s">
        <v>295</v>
      </c>
      <c r="O1498" s="192" t="s">
        <v>243</v>
      </c>
      <c r="Q1498" s="192" t="s">
        <v>295</v>
      </c>
      <c r="R1498" s="192" t="s">
        <v>295</v>
      </c>
      <c r="S1498" s="199" t="b">
        <v>0</v>
      </c>
      <c r="V1498" s="198">
        <v>43328</v>
      </c>
      <c r="W1498" s="192" t="s">
        <v>295</v>
      </c>
      <c r="X1498"/>
      <c r="Z1498" s="192" t="s">
        <v>295</v>
      </c>
      <c r="AC1498" s="192" t="s">
        <v>2858</v>
      </c>
      <c r="AE1498" s="192" t="s">
        <v>295</v>
      </c>
      <c r="AF1498" s="192" t="s">
        <v>295</v>
      </c>
      <c r="AG1498" s="192" t="s">
        <v>295</v>
      </c>
      <c r="AH1498" s="200">
        <v>43447</v>
      </c>
      <c r="AI1498" s="192" t="s">
        <v>4932</v>
      </c>
      <c r="AJ1498" s="151" t="str">
        <f t="shared" si="23"/>
        <v>FS</v>
      </c>
      <c r="AK1498" s="151" t="b">
        <f>ISNUMBER(SEARCH("IRT",Table1[[#This Row],[Current_Status]]))</f>
        <v>0</v>
      </c>
      <c r="AL1498" s="152">
        <f>YEAR(Table1[[#This Row],[Project_Initiated]])</f>
        <v>2018</v>
      </c>
      <c r="AM1498" s="87">
        <v>43785</v>
      </c>
      <c r="AN1498" s="87" t="str">
        <f>IF(AND(Table1[[#This Row],[Completed Date]]&gt;="07/01/2019"+0,Table1[[#This Row],[Completed Date]]&lt;="6/30/2020"+0),"FY 19-20",IF(AND(Table1[[#This Row],[Completed Date]]&gt;="07/01/2018"+0,Table1[[#This Row],[Completed Date]]&lt;="6/30/2019"+0),"FY 18-19",""))</f>
        <v>FY 18-19</v>
      </c>
      <c r="AO1498" s="152" t="str">
        <f>IFERROR(FIND("R",Table1[[#This Row],[FS_Priority]]),"")</f>
        <v/>
      </c>
    </row>
    <row r="1499" spans="1:41" hidden="1" x14ac:dyDescent="0.25">
      <c r="A1499" s="192" t="s">
        <v>985</v>
      </c>
      <c r="B1499" s="192" t="s">
        <v>295</v>
      </c>
      <c r="C1499" s="192" t="s">
        <v>985</v>
      </c>
      <c r="D1499" s="199" t="b">
        <v>0</v>
      </c>
      <c r="E1499" s="192" t="s">
        <v>151</v>
      </c>
      <c r="F1499" s="192" t="s">
        <v>3454</v>
      </c>
      <c r="G1499" s="192" t="s">
        <v>986</v>
      </c>
      <c r="H1499" s="192" t="s">
        <v>525</v>
      </c>
      <c r="I1499" s="192" t="s">
        <v>4037</v>
      </c>
      <c r="J1499" s="192" t="s">
        <v>2854</v>
      </c>
      <c r="K1499" s="192" t="s">
        <v>4035</v>
      </c>
      <c r="L1499" s="192" t="s">
        <v>153</v>
      </c>
      <c r="M1499" s="192" t="s">
        <v>3907</v>
      </c>
      <c r="N1499" s="192" t="s">
        <v>295</v>
      </c>
      <c r="O1499" s="192" t="s">
        <v>263</v>
      </c>
      <c r="Q1499" s="192" t="s">
        <v>295</v>
      </c>
      <c r="R1499" s="192" t="s">
        <v>295</v>
      </c>
      <c r="S1499" s="199" t="b">
        <v>0</v>
      </c>
      <c r="V1499" s="198">
        <v>43328</v>
      </c>
      <c r="W1499" s="192" t="s">
        <v>295</v>
      </c>
      <c r="X1499"/>
      <c r="Z1499" s="192" t="s">
        <v>295</v>
      </c>
      <c r="AC1499" s="192" t="s">
        <v>295</v>
      </c>
      <c r="AE1499" s="192" t="s">
        <v>295</v>
      </c>
      <c r="AF1499" s="192" t="s">
        <v>295</v>
      </c>
      <c r="AG1499" s="192" t="s">
        <v>2883</v>
      </c>
      <c r="AH1499" s="198">
        <v>43391</v>
      </c>
      <c r="AI1499" s="192" t="s">
        <v>4932</v>
      </c>
      <c r="AJ1499" s="151" t="str">
        <f t="shared" si="23"/>
        <v>FS</v>
      </c>
      <c r="AK1499" s="151" t="b">
        <f>ISNUMBER(SEARCH("IRT",Table1[[#This Row],[Current_Status]]))</f>
        <v>0</v>
      </c>
      <c r="AL1499" s="152">
        <f>YEAR(Table1[[#This Row],[Project_Initiated]])</f>
        <v>2018</v>
      </c>
      <c r="AM1499" s="87">
        <v>43785</v>
      </c>
      <c r="AN1499" s="87" t="str">
        <f>IF(AND(Table1[[#This Row],[Completed Date]]&gt;="07/01/2019"+0,Table1[[#This Row],[Completed Date]]&lt;="6/30/2020"+0),"FY 19-20",IF(AND(Table1[[#This Row],[Completed Date]]&gt;="07/01/2018"+0,Table1[[#This Row],[Completed Date]]&lt;="6/30/2019"+0),"FY 18-19",""))</f>
        <v>FY 18-19</v>
      </c>
      <c r="AO1499" s="152" t="str">
        <f>IFERROR(FIND("R",Table1[[#This Row],[FS_Priority]]),"")</f>
        <v/>
      </c>
    </row>
    <row r="1500" spans="1:41" hidden="1" x14ac:dyDescent="0.25">
      <c r="A1500" s="192" t="s">
        <v>435</v>
      </c>
      <c r="B1500" s="192" t="s">
        <v>295</v>
      </c>
      <c r="C1500" s="192" t="s">
        <v>435</v>
      </c>
      <c r="D1500" s="199" t="b">
        <v>0</v>
      </c>
      <c r="E1500" s="192" t="s">
        <v>151</v>
      </c>
      <c r="F1500" s="192" t="s">
        <v>3515</v>
      </c>
      <c r="G1500" s="192" t="s">
        <v>295</v>
      </c>
      <c r="H1500" s="192" t="s">
        <v>75</v>
      </c>
      <c r="I1500" s="192" t="s">
        <v>295</v>
      </c>
      <c r="J1500" s="192" t="s">
        <v>2838</v>
      </c>
      <c r="K1500" s="192" t="s">
        <v>4035</v>
      </c>
      <c r="L1500" s="192" t="s">
        <v>153</v>
      </c>
      <c r="M1500" s="192" t="s">
        <v>4048</v>
      </c>
      <c r="N1500" s="192" t="s">
        <v>295</v>
      </c>
      <c r="O1500" s="192" t="s">
        <v>243</v>
      </c>
      <c r="Q1500" s="192" t="s">
        <v>436</v>
      </c>
      <c r="R1500" s="192" t="s">
        <v>295</v>
      </c>
      <c r="S1500" s="199" t="b">
        <v>0</v>
      </c>
      <c r="V1500" s="198">
        <v>43332</v>
      </c>
      <c r="W1500" s="192" t="s">
        <v>295</v>
      </c>
      <c r="X1500"/>
      <c r="Z1500" s="192" t="s">
        <v>295</v>
      </c>
      <c r="AC1500" s="192" t="s">
        <v>624</v>
      </c>
      <c r="AE1500" s="192" t="s">
        <v>243</v>
      </c>
      <c r="AF1500" s="192" t="s">
        <v>624</v>
      </c>
      <c r="AG1500" s="192" t="s">
        <v>624</v>
      </c>
      <c r="AH1500" s="198">
        <v>43412</v>
      </c>
      <c r="AI1500" s="192" t="s">
        <v>4932</v>
      </c>
      <c r="AJ1500" s="151" t="str">
        <f t="shared" si="23"/>
        <v>FS</v>
      </c>
      <c r="AK1500" s="151" t="b">
        <f>ISNUMBER(SEARCH("IRT",Table1[[#This Row],[Current_Status]]))</f>
        <v>0</v>
      </c>
      <c r="AL1500" s="152">
        <f>YEAR(Table1[[#This Row],[Project_Initiated]])</f>
        <v>2018</v>
      </c>
      <c r="AM1500" s="87">
        <v>43785</v>
      </c>
      <c r="AN1500" s="87" t="str">
        <f>IF(AND(Table1[[#This Row],[Completed Date]]&gt;="07/01/2019"+0,Table1[[#This Row],[Completed Date]]&lt;="6/30/2020"+0),"FY 19-20",IF(AND(Table1[[#This Row],[Completed Date]]&gt;="07/01/2018"+0,Table1[[#This Row],[Completed Date]]&lt;="6/30/2019"+0),"FY 18-19",""))</f>
        <v>FY 18-19</v>
      </c>
      <c r="AO1500" s="152" t="str">
        <f>IFERROR(FIND("R",Table1[[#This Row],[FS_Priority]]),"")</f>
        <v/>
      </c>
    </row>
    <row r="1501" spans="1:41" hidden="1" x14ac:dyDescent="0.25">
      <c r="A1501" s="192" t="s">
        <v>333</v>
      </c>
      <c r="B1501" s="192" t="s">
        <v>295</v>
      </c>
      <c r="C1501" s="192" t="s">
        <v>333</v>
      </c>
      <c r="D1501" s="199" t="b">
        <v>0</v>
      </c>
      <c r="E1501" s="192" t="s">
        <v>4804</v>
      </c>
      <c r="F1501" s="192" t="s">
        <v>3274</v>
      </c>
      <c r="G1501" s="192" t="s">
        <v>295</v>
      </c>
      <c r="H1501" s="192" t="s">
        <v>356</v>
      </c>
      <c r="I1501" s="192" t="s">
        <v>295</v>
      </c>
      <c r="J1501" s="192" t="s">
        <v>2838</v>
      </c>
      <c r="K1501" s="192" t="s">
        <v>3793</v>
      </c>
      <c r="L1501" s="192" t="s">
        <v>332</v>
      </c>
      <c r="M1501" s="192" t="s">
        <v>3803</v>
      </c>
      <c r="N1501" s="192" t="s">
        <v>295</v>
      </c>
      <c r="O1501" s="192" t="s">
        <v>243</v>
      </c>
      <c r="Q1501" s="192" t="s">
        <v>305</v>
      </c>
      <c r="R1501" s="192" t="s">
        <v>295</v>
      </c>
      <c r="S1501" s="199" t="b">
        <v>0</v>
      </c>
      <c r="V1501" s="198">
        <v>43332</v>
      </c>
      <c r="W1501" s="192" t="s">
        <v>295</v>
      </c>
      <c r="X1501"/>
      <c r="Z1501" s="192" t="s">
        <v>295</v>
      </c>
      <c r="AC1501" s="192" t="s">
        <v>624</v>
      </c>
      <c r="AD1501" s="167"/>
      <c r="AE1501" s="192" t="s">
        <v>243</v>
      </c>
      <c r="AF1501" s="192" t="s">
        <v>624</v>
      </c>
      <c r="AG1501" s="192" t="s">
        <v>624</v>
      </c>
      <c r="AH1501" s="198">
        <v>43412</v>
      </c>
      <c r="AI1501" s="192" t="s">
        <v>4932</v>
      </c>
      <c r="AJ1501" s="151" t="str">
        <f t="shared" si="23"/>
        <v>FS</v>
      </c>
      <c r="AK1501" s="151" t="b">
        <f>ISNUMBER(SEARCH("IRT",Table1[[#This Row],[Current_Status]]))</f>
        <v>0</v>
      </c>
      <c r="AL1501" s="152">
        <f>YEAR(Table1[[#This Row],[Project_Initiated]])</f>
        <v>2018</v>
      </c>
      <c r="AM1501" s="87">
        <v>43785</v>
      </c>
      <c r="AN1501" s="87" t="str">
        <f>IF(AND(Table1[[#This Row],[Completed Date]]&gt;="07/01/2019"+0,Table1[[#This Row],[Completed Date]]&lt;="6/30/2020"+0),"FY 19-20",IF(AND(Table1[[#This Row],[Completed Date]]&gt;="07/01/2018"+0,Table1[[#This Row],[Completed Date]]&lt;="6/30/2019"+0),"FY 18-19",""))</f>
        <v>FY 18-19</v>
      </c>
      <c r="AO1501" s="152" t="str">
        <f>IFERROR(FIND("R",Table1[[#This Row],[FS_Priority]]),"")</f>
        <v/>
      </c>
    </row>
    <row r="1502" spans="1:41" hidden="1" x14ac:dyDescent="0.25">
      <c r="A1502" s="192" t="s">
        <v>450</v>
      </c>
      <c r="B1502" s="192" t="s">
        <v>295</v>
      </c>
      <c r="C1502" s="192" t="s">
        <v>450</v>
      </c>
      <c r="D1502" s="199" t="b">
        <v>0</v>
      </c>
      <c r="E1502" s="192" t="s">
        <v>151</v>
      </c>
      <c r="F1502" s="192" t="s">
        <v>3524</v>
      </c>
      <c r="G1502" s="192" t="s">
        <v>3073</v>
      </c>
      <c r="H1502" s="192" t="s">
        <v>519</v>
      </c>
      <c r="I1502" s="192" t="s">
        <v>4109</v>
      </c>
      <c r="J1502" s="192" t="s">
        <v>2865</v>
      </c>
      <c r="K1502" s="192" t="s">
        <v>4035</v>
      </c>
      <c r="L1502" s="192" t="s">
        <v>153</v>
      </c>
      <c r="M1502" s="192" t="s">
        <v>4110</v>
      </c>
      <c r="N1502" s="192" t="s">
        <v>295</v>
      </c>
      <c r="O1502" s="192" t="s">
        <v>263</v>
      </c>
      <c r="Q1502" s="192" t="s">
        <v>451</v>
      </c>
      <c r="R1502" s="192" t="s">
        <v>295</v>
      </c>
      <c r="S1502" s="199" t="b">
        <v>0</v>
      </c>
      <c r="V1502" s="198">
        <v>43332</v>
      </c>
      <c r="W1502" s="192" t="s">
        <v>295</v>
      </c>
      <c r="X1502"/>
      <c r="Z1502" s="192" t="s">
        <v>295</v>
      </c>
      <c r="AC1502" s="192" t="s">
        <v>5089</v>
      </c>
      <c r="AD1502" s="200">
        <v>43381</v>
      </c>
      <c r="AE1502" s="192" t="s">
        <v>583</v>
      </c>
      <c r="AF1502" s="192" t="s">
        <v>3116</v>
      </c>
      <c r="AG1502" s="192" t="s">
        <v>2884</v>
      </c>
      <c r="AH1502"/>
      <c r="AI1502" s="192" t="s">
        <v>4932</v>
      </c>
      <c r="AJ1502" s="151" t="str">
        <f t="shared" si="23"/>
        <v>FS</v>
      </c>
      <c r="AK1502" s="151" t="b">
        <f>ISNUMBER(SEARCH("IRT",Table1[[#This Row],[Current_Status]]))</f>
        <v>0</v>
      </c>
      <c r="AL1502" s="152">
        <f>YEAR(Table1[[#This Row],[Project_Initiated]])</f>
        <v>2018</v>
      </c>
      <c r="AM1502" s="87">
        <v>43785</v>
      </c>
      <c r="AN1502" s="87" t="str">
        <f>IF(AND(Table1[[#This Row],[Completed Date]]&gt;="07/01/2019"+0,Table1[[#This Row],[Completed Date]]&lt;="6/30/2020"+0),"FY 19-20",IF(AND(Table1[[#This Row],[Completed Date]]&gt;="07/01/2018"+0,Table1[[#This Row],[Completed Date]]&lt;="6/30/2019"+0),"FY 18-19",""))</f>
        <v/>
      </c>
      <c r="AO1502" s="152" t="str">
        <f>IFERROR(FIND("R",Table1[[#This Row],[FS_Priority]]),"")</f>
        <v/>
      </c>
    </row>
    <row r="1503" spans="1:41" hidden="1" x14ac:dyDescent="0.25">
      <c r="A1503" s="192" t="s">
        <v>405</v>
      </c>
      <c r="B1503" s="192" t="s">
        <v>295</v>
      </c>
      <c r="C1503" s="192" t="s">
        <v>405</v>
      </c>
      <c r="D1503" s="199" t="b">
        <v>0</v>
      </c>
      <c r="E1503" s="192" t="s">
        <v>141</v>
      </c>
      <c r="F1503" s="192" t="s">
        <v>3433</v>
      </c>
      <c r="G1503" s="192" t="s">
        <v>295</v>
      </c>
      <c r="H1503" s="192" t="s">
        <v>549</v>
      </c>
      <c r="I1503" s="192" t="s">
        <v>4021</v>
      </c>
      <c r="J1503" s="192" t="s">
        <v>2838</v>
      </c>
      <c r="K1503" s="192" t="s">
        <v>3951</v>
      </c>
      <c r="L1503" s="192" t="s">
        <v>381</v>
      </c>
      <c r="M1503" s="192" t="s">
        <v>3982</v>
      </c>
      <c r="N1503" s="192" t="s">
        <v>295</v>
      </c>
      <c r="O1503" s="192" t="s">
        <v>243</v>
      </c>
      <c r="Q1503" s="192" t="s">
        <v>328</v>
      </c>
      <c r="R1503" s="192" t="s">
        <v>295</v>
      </c>
      <c r="S1503" s="199" t="b">
        <v>0</v>
      </c>
      <c r="V1503" s="198">
        <v>43332</v>
      </c>
      <c r="W1503" s="192" t="s">
        <v>295</v>
      </c>
      <c r="X1503"/>
      <c r="Z1503" s="192" t="s">
        <v>295</v>
      </c>
      <c r="AC1503" s="192" t="s">
        <v>624</v>
      </c>
      <c r="AE1503" s="192" t="s">
        <v>243</v>
      </c>
      <c r="AF1503" s="192" t="s">
        <v>624</v>
      </c>
      <c r="AG1503" s="192" t="s">
        <v>624</v>
      </c>
      <c r="AH1503" s="198">
        <v>43412</v>
      </c>
      <c r="AI1503" s="192" t="s">
        <v>4932</v>
      </c>
      <c r="AJ1503" s="151" t="str">
        <f t="shared" si="23"/>
        <v>FS</v>
      </c>
      <c r="AK1503" s="151" t="b">
        <f>ISNUMBER(SEARCH("IRT",Table1[[#This Row],[Current_Status]]))</f>
        <v>0</v>
      </c>
      <c r="AL1503" s="152">
        <f>YEAR(Table1[[#This Row],[Project_Initiated]])</f>
        <v>2018</v>
      </c>
      <c r="AM1503" s="87">
        <v>43785</v>
      </c>
      <c r="AN1503" s="87" t="str">
        <f>IF(AND(Table1[[#This Row],[Completed Date]]&gt;="07/01/2019"+0,Table1[[#This Row],[Completed Date]]&lt;="6/30/2020"+0),"FY 19-20",IF(AND(Table1[[#This Row],[Completed Date]]&gt;="07/01/2018"+0,Table1[[#This Row],[Completed Date]]&lt;="6/30/2019"+0),"FY 18-19",""))</f>
        <v>FY 18-19</v>
      </c>
      <c r="AO1503" s="152" t="str">
        <f>IFERROR(FIND("R",Table1[[#This Row],[FS_Priority]]),"")</f>
        <v/>
      </c>
    </row>
    <row r="1504" spans="1:41" hidden="1" x14ac:dyDescent="0.25">
      <c r="A1504" s="192" t="s">
        <v>384</v>
      </c>
      <c r="B1504" s="192" t="s">
        <v>295</v>
      </c>
      <c r="C1504" s="192" t="s">
        <v>384</v>
      </c>
      <c r="D1504" s="199" t="b">
        <v>0</v>
      </c>
      <c r="E1504" s="192" t="s">
        <v>141</v>
      </c>
      <c r="F1504" s="192" t="s">
        <v>3402</v>
      </c>
      <c r="G1504" s="192" t="s">
        <v>295</v>
      </c>
      <c r="H1504" s="192" t="s">
        <v>549</v>
      </c>
      <c r="I1504" s="192" t="s">
        <v>3999</v>
      </c>
      <c r="J1504" s="192" t="s">
        <v>2838</v>
      </c>
      <c r="K1504" s="192" t="s">
        <v>3951</v>
      </c>
      <c r="L1504" s="192" t="s">
        <v>381</v>
      </c>
      <c r="M1504" s="192" t="s">
        <v>3982</v>
      </c>
      <c r="N1504" s="192" t="s">
        <v>295</v>
      </c>
      <c r="O1504" s="192" t="s">
        <v>243</v>
      </c>
      <c r="Q1504" s="192" t="s">
        <v>309</v>
      </c>
      <c r="R1504" s="192" t="s">
        <v>295</v>
      </c>
      <c r="S1504" s="199" t="b">
        <v>0</v>
      </c>
      <c r="V1504" s="198">
        <v>43333</v>
      </c>
      <c r="W1504" s="192" t="s">
        <v>295</v>
      </c>
      <c r="X1504"/>
      <c r="Z1504" s="192" t="s">
        <v>295</v>
      </c>
      <c r="AC1504" s="192" t="s">
        <v>624</v>
      </c>
      <c r="AE1504" s="192" t="s">
        <v>243</v>
      </c>
      <c r="AF1504" s="192" t="s">
        <v>624</v>
      </c>
      <c r="AG1504" s="192" t="s">
        <v>624</v>
      </c>
      <c r="AH1504" s="200">
        <v>43412</v>
      </c>
      <c r="AI1504" s="192" t="s">
        <v>4932</v>
      </c>
      <c r="AJ1504" s="151" t="str">
        <f t="shared" si="23"/>
        <v>FS</v>
      </c>
      <c r="AK1504" s="151" t="b">
        <f>ISNUMBER(SEARCH("IRT",Table1[[#This Row],[Current_Status]]))</f>
        <v>0</v>
      </c>
      <c r="AL1504" s="152">
        <f>YEAR(Table1[[#This Row],[Project_Initiated]])</f>
        <v>2018</v>
      </c>
      <c r="AM1504" s="87">
        <v>43785</v>
      </c>
      <c r="AN1504" s="87" t="str">
        <f>IF(AND(Table1[[#This Row],[Completed Date]]&gt;="07/01/2019"+0,Table1[[#This Row],[Completed Date]]&lt;="6/30/2020"+0),"FY 19-20",IF(AND(Table1[[#This Row],[Completed Date]]&gt;="07/01/2018"+0,Table1[[#This Row],[Completed Date]]&lt;="6/30/2019"+0),"FY 18-19",""))</f>
        <v>FY 18-19</v>
      </c>
      <c r="AO1504" s="152" t="str">
        <f>IFERROR(FIND("R",Table1[[#This Row],[FS_Priority]]),"")</f>
        <v/>
      </c>
    </row>
    <row r="1505" spans="1:41" hidden="1" x14ac:dyDescent="0.25">
      <c r="A1505" s="192" t="s">
        <v>387</v>
      </c>
      <c r="B1505" s="192" t="s">
        <v>295</v>
      </c>
      <c r="C1505" s="192" t="s">
        <v>387</v>
      </c>
      <c r="D1505" s="199" t="b">
        <v>0</v>
      </c>
      <c r="E1505" s="192" t="s">
        <v>141</v>
      </c>
      <c r="F1505" s="192" t="s">
        <v>3407</v>
      </c>
      <c r="G1505" s="192" t="s">
        <v>295</v>
      </c>
      <c r="H1505" s="192" t="s">
        <v>1143</v>
      </c>
      <c r="I1505" s="192" t="s">
        <v>295</v>
      </c>
      <c r="J1505" s="192" t="s">
        <v>2838</v>
      </c>
      <c r="K1505" s="192" t="s">
        <v>3951</v>
      </c>
      <c r="L1505" s="192" t="s">
        <v>381</v>
      </c>
      <c r="M1505" s="192" t="s">
        <v>4002</v>
      </c>
      <c r="N1505" s="192" t="s">
        <v>295</v>
      </c>
      <c r="O1505" s="192" t="s">
        <v>243</v>
      </c>
      <c r="Q1505" s="192" t="s">
        <v>315</v>
      </c>
      <c r="R1505" s="192" t="s">
        <v>295</v>
      </c>
      <c r="S1505" s="199" t="b">
        <v>0</v>
      </c>
      <c r="V1505" s="198">
        <v>43333</v>
      </c>
      <c r="W1505" s="192" t="s">
        <v>295</v>
      </c>
      <c r="X1505"/>
      <c r="Z1505" s="192" t="s">
        <v>295</v>
      </c>
      <c r="AC1505" s="192" t="s">
        <v>624</v>
      </c>
      <c r="AE1505" s="192" t="s">
        <v>243</v>
      </c>
      <c r="AF1505" s="192" t="s">
        <v>624</v>
      </c>
      <c r="AG1505" s="192" t="s">
        <v>624</v>
      </c>
      <c r="AH1505" s="198">
        <v>43412</v>
      </c>
      <c r="AI1505" s="192" t="s">
        <v>4932</v>
      </c>
      <c r="AJ1505" s="151" t="str">
        <f t="shared" si="23"/>
        <v>FS</v>
      </c>
      <c r="AK1505" s="151" t="b">
        <f>ISNUMBER(SEARCH("IRT",Table1[[#This Row],[Current_Status]]))</f>
        <v>0</v>
      </c>
      <c r="AL1505" s="152">
        <f>YEAR(Table1[[#This Row],[Project_Initiated]])</f>
        <v>2018</v>
      </c>
      <c r="AM1505" s="87">
        <v>43785</v>
      </c>
      <c r="AN1505" s="87" t="str">
        <f>IF(AND(Table1[[#This Row],[Completed Date]]&gt;="07/01/2019"+0,Table1[[#This Row],[Completed Date]]&lt;="6/30/2020"+0),"FY 19-20",IF(AND(Table1[[#This Row],[Completed Date]]&gt;="07/01/2018"+0,Table1[[#This Row],[Completed Date]]&lt;="6/30/2019"+0),"FY 18-19",""))</f>
        <v>FY 18-19</v>
      </c>
      <c r="AO1505" s="152" t="str">
        <f>IFERROR(FIND("R",Table1[[#This Row],[FS_Priority]]),"")</f>
        <v/>
      </c>
    </row>
    <row r="1506" spans="1:41" hidden="1" x14ac:dyDescent="0.25">
      <c r="A1506" s="192" t="s">
        <v>456</v>
      </c>
      <c r="B1506" s="192" t="s">
        <v>295</v>
      </c>
      <c r="C1506" s="192" t="s">
        <v>456</v>
      </c>
      <c r="D1506" s="199" t="b">
        <v>0</v>
      </c>
      <c r="E1506" s="192" t="s">
        <v>151</v>
      </c>
      <c r="F1506" s="192" t="s">
        <v>3527</v>
      </c>
      <c r="G1506" s="192" t="s">
        <v>295</v>
      </c>
      <c r="H1506" s="192" t="s">
        <v>560</v>
      </c>
      <c r="I1506" s="192" t="s">
        <v>4113</v>
      </c>
      <c r="J1506" s="192" t="s">
        <v>2854</v>
      </c>
      <c r="K1506" s="192" t="s">
        <v>4035</v>
      </c>
      <c r="L1506" s="192" t="s">
        <v>153</v>
      </c>
      <c r="M1506" s="192" t="s">
        <v>4048</v>
      </c>
      <c r="N1506" s="192" t="s">
        <v>295</v>
      </c>
      <c r="O1506" s="192" t="s">
        <v>243</v>
      </c>
      <c r="Q1506" s="192" t="s">
        <v>457</v>
      </c>
      <c r="R1506" s="192" t="s">
        <v>295</v>
      </c>
      <c r="S1506" s="199" t="b">
        <v>0</v>
      </c>
      <c r="V1506" s="198">
        <v>43333</v>
      </c>
      <c r="W1506" s="192" t="s">
        <v>295</v>
      </c>
      <c r="X1506"/>
      <c r="Z1506" s="192" t="s">
        <v>295</v>
      </c>
      <c r="AC1506" s="192" t="s">
        <v>3166</v>
      </c>
      <c r="AD1506" s="167"/>
      <c r="AE1506" s="192" t="s">
        <v>243</v>
      </c>
      <c r="AF1506" s="192" t="s">
        <v>624</v>
      </c>
      <c r="AG1506" s="192" t="s">
        <v>624</v>
      </c>
      <c r="AH1506" s="200">
        <v>43592</v>
      </c>
      <c r="AI1506" s="192" t="s">
        <v>4932</v>
      </c>
      <c r="AJ1506" s="151" t="str">
        <f t="shared" si="23"/>
        <v>FS</v>
      </c>
      <c r="AK1506" s="151" t="b">
        <f>ISNUMBER(SEARCH("IRT",Table1[[#This Row],[Current_Status]]))</f>
        <v>0</v>
      </c>
      <c r="AL1506" s="152">
        <f>YEAR(Table1[[#This Row],[Project_Initiated]])</f>
        <v>2018</v>
      </c>
      <c r="AM1506" s="87">
        <v>43785</v>
      </c>
      <c r="AN1506" s="87" t="str">
        <f>IF(AND(Table1[[#This Row],[Completed Date]]&gt;="07/01/2019"+0,Table1[[#This Row],[Completed Date]]&lt;="6/30/2020"+0),"FY 19-20",IF(AND(Table1[[#This Row],[Completed Date]]&gt;="07/01/2018"+0,Table1[[#This Row],[Completed Date]]&lt;="6/30/2019"+0),"FY 18-19",""))</f>
        <v>FY 18-19</v>
      </c>
      <c r="AO1506" s="152" t="str">
        <f>IFERROR(FIND("R",Table1[[#This Row],[FS_Priority]]),"")</f>
        <v/>
      </c>
    </row>
    <row r="1507" spans="1:41" hidden="1" x14ac:dyDescent="0.25">
      <c r="A1507" s="192" t="s">
        <v>391</v>
      </c>
      <c r="B1507" s="192" t="s">
        <v>295</v>
      </c>
      <c r="C1507" s="192" t="s">
        <v>391</v>
      </c>
      <c r="D1507" s="199" t="b">
        <v>0</v>
      </c>
      <c r="E1507" s="192" t="s">
        <v>141</v>
      </c>
      <c r="F1507" s="192" t="s">
        <v>3410</v>
      </c>
      <c r="G1507" s="192" t="s">
        <v>295</v>
      </c>
      <c r="H1507" s="192" t="s">
        <v>529</v>
      </c>
      <c r="I1507" s="192" t="s">
        <v>4005</v>
      </c>
      <c r="J1507" s="192" t="s">
        <v>2838</v>
      </c>
      <c r="K1507" s="192" t="s">
        <v>3951</v>
      </c>
      <c r="L1507" s="192" t="s">
        <v>381</v>
      </c>
      <c r="M1507" s="192" t="s">
        <v>3965</v>
      </c>
      <c r="N1507" s="192" t="s">
        <v>295</v>
      </c>
      <c r="O1507" s="192" t="s">
        <v>243</v>
      </c>
      <c r="Q1507" s="192" t="s">
        <v>392</v>
      </c>
      <c r="R1507" s="192" t="s">
        <v>295</v>
      </c>
      <c r="S1507" s="199" t="b">
        <v>0</v>
      </c>
      <c r="V1507" s="198">
        <v>43334</v>
      </c>
      <c r="W1507" s="192" t="s">
        <v>295</v>
      </c>
      <c r="X1507"/>
      <c r="Z1507" s="192" t="s">
        <v>295</v>
      </c>
      <c r="AC1507" s="192" t="s">
        <v>624</v>
      </c>
      <c r="AE1507" s="192" t="s">
        <v>243</v>
      </c>
      <c r="AF1507" s="192" t="s">
        <v>624</v>
      </c>
      <c r="AG1507" s="192" t="s">
        <v>624</v>
      </c>
      <c r="AH1507" s="198">
        <v>43412</v>
      </c>
      <c r="AI1507" s="192" t="s">
        <v>4932</v>
      </c>
      <c r="AJ1507" s="151" t="str">
        <f t="shared" si="23"/>
        <v>FS</v>
      </c>
      <c r="AK1507" s="151" t="b">
        <f>ISNUMBER(SEARCH("IRT",Table1[[#This Row],[Current_Status]]))</f>
        <v>0</v>
      </c>
      <c r="AL1507" s="152">
        <f>YEAR(Table1[[#This Row],[Project_Initiated]])</f>
        <v>2018</v>
      </c>
      <c r="AM1507" s="87">
        <v>43785</v>
      </c>
      <c r="AN1507" s="87" t="str">
        <f>IF(AND(Table1[[#This Row],[Completed Date]]&gt;="07/01/2019"+0,Table1[[#This Row],[Completed Date]]&lt;="6/30/2020"+0),"FY 19-20",IF(AND(Table1[[#This Row],[Completed Date]]&gt;="07/01/2018"+0,Table1[[#This Row],[Completed Date]]&lt;="6/30/2019"+0),"FY 18-19",""))</f>
        <v>FY 18-19</v>
      </c>
      <c r="AO1507" s="152" t="str">
        <f>IFERROR(FIND("R",Table1[[#This Row],[FS_Priority]]),"")</f>
        <v/>
      </c>
    </row>
    <row r="1508" spans="1:41" hidden="1" x14ac:dyDescent="0.25">
      <c r="A1508" s="192" t="s">
        <v>364</v>
      </c>
      <c r="B1508" s="192" t="s">
        <v>295</v>
      </c>
      <c r="C1508" s="192" t="s">
        <v>364</v>
      </c>
      <c r="D1508" s="199" t="b">
        <v>0</v>
      </c>
      <c r="E1508" s="192" t="s">
        <v>76</v>
      </c>
      <c r="F1508" s="192" t="s">
        <v>3319</v>
      </c>
      <c r="G1508" s="192" t="s">
        <v>295</v>
      </c>
      <c r="H1508" s="192" t="s">
        <v>369</v>
      </c>
      <c r="I1508" s="192" t="s">
        <v>3889</v>
      </c>
      <c r="J1508" s="192" t="s">
        <v>2838</v>
      </c>
      <c r="K1508" s="192" t="s">
        <v>3856</v>
      </c>
      <c r="L1508" s="192" t="s">
        <v>77</v>
      </c>
      <c r="M1508" s="192" t="s">
        <v>3872</v>
      </c>
      <c r="N1508" s="192" t="s">
        <v>295</v>
      </c>
      <c r="O1508" s="192" t="s">
        <v>263</v>
      </c>
      <c r="Q1508" s="192" t="s">
        <v>323</v>
      </c>
      <c r="R1508" s="192" t="s">
        <v>295</v>
      </c>
      <c r="S1508" s="199" t="b">
        <v>1</v>
      </c>
      <c r="V1508" s="198">
        <v>43335</v>
      </c>
      <c r="W1508" s="192" t="s">
        <v>295</v>
      </c>
      <c r="X1508"/>
      <c r="Z1508" s="192" t="s">
        <v>295</v>
      </c>
      <c r="AC1508" s="192" t="s">
        <v>3020</v>
      </c>
      <c r="AE1508" s="192" t="s">
        <v>583</v>
      </c>
      <c r="AF1508" s="192" t="s">
        <v>988</v>
      </c>
      <c r="AG1508" s="192" t="s">
        <v>2884</v>
      </c>
      <c r="AH1508" s="200">
        <v>43514</v>
      </c>
      <c r="AI1508" s="192" t="s">
        <v>4932</v>
      </c>
      <c r="AJ1508" s="151" t="str">
        <f t="shared" si="23"/>
        <v>FS</v>
      </c>
      <c r="AK1508" s="151" t="b">
        <f>ISNUMBER(SEARCH("IRT",Table1[[#This Row],[Current_Status]]))</f>
        <v>0</v>
      </c>
      <c r="AL1508" s="152">
        <f>YEAR(Table1[[#This Row],[Project_Initiated]])</f>
        <v>2018</v>
      </c>
      <c r="AM1508" s="87">
        <v>43785</v>
      </c>
      <c r="AN1508" s="87" t="str">
        <f>IF(AND(Table1[[#This Row],[Completed Date]]&gt;="07/01/2019"+0,Table1[[#This Row],[Completed Date]]&lt;="6/30/2020"+0),"FY 19-20",IF(AND(Table1[[#This Row],[Completed Date]]&gt;="07/01/2018"+0,Table1[[#This Row],[Completed Date]]&lt;="6/30/2019"+0),"FY 18-19",""))</f>
        <v>FY 18-19</v>
      </c>
      <c r="AO1508" s="152" t="str">
        <f>IFERROR(FIND("R",Table1[[#This Row],[FS_Priority]]),"")</f>
        <v/>
      </c>
    </row>
    <row r="1509" spans="1:41" hidden="1" x14ac:dyDescent="0.25">
      <c r="A1509" s="192" t="s">
        <v>404</v>
      </c>
      <c r="B1509" s="192" t="s">
        <v>295</v>
      </c>
      <c r="C1509" s="192" t="s">
        <v>404</v>
      </c>
      <c r="D1509" s="199" t="b">
        <v>0</v>
      </c>
      <c r="E1509" s="192" t="s">
        <v>141</v>
      </c>
      <c r="F1509" s="192" t="s">
        <v>3430</v>
      </c>
      <c r="G1509" s="192" t="s">
        <v>403</v>
      </c>
      <c r="H1509" s="192" t="s">
        <v>548</v>
      </c>
      <c r="I1509" s="192" t="s">
        <v>295</v>
      </c>
      <c r="J1509" s="192" t="s">
        <v>2838</v>
      </c>
      <c r="K1509" s="192" t="s">
        <v>3951</v>
      </c>
      <c r="L1509" s="192" t="s">
        <v>381</v>
      </c>
      <c r="M1509" s="192" t="s">
        <v>3986</v>
      </c>
      <c r="N1509" s="192" t="s">
        <v>295</v>
      </c>
      <c r="O1509" s="192" t="s">
        <v>263</v>
      </c>
      <c r="Q1509" s="192" t="s">
        <v>327</v>
      </c>
      <c r="R1509" s="192" t="s">
        <v>295</v>
      </c>
      <c r="S1509" s="199" t="b">
        <v>0</v>
      </c>
      <c r="V1509" s="198">
        <v>43335</v>
      </c>
      <c r="W1509" s="192" t="s">
        <v>295</v>
      </c>
      <c r="X1509"/>
      <c r="Z1509" s="192" t="s">
        <v>295</v>
      </c>
      <c r="AC1509" s="192" t="s">
        <v>4453</v>
      </c>
      <c r="AD1509" s="198">
        <v>43363</v>
      </c>
      <c r="AE1509" s="192" t="s">
        <v>257</v>
      </c>
      <c r="AF1509" s="192" t="s">
        <v>3103</v>
      </c>
      <c r="AG1509" s="192" t="s">
        <v>2884</v>
      </c>
      <c r="AH1509" s="200">
        <v>43678</v>
      </c>
      <c r="AI1509" s="192" t="s">
        <v>4932</v>
      </c>
      <c r="AJ1509" s="151" t="str">
        <f t="shared" si="23"/>
        <v>FS</v>
      </c>
      <c r="AK1509" s="151" t="b">
        <f>ISNUMBER(SEARCH("IRT",Table1[[#This Row],[Current_Status]]))</f>
        <v>0</v>
      </c>
      <c r="AL1509" s="152">
        <f>YEAR(Table1[[#This Row],[Project_Initiated]])</f>
        <v>2018</v>
      </c>
      <c r="AM1509" s="87">
        <v>43785</v>
      </c>
      <c r="AN1509" s="87" t="str">
        <f>IF(AND(Table1[[#This Row],[Completed Date]]&gt;="07/01/2019"+0,Table1[[#This Row],[Completed Date]]&lt;="6/30/2020"+0),"FY 19-20",IF(AND(Table1[[#This Row],[Completed Date]]&gt;="07/01/2018"+0,Table1[[#This Row],[Completed Date]]&lt;="6/30/2019"+0),"FY 18-19",""))</f>
        <v>FY 19-20</v>
      </c>
      <c r="AO1509" s="152" t="str">
        <f>IFERROR(FIND("R",Table1[[#This Row],[FS_Priority]]),"")</f>
        <v/>
      </c>
    </row>
    <row r="1510" spans="1:41" hidden="1" x14ac:dyDescent="0.25">
      <c r="A1510" s="192" t="s">
        <v>989</v>
      </c>
      <c r="B1510" s="192" t="s">
        <v>295</v>
      </c>
      <c r="C1510" s="192" t="s">
        <v>989</v>
      </c>
      <c r="D1510" s="199" t="b">
        <v>0</v>
      </c>
      <c r="E1510" s="192" t="s">
        <v>4804</v>
      </c>
      <c r="F1510" s="192" t="s">
        <v>3289</v>
      </c>
      <c r="G1510" s="192" t="s">
        <v>990</v>
      </c>
      <c r="H1510" s="192" t="s">
        <v>359</v>
      </c>
      <c r="I1510" s="192" t="s">
        <v>295</v>
      </c>
      <c r="J1510" s="192" t="s">
        <v>2854</v>
      </c>
      <c r="K1510" s="192" t="s">
        <v>3793</v>
      </c>
      <c r="L1510" s="192" t="s">
        <v>332</v>
      </c>
      <c r="M1510" s="192" t="s">
        <v>3818</v>
      </c>
      <c r="N1510" s="192" t="s">
        <v>295</v>
      </c>
      <c r="O1510" s="192" t="s">
        <v>263</v>
      </c>
      <c r="Q1510" s="192" t="s">
        <v>295</v>
      </c>
      <c r="R1510" s="192" t="s">
        <v>295</v>
      </c>
      <c r="S1510" s="199" t="b">
        <v>0</v>
      </c>
      <c r="V1510" s="198">
        <v>43326</v>
      </c>
      <c r="W1510" s="192" t="s">
        <v>295</v>
      </c>
      <c r="X1510"/>
      <c r="Z1510" s="192" t="s">
        <v>295</v>
      </c>
      <c r="AC1510" s="192" t="s">
        <v>295</v>
      </c>
      <c r="AE1510" s="192" t="s">
        <v>257</v>
      </c>
      <c r="AF1510" s="192" t="s">
        <v>295</v>
      </c>
      <c r="AG1510" s="192" t="s">
        <v>2883</v>
      </c>
      <c r="AH1510" s="198">
        <v>43360</v>
      </c>
      <c r="AI1510" s="192" t="s">
        <v>4932</v>
      </c>
      <c r="AJ1510" s="151" t="str">
        <f t="shared" si="23"/>
        <v>FS</v>
      </c>
      <c r="AK1510" s="151" t="b">
        <f>ISNUMBER(SEARCH("IRT",Table1[[#This Row],[Current_Status]]))</f>
        <v>0</v>
      </c>
      <c r="AL1510" s="152">
        <f>YEAR(Table1[[#This Row],[Project_Initiated]])</f>
        <v>2018</v>
      </c>
      <c r="AM1510" s="87">
        <v>43785</v>
      </c>
      <c r="AN1510" s="87" t="str">
        <f>IF(AND(Table1[[#This Row],[Completed Date]]&gt;="07/01/2019"+0,Table1[[#This Row],[Completed Date]]&lt;="6/30/2020"+0),"FY 19-20",IF(AND(Table1[[#This Row],[Completed Date]]&gt;="07/01/2018"+0,Table1[[#This Row],[Completed Date]]&lt;="6/30/2019"+0),"FY 18-19",""))</f>
        <v>FY 18-19</v>
      </c>
      <c r="AO1510" s="152" t="str">
        <f>IFERROR(FIND("R",Table1[[#This Row],[FS_Priority]]),"")</f>
        <v/>
      </c>
    </row>
    <row r="1511" spans="1:41" hidden="1" x14ac:dyDescent="0.25">
      <c r="A1511" s="192" t="s">
        <v>495</v>
      </c>
      <c r="B1511" s="192" t="s">
        <v>295</v>
      </c>
      <c r="C1511" s="192" t="s">
        <v>495</v>
      </c>
      <c r="D1511" s="199" t="b">
        <v>0</v>
      </c>
      <c r="E1511" s="192" t="s">
        <v>4804</v>
      </c>
      <c r="F1511" s="192" t="s">
        <v>3581</v>
      </c>
      <c r="G1511" s="192" t="s">
        <v>295</v>
      </c>
      <c r="H1511" s="192" t="s">
        <v>1448</v>
      </c>
      <c r="I1511" s="192" t="s">
        <v>3792</v>
      </c>
      <c r="J1511" s="192" t="s">
        <v>2838</v>
      </c>
      <c r="K1511" s="192" t="s">
        <v>3793</v>
      </c>
      <c r="L1511" s="192" t="s">
        <v>332</v>
      </c>
      <c r="M1511" s="192" t="s">
        <v>4186</v>
      </c>
      <c r="N1511" s="192" t="s">
        <v>295</v>
      </c>
      <c r="O1511" s="192" t="s">
        <v>496</v>
      </c>
      <c r="Q1511" s="192" t="s">
        <v>295</v>
      </c>
      <c r="R1511" s="192" t="s">
        <v>295</v>
      </c>
      <c r="S1511" s="199" t="b">
        <v>0</v>
      </c>
      <c r="V1511" s="198">
        <v>43336</v>
      </c>
      <c r="W1511" s="192" t="s">
        <v>295</v>
      </c>
      <c r="X1511"/>
      <c r="Z1511" s="192" t="s">
        <v>295</v>
      </c>
      <c r="AC1511" s="192" t="s">
        <v>3716</v>
      </c>
      <c r="AE1511" s="192" t="s">
        <v>573</v>
      </c>
      <c r="AF1511" s="192" t="s">
        <v>3157</v>
      </c>
      <c r="AG1511" s="192" t="s">
        <v>2884</v>
      </c>
      <c r="AH1511" s="198">
        <v>43647</v>
      </c>
      <c r="AI1511" s="192" t="s">
        <v>4932</v>
      </c>
      <c r="AJ1511" s="151" t="str">
        <f t="shared" si="23"/>
        <v>FS</v>
      </c>
      <c r="AK1511" s="151" t="b">
        <f>ISNUMBER(SEARCH("IRT",Table1[[#This Row],[Current_Status]]))</f>
        <v>0</v>
      </c>
      <c r="AL1511" s="152">
        <f>YEAR(Table1[[#This Row],[Project_Initiated]])</f>
        <v>2018</v>
      </c>
      <c r="AM1511" s="87">
        <v>43785</v>
      </c>
      <c r="AN1511" s="87" t="str">
        <f>IF(AND(Table1[[#This Row],[Completed Date]]&gt;="07/01/2019"+0,Table1[[#This Row],[Completed Date]]&lt;="6/30/2020"+0),"FY 19-20",IF(AND(Table1[[#This Row],[Completed Date]]&gt;="07/01/2018"+0,Table1[[#This Row],[Completed Date]]&lt;="6/30/2019"+0),"FY 18-19",""))</f>
        <v>FY 19-20</v>
      </c>
      <c r="AO1511" s="152" t="str">
        <f>IFERROR(FIND("R",Table1[[#This Row],[FS_Priority]]),"")</f>
        <v/>
      </c>
    </row>
    <row r="1512" spans="1:41" hidden="1" x14ac:dyDescent="0.25">
      <c r="A1512" s="192" t="s">
        <v>423</v>
      </c>
      <c r="B1512" s="192" t="s">
        <v>295</v>
      </c>
      <c r="C1512" s="192" t="s">
        <v>423</v>
      </c>
      <c r="D1512" s="199" t="b">
        <v>0</v>
      </c>
      <c r="E1512" s="192" t="s">
        <v>151</v>
      </c>
      <c r="F1512" s="192" t="s">
        <v>3505</v>
      </c>
      <c r="G1512" s="192" t="s">
        <v>295</v>
      </c>
      <c r="H1512" s="192" t="s">
        <v>546</v>
      </c>
      <c r="I1512" s="192" t="s">
        <v>4093</v>
      </c>
      <c r="J1512" s="192" t="s">
        <v>2838</v>
      </c>
      <c r="K1512" s="192" t="s">
        <v>4035</v>
      </c>
      <c r="L1512" s="192" t="s">
        <v>153</v>
      </c>
      <c r="M1512" s="192" t="s">
        <v>4043</v>
      </c>
      <c r="N1512" s="192" t="s">
        <v>295</v>
      </c>
      <c r="O1512" s="192" t="s">
        <v>263</v>
      </c>
      <c r="Q1512" s="192" t="s">
        <v>424</v>
      </c>
      <c r="R1512" s="192" t="s">
        <v>295</v>
      </c>
      <c r="S1512" s="199" t="b">
        <v>0</v>
      </c>
      <c r="V1512" s="198">
        <v>43336</v>
      </c>
      <c r="W1512" s="192" t="s">
        <v>295</v>
      </c>
      <c r="X1512"/>
      <c r="Z1512" s="192" t="s">
        <v>295</v>
      </c>
      <c r="AC1512" s="192" t="s">
        <v>3710</v>
      </c>
      <c r="AD1512" s="200">
        <v>43362</v>
      </c>
      <c r="AE1512" s="192" t="s">
        <v>583</v>
      </c>
      <c r="AF1512" s="192" t="s">
        <v>3112</v>
      </c>
      <c r="AG1512" s="192" t="s">
        <v>2884</v>
      </c>
      <c r="AH1512" s="198">
        <v>43647</v>
      </c>
      <c r="AI1512" s="192" t="s">
        <v>4932</v>
      </c>
      <c r="AJ1512" s="151" t="str">
        <f t="shared" si="23"/>
        <v>FS</v>
      </c>
      <c r="AK1512" s="151" t="b">
        <f>ISNUMBER(SEARCH("IRT",Table1[[#This Row],[Current_Status]]))</f>
        <v>0</v>
      </c>
      <c r="AL1512" s="152">
        <f>YEAR(Table1[[#This Row],[Project_Initiated]])</f>
        <v>2018</v>
      </c>
      <c r="AM1512" s="87">
        <v>43785</v>
      </c>
      <c r="AN1512" s="87" t="str">
        <f>IF(AND(Table1[[#This Row],[Completed Date]]&gt;="07/01/2019"+0,Table1[[#This Row],[Completed Date]]&lt;="6/30/2020"+0),"FY 19-20",IF(AND(Table1[[#This Row],[Completed Date]]&gt;="07/01/2018"+0,Table1[[#This Row],[Completed Date]]&lt;="6/30/2019"+0),"FY 18-19",""))</f>
        <v>FY 19-20</v>
      </c>
      <c r="AO1512" s="152" t="str">
        <f>IFERROR(FIND("R",Table1[[#This Row],[FS_Priority]]),"")</f>
        <v/>
      </c>
    </row>
    <row r="1513" spans="1:41" hidden="1" x14ac:dyDescent="0.25">
      <c r="A1513" s="192" t="s">
        <v>991</v>
      </c>
      <c r="B1513" s="192" t="s">
        <v>295</v>
      </c>
      <c r="C1513" s="192" t="s">
        <v>991</v>
      </c>
      <c r="D1513" s="199" t="b">
        <v>0</v>
      </c>
      <c r="E1513" s="192" t="s">
        <v>371</v>
      </c>
      <c r="F1513" s="192" t="s">
        <v>3341</v>
      </c>
      <c r="G1513" s="192" t="s">
        <v>725</v>
      </c>
      <c r="H1513" s="192" t="s">
        <v>562</v>
      </c>
      <c r="I1513" s="192" t="s">
        <v>3905</v>
      </c>
      <c r="J1513" s="192" t="s">
        <v>2851</v>
      </c>
      <c r="K1513" s="192" t="s">
        <v>295</v>
      </c>
      <c r="L1513" s="192" t="s">
        <v>295</v>
      </c>
      <c r="M1513" s="192" t="s">
        <v>3906</v>
      </c>
      <c r="N1513" s="192" t="s">
        <v>295</v>
      </c>
      <c r="O1513" s="192" t="s">
        <v>295</v>
      </c>
      <c r="P1513" s="167"/>
      <c r="Q1513" s="192" t="s">
        <v>295</v>
      </c>
      <c r="R1513" s="192" t="s">
        <v>295</v>
      </c>
      <c r="S1513" s="199" t="b">
        <v>0</v>
      </c>
      <c r="T1513" s="167"/>
      <c r="V1513" s="198">
        <v>43336</v>
      </c>
      <c r="W1513" s="192" t="s">
        <v>295</v>
      </c>
      <c r="X1513" s="167"/>
      <c r="Y1513" s="167"/>
      <c r="Z1513" s="192" t="s">
        <v>295</v>
      </c>
      <c r="AC1513" s="192" t="s">
        <v>2858</v>
      </c>
      <c r="AE1513" s="192" t="s">
        <v>295</v>
      </c>
      <c r="AF1513" s="192" t="s">
        <v>295</v>
      </c>
      <c r="AG1513" s="192" t="s">
        <v>295</v>
      </c>
      <c r="AH1513" s="200">
        <v>43447</v>
      </c>
      <c r="AI1513" s="192" t="s">
        <v>4932</v>
      </c>
      <c r="AJ1513" s="151" t="str">
        <f t="shared" si="23"/>
        <v>FS</v>
      </c>
      <c r="AK1513" s="151" t="b">
        <f>ISNUMBER(SEARCH("IRT",Table1[[#This Row],[Current_Status]]))</f>
        <v>0</v>
      </c>
      <c r="AL1513" s="152">
        <f>YEAR(Table1[[#This Row],[Project_Initiated]])</f>
        <v>2018</v>
      </c>
      <c r="AM1513" s="87">
        <v>43785</v>
      </c>
      <c r="AN1513" s="87" t="str">
        <f>IF(AND(Table1[[#This Row],[Completed Date]]&gt;="07/01/2019"+0,Table1[[#This Row],[Completed Date]]&lt;="6/30/2020"+0),"FY 19-20",IF(AND(Table1[[#This Row],[Completed Date]]&gt;="07/01/2018"+0,Table1[[#This Row],[Completed Date]]&lt;="6/30/2019"+0),"FY 18-19",""))</f>
        <v>FY 18-19</v>
      </c>
      <c r="AO1513" s="152" t="str">
        <f>IFERROR(FIND("R",Table1[[#This Row],[FS_Priority]]),"")</f>
        <v/>
      </c>
    </row>
    <row r="1514" spans="1:41" hidden="1" x14ac:dyDescent="0.25">
      <c r="A1514" s="192" t="s">
        <v>992</v>
      </c>
      <c r="B1514" s="192" t="s">
        <v>295</v>
      </c>
      <c r="C1514" s="192" t="s">
        <v>992</v>
      </c>
      <c r="D1514" s="199" t="b">
        <v>0</v>
      </c>
      <c r="E1514" s="192" t="s">
        <v>371</v>
      </c>
      <c r="F1514" s="192" t="s">
        <v>3342</v>
      </c>
      <c r="G1514" s="192" t="s">
        <v>725</v>
      </c>
      <c r="H1514" s="192" t="s">
        <v>562</v>
      </c>
      <c r="I1514" s="192" t="s">
        <v>3908</v>
      </c>
      <c r="J1514" s="192" t="s">
        <v>2851</v>
      </c>
      <c r="K1514" s="192" t="s">
        <v>295</v>
      </c>
      <c r="L1514" s="192" t="s">
        <v>295</v>
      </c>
      <c r="M1514" s="192" t="s">
        <v>3906</v>
      </c>
      <c r="N1514" s="192" t="s">
        <v>295</v>
      </c>
      <c r="O1514" s="192" t="s">
        <v>295</v>
      </c>
      <c r="P1514" s="167"/>
      <c r="Q1514" s="192" t="s">
        <v>295</v>
      </c>
      <c r="R1514" s="192" t="s">
        <v>295</v>
      </c>
      <c r="S1514" s="199" t="b">
        <v>0</v>
      </c>
      <c r="T1514" s="167"/>
      <c r="V1514" s="198">
        <v>43336</v>
      </c>
      <c r="W1514" s="192" t="s">
        <v>295</v>
      </c>
      <c r="X1514"/>
      <c r="Z1514" s="192" t="s">
        <v>295</v>
      </c>
      <c r="AC1514" s="192" t="s">
        <v>2858</v>
      </c>
      <c r="AE1514" s="192" t="s">
        <v>295</v>
      </c>
      <c r="AF1514" s="192" t="s">
        <v>4408</v>
      </c>
      <c r="AG1514" s="192" t="s">
        <v>295</v>
      </c>
      <c r="AH1514" s="200">
        <v>43447</v>
      </c>
      <c r="AI1514" s="192" t="s">
        <v>4932</v>
      </c>
      <c r="AJ1514" s="151" t="str">
        <f t="shared" si="23"/>
        <v>FS</v>
      </c>
      <c r="AK1514" s="151" t="b">
        <f>ISNUMBER(SEARCH("IRT",Table1[[#This Row],[Current_Status]]))</f>
        <v>0</v>
      </c>
      <c r="AL1514" s="152">
        <f>YEAR(Table1[[#This Row],[Project_Initiated]])</f>
        <v>2018</v>
      </c>
      <c r="AM1514" s="87">
        <v>43785</v>
      </c>
      <c r="AN1514" s="87" t="str">
        <f>IF(AND(Table1[[#This Row],[Completed Date]]&gt;="07/01/2019"+0,Table1[[#This Row],[Completed Date]]&lt;="6/30/2020"+0),"FY 19-20",IF(AND(Table1[[#This Row],[Completed Date]]&gt;="07/01/2018"+0,Table1[[#This Row],[Completed Date]]&lt;="6/30/2019"+0),"FY 18-19",""))</f>
        <v>FY 18-19</v>
      </c>
      <c r="AO1514" s="152" t="str">
        <f>IFERROR(FIND("R",Table1[[#This Row],[FS_Priority]]),"")</f>
        <v/>
      </c>
    </row>
    <row r="1515" spans="1:41" hidden="1" x14ac:dyDescent="0.25">
      <c r="A1515" s="192" t="s">
        <v>993</v>
      </c>
      <c r="B1515" s="192" t="s">
        <v>295</v>
      </c>
      <c r="C1515" s="192" t="s">
        <v>993</v>
      </c>
      <c r="D1515" s="199" t="b">
        <v>0</v>
      </c>
      <c r="E1515" s="192" t="s">
        <v>151</v>
      </c>
      <c r="F1515" s="192" t="s">
        <v>3462</v>
      </c>
      <c r="G1515" s="192" t="s">
        <v>994</v>
      </c>
      <c r="H1515" s="192" t="s">
        <v>561</v>
      </c>
      <c r="I1515" s="192" t="s">
        <v>4066</v>
      </c>
      <c r="J1515" s="192" t="s">
        <v>2854</v>
      </c>
      <c r="K1515" s="192" t="s">
        <v>4035</v>
      </c>
      <c r="L1515" s="192" t="s">
        <v>153</v>
      </c>
      <c r="M1515" s="192" t="s">
        <v>3906</v>
      </c>
      <c r="N1515" s="192" t="s">
        <v>295</v>
      </c>
      <c r="O1515" s="192" t="s">
        <v>295</v>
      </c>
      <c r="P1515" s="167"/>
      <c r="Q1515" s="192" t="s">
        <v>295</v>
      </c>
      <c r="R1515" s="192" t="s">
        <v>295</v>
      </c>
      <c r="S1515" s="199" t="b">
        <v>0</v>
      </c>
      <c r="V1515" s="198">
        <v>43336</v>
      </c>
      <c r="W1515" s="192" t="s">
        <v>295</v>
      </c>
      <c r="X1515"/>
      <c r="Z1515" s="192" t="s">
        <v>295</v>
      </c>
      <c r="AC1515" s="192" t="s">
        <v>295</v>
      </c>
      <c r="AE1515" s="192" t="s">
        <v>295</v>
      </c>
      <c r="AF1515" s="192" t="s">
        <v>295</v>
      </c>
      <c r="AG1515" s="192" t="s">
        <v>295</v>
      </c>
      <c r="AH1515" s="200">
        <v>43374</v>
      </c>
      <c r="AI1515" s="192" t="s">
        <v>4932</v>
      </c>
      <c r="AJ1515" s="151" t="str">
        <f t="shared" si="23"/>
        <v>FS</v>
      </c>
      <c r="AK1515" s="151" t="b">
        <f>ISNUMBER(SEARCH("IRT",Table1[[#This Row],[Current_Status]]))</f>
        <v>0</v>
      </c>
      <c r="AL1515" s="152">
        <f>YEAR(Table1[[#This Row],[Project_Initiated]])</f>
        <v>2018</v>
      </c>
      <c r="AM1515" s="87">
        <v>43785</v>
      </c>
      <c r="AN1515" s="87" t="str">
        <f>IF(AND(Table1[[#This Row],[Completed Date]]&gt;="07/01/2019"+0,Table1[[#This Row],[Completed Date]]&lt;="6/30/2020"+0),"FY 19-20",IF(AND(Table1[[#This Row],[Completed Date]]&gt;="07/01/2018"+0,Table1[[#This Row],[Completed Date]]&lt;="6/30/2019"+0),"FY 18-19",""))</f>
        <v>FY 18-19</v>
      </c>
      <c r="AO1515" s="152" t="str">
        <f>IFERROR(FIND("R",Table1[[#This Row],[FS_Priority]]),"")</f>
        <v/>
      </c>
    </row>
    <row r="1516" spans="1:41" hidden="1" x14ac:dyDescent="0.25">
      <c r="A1516" s="192" t="s">
        <v>995</v>
      </c>
      <c r="B1516" s="192" t="s">
        <v>295</v>
      </c>
      <c r="C1516" s="192" t="s">
        <v>995</v>
      </c>
      <c r="D1516" s="199" t="b">
        <v>0</v>
      </c>
      <c r="E1516" s="192" t="s">
        <v>151</v>
      </c>
      <c r="F1516" s="192" t="s">
        <v>3497</v>
      </c>
      <c r="G1516" s="192" t="s">
        <v>295</v>
      </c>
      <c r="H1516" s="192" t="s">
        <v>525</v>
      </c>
      <c r="I1516" s="192" t="s">
        <v>128</v>
      </c>
      <c r="J1516" s="192" t="s">
        <v>2838</v>
      </c>
      <c r="K1516" s="192" t="s">
        <v>4035</v>
      </c>
      <c r="L1516" s="192" t="s">
        <v>153</v>
      </c>
      <c r="M1516" s="192" t="s">
        <v>4036</v>
      </c>
      <c r="N1516" s="192" t="s">
        <v>295</v>
      </c>
      <c r="O1516" s="192" t="s">
        <v>243</v>
      </c>
      <c r="P1516" s="167"/>
      <c r="Q1516" s="192" t="s">
        <v>320</v>
      </c>
      <c r="R1516" s="192" t="s">
        <v>295</v>
      </c>
      <c r="S1516" s="199" t="b">
        <v>1</v>
      </c>
      <c r="V1516" s="198">
        <v>43336</v>
      </c>
      <c r="W1516" s="192" t="s">
        <v>295</v>
      </c>
      <c r="X1516"/>
      <c r="Z1516" s="192" t="s">
        <v>295</v>
      </c>
      <c r="AC1516" s="192" t="s">
        <v>624</v>
      </c>
      <c r="AE1516" s="192" t="s">
        <v>243</v>
      </c>
      <c r="AF1516" s="192" t="s">
        <v>624</v>
      </c>
      <c r="AG1516" s="192" t="s">
        <v>624</v>
      </c>
      <c r="AH1516" s="200">
        <v>43383</v>
      </c>
      <c r="AI1516" s="192" t="s">
        <v>4932</v>
      </c>
      <c r="AJ1516" s="151" t="str">
        <f t="shared" si="23"/>
        <v>FS</v>
      </c>
      <c r="AK1516" s="151" t="b">
        <f>ISNUMBER(SEARCH("IRT",Table1[[#This Row],[Current_Status]]))</f>
        <v>0</v>
      </c>
      <c r="AL1516" s="152">
        <f>YEAR(Table1[[#This Row],[Project_Initiated]])</f>
        <v>2018</v>
      </c>
      <c r="AM1516" s="87">
        <v>43785</v>
      </c>
      <c r="AN1516" s="87" t="str">
        <f>IF(AND(Table1[[#This Row],[Completed Date]]&gt;="07/01/2019"+0,Table1[[#This Row],[Completed Date]]&lt;="6/30/2020"+0),"FY 19-20",IF(AND(Table1[[#This Row],[Completed Date]]&gt;="07/01/2018"+0,Table1[[#This Row],[Completed Date]]&lt;="6/30/2019"+0),"FY 18-19",""))</f>
        <v>FY 18-19</v>
      </c>
      <c r="AO1516" s="152" t="str">
        <f>IFERROR(FIND("R",Table1[[#This Row],[FS_Priority]]),"")</f>
        <v/>
      </c>
    </row>
    <row r="1517" spans="1:41" hidden="1" x14ac:dyDescent="0.25">
      <c r="A1517" s="192" t="s">
        <v>346</v>
      </c>
      <c r="B1517" s="192" t="s">
        <v>295</v>
      </c>
      <c r="C1517" s="192" t="s">
        <v>346</v>
      </c>
      <c r="D1517" s="199" t="b">
        <v>0</v>
      </c>
      <c r="E1517" s="192" t="s">
        <v>4804</v>
      </c>
      <c r="F1517" s="192" t="s">
        <v>3287</v>
      </c>
      <c r="G1517" s="192" t="s">
        <v>295</v>
      </c>
      <c r="H1517" s="192" t="s">
        <v>351</v>
      </c>
      <c r="I1517" s="192" t="s">
        <v>3815</v>
      </c>
      <c r="J1517" s="192" t="s">
        <v>2838</v>
      </c>
      <c r="K1517" s="192" t="s">
        <v>3793</v>
      </c>
      <c r="L1517" s="192" t="s">
        <v>332</v>
      </c>
      <c r="M1517" s="192" t="s">
        <v>3816</v>
      </c>
      <c r="N1517" s="192" t="s">
        <v>295</v>
      </c>
      <c r="O1517" s="192" t="s">
        <v>619</v>
      </c>
      <c r="P1517" s="167"/>
      <c r="Q1517" s="192" t="s">
        <v>152</v>
      </c>
      <c r="R1517" s="192" t="s">
        <v>295</v>
      </c>
      <c r="S1517" s="199" t="b">
        <v>0</v>
      </c>
      <c r="T1517" s="167"/>
      <c r="V1517" s="198">
        <v>43336</v>
      </c>
      <c r="W1517" s="192" t="s">
        <v>295</v>
      </c>
      <c r="X1517"/>
      <c r="Z1517" s="192" t="s">
        <v>295</v>
      </c>
      <c r="AC1517" s="192" t="s">
        <v>2864</v>
      </c>
      <c r="AE1517" s="192" t="s">
        <v>257</v>
      </c>
      <c r="AF1517" s="192" t="s">
        <v>996</v>
      </c>
      <c r="AG1517" s="192" t="s">
        <v>2884</v>
      </c>
      <c r="AH1517" s="200">
        <v>43446</v>
      </c>
      <c r="AI1517" s="192" t="s">
        <v>4932</v>
      </c>
      <c r="AJ1517" s="151" t="str">
        <f t="shared" si="23"/>
        <v>FS</v>
      </c>
      <c r="AK1517" s="151" t="b">
        <f>ISNUMBER(SEARCH("IRT",Table1[[#This Row],[Current_Status]]))</f>
        <v>0</v>
      </c>
      <c r="AL1517" s="152">
        <f>YEAR(Table1[[#This Row],[Project_Initiated]])</f>
        <v>2018</v>
      </c>
      <c r="AM1517" s="87">
        <v>43785</v>
      </c>
      <c r="AN1517" s="87" t="str">
        <f>IF(AND(Table1[[#This Row],[Completed Date]]&gt;="07/01/2019"+0,Table1[[#This Row],[Completed Date]]&lt;="6/30/2020"+0),"FY 19-20",IF(AND(Table1[[#This Row],[Completed Date]]&gt;="07/01/2018"+0,Table1[[#This Row],[Completed Date]]&lt;="6/30/2019"+0),"FY 18-19",""))</f>
        <v>FY 18-19</v>
      </c>
      <c r="AO1517" s="152" t="str">
        <f>IFERROR(FIND("R",Table1[[#This Row],[FS_Priority]]),"")</f>
        <v/>
      </c>
    </row>
    <row r="1518" spans="1:41" hidden="1" x14ac:dyDescent="0.25">
      <c r="A1518" s="192" t="s">
        <v>385</v>
      </c>
      <c r="B1518" s="192" t="s">
        <v>295</v>
      </c>
      <c r="C1518" s="192" t="s">
        <v>385</v>
      </c>
      <c r="D1518" s="199" t="b">
        <v>0</v>
      </c>
      <c r="E1518" s="192" t="s">
        <v>141</v>
      </c>
      <c r="F1518" s="192" t="s">
        <v>3404</v>
      </c>
      <c r="G1518" s="192" t="s">
        <v>295</v>
      </c>
      <c r="H1518" s="192" t="s">
        <v>549</v>
      </c>
      <c r="I1518" s="192" t="s">
        <v>4000</v>
      </c>
      <c r="J1518" s="192" t="s">
        <v>2838</v>
      </c>
      <c r="K1518" s="192" t="s">
        <v>3951</v>
      </c>
      <c r="L1518" s="192" t="s">
        <v>381</v>
      </c>
      <c r="M1518" s="192" t="s">
        <v>3957</v>
      </c>
      <c r="N1518" s="192" t="s">
        <v>295</v>
      </c>
      <c r="O1518" s="192" t="s">
        <v>243</v>
      </c>
      <c r="Q1518" s="192" t="s">
        <v>311</v>
      </c>
      <c r="R1518" s="192" t="s">
        <v>295</v>
      </c>
      <c r="S1518" s="199" t="b">
        <v>0</v>
      </c>
      <c r="V1518" s="198">
        <v>43339</v>
      </c>
      <c r="W1518" s="192" t="s">
        <v>295</v>
      </c>
      <c r="X1518"/>
      <c r="Z1518" s="192" t="s">
        <v>295</v>
      </c>
      <c r="AC1518" s="192" t="s">
        <v>624</v>
      </c>
      <c r="AE1518" s="192" t="s">
        <v>243</v>
      </c>
      <c r="AF1518" s="192" t="s">
        <v>624</v>
      </c>
      <c r="AG1518" s="192" t="s">
        <v>624</v>
      </c>
      <c r="AH1518" s="198">
        <v>43412</v>
      </c>
      <c r="AI1518" s="192" t="s">
        <v>4932</v>
      </c>
      <c r="AJ1518" s="151" t="str">
        <f t="shared" si="23"/>
        <v>FS</v>
      </c>
      <c r="AK1518" s="151" t="b">
        <f>ISNUMBER(SEARCH("IRT",Table1[[#This Row],[Current_Status]]))</f>
        <v>0</v>
      </c>
      <c r="AL1518" s="152">
        <f>YEAR(Table1[[#This Row],[Project_Initiated]])</f>
        <v>2018</v>
      </c>
      <c r="AM1518" s="87">
        <v>43785</v>
      </c>
      <c r="AN1518" s="87" t="str">
        <f>IF(AND(Table1[[#This Row],[Completed Date]]&gt;="07/01/2019"+0,Table1[[#This Row],[Completed Date]]&lt;="6/30/2020"+0),"FY 19-20",IF(AND(Table1[[#This Row],[Completed Date]]&gt;="07/01/2018"+0,Table1[[#This Row],[Completed Date]]&lt;="6/30/2019"+0),"FY 18-19",""))</f>
        <v>FY 18-19</v>
      </c>
      <c r="AO1518" s="152" t="str">
        <f>IFERROR(FIND("R",Table1[[#This Row],[FS_Priority]]),"")</f>
        <v/>
      </c>
    </row>
    <row r="1519" spans="1:41" hidden="1" x14ac:dyDescent="0.25">
      <c r="A1519" s="192" t="s">
        <v>485</v>
      </c>
      <c r="B1519" s="192" t="s">
        <v>295</v>
      </c>
      <c r="C1519" s="192" t="s">
        <v>485</v>
      </c>
      <c r="D1519" s="199" t="b">
        <v>0</v>
      </c>
      <c r="E1519" s="192" t="s">
        <v>482</v>
      </c>
      <c r="F1519" s="192" t="s">
        <v>3565</v>
      </c>
      <c r="G1519" s="192" t="s">
        <v>295</v>
      </c>
      <c r="H1519" s="192" t="s">
        <v>537</v>
      </c>
      <c r="I1519" s="192" t="s">
        <v>4163</v>
      </c>
      <c r="J1519" s="192" t="s">
        <v>2838</v>
      </c>
      <c r="K1519" s="192" t="s">
        <v>4158</v>
      </c>
      <c r="L1519" s="192" t="s">
        <v>483</v>
      </c>
      <c r="M1519" s="192" t="s">
        <v>4159</v>
      </c>
      <c r="N1519" s="192" t="s">
        <v>295</v>
      </c>
      <c r="O1519" s="192" t="s">
        <v>263</v>
      </c>
      <c r="Q1519" s="192" t="s">
        <v>264</v>
      </c>
      <c r="R1519" s="192" t="s">
        <v>295</v>
      </c>
      <c r="S1519" s="199" t="b">
        <v>0</v>
      </c>
      <c r="V1519" s="198">
        <v>43339</v>
      </c>
      <c r="W1519" s="192" t="s">
        <v>295</v>
      </c>
      <c r="X1519"/>
      <c r="Z1519" s="192" t="s">
        <v>295</v>
      </c>
      <c r="AC1519" s="192" t="s">
        <v>3121</v>
      </c>
      <c r="AD1519" s="200">
        <v>43361</v>
      </c>
      <c r="AE1519" s="192" t="s">
        <v>257</v>
      </c>
      <c r="AF1519" s="192" t="s">
        <v>3122</v>
      </c>
      <c r="AG1519" s="192" t="s">
        <v>2884</v>
      </c>
      <c r="AH1519" s="198">
        <v>43570</v>
      </c>
      <c r="AI1519" s="192" t="s">
        <v>4932</v>
      </c>
      <c r="AJ1519" s="151" t="str">
        <f t="shared" si="23"/>
        <v>FS</v>
      </c>
      <c r="AK1519" s="151" t="b">
        <f>ISNUMBER(SEARCH("IRT",Table1[[#This Row],[Current_Status]]))</f>
        <v>0</v>
      </c>
      <c r="AL1519" s="152">
        <f>YEAR(Table1[[#This Row],[Project_Initiated]])</f>
        <v>2018</v>
      </c>
      <c r="AM1519" s="87">
        <v>43785</v>
      </c>
      <c r="AN1519" s="87" t="str">
        <f>IF(AND(Table1[[#This Row],[Completed Date]]&gt;="07/01/2019"+0,Table1[[#This Row],[Completed Date]]&lt;="6/30/2020"+0),"FY 19-20",IF(AND(Table1[[#This Row],[Completed Date]]&gt;="07/01/2018"+0,Table1[[#This Row],[Completed Date]]&lt;="6/30/2019"+0),"FY 18-19",""))</f>
        <v>FY 18-19</v>
      </c>
      <c r="AO1519" s="152" t="str">
        <f>IFERROR(FIND("R",Table1[[#This Row],[FS_Priority]]),"")</f>
        <v/>
      </c>
    </row>
    <row r="1520" spans="1:41" hidden="1" x14ac:dyDescent="0.25">
      <c r="A1520" s="192" t="s">
        <v>382</v>
      </c>
      <c r="B1520" s="192" t="s">
        <v>295</v>
      </c>
      <c r="C1520" s="192" t="s">
        <v>382</v>
      </c>
      <c r="D1520" s="199" t="b">
        <v>0</v>
      </c>
      <c r="E1520" s="192" t="s">
        <v>141</v>
      </c>
      <c r="F1520" s="192" t="s">
        <v>3387</v>
      </c>
      <c r="G1520" s="192" t="s">
        <v>295</v>
      </c>
      <c r="H1520" s="192" t="s">
        <v>256</v>
      </c>
      <c r="I1520" s="192" t="s">
        <v>3987</v>
      </c>
      <c r="J1520" s="192" t="s">
        <v>2838</v>
      </c>
      <c r="K1520" s="192" t="s">
        <v>3951</v>
      </c>
      <c r="L1520" s="192" t="s">
        <v>381</v>
      </c>
      <c r="M1520" s="192" t="s">
        <v>3988</v>
      </c>
      <c r="N1520" s="192" t="s">
        <v>295</v>
      </c>
      <c r="O1520" s="192" t="s">
        <v>263</v>
      </c>
      <c r="Q1520" s="192" t="s">
        <v>302</v>
      </c>
      <c r="R1520" s="192" t="s">
        <v>295</v>
      </c>
      <c r="S1520" s="199" t="b">
        <v>0</v>
      </c>
      <c r="V1520" s="198">
        <v>43340</v>
      </c>
      <c r="W1520" s="192" t="s">
        <v>295</v>
      </c>
      <c r="X1520"/>
      <c r="Z1520" s="192" t="s">
        <v>295</v>
      </c>
      <c r="AC1520" s="192" t="s">
        <v>2872</v>
      </c>
      <c r="AE1520" s="192" t="s">
        <v>257</v>
      </c>
      <c r="AF1520" s="192" t="s">
        <v>997</v>
      </c>
      <c r="AG1520" s="192" t="s">
        <v>2884</v>
      </c>
      <c r="AH1520" s="198">
        <v>43448</v>
      </c>
      <c r="AI1520" s="192" t="s">
        <v>4932</v>
      </c>
      <c r="AJ1520" s="151" t="str">
        <f t="shared" si="23"/>
        <v>FS</v>
      </c>
      <c r="AK1520" s="151" t="b">
        <f>ISNUMBER(SEARCH("IRT",Table1[[#This Row],[Current_Status]]))</f>
        <v>0</v>
      </c>
      <c r="AL1520" s="152">
        <f>YEAR(Table1[[#This Row],[Project_Initiated]])</f>
        <v>2018</v>
      </c>
      <c r="AM1520" s="87">
        <v>43785</v>
      </c>
      <c r="AN1520" s="87" t="str">
        <f>IF(AND(Table1[[#This Row],[Completed Date]]&gt;="07/01/2019"+0,Table1[[#This Row],[Completed Date]]&lt;="6/30/2020"+0),"FY 19-20",IF(AND(Table1[[#This Row],[Completed Date]]&gt;="07/01/2018"+0,Table1[[#This Row],[Completed Date]]&lt;="6/30/2019"+0),"FY 18-19",""))</f>
        <v>FY 18-19</v>
      </c>
      <c r="AO1520" s="152" t="str">
        <f>IFERROR(FIND("R",Table1[[#This Row],[FS_Priority]]),"")</f>
        <v/>
      </c>
    </row>
    <row r="1521" spans="1:41" hidden="1" x14ac:dyDescent="0.25">
      <c r="A1521" s="192" t="s">
        <v>386</v>
      </c>
      <c r="B1521" s="192" t="s">
        <v>295</v>
      </c>
      <c r="C1521" s="192" t="s">
        <v>386</v>
      </c>
      <c r="D1521" s="199" t="b">
        <v>0</v>
      </c>
      <c r="E1521" s="192" t="s">
        <v>141</v>
      </c>
      <c r="F1521" s="192" t="s">
        <v>3405</v>
      </c>
      <c r="G1521" s="192" t="s">
        <v>295</v>
      </c>
      <c r="H1521" s="192" t="s">
        <v>548</v>
      </c>
      <c r="I1521" s="192" t="s">
        <v>4001</v>
      </c>
      <c r="J1521" s="192" t="s">
        <v>2838</v>
      </c>
      <c r="K1521" s="192" t="s">
        <v>3951</v>
      </c>
      <c r="L1521" s="192" t="s">
        <v>381</v>
      </c>
      <c r="M1521" s="192" t="s">
        <v>3986</v>
      </c>
      <c r="N1521" s="192" t="s">
        <v>295</v>
      </c>
      <c r="O1521" s="192" t="s">
        <v>243</v>
      </c>
      <c r="Q1521" s="192" t="s">
        <v>313</v>
      </c>
      <c r="R1521" s="192" t="s">
        <v>295</v>
      </c>
      <c r="S1521" s="199" t="b">
        <v>0</v>
      </c>
      <c r="V1521" s="198">
        <v>43340</v>
      </c>
      <c r="W1521" s="192" t="s">
        <v>295</v>
      </c>
      <c r="X1521"/>
      <c r="Z1521" s="192" t="s">
        <v>295</v>
      </c>
      <c r="AC1521" s="192" t="s">
        <v>624</v>
      </c>
      <c r="AE1521" s="192" t="s">
        <v>243</v>
      </c>
      <c r="AF1521" s="192" t="s">
        <v>624</v>
      </c>
      <c r="AG1521" s="192" t="s">
        <v>624</v>
      </c>
      <c r="AH1521" s="198">
        <v>43412</v>
      </c>
      <c r="AI1521" s="192" t="s">
        <v>4932</v>
      </c>
      <c r="AJ1521" s="151" t="str">
        <f t="shared" si="23"/>
        <v>FS</v>
      </c>
      <c r="AK1521" s="151" t="b">
        <f>ISNUMBER(SEARCH("IRT",Table1[[#This Row],[Current_Status]]))</f>
        <v>0</v>
      </c>
      <c r="AL1521" s="152">
        <f>YEAR(Table1[[#This Row],[Project_Initiated]])</f>
        <v>2018</v>
      </c>
      <c r="AM1521" s="87">
        <v>43785</v>
      </c>
      <c r="AN1521" s="87" t="str">
        <f>IF(AND(Table1[[#This Row],[Completed Date]]&gt;="07/01/2019"+0,Table1[[#This Row],[Completed Date]]&lt;="6/30/2020"+0),"FY 19-20",IF(AND(Table1[[#This Row],[Completed Date]]&gt;="07/01/2018"+0,Table1[[#This Row],[Completed Date]]&lt;="6/30/2019"+0),"FY 18-19",""))</f>
        <v>FY 18-19</v>
      </c>
      <c r="AO1521" s="152" t="str">
        <f>IFERROR(FIND("R",Table1[[#This Row],[FS_Priority]]),"")</f>
        <v/>
      </c>
    </row>
    <row r="1522" spans="1:41" hidden="1" x14ac:dyDescent="0.25">
      <c r="A1522" s="192" t="s">
        <v>998</v>
      </c>
      <c r="B1522" s="192" t="s">
        <v>295</v>
      </c>
      <c r="C1522" s="192" t="s">
        <v>998</v>
      </c>
      <c r="D1522" s="199" t="b">
        <v>0</v>
      </c>
      <c r="E1522" s="192" t="s">
        <v>4804</v>
      </c>
      <c r="F1522" s="192" t="s">
        <v>3271</v>
      </c>
      <c r="G1522" s="192" t="s">
        <v>295</v>
      </c>
      <c r="H1522" s="192" t="s">
        <v>540</v>
      </c>
      <c r="I1522" s="192" t="s">
        <v>295</v>
      </c>
      <c r="J1522" s="192" t="s">
        <v>2838</v>
      </c>
      <c r="K1522" s="192" t="s">
        <v>3793</v>
      </c>
      <c r="L1522" s="192" t="s">
        <v>332</v>
      </c>
      <c r="M1522" s="192" t="s">
        <v>3796</v>
      </c>
      <c r="N1522" s="192" t="s">
        <v>295</v>
      </c>
      <c r="O1522" s="192" t="s">
        <v>243</v>
      </c>
      <c r="Q1522" s="192" t="s">
        <v>295</v>
      </c>
      <c r="R1522" s="192" t="s">
        <v>295</v>
      </c>
      <c r="S1522" s="199" t="b">
        <v>0</v>
      </c>
      <c r="V1522" s="198">
        <v>43375</v>
      </c>
      <c r="W1522" s="192" t="s">
        <v>295</v>
      </c>
      <c r="X1522"/>
      <c r="Z1522" s="192" t="s">
        <v>295</v>
      </c>
      <c r="AC1522" s="192" t="s">
        <v>624</v>
      </c>
      <c r="AE1522" s="192" t="s">
        <v>243</v>
      </c>
      <c r="AF1522" s="192" t="s">
        <v>624</v>
      </c>
      <c r="AG1522" s="192" t="s">
        <v>624</v>
      </c>
      <c r="AH1522" s="198">
        <v>43374</v>
      </c>
      <c r="AI1522" s="192" t="s">
        <v>4937</v>
      </c>
      <c r="AJ1522" s="151" t="str">
        <f t="shared" si="23"/>
        <v>FS</v>
      </c>
      <c r="AK1522" s="151" t="b">
        <f>ISNUMBER(SEARCH("IRT",Table1[[#This Row],[Current_Status]]))</f>
        <v>0</v>
      </c>
      <c r="AL1522" s="152">
        <f>YEAR(Table1[[#This Row],[Project_Initiated]])</f>
        <v>2018</v>
      </c>
      <c r="AM1522" s="87">
        <v>43785</v>
      </c>
      <c r="AN1522" s="87" t="str">
        <f>IF(AND(Table1[[#This Row],[Completed Date]]&gt;="07/01/2019"+0,Table1[[#This Row],[Completed Date]]&lt;="6/30/2020"+0),"FY 19-20",IF(AND(Table1[[#This Row],[Completed Date]]&gt;="07/01/2018"+0,Table1[[#This Row],[Completed Date]]&lt;="6/30/2019"+0),"FY 18-19",""))</f>
        <v>FY 18-19</v>
      </c>
      <c r="AO1522" s="152" t="str">
        <f>IFERROR(FIND("R",Table1[[#This Row],[FS_Priority]]),"")</f>
        <v/>
      </c>
    </row>
    <row r="1523" spans="1:41" hidden="1" x14ac:dyDescent="0.25">
      <c r="A1523" s="192" t="s">
        <v>341</v>
      </c>
      <c r="B1523" s="192" t="s">
        <v>295</v>
      </c>
      <c r="C1523" s="192" t="s">
        <v>341</v>
      </c>
      <c r="D1523" s="199" t="b">
        <v>0</v>
      </c>
      <c r="E1523" s="192" t="s">
        <v>4804</v>
      </c>
      <c r="F1523" s="192" t="s">
        <v>3281</v>
      </c>
      <c r="G1523" s="192" t="s">
        <v>295</v>
      </c>
      <c r="H1523" s="192" t="s">
        <v>540</v>
      </c>
      <c r="I1523" s="192" t="s">
        <v>295</v>
      </c>
      <c r="J1523" s="192" t="s">
        <v>2838</v>
      </c>
      <c r="K1523" s="192" t="s">
        <v>3793</v>
      </c>
      <c r="L1523" s="192" t="s">
        <v>332</v>
      </c>
      <c r="M1523" s="192" t="s">
        <v>3810</v>
      </c>
      <c r="N1523" s="192" t="s">
        <v>295</v>
      </c>
      <c r="O1523" s="192" t="s">
        <v>243</v>
      </c>
      <c r="Q1523" s="192" t="s">
        <v>264</v>
      </c>
      <c r="R1523" s="192" t="s">
        <v>295</v>
      </c>
      <c r="S1523" s="199" t="b">
        <v>0</v>
      </c>
      <c r="V1523" s="198">
        <v>43340</v>
      </c>
      <c r="W1523" s="192" t="s">
        <v>295</v>
      </c>
      <c r="X1523"/>
      <c r="Z1523" s="192" t="s">
        <v>295</v>
      </c>
      <c r="AC1523" s="192" t="s">
        <v>3163</v>
      </c>
      <c r="AE1523" s="192" t="s">
        <v>243</v>
      </c>
      <c r="AF1523" s="192" t="s">
        <v>624</v>
      </c>
      <c r="AG1523" s="192" t="s">
        <v>624</v>
      </c>
      <c r="AH1523" s="198">
        <v>43592</v>
      </c>
      <c r="AI1523" s="192" t="s">
        <v>4932</v>
      </c>
      <c r="AJ1523" s="151" t="str">
        <f t="shared" si="23"/>
        <v>FS</v>
      </c>
      <c r="AK1523" s="151" t="b">
        <f>ISNUMBER(SEARCH("IRT",Table1[[#This Row],[Current_Status]]))</f>
        <v>0</v>
      </c>
      <c r="AL1523" s="152">
        <f>YEAR(Table1[[#This Row],[Project_Initiated]])</f>
        <v>2018</v>
      </c>
      <c r="AM1523" s="87">
        <v>43785</v>
      </c>
      <c r="AN1523" s="87" t="str">
        <f>IF(AND(Table1[[#This Row],[Completed Date]]&gt;="07/01/2019"+0,Table1[[#This Row],[Completed Date]]&lt;="6/30/2020"+0),"FY 19-20",IF(AND(Table1[[#This Row],[Completed Date]]&gt;="07/01/2018"+0,Table1[[#This Row],[Completed Date]]&lt;="6/30/2019"+0),"FY 18-19",""))</f>
        <v>FY 18-19</v>
      </c>
      <c r="AO1523" s="152" t="str">
        <f>IFERROR(FIND("R",Table1[[#This Row],[FS_Priority]]),"")</f>
        <v/>
      </c>
    </row>
    <row r="1524" spans="1:41" hidden="1" x14ac:dyDescent="0.25">
      <c r="A1524" s="192" t="s">
        <v>498</v>
      </c>
      <c r="B1524" s="192" t="s">
        <v>295</v>
      </c>
      <c r="C1524" s="192" t="s">
        <v>498</v>
      </c>
      <c r="D1524" s="199" t="b">
        <v>0</v>
      </c>
      <c r="E1524" s="192" t="s">
        <v>215</v>
      </c>
      <c r="F1524" s="192" t="s">
        <v>3634</v>
      </c>
      <c r="G1524" s="192" t="s">
        <v>403</v>
      </c>
      <c r="H1524" s="192" t="s">
        <v>2498</v>
      </c>
      <c r="I1524" s="192" t="s">
        <v>4262</v>
      </c>
      <c r="J1524" s="192" t="s">
        <v>2852</v>
      </c>
      <c r="K1524" s="192" t="s">
        <v>4842</v>
      </c>
      <c r="L1524" s="192" t="s">
        <v>518</v>
      </c>
      <c r="M1524" s="192" t="s">
        <v>4256</v>
      </c>
      <c r="N1524" s="192" t="s">
        <v>295</v>
      </c>
      <c r="O1524" s="192" t="s">
        <v>263</v>
      </c>
      <c r="Q1524" s="192" t="s">
        <v>264</v>
      </c>
      <c r="R1524" s="192" t="s">
        <v>295</v>
      </c>
      <c r="S1524" s="199" t="b">
        <v>0</v>
      </c>
      <c r="V1524" s="198">
        <v>43340</v>
      </c>
      <c r="W1524" s="192" t="s">
        <v>295</v>
      </c>
      <c r="X1524"/>
      <c r="Z1524" s="192" t="s">
        <v>295</v>
      </c>
      <c r="AC1524" s="192" t="s">
        <v>295</v>
      </c>
      <c r="AD1524" s="200">
        <v>43370</v>
      </c>
      <c r="AE1524" s="192" t="s">
        <v>257</v>
      </c>
      <c r="AF1524" s="192" t="s">
        <v>3134</v>
      </c>
      <c r="AG1524" s="192" t="s">
        <v>2884</v>
      </c>
      <c r="AH1524" s="167"/>
      <c r="AI1524" s="192" t="s">
        <v>4932</v>
      </c>
      <c r="AJ1524" s="151" t="str">
        <f t="shared" si="23"/>
        <v>FS</v>
      </c>
      <c r="AK1524" s="151" t="b">
        <f>ISNUMBER(SEARCH("IRT",Table1[[#This Row],[Current_Status]]))</f>
        <v>0</v>
      </c>
      <c r="AL1524" s="152">
        <f>YEAR(Table1[[#This Row],[Project_Initiated]])</f>
        <v>2018</v>
      </c>
      <c r="AM1524" s="87">
        <v>43785</v>
      </c>
      <c r="AN1524" s="87" t="str">
        <f>IF(AND(Table1[[#This Row],[Completed Date]]&gt;="07/01/2019"+0,Table1[[#This Row],[Completed Date]]&lt;="6/30/2020"+0),"FY 19-20",IF(AND(Table1[[#This Row],[Completed Date]]&gt;="07/01/2018"+0,Table1[[#This Row],[Completed Date]]&lt;="6/30/2019"+0),"FY 18-19",""))</f>
        <v/>
      </c>
      <c r="AO1524" s="152" t="str">
        <f>IFERROR(FIND("R",Table1[[#This Row],[FS_Priority]]),"")</f>
        <v/>
      </c>
    </row>
    <row r="1525" spans="1:41" hidden="1" x14ac:dyDescent="0.25">
      <c r="A1525" s="192" t="s">
        <v>999</v>
      </c>
      <c r="B1525" s="192" t="s">
        <v>295</v>
      </c>
      <c r="C1525" s="192" t="s">
        <v>999</v>
      </c>
      <c r="D1525" s="199" t="b">
        <v>0</v>
      </c>
      <c r="E1525" s="192" t="s">
        <v>141</v>
      </c>
      <c r="F1525" s="192" t="s">
        <v>3438</v>
      </c>
      <c r="G1525" s="192" t="s">
        <v>295</v>
      </c>
      <c r="H1525" s="192" t="s">
        <v>549</v>
      </c>
      <c r="I1525" s="192" t="s">
        <v>4021</v>
      </c>
      <c r="J1525" s="192" t="s">
        <v>2854</v>
      </c>
      <c r="K1525" s="192" t="s">
        <v>3951</v>
      </c>
      <c r="L1525" s="192" t="s">
        <v>381</v>
      </c>
      <c r="M1525" s="192" t="s">
        <v>4025</v>
      </c>
      <c r="N1525" s="192" t="s">
        <v>295</v>
      </c>
      <c r="O1525" s="192" t="s">
        <v>243</v>
      </c>
      <c r="Q1525" s="192" t="s">
        <v>574</v>
      </c>
      <c r="R1525" s="192" t="s">
        <v>295</v>
      </c>
      <c r="S1525" s="199" t="b">
        <v>0</v>
      </c>
      <c r="V1525" s="198">
        <v>43340</v>
      </c>
      <c r="W1525" s="192" t="s">
        <v>295</v>
      </c>
      <c r="X1525"/>
      <c r="Z1525" s="192" t="s">
        <v>295</v>
      </c>
      <c r="AC1525" s="192" t="s">
        <v>295</v>
      </c>
      <c r="AE1525" s="192" t="s">
        <v>243</v>
      </c>
      <c r="AF1525" s="192" t="s">
        <v>1000</v>
      </c>
      <c r="AG1525" s="192" t="s">
        <v>295</v>
      </c>
      <c r="AH1525" s="198">
        <v>43374</v>
      </c>
      <c r="AI1525" s="192" t="s">
        <v>4932</v>
      </c>
      <c r="AJ1525" s="151" t="str">
        <f t="shared" si="23"/>
        <v>FS</v>
      </c>
      <c r="AK1525" s="151" t="b">
        <f>ISNUMBER(SEARCH("IRT",Table1[[#This Row],[Current_Status]]))</f>
        <v>0</v>
      </c>
      <c r="AL1525" s="152">
        <f>YEAR(Table1[[#This Row],[Project_Initiated]])</f>
        <v>2018</v>
      </c>
      <c r="AM1525" s="87">
        <v>43785</v>
      </c>
      <c r="AN1525" s="87" t="str">
        <f>IF(AND(Table1[[#This Row],[Completed Date]]&gt;="07/01/2019"+0,Table1[[#This Row],[Completed Date]]&lt;="6/30/2020"+0),"FY 19-20",IF(AND(Table1[[#This Row],[Completed Date]]&gt;="07/01/2018"+0,Table1[[#This Row],[Completed Date]]&lt;="6/30/2019"+0),"FY 18-19",""))</f>
        <v>FY 18-19</v>
      </c>
      <c r="AO1525" s="152" t="str">
        <f>IFERROR(FIND("R",Table1[[#This Row],[FS_Priority]]),"")</f>
        <v/>
      </c>
    </row>
    <row r="1526" spans="1:41" hidden="1" x14ac:dyDescent="0.25">
      <c r="A1526" s="192" t="s">
        <v>340</v>
      </c>
      <c r="B1526" s="192" t="s">
        <v>295</v>
      </c>
      <c r="C1526" s="192" t="s">
        <v>340</v>
      </c>
      <c r="D1526" s="199" t="b">
        <v>0</v>
      </c>
      <c r="E1526" s="192" t="s">
        <v>4804</v>
      </c>
      <c r="F1526" s="192" t="s">
        <v>3280</v>
      </c>
      <c r="G1526" s="192" t="s">
        <v>295</v>
      </c>
      <c r="H1526" s="192" t="s">
        <v>538</v>
      </c>
      <c r="I1526" s="192" t="s">
        <v>3808</v>
      </c>
      <c r="J1526" s="192" t="s">
        <v>2838</v>
      </c>
      <c r="K1526" s="192" t="s">
        <v>3793</v>
      </c>
      <c r="L1526" s="192" t="s">
        <v>332</v>
      </c>
      <c r="M1526" s="192" t="s">
        <v>3809</v>
      </c>
      <c r="N1526" s="192" t="s">
        <v>295</v>
      </c>
      <c r="O1526" s="192" t="s">
        <v>619</v>
      </c>
      <c r="Q1526" s="192" t="s">
        <v>320</v>
      </c>
      <c r="R1526" s="192" t="s">
        <v>295</v>
      </c>
      <c r="S1526" s="199" t="b">
        <v>0</v>
      </c>
      <c r="V1526" s="198">
        <v>43329</v>
      </c>
      <c r="W1526" s="192" t="s">
        <v>295</v>
      </c>
      <c r="X1526"/>
      <c r="Z1526" s="192" t="s">
        <v>295</v>
      </c>
      <c r="AC1526" s="192" t="s">
        <v>3170</v>
      </c>
      <c r="AE1526" s="192" t="s">
        <v>257</v>
      </c>
      <c r="AF1526" s="192" t="s">
        <v>1001</v>
      </c>
      <c r="AG1526" s="192" t="s">
        <v>2884</v>
      </c>
      <c r="AH1526" s="198">
        <v>43601</v>
      </c>
      <c r="AI1526" s="192" t="s">
        <v>4932</v>
      </c>
      <c r="AJ1526" s="151" t="str">
        <f t="shared" si="23"/>
        <v>FS</v>
      </c>
      <c r="AK1526" s="151" t="b">
        <f>ISNUMBER(SEARCH("IRT",Table1[[#This Row],[Current_Status]]))</f>
        <v>0</v>
      </c>
      <c r="AL1526" s="152">
        <f>YEAR(Table1[[#This Row],[Project_Initiated]])</f>
        <v>2018</v>
      </c>
      <c r="AM1526" s="87">
        <v>43785</v>
      </c>
      <c r="AN1526" s="87" t="str">
        <f>IF(AND(Table1[[#This Row],[Completed Date]]&gt;="07/01/2019"+0,Table1[[#This Row],[Completed Date]]&lt;="6/30/2020"+0),"FY 19-20",IF(AND(Table1[[#This Row],[Completed Date]]&gt;="07/01/2018"+0,Table1[[#This Row],[Completed Date]]&lt;="6/30/2019"+0),"FY 18-19",""))</f>
        <v>FY 18-19</v>
      </c>
      <c r="AO1526" s="152" t="str">
        <f>IFERROR(FIND("R",Table1[[#This Row],[FS_Priority]]),"")</f>
        <v/>
      </c>
    </row>
    <row r="1527" spans="1:41" hidden="1" x14ac:dyDescent="0.25">
      <c r="A1527" s="192" t="s">
        <v>486</v>
      </c>
      <c r="B1527" s="192" t="s">
        <v>295</v>
      </c>
      <c r="C1527" s="192" t="s">
        <v>486</v>
      </c>
      <c r="D1527" s="199" t="b">
        <v>0</v>
      </c>
      <c r="E1527" s="192" t="s">
        <v>482</v>
      </c>
      <c r="F1527" s="192" t="s">
        <v>3566</v>
      </c>
      <c r="G1527" s="192" t="s">
        <v>295</v>
      </c>
      <c r="H1527" s="192" t="s">
        <v>537</v>
      </c>
      <c r="I1527" s="192" t="s">
        <v>295</v>
      </c>
      <c r="J1527" s="192" t="s">
        <v>2838</v>
      </c>
      <c r="K1527" s="192" t="s">
        <v>4158</v>
      </c>
      <c r="L1527" s="192" t="s">
        <v>483</v>
      </c>
      <c r="M1527" s="192" t="s">
        <v>4159</v>
      </c>
      <c r="N1527" s="192" t="s">
        <v>295</v>
      </c>
      <c r="O1527" s="192" t="s">
        <v>263</v>
      </c>
      <c r="Q1527" s="192" t="s">
        <v>323</v>
      </c>
      <c r="R1527" s="192" t="s">
        <v>295</v>
      </c>
      <c r="S1527" s="199" t="b">
        <v>0</v>
      </c>
      <c r="V1527" s="198">
        <v>43341</v>
      </c>
      <c r="W1527" s="192" t="s">
        <v>295</v>
      </c>
      <c r="X1527"/>
      <c r="Z1527" s="192" t="s">
        <v>295</v>
      </c>
      <c r="AC1527" s="192" t="s">
        <v>3167</v>
      </c>
      <c r="AE1527" s="192" t="s">
        <v>257</v>
      </c>
      <c r="AF1527" s="192" t="s">
        <v>3123</v>
      </c>
      <c r="AG1527" s="192" t="s">
        <v>2884</v>
      </c>
      <c r="AH1527" s="198">
        <v>43631</v>
      </c>
      <c r="AI1527" s="192" t="s">
        <v>4932</v>
      </c>
      <c r="AJ1527" s="151" t="str">
        <f t="shared" si="23"/>
        <v>FS</v>
      </c>
      <c r="AK1527" s="151" t="b">
        <f>ISNUMBER(SEARCH("IRT",Table1[[#This Row],[Current_Status]]))</f>
        <v>0</v>
      </c>
      <c r="AL1527" s="152">
        <f>YEAR(Table1[[#This Row],[Project_Initiated]])</f>
        <v>2018</v>
      </c>
      <c r="AM1527" s="87">
        <v>43785</v>
      </c>
      <c r="AN1527" s="87" t="str">
        <f>IF(AND(Table1[[#This Row],[Completed Date]]&gt;="07/01/2019"+0,Table1[[#This Row],[Completed Date]]&lt;="6/30/2020"+0),"FY 19-20",IF(AND(Table1[[#This Row],[Completed Date]]&gt;="07/01/2018"+0,Table1[[#This Row],[Completed Date]]&lt;="6/30/2019"+0),"FY 18-19",""))</f>
        <v>FY 18-19</v>
      </c>
      <c r="AO1527" s="152" t="str">
        <f>IFERROR(FIND("R",Table1[[#This Row],[FS_Priority]]),"")</f>
        <v/>
      </c>
    </row>
    <row r="1528" spans="1:41" hidden="1" x14ac:dyDescent="0.25">
      <c r="A1528" s="192" t="s">
        <v>1002</v>
      </c>
      <c r="B1528" s="192" t="s">
        <v>295</v>
      </c>
      <c r="C1528" s="192" t="s">
        <v>1002</v>
      </c>
      <c r="D1528" s="199" t="b">
        <v>0</v>
      </c>
      <c r="E1528" s="192" t="s">
        <v>151</v>
      </c>
      <c r="F1528" s="192" t="s">
        <v>3540</v>
      </c>
      <c r="G1528" s="192" t="s">
        <v>295</v>
      </c>
      <c r="H1528" s="192" t="s">
        <v>556</v>
      </c>
      <c r="I1528" s="192" t="s">
        <v>4125</v>
      </c>
      <c r="J1528" s="192" t="s">
        <v>2838</v>
      </c>
      <c r="K1528" s="192" t="s">
        <v>4035</v>
      </c>
      <c r="L1528" s="192" t="s">
        <v>153</v>
      </c>
      <c r="M1528" s="192" t="s">
        <v>4108</v>
      </c>
      <c r="N1528" s="192" t="s">
        <v>295</v>
      </c>
      <c r="O1528" s="192" t="s">
        <v>243</v>
      </c>
      <c r="Q1528" s="192" t="s">
        <v>327</v>
      </c>
      <c r="R1528" s="192" t="s">
        <v>295</v>
      </c>
      <c r="S1528" s="199" t="b">
        <v>1</v>
      </c>
      <c r="V1528" s="198">
        <v>43342</v>
      </c>
      <c r="W1528" s="192" t="s">
        <v>295</v>
      </c>
      <c r="X1528"/>
      <c r="Z1528" s="192" t="s">
        <v>295</v>
      </c>
      <c r="AC1528" s="192" t="s">
        <v>1003</v>
      </c>
      <c r="AE1528" s="192" t="s">
        <v>243</v>
      </c>
      <c r="AF1528" s="192" t="s">
        <v>1003</v>
      </c>
      <c r="AG1528" s="192" t="s">
        <v>624</v>
      </c>
      <c r="AH1528" s="198">
        <v>43383</v>
      </c>
      <c r="AI1528" s="192" t="s">
        <v>4932</v>
      </c>
      <c r="AJ1528" s="151" t="str">
        <f t="shared" si="23"/>
        <v>FS</v>
      </c>
      <c r="AK1528" s="151" t="b">
        <f>ISNUMBER(SEARCH("IRT",Table1[[#This Row],[Current_Status]]))</f>
        <v>0</v>
      </c>
      <c r="AL1528" s="152">
        <f>YEAR(Table1[[#This Row],[Project_Initiated]])</f>
        <v>2018</v>
      </c>
      <c r="AM1528" s="87">
        <v>43785</v>
      </c>
      <c r="AN1528" s="87" t="str">
        <f>IF(AND(Table1[[#This Row],[Completed Date]]&gt;="07/01/2019"+0,Table1[[#This Row],[Completed Date]]&lt;="6/30/2020"+0),"FY 19-20",IF(AND(Table1[[#This Row],[Completed Date]]&gt;="07/01/2018"+0,Table1[[#This Row],[Completed Date]]&lt;="6/30/2019"+0),"FY 18-19",""))</f>
        <v>FY 18-19</v>
      </c>
      <c r="AO1528" s="152" t="str">
        <f>IFERROR(FIND("R",Table1[[#This Row],[FS_Priority]]),"")</f>
        <v/>
      </c>
    </row>
    <row r="1529" spans="1:41" hidden="1" x14ac:dyDescent="0.25">
      <c r="A1529" s="192" t="s">
        <v>464</v>
      </c>
      <c r="B1529" s="192" t="s">
        <v>295</v>
      </c>
      <c r="C1529" s="192" t="s">
        <v>464</v>
      </c>
      <c r="D1529" s="199" t="b">
        <v>0</v>
      </c>
      <c r="E1529" s="192" t="s">
        <v>151</v>
      </c>
      <c r="F1529" s="192" t="s">
        <v>3531</v>
      </c>
      <c r="G1529" s="192" t="s">
        <v>295</v>
      </c>
      <c r="H1529" s="192" t="s">
        <v>548</v>
      </c>
      <c r="I1529" s="192" t="s">
        <v>4116</v>
      </c>
      <c r="J1529" s="192" t="s">
        <v>2838</v>
      </c>
      <c r="K1529" s="192" t="s">
        <v>4035</v>
      </c>
      <c r="L1529" s="192" t="s">
        <v>153</v>
      </c>
      <c r="M1529" s="192" t="s">
        <v>4117</v>
      </c>
      <c r="N1529" s="192" t="s">
        <v>295</v>
      </c>
      <c r="O1529" s="192" t="s">
        <v>243</v>
      </c>
      <c r="Q1529" s="192" t="s">
        <v>465</v>
      </c>
      <c r="R1529" s="192" t="s">
        <v>295</v>
      </c>
      <c r="S1529" s="199" t="b">
        <v>0</v>
      </c>
      <c r="V1529" s="198">
        <v>43342</v>
      </c>
      <c r="W1529" s="192" t="s">
        <v>295</v>
      </c>
      <c r="X1529"/>
      <c r="Z1529" s="192" t="s">
        <v>295</v>
      </c>
      <c r="AC1529" s="192" t="s">
        <v>2890</v>
      </c>
      <c r="AE1529" s="192" t="s">
        <v>243</v>
      </c>
      <c r="AF1529" s="192" t="s">
        <v>1003</v>
      </c>
      <c r="AG1529" s="192" t="s">
        <v>624</v>
      </c>
      <c r="AH1529" s="198">
        <v>43476</v>
      </c>
      <c r="AI1529" s="192" t="s">
        <v>4932</v>
      </c>
      <c r="AJ1529" s="151" t="str">
        <f t="shared" si="23"/>
        <v>FS</v>
      </c>
      <c r="AK1529" s="151" t="b">
        <f>ISNUMBER(SEARCH("IRT",Table1[[#This Row],[Current_Status]]))</f>
        <v>0</v>
      </c>
      <c r="AL1529" s="152">
        <f>YEAR(Table1[[#This Row],[Project_Initiated]])</f>
        <v>2018</v>
      </c>
      <c r="AM1529" s="87">
        <v>43785</v>
      </c>
      <c r="AN1529" s="87" t="str">
        <f>IF(AND(Table1[[#This Row],[Completed Date]]&gt;="07/01/2019"+0,Table1[[#This Row],[Completed Date]]&lt;="6/30/2020"+0),"FY 19-20",IF(AND(Table1[[#This Row],[Completed Date]]&gt;="07/01/2018"+0,Table1[[#This Row],[Completed Date]]&lt;="6/30/2019"+0),"FY 18-19",""))</f>
        <v>FY 18-19</v>
      </c>
      <c r="AO1529" s="152" t="str">
        <f>IFERROR(FIND("R",Table1[[#This Row],[FS_Priority]]),"")</f>
        <v/>
      </c>
    </row>
    <row r="1530" spans="1:41" hidden="1" x14ac:dyDescent="0.25">
      <c r="A1530" s="192" t="s">
        <v>344</v>
      </c>
      <c r="B1530" s="192" t="s">
        <v>295</v>
      </c>
      <c r="C1530" s="192" t="s">
        <v>344</v>
      </c>
      <c r="D1530" s="199" t="b">
        <v>0</v>
      </c>
      <c r="E1530" s="192" t="s">
        <v>4804</v>
      </c>
      <c r="F1530" s="192" t="s">
        <v>3284</v>
      </c>
      <c r="G1530" s="192" t="s">
        <v>3171</v>
      </c>
      <c r="H1530" s="192" t="s">
        <v>547</v>
      </c>
      <c r="I1530" s="192" t="s">
        <v>3811</v>
      </c>
      <c r="J1530" s="192" t="s">
        <v>2838</v>
      </c>
      <c r="K1530" s="192" t="s">
        <v>3793</v>
      </c>
      <c r="L1530" s="192" t="s">
        <v>332</v>
      </c>
      <c r="M1530" s="192" t="s">
        <v>3796</v>
      </c>
      <c r="N1530" s="192" t="s">
        <v>295</v>
      </c>
      <c r="O1530" s="192" t="s">
        <v>619</v>
      </c>
      <c r="Q1530" s="192" t="s">
        <v>326</v>
      </c>
      <c r="R1530" s="192" t="s">
        <v>295</v>
      </c>
      <c r="S1530" s="199" t="b">
        <v>0</v>
      </c>
      <c r="V1530" s="198">
        <v>43347</v>
      </c>
      <c r="W1530" s="192" t="s">
        <v>295</v>
      </c>
      <c r="X1530"/>
      <c r="Z1530" s="192" t="s">
        <v>295</v>
      </c>
      <c r="AC1530" s="192" t="s">
        <v>4486</v>
      </c>
      <c r="AE1530" s="192" t="s">
        <v>257</v>
      </c>
      <c r="AF1530" s="192" t="s">
        <v>4487</v>
      </c>
      <c r="AG1530" s="192" t="s">
        <v>2884</v>
      </c>
      <c r="AH1530" s="198">
        <v>43630</v>
      </c>
      <c r="AI1530" s="192" t="s">
        <v>4932</v>
      </c>
      <c r="AJ1530" s="151" t="str">
        <f t="shared" si="23"/>
        <v>FS</v>
      </c>
      <c r="AK1530" s="151" t="b">
        <f>ISNUMBER(SEARCH("IRT",Table1[[#This Row],[Current_Status]]))</f>
        <v>0</v>
      </c>
      <c r="AL1530" s="152">
        <f>YEAR(Table1[[#This Row],[Project_Initiated]])</f>
        <v>2018</v>
      </c>
      <c r="AM1530" s="87">
        <v>43785</v>
      </c>
      <c r="AN1530" s="87" t="str">
        <f>IF(AND(Table1[[#This Row],[Completed Date]]&gt;="07/01/2019"+0,Table1[[#This Row],[Completed Date]]&lt;="6/30/2020"+0),"FY 19-20",IF(AND(Table1[[#This Row],[Completed Date]]&gt;="07/01/2018"+0,Table1[[#This Row],[Completed Date]]&lt;="6/30/2019"+0),"FY 18-19",""))</f>
        <v>FY 18-19</v>
      </c>
      <c r="AO1530" s="152" t="str">
        <f>IFERROR(FIND("R",Table1[[#This Row],[FS_Priority]]),"")</f>
        <v/>
      </c>
    </row>
    <row r="1531" spans="1:41" hidden="1" x14ac:dyDescent="0.25">
      <c r="A1531" s="192" t="s">
        <v>338</v>
      </c>
      <c r="B1531" s="192" t="s">
        <v>295</v>
      </c>
      <c r="C1531" s="192" t="s">
        <v>338</v>
      </c>
      <c r="D1531" s="199" t="b">
        <v>0</v>
      </c>
      <c r="E1531" s="192" t="s">
        <v>4804</v>
      </c>
      <c r="F1531" s="192" t="s">
        <v>3278</v>
      </c>
      <c r="G1531" s="192" t="s">
        <v>304</v>
      </c>
      <c r="H1531" s="192" t="s">
        <v>356</v>
      </c>
      <c r="I1531" s="192" t="s">
        <v>3805</v>
      </c>
      <c r="J1531" s="192" t="s">
        <v>2851</v>
      </c>
      <c r="K1531" s="192" t="s">
        <v>3793</v>
      </c>
      <c r="L1531" s="192" t="s">
        <v>332</v>
      </c>
      <c r="M1531" s="192" t="s">
        <v>3806</v>
      </c>
      <c r="N1531" s="192" t="s">
        <v>295</v>
      </c>
      <c r="O1531" s="192" t="s">
        <v>295</v>
      </c>
      <c r="Q1531" s="192" t="s">
        <v>309</v>
      </c>
      <c r="R1531" s="192" t="s">
        <v>295</v>
      </c>
      <c r="S1531" s="199" t="b">
        <v>0</v>
      </c>
      <c r="V1531" s="198">
        <v>43347</v>
      </c>
      <c r="W1531" s="192" t="s">
        <v>295</v>
      </c>
      <c r="X1531"/>
      <c r="Z1531" s="192" t="s">
        <v>295</v>
      </c>
      <c r="AC1531" s="192" t="s">
        <v>295</v>
      </c>
      <c r="AE1531" s="192" t="s">
        <v>257</v>
      </c>
      <c r="AF1531" s="192" t="s">
        <v>2853</v>
      </c>
      <c r="AG1531" s="192" t="s">
        <v>2884</v>
      </c>
      <c r="AH1531" s="198">
        <v>43367</v>
      </c>
      <c r="AI1531" s="192" t="s">
        <v>4932</v>
      </c>
      <c r="AJ1531" s="151" t="str">
        <f t="shared" si="23"/>
        <v>FS</v>
      </c>
      <c r="AK1531" s="151" t="b">
        <f>ISNUMBER(SEARCH("IRT",Table1[[#This Row],[Current_Status]]))</f>
        <v>0</v>
      </c>
      <c r="AL1531" s="152">
        <f>YEAR(Table1[[#This Row],[Project_Initiated]])</f>
        <v>2018</v>
      </c>
      <c r="AM1531" s="87">
        <v>43785</v>
      </c>
      <c r="AN1531" s="87" t="str">
        <f>IF(AND(Table1[[#This Row],[Completed Date]]&gt;="07/01/2019"+0,Table1[[#This Row],[Completed Date]]&lt;="6/30/2020"+0),"FY 19-20",IF(AND(Table1[[#This Row],[Completed Date]]&gt;="07/01/2018"+0,Table1[[#This Row],[Completed Date]]&lt;="6/30/2019"+0),"FY 18-19",""))</f>
        <v>FY 18-19</v>
      </c>
      <c r="AO1531" s="152" t="str">
        <f>IFERROR(FIND("R",Table1[[#This Row],[FS_Priority]]),"")</f>
        <v/>
      </c>
    </row>
    <row r="1532" spans="1:41" hidden="1" x14ac:dyDescent="0.25">
      <c r="A1532" s="192" t="s">
        <v>460</v>
      </c>
      <c r="B1532" s="192" t="s">
        <v>295</v>
      </c>
      <c r="C1532" s="192" t="s">
        <v>460</v>
      </c>
      <c r="D1532" s="199" t="b">
        <v>0</v>
      </c>
      <c r="E1532" s="192" t="s">
        <v>151</v>
      </c>
      <c r="F1532" s="192" t="s">
        <v>3552</v>
      </c>
      <c r="G1532" s="192" t="s">
        <v>295</v>
      </c>
      <c r="H1532" s="192" t="s">
        <v>525</v>
      </c>
      <c r="I1532" s="192" t="s">
        <v>4132</v>
      </c>
      <c r="J1532" s="192" t="s">
        <v>2851</v>
      </c>
      <c r="K1532" s="192" t="s">
        <v>4035</v>
      </c>
      <c r="L1532" s="192" t="s">
        <v>153</v>
      </c>
      <c r="M1532" s="192" t="s">
        <v>3907</v>
      </c>
      <c r="N1532" s="192" t="s">
        <v>295</v>
      </c>
      <c r="O1532" s="192" t="s">
        <v>243</v>
      </c>
      <c r="Q1532" s="192" t="s">
        <v>574</v>
      </c>
      <c r="R1532" s="192" t="s">
        <v>295</v>
      </c>
      <c r="S1532" s="199" t="b">
        <v>0</v>
      </c>
      <c r="V1532" s="198">
        <v>43347</v>
      </c>
      <c r="W1532" s="192" t="s">
        <v>295</v>
      </c>
      <c r="X1532"/>
      <c r="Z1532" s="192" t="s">
        <v>295</v>
      </c>
      <c r="AC1532" s="192" t="s">
        <v>4416</v>
      </c>
      <c r="AE1532" s="192" t="s">
        <v>243</v>
      </c>
      <c r="AF1532" s="192" t="s">
        <v>2805</v>
      </c>
      <c r="AG1532" s="192" t="s">
        <v>624</v>
      </c>
      <c r="AH1532" s="198">
        <v>43362</v>
      </c>
      <c r="AI1532" s="192" t="s">
        <v>4932</v>
      </c>
      <c r="AJ1532" s="151" t="str">
        <f t="shared" si="23"/>
        <v>FS</v>
      </c>
      <c r="AK1532" s="151" t="b">
        <f>ISNUMBER(SEARCH("IRT",Table1[[#This Row],[Current_Status]]))</f>
        <v>0</v>
      </c>
      <c r="AL1532" s="152">
        <f>YEAR(Table1[[#This Row],[Project_Initiated]])</f>
        <v>2018</v>
      </c>
      <c r="AM1532" s="87">
        <v>43785</v>
      </c>
      <c r="AN1532" s="87" t="str">
        <f>IF(AND(Table1[[#This Row],[Completed Date]]&gt;="07/01/2019"+0,Table1[[#This Row],[Completed Date]]&lt;="6/30/2020"+0),"FY 19-20",IF(AND(Table1[[#This Row],[Completed Date]]&gt;="07/01/2018"+0,Table1[[#This Row],[Completed Date]]&lt;="6/30/2019"+0),"FY 18-19",""))</f>
        <v>FY 18-19</v>
      </c>
      <c r="AO1532" s="152" t="str">
        <f>IFERROR(FIND("R",Table1[[#This Row],[FS_Priority]]),"")</f>
        <v/>
      </c>
    </row>
    <row r="1533" spans="1:41" hidden="1" x14ac:dyDescent="0.25">
      <c r="A1533" s="192" t="s">
        <v>336</v>
      </c>
      <c r="B1533" s="192" t="s">
        <v>295</v>
      </c>
      <c r="C1533" s="192" t="s">
        <v>336</v>
      </c>
      <c r="D1533" s="199" t="b">
        <v>0</v>
      </c>
      <c r="E1533" s="192" t="s">
        <v>4804</v>
      </c>
      <c r="F1533" s="192" t="s">
        <v>3277</v>
      </c>
      <c r="G1533" s="192" t="s">
        <v>337</v>
      </c>
      <c r="H1533" s="192" t="s">
        <v>348</v>
      </c>
      <c r="I1533" s="192" t="s">
        <v>3804</v>
      </c>
      <c r="J1533" s="192" t="s">
        <v>2854</v>
      </c>
      <c r="K1533" s="192" t="s">
        <v>3793</v>
      </c>
      <c r="L1533" s="192" t="s">
        <v>332</v>
      </c>
      <c r="M1533" s="192" t="s">
        <v>3794</v>
      </c>
      <c r="N1533" s="192" t="s">
        <v>295</v>
      </c>
      <c r="O1533" s="192" t="s">
        <v>619</v>
      </c>
      <c r="Q1533" s="192" t="s">
        <v>307</v>
      </c>
      <c r="R1533" s="192" t="s">
        <v>295</v>
      </c>
      <c r="S1533" s="199" t="b">
        <v>0</v>
      </c>
      <c r="V1533" s="198">
        <v>43347</v>
      </c>
      <c r="W1533" s="192" t="s">
        <v>295</v>
      </c>
      <c r="X1533"/>
      <c r="Z1533" s="192" t="s">
        <v>295</v>
      </c>
      <c r="AC1533" s="192" t="s">
        <v>3094</v>
      </c>
      <c r="AD1533" s="200">
        <v>43405</v>
      </c>
      <c r="AE1533" s="192" t="s">
        <v>257</v>
      </c>
      <c r="AF1533" s="192" t="s">
        <v>2829</v>
      </c>
      <c r="AG1533" s="192" t="s">
        <v>2884</v>
      </c>
      <c r="AH1533" s="198">
        <v>43559</v>
      </c>
      <c r="AI1533" s="192" t="s">
        <v>4932</v>
      </c>
      <c r="AJ1533" s="151" t="str">
        <f t="shared" si="23"/>
        <v>FS</v>
      </c>
      <c r="AK1533" s="151" t="b">
        <f>ISNUMBER(SEARCH("IRT",Table1[[#This Row],[Current_Status]]))</f>
        <v>0</v>
      </c>
      <c r="AL1533" s="152">
        <f>YEAR(Table1[[#This Row],[Project_Initiated]])</f>
        <v>2018</v>
      </c>
      <c r="AM1533" s="87">
        <v>43785</v>
      </c>
      <c r="AN1533" s="87" t="str">
        <f>IF(AND(Table1[[#This Row],[Completed Date]]&gt;="07/01/2019"+0,Table1[[#This Row],[Completed Date]]&lt;="6/30/2020"+0),"FY 19-20",IF(AND(Table1[[#This Row],[Completed Date]]&gt;="07/01/2018"+0,Table1[[#This Row],[Completed Date]]&lt;="6/30/2019"+0),"FY 18-19",""))</f>
        <v>FY 18-19</v>
      </c>
      <c r="AO1533" s="152" t="str">
        <f>IFERROR(FIND("R",Table1[[#This Row],[FS_Priority]]),"")</f>
        <v/>
      </c>
    </row>
    <row r="1534" spans="1:41" hidden="1" x14ac:dyDescent="0.25">
      <c r="A1534" s="192" t="s">
        <v>334</v>
      </c>
      <c r="B1534" s="192" t="s">
        <v>295</v>
      </c>
      <c r="C1534" s="192" t="s">
        <v>334</v>
      </c>
      <c r="D1534" s="199" t="b">
        <v>0</v>
      </c>
      <c r="E1534" s="192" t="s">
        <v>4804</v>
      </c>
      <c r="F1534" s="192" t="s">
        <v>3275</v>
      </c>
      <c r="G1534" s="192" t="s">
        <v>295</v>
      </c>
      <c r="H1534" s="192" t="s">
        <v>348</v>
      </c>
      <c r="I1534" s="192" t="s">
        <v>3804</v>
      </c>
      <c r="J1534" s="192" t="s">
        <v>2838</v>
      </c>
      <c r="K1534" s="192" t="s">
        <v>3793</v>
      </c>
      <c r="L1534" s="192" t="s">
        <v>332</v>
      </c>
      <c r="M1534" s="192" t="s">
        <v>3794</v>
      </c>
      <c r="N1534" s="192" t="s">
        <v>295</v>
      </c>
      <c r="O1534" s="192" t="s">
        <v>619</v>
      </c>
      <c r="Q1534" s="192" t="s">
        <v>305</v>
      </c>
      <c r="R1534" s="192" t="s">
        <v>295</v>
      </c>
      <c r="S1534" s="199" t="b">
        <v>0</v>
      </c>
      <c r="V1534" s="198">
        <v>43347</v>
      </c>
      <c r="W1534" s="192" t="s">
        <v>295</v>
      </c>
      <c r="X1534"/>
      <c r="Z1534" s="192" t="s">
        <v>295</v>
      </c>
      <c r="AC1534" s="192" t="s">
        <v>3093</v>
      </c>
      <c r="AD1534" s="200">
        <v>43405</v>
      </c>
      <c r="AE1534" s="192" t="s">
        <v>257</v>
      </c>
      <c r="AF1534" s="192" t="s">
        <v>2828</v>
      </c>
      <c r="AG1534" s="192" t="s">
        <v>2884</v>
      </c>
      <c r="AH1534" s="198">
        <v>43559</v>
      </c>
      <c r="AI1534" s="192" t="s">
        <v>4932</v>
      </c>
      <c r="AJ1534" s="151" t="str">
        <f t="shared" si="23"/>
        <v>FS</v>
      </c>
      <c r="AK1534" s="151" t="b">
        <f>ISNUMBER(SEARCH("IRT",Table1[[#This Row],[Current_Status]]))</f>
        <v>0</v>
      </c>
      <c r="AL1534" s="152">
        <f>YEAR(Table1[[#This Row],[Project_Initiated]])</f>
        <v>2018</v>
      </c>
      <c r="AM1534" s="87">
        <v>43785</v>
      </c>
      <c r="AN1534" s="87" t="str">
        <f>IF(AND(Table1[[#This Row],[Completed Date]]&gt;="07/01/2019"+0,Table1[[#This Row],[Completed Date]]&lt;="6/30/2020"+0),"FY 19-20",IF(AND(Table1[[#This Row],[Completed Date]]&gt;="07/01/2018"+0,Table1[[#This Row],[Completed Date]]&lt;="6/30/2019"+0),"FY 18-19",""))</f>
        <v>FY 18-19</v>
      </c>
      <c r="AO1534" s="152" t="str">
        <f>IFERROR(FIND("R",Table1[[#This Row],[FS_Priority]]),"")</f>
        <v/>
      </c>
    </row>
    <row r="1535" spans="1:41" hidden="1" x14ac:dyDescent="0.25">
      <c r="A1535" s="192" t="s">
        <v>484</v>
      </c>
      <c r="B1535" s="192" t="s">
        <v>295</v>
      </c>
      <c r="C1535" s="192" t="s">
        <v>484</v>
      </c>
      <c r="D1535" s="199" t="b">
        <v>0</v>
      </c>
      <c r="E1535" s="192" t="s">
        <v>482</v>
      </c>
      <c r="F1535" s="192" t="s">
        <v>3563</v>
      </c>
      <c r="G1535" s="192" t="s">
        <v>295</v>
      </c>
      <c r="H1535" s="192" t="s">
        <v>537</v>
      </c>
      <c r="I1535" s="192" t="s">
        <v>4118</v>
      </c>
      <c r="J1535" s="192" t="s">
        <v>2838</v>
      </c>
      <c r="K1535" s="192" t="s">
        <v>4158</v>
      </c>
      <c r="L1535" s="192" t="s">
        <v>483</v>
      </c>
      <c r="M1535" s="192" t="s">
        <v>4159</v>
      </c>
      <c r="N1535" s="192" t="s">
        <v>295</v>
      </c>
      <c r="O1535" s="192" t="s">
        <v>263</v>
      </c>
      <c r="Q1535" s="192" t="s">
        <v>320</v>
      </c>
      <c r="R1535" s="192" t="s">
        <v>295</v>
      </c>
      <c r="S1535" s="199" t="b">
        <v>0</v>
      </c>
      <c r="V1535" s="198">
        <v>43348</v>
      </c>
      <c r="W1535" s="192" t="s">
        <v>295</v>
      </c>
      <c r="X1535"/>
      <c r="Z1535" s="192" t="s">
        <v>295</v>
      </c>
      <c r="AC1535" s="192" t="s">
        <v>3119</v>
      </c>
      <c r="AD1535" s="200">
        <v>43378</v>
      </c>
      <c r="AE1535" s="192" t="s">
        <v>257</v>
      </c>
      <c r="AF1535" s="192" t="s">
        <v>3120</v>
      </c>
      <c r="AG1535" s="192" t="s">
        <v>2884</v>
      </c>
      <c r="AH1535" s="198">
        <v>43570</v>
      </c>
      <c r="AI1535" s="192" t="s">
        <v>4932</v>
      </c>
      <c r="AJ1535" s="151" t="str">
        <f t="shared" si="23"/>
        <v>FS</v>
      </c>
      <c r="AK1535" s="151" t="b">
        <f>ISNUMBER(SEARCH("IRT",Table1[[#This Row],[Current_Status]]))</f>
        <v>0</v>
      </c>
      <c r="AL1535" s="152">
        <f>YEAR(Table1[[#This Row],[Project_Initiated]])</f>
        <v>2018</v>
      </c>
      <c r="AM1535" s="87">
        <v>43785</v>
      </c>
      <c r="AN1535" s="87" t="str">
        <f>IF(AND(Table1[[#This Row],[Completed Date]]&gt;="07/01/2019"+0,Table1[[#This Row],[Completed Date]]&lt;="6/30/2020"+0),"FY 19-20",IF(AND(Table1[[#This Row],[Completed Date]]&gt;="07/01/2018"+0,Table1[[#This Row],[Completed Date]]&lt;="6/30/2019"+0),"FY 18-19",""))</f>
        <v>FY 18-19</v>
      </c>
      <c r="AO1535" s="152" t="str">
        <f>IFERROR(FIND("R",Table1[[#This Row],[FS_Priority]]),"")</f>
        <v/>
      </c>
    </row>
    <row r="1536" spans="1:41" hidden="1" x14ac:dyDescent="0.25">
      <c r="A1536" s="192" t="s">
        <v>516</v>
      </c>
      <c r="B1536" s="192" t="s">
        <v>295</v>
      </c>
      <c r="C1536" s="192" t="s">
        <v>516</v>
      </c>
      <c r="D1536" s="199" t="b">
        <v>0</v>
      </c>
      <c r="E1536" s="192" t="s">
        <v>4761</v>
      </c>
      <c r="F1536" s="192" t="s">
        <v>3651</v>
      </c>
      <c r="G1536" s="192" t="s">
        <v>295</v>
      </c>
      <c r="H1536" s="192" t="s">
        <v>75</v>
      </c>
      <c r="I1536" s="192" t="s">
        <v>4290</v>
      </c>
      <c r="J1536" s="192" t="s">
        <v>2838</v>
      </c>
      <c r="K1536" s="192" t="s">
        <v>4289</v>
      </c>
      <c r="L1536" s="192" t="s">
        <v>523</v>
      </c>
      <c r="M1536" s="192" t="s">
        <v>4291</v>
      </c>
      <c r="N1536" s="192" t="s">
        <v>295</v>
      </c>
      <c r="O1536" s="192" t="s">
        <v>243</v>
      </c>
      <c r="Q1536" s="192" t="s">
        <v>302</v>
      </c>
      <c r="R1536" s="192" t="s">
        <v>295</v>
      </c>
      <c r="S1536" s="199" t="b">
        <v>0</v>
      </c>
      <c r="V1536" s="198">
        <v>43348</v>
      </c>
      <c r="W1536" s="192" t="s">
        <v>295</v>
      </c>
      <c r="X1536"/>
      <c r="Z1536" s="192" t="s">
        <v>295</v>
      </c>
      <c r="AC1536" s="192" t="s">
        <v>2890</v>
      </c>
      <c r="AE1536" s="192" t="s">
        <v>243</v>
      </c>
      <c r="AF1536" s="192" t="s">
        <v>624</v>
      </c>
      <c r="AG1536" s="192" t="s">
        <v>624</v>
      </c>
      <c r="AH1536" s="198">
        <v>43476</v>
      </c>
      <c r="AI1536" s="192" t="s">
        <v>4932</v>
      </c>
      <c r="AJ1536" s="151" t="str">
        <f t="shared" si="23"/>
        <v>FS</v>
      </c>
      <c r="AK1536" s="151" t="b">
        <f>ISNUMBER(SEARCH("IRT",Table1[[#This Row],[Current_Status]]))</f>
        <v>0</v>
      </c>
      <c r="AL1536" s="152">
        <f>YEAR(Table1[[#This Row],[Project_Initiated]])</f>
        <v>2018</v>
      </c>
      <c r="AM1536" s="87">
        <v>43785</v>
      </c>
      <c r="AN1536" s="87" t="str">
        <f>IF(AND(Table1[[#This Row],[Completed Date]]&gt;="07/01/2019"+0,Table1[[#This Row],[Completed Date]]&lt;="6/30/2020"+0),"FY 19-20",IF(AND(Table1[[#This Row],[Completed Date]]&gt;="07/01/2018"+0,Table1[[#This Row],[Completed Date]]&lt;="6/30/2019"+0),"FY 18-19",""))</f>
        <v>FY 18-19</v>
      </c>
      <c r="AO1536" s="152" t="str">
        <f>IFERROR(FIND("R",Table1[[#This Row],[FS_Priority]]),"")</f>
        <v/>
      </c>
    </row>
    <row r="1537" spans="1:41" hidden="1" x14ac:dyDescent="0.25">
      <c r="A1537" s="192" t="s">
        <v>1004</v>
      </c>
      <c r="B1537" s="192" t="s">
        <v>295</v>
      </c>
      <c r="C1537" s="192" t="s">
        <v>1004</v>
      </c>
      <c r="D1537" s="199" t="b">
        <v>0</v>
      </c>
      <c r="E1537" s="192" t="s">
        <v>4804</v>
      </c>
      <c r="F1537" s="192" t="s">
        <v>3583</v>
      </c>
      <c r="G1537" s="192" t="s">
        <v>295</v>
      </c>
      <c r="H1537" s="192" t="s">
        <v>75</v>
      </c>
      <c r="I1537" s="192" t="s">
        <v>3962</v>
      </c>
      <c r="J1537" s="192" t="s">
        <v>2854</v>
      </c>
      <c r="K1537" s="192" t="s">
        <v>3793</v>
      </c>
      <c r="L1537" s="192" t="s">
        <v>332</v>
      </c>
      <c r="M1537" s="192" t="s">
        <v>3911</v>
      </c>
      <c r="N1537" s="192" t="s">
        <v>295</v>
      </c>
      <c r="O1537" s="192" t="s">
        <v>243</v>
      </c>
      <c r="Q1537" s="192" t="s">
        <v>302</v>
      </c>
      <c r="R1537" s="192" t="s">
        <v>295</v>
      </c>
      <c r="S1537" s="199" t="b">
        <v>0</v>
      </c>
      <c r="V1537" s="198">
        <v>43349</v>
      </c>
      <c r="W1537" s="192" t="s">
        <v>295</v>
      </c>
      <c r="X1537"/>
      <c r="Z1537" s="192" t="s">
        <v>295</v>
      </c>
      <c r="AC1537" s="192" t="s">
        <v>295</v>
      </c>
      <c r="AE1537" s="192" t="s">
        <v>243</v>
      </c>
      <c r="AF1537" s="192" t="s">
        <v>1005</v>
      </c>
      <c r="AG1537" s="192" t="s">
        <v>624</v>
      </c>
      <c r="AH1537" s="198">
        <v>43356</v>
      </c>
      <c r="AI1537" s="192" t="s">
        <v>4932</v>
      </c>
      <c r="AJ1537" s="151" t="str">
        <f t="shared" si="23"/>
        <v>FS</v>
      </c>
      <c r="AK1537" s="151" t="b">
        <f>ISNUMBER(SEARCH("IRT",Table1[[#This Row],[Current_Status]]))</f>
        <v>0</v>
      </c>
      <c r="AL1537" s="152">
        <f>YEAR(Table1[[#This Row],[Project_Initiated]])</f>
        <v>2018</v>
      </c>
      <c r="AM1537" s="87">
        <v>43785</v>
      </c>
      <c r="AN1537" s="87" t="str">
        <f>IF(AND(Table1[[#This Row],[Completed Date]]&gt;="07/01/2019"+0,Table1[[#This Row],[Completed Date]]&lt;="6/30/2020"+0),"FY 19-20",IF(AND(Table1[[#This Row],[Completed Date]]&gt;="07/01/2018"+0,Table1[[#This Row],[Completed Date]]&lt;="6/30/2019"+0),"FY 18-19",""))</f>
        <v>FY 18-19</v>
      </c>
      <c r="AO1537" s="152" t="str">
        <f>IFERROR(FIND("R",Table1[[#This Row],[FS_Priority]]),"")</f>
        <v/>
      </c>
    </row>
    <row r="1538" spans="1:41" hidden="1" x14ac:dyDescent="0.25">
      <c r="A1538" s="192" t="s">
        <v>462</v>
      </c>
      <c r="B1538" s="192" t="s">
        <v>295</v>
      </c>
      <c r="C1538" s="192" t="s">
        <v>462</v>
      </c>
      <c r="D1538" s="199" t="b">
        <v>0</v>
      </c>
      <c r="E1538" s="192" t="s">
        <v>151</v>
      </c>
      <c r="F1538" s="192" t="s">
        <v>3530</v>
      </c>
      <c r="G1538" s="192" t="s">
        <v>295</v>
      </c>
      <c r="H1538" s="192" t="s">
        <v>560</v>
      </c>
      <c r="I1538" s="192" t="s">
        <v>4103</v>
      </c>
      <c r="J1538" s="192" t="s">
        <v>2838</v>
      </c>
      <c r="K1538" s="192" t="s">
        <v>4035</v>
      </c>
      <c r="L1538" s="192" t="s">
        <v>153</v>
      </c>
      <c r="M1538" s="192" t="s">
        <v>4048</v>
      </c>
      <c r="N1538" s="192" t="s">
        <v>295</v>
      </c>
      <c r="O1538" s="192" t="s">
        <v>243</v>
      </c>
      <c r="Q1538" s="192" t="s">
        <v>463</v>
      </c>
      <c r="R1538" s="192" t="s">
        <v>295</v>
      </c>
      <c r="S1538" s="199" t="b">
        <v>0</v>
      </c>
      <c r="V1538" s="198">
        <v>43349</v>
      </c>
      <c r="W1538" s="192" t="s">
        <v>295</v>
      </c>
      <c r="X1538"/>
      <c r="Z1538" s="192" t="s">
        <v>295</v>
      </c>
      <c r="AC1538" s="192" t="s">
        <v>2890</v>
      </c>
      <c r="AE1538" s="192" t="s">
        <v>243</v>
      </c>
      <c r="AF1538" s="192" t="s">
        <v>1003</v>
      </c>
      <c r="AG1538" s="192" t="s">
        <v>624</v>
      </c>
      <c r="AH1538" s="198">
        <v>43476</v>
      </c>
      <c r="AI1538" s="192" t="s">
        <v>4932</v>
      </c>
      <c r="AJ1538" s="151" t="str">
        <f t="shared" ref="AJ1538:AJ1601" si="24">IF(LEN(A1538)&gt;6,"FS","PD&amp;C")</f>
        <v>FS</v>
      </c>
      <c r="AK1538" s="151" t="b">
        <f>ISNUMBER(SEARCH("IRT",Table1[[#This Row],[Current_Status]]))</f>
        <v>0</v>
      </c>
      <c r="AL1538" s="152">
        <f>YEAR(Table1[[#This Row],[Project_Initiated]])</f>
        <v>2018</v>
      </c>
      <c r="AM1538" s="87">
        <v>43785</v>
      </c>
      <c r="AN1538" s="87" t="str">
        <f>IF(AND(Table1[[#This Row],[Completed Date]]&gt;="07/01/2019"+0,Table1[[#This Row],[Completed Date]]&lt;="6/30/2020"+0),"FY 19-20",IF(AND(Table1[[#This Row],[Completed Date]]&gt;="07/01/2018"+0,Table1[[#This Row],[Completed Date]]&lt;="6/30/2019"+0),"FY 18-19",""))</f>
        <v>FY 18-19</v>
      </c>
      <c r="AO1538" s="152" t="str">
        <f>IFERROR(FIND("R",Table1[[#This Row],[FS_Priority]]),"")</f>
        <v/>
      </c>
    </row>
    <row r="1539" spans="1:41" hidden="1" x14ac:dyDescent="0.25">
      <c r="A1539" s="192" t="s">
        <v>466</v>
      </c>
      <c r="B1539" s="192" t="s">
        <v>295</v>
      </c>
      <c r="C1539" s="192" t="s">
        <v>466</v>
      </c>
      <c r="D1539" s="199" t="b">
        <v>0</v>
      </c>
      <c r="E1539" s="192" t="s">
        <v>151</v>
      </c>
      <c r="F1539" s="192" t="s">
        <v>3532</v>
      </c>
      <c r="G1539" s="192" t="s">
        <v>295</v>
      </c>
      <c r="H1539" s="192" t="s">
        <v>519</v>
      </c>
      <c r="I1539" s="192" t="s">
        <v>4118</v>
      </c>
      <c r="J1539" s="192" t="s">
        <v>2838</v>
      </c>
      <c r="K1539" s="192" t="s">
        <v>4035</v>
      </c>
      <c r="L1539" s="192" t="s">
        <v>153</v>
      </c>
      <c r="M1539" s="192" t="s">
        <v>4110</v>
      </c>
      <c r="N1539" s="192" t="s">
        <v>295</v>
      </c>
      <c r="O1539" s="192" t="s">
        <v>243</v>
      </c>
      <c r="Q1539" s="192" t="s">
        <v>467</v>
      </c>
      <c r="R1539" s="192" t="s">
        <v>295</v>
      </c>
      <c r="S1539" s="199" t="b">
        <v>0</v>
      </c>
      <c r="V1539" s="198">
        <v>43349</v>
      </c>
      <c r="W1539" s="192" t="s">
        <v>295</v>
      </c>
      <c r="X1539"/>
      <c r="Z1539" s="192" t="s">
        <v>295</v>
      </c>
      <c r="AC1539" s="192" t="s">
        <v>3163</v>
      </c>
      <c r="AE1539" s="192" t="s">
        <v>243</v>
      </c>
      <c r="AF1539" s="192" t="s">
        <v>1003</v>
      </c>
      <c r="AG1539" s="192" t="s">
        <v>624</v>
      </c>
      <c r="AH1539" s="198">
        <v>43592</v>
      </c>
      <c r="AI1539" s="192" t="s">
        <v>4932</v>
      </c>
      <c r="AJ1539" s="151" t="str">
        <f t="shared" si="24"/>
        <v>FS</v>
      </c>
      <c r="AK1539" s="151" t="b">
        <f>ISNUMBER(SEARCH("IRT",Table1[[#This Row],[Current_Status]]))</f>
        <v>0</v>
      </c>
      <c r="AL1539" s="152">
        <f>YEAR(Table1[[#This Row],[Project_Initiated]])</f>
        <v>2018</v>
      </c>
      <c r="AM1539" s="87">
        <v>43785</v>
      </c>
      <c r="AN1539" s="87" t="str">
        <f>IF(AND(Table1[[#This Row],[Completed Date]]&gt;="07/01/2019"+0,Table1[[#This Row],[Completed Date]]&lt;="6/30/2020"+0),"FY 19-20",IF(AND(Table1[[#This Row],[Completed Date]]&gt;="07/01/2018"+0,Table1[[#This Row],[Completed Date]]&lt;="6/30/2019"+0),"FY 18-19",""))</f>
        <v>FY 18-19</v>
      </c>
      <c r="AO1539" s="152" t="str">
        <f>IFERROR(FIND("R",Table1[[#This Row],[FS_Priority]]),"")</f>
        <v/>
      </c>
    </row>
    <row r="1540" spans="1:41" hidden="1" x14ac:dyDescent="0.25">
      <c r="A1540" s="192" t="s">
        <v>1006</v>
      </c>
      <c r="B1540" s="192" t="s">
        <v>295</v>
      </c>
      <c r="C1540" s="192" t="s">
        <v>1006</v>
      </c>
      <c r="D1540" s="199" t="b">
        <v>0</v>
      </c>
      <c r="E1540" s="192" t="s">
        <v>151</v>
      </c>
      <c r="F1540" s="192" t="s">
        <v>3479</v>
      </c>
      <c r="G1540" s="192" t="s">
        <v>295</v>
      </c>
      <c r="H1540" s="192" t="s">
        <v>556</v>
      </c>
      <c r="I1540" s="192" t="s">
        <v>4075</v>
      </c>
      <c r="J1540" s="192" t="s">
        <v>2838</v>
      </c>
      <c r="K1540" s="192" t="s">
        <v>4035</v>
      </c>
      <c r="L1540" s="192" t="s">
        <v>153</v>
      </c>
      <c r="M1540" s="192" t="s">
        <v>4041</v>
      </c>
      <c r="N1540" s="192" t="s">
        <v>295</v>
      </c>
      <c r="O1540" s="192" t="s">
        <v>243</v>
      </c>
      <c r="Q1540" s="192" t="s">
        <v>305</v>
      </c>
      <c r="R1540" s="192" t="s">
        <v>295</v>
      </c>
      <c r="S1540" s="199" t="b">
        <v>1</v>
      </c>
      <c r="V1540" s="198">
        <v>43349</v>
      </c>
      <c r="W1540" s="192" t="s">
        <v>295</v>
      </c>
      <c r="X1540"/>
      <c r="Z1540" s="192" t="s">
        <v>295</v>
      </c>
      <c r="AC1540" s="192" t="s">
        <v>624</v>
      </c>
      <c r="AE1540" s="192" t="s">
        <v>243</v>
      </c>
      <c r="AF1540" s="192" t="s">
        <v>624</v>
      </c>
      <c r="AG1540" s="192" t="s">
        <v>624</v>
      </c>
      <c r="AH1540" s="198">
        <v>43395</v>
      </c>
      <c r="AI1540" s="192" t="s">
        <v>4932</v>
      </c>
      <c r="AJ1540" s="151" t="str">
        <f t="shared" si="24"/>
        <v>FS</v>
      </c>
      <c r="AK1540" s="151" t="b">
        <f>ISNUMBER(SEARCH("IRT",Table1[[#This Row],[Current_Status]]))</f>
        <v>0</v>
      </c>
      <c r="AL1540" s="152">
        <f>YEAR(Table1[[#This Row],[Project_Initiated]])</f>
        <v>2018</v>
      </c>
      <c r="AM1540" s="87">
        <v>43785</v>
      </c>
      <c r="AN1540" s="87" t="str">
        <f>IF(AND(Table1[[#This Row],[Completed Date]]&gt;="07/01/2019"+0,Table1[[#This Row],[Completed Date]]&lt;="6/30/2020"+0),"FY 19-20",IF(AND(Table1[[#This Row],[Completed Date]]&gt;="07/01/2018"+0,Table1[[#This Row],[Completed Date]]&lt;="6/30/2019"+0),"FY 18-19",""))</f>
        <v>FY 18-19</v>
      </c>
      <c r="AO1540" s="152" t="str">
        <f>IFERROR(FIND("R",Table1[[#This Row],[FS_Priority]]),"")</f>
        <v/>
      </c>
    </row>
    <row r="1541" spans="1:41" hidden="1" x14ac:dyDescent="0.25">
      <c r="A1541" s="192" t="s">
        <v>506</v>
      </c>
      <c r="B1541" s="192" t="s">
        <v>295</v>
      </c>
      <c r="C1541" s="192" t="s">
        <v>506</v>
      </c>
      <c r="D1541" s="199" t="b">
        <v>0</v>
      </c>
      <c r="E1541" s="192" t="s">
        <v>211</v>
      </c>
      <c r="F1541" s="192" t="s">
        <v>3611</v>
      </c>
      <c r="G1541" s="192" t="s">
        <v>295</v>
      </c>
      <c r="H1541" s="192" t="s">
        <v>542</v>
      </c>
      <c r="I1541" s="192" t="s">
        <v>295</v>
      </c>
      <c r="J1541" s="192" t="s">
        <v>2838</v>
      </c>
      <c r="K1541" s="192" t="s">
        <v>4222</v>
      </c>
      <c r="L1541" s="192" t="s">
        <v>4866</v>
      </c>
      <c r="M1541" s="192" t="s">
        <v>4232</v>
      </c>
      <c r="N1541" s="192" t="s">
        <v>295</v>
      </c>
      <c r="O1541" s="192" t="s">
        <v>263</v>
      </c>
      <c r="Q1541" s="192" t="s">
        <v>323</v>
      </c>
      <c r="R1541" s="192" t="s">
        <v>295</v>
      </c>
      <c r="S1541" s="199" t="b">
        <v>0</v>
      </c>
      <c r="V1541" s="198">
        <v>43350</v>
      </c>
      <c r="W1541" s="192" t="s">
        <v>295</v>
      </c>
      <c r="X1541"/>
      <c r="Z1541" s="192" t="s">
        <v>295</v>
      </c>
      <c r="AC1541" s="192" t="s">
        <v>3717</v>
      </c>
      <c r="AD1541" s="200">
        <v>43402</v>
      </c>
      <c r="AE1541" s="192" t="s">
        <v>583</v>
      </c>
      <c r="AF1541" s="192" t="s">
        <v>3132</v>
      </c>
      <c r="AG1541" s="192" t="s">
        <v>2884</v>
      </c>
      <c r="AH1541" s="198">
        <v>43647</v>
      </c>
      <c r="AI1541" s="192" t="s">
        <v>4932</v>
      </c>
      <c r="AJ1541" s="151" t="str">
        <f t="shared" si="24"/>
        <v>FS</v>
      </c>
      <c r="AK1541" s="151" t="b">
        <f>ISNUMBER(SEARCH("IRT",Table1[[#This Row],[Current_Status]]))</f>
        <v>0</v>
      </c>
      <c r="AL1541" s="152">
        <f>YEAR(Table1[[#This Row],[Project_Initiated]])</f>
        <v>2018</v>
      </c>
      <c r="AM1541" s="87">
        <v>43785</v>
      </c>
      <c r="AN1541" s="87" t="str">
        <f>IF(AND(Table1[[#This Row],[Completed Date]]&gt;="07/01/2019"+0,Table1[[#This Row],[Completed Date]]&lt;="6/30/2020"+0),"FY 19-20",IF(AND(Table1[[#This Row],[Completed Date]]&gt;="07/01/2018"+0,Table1[[#This Row],[Completed Date]]&lt;="6/30/2019"+0),"FY 18-19",""))</f>
        <v>FY 19-20</v>
      </c>
      <c r="AO1541" s="152" t="str">
        <f>IFERROR(FIND("R",Table1[[#This Row],[FS_Priority]]),"")</f>
        <v/>
      </c>
    </row>
    <row r="1542" spans="1:41" hidden="1" x14ac:dyDescent="0.25">
      <c r="A1542" s="192" t="s">
        <v>1007</v>
      </c>
      <c r="B1542" s="192" t="s">
        <v>295</v>
      </c>
      <c r="C1542" s="192" t="s">
        <v>1007</v>
      </c>
      <c r="D1542" s="199" t="b">
        <v>0</v>
      </c>
      <c r="E1542" s="192" t="s">
        <v>151</v>
      </c>
      <c r="F1542" s="192" t="s">
        <v>3529</v>
      </c>
      <c r="G1542" s="192" t="s">
        <v>295</v>
      </c>
      <c r="H1542" s="192" t="s">
        <v>525</v>
      </c>
      <c r="I1542" s="192" t="s">
        <v>4115</v>
      </c>
      <c r="J1542" s="192" t="s">
        <v>2838</v>
      </c>
      <c r="K1542" s="192" t="s">
        <v>4035</v>
      </c>
      <c r="L1542" s="192" t="s">
        <v>153</v>
      </c>
      <c r="M1542" s="192" t="s">
        <v>4036</v>
      </c>
      <c r="N1542" s="192" t="s">
        <v>295</v>
      </c>
      <c r="O1542" s="192" t="s">
        <v>243</v>
      </c>
      <c r="Q1542" s="192" t="s">
        <v>461</v>
      </c>
      <c r="R1542" s="192" t="s">
        <v>295</v>
      </c>
      <c r="S1542" s="199" t="b">
        <v>0</v>
      </c>
      <c r="V1542" s="198">
        <v>43350</v>
      </c>
      <c r="W1542" s="192" t="s">
        <v>295</v>
      </c>
      <c r="X1542"/>
      <c r="Z1542" s="192" t="s">
        <v>295</v>
      </c>
      <c r="AC1542" s="192" t="s">
        <v>1003</v>
      </c>
      <c r="AE1542" s="192" t="s">
        <v>243</v>
      </c>
      <c r="AF1542" s="192" t="s">
        <v>1008</v>
      </c>
      <c r="AG1542" s="192" t="s">
        <v>624</v>
      </c>
      <c r="AH1542" s="198">
        <v>43383</v>
      </c>
      <c r="AI1542" s="192" t="s">
        <v>4932</v>
      </c>
      <c r="AJ1542" s="151" t="str">
        <f t="shared" si="24"/>
        <v>FS</v>
      </c>
      <c r="AK1542" s="151" t="b">
        <f>ISNUMBER(SEARCH("IRT",Table1[[#This Row],[Current_Status]]))</f>
        <v>0</v>
      </c>
      <c r="AL1542" s="152">
        <f>YEAR(Table1[[#This Row],[Project_Initiated]])</f>
        <v>2018</v>
      </c>
      <c r="AM1542" s="87">
        <v>43785</v>
      </c>
      <c r="AN1542" s="87" t="str">
        <f>IF(AND(Table1[[#This Row],[Completed Date]]&gt;="07/01/2019"+0,Table1[[#This Row],[Completed Date]]&lt;="6/30/2020"+0),"FY 19-20",IF(AND(Table1[[#This Row],[Completed Date]]&gt;="07/01/2018"+0,Table1[[#This Row],[Completed Date]]&lt;="6/30/2019"+0),"FY 18-19",""))</f>
        <v>FY 18-19</v>
      </c>
      <c r="AO1542" s="152" t="str">
        <f>IFERROR(FIND("R",Table1[[#This Row],[FS_Priority]]),"")</f>
        <v/>
      </c>
    </row>
    <row r="1543" spans="1:41" hidden="1" x14ac:dyDescent="0.25">
      <c r="A1543" s="192" t="s">
        <v>1009</v>
      </c>
      <c r="B1543" s="192" t="s">
        <v>295</v>
      </c>
      <c r="C1543" s="192" t="s">
        <v>1009</v>
      </c>
      <c r="D1543" s="199" t="b">
        <v>0</v>
      </c>
      <c r="E1543" s="192" t="s">
        <v>4804</v>
      </c>
      <c r="F1543" s="192" t="s">
        <v>3269</v>
      </c>
      <c r="G1543" s="192" t="s">
        <v>295</v>
      </c>
      <c r="H1543" s="192" t="s">
        <v>349</v>
      </c>
      <c r="I1543" s="192" t="s">
        <v>295</v>
      </c>
      <c r="J1543" s="192" t="s">
        <v>2838</v>
      </c>
      <c r="K1543" s="192" t="s">
        <v>3793</v>
      </c>
      <c r="L1543" s="192" t="s">
        <v>332</v>
      </c>
      <c r="M1543" s="192" t="s">
        <v>3796</v>
      </c>
      <c r="N1543" s="192" t="s">
        <v>295</v>
      </c>
      <c r="O1543" s="192" t="s">
        <v>615</v>
      </c>
      <c r="Q1543" s="192" t="s">
        <v>295</v>
      </c>
      <c r="R1543" s="192" t="s">
        <v>295</v>
      </c>
      <c r="S1543" s="199" t="b">
        <v>0</v>
      </c>
      <c r="V1543" s="198">
        <v>43353</v>
      </c>
      <c r="W1543" s="192" t="s">
        <v>295</v>
      </c>
      <c r="X1543"/>
      <c r="Z1543" s="192" t="s">
        <v>295</v>
      </c>
      <c r="AC1543" s="192" t="s">
        <v>295</v>
      </c>
      <c r="AE1543" s="192" t="s">
        <v>257</v>
      </c>
      <c r="AF1543" s="192" t="s">
        <v>295</v>
      </c>
      <c r="AG1543" s="192" t="s">
        <v>295</v>
      </c>
      <c r="AH1543" s="198">
        <v>43395</v>
      </c>
      <c r="AI1543" s="192" t="s">
        <v>4932</v>
      </c>
      <c r="AJ1543" s="151" t="str">
        <f t="shared" si="24"/>
        <v>FS</v>
      </c>
      <c r="AK1543" s="151" t="b">
        <f>ISNUMBER(SEARCH("IRT",Table1[[#This Row],[Current_Status]]))</f>
        <v>0</v>
      </c>
      <c r="AL1543" s="152">
        <f>YEAR(Table1[[#This Row],[Project_Initiated]])</f>
        <v>2018</v>
      </c>
      <c r="AM1543" s="87">
        <v>43785</v>
      </c>
      <c r="AN1543" s="87" t="str">
        <f>IF(AND(Table1[[#This Row],[Completed Date]]&gt;="07/01/2019"+0,Table1[[#This Row],[Completed Date]]&lt;="6/30/2020"+0),"FY 19-20",IF(AND(Table1[[#This Row],[Completed Date]]&gt;="07/01/2018"+0,Table1[[#This Row],[Completed Date]]&lt;="6/30/2019"+0),"FY 18-19",""))</f>
        <v>FY 18-19</v>
      </c>
      <c r="AO1543" s="152" t="str">
        <f>IFERROR(FIND("R",Table1[[#This Row],[FS_Priority]]),"")</f>
        <v/>
      </c>
    </row>
    <row r="1544" spans="1:41" hidden="1" x14ac:dyDescent="0.25">
      <c r="A1544" s="192" t="s">
        <v>504</v>
      </c>
      <c r="B1544" s="192" t="s">
        <v>295</v>
      </c>
      <c r="C1544" s="192" t="s">
        <v>504</v>
      </c>
      <c r="D1544" s="199" t="b">
        <v>0</v>
      </c>
      <c r="E1544" s="192" t="s">
        <v>211</v>
      </c>
      <c r="F1544" s="192" t="s">
        <v>3608</v>
      </c>
      <c r="G1544" s="192" t="s">
        <v>295</v>
      </c>
      <c r="H1544" s="192" t="s">
        <v>535</v>
      </c>
      <c r="I1544" s="192" t="s">
        <v>4233</v>
      </c>
      <c r="J1544" s="192" t="s">
        <v>2838</v>
      </c>
      <c r="K1544" s="192" t="s">
        <v>4222</v>
      </c>
      <c r="L1544" s="192" t="s">
        <v>4866</v>
      </c>
      <c r="M1544" s="192" t="s">
        <v>4232</v>
      </c>
      <c r="N1544" s="192" t="s">
        <v>295</v>
      </c>
      <c r="O1544" s="192" t="s">
        <v>295</v>
      </c>
      <c r="Q1544" s="192" t="s">
        <v>320</v>
      </c>
      <c r="R1544" s="192" t="s">
        <v>295</v>
      </c>
      <c r="S1544" s="199" t="b">
        <v>0</v>
      </c>
      <c r="V1544" s="198">
        <v>43353</v>
      </c>
      <c r="W1544" s="192" t="s">
        <v>295</v>
      </c>
      <c r="X1544"/>
      <c r="Z1544" s="192" t="s">
        <v>295</v>
      </c>
      <c r="AC1544" s="192" t="s">
        <v>3014</v>
      </c>
      <c r="AE1544" s="192" t="s">
        <v>583</v>
      </c>
      <c r="AF1544" s="192" t="s">
        <v>2980</v>
      </c>
      <c r="AG1544" s="192" t="s">
        <v>2884</v>
      </c>
      <c r="AH1544" s="198">
        <v>43510</v>
      </c>
      <c r="AI1544" s="192" t="s">
        <v>4932</v>
      </c>
      <c r="AJ1544" s="151" t="str">
        <f t="shared" si="24"/>
        <v>FS</v>
      </c>
      <c r="AK1544" s="151" t="b">
        <f>ISNUMBER(SEARCH("IRT",Table1[[#This Row],[Current_Status]]))</f>
        <v>0</v>
      </c>
      <c r="AL1544" s="152">
        <f>YEAR(Table1[[#This Row],[Project_Initiated]])</f>
        <v>2018</v>
      </c>
      <c r="AM1544" s="87">
        <v>43785</v>
      </c>
      <c r="AN1544" s="87" t="str">
        <f>IF(AND(Table1[[#This Row],[Completed Date]]&gt;="07/01/2019"+0,Table1[[#This Row],[Completed Date]]&lt;="6/30/2020"+0),"FY 19-20",IF(AND(Table1[[#This Row],[Completed Date]]&gt;="07/01/2018"+0,Table1[[#This Row],[Completed Date]]&lt;="6/30/2019"+0),"FY 18-19",""))</f>
        <v>FY 18-19</v>
      </c>
      <c r="AO1544" s="152" t="str">
        <f>IFERROR(FIND("R",Table1[[#This Row],[FS_Priority]]),"")</f>
        <v/>
      </c>
    </row>
    <row r="1545" spans="1:41" hidden="1" x14ac:dyDescent="0.25">
      <c r="A1545" s="192" t="s">
        <v>505</v>
      </c>
      <c r="B1545" s="192" t="s">
        <v>295</v>
      </c>
      <c r="C1545" s="192" t="s">
        <v>505</v>
      </c>
      <c r="D1545" s="199" t="b">
        <v>0</v>
      </c>
      <c r="E1545" s="192" t="s">
        <v>211</v>
      </c>
      <c r="F1545" s="192" t="s">
        <v>3610</v>
      </c>
      <c r="G1545" s="192" t="s">
        <v>2817</v>
      </c>
      <c r="H1545" s="192" t="s">
        <v>535</v>
      </c>
      <c r="I1545" s="192" t="s">
        <v>295</v>
      </c>
      <c r="J1545" s="192" t="s">
        <v>2851</v>
      </c>
      <c r="K1545" s="192" t="s">
        <v>4222</v>
      </c>
      <c r="L1545" s="192" t="s">
        <v>4866</v>
      </c>
      <c r="M1545" s="192" t="s">
        <v>4232</v>
      </c>
      <c r="N1545" s="192" t="s">
        <v>295</v>
      </c>
      <c r="O1545" s="192" t="s">
        <v>263</v>
      </c>
      <c r="Q1545" s="192" t="s">
        <v>264</v>
      </c>
      <c r="R1545" s="192" t="s">
        <v>295</v>
      </c>
      <c r="S1545" s="199" t="b">
        <v>0</v>
      </c>
      <c r="V1545" s="198">
        <v>43350</v>
      </c>
      <c r="W1545" s="192" t="s">
        <v>295</v>
      </c>
      <c r="X1545"/>
      <c r="Z1545" s="192" t="s">
        <v>295</v>
      </c>
      <c r="AC1545" s="192" t="s">
        <v>2818</v>
      </c>
      <c r="AE1545" s="192" t="s">
        <v>583</v>
      </c>
      <c r="AF1545" s="192" t="s">
        <v>2981</v>
      </c>
      <c r="AG1545" s="192" t="s">
        <v>2884</v>
      </c>
      <c r="AH1545" s="198">
        <v>43497</v>
      </c>
      <c r="AI1545" s="192" t="s">
        <v>4932</v>
      </c>
      <c r="AJ1545" s="151" t="str">
        <f t="shared" si="24"/>
        <v>FS</v>
      </c>
      <c r="AK1545" s="151" t="b">
        <f>ISNUMBER(SEARCH("IRT",Table1[[#This Row],[Current_Status]]))</f>
        <v>0</v>
      </c>
      <c r="AL1545" s="152">
        <f>YEAR(Table1[[#This Row],[Project_Initiated]])</f>
        <v>2018</v>
      </c>
      <c r="AM1545" s="87">
        <v>43785</v>
      </c>
      <c r="AN1545" s="87" t="str">
        <f>IF(AND(Table1[[#This Row],[Completed Date]]&gt;="07/01/2019"+0,Table1[[#This Row],[Completed Date]]&lt;="6/30/2020"+0),"FY 19-20",IF(AND(Table1[[#This Row],[Completed Date]]&gt;="07/01/2018"+0,Table1[[#This Row],[Completed Date]]&lt;="6/30/2019"+0),"FY 18-19",""))</f>
        <v>FY 18-19</v>
      </c>
      <c r="AO1545" s="152" t="str">
        <f>IFERROR(FIND("R",Table1[[#This Row],[FS_Priority]]),"")</f>
        <v/>
      </c>
    </row>
    <row r="1546" spans="1:41" hidden="1" x14ac:dyDescent="0.25">
      <c r="A1546" s="192" t="s">
        <v>1010</v>
      </c>
      <c r="B1546" s="192" t="s">
        <v>295</v>
      </c>
      <c r="C1546" s="192" t="s">
        <v>1010</v>
      </c>
      <c r="D1546" s="199" t="b">
        <v>0</v>
      </c>
      <c r="E1546" s="192" t="s">
        <v>76</v>
      </c>
      <c r="F1546" s="192" t="s">
        <v>3322</v>
      </c>
      <c r="G1546" s="192" t="s">
        <v>295</v>
      </c>
      <c r="H1546" s="192" t="s">
        <v>369</v>
      </c>
      <c r="I1546" s="192" t="s">
        <v>3887</v>
      </c>
      <c r="J1546" s="192" t="s">
        <v>2838</v>
      </c>
      <c r="K1546" s="192" t="s">
        <v>3856</v>
      </c>
      <c r="L1546" s="192" t="s">
        <v>77</v>
      </c>
      <c r="M1546" s="192" t="s">
        <v>3891</v>
      </c>
      <c r="N1546" s="192" t="s">
        <v>295</v>
      </c>
      <c r="O1546" s="192" t="s">
        <v>243</v>
      </c>
      <c r="Q1546" s="192" t="s">
        <v>324</v>
      </c>
      <c r="R1546" s="192" t="s">
        <v>295</v>
      </c>
      <c r="S1546" s="199" t="b">
        <v>1</v>
      </c>
      <c r="V1546" s="198">
        <v>43353</v>
      </c>
      <c r="W1546" s="192" t="s">
        <v>295</v>
      </c>
      <c r="X1546"/>
      <c r="Z1546" s="192" t="s">
        <v>295</v>
      </c>
      <c r="AC1546" s="192" t="s">
        <v>624</v>
      </c>
      <c r="AE1546" s="192" t="s">
        <v>243</v>
      </c>
      <c r="AF1546" s="192" t="s">
        <v>624</v>
      </c>
      <c r="AG1546" s="192" t="s">
        <v>624</v>
      </c>
      <c r="AH1546" s="198">
        <v>43383</v>
      </c>
      <c r="AI1546" s="192" t="s">
        <v>4932</v>
      </c>
      <c r="AJ1546" s="151" t="str">
        <f t="shared" si="24"/>
        <v>FS</v>
      </c>
      <c r="AK1546" s="151" t="b">
        <f>ISNUMBER(SEARCH("IRT",Table1[[#This Row],[Current_Status]]))</f>
        <v>0</v>
      </c>
      <c r="AL1546" s="152">
        <f>YEAR(Table1[[#This Row],[Project_Initiated]])</f>
        <v>2018</v>
      </c>
      <c r="AM1546" s="87">
        <v>43785</v>
      </c>
      <c r="AN1546" s="87" t="str">
        <f>IF(AND(Table1[[#This Row],[Completed Date]]&gt;="07/01/2019"+0,Table1[[#This Row],[Completed Date]]&lt;="6/30/2020"+0),"FY 19-20",IF(AND(Table1[[#This Row],[Completed Date]]&gt;="07/01/2018"+0,Table1[[#This Row],[Completed Date]]&lt;="6/30/2019"+0),"FY 18-19",""))</f>
        <v>FY 18-19</v>
      </c>
      <c r="AO1546" s="152" t="str">
        <f>IFERROR(FIND("R",Table1[[#This Row],[FS_Priority]]),"")</f>
        <v/>
      </c>
    </row>
    <row r="1547" spans="1:41" hidden="1" x14ac:dyDescent="0.25">
      <c r="A1547" s="192" t="s">
        <v>1011</v>
      </c>
      <c r="B1547" s="192" t="s">
        <v>295</v>
      </c>
      <c r="C1547" s="192" t="s">
        <v>1011</v>
      </c>
      <c r="D1547" s="199" t="b">
        <v>0</v>
      </c>
      <c r="E1547" s="192" t="s">
        <v>151</v>
      </c>
      <c r="F1547" s="192" t="s">
        <v>3543</v>
      </c>
      <c r="G1547" s="192" t="s">
        <v>295</v>
      </c>
      <c r="H1547" s="192" t="s">
        <v>546</v>
      </c>
      <c r="I1547" s="192" t="s">
        <v>4126</v>
      </c>
      <c r="J1547" s="192" t="s">
        <v>2838</v>
      </c>
      <c r="K1547" s="192" t="s">
        <v>4035</v>
      </c>
      <c r="L1547" s="192" t="s">
        <v>153</v>
      </c>
      <c r="M1547" s="192" t="s">
        <v>4123</v>
      </c>
      <c r="N1547" s="192" t="s">
        <v>295</v>
      </c>
      <c r="O1547" s="192" t="s">
        <v>243</v>
      </c>
      <c r="Q1547" s="192" t="s">
        <v>328</v>
      </c>
      <c r="R1547" s="192" t="s">
        <v>295</v>
      </c>
      <c r="S1547" s="199" t="b">
        <v>1</v>
      </c>
      <c r="V1547" s="198">
        <v>43353</v>
      </c>
      <c r="W1547" s="192" t="s">
        <v>295</v>
      </c>
      <c r="X1547"/>
      <c r="Z1547" s="192" t="s">
        <v>295</v>
      </c>
      <c r="AC1547" s="192" t="s">
        <v>295</v>
      </c>
      <c r="AE1547" s="192" t="s">
        <v>243</v>
      </c>
      <c r="AF1547" s="192" t="s">
        <v>295</v>
      </c>
      <c r="AG1547" s="192" t="s">
        <v>295</v>
      </c>
      <c r="AH1547" s="198">
        <v>43383</v>
      </c>
      <c r="AI1547" s="192" t="s">
        <v>4932</v>
      </c>
      <c r="AJ1547" s="151" t="str">
        <f t="shared" si="24"/>
        <v>FS</v>
      </c>
      <c r="AK1547" s="151" t="b">
        <f>ISNUMBER(SEARCH("IRT",Table1[[#This Row],[Current_Status]]))</f>
        <v>0</v>
      </c>
      <c r="AL1547" s="152">
        <f>YEAR(Table1[[#This Row],[Project_Initiated]])</f>
        <v>2018</v>
      </c>
      <c r="AM1547" s="87">
        <v>43785</v>
      </c>
      <c r="AN1547" s="87" t="str">
        <f>IF(AND(Table1[[#This Row],[Completed Date]]&gt;="07/01/2019"+0,Table1[[#This Row],[Completed Date]]&lt;="6/30/2020"+0),"FY 19-20",IF(AND(Table1[[#This Row],[Completed Date]]&gt;="07/01/2018"+0,Table1[[#This Row],[Completed Date]]&lt;="6/30/2019"+0),"FY 18-19",""))</f>
        <v>FY 18-19</v>
      </c>
      <c r="AO1547" s="152" t="str">
        <f>IFERROR(FIND("R",Table1[[#This Row],[FS_Priority]]),"")</f>
        <v/>
      </c>
    </row>
    <row r="1548" spans="1:41" hidden="1" x14ac:dyDescent="0.25">
      <c r="A1548" s="192" t="s">
        <v>321</v>
      </c>
      <c r="B1548" s="192" t="s">
        <v>295</v>
      </c>
      <c r="C1548" s="192" t="s">
        <v>321</v>
      </c>
      <c r="D1548" s="199" t="b">
        <v>0</v>
      </c>
      <c r="E1548" s="192" t="s">
        <v>21</v>
      </c>
      <c r="F1548" s="192" t="s">
        <v>3258</v>
      </c>
      <c r="G1548" s="192" t="s">
        <v>295</v>
      </c>
      <c r="H1548" s="192" t="s">
        <v>407</v>
      </c>
      <c r="I1548" s="192" t="s">
        <v>3782</v>
      </c>
      <c r="J1548" s="192" t="s">
        <v>2838</v>
      </c>
      <c r="K1548" s="192" t="s">
        <v>3774</v>
      </c>
      <c r="L1548" s="192" t="s">
        <v>4821</v>
      </c>
      <c r="M1548" s="192" t="s">
        <v>3775</v>
      </c>
      <c r="N1548" s="192" t="s">
        <v>295</v>
      </c>
      <c r="O1548" s="192" t="s">
        <v>263</v>
      </c>
      <c r="Q1548" s="192" t="s">
        <v>264</v>
      </c>
      <c r="R1548" s="192" t="s">
        <v>295</v>
      </c>
      <c r="S1548" s="199" t="b">
        <v>0</v>
      </c>
      <c r="V1548" s="198">
        <v>43353</v>
      </c>
      <c r="W1548" s="192" t="s">
        <v>295</v>
      </c>
      <c r="X1548"/>
      <c r="Z1548" s="192" t="s">
        <v>295</v>
      </c>
      <c r="AC1548" s="192" t="s">
        <v>3190</v>
      </c>
      <c r="AE1548" s="192" t="s">
        <v>257</v>
      </c>
      <c r="AF1548" s="192" t="s">
        <v>3091</v>
      </c>
      <c r="AG1548" s="192" t="s">
        <v>2884</v>
      </c>
      <c r="AH1548" s="198">
        <v>43616</v>
      </c>
      <c r="AI1548" s="192" t="s">
        <v>4932</v>
      </c>
      <c r="AJ1548" s="151" t="str">
        <f t="shared" si="24"/>
        <v>FS</v>
      </c>
      <c r="AK1548" s="151" t="b">
        <f>ISNUMBER(SEARCH("IRT",Table1[[#This Row],[Current_Status]]))</f>
        <v>0</v>
      </c>
      <c r="AL1548" s="152">
        <f>YEAR(Table1[[#This Row],[Project_Initiated]])</f>
        <v>2018</v>
      </c>
      <c r="AM1548" s="87">
        <v>43785</v>
      </c>
      <c r="AN1548" s="87" t="str">
        <f>IF(AND(Table1[[#This Row],[Completed Date]]&gt;="07/01/2019"+0,Table1[[#This Row],[Completed Date]]&lt;="6/30/2020"+0),"FY 19-20",IF(AND(Table1[[#This Row],[Completed Date]]&gt;="07/01/2018"+0,Table1[[#This Row],[Completed Date]]&lt;="6/30/2019"+0),"FY 18-19",""))</f>
        <v>FY 18-19</v>
      </c>
      <c r="AO1548" s="152" t="str">
        <f>IFERROR(FIND("R",Table1[[#This Row],[FS_Priority]]),"")</f>
        <v/>
      </c>
    </row>
    <row r="1549" spans="1:41" hidden="1" x14ac:dyDescent="0.25">
      <c r="A1549" s="192" t="s">
        <v>1012</v>
      </c>
      <c r="B1549" s="192" t="s">
        <v>295</v>
      </c>
      <c r="C1549" s="192" t="s">
        <v>1012</v>
      </c>
      <c r="D1549" s="199" t="b">
        <v>0</v>
      </c>
      <c r="E1549" s="192" t="s">
        <v>141</v>
      </c>
      <c r="F1549" s="192" t="s">
        <v>3357</v>
      </c>
      <c r="G1549" s="192" t="s">
        <v>295</v>
      </c>
      <c r="H1549" s="192" t="s">
        <v>256</v>
      </c>
      <c r="I1549" s="192" t="s">
        <v>3984</v>
      </c>
      <c r="J1549" s="192" t="s">
        <v>2838</v>
      </c>
      <c r="K1549" s="192" t="s">
        <v>3951</v>
      </c>
      <c r="L1549" s="192" t="s">
        <v>381</v>
      </c>
      <c r="M1549" s="192" t="s">
        <v>3954</v>
      </c>
      <c r="N1549" s="192" t="s">
        <v>295</v>
      </c>
      <c r="O1549" s="192" t="s">
        <v>263</v>
      </c>
      <c r="Q1549" s="192" t="s">
        <v>295</v>
      </c>
      <c r="R1549" s="192" t="s">
        <v>318</v>
      </c>
      <c r="S1549" s="199" t="b">
        <v>0</v>
      </c>
      <c r="V1549" s="198">
        <v>43207</v>
      </c>
      <c r="W1549" s="192" t="s">
        <v>295</v>
      </c>
      <c r="X1549"/>
      <c r="Z1549" s="192" t="s">
        <v>295</v>
      </c>
      <c r="AC1549" s="192" t="s">
        <v>1013</v>
      </c>
      <c r="AE1549" s="192" t="s">
        <v>263</v>
      </c>
      <c r="AF1549" s="192" t="s">
        <v>1014</v>
      </c>
      <c r="AG1549" s="192" t="s">
        <v>2884</v>
      </c>
      <c r="AH1549" s="198">
        <v>43364</v>
      </c>
      <c r="AI1549" s="192" t="s">
        <v>4933</v>
      </c>
      <c r="AJ1549" s="151" t="str">
        <f t="shared" si="24"/>
        <v>FS</v>
      </c>
      <c r="AK1549" s="151" t="b">
        <f>ISNUMBER(SEARCH("IRT",Table1[[#This Row],[Current_Status]]))</f>
        <v>0</v>
      </c>
      <c r="AL1549" s="152">
        <f>YEAR(Table1[[#This Row],[Project_Initiated]])</f>
        <v>2018</v>
      </c>
      <c r="AM1549" s="87">
        <v>43785</v>
      </c>
      <c r="AN1549" s="87" t="str">
        <f>IF(AND(Table1[[#This Row],[Completed Date]]&gt;="07/01/2019"+0,Table1[[#This Row],[Completed Date]]&lt;="6/30/2020"+0),"FY 19-20",IF(AND(Table1[[#This Row],[Completed Date]]&gt;="07/01/2018"+0,Table1[[#This Row],[Completed Date]]&lt;="6/30/2019"+0),"FY 18-19",""))</f>
        <v>FY 18-19</v>
      </c>
      <c r="AO1549" s="152" t="str">
        <f>IFERROR(FIND("R",Table1[[#This Row],[FS_Priority]]),"")</f>
        <v/>
      </c>
    </row>
    <row r="1550" spans="1:41" hidden="1" x14ac:dyDescent="0.25">
      <c r="A1550" s="192" t="s">
        <v>1015</v>
      </c>
      <c r="B1550" s="192" t="s">
        <v>295</v>
      </c>
      <c r="C1550" s="192" t="s">
        <v>1015</v>
      </c>
      <c r="D1550" s="199" t="b">
        <v>0</v>
      </c>
      <c r="E1550" s="192" t="s">
        <v>753</v>
      </c>
      <c r="F1550" s="192" t="s">
        <v>3620</v>
      </c>
      <c r="G1550" s="192" t="s">
        <v>295</v>
      </c>
      <c r="H1550" s="192" t="s">
        <v>408</v>
      </c>
      <c r="I1550" s="192" t="s">
        <v>4248</v>
      </c>
      <c r="J1550" s="192" t="s">
        <v>2838</v>
      </c>
      <c r="K1550" s="192" t="s">
        <v>4244</v>
      </c>
      <c r="L1550" s="192" t="s">
        <v>534</v>
      </c>
      <c r="M1550" s="192" t="s">
        <v>4249</v>
      </c>
      <c r="N1550" s="192" t="s">
        <v>295</v>
      </c>
      <c r="O1550" s="192" t="s">
        <v>243</v>
      </c>
      <c r="Q1550" s="192" t="s">
        <v>302</v>
      </c>
      <c r="R1550" s="192" t="s">
        <v>295</v>
      </c>
      <c r="S1550" s="199" t="b">
        <v>1</v>
      </c>
      <c r="V1550" s="198">
        <v>43353</v>
      </c>
      <c r="W1550" s="192" t="s">
        <v>295</v>
      </c>
      <c r="X1550"/>
      <c r="Z1550" s="192" t="s">
        <v>295</v>
      </c>
      <c r="AC1550" s="192" t="s">
        <v>295</v>
      </c>
      <c r="AD1550" s="167"/>
      <c r="AE1550" s="192" t="s">
        <v>243</v>
      </c>
      <c r="AF1550" s="192" t="s">
        <v>295</v>
      </c>
      <c r="AG1550" s="192" t="s">
        <v>295</v>
      </c>
      <c r="AH1550" s="198">
        <v>43383</v>
      </c>
      <c r="AI1550" s="192" t="s">
        <v>4932</v>
      </c>
      <c r="AJ1550" s="151" t="str">
        <f t="shared" si="24"/>
        <v>FS</v>
      </c>
      <c r="AK1550" s="151" t="b">
        <f>ISNUMBER(SEARCH("IRT",Table1[[#This Row],[Current_Status]]))</f>
        <v>0</v>
      </c>
      <c r="AL1550" s="152">
        <f>YEAR(Table1[[#This Row],[Project_Initiated]])</f>
        <v>2018</v>
      </c>
      <c r="AM1550" s="87">
        <v>43785</v>
      </c>
      <c r="AN1550" s="87" t="str">
        <f>IF(AND(Table1[[#This Row],[Completed Date]]&gt;="07/01/2019"+0,Table1[[#This Row],[Completed Date]]&lt;="6/30/2020"+0),"FY 19-20",IF(AND(Table1[[#This Row],[Completed Date]]&gt;="07/01/2018"+0,Table1[[#This Row],[Completed Date]]&lt;="6/30/2019"+0),"FY 18-19",""))</f>
        <v>FY 18-19</v>
      </c>
      <c r="AO1550" s="152" t="str">
        <f>IFERROR(FIND("R",Table1[[#This Row],[FS_Priority]]),"")</f>
        <v/>
      </c>
    </row>
    <row r="1551" spans="1:41" hidden="1" x14ac:dyDescent="0.25">
      <c r="A1551" s="192" t="s">
        <v>511</v>
      </c>
      <c r="B1551" s="192" t="s">
        <v>295</v>
      </c>
      <c r="C1551" s="192" t="s">
        <v>511</v>
      </c>
      <c r="D1551" s="199" t="b">
        <v>0</v>
      </c>
      <c r="E1551" s="192" t="s">
        <v>753</v>
      </c>
      <c r="F1551" s="192" t="s">
        <v>3622</v>
      </c>
      <c r="G1551" s="192" t="s">
        <v>295</v>
      </c>
      <c r="H1551" s="192" t="s">
        <v>529</v>
      </c>
      <c r="I1551" s="192" t="s">
        <v>4246</v>
      </c>
      <c r="J1551" s="192" t="s">
        <v>2838</v>
      </c>
      <c r="K1551" s="192" t="s">
        <v>4244</v>
      </c>
      <c r="L1551" s="192" t="s">
        <v>534</v>
      </c>
      <c r="M1551" s="192" t="s">
        <v>4249</v>
      </c>
      <c r="N1551" s="192" t="s">
        <v>295</v>
      </c>
      <c r="O1551" s="192" t="s">
        <v>295</v>
      </c>
      <c r="Q1551" s="192" t="s">
        <v>264</v>
      </c>
      <c r="R1551" s="192" t="s">
        <v>295</v>
      </c>
      <c r="S1551" s="199" t="b">
        <v>1</v>
      </c>
      <c r="V1551" s="198">
        <v>43353</v>
      </c>
      <c r="W1551" s="192" t="s">
        <v>295</v>
      </c>
      <c r="X1551"/>
      <c r="Z1551" s="192" t="s">
        <v>295</v>
      </c>
      <c r="AC1551" s="192" t="s">
        <v>295</v>
      </c>
      <c r="AD1551" s="198">
        <v>43382</v>
      </c>
      <c r="AE1551" s="192" t="s">
        <v>257</v>
      </c>
      <c r="AF1551" s="192" t="s">
        <v>2888</v>
      </c>
      <c r="AG1551" s="192" t="s">
        <v>2884</v>
      </c>
      <c r="AH1551" s="198">
        <v>43469</v>
      </c>
      <c r="AI1551" s="192" t="s">
        <v>4932</v>
      </c>
      <c r="AJ1551" s="151" t="str">
        <f t="shared" si="24"/>
        <v>FS</v>
      </c>
      <c r="AK1551" s="151" t="b">
        <f>ISNUMBER(SEARCH("IRT",Table1[[#This Row],[Current_Status]]))</f>
        <v>0</v>
      </c>
      <c r="AL1551" s="152">
        <f>YEAR(Table1[[#This Row],[Project_Initiated]])</f>
        <v>2018</v>
      </c>
      <c r="AM1551" s="87">
        <v>43785</v>
      </c>
      <c r="AN1551" s="87" t="str">
        <f>IF(AND(Table1[[#This Row],[Completed Date]]&gt;="07/01/2019"+0,Table1[[#This Row],[Completed Date]]&lt;="6/30/2020"+0),"FY 19-20",IF(AND(Table1[[#This Row],[Completed Date]]&gt;="07/01/2018"+0,Table1[[#This Row],[Completed Date]]&lt;="6/30/2019"+0),"FY 18-19",""))</f>
        <v>FY 18-19</v>
      </c>
      <c r="AO1551" s="152" t="str">
        <f>IFERROR(FIND("R",Table1[[#This Row],[FS_Priority]]),"")</f>
        <v/>
      </c>
    </row>
    <row r="1552" spans="1:41" hidden="1" x14ac:dyDescent="0.25">
      <c r="A1552" s="192" t="s">
        <v>510</v>
      </c>
      <c r="B1552" s="192" t="s">
        <v>295</v>
      </c>
      <c r="C1552" s="192" t="s">
        <v>510</v>
      </c>
      <c r="D1552" s="199" t="b">
        <v>0</v>
      </c>
      <c r="E1552" s="192" t="s">
        <v>753</v>
      </c>
      <c r="F1552" s="192" t="s">
        <v>3621</v>
      </c>
      <c r="G1552" s="192" t="s">
        <v>295</v>
      </c>
      <c r="H1552" s="192" t="s">
        <v>408</v>
      </c>
      <c r="I1552" s="192" t="s">
        <v>4250</v>
      </c>
      <c r="J1552" s="192" t="s">
        <v>2838</v>
      </c>
      <c r="K1552" s="192" t="s">
        <v>4244</v>
      </c>
      <c r="L1552" s="192" t="s">
        <v>534</v>
      </c>
      <c r="M1552" s="192" t="s">
        <v>4249</v>
      </c>
      <c r="N1552" s="192" t="s">
        <v>295</v>
      </c>
      <c r="O1552" s="192" t="s">
        <v>243</v>
      </c>
      <c r="Q1552" s="192" t="s">
        <v>320</v>
      </c>
      <c r="R1552" s="192" t="s">
        <v>295</v>
      </c>
      <c r="S1552" s="199" t="b">
        <v>1</v>
      </c>
      <c r="V1552" s="198">
        <v>43354</v>
      </c>
      <c r="W1552" s="192" t="s">
        <v>295</v>
      </c>
      <c r="X1552"/>
      <c r="Z1552" s="192" t="s">
        <v>295</v>
      </c>
      <c r="AC1552" s="192" t="s">
        <v>295</v>
      </c>
      <c r="AE1552" s="192" t="s">
        <v>243</v>
      </c>
      <c r="AF1552" s="192" t="s">
        <v>295</v>
      </c>
      <c r="AG1552" s="192" t="s">
        <v>295</v>
      </c>
      <c r="AH1552" s="198">
        <v>43412</v>
      </c>
      <c r="AI1552" s="192" t="s">
        <v>4932</v>
      </c>
      <c r="AJ1552" s="151" t="str">
        <f t="shared" si="24"/>
        <v>FS</v>
      </c>
      <c r="AK1552" s="151" t="b">
        <f>ISNUMBER(SEARCH("IRT",Table1[[#This Row],[Current_Status]]))</f>
        <v>0</v>
      </c>
      <c r="AL1552" s="152">
        <f>YEAR(Table1[[#This Row],[Project_Initiated]])</f>
        <v>2018</v>
      </c>
      <c r="AM1552" s="87">
        <v>43785</v>
      </c>
      <c r="AN1552" s="87" t="str">
        <f>IF(AND(Table1[[#This Row],[Completed Date]]&gt;="07/01/2019"+0,Table1[[#This Row],[Completed Date]]&lt;="6/30/2020"+0),"FY 19-20",IF(AND(Table1[[#This Row],[Completed Date]]&gt;="07/01/2018"+0,Table1[[#This Row],[Completed Date]]&lt;="6/30/2019"+0),"FY 18-19",""))</f>
        <v>FY 18-19</v>
      </c>
      <c r="AO1552" s="152" t="str">
        <f>IFERROR(FIND("R",Table1[[#This Row],[FS_Priority]]),"")</f>
        <v/>
      </c>
    </row>
    <row r="1553" spans="1:41" hidden="1" x14ac:dyDescent="0.25">
      <c r="A1553" s="192" t="s">
        <v>300</v>
      </c>
      <c r="B1553" s="192" t="s">
        <v>295</v>
      </c>
      <c r="C1553" s="192" t="s">
        <v>300</v>
      </c>
      <c r="D1553" s="199" t="b">
        <v>0</v>
      </c>
      <c r="E1553" s="192" t="s">
        <v>21</v>
      </c>
      <c r="F1553" s="192" t="s">
        <v>3249</v>
      </c>
      <c r="G1553" s="192" t="s">
        <v>295</v>
      </c>
      <c r="H1553" s="192" t="s">
        <v>407</v>
      </c>
      <c r="I1553" s="192" t="s">
        <v>295</v>
      </c>
      <c r="J1553" s="192" t="s">
        <v>2838</v>
      </c>
      <c r="K1553" s="192" t="s">
        <v>3774</v>
      </c>
      <c r="L1553" s="192" t="s">
        <v>4821</v>
      </c>
      <c r="M1553" s="192" t="s">
        <v>3777</v>
      </c>
      <c r="N1553" s="192" t="s">
        <v>295</v>
      </c>
      <c r="O1553" s="192" t="s">
        <v>243</v>
      </c>
      <c r="Q1553" s="192" t="s">
        <v>302</v>
      </c>
      <c r="R1553" s="192" t="s">
        <v>295</v>
      </c>
      <c r="S1553" s="199" t="b">
        <v>0</v>
      </c>
      <c r="V1553" s="198">
        <v>43354</v>
      </c>
      <c r="W1553" s="192" t="s">
        <v>295</v>
      </c>
      <c r="X1553"/>
      <c r="Z1553" s="192" t="s">
        <v>295</v>
      </c>
      <c r="AC1553" s="192" t="s">
        <v>2890</v>
      </c>
      <c r="AE1553" s="192" t="s">
        <v>243</v>
      </c>
      <c r="AF1553" s="192" t="s">
        <v>1003</v>
      </c>
      <c r="AG1553" s="192" t="s">
        <v>624</v>
      </c>
      <c r="AH1553" s="198">
        <v>43476</v>
      </c>
      <c r="AI1553" s="192" t="s">
        <v>4932</v>
      </c>
      <c r="AJ1553" s="151" t="str">
        <f t="shared" si="24"/>
        <v>FS</v>
      </c>
      <c r="AK1553" s="151" t="b">
        <f>ISNUMBER(SEARCH("IRT",Table1[[#This Row],[Current_Status]]))</f>
        <v>0</v>
      </c>
      <c r="AL1553" s="152">
        <f>YEAR(Table1[[#This Row],[Project_Initiated]])</f>
        <v>2018</v>
      </c>
      <c r="AM1553" s="87">
        <v>43785</v>
      </c>
      <c r="AN1553" s="87" t="str">
        <f>IF(AND(Table1[[#This Row],[Completed Date]]&gt;="07/01/2019"+0,Table1[[#This Row],[Completed Date]]&lt;="6/30/2020"+0),"FY 19-20",IF(AND(Table1[[#This Row],[Completed Date]]&gt;="07/01/2018"+0,Table1[[#This Row],[Completed Date]]&lt;="6/30/2019"+0),"FY 18-19",""))</f>
        <v>FY 18-19</v>
      </c>
      <c r="AO1553" s="152" t="str">
        <f>IFERROR(FIND("R",Table1[[#This Row],[FS_Priority]]),"")</f>
        <v/>
      </c>
    </row>
    <row r="1554" spans="1:41" hidden="1" x14ac:dyDescent="0.25">
      <c r="A1554" s="192" t="s">
        <v>319</v>
      </c>
      <c r="B1554" s="192" t="s">
        <v>295</v>
      </c>
      <c r="C1554" s="192" t="s">
        <v>319</v>
      </c>
      <c r="D1554" s="199" t="b">
        <v>0</v>
      </c>
      <c r="E1554" s="192" t="s">
        <v>21</v>
      </c>
      <c r="F1554" s="192" t="s">
        <v>3257</v>
      </c>
      <c r="G1554" s="192" t="s">
        <v>301</v>
      </c>
      <c r="H1554" s="192" t="s">
        <v>407</v>
      </c>
      <c r="I1554" s="192" t="s">
        <v>295</v>
      </c>
      <c r="J1554" s="192" t="s">
        <v>2851</v>
      </c>
      <c r="K1554" s="192" t="s">
        <v>3774</v>
      </c>
      <c r="L1554" s="192" t="s">
        <v>4821</v>
      </c>
      <c r="M1554" s="192" t="s">
        <v>3777</v>
      </c>
      <c r="N1554" s="192" t="s">
        <v>295</v>
      </c>
      <c r="O1554" s="192" t="s">
        <v>243</v>
      </c>
      <c r="Q1554" s="192" t="s">
        <v>320</v>
      </c>
      <c r="R1554" s="192" t="s">
        <v>295</v>
      </c>
      <c r="S1554" s="199" t="b">
        <v>0</v>
      </c>
      <c r="V1554" s="198">
        <v>43354</v>
      </c>
      <c r="W1554" s="192" t="s">
        <v>295</v>
      </c>
      <c r="X1554"/>
      <c r="Z1554" s="192" t="s">
        <v>295</v>
      </c>
      <c r="AC1554" s="192" t="s">
        <v>2858</v>
      </c>
      <c r="AE1554" s="192" t="s">
        <v>243</v>
      </c>
      <c r="AF1554" s="192" t="s">
        <v>1003</v>
      </c>
      <c r="AG1554" s="192" t="s">
        <v>624</v>
      </c>
      <c r="AH1554" s="198">
        <v>43447</v>
      </c>
      <c r="AI1554" s="192" t="s">
        <v>4932</v>
      </c>
      <c r="AJ1554" s="151" t="str">
        <f t="shared" si="24"/>
        <v>FS</v>
      </c>
      <c r="AK1554" s="151" t="b">
        <f>ISNUMBER(SEARCH("IRT",Table1[[#This Row],[Current_Status]]))</f>
        <v>0</v>
      </c>
      <c r="AL1554" s="152">
        <f>YEAR(Table1[[#This Row],[Project_Initiated]])</f>
        <v>2018</v>
      </c>
      <c r="AM1554" s="87">
        <v>43785</v>
      </c>
      <c r="AN1554" s="87" t="str">
        <f>IF(AND(Table1[[#This Row],[Completed Date]]&gt;="07/01/2019"+0,Table1[[#This Row],[Completed Date]]&lt;="6/30/2020"+0),"FY 19-20",IF(AND(Table1[[#This Row],[Completed Date]]&gt;="07/01/2018"+0,Table1[[#This Row],[Completed Date]]&lt;="6/30/2019"+0),"FY 18-19",""))</f>
        <v>FY 18-19</v>
      </c>
      <c r="AO1554" s="152" t="str">
        <f>IFERROR(FIND("R",Table1[[#This Row],[FS_Priority]]),"")</f>
        <v/>
      </c>
    </row>
    <row r="1555" spans="1:41" hidden="1" x14ac:dyDescent="0.25">
      <c r="A1555" s="192" t="s">
        <v>322</v>
      </c>
      <c r="B1555" s="192" t="s">
        <v>295</v>
      </c>
      <c r="C1555" s="192" t="s">
        <v>322</v>
      </c>
      <c r="D1555" s="199" t="b">
        <v>0</v>
      </c>
      <c r="E1555" s="192" t="s">
        <v>21</v>
      </c>
      <c r="F1555" s="192" t="s">
        <v>3259</v>
      </c>
      <c r="G1555" s="192" t="s">
        <v>295</v>
      </c>
      <c r="H1555" s="192" t="s">
        <v>407</v>
      </c>
      <c r="I1555" s="192" t="s">
        <v>3783</v>
      </c>
      <c r="J1555" s="192" t="s">
        <v>2838</v>
      </c>
      <c r="K1555" s="192" t="s">
        <v>3774</v>
      </c>
      <c r="L1555" s="192" t="s">
        <v>4821</v>
      </c>
      <c r="M1555" s="192" t="s">
        <v>3777</v>
      </c>
      <c r="N1555" s="192" t="s">
        <v>295</v>
      </c>
      <c r="O1555" s="192" t="s">
        <v>243</v>
      </c>
      <c r="Q1555" s="192" t="s">
        <v>323</v>
      </c>
      <c r="R1555" s="192" t="s">
        <v>295</v>
      </c>
      <c r="S1555" s="199" t="b">
        <v>0</v>
      </c>
      <c r="V1555" s="198">
        <v>43354</v>
      </c>
      <c r="W1555" s="192" t="s">
        <v>295</v>
      </c>
      <c r="X1555"/>
      <c r="Z1555" s="192" t="s">
        <v>295</v>
      </c>
      <c r="AC1555" s="192" t="s">
        <v>3163</v>
      </c>
      <c r="AD1555" s="167"/>
      <c r="AE1555" s="192" t="s">
        <v>243</v>
      </c>
      <c r="AF1555" s="192" t="s">
        <v>1003</v>
      </c>
      <c r="AG1555" s="192" t="s">
        <v>624</v>
      </c>
      <c r="AH1555" s="198">
        <v>43592</v>
      </c>
      <c r="AI1555" s="192" t="s">
        <v>4932</v>
      </c>
      <c r="AJ1555" s="151" t="str">
        <f t="shared" si="24"/>
        <v>FS</v>
      </c>
      <c r="AK1555" s="151" t="b">
        <f>ISNUMBER(SEARCH("IRT",Table1[[#This Row],[Current_Status]]))</f>
        <v>0</v>
      </c>
      <c r="AL1555" s="152">
        <f>YEAR(Table1[[#This Row],[Project_Initiated]])</f>
        <v>2018</v>
      </c>
      <c r="AM1555" s="87">
        <v>43785</v>
      </c>
      <c r="AN1555" s="87" t="str">
        <f>IF(AND(Table1[[#This Row],[Completed Date]]&gt;="07/01/2019"+0,Table1[[#This Row],[Completed Date]]&lt;="6/30/2020"+0),"FY 19-20",IF(AND(Table1[[#This Row],[Completed Date]]&gt;="07/01/2018"+0,Table1[[#This Row],[Completed Date]]&lt;="6/30/2019"+0),"FY 18-19",""))</f>
        <v>FY 18-19</v>
      </c>
      <c r="AO1555" s="152" t="str">
        <f>IFERROR(FIND("R",Table1[[#This Row],[FS_Priority]]),"")</f>
        <v/>
      </c>
    </row>
    <row r="1556" spans="1:41" hidden="1" x14ac:dyDescent="0.25">
      <c r="A1556" s="192" t="s">
        <v>1016</v>
      </c>
      <c r="B1556" s="192" t="s">
        <v>295</v>
      </c>
      <c r="C1556" s="192" t="s">
        <v>1016</v>
      </c>
      <c r="D1556" s="199" t="b">
        <v>0</v>
      </c>
      <c r="E1556" s="192" t="s">
        <v>21</v>
      </c>
      <c r="F1556" s="192" t="s">
        <v>3260</v>
      </c>
      <c r="G1556" s="192" t="s">
        <v>1017</v>
      </c>
      <c r="H1556" s="192" t="s">
        <v>407</v>
      </c>
      <c r="I1556" s="192" t="s">
        <v>295</v>
      </c>
      <c r="J1556" s="192" t="s">
        <v>2851</v>
      </c>
      <c r="K1556" s="192" t="s">
        <v>3774</v>
      </c>
      <c r="L1556" s="192" t="s">
        <v>4821</v>
      </c>
      <c r="M1556" s="192" t="s">
        <v>3777</v>
      </c>
      <c r="N1556" s="192" t="s">
        <v>295</v>
      </c>
      <c r="O1556" s="192" t="s">
        <v>295</v>
      </c>
      <c r="Q1556" s="192" t="s">
        <v>324</v>
      </c>
      <c r="R1556" s="192" t="s">
        <v>295</v>
      </c>
      <c r="S1556" s="199" t="b">
        <v>0</v>
      </c>
      <c r="V1556" s="198">
        <v>43355</v>
      </c>
      <c r="W1556" s="192" t="s">
        <v>295</v>
      </c>
      <c r="X1556"/>
      <c r="Z1556" s="192" t="s">
        <v>295</v>
      </c>
      <c r="AC1556" s="192" t="s">
        <v>1018</v>
      </c>
      <c r="AD1556" s="200">
        <v>43370</v>
      </c>
      <c r="AE1556" s="192" t="s">
        <v>257</v>
      </c>
      <c r="AF1556" s="192" t="s">
        <v>2997</v>
      </c>
      <c r="AG1556" s="192" t="s">
        <v>2884</v>
      </c>
      <c r="AH1556" s="198">
        <v>43377</v>
      </c>
      <c r="AI1556" s="192" t="s">
        <v>4932</v>
      </c>
      <c r="AJ1556" s="151" t="str">
        <f t="shared" si="24"/>
        <v>FS</v>
      </c>
      <c r="AK1556" s="151" t="b">
        <f>ISNUMBER(SEARCH("IRT",Table1[[#This Row],[Current_Status]]))</f>
        <v>0</v>
      </c>
      <c r="AL1556" s="152">
        <f>YEAR(Table1[[#This Row],[Project_Initiated]])</f>
        <v>2018</v>
      </c>
      <c r="AM1556" s="87">
        <v>43785</v>
      </c>
      <c r="AN1556" s="87" t="str">
        <f>IF(AND(Table1[[#This Row],[Completed Date]]&gt;="07/01/2019"+0,Table1[[#This Row],[Completed Date]]&lt;="6/30/2020"+0),"FY 19-20",IF(AND(Table1[[#This Row],[Completed Date]]&gt;="07/01/2018"+0,Table1[[#This Row],[Completed Date]]&lt;="6/30/2019"+0),"FY 18-19",""))</f>
        <v>FY 18-19</v>
      </c>
      <c r="AO1556" s="152" t="str">
        <f>IFERROR(FIND("R",Table1[[#This Row],[FS_Priority]]),"")</f>
        <v/>
      </c>
    </row>
    <row r="1557" spans="1:41" hidden="1" x14ac:dyDescent="0.25">
      <c r="A1557" s="192" t="s">
        <v>312</v>
      </c>
      <c r="B1557" s="192" t="s">
        <v>295</v>
      </c>
      <c r="C1557" s="192" t="s">
        <v>312</v>
      </c>
      <c r="D1557" s="199" t="b">
        <v>0</v>
      </c>
      <c r="E1557" s="192" t="s">
        <v>21</v>
      </c>
      <c r="F1557" s="192" t="s">
        <v>3254</v>
      </c>
      <c r="G1557" s="192" t="s">
        <v>295</v>
      </c>
      <c r="H1557" s="192" t="s">
        <v>407</v>
      </c>
      <c r="I1557" s="192" t="s">
        <v>3780</v>
      </c>
      <c r="J1557" s="192" t="s">
        <v>2838</v>
      </c>
      <c r="K1557" s="192" t="s">
        <v>3774</v>
      </c>
      <c r="L1557" s="192" t="s">
        <v>4821</v>
      </c>
      <c r="M1557" s="192" t="s">
        <v>3777</v>
      </c>
      <c r="N1557" s="192" t="s">
        <v>295</v>
      </c>
      <c r="O1557" s="192" t="s">
        <v>295</v>
      </c>
      <c r="Q1557" s="192" t="s">
        <v>313</v>
      </c>
      <c r="R1557" s="192" t="s">
        <v>295</v>
      </c>
      <c r="S1557" s="199" t="b">
        <v>0</v>
      </c>
      <c r="V1557" s="198">
        <v>43355</v>
      </c>
      <c r="W1557" s="192" t="s">
        <v>295</v>
      </c>
      <c r="X1557"/>
      <c r="Z1557" s="192" t="s">
        <v>295</v>
      </c>
      <c r="AC1557" s="192" t="s">
        <v>2999</v>
      </c>
      <c r="AD1557" s="167"/>
      <c r="AE1557" s="192" t="s">
        <v>257</v>
      </c>
      <c r="AF1557" s="192" t="s">
        <v>1019</v>
      </c>
      <c r="AG1557" s="192" t="s">
        <v>295</v>
      </c>
      <c r="AH1557" s="200">
        <v>43510</v>
      </c>
      <c r="AI1557" s="192" t="s">
        <v>4932</v>
      </c>
      <c r="AJ1557" s="151" t="str">
        <f t="shared" si="24"/>
        <v>FS</v>
      </c>
      <c r="AK1557" s="151" t="b">
        <f>ISNUMBER(SEARCH("IRT",Table1[[#This Row],[Current_Status]]))</f>
        <v>0</v>
      </c>
      <c r="AL1557" s="152">
        <f>YEAR(Table1[[#This Row],[Project_Initiated]])</f>
        <v>2018</v>
      </c>
      <c r="AM1557" s="87">
        <v>43785</v>
      </c>
      <c r="AN1557" s="87" t="str">
        <f>IF(AND(Table1[[#This Row],[Completed Date]]&gt;="07/01/2019"+0,Table1[[#This Row],[Completed Date]]&lt;="6/30/2020"+0),"FY 19-20",IF(AND(Table1[[#This Row],[Completed Date]]&gt;="07/01/2018"+0,Table1[[#This Row],[Completed Date]]&lt;="6/30/2019"+0),"FY 18-19",""))</f>
        <v>FY 18-19</v>
      </c>
      <c r="AO1557" s="152" t="str">
        <f>IFERROR(FIND("R",Table1[[#This Row],[FS_Priority]]),"")</f>
        <v/>
      </c>
    </row>
    <row r="1558" spans="1:41" hidden="1" x14ac:dyDescent="0.25">
      <c r="A1558" s="192" t="s">
        <v>306</v>
      </c>
      <c r="B1558" s="192" t="s">
        <v>295</v>
      </c>
      <c r="C1558" s="192" t="s">
        <v>306</v>
      </c>
      <c r="D1558" s="199" t="b">
        <v>0</v>
      </c>
      <c r="E1558" s="192" t="s">
        <v>21</v>
      </c>
      <c r="F1558" s="192" t="s">
        <v>3251</v>
      </c>
      <c r="G1558" s="192" t="s">
        <v>295</v>
      </c>
      <c r="H1558" s="192" t="s">
        <v>407</v>
      </c>
      <c r="I1558" s="192" t="s">
        <v>264</v>
      </c>
      <c r="J1558" s="192" t="s">
        <v>2838</v>
      </c>
      <c r="K1558" s="192" t="s">
        <v>3774</v>
      </c>
      <c r="L1558" s="192" t="s">
        <v>4821</v>
      </c>
      <c r="M1558" s="192" t="s">
        <v>3777</v>
      </c>
      <c r="N1558" s="192" t="s">
        <v>295</v>
      </c>
      <c r="O1558" s="192" t="s">
        <v>243</v>
      </c>
      <c r="Q1558" s="192" t="s">
        <v>307</v>
      </c>
      <c r="R1558" s="192" t="s">
        <v>295</v>
      </c>
      <c r="S1558" s="199" t="b">
        <v>0</v>
      </c>
      <c r="V1558" s="198">
        <v>43355</v>
      </c>
      <c r="W1558" s="192" t="s">
        <v>295</v>
      </c>
      <c r="X1558"/>
      <c r="Z1558" s="192" t="s">
        <v>295</v>
      </c>
      <c r="AC1558" s="192" t="s">
        <v>3163</v>
      </c>
      <c r="AE1558" s="192" t="s">
        <v>243</v>
      </c>
      <c r="AF1558" s="192" t="s">
        <v>1003</v>
      </c>
      <c r="AG1558" s="192" t="s">
        <v>624</v>
      </c>
      <c r="AH1558" s="198">
        <v>43592</v>
      </c>
      <c r="AI1558" s="192" t="s">
        <v>4932</v>
      </c>
      <c r="AJ1558" s="151" t="str">
        <f t="shared" si="24"/>
        <v>FS</v>
      </c>
      <c r="AK1558" s="151" t="b">
        <f>ISNUMBER(SEARCH("IRT",Table1[[#This Row],[Current_Status]]))</f>
        <v>0</v>
      </c>
      <c r="AL1558" s="152">
        <f>YEAR(Table1[[#This Row],[Project_Initiated]])</f>
        <v>2018</v>
      </c>
      <c r="AM1558" s="87">
        <v>43785</v>
      </c>
      <c r="AN1558" s="87" t="str">
        <f>IF(AND(Table1[[#This Row],[Completed Date]]&gt;="07/01/2019"+0,Table1[[#This Row],[Completed Date]]&lt;="6/30/2020"+0),"FY 19-20",IF(AND(Table1[[#This Row],[Completed Date]]&gt;="07/01/2018"+0,Table1[[#This Row],[Completed Date]]&lt;="6/30/2019"+0),"FY 18-19",""))</f>
        <v>FY 18-19</v>
      </c>
      <c r="AO1558" s="152" t="str">
        <f>IFERROR(FIND("R",Table1[[#This Row],[FS_Priority]]),"")</f>
        <v/>
      </c>
    </row>
    <row r="1559" spans="1:41" hidden="1" x14ac:dyDescent="0.25">
      <c r="A1559" s="192" t="s">
        <v>310</v>
      </c>
      <c r="B1559" s="192" t="s">
        <v>295</v>
      </c>
      <c r="C1559" s="192" t="s">
        <v>310</v>
      </c>
      <c r="D1559" s="199" t="b">
        <v>0</v>
      </c>
      <c r="E1559" s="192" t="s">
        <v>21</v>
      </c>
      <c r="F1559" s="192" t="s">
        <v>3253</v>
      </c>
      <c r="G1559" s="192" t="s">
        <v>304</v>
      </c>
      <c r="H1559" s="192" t="s">
        <v>407</v>
      </c>
      <c r="I1559" s="192" t="s">
        <v>3779</v>
      </c>
      <c r="J1559" s="192" t="s">
        <v>2851</v>
      </c>
      <c r="K1559" s="192" t="s">
        <v>3774</v>
      </c>
      <c r="L1559" s="192" t="s">
        <v>4821</v>
      </c>
      <c r="M1559" s="192" t="s">
        <v>3777</v>
      </c>
      <c r="N1559" s="192" t="s">
        <v>295</v>
      </c>
      <c r="O1559" s="192" t="s">
        <v>295</v>
      </c>
      <c r="Q1559" s="192" t="s">
        <v>311</v>
      </c>
      <c r="R1559" s="192" t="s">
        <v>295</v>
      </c>
      <c r="S1559" s="199" t="b">
        <v>0</v>
      </c>
      <c r="V1559" s="198">
        <v>43355</v>
      </c>
      <c r="W1559" s="192" t="s">
        <v>295</v>
      </c>
      <c r="X1559"/>
      <c r="Z1559" s="192" t="s">
        <v>295</v>
      </c>
      <c r="AC1559" s="192" t="s">
        <v>295</v>
      </c>
      <c r="AD1559" s="198">
        <v>43370</v>
      </c>
      <c r="AE1559" s="192" t="s">
        <v>257</v>
      </c>
      <c r="AF1559" s="192" t="s">
        <v>3090</v>
      </c>
      <c r="AG1559" s="192" t="s">
        <v>295</v>
      </c>
      <c r="AH1559" s="200">
        <v>43489</v>
      </c>
      <c r="AI1559" s="192" t="s">
        <v>4932</v>
      </c>
      <c r="AJ1559" s="151" t="str">
        <f t="shared" si="24"/>
        <v>FS</v>
      </c>
      <c r="AK1559" s="151" t="b">
        <f>ISNUMBER(SEARCH("IRT",Table1[[#This Row],[Current_Status]]))</f>
        <v>0</v>
      </c>
      <c r="AL1559" s="152">
        <f>YEAR(Table1[[#This Row],[Project_Initiated]])</f>
        <v>2018</v>
      </c>
      <c r="AM1559" s="87">
        <v>43785</v>
      </c>
      <c r="AN1559" s="87" t="str">
        <f>IF(AND(Table1[[#This Row],[Completed Date]]&gt;="07/01/2019"+0,Table1[[#This Row],[Completed Date]]&lt;="6/30/2020"+0),"FY 19-20",IF(AND(Table1[[#This Row],[Completed Date]]&gt;="07/01/2018"+0,Table1[[#This Row],[Completed Date]]&lt;="6/30/2019"+0),"FY 18-19",""))</f>
        <v>FY 18-19</v>
      </c>
      <c r="AO1559" s="152" t="str">
        <f>IFERROR(FIND("R",Table1[[#This Row],[FS_Priority]]),"")</f>
        <v/>
      </c>
    </row>
    <row r="1560" spans="1:41" hidden="1" x14ac:dyDescent="0.25">
      <c r="A1560" s="192" t="s">
        <v>329</v>
      </c>
      <c r="B1560" s="192" t="s">
        <v>295</v>
      </c>
      <c r="C1560" s="192" t="s">
        <v>329</v>
      </c>
      <c r="D1560" s="199" t="b">
        <v>0</v>
      </c>
      <c r="E1560" s="192" t="s">
        <v>21</v>
      </c>
      <c r="F1560" s="192" t="s">
        <v>3263</v>
      </c>
      <c r="G1560" s="192" t="s">
        <v>295</v>
      </c>
      <c r="H1560" s="192" t="s">
        <v>407</v>
      </c>
      <c r="I1560" s="192" t="s">
        <v>295</v>
      </c>
      <c r="J1560" s="192" t="s">
        <v>2838</v>
      </c>
      <c r="K1560" s="192" t="s">
        <v>3774</v>
      </c>
      <c r="L1560" s="192" t="s">
        <v>4821</v>
      </c>
      <c r="M1560" s="192" t="s">
        <v>3777</v>
      </c>
      <c r="N1560" s="192" t="s">
        <v>295</v>
      </c>
      <c r="O1560" s="192" t="s">
        <v>243</v>
      </c>
      <c r="Q1560" s="192" t="s">
        <v>152</v>
      </c>
      <c r="R1560" s="192" t="s">
        <v>295</v>
      </c>
      <c r="S1560" s="199" t="b">
        <v>0</v>
      </c>
      <c r="V1560" s="198">
        <v>43355</v>
      </c>
      <c r="W1560" s="192" t="s">
        <v>295</v>
      </c>
      <c r="X1560"/>
      <c r="Z1560" s="192" t="s">
        <v>295</v>
      </c>
      <c r="AC1560" s="192" t="s">
        <v>3163</v>
      </c>
      <c r="AE1560" s="192" t="s">
        <v>243</v>
      </c>
      <c r="AF1560" s="192" t="s">
        <v>1003</v>
      </c>
      <c r="AG1560" s="192" t="s">
        <v>624</v>
      </c>
      <c r="AH1560" s="198">
        <v>43592</v>
      </c>
      <c r="AI1560" s="192" t="s">
        <v>4932</v>
      </c>
      <c r="AJ1560" s="151" t="str">
        <f t="shared" si="24"/>
        <v>FS</v>
      </c>
      <c r="AK1560" s="151" t="b">
        <f>ISNUMBER(SEARCH("IRT",Table1[[#This Row],[Current_Status]]))</f>
        <v>0</v>
      </c>
      <c r="AL1560" s="152">
        <f>YEAR(Table1[[#This Row],[Project_Initiated]])</f>
        <v>2018</v>
      </c>
      <c r="AM1560" s="87">
        <v>43785</v>
      </c>
      <c r="AN1560" s="87" t="str">
        <f>IF(AND(Table1[[#This Row],[Completed Date]]&gt;="07/01/2019"+0,Table1[[#This Row],[Completed Date]]&lt;="6/30/2020"+0),"FY 19-20",IF(AND(Table1[[#This Row],[Completed Date]]&gt;="07/01/2018"+0,Table1[[#This Row],[Completed Date]]&lt;="6/30/2019"+0),"FY 18-19",""))</f>
        <v>FY 18-19</v>
      </c>
      <c r="AO1560" s="152" t="str">
        <f>IFERROR(FIND("R",Table1[[#This Row],[FS_Priority]]),"")</f>
        <v/>
      </c>
    </row>
    <row r="1561" spans="1:41" hidden="1" x14ac:dyDescent="0.25">
      <c r="A1561" s="192" t="s">
        <v>314</v>
      </c>
      <c r="B1561" s="192" t="s">
        <v>295</v>
      </c>
      <c r="C1561" s="192" t="s">
        <v>314</v>
      </c>
      <c r="D1561" s="199" t="b">
        <v>0</v>
      </c>
      <c r="E1561" s="192" t="s">
        <v>21</v>
      </c>
      <c r="F1561" s="192" t="s">
        <v>3255</v>
      </c>
      <c r="G1561" s="192" t="s">
        <v>304</v>
      </c>
      <c r="H1561" s="192" t="s">
        <v>3781</v>
      </c>
      <c r="I1561" s="192" t="s">
        <v>295</v>
      </c>
      <c r="J1561" s="192" t="s">
        <v>2851</v>
      </c>
      <c r="K1561" s="192" t="s">
        <v>3774</v>
      </c>
      <c r="L1561" s="192" t="s">
        <v>4821</v>
      </c>
      <c r="M1561" s="192" t="s">
        <v>3777</v>
      </c>
      <c r="N1561" s="192" t="s">
        <v>295</v>
      </c>
      <c r="O1561" s="192" t="s">
        <v>295</v>
      </c>
      <c r="Q1561" s="192" t="s">
        <v>315</v>
      </c>
      <c r="R1561" s="192" t="s">
        <v>295</v>
      </c>
      <c r="S1561" s="199" t="b">
        <v>0</v>
      </c>
      <c r="V1561" s="198">
        <v>43355</v>
      </c>
      <c r="W1561" s="192" t="s">
        <v>295</v>
      </c>
      <c r="X1561"/>
      <c r="Z1561" s="192" t="s">
        <v>295</v>
      </c>
      <c r="AC1561" s="192" t="s">
        <v>295</v>
      </c>
      <c r="AD1561" s="200">
        <v>43388</v>
      </c>
      <c r="AE1561" s="192" t="s">
        <v>257</v>
      </c>
      <c r="AF1561" s="192" t="s">
        <v>4398</v>
      </c>
      <c r="AG1561" s="192" t="s">
        <v>2884</v>
      </c>
      <c r="AH1561" s="200">
        <v>43489</v>
      </c>
      <c r="AI1561" s="192" t="s">
        <v>4932</v>
      </c>
      <c r="AJ1561" s="151" t="str">
        <f t="shared" si="24"/>
        <v>FS</v>
      </c>
      <c r="AK1561" s="151" t="b">
        <f>ISNUMBER(SEARCH("IRT",Table1[[#This Row],[Current_Status]]))</f>
        <v>0</v>
      </c>
      <c r="AL1561" s="152">
        <f>YEAR(Table1[[#This Row],[Project_Initiated]])</f>
        <v>2018</v>
      </c>
      <c r="AM1561" s="87">
        <v>43785</v>
      </c>
      <c r="AN1561" s="87" t="str">
        <f>IF(AND(Table1[[#This Row],[Completed Date]]&gt;="07/01/2019"+0,Table1[[#This Row],[Completed Date]]&lt;="6/30/2020"+0),"FY 19-20",IF(AND(Table1[[#This Row],[Completed Date]]&gt;="07/01/2018"+0,Table1[[#This Row],[Completed Date]]&lt;="6/30/2019"+0),"FY 18-19",""))</f>
        <v>FY 18-19</v>
      </c>
      <c r="AO1561" s="152" t="str">
        <f>IFERROR(FIND("R",Table1[[#This Row],[FS_Priority]]),"")</f>
        <v/>
      </c>
    </row>
    <row r="1562" spans="1:41" hidden="1" x14ac:dyDescent="0.25">
      <c r="A1562" s="192" t="s">
        <v>325</v>
      </c>
      <c r="B1562" s="192" t="s">
        <v>295</v>
      </c>
      <c r="C1562" s="192" t="s">
        <v>325</v>
      </c>
      <c r="D1562" s="199" t="b">
        <v>0</v>
      </c>
      <c r="E1562" s="192" t="s">
        <v>21</v>
      </c>
      <c r="F1562" s="192" t="s">
        <v>3261</v>
      </c>
      <c r="G1562" s="192" t="s">
        <v>304</v>
      </c>
      <c r="H1562" s="192" t="s">
        <v>331</v>
      </c>
      <c r="I1562" s="192" t="s">
        <v>295</v>
      </c>
      <c r="J1562" s="192" t="s">
        <v>2854</v>
      </c>
      <c r="K1562" s="192" t="s">
        <v>3774</v>
      </c>
      <c r="L1562" s="192" t="s">
        <v>4821</v>
      </c>
      <c r="M1562" s="192" t="s">
        <v>3777</v>
      </c>
      <c r="N1562" s="192" t="s">
        <v>295</v>
      </c>
      <c r="O1562" s="192" t="s">
        <v>295</v>
      </c>
      <c r="Q1562" s="192" t="s">
        <v>326</v>
      </c>
      <c r="R1562" s="192" t="s">
        <v>295</v>
      </c>
      <c r="S1562" s="199" t="b">
        <v>0</v>
      </c>
      <c r="V1562" s="198">
        <v>43355</v>
      </c>
      <c r="W1562" s="192" t="s">
        <v>295</v>
      </c>
      <c r="X1562"/>
      <c r="Z1562" s="192" t="s">
        <v>295</v>
      </c>
      <c r="AC1562" s="192" t="s">
        <v>3000</v>
      </c>
      <c r="AD1562" s="200">
        <v>43370</v>
      </c>
      <c r="AE1562" s="192" t="s">
        <v>257</v>
      </c>
      <c r="AF1562" s="192" t="s">
        <v>4400</v>
      </c>
      <c r="AG1562" s="192" t="s">
        <v>295</v>
      </c>
      <c r="AH1562" s="198">
        <v>43510</v>
      </c>
      <c r="AI1562" s="192" t="s">
        <v>4932</v>
      </c>
      <c r="AJ1562" s="151" t="str">
        <f t="shared" si="24"/>
        <v>FS</v>
      </c>
      <c r="AK1562" s="151" t="b">
        <f>ISNUMBER(SEARCH("IRT",Table1[[#This Row],[Current_Status]]))</f>
        <v>0</v>
      </c>
      <c r="AL1562" s="152">
        <f>YEAR(Table1[[#This Row],[Project_Initiated]])</f>
        <v>2018</v>
      </c>
      <c r="AM1562" s="87">
        <v>43785</v>
      </c>
      <c r="AN1562" s="87" t="str">
        <f>IF(AND(Table1[[#This Row],[Completed Date]]&gt;="07/01/2019"+0,Table1[[#This Row],[Completed Date]]&lt;="6/30/2020"+0),"FY 19-20",IF(AND(Table1[[#This Row],[Completed Date]]&gt;="07/01/2018"+0,Table1[[#This Row],[Completed Date]]&lt;="6/30/2019"+0),"FY 18-19",""))</f>
        <v>FY 18-19</v>
      </c>
      <c r="AO1562" s="152" t="str">
        <f>IFERROR(FIND("R",Table1[[#This Row],[FS_Priority]]),"")</f>
        <v/>
      </c>
    </row>
    <row r="1563" spans="1:41" hidden="1" x14ac:dyDescent="0.25">
      <c r="A1563" s="192" t="s">
        <v>316</v>
      </c>
      <c r="B1563" s="192" t="s">
        <v>295</v>
      </c>
      <c r="C1563" s="192" t="s">
        <v>316</v>
      </c>
      <c r="D1563" s="199" t="b">
        <v>0</v>
      </c>
      <c r="E1563" s="192" t="s">
        <v>21</v>
      </c>
      <c r="F1563" s="192" t="s">
        <v>3256</v>
      </c>
      <c r="G1563" s="192" t="s">
        <v>295</v>
      </c>
      <c r="H1563" s="192" t="s">
        <v>554</v>
      </c>
      <c r="I1563" s="192" t="s">
        <v>295</v>
      </c>
      <c r="J1563" s="192" t="s">
        <v>3773</v>
      </c>
      <c r="K1563" s="192" t="s">
        <v>3774</v>
      </c>
      <c r="L1563" s="192" t="s">
        <v>4821</v>
      </c>
      <c r="M1563" s="192" t="s">
        <v>3777</v>
      </c>
      <c r="N1563" s="192" t="s">
        <v>295</v>
      </c>
      <c r="O1563" s="192" t="s">
        <v>295</v>
      </c>
      <c r="Q1563" s="192" t="s">
        <v>318</v>
      </c>
      <c r="R1563" s="192" t="s">
        <v>295</v>
      </c>
      <c r="S1563" s="199" t="b">
        <v>0</v>
      </c>
      <c r="V1563" s="198">
        <v>43355</v>
      </c>
      <c r="W1563" s="192" t="s">
        <v>295</v>
      </c>
      <c r="X1563"/>
      <c r="Z1563" s="192" t="s">
        <v>295</v>
      </c>
      <c r="AC1563" s="192" t="s">
        <v>295</v>
      </c>
      <c r="AD1563" s="200">
        <v>43370</v>
      </c>
      <c r="AE1563" s="192" t="s">
        <v>257</v>
      </c>
      <c r="AF1563" s="192" t="s">
        <v>4399</v>
      </c>
      <c r="AG1563" s="192" t="s">
        <v>2884</v>
      </c>
      <c r="AH1563" s="198">
        <v>43424</v>
      </c>
      <c r="AI1563" s="192" t="s">
        <v>4932</v>
      </c>
      <c r="AJ1563" s="151" t="str">
        <f t="shared" si="24"/>
        <v>FS</v>
      </c>
      <c r="AK1563" s="151" t="b">
        <f>ISNUMBER(SEARCH("IRT",Table1[[#This Row],[Current_Status]]))</f>
        <v>0</v>
      </c>
      <c r="AL1563" s="152">
        <f>YEAR(Table1[[#This Row],[Project_Initiated]])</f>
        <v>2018</v>
      </c>
      <c r="AM1563" s="87">
        <v>43785</v>
      </c>
      <c r="AN1563" s="87" t="str">
        <f>IF(AND(Table1[[#This Row],[Completed Date]]&gt;="07/01/2019"+0,Table1[[#This Row],[Completed Date]]&lt;="6/30/2020"+0),"FY 19-20",IF(AND(Table1[[#This Row],[Completed Date]]&gt;="07/01/2018"+0,Table1[[#This Row],[Completed Date]]&lt;="6/30/2019"+0),"FY 18-19",""))</f>
        <v>FY 18-19</v>
      </c>
      <c r="AO1563" s="152" t="str">
        <f>IFERROR(FIND("R",Table1[[#This Row],[FS_Priority]]),"")</f>
        <v/>
      </c>
    </row>
    <row r="1564" spans="1:41" hidden="1" x14ac:dyDescent="0.25">
      <c r="A1564" s="192" t="s">
        <v>303</v>
      </c>
      <c r="B1564" s="192" t="s">
        <v>295</v>
      </c>
      <c r="C1564" s="192" t="s">
        <v>303</v>
      </c>
      <c r="D1564" s="199" t="b">
        <v>0</v>
      </c>
      <c r="E1564" s="192" t="s">
        <v>21</v>
      </c>
      <c r="F1564" s="192" t="s">
        <v>3250</v>
      </c>
      <c r="G1564" s="192" t="s">
        <v>304</v>
      </c>
      <c r="H1564" s="192" t="s">
        <v>407</v>
      </c>
      <c r="I1564" s="192" t="s">
        <v>295</v>
      </c>
      <c r="J1564" s="192" t="s">
        <v>2852</v>
      </c>
      <c r="K1564" s="192" t="s">
        <v>3774</v>
      </c>
      <c r="L1564" s="192" t="s">
        <v>4821</v>
      </c>
      <c r="M1564" s="192" t="s">
        <v>3777</v>
      </c>
      <c r="N1564" s="192" t="s">
        <v>295</v>
      </c>
      <c r="O1564" s="192" t="s">
        <v>263</v>
      </c>
      <c r="Q1564" s="192" t="s">
        <v>305</v>
      </c>
      <c r="R1564" s="192" t="s">
        <v>295</v>
      </c>
      <c r="S1564" s="199" t="b">
        <v>0</v>
      </c>
      <c r="V1564" s="198">
        <v>43355</v>
      </c>
      <c r="W1564" s="192" t="s">
        <v>295</v>
      </c>
      <c r="X1564"/>
      <c r="Z1564" s="192" t="s">
        <v>295</v>
      </c>
      <c r="AC1564" s="192" t="s">
        <v>3140</v>
      </c>
      <c r="AD1564" s="200">
        <v>43370</v>
      </c>
      <c r="AE1564" s="192" t="s">
        <v>257</v>
      </c>
      <c r="AF1564" s="192" t="s">
        <v>3089</v>
      </c>
      <c r="AG1564" s="192" t="s">
        <v>2884</v>
      </c>
      <c r="AH1564" s="167"/>
      <c r="AI1564" s="192" t="s">
        <v>4932</v>
      </c>
      <c r="AJ1564" s="151" t="str">
        <f t="shared" si="24"/>
        <v>FS</v>
      </c>
      <c r="AK1564" s="151" t="b">
        <f>ISNUMBER(SEARCH("IRT",Table1[[#This Row],[Current_Status]]))</f>
        <v>0</v>
      </c>
      <c r="AL1564" s="152">
        <f>YEAR(Table1[[#This Row],[Project_Initiated]])</f>
        <v>2018</v>
      </c>
      <c r="AM1564" s="87">
        <v>43785</v>
      </c>
      <c r="AN1564" s="87" t="str">
        <f>IF(AND(Table1[[#This Row],[Completed Date]]&gt;="07/01/2019"+0,Table1[[#This Row],[Completed Date]]&lt;="6/30/2020"+0),"FY 19-20",IF(AND(Table1[[#This Row],[Completed Date]]&gt;="07/01/2018"+0,Table1[[#This Row],[Completed Date]]&lt;="6/30/2019"+0),"FY 18-19",""))</f>
        <v/>
      </c>
      <c r="AO1564" s="152" t="str">
        <f>IFERROR(FIND("R",Table1[[#This Row],[FS_Priority]]),"")</f>
        <v/>
      </c>
    </row>
    <row r="1565" spans="1:41" hidden="1" x14ac:dyDescent="0.25">
      <c r="A1565" s="192" t="s">
        <v>1020</v>
      </c>
      <c r="B1565" s="192" t="s">
        <v>295</v>
      </c>
      <c r="C1565" s="192" t="s">
        <v>1020</v>
      </c>
      <c r="D1565" s="199" t="b">
        <v>0</v>
      </c>
      <c r="E1565" s="192" t="s">
        <v>76</v>
      </c>
      <c r="F1565" s="192" t="s">
        <v>3306</v>
      </c>
      <c r="G1565" s="192" t="s">
        <v>295</v>
      </c>
      <c r="H1565" s="192" t="s">
        <v>369</v>
      </c>
      <c r="I1565" s="192" t="s">
        <v>3877</v>
      </c>
      <c r="J1565" s="192" t="s">
        <v>2838</v>
      </c>
      <c r="K1565" s="192" t="s">
        <v>3856</v>
      </c>
      <c r="L1565" s="192" t="s">
        <v>77</v>
      </c>
      <c r="M1565" s="192" t="s">
        <v>3878</v>
      </c>
      <c r="N1565" s="192" t="s">
        <v>295</v>
      </c>
      <c r="O1565" s="192" t="s">
        <v>263</v>
      </c>
      <c r="Q1565" s="192" t="s">
        <v>302</v>
      </c>
      <c r="R1565" s="192" t="s">
        <v>295</v>
      </c>
      <c r="S1565" s="199" t="b">
        <v>1</v>
      </c>
      <c r="V1565" s="198">
        <v>43315</v>
      </c>
      <c r="W1565" s="192" t="s">
        <v>295</v>
      </c>
      <c r="X1565"/>
      <c r="Z1565" s="192" t="s">
        <v>295</v>
      </c>
      <c r="AC1565" s="192" t="s">
        <v>1021</v>
      </c>
      <c r="AD1565" s="167"/>
      <c r="AE1565" s="192" t="s">
        <v>583</v>
      </c>
      <c r="AF1565" s="192" t="s">
        <v>1022</v>
      </c>
      <c r="AG1565" s="192" t="s">
        <v>2884</v>
      </c>
      <c r="AH1565" s="198">
        <v>43377</v>
      </c>
      <c r="AI1565" s="192" t="s">
        <v>4932</v>
      </c>
      <c r="AJ1565" s="151" t="str">
        <f t="shared" si="24"/>
        <v>FS</v>
      </c>
      <c r="AK1565" s="151" t="b">
        <f>ISNUMBER(SEARCH("IRT",Table1[[#This Row],[Current_Status]]))</f>
        <v>0</v>
      </c>
      <c r="AL1565" s="152">
        <f>YEAR(Table1[[#This Row],[Project_Initiated]])</f>
        <v>2018</v>
      </c>
      <c r="AM1565" s="87">
        <v>43785</v>
      </c>
      <c r="AN1565" s="87" t="str">
        <f>IF(AND(Table1[[#This Row],[Completed Date]]&gt;="07/01/2019"+0,Table1[[#This Row],[Completed Date]]&lt;="6/30/2020"+0),"FY 19-20",IF(AND(Table1[[#This Row],[Completed Date]]&gt;="07/01/2018"+0,Table1[[#This Row],[Completed Date]]&lt;="6/30/2019"+0),"FY 18-19",""))</f>
        <v>FY 18-19</v>
      </c>
      <c r="AO1565" s="152" t="str">
        <f>IFERROR(FIND("R",Table1[[#This Row],[FS_Priority]]),"")</f>
        <v/>
      </c>
    </row>
    <row r="1566" spans="1:41" hidden="1" x14ac:dyDescent="0.25">
      <c r="A1566" s="192" t="s">
        <v>1023</v>
      </c>
      <c r="B1566" s="192" t="s">
        <v>295</v>
      </c>
      <c r="C1566" s="192" t="s">
        <v>1023</v>
      </c>
      <c r="D1566" s="199" t="b">
        <v>0</v>
      </c>
      <c r="E1566" s="192" t="s">
        <v>526</v>
      </c>
      <c r="F1566" s="192" t="s">
        <v>3601</v>
      </c>
      <c r="G1566" s="192" t="s">
        <v>295</v>
      </c>
      <c r="H1566" s="192" t="s">
        <v>4444</v>
      </c>
      <c r="I1566" s="192" t="s">
        <v>4214</v>
      </c>
      <c r="J1566" s="192" t="s">
        <v>2838</v>
      </c>
      <c r="K1566" s="192" t="s">
        <v>4208</v>
      </c>
      <c r="L1566" s="192" t="s">
        <v>203</v>
      </c>
      <c r="M1566" s="192" t="s">
        <v>4209</v>
      </c>
      <c r="N1566" s="192" t="s">
        <v>295</v>
      </c>
      <c r="O1566" s="192" t="s">
        <v>243</v>
      </c>
      <c r="Q1566" s="192" t="s">
        <v>320</v>
      </c>
      <c r="R1566" s="192" t="s">
        <v>295</v>
      </c>
      <c r="S1566" s="199" t="b">
        <v>0</v>
      </c>
      <c r="V1566" s="198">
        <v>43356</v>
      </c>
      <c r="W1566" s="192" t="s">
        <v>295</v>
      </c>
      <c r="X1566"/>
      <c r="Z1566" s="192" t="s">
        <v>295</v>
      </c>
      <c r="AC1566" s="192" t="s">
        <v>2998</v>
      </c>
      <c r="AE1566" s="192" t="s">
        <v>243</v>
      </c>
      <c r="AF1566" s="192" t="s">
        <v>624</v>
      </c>
      <c r="AG1566" s="192" t="s">
        <v>624</v>
      </c>
      <c r="AH1566" s="198">
        <v>43497</v>
      </c>
      <c r="AI1566" s="192" t="s">
        <v>4937</v>
      </c>
      <c r="AJ1566" s="151" t="str">
        <f t="shared" si="24"/>
        <v>FS</v>
      </c>
      <c r="AK1566" s="151" t="b">
        <f>ISNUMBER(SEARCH("IRT",Table1[[#This Row],[Current_Status]]))</f>
        <v>0</v>
      </c>
      <c r="AL1566" s="152">
        <f>YEAR(Table1[[#This Row],[Project_Initiated]])</f>
        <v>2018</v>
      </c>
      <c r="AM1566" s="87">
        <v>43785</v>
      </c>
      <c r="AN1566" s="87" t="str">
        <f>IF(AND(Table1[[#This Row],[Completed Date]]&gt;="07/01/2019"+0,Table1[[#This Row],[Completed Date]]&lt;="6/30/2020"+0),"FY 19-20",IF(AND(Table1[[#This Row],[Completed Date]]&gt;="07/01/2018"+0,Table1[[#This Row],[Completed Date]]&lt;="6/30/2019"+0),"FY 18-19",""))</f>
        <v>FY 18-19</v>
      </c>
      <c r="AO1566" s="152" t="str">
        <f>IFERROR(FIND("R",Table1[[#This Row],[FS_Priority]]),"")</f>
        <v/>
      </c>
    </row>
    <row r="1567" spans="1:41" hidden="1" x14ac:dyDescent="0.25">
      <c r="A1567" s="192" t="s">
        <v>418</v>
      </c>
      <c r="B1567" s="192" t="s">
        <v>295</v>
      </c>
      <c r="C1567" s="192" t="s">
        <v>418</v>
      </c>
      <c r="D1567" s="199" t="b">
        <v>0</v>
      </c>
      <c r="E1567" s="192" t="s">
        <v>151</v>
      </c>
      <c r="F1567" s="192" t="s">
        <v>3501</v>
      </c>
      <c r="G1567" s="192" t="s">
        <v>403</v>
      </c>
      <c r="H1567" s="192" t="s">
        <v>1092</v>
      </c>
      <c r="I1567" s="192" t="s">
        <v>4090</v>
      </c>
      <c r="J1567" s="192" t="s">
        <v>2838</v>
      </c>
      <c r="K1567" s="192" t="s">
        <v>4035</v>
      </c>
      <c r="L1567" s="192" t="s">
        <v>153</v>
      </c>
      <c r="M1567" s="192" t="s">
        <v>4087</v>
      </c>
      <c r="N1567" s="192" t="s">
        <v>295</v>
      </c>
      <c r="O1567" s="192" t="s">
        <v>263</v>
      </c>
      <c r="Q1567" s="192" t="s">
        <v>396</v>
      </c>
      <c r="R1567" s="192" t="s">
        <v>295</v>
      </c>
      <c r="S1567" s="199" t="b">
        <v>0</v>
      </c>
      <c r="V1567" s="198">
        <v>43348</v>
      </c>
      <c r="W1567" s="192" t="s">
        <v>295</v>
      </c>
      <c r="X1567"/>
      <c r="Z1567" s="192" t="s">
        <v>295</v>
      </c>
      <c r="AC1567" s="192" t="s">
        <v>4454</v>
      </c>
      <c r="AD1567" s="200">
        <v>43362</v>
      </c>
      <c r="AE1567" s="192" t="s">
        <v>583</v>
      </c>
      <c r="AF1567" s="192" t="s">
        <v>3111</v>
      </c>
      <c r="AG1567" s="192" t="s">
        <v>2884</v>
      </c>
      <c r="AH1567" s="198">
        <v>43678</v>
      </c>
      <c r="AI1567" s="192" t="s">
        <v>4932</v>
      </c>
      <c r="AJ1567" s="151" t="str">
        <f t="shared" si="24"/>
        <v>FS</v>
      </c>
      <c r="AK1567" s="151" t="b">
        <f>ISNUMBER(SEARCH("IRT",Table1[[#This Row],[Current_Status]]))</f>
        <v>0</v>
      </c>
      <c r="AL1567" s="152">
        <f>YEAR(Table1[[#This Row],[Project_Initiated]])</f>
        <v>2018</v>
      </c>
      <c r="AM1567" s="87">
        <v>43785</v>
      </c>
      <c r="AN1567" s="87" t="str">
        <f>IF(AND(Table1[[#This Row],[Completed Date]]&gt;="07/01/2019"+0,Table1[[#This Row],[Completed Date]]&lt;="6/30/2020"+0),"FY 19-20",IF(AND(Table1[[#This Row],[Completed Date]]&gt;="07/01/2018"+0,Table1[[#This Row],[Completed Date]]&lt;="6/30/2019"+0),"FY 18-19",""))</f>
        <v>FY 19-20</v>
      </c>
      <c r="AO1567" s="152" t="str">
        <f>IFERROR(FIND("R",Table1[[#This Row],[FS_Priority]]),"")</f>
        <v/>
      </c>
    </row>
    <row r="1568" spans="1:41" hidden="1" x14ac:dyDescent="0.25">
      <c r="A1568" s="192" t="s">
        <v>572</v>
      </c>
      <c r="B1568" s="192" t="s">
        <v>295</v>
      </c>
      <c r="C1568" s="192" t="s">
        <v>572</v>
      </c>
      <c r="D1568" s="199" t="b">
        <v>0</v>
      </c>
      <c r="E1568" s="192" t="s">
        <v>371</v>
      </c>
      <c r="F1568" s="192" t="s">
        <v>3345</v>
      </c>
      <c r="G1568" s="192" t="s">
        <v>295</v>
      </c>
      <c r="H1568" s="192" t="s">
        <v>556</v>
      </c>
      <c r="I1568" s="192" t="s">
        <v>295</v>
      </c>
      <c r="J1568" s="192" t="s">
        <v>2838</v>
      </c>
      <c r="K1568" s="192" t="s">
        <v>295</v>
      </c>
      <c r="L1568" s="192" t="s">
        <v>295</v>
      </c>
      <c r="M1568" s="192" t="s">
        <v>3913</v>
      </c>
      <c r="N1568" s="192" t="s">
        <v>295</v>
      </c>
      <c r="O1568" s="192" t="s">
        <v>573</v>
      </c>
      <c r="Q1568" s="192" t="s">
        <v>574</v>
      </c>
      <c r="R1568" s="192" t="s">
        <v>574</v>
      </c>
      <c r="S1568" s="199" t="b">
        <v>0</v>
      </c>
      <c r="V1568" s="198">
        <v>43319</v>
      </c>
      <c r="W1568" s="192" t="s">
        <v>295</v>
      </c>
      <c r="X1568"/>
      <c r="Z1568" s="192" t="s">
        <v>295</v>
      </c>
      <c r="AC1568" s="192" t="s">
        <v>295</v>
      </c>
      <c r="AE1568" s="192" t="s">
        <v>583</v>
      </c>
      <c r="AF1568" s="192" t="s">
        <v>4824</v>
      </c>
      <c r="AG1568" s="192" t="s">
        <v>2884</v>
      </c>
      <c r="AH1568" s="198">
        <v>43475</v>
      </c>
      <c r="AI1568" s="192" t="s">
        <v>4932</v>
      </c>
      <c r="AJ1568" s="151" t="str">
        <f t="shared" si="24"/>
        <v>FS</v>
      </c>
      <c r="AK1568" s="151" t="b">
        <f>ISNUMBER(SEARCH("IRT",Table1[[#This Row],[Current_Status]]))</f>
        <v>0</v>
      </c>
      <c r="AL1568" s="152">
        <f>YEAR(Table1[[#This Row],[Project_Initiated]])</f>
        <v>2018</v>
      </c>
      <c r="AM1568" s="87">
        <v>43785</v>
      </c>
      <c r="AN1568" s="87" t="str">
        <f>IF(AND(Table1[[#This Row],[Completed Date]]&gt;="07/01/2019"+0,Table1[[#This Row],[Completed Date]]&lt;="6/30/2020"+0),"FY 19-20",IF(AND(Table1[[#This Row],[Completed Date]]&gt;="07/01/2018"+0,Table1[[#This Row],[Completed Date]]&lt;="6/30/2019"+0),"FY 18-19",""))</f>
        <v>FY 18-19</v>
      </c>
      <c r="AO1568" s="152" t="str">
        <f>IFERROR(FIND("R",Table1[[#This Row],[FS_Priority]]),"")</f>
        <v/>
      </c>
    </row>
    <row r="1569" spans="1:41" hidden="1" x14ac:dyDescent="0.25">
      <c r="A1569" s="192" t="s">
        <v>1024</v>
      </c>
      <c r="B1569" s="192" t="s">
        <v>295</v>
      </c>
      <c r="C1569" s="192" t="s">
        <v>1024</v>
      </c>
      <c r="D1569" s="199" t="b">
        <v>0</v>
      </c>
      <c r="E1569" s="192" t="s">
        <v>151</v>
      </c>
      <c r="F1569" s="192" t="s">
        <v>3534</v>
      </c>
      <c r="G1569" s="192" t="s">
        <v>295</v>
      </c>
      <c r="H1569" s="192" t="s">
        <v>544</v>
      </c>
      <c r="I1569" s="192" t="s">
        <v>4120</v>
      </c>
      <c r="J1569" s="192" t="s">
        <v>2838</v>
      </c>
      <c r="K1569" s="192" t="s">
        <v>4035</v>
      </c>
      <c r="L1569" s="192" t="s">
        <v>153</v>
      </c>
      <c r="M1569" s="192" t="s">
        <v>4040</v>
      </c>
      <c r="N1569" s="192" t="s">
        <v>295</v>
      </c>
      <c r="O1569" s="192" t="s">
        <v>243</v>
      </c>
      <c r="Q1569" s="192" t="s">
        <v>324</v>
      </c>
      <c r="R1569" s="192" t="s">
        <v>295</v>
      </c>
      <c r="S1569" s="199" t="b">
        <v>0</v>
      </c>
      <c r="V1569" s="198">
        <v>43360</v>
      </c>
      <c r="W1569" s="192" t="s">
        <v>295</v>
      </c>
      <c r="X1569"/>
      <c r="Z1569" s="192" t="s">
        <v>295</v>
      </c>
      <c r="AC1569" s="192" t="s">
        <v>3163</v>
      </c>
      <c r="AE1569" s="192" t="s">
        <v>243</v>
      </c>
      <c r="AF1569" s="192" t="s">
        <v>624</v>
      </c>
      <c r="AG1569" s="192" t="s">
        <v>624</v>
      </c>
      <c r="AH1569" s="198">
        <v>43592</v>
      </c>
      <c r="AI1569" s="192" t="s">
        <v>4937</v>
      </c>
      <c r="AJ1569" s="151" t="str">
        <f t="shared" si="24"/>
        <v>FS</v>
      </c>
      <c r="AK1569" s="151" t="b">
        <f>ISNUMBER(SEARCH("IRT",Table1[[#This Row],[Current_Status]]))</f>
        <v>0</v>
      </c>
      <c r="AL1569" s="152">
        <f>YEAR(Table1[[#This Row],[Project_Initiated]])</f>
        <v>2018</v>
      </c>
      <c r="AM1569" s="87">
        <v>43785</v>
      </c>
      <c r="AN1569" s="87" t="str">
        <f>IF(AND(Table1[[#This Row],[Completed Date]]&gt;="07/01/2019"+0,Table1[[#This Row],[Completed Date]]&lt;="6/30/2020"+0),"FY 19-20",IF(AND(Table1[[#This Row],[Completed Date]]&gt;="07/01/2018"+0,Table1[[#This Row],[Completed Date]]&lt;="6/30/2019"+0),"FY 18-19",""))</f>
        <v>FY 18-19</v>
      </c>
      <c r="AO1569" s="152" t="str">
        <f>IFERROR(FIND("R",Table1[[#This Row],[FS_Priority]]),"")</f>
        <v/>
      </c>
    </row>
    <row r="1570" spans="1:41" hidden="1" x14ac:dyDescent="0.25">
      <c r="A1570" s="192" t="s">
        <v>1025</v>
      </c>
      <c r="B1570" s="192" t="s">
        <v>295</v>
      </c>
      <c r="C1570" s="192" t="s">
        <v>1025</v>
      </c>
      <c r="D1570" s="199" t="b">
        <v>0</v>
      </c>
      <c r="E1570" s="192" t="s">
        <v>141</v>
      </c>
      <c r="F1570" s="192" t="s">
        <v>3432</v>
      </c>
      <c r="G1570" s="192" t="s">
        <v>295</v>
      </c>
      <c r="H1570" s="192" t="s">
        <v>549</v>
      </c>
      <c r="I1570" s="192" t="s">
        <v>4022</v>
      </c>
      <c r="J1570" s="192" t="s">
        <v>2838</v>
      </c>
      <c r="K1570" s="192" t="s">
        <v>3951</v>
      </c>
      <c r="L1570" s="192" t="s">
        <v>381</v>
      </c>
      <c r="M1570" s="192" t="s">
        <v>3952</v>
      </c>
      <c r="N1570" s="192" t="s">
        <v>295</v>
      </c>
      <c r="O1570" s="192" t="s">
        <v>243</v>
      </c>
      <c r="Q1570" s="192" t="s">
        <v>328</v>
      </c>
      <c r="R1570" s="192" t="s">
        <v>295</v>
      </c>
      <c r="S1570" s="199" t="b">
        <v>0</v>
      </c>
      <c r="V1570" s="198">
        <v>43360</v>
      </c>
      <c r="W1570" s="192" t="s">
        <v>295</v>
      </c>
      <c r="X1570"/>
      <c r="Z1570" s="192" t="s">
        <v>295</v>
      </c>
      <c r="AC1570" s="192" t="s">
        <v>3040</v>
      </c>
      <c r="AE1570" s="192" t="s">
        <v>243</v>
      </c>
      <c r="AF1570" s="192" t="s">
        <v>624</v>
      </c>
      <c r="AG1570" s="192" t="s">
        <v>624</v>
      </c>
      <c r="AH1570" s="198">
        <v>43528</v>
      </c>
      <c r="AI1570" s="192" t="s">
        <v>4937</v>
      </c>
      <c r="AJ1570" s="151" t="str">
        <f t="shared" si="24"/>
        <v>FS</v>
      </c>
      <c r="AK1570" s="151" t="b">
        <f>ISNUMBER(SEARCH("IRT",Table1[[#This Row],[Current_Status]]))</f>
        <v>0</v>
      </c>
      <c r="AL1570" s="152">
        <f>YEAR(Table1[[#This Row],[Project_Initiated]])</f>
        <v>2018</v>
      </c>
      <c r="AM1570" s="87">
        <v>43785</v>
      </c>
      <c r="AN1570" s="87" t="str">
        <f>IF(AND(Table1[[#This Row],[Completed Date]]&gt;="07/01/2019"+0,Table1[[#This Row],[Completed Date]]&lt;="6/30/2020"+0),"FY 19-20",IF(AND(Table1[[#This Row],[Completed Date]]&gt;="07/01/2018"+0,Table1[[#This Row],[Completed Date]]&lt;="6/30/2019"+0),"FY 18-19",""))</f>
        <v>FY 18-19</v>
      </c>
      <c r="AO1570" s="152" t="str">
        <f>IFERROR(FIND("R",Table1[[#This Row],[FS_Priority]]),"")</f>
        <v/>
      </c>
    </row>
    <row r="1571" spans="1:41" hidden="1" x14ac:dyDescent="0.25">
      <c r="A1571" s="192" t="s">
        <v>1026</v>
      </c>
      <c r="B1571" s="192" t="s">
        <v>295</v>
      </c>
      <c r="C1571" s="192" t="s">
        <v>1026</v>
      </c>
      <c r="D1571" s="199" t="b">
        <v>0</v>
      </c>
      <c r="E1571" s="192" t="s">
        <v>151</v>
      </c>
      <c r="F1571" s="192" t="s">
        <v>3441</v>
      </c>
      <c r="G1571" s="192" t="s">
        <v>295</v>
      </c>
      <c r="H1571" s="192" t="s">
        <v>262</v>
      </c>
      <c r="I1571" s="192" t="s">
        <v>4038</v>
      </c>
      <c r="J1571" s="192" t="s">
        <v>2838</v>
      </c>
      <c r="K1571" s="192" t="s">
        <v>4035</v>
      </c>
      <c r="L1571" s="192" t="s">
        <v>153</v>
      </c>
      <c r="M1571" s="192" t="s">
        <v>4039</v>
      </c>
      <c r="N1571" s="192" t="s">
        <v>295</v>
      </c>
      <c r="O1571" s="192" t="s">
        <v>243</v>
      </c>
      <c r="Q1571" s="192" t="s">
        <v>295</v>
      </c>
      <c r="R1571" s="192" t="s">
        <v>295</v>
      </c>
      <c r="S1571" s="199" t="b">
        <v>0</v>
      </c>
      <c r="V1571" s="198">
        <v>43362</v>
      </c>
      <c r="W1571" s="192" t="s">
        <v>295</v>
      </c>
      <c r="X1571"/>
      <c r="Z1571" s="192" t="s">
        <v>295</v>
      </c>
      <c r="AC1571" s="192" t="s">
        <v>295</v>
      </c>
      <c r="AE1571" s="192" t="s">
        <v>243</v>
      </c>
      <c r="AF1571" s="192" t="s">
        <v>295</v>
      </c>
      <c r="AG1571" s="192" t="s">
        <v>295</v>
      </c>
      <c r="AH1571" s="198">
        <v>43395</v>
      </c>
      <c r="AI1571" s="192" t="s">
        <v>4932</v>
      </c>
      <c r="AJ1571" s="151" t="str">
        <f t="shared" si="24"/>
        <v>FS</v>
      </c>
      <c r="AK1571" s="151" t="b">
        <f>ISNUMBER(SEARCH("IRT",Table1[[#This Row],[Current_Status]]))</f>
        <v>0</v>
      </c>
      <c r="AL1571" s="152">
        <f>YEAR(Table1[[#This Row],[Project_Initiated]])</f>
        <v>2018</v>
      </c>
      <c r="AM1571" s="87">
        <v>43785</v>
      </c>
      <c r="AN1571" s="87" t="str">
        <f>IF(AND(Table1[[#This Row],[Completed Date]]&gt;="07/01/2019"+0,Table1[[#This Row],[Completed Date]]&lt;="6/30/2020"+0),"FY 19-20",IF(AND(Table1[[#This Row],[Completed Date]]&gt;="07/01/2018"+0,Table1[[#This Row],[Completed Date]]&lt;="6/30/2019"+0),"FY 18-19",""))</f>
        <v>FY 18-19</v>
      </c>
      <c r="AO1571" s="152" t="str">
        <f>IFERROR(FIND("R",Table1[[#This Row],[FS_Priority]]),"")</f>
        <v/>
      </c>
    </row>
    <row r="1572" spans="1:41" hidden="1" x14ac:dyDescent="0.25">
      <c r="A1572" s="192" t="s">
        <v>1027</v>
      </c>
      <c r="B1572" s="192" t="s">
        <v>295</v>
      </c>
      <c r="C1572" s="192" t="s">
        <v>1027</v>
      </c>
      <c r="D1572" s="199" t="b">
        <v>0</v>
      </c>
      <c r="E1572" s="192" t="s">
        <v>151</v>
      </c>
      <c r="F1572" s="192" t="s">
        <v>3548</v>
      </c>
      <c r="G1572" s="192" t="s">
        <v>295</v>
      </c>
      <c r="H1572" s="192" t="s">
        <v>560</v>
      </c>
      <c r="I1572" s="192" t="s">
        <v>4073</v>
      </c>
      <c r="J1572" s="192" t="s">
        <v>2838</v>
      </c>
      <c r="K1572" s="192" t="s">
        <v>4035</v>
      </c>
      <c r="L1572" s="192" t="s">
        <v>153</v>
      </c>
      <c r="M1572" s="192" t="s">
        <v>4048</v>
      </c>
      <c r="N1572" s="192" t="s">
        <v>295</v>
      </c>
      <c r="O1572" s="192" t="s">
        <v>243</v>
      </c>
      <c r="Q1572" s="192" t="s">
        <v>152</v>
      </c>
      <c r="R1572" s="192" t="s">
        <v>295</v>
      </c>
      <c r="S1572" s="199" t="b">
        <v>0</v>
      </c>
      <c r="V1572" s="198">
        <v>43362</v>
      </c>
      <c r="W1572" s="192" t="s">
        <v>295</v>
      </c>
      <c r="X1572"/>
      <c r="Z1572" s="192" t="s">
        <v>295</v>
      </c>
      <c r="AC1572" s="192" t="s">
        <v>3168</v>
      </c>
      <c r="AE1572" s="192" t="s">
        <v>243</v>
      </c>
      <c r="AF1572" s="192" t="s">
        <v>624</v>
      </c>
      <c r="AG1572" s="192" t="s">
        <v>624</v>
      </c>
      <c r="AH1572" s="198">
        <v>43528</v>
      </c>
      <c r="AI1572" s="192" t="s">
        <v>4937</v>
      </c>
      <c r="AJ1572" s="151" t="str">
        <f t="shared" si="24"/>
        <v>FS</v>
      </c>
      <c r="AK1572" s="151" t="b">
        <f>ISNUMBER(SEARCH("IRT",Table1[[#This Row],[Current_Status]]))</f>
        <v>0</v>
      </c>
      <c r="AL1572" s="152">
        <f>YEAR(Table1[[#This Row],[Project_Initiated]])</f>
        <v>2018</v>
      </c>
      <c r="AM1572" s="87">
        <v>43785</v>
      </c>
      <c r="AN1572" s="87" t="str">
        <f>IF(AND(Table1[[#This Row],[Completed Date]]&gt;="07/01/2019"+0,Table1[[#This Row],[Completed Date]]&lt;="6/30/2020"+0),"FY 19-20",IF(AND(Table1[[#This Row],[Completed Date]]&gt;="07/01/2018"+0,Table1[[#This Row],[Completed Date]]&lt;="6/30/2019"+0),"FY 18-19",""))</f>
        <v>FY 18-19</v>
      </c>
      <c r="AO1572" s="152" t="str">
        <f>IFERROR(FIND("R",Table1[[#This Row],[FS_Priority]]),"")</f>
        <v/>
      </c>
    </row>
    <row r="1573" spans="1:41" hidden="1" x14ac:dyDescent="0.25">
      <c r="A1573" s="192" t="s">
        <v>474</v>
      </c>
      <c r="B1573" s="192" t="s">
        <v>295</v>
      </c>
      <c r="C1573" s="192" t="s">
        <v>474</v>
      </c>
      <c r="D1573" s="199" t="b">
        <v>0</v>
      </c>
      <c r="E1573" s="192" t="s">
        <v>151</v>
      </c>
      <c r="F1573" s="192" t="s">
        <v>3549</v>
      </c>
      <c r="G1573" s="192" t="s">
        <v>295</v>
      </c>
      <c r="H1573" s="192" t="s">
        <v>262</v>
      </c>
      <c r="I1573" s="192" t="s">
        <v>3881</v>
      </c>
      <c r="J1573" s="192" t="s">
        <v>2838</v>
      </c>
      <c r="K1573" s="192" t="s">
        <v>4035</v>
      </c>
      <c r="L1573" s="192" t="s">
        <v>153</v>
      </c>
      <c r="M1573" s="192" t="s">
        <v>4036</v>
      </c>
      <c r="N1573" s="192" t="s">
        <v>295</v>
      </c>
      <c r="O1573" s="192" t="s">
        <v>263</v>
      </c>
      <c r="Q1573" s="192" t="s">
        <v>152</v>
      </c>
      <c r="R1573" s="192" t="s">
        <v>259</v>
      </c>
      <c r="S1573" s="199" t="b">
        <v>0</v>
      </c>
      <c r="V1573" s="198">
        <v>42940</v>
      </c>
      <c r="W1573" s="192" t="s">
        <v>295</v>
      </c>
      <c r="X1573"/>
      <c r="Z1573" s="192" t="s">
        <v>295</v>
      </c>
      <c r="AC1573" s="192" t="s">
        <v>2878</v>
      </c>
      <c r="AD1573" s="167"/>
      <c r="AE1573" s="192" t="s">
        <v>583</v>
      </c>
      <c r="AF1573" s="192" t="s">
        <v>1028</v>
      </c>
      <c r="AG1573" s="192" t="s">
        <v>2884</v>
      </c>
      <c r="AH1573" s="198">
        <v>43448</v>
      </c>
      <c r="AI1573" s="192" t="s">
        <v>4939</v>
      </c>
      <c r="AJ1573" s="151" t="str">
        <f t="shared" si="24"/>
        <v>FS</v>
      </c>
      <c r="AK1573" s="151" t="b">
        <f>ISNUMBER(SEARCH("IRT",Table1[[#This Row],[Current_Status]]))</f>
        <v>0</v>
      </c>
      <c r="AL1573" s="152">
        <f>YEAR(Table1[[#This Row],[Project_Initiated]])</f>
        <v>2017</v>
      </c>
      <c r="AM1573" s="87">
        <v>43785</v>
      </c>
      <c r="AN1573" s="87" t="str">
        <f>IF(AND(Table1[[#This Row],[Completed Date]]&gt;="07/01/2019"+0,Table1[[#This Row],[Completed Date]]&lt;="6/30/2020"+0),"FY 19-20",IF(AND(Table1[[#This Row],[Completed Date]]&gt;="07/01/2018"+0,Table1[[#This Row],[Completed Date]]&lt;="6/30/2019"+0),"FY 18-19",""))</f>
        <v>FY 18-19</v>
      </c>
      <c r="AO1573" s="152" t="str">
        <f>IFERROR(FIND("R",Table1[[#This Row],[FS_Priority]]),"")</f>
        <v/>
      </c>
    </row>
    <row r="1574" spans="1:41" hidden="1" x14ac:dyDescent="0.25">
      <c r="A1574" s="192" t="s">
        <v>416</v>
      </c>
      <c r="B1574" s="192" t="s">
        <v>295</v>
      </c>
      <c r="C1574" s="192" t="s">
        <v>416</v>
      </c>
      <c r="D1574" s="199" t="b">
        <v>0</v>
      </c>
      <c r="E1574" s="192" t="s">
        <v>151</v>
      </c>
      <c r="F1574" s="192" t="s">
        <v>3495</v>
      </c>
      <c r="G1574" s="192" t="s">
        <v>295</v>
      </c>
      <c r="H1574" s="192" t="s">
        <v>556</v>
      </c>
      <c r="I1574" s="192" t="s">
        <v>295</v>
      </c>
      <c r="J1574" s="192" t="s">
        <v>2838</v>
      </c>
      <c r="K1574" s="192" t="s">
        <v>4035</v>
      </c>
      <c r="L1574" s="192" t="s">
        <v>153</v>
      </c>
      <c r="M1574" s="192" t="s">
        <v>4041</v>
      </c>
      <c r="N1574" s="192" t="s">
        <v>295</v>
      </c>
      <c r="O1574" s="192" t="s">
        <v>263</v>
      </c>
      <c r="Q1574" s="192" t="s">
        <v>392</v>
      </c>
      <c r="R1574" s="192" t="s">
        <v>295</v>
      </c>
      <c r="S1574" s="199" t="b">
        <v>0</v>
      </c>
      <c r="V1574" s="198">
        <v>43322</v>
      </c>
      <c r="W1574" s="192" t="s">
        <v>295</v>
      </c>
      <c r="X1574"/>
      <c r="Z1574" s="192" t="s">
        <v>295</v>
      </c>
      <c r="AC1574" s="192" t="s">
        <v>3082</v>
      </c>
      <c r="AD1574" s="167"/>
      <c r="AE1574" s="192" t="s">
        <v>583</v>
      </c>
      <c r="AF1574" s="192" t="s">
        <v>2875</v>
      </c>
      <c r="AG1574" s="192" t="s">
        <v>2884</v>
      </c>
      <c r="AH1574" s="198">
        <v>43552</v>
      </c>
      <c r="AI1574" s="192" t="s">
        <v>4932</v>
      </c>
      <c r="AJ1574" s="151" t="str">
        <f t="shared" si="24"/>
        <v>FS</v>
      </c>
      <c r="AK1574" s="151" t="b">
        <f>ISNUMBER(SEARCH("IRT",Table1[[#This Row],[Current_Status]]))</f>
        <v>0</v>
      </c>
      <c r="AL1574" s="152">
        <f>YEAR(Table1[[#This Row],[Project_Initiated]])</f>
        <v>2018</v>
      </c>
      <c r="AM1574" s="87">
        <v>43785</v>
      </c>
      <c r="AN1574" s="87" t="str">
        <f>IF(AND(Table1[[#This Row],[Completed Date]]&gt;="07/01/2019"+0,Table1[[#This Row],[Completed Date]]&lt;="6/30/2020"+0),"FY 19-20",IF(AND(Table1[[#This Row],[Completed Date]]&gt;="07/01/2018"+0,Table1[[#This Row],[Completed Date]]&lt;="6/30/2019"+0),"FY 18-19",""))</f>
        <v>FY 18-19</v>
      </c>
      <c r="AO1574" s="152" t="str">
        <f>IFERROR(FIND("R",Table1[[#This Row],[FS_Priority]]),"")</f>
        <v/>
      </c>
    </row>
    <row r="1575" spans="1:41" hidden="1" x14ac:dyDescent="0.25">
      <c r="A1575" s="192" t="s">
        <v>1029</v>
      </c>
      <c r="B1575" s="192" t="s">
        <v>295</v>
      </c>
      <c r="C1575" s="192" t="s">
        <v>1029</v>
      </c>
      <c r="D1575" s="199" t="b">
        <v>0</v>
      </c>
      <c r="E1575" s="192" t="s">
        <v>189</v>
      </c>
      <c r="F1575" s="192" t="s">
        <v>3570</v>
      </c>
      <c r="G1575" s="192" t="s">
        <v>295</v>
      </c>
      <c r="H1575" s="192" t="s">
        <v>1771</v>
      </c>
      <c r="I1575" s="192" t="s">
        <v>295</v>
      </c>
      <c r="J1575" s="192" t="s">
        <v>2854</v>
      </c>
      <c r="K1575" s="192" t="s">
        <v>4164</v>
      </c>
      <c r="L1575" s="192" t="s">
        <v>487</v>
      </c>
      <c r="M1575" s="192" t="s">
        <v>4169</v>
      </c>
      <c r="N1575" s="192" t="s">
        <v>295</v>
      </c>
      <c r="O1575" s="192" t="s">
        <v>243</v>
      </c>
      <c r="Q1575" s="192" t="s">
        <v>295</v>
      </c>
      <c r="R1575" s="192" t="s">
        <v>295</v>
      </c>
      <c r="S1575" s="199" t="b">
        <v>0</v>
      </c>
      <c r="V1575" s="198">
        <v>43333</v>
      </c>
      <c r="W1575" s="192" t="s">
        <v>295</v>
      </c>
      <c r="X1575"/>
      <c r="Z1575" s="192" t="s">
        <v>295</v>
      </c>
      <c r="AC1575" s="192" t="s">
        <v>1003</v>
      </c>
      <c r="AE1575" s="192" t="s">
        <v>243</v>
      </c>
      <c r="AF1575" s="192" t="s">
        <v>2808</v>
      </c>
      <c r="AG1575" s="192" t="s">
        <v>624</v>
      </c>
      <c r="AH1575" s="200">
        <v>43397</v>
      </c>
      <c r="AI1575" s="192" t="s">
        <v>4932</v>
      </c>
      <c r="AJ1575" s="151" t="str">
        <f t="shared" si="24"/>
        <v>FS</v>
      </c>
      <c r="AK1575" s="151" t="b">
        <f>ISNUMBER(SEARCH("IRT",Table1[[#This Row],[Current_Status]]))</f>
        <v>0</v>
      </c>
      <c r="AL1575" s="152">
        <f>YEAR(Table1[[#This Row],[Project_Initiated]])</f>
        <v>2018</v>
      </c>
      <c r="AM1575" s="87">
        <v>43785</v>
      </c>
      <c r="AN1575" s="87" t="str">
        <f>IF(AND(Table1[[#This Row],[Completed Date]]&gt;="07/01/2019"+0,Table1[[#This Row],[Completed Date]]&lt;="6/30/2020"+0),"FY 19-20",IF(AND(Table1[[#This Row],[Completed Date]]&gt;="07/01/2018"+0,Table1[[#This Row],[Completed Date]]&lt;="6/30/2019"+0),"FY 18-19",""))</f>
        <v>FY 18-19</v>
      </c>
      <c r="AO1575" s="152" t="str">
        <f>IFERROR(FIND("R",Table1[[#This Row],[FS_Priority]]),"")</f>
        <v/>
      </c>
    </row>
    <row r="1576" spans="1:41" hidden="1" x14ac:dyDescent="0.25">
      <c r="A1576" s="192" t="s">
        <v>308</v>
      </c>
      <c r="B1576" s="192" t="s">
        <v>295</v>
      </c>
      <c r="C1576" s="192" t="s">
        <v>308</v>
      </c>
      <c r="D1576" s="199" t="b">
        <v>0</v>
      </c>
      <c r="E1576" s="192" t="s">
        <v>21</v>
      </c>
      <c r="F1576" s="192" t="s">
        <v>3252</v>
      </c>
      <c r="G1576" s="192" t="s">
        <v>295</v>
      </c>
      <c r="H1576" s="192" t="s">
        <v>407</v>
      </c>
      <c r="I1576" s="192" t="s">
        <v>3778</v>
      </c>
      <c r="J1576" s="192" t="s">
        <v>2838</v>
      </c>
      <c r="K1576" s="192" t="s">
        <v>3774</v>
      </c>
      <c r="L1576" s="192" t="s">
        <v>4821</v>
      </c>
      <c r="M1576" s="192" t="s">
        <v>3777</v>
      </c>
      <c r="N1576" s="192" t="s">
        <v>295</v>
      </c>
      <c r="O1576" s="192" t="s">
        <v>243</v>
      </c>
      <c r="Q1576" s="192" t="s">
        <v>309</v>
      </c>
      <c r="R1576" s="192" t="s">
        <v>2826</v>
      </c>
      <c r="S1576" s="199" t="b">
        <v>0</v>
      </c>
      <c r="V1576" s="198">
        <v>43355</v>
      </c>
      <c r="W1576" s="192" t="s">
        <v>295</v>
      </c>
      <c r="X1576"/>
      <c r="Z1576" s="192" t="s">
        <v>295</v>
      </c>
      <c r="AC1576" s="192" t="s">
        <v>2890</v>
      </c>
      <c r="AE1576" s="192" t="s">
        <v>243</v>
      </c>
      <c r="AF1576" s="192" t="s">
        <v>1003</v>
      </c>
      <c r="AG1576" s="192" t="s">
        <v>624</v>
      </c>
      <c r="AH1576" s="198">
        <v>43476</v>
      </c>
      <c r="AI1576" s="192" t="s">
        <v>4932</v>
      </c>
      <c r="AJ1576" s="151" t="str">
        <f t="shared" si="24"/>
        <v>FS</v>
      </c>
      <c r="AK1576" s="151" t="b">
        <f>ISNUMBER(SEARCH("IRT",Table1[[#This Row],[Current_Status]]))</f>
        <v>0</v>
      </c>
      <c r="AL1576" s="152">
        <f>YEAR(Table1[[#This Row],[Project_Initiated]])</f>
        <v>2018</v>
      </c>
      <c r="AM1576" s="87">
        <v>43785</v>
      </c>
      <c r="AN1576" s="87" t="str">
        <f>IF(AND(Table1[[#This Row],[Completed Date]]&gt;="07/01/2019"+0,Table1[[#This Row],[Completed Date]]&lt;="6/30/2020"+0),"FY 19-20",IF(AND(Table1[[#This Row],[Completed Date]]&gt;="07/01/2018"+0,Table1[[#This Row],[Completed Date]]&lt;="6/30/2019"+0),"FY 18-19",""))</f>
        <v>FY 18-19</v>
      </c>
      <c r="AO1576" s="152" t="str">
        <f>IFERROR(FIND("R",Table1[[#This Row],[FS_Priority]]),"")</f>
        <v/>
      </c>
    </row>
    <row r="1577" spans="1:41" hidden="1" x14ac:dyDescent="0.25">
      <c r="A1577" s="192" t="s">
        <v>1030</v>
      </c>
      <c r="B1577" s="192" t="s">
        <v>295</v>
      </c>
      <c r="C1577" s="192" t="s">
        <v>1030</v>
      </c>
      <c r="D1577" s="199" t="b">
        <v>0</v>
      </c>
      <c r="E1577" s="192" t="s">
        <v>371</v>
      </c>
      <c r="F1577" s="192" t="s">
        <v>3338</v>
      </c>
      <c r="G1577" s="192" t="s">
        <v>295</v>
      </c>
      <c r="H1577" s="192" t="s">
        <v>262</v>
      </c>
      <c r="I1577" s="192" t="s">
        <v>295</v>
      </c>
      <c r="J1577" s="192" t="s">
        <v>2838</v>
      </c>
      <c r="K1577" s="192" t="s">
        <v>295</v>
      </c>
      <c r="L1577" s="192" t="s">
        <v>295</v>
      </c>
      <c r="M1577" s="192" t="s">
        <v>3911</v>
      </c>
      <c r="N1577" s="192" t="s">
        <v>295</v>
      </c>
      <c r="O1577" s="192" t="s">
        <v>263</v>
      </c>
      <c r="Q1577" s="192" t="s">
        <v>295</v>
      </c>
      <c r="R1577" s="192" t="s">
        <v>295</v>
      </c>
      <c r="S1577" s="199" t="b">
        <v>0</v>
      </c>
      <c r="V1577" s="198">
        <v>43368</v>
      </c>
      <c r="W1577" s="192" t="s">
        <v>295</v>
      </c>
      <c r="X1577"/>
      <c r="Z1577" s="192" t="s">
        <v>295</v>
      </c>
      <c r="AC1577" s="192" t="s">
        <v>3021</v>
      </c>
      <c r="AD1577" s="167"/>
      <c r="AE1577" s="192" t="s">
        <v>583</v>
      </c>
      <c r="AF1577" s="192" t="s">
        <v>2869</v>
      </c>
      <c r="AG1577" s="192" t="s">
        <v>2884</v>
      </c>
      <c r="AH1577" s="198">
        <v>43524</v>
      </c>
      <c r="AI1577" s="192" t="s">
        <v>4932</v>
      </c>
      <c r="AJ1577" s="151" t="str">
        <f t="shared" si="24"/>
        <v>FS</v>
      </c>
      <c r="AK1577" s="151" t="b">
        <f>ISNUMBER(SEARCH("IRT",Table1[[#This Row],[Current_Status]]))</f>
        <v>0</v>
      </c>
      <c r="AL1577" s="152">
        <f>YEAR(Table1[[#This Row],[Project_Initiated]])</f>
        <v>2018</v>
      </c>
      <c r="AM1577" s="87">
        <v>43785</v>
      </c>
      <c r="AN1577" s="87" t="str">
        <f>IF(AND(Table1[[#This Row],[Completed Date]]&gt;="07/01/2019"+0,Table1[[#This Row],[Completed Date]]&lt;="6/30/2020"+0),"FY 19-20",IF(AND(Table1[[#This Row],[Completed Date]]&gt;="07/01/2018"+0,Table1[[#This Row],[Completed Date]]&lt;="6/30/2019"+0),"FY 18-19",""))</f>
        <v>FY 18-19</v>
      </c>
      <c r="AO1577" s="152" t="str">
        <f>IFERROR(FIND("R",Table1[[#This Row],[FS_Priority]]),"")</f>
        <v/>
      </c>
    </row>
    <row r="1578" spans="1:41" hidden="1" x14ac:dyDescent="0.25">
      <c r="A1578" s="192" t="s">
        <v>1031</v>
      </c>
      <c r="B1578" s="192" t="s">
        <v>295</v>
      </c>
      <c r="C1578" s="192" t="s">
        <v>1031</v>
      </c>
      <c r="D1578" s="199" t="b">
        <v>0</v>
      </c>
      <c r="E1578" s="192" t="s">
        <v>151</v>
      </c>
      <c r="F1578" s="192" t="s">
        <v>3473</v>
      </c>
      <c r="G1578" s="192" t="s">
        <v>295</v>
      </c>
      <c r="H1578" s="192" t="s">
        <v>558</v>
      </c>
      <c r="I1578" s="192" t="s">
        <v>4072</v>
      </c>
      <c r="J1578" s="192" t="s">
        <v>2838</v>
      </c>
      <c r="K1578" s="192" t="s">
        <v>4035</v>
      </c>
      <c r="L1578" s="192" t="s">
        <v>153</v>
      </c>
      <c r="M1578" s="192" t="s">
        <v>3906</v>
      </c>
      <c r="N1578" s="192" t="s">
        <v>295</v>
      </c>
      <c r="O1578" s="192" t="s">
        <v>263</v>
      </c>
      <c r="Q1578" s="192" t="s">
        <v>372</v>
      </c>
      <c r="R1578" s="192" t="s">
        <v>295</v>
      </c>
      <c r="S1578" s="199" t="b">
        <v>0</v>
      </c>
      <c r="V1578" s="198">
        <v>43369</v>
      </c>
      <c r="W1578" s="192" t="s">
        <v>295</v>
      </c>
      <c r="X1578"/>
      <c r="Z1578" s="192" t="s">
        <v>295</v>
      </c>
      <c r="AC1578" s="192" t="s">
        <v>3169</v>
      </c>
      <c r="AE1578" s="192" t="s">
        <v>583</v>
      </c>
      <c r="AF1578" s="192" t="s">
        <v>3152</v>
      </c>
      <c r="AG1578" s="192" t="s">
        <v>624</v>
      </c>
      <c r="AH1578" s="198">
        <v>43600</v>
      </c>
      <c r="AI1578" s="192" t="s">
        <v>4937</v>
      </c>
      <c r="AJ1578" s="151" t="str">
        <f t="shared" si="24"/>
        <v>FS</v>
      </c>
      <c r="AK1578" s="151" t="b">
        <f>ISNUMBER(SEARCH("IRT",Table1[[#This Row],[Current_Status]]))</f>
        <v>0</v>
      </c>
      <c r="AL1578" s="152">
        <f>YEAR(Table1[[#This Row],[Project_Initiated]])</f>
        <v>2018</v>
      </c>
      <c r="AM1578" s="87">
        <v>43785</v>
      </c>
      <c r="AN1578" s="87" t="str">
        <f>IF(AND(Table1[[#This Row],[Completed Date]]&gt;="07/01/2019"+0,Table1[[#This Row],[Completed Date]]&lt;="6/30/2020"+0),"FY 19-20",IF(AND(Table1[[#This Row],[Completed Date]]&gt;="07/01/2018"+0,Table1[[#This Row],[Completed Date]]&lt;="6/30/2019"+0),"FY 18-19",""))</f>
        <v>FY 18-19</v>
      </c>
      <c r="AO1578" s="152" t="str">
        <f>IFERROR(FIND("R",Table1[[#This Row],[FS_Priority]]),"")</f>
        <v/>
      </c>
    </row>
    <row r="1579" spans="1:41" hidden="1" x14ac:dyDescent="0.25">
      <c r="A1579" s="192" t="s">
        <v>1032</v>
      </c>
      <c r="B1579" s="192" t="s">
        <v>295</v>
      </c>
      <c r="C1579" s="192" t="s">
        <v>1032</v>
      </c>
      <c r="D1579" s="199" t="b">
        <v>0</v>
      </c>
      <c r="E1579" s="192" t="s">
        <v>151</v>
      </c>
      <c r="F1579" s="192" t="s">
        <v>3477</v>
      </c>
      <c r="G1579" s="192" t="s">
        <v>295</v>
      </c>
      <c r="H1579" s="192" t="s">
        <v>558</v>
      </c>
      <c r="I1579" s="192" t="s">
        <v>4074</v>
      </c>
      <c r="J1579" s="192" t="s">
        <v>2838</v>
      </c>
      <c r="K1579" s="192" t="s">
        <v>4035</v>
      </c>
      <c r="L1579" s="192" t="s">
        <v>153</v>
      </c>
      <c r="M1579" s="192" t="s">
        <v>3906</v>
      </c>
      <c r="N1579" s="192" t="s">
        <v>295</v>
      </c>
      <c r="O1579" s="192" t="s">
        <v>243</v>
      </c>
      <c r="Q1579" s="192" t="s">
        <v>302</v>
      </c>
      <c r="R1579" s="192" t="s">
        <v>295</v>
      </c>
      <c r="S1579" s="199" t="b">
        <v>0</v>
      </c>
      <c r="V1579" s="198">
        <v>43369</v>
      </c>
      <c r="W1579" s="192" t="s">
        <v>295</v>
      </c>
      <c r="X1579"/>
      <c r="Z1579" s="192" t="s">
        <v>295</v>
      </c>
      <c r="AC1579" s="192" t="s">
        <v>3003</v>
      </c>
      <c r="AE1579" s="192" t="s">
        <v>243</v>
      </c>
      <c r="AF1579" s="192" t="s">
        <v>624</v>
      </c>
      <c r="AG1579" s="192" t="s">
        <v>624</v>
      </c>
      <c r="AH1579" s="198">
        <v>43504</v>
      </c>
      <c r="AI1579" s="192" t="s">
        <v>4937</v>
      </c>
      <c r="AJ1579" s="151" t="str">
        <f t="shared" si="24"/>
        <v>FS</v>
      </c>
      <c r="AK1579" s="151" t="b">
        <f>ISNUMBER(SEARCH("IRT",Table1[[#This Row],[Current_Status]]))</f>
        <v>0</v>
      </c>
      <c r="AL1579" s="152">
        <f>YEAR(Table1[[#This Row],[Project_Initiated]])</f>
        <v>2018</v>
      </c>
      <c r="AM1579" s="87">
        <v>43785</v>
      </c>
      <c r="AN1579" s="87" t="str">
        <f>IF(AND(Table1[[#This Row],[Completed Date]]&gt;="07/01/2019"+0,Table1[[#This Row],[Completed Date]]&lt;="6/30/2020"+0),"FY 19-20",IF(AND(Table1[[#This Row],[Completed Date]]&gt;="07/01/2018"+0,Table1[[#This Row],[Completed Date]]&lt;="6/30/2019"+0),"FY 18-19",""))</f>
        <v>FY 18-19</v>
      </c>
      <c r="AO1579" s="152" t="str">
        <f>IFERROR(FIND("R",Table1[[#This Row],[FS_Priority]]),"")</f>
        <v/>
      </c>
    </row>
    <row r="1580" spans="1:41" hidden="1" x14ac:dyDescent="0.25">
      <c r="A1580" s="192" t="s">
        <v>1033</v>
      </c>
      <c r="B1580" s="192" t="s">
        <v>295</v>
      </c>
      <c r="C1580" s="192" t="s">
        <v>1033</v>
      </c>
      <c r="D1580" s="199" t="b">
        <v>0</v>
      </c>
      <c r="E1580" s="192" t="s">
        <v>141</v>
      </c>
      <c r="F1580" s="192" t="s">
        <v>3431</v>
      </c>
      <c r="G1580" s="192" t="s">
        <v>295</v>
      </c>
      <c r="H1580" s="192" t="s">
        <v>549</v>
      </c>
      <c r="I1580" s="192" t="s">
        <v>4019</v>
      </c>
      <c r="J1580" s="192" t="s">
        <v>2838</v>
      </c>
      <c r="K1580" s="192" t="s">
        <v>3951</v>
      </c>
      <c r="L1580" s="192" t="s">
        <v>381</v>
      </c>
      <c r="M1580" s="192" t="s">
        <v>4020</v>
      </c>
      <c r="N1580" s="192" t="s">
        <v>295</v>
      </c>
      <c r="O1580" s="192" t="s">
        <v>243</v>
      </c>
      <c r="Q1580" s="192" t="s">
        <v>327</v>
      </c>
      <c r="R1580" s="192" t="s">
        <v>295</v>
      </c>
      <c r="S1580" s="199" t="b">
        <v>0</v>
      </c>
      <c r="V1580" s="198">
        <v>43369</v>
      </c>
      <c r="W1580" s="192" t="s">
        <v>295</v>
      </c>
      <c r="X1580"/>
      <c r="Z1580" s="192" t="s">
        <v>295</v>
      </c>
      <c r="AC1580" s="192" t="s">
        <v>3040</v>
      </c>
      <c r="AE1580" s="192" t="s">
        <v>243</v>
      </c>
      <c r="AF1580" s="192" t="s">
        <v>624</v>
      </c>
      <c r="AG1580" s="192" t="s">
        <v>624</v>
      </c>
      <c r="AH1580" s="198">
        <v>43528</v>
      </c>
      <c r="AI1580" s="192" t="s">
        <v>4937</v>
      </c>
      <c r="AJ1580" s="151" t="str">
        <f t="shared" si="24"/>
        <v>FS</v>
      </c>
      <c r="AK1580" s="151" t="b">
        <f>ISNUMBER(SEARCH("IRT",Table1[[#This Row],[Current_Status]]))</f>
        <v>0</v>
      </c>
      <c r="AL1580" s="152">
        <f>YEAR(Table1[[#This Row],[Project_Initiated]])</f>
        <v>2018</v>
      </c>
      <c r="AM1580" s="87">
        <v>43785</v>
      </c>
      <c r="AN1580" s="87" t="str">
        <f>IF(AND(Table1[[#This Row],[Completed Date]]&gt;="07/01/2019"+0,Table1[[#This Row],[Completed Date]]&lt;="6/30/2020"+0),"FY 19-20",IF(AND(Table1[[#This Row],[Completed Date]]&gt;="07/01/2018"+0,Table1[[#This Row],[Completed Date]]&lt;="6/30/2019"+0),"FY 18-19",""))</f>
        <v>FY 18-19</v>
      </c>
      <c r="AO1580" s="152" t="str">
        <f>IFERROR(FIND("R",Table1[[#This Row],[FS_Priority]]),"")</f>
        <v/>
      </c>
    </row>
    <row r="1581" spans="1:41" hidden="1" x14ac:dyDescent="0.25">
      <c r="A1581" s="192" t="s">
        <v>1034</v>
      </c>
      <c r="B1581" s="192" t="s">
        <v>295</v>
      </c>
      <c r="C1581" s="192" t="s">
        <v>1034</v>
      </c>
      <c r="D1581" s="199" t="b">
        <v>0</v>
      </c>
      <c r="E1581" s="192" t="s">
        <v>151</v>
      </c>
      <c r="F1581" s="192" t="s">
        <v>3510</v>
      </c>
      <c r="G1581" s="192" t="s">
        <v>295</v>
      </c>
      <c r="H1581" s="192" t="s">
        <v>557</v>
      </c>
      <c r="I1581" s="192" t="s">
        <v>4098</v>
      </c>
      <c r="J1581" s="192" t="s">
        <v>2838</v>
      </c>
      <c r="K1581" s="192" t="s">
        <v>4035</v>
      </c>
      <c r="L1581" s="192" t="s">
        <v>153</v>
      </c>
      <c r="M1581" s="192" t="s">
        <v>4041</v>
      </c>
      <c r="N1581" s="192" t="s">
        <v>295</v>
      </c>
      <c r="O1581" s="192" t="s">
        <v>243</v>
      </c>
      <c r="Q1581" s="192" t="s">
        <v>264</v>
      </c>
      <c r="R1581" s="192" t="s">
        <v>295</v>
      </c>
      <c r="S1581" s="199" t="b">
        <v>0</v>
      </c>
      <c r="V1581" s="198">
        <v>43370</v>
      </c>
      <c r="W1581" s="192" t="s">
        <v>295</v>
      </c>
      <c r="X1581"/>
      <c r="Z1581" s="192" t="s">
        <v>295</v>
      </c>
      <c r="AC1581" s="192" t="s">
        <v>3003</v>
      </c>
      <c r="AE1581" s="192" t="s">
        <v>243</v>
      </c>
      <c r="AF1581" s="192" t="s">
        <v>624</v>
      </c>
      <c r="AG1581" s="192" t="s">
        <v>624</v>
      </c>
      <c r="AH1581" s="200">
        <v>43504</v>
      </c>
      <c r="AI1581" s="192" t="s">
        <v>4937</v>
      </c>
      <c r="AJ1581" s="151" t="str">
        <f t="shared" si="24"/>
        <v>FS</v>
      </c>
      <c r="AK1581" s="151" t="b">
        <f>ISNUMBER(SEARCH("IRT",Table1[[#This Row],[Current_Status]]))</f>
        <v>0</v>
      </c>
      <c r="AL1581" s="152">
        <f>YEAR(Table1[[#This Row],[Project_Initiated]])</f>
        <v>2018</v>
      </c>
      <c r="AM1581" s="87">
        <v>43785</v>
      </c>
      <c r="AN1581" s="87" t="str">
        <f>IF(AND(Table1[[#This Row],[Completed Date]]&gt;="07/01/2019"+0,Table1[[#This Row],[Completed Date]]&lt;="6/30/2020"+0),"FY 19-20",IF(AND(Table1[[#This Row],[Completed Date]]&gt;="07/01/2018"+0,Table1[[#This Row],[Completed Date]]&lt;="6/30/2019"+0),"FY 18-19",""))</f>
        <v>FY 18-19</v>
      </c>
      <c r="AO1581" s="152" t="str">
        <f>IFERROR(FIND("R",Table1[[#This Row],[FS_Priority]]),"")</f>
        <v/>
      </c>
    </row>
    <row r="1582" spans="1:41" hidden="1" x14ac:dyDescent="0.25">
      <c r="A1582" s="192" t="s">
        <v>1035</v>
      </c>
      <c r="B1582" s="192" t="s">
        <v>295</v>
      </c>
      <c r="C1582" s="192" t="s">
        <v>1035</v>
      </c>
      <c r="D1582" s="199" t="b">
        <v>0</v>
      </c>
      <c r="E1582" s="192" t="s">
        <v>141</v>
      </c>
      <c r="F1582" s="192" t="s">
        <v>3396</v>
      </c>
      <c r="G1582" s="192" t="s">
        <v>295</v>
      </c>
      <c r="H1582" s="192" t="s">
        <v>408</v>
      </c>
      <c r="I1582" s="192" t="s">
        <v>3995</v>
      </c>
      <c r="J1582" s="192" t="s">
        <v>2838</v>
      </c>
      <c r="K1582" s="192" t="s">
        <v>3951</v>
      </c>
      <c r="L1582" s="192" t="s">
        <v>381</v>
      </c>
      <c r="M1582" s="192" t="s">
        <v>3965</v>
      </c>
      <c r="N1582" s="192" t="s">
        <v>295</v>
      </c>
      <c r="O1582" s="192" t="s">
        <v>243</v>
      </c>
      <c r="Q1582" s="192" t="s">
        <v>307</v>
      </c>
      <c r="R1582" s="192" t="s">
        <v>295</v>
      </c>
      <c r="S1582" s="199" t="b">
        <v>0</v>
      </c>
      <c r="V1582" s="198">
        <v>43374</v>
      </c>
      <c r="W1582" s="192" t="s">
        <v>295</v>
      </c>
      <c r="X1582"/>
      <c r="Z1582" s="192" t="s">
        <v>295</v>
      </c>
      <c r="AC1582" s="192" t="s">
        <v>3040</v>
      </c>
      <c r="AE1582" s="192" t="s">
        <v>243</v>
      </c>
      <c r="AF1582" s="192" t="s">
        <v>624</v>
      </c>
      <c r="AG1582" s="192" t="s">
        <v>624</v>
      </c>
      <c r="AH1582" s="198">
        <v>43528</v>
      </c>
      <c r="AI1582" s="192" t="s">
        <v>4937</v>
      </c>
      <c r="AJ1582" s="151" t="str">
        <f t="shared" si="24"/>
        <v>FS</v>
      </c>
      <c r="AK1582" s="151" t="b">
        <f>ISNUMBER(SEARCH("IRT",Table1[[#This Row],[Current_Status]]))</f>
        <v>0</v>
      </c>
      <c r="AL1582" s="152">
        <f>YEAR(Table1[[#This Row],[Project_Initiated]])</f>
        <v>2018</v>
      </c>
      <c r="AM1582" s="87">
        <v>43785</v>
      </c>
      <c r="AN1582" s="87" t="str">
        <f>IF(AND(Table1[[#This Row],[Completed Date]]&gt;="07/01/2019"+0,Table1[[#This Row],[Completed Date]]&lt;="6/30/2020"+0),"FY 19-20",IF(AND(Table1[[#This Row],[Completed Date]]&gt;="07/01/2018"+0,Table1[[#This Row],[Completed Date]]&lt;="6/30/2019"+0),"FY 18-19",""))</f>
        <v>FY 18-19</v>
      </c>
      <c r="AO1582" s="152" t="str">
        <f>IFERROR(FIND("R",Table1[[#This Row],[FS_Priority]]),"")</f>
        <v/>
      </c>
    </row>
    <row r="1583" spans="1:41" hidden="1" x14ac:dyDescent="0.25">
      <c r="A1583" s="192" t="s">
        <v>343</v>
      </c>
      <c r="B1583" s="192" t="s">
        <v>295</v>
      </c>
      <c r="C1583" s="192" t="s">
        <v>343</v>
      </c>
      <c r="D1583" s="199" t="b">
        <v>0</v>
      </c>
      <c r="E1583" s="192" t="s">
        <v>4804</v>
      </c>
      <c r="F1583" s="192" t="s">
        <v>3283</v>
      </c>
      <c r="G1583" s="192" t="s">
        <v>295</v>
      </c>
      <c r="H1583" s="192" t="s">
        <v>349</v>
      </c>
      <c r="I1583" s="192" t="s">
        <v>295</v>
      </c>
      <c r="J1583" s="192" t="s">
        <v>2838</v>
      </c>
      <c r="K1583" s="192" t="s">
        <v>3793</v>
      </c>
      <c r="L1583" s="192" t="s">
        <v>332</v>
      </c>
      <c r="M1583" s="192" t="s">
        <v>3794</v>
      </c>
      <c r="N1583" s="192" t="s">
        <v>295</v>
      </c>
      <c r="O1583" s="192" t="s">
        <v>619</v>
      </c>
      <c r="Q1583" s="192" t="s">
        <v>324</v>
      </c>
      <c r="R1583" s="192" t="s">
        <v>295</v>
      </c>
      <c r="S1583" s="199" t="b">
        <v>0</v>
      </c>
      <c r="V1583" s="198">
        <v>43354</v>
      </c>
      <c r="W1583" s="192" t="s">
        <v>295</v>
      </c>
      <c r="X1583"/>
      <c r="Z1583" s="192" t="s">
        <v>295</v>
      </c>
      <c r="AC1583" s="192" t="s">
        <v>1036</v>
      </c>
      <c r="AD1583" s="198">
        <v>43376</v>
      </c>
      <c r="AE1583" s="192" t="s">
        <v>257</v>
      </c>
      <c r="AF1583" s="192" t="s">
        <v>2891</v>
      </c>
      <c r="AG1583" s="192" t="s">
        <v>624</v>
      </c>
      <c r="AH1583" s="200">
        <v>43466</v>
      </c>
      <c r="AI1583" s="192" t="s">
        <v>4932</v>
      </c>
      <c r="AJ1583" s="151" t="str">
        <f t="shared" si="24"/>
        <v>FS</v>
      </c>
      <c r="AK1583" s="151" t="b">
        <f>ISNUMBER(SEARCH("IRT",Table1[[#This Row],[Current_Status]]))</f>
        <v>0</v>
      </c>
      <c r="AL1583" s="152">
        <f>YEAR(Table1[[#This Row],[Project_Initiated]])</f>
        <v>2018</v>
      </c>
      <c r="AM1583" s="87">
        <v>43785</v>
      </c>
      <c r="AN1583" s="87" t="str">
        <f>IF(AND(Table1[[#This Row],[Completed Date]]&gt;="07/01/2019"+0,Table1[[#This Row],[Completed Date]]&lt;="6/30/2020"+0),"FY 19-20",IF(AND(Table1[[#This Row],[Completed Date]]&gt;="07/01/2018"+0,Table1[[#This Row],[Completed Date]]&lt;="6/30/2019"+0),"FY 18-19",""))</f>
        <v>FY 18-19</v>
      </c>
      <c r="AO1583" s="152" t="str">
        <f>IFERROR(FIND("R",Table1[[#This Row],[FS_Priority]]),"")</f>
        <v/>
      </c>
    </row>
    <row r="1584" spans="1:41" hidden="1" x14ac:dyDescent="0.25">
      <c r="A1584" s="192" t="s">
        <v>342</v>
      </c>
      <c r="B1584" s="192" t="s">
        <v>295</v>
      </c>
      <c r="C1584" s="192" t="s">
        <v>342</v>
      </c>
      <c r="D1584" s="199" t="b">
        <v>0</v>
      </c>
      <c r="E1584" s="192" t="s">
        <v>4804</v>
      </c>
      <c r="F1584" s="192" t="s">
        <v>3282</v>
      </c>
      <c r="G1584" s="192" t="s">
        <v>295</v>
      </c>
      <c r="H1584" s="192" t="s">
        <v>348</v>
      </c>
      <c r="I1584" s="192" t="s">
        <v>295</v>
      </c>
      <c r="J1584" s="192" t="s">
        <v>2838</v>
      </c>
      <c r="K1584" s="192" t="s">
        <v>3793</v>
      </c>
      <c r="L1584" s="192" t="s">
        <v>332</v>
      </c>
      <c r="M1584" s="192" t="s">
        <v>3794</v>
      </c>
      <c r="N1584" s="192" t="s">
        <v>295</v>
      </c>
      <c r="O1584" s="192" t="s">
        <v>619</v>
      </c>
      <c r="Q1584" s="192" t="s">
        <v>323</v>
      </c>
      <c r="R1584" s="192" t="s">
        <v>295</v>
      </c>
      <c r="S1584" s="199" t="b">
        <v>0</v>
      </c>
      <c r="V1584" s="198">
        <v>43354</v>
      </c>
      <c r="W1584" s="192" t="s">
        <v>295</v>
      </c>
      <c r="X1584"/>
      <c r="Z1584" s="192" t="s">
        <v>295</v>
      </c>
      <c r="AC1584" s="192" t="s">
        <v>3095</v>
      </c>
      <c r="AE1584" s="192" t="s">
        <v>257</v>
      </c>
      <c r="AF1584" s="192" t="s">
        <v>1037</v>
      </c>
      <c r="AG1584" s="192" t="s">
        <v>295</v>
      </c>
      <c r="AH1584" s="200">
        <v>43559</v>
      </c>
      <c r="AI1584" s="192" t="s">
        <v>4932</v>
      </c>
      <c r="AJ1584" s="151" t="str">
        <f t="shared" si="24"/>
        <v>FS</v>
      </c>
      <c r="AK1584" s="151" t="b">
        <f>ISNUMBER(SEARCH("IRT",Table1[[#This Row],[Current_Status]]))</f>
        <v>0</v>
      </c>
      <c r="AL1584" s="152">
        <f>YEAR(Table1[[#This Row],[Project_Initiated]])</f>
        <v>2018</v>
      </c>
      <c r="AM1584" s="87">
        <v>43785</v>
      </c>
      <c r="AN1584" s="87" t="str">
        <f>IF(AND(Table1[[#This Row],[Completed Date]]&gt;="07/01/2019"+0,Table1[[#This Row],[Completed Date]]&lt;="6/30/2020"+0),"FY 19-20",IF(AND(Table1[[#This Row],[Completed Date]]&gt;="07/01/2018"+0,Table1[[#This Row],[Completed Date]]&lt;="6/30/2019"+0),"FY 18-19",""))</f>
        <v>FY 18-19</v>
      </c>
      <c r="AO1584" s="152" t="str">
        <f>IFERROR(FIND("R",Table1[[#This Row],[FS_Priority]]),"")</f>
        <v/>
      </c>
    </row>
    <row r="1585" spans="1:41" hidden="1" x14ac:dyDescent="0.25">
      <c r="A1585" s="192" t="s">
        <v>1038</v>
      </c>
      <c r="B1585" s="192" t="s">
        <v>295</v>
      </c>
      <c r="C1585" s="192" t="s">
        <v>1038</v>
      </c>
      <c r="D1585" s="199" t="b">
        <v>0</v>
      </c>
      <c r="E1585" s="192" t="s">
        <v>21</v>
      </c>
      <c r="F1585" s="192" t="s">
        <v>3262</v>
      </c>
      <c r="G1585" s="192" t="s">
        <v>304</v>
      </c>
      <c r="H1585" s="192" t="s">
        <v>407</v>
      </c>
      <c r="I1585" s="192" t="s">
        <v>295</v>
      </c>
      <c r="J1585" s="192" t="s">
        <v>2820</v>
      </c>
      <c r="K1585" s="192" t="s">
        <v>3774</v>
      </c>
      <c r="L1585" s="192" t="s">
        <v>4821</v>
      </c>
      <c r="M1585" s="192" t="s">
        <v>3777</v>
      </c>
      <c r="N1585" s="192" t="s">
        <v>295</v>
      </c>
      <c r="O1585" s="192" t="s">
        <v>243</v>
      </c>
      <c r="Q1585" s="192" t="s">
        <v>327</v>
      </c>
      <c r="R1585" s="192" t="s">
        <v>295</v>
      </c>
      <c r="S1585" s="199" t="b">
        <v>0</v>
      </c>
      <c r="V1585" s="198">
        <v>43355</v>
      </c>
      <c r="W1585" s="192" t="s">
        <v>295</v>
      </c>
      <c r="X1585"/>
      <c r="Z1585" s="192" t="s">
        <v>295</v>
      </c>
      <c r="AC1585" s="192" t="s">
        <v>3083</v>
      </c>
      <c r="AD1585" s="198">
        <v>43370</v>
      </c>
      <c r="AE1585" s="192" t="s">
        <v>257</v>
      </c>
      <c r="AF1585" s="192" t="s">
        <v>3092</v>
      </c>
      <c r="AG1585" s="192" t="s">
        <v>2884</v>
      </c>
      <c r="AH1585" s="167"/>
      <c r="AI1585" s="192" t="s">
        <v>4932</v>
      </c>
      <c r="AJ1585" s="151" t="str">
        <f t="shared" si="24"/>
        <v>FS</v>
      </c>
      <c r="AK1585" s="151" t="b">
        <f>ISNUMBER(SEARCH("IRT",Table1[[#This Row],[Current_Status]]))</f>
        <v>0</v>
      </c>
      <c r="AL1585" s="152">
        <f>YEAR(Table1[[#This Row],[Project_Initiated]])</f>
        <v>2018</v>
      </c>
      <c r="AM1585" s="87">
        <v>43785</v>
      </c>
      <c r="AN1585" s="87" t="str">
        <f>IF(AND(Table1[[#This Row],[Completed Date]]&gt;="07/01/2019"+0,Table1[[#This Row],[Completed Date]]&lt;="6/30/2020"+0),"FY 19-20",IF(AND(Table1[[#This Row],[Completed Date]]&gt;="07/01/2018"+0,Table1[[#This Row],[Completed Date]]&lt;="6/30/2019"+0),"FY 18-19",""))</f>
        <v/>
      </c>
      <c r="AO1585" s="152" t="str">
        <f>IFERROR(FIND("R",Table1[[#This Row],[FS_Priority]]),"")</f>
        <v/>
      </c>
    </row>
    <row r="1586" spans="1:41" hidden="1" x14ac:dyDescent="0.25">
      <c r="A1586" s="192" t="s">
        <v>3732</v>
      </c>
      <c r="B1586" s="192" t="s">
        <v>295</v>
      </c>
      <c r="C1586" s="192" t="s">
        <v>3732</v>
      </c>
      <c r="D1586" s="199" t="b">
        <v>0</v>
      </c>
      <c r="E1586" s="192" t="s">
        <v>21</v>
      </c>
      <c r="F1586" s="192" t="s">
        <v>3733</v>
      </c>
      <c r="G1586" s="192" t="s">
        <v>4455</v>
      </c>
      <c r="H1586" s="192" t="s">
        <v>407</v>
      </c>
      <c r="I1586" s="192" t="s">
        <v>4378</v>
      </c>
      <c r="J1586" s="192" t="s">
        <v>2827</v>
      </c>
      <c r="K1586" s="192" t="s">
        <v>3774</v>
      </c>
      <c r="L1586" s="192" t="s">
        <v>4821</v>
      </c>
      <c r="M1586" s="192" t="s">
        <v>3777</v>
      </c>
      <c r="N1586" s="192" t="s">
        <v>295</v>
      </c>
      <c r="O1586" s="192" t="s">
        <v>4379</v>
      </c>
      <c r="Q1586" s="192" t="s">
        <v>3588</v>
      </c>
      <c r="R1586" s="192" t="s">
        <v>295</v>
      </c>
      <c r="S1586" s="199" t="b">
        <v>0</v>
      </c>
      <c r="V1586" s="198">
        <v>43375</v>
      </c>
      <c r="W1586" s="192" t="s">
        <v>295</v>
      </c>
      <c r="X1586"/>
      <c r="Z1586" s="192" t="s">
        <v>295</v>
      </c>
      <c r="AC1586" s="192" t="s">
        <v>295</v>
      </c>
      <c r="AD1586" s="200">
        <v>43370</v>
      </c>
      <c r="AE1586" s="192" t="s">
        <v>257</v>
      </c>
      <c r="AF1586" s="192" t="s">
        <v>4822</v>
      </c>
      <c r="AG1586" s="192" t="s">
        <v>2884</v>
      </c>
      <c r="AH1586" s="167"/>
      <c r="AI1586" s="192" t="s">
        <v>4934</v>
      </c>
      <c r="AJ1586" s="151" t="str">
        <f t="shared" si="24"/>
        <v>FS</v>
      </c>
      <c r="AK1586" s="151" t="b">
        <f>ISNUMBER(SEARCH("IRT",Table1[[#This Row],[Current_Status]]))</f>
        <v>0</v>
      </c>
      <c r="AL1586" s="152">
        <f>YEAR(Table1[[#This Row],[Project_Initiated]])</f>
        <v>2018</v>
      </c>
      <c r="AM1586" s="87">
        <v>43785</v>
      </c>
      <c r="AN1586" s="87" t="str">
        <f>IF(AND(Table1[[#This Row],[Completed Date]]&gt;="07/01/2019"+0,Table1[[#This Row],[Completed Date]]&lt;="6/30/2020"+0),"FY 19-20",IF(AND(Table1[[#This Row],[Completed Date]]&gt;="07/01/2018"+0,Table1[[#This Row],[Completed Date]]&lt;="6/30/2019"+0),"FY 18-19",""))</f>
        <v/>
      </c>
      <c r="AO1586" s="152">
        <f>IFERROR(FIND("R",Table1[[#This Row],[FS_Priority]]),"")</f>
        <v>1</v>
      </c>
    </row>
    <row r="1587" spans="1:41" hidden="1" x14ac:dyDescent="0.25">
      <c r="A1587" s="192" t="s">
        <v>1039</v>
      </c>
      <c r="B1587" s="192" t="s">
        <v>295</v>
      </c>
      <c r="C1587" s="192" t="s">
        <v>1039</v>
      </c>
      <c r="D1587" s="199" t="b">
        <v>0</v>
      </c>
      <c r="E1587" s="192" t="s">
        <v>76</v>
      </c>
      <c r="F1587" s="192" t="s">
        <v>3318</v>
      </c>
      <c r="G1587" s="192" t="s">
        <v>295</v>
      </c>
      <c r="H1587" s="192" t="s">
        <v>531</v>
      </c>
      <c r="I1587" s="192" t="s">
        <v>3886</v>
      </c>
      <c r="J1587" s="192" t="s">
        <v>2838</v>
      </c>
      <c r="K1587" s="192" t="s">
        <v>3856</v>
      </c>
      <c r="L1587" s="192" t="s">
        <v>77</v>
      </c>
      <c r="M1587" s="192" t="s">
        <v>3859</v>
      </c>
      <c r="N1587" s="192" t="s">
        <v>295</v>
      </c>
      <c r="O1587" s="192" t="s">
        <v>243</v>
      </c>
      <c r="Q1587" s="192" t="s">
        <v>264</v>
      </c>
      <c r="R1587" s="192" t="s">
        <v>295</v>
      </c>
      <c r="S1587" s="199" t="b">
        <v>0</v>
      </c>
      <c r="V1587" s="198">
        <v>43376</v>
      </c>
      <c r="W1587" s="192" t="s">
        <v>295</v>
      </c>
      <c r="X1587"/>
      <c r="Z1587" s="192" t="s">
        <v>295</v>
      </c>
      <c r="AC1587" s="192" t="s">
        <v>3040</v>
      </c>
      <c r="AE1587" s="192" t="s">
        <v>243</v>
      </c>
      <c r="AF1587" s="192" t="s">
        <v>624</v>
      </c>
      <c r="AG1587" s="192" t="s">
        <v>624</v>
      </c>
      <c r="AH1587" s="198">
        <v>43528</v>
      </c>
      <c r="AI1587" s="192" t="s">
        <v>4937</v>
      </c>
      <c r="AJ1587" s="151" t="str">
        <f t="shared" si="24"/>
        <v>FS</v>
      </c>
      <c r="AK1587" s="151" t="b">
        <f>ISNUMBER(SEARCH("IRT",Table1[[#This Row],[Current_Status]]))</f>
        <v>0</v>
      </c>
      <c r="AL1587" s="152">
        <f>YEAR(Table1[[#This Row],[Project_Initiated]])</f>
        <v>2018</v>
      </c>
      <c r="AM1587" s="87">
        <v>43785</v>
      </c>
      <c r="AN1587" s="87" t="str">
        <f>IF(AND(Table1[[#This Row],[Completed Date]]&gt;="07/01/2019"+0,Table1[[#This Row],[Completed Date]]&lt;="6/30/2020"+0),"FY 19-20",IF(AND(Table1[[#This Row],[Completed Date]]&gt;="07/01/2018"+0,Table1[[#This Row],[Completed Date]]&lt;="6/30/2019"+0),"FY 18-19",""))</f>
        <v>FY 18-19</v>
      </c>
      <c r="AO1587" s="152" t="str">
        <f>IFERROR(FIND("R",Table1[[#This Row],[FS_Priority]]),"")</f>
        <v/>
      </c>
    </row>
    <row r="1588" spans="1:41" hidden="1" x14ac:dyDescent="0.25">
      <c r="A1588" s="192" t="s">
        <v>1040</v>
      </c>
      <c r="B1588" s="192" t="s">
        <v>295</v>
      </c>
      <c r="C1588" s="192" t="s">
        <v>1040</v>
      </c>
      <c r="D1588" s="199" t="b">
        <v>0</v>
      </c>
      <c r="E1588" s="192" t="s">
        <v>141</v>
      </c>
      <c r="F1588" s="192" t="s">
        <v>3374</v>
      </c>
      <c r="G1588" s="192" t="s">
        <v>295</v>
      </c>
      <c r="H1588" s="192" t="s">
        <v>549</v>
      </c>
      <c r="I1588" s="192" t="s">
        <v>3981</v>
      </c>
      <c r="J1588" s="192" t="s">
        <v>2838</v>
      </c>
      <c r="K1588" s="192" t="s">
        <v>3951</v>
      </c>
      <c r="L1588" s="192" t="s">
        <v>381</v>
      </c>
      <c r="M1588" s="192" t="s">
        <v>3982</v>
      </c>
      <c r="N1588" s="192" t="s">
        <v>295</v>
      </c>
      <c r="O1588" s="192" t="s">
        <v>243</v>
      </c>
      <c r="Q1588" s="192" t="s">
        <v>295</v>
      </c>
      <c r="R1588" s="192" t="s">
        <v>295</v>
      </c>
      <c r="S1588" s="199" t="b">
        <v>0</v>
      </c>
      <c r="V1588" s="198">
        <v>43376</v>
      </c>
      <c r="W1588" s="192" t="s">
        <v>295</v>
      </c>
      <c r="X1588"/>
      <c r="Z1588" s="192" t="s">
        <v>295</v>
      </c>
      <c r="AC1588" s="192" t="s">
        <v>624</v>
      </c>
      <c r="AE1588" s="192" t="s">
        <v>243</v>
      </c>
      <c r="AF1588" s="192" t="s">
        <v>624</v>
      </c>
      <c r="AG1588" s="192" t="s">
        <v>624</v>
      </c>
      <c r="AH1588" s="198">
        <v>43405</v>
      </c>
      <c r="AI1588" s="192" t="s">
        <v>4937</v>
      </c>
      <c r="AJ1588" s="151" t="str">
        <f t="shared" si="24"/>
        <v>FS</v>
      </c>
      <c r="AK1588" s="151" t="b">
        <f>ISNUMBER(SEARCH("IRT",Table1[[#This Row],[Current_Status]]))</f>
        <v>0</v>
      </c>
      <c r="AL1588" s="152">
        <f>YEAR(Table1[[#This Row],[Project_Initiated]])</f>
        <v>2018</v>
      </c>
      <c r="AM1588" s="87">
        <v>43785</v>
      </c>
      <c r="AN1588" s="87" t="str">
        <f>IF(AND(Table1[[#This Row],[Completed Date]]&gt;="07/01/2019"+0,Table1[[#This Row],[Completed Date]]&lt;="6/30/2020"+0),"FY 19-20",IF(AND(Table1[[#This Row],[Completed Date]]&gt;="07/01/2018"+0,Table1[[#This Row],[Completed Date]]&lt;="6/30/2019"+0),"FY 18-19",""))</f>
        <v>FY 18-19</v>
      </c>
      <c r="AO1588" s="152" t="str">
        <f>IFERROR(FIND("R",Table1[[#This Row],[FS_Priority]]),"")</f>
        <v/>
      </c>
    </row>
    <row r="1589" spans="1:41" hidden="1" x14ac:dyDescent="0.25">
      <c r="A1589" s="192" t="s">
        <v>1041</v>
      </c>
      <c r="B1589" s="192" t="s">
        <v>295</v>
      </c>
      <c r="C1589" s="192" t="s">
        <v>1041</v>
      </c>
      <c r="D1589" s="199" t="b">
        <v>0</v>
      </c>
      <c r="E1589" s="192" t="s">
        <v>141</v>
      </c>
      <c r="F1589" s="192" t="s">
        <v>3409</v>
      </c>
      <c r="G1589" s="192" t="s">
        <v>295</v>
      </c>
      <c r="H1589" s="192" t="s">
        <v>549</v>
      </c>
      <c r="I1589" s="192" t="s">
        <v>43</v>
      </c>
      <c r="J1589" s="192" t="s">
        <v>2838</v>
      </c>
      <c r="K1589" s="192" t="s">
        <v>3951</v>
      </c>
      <c r="L1589" s="192" t="s">
        <v>381</v>
      </c>
      <c r="M1589" s="192" t="s">
        <v>4004</v>
      </c>
      <c r="N1589" s="192" t="s">
        <v>295</v>
      </c>
      <c r="O1589" s="192" t="s">
        <v>243</v>
      </c>
      <c r="Q1589" s="192" t="s">
        <v>326</v>
      </c>
      <c r="R1589" s="192" t="s">
        <v>295</v>
      </c>
      <c r="S1589" s="199" t="b">
        <v>0</v>
      </c>
      <c r="V1589" s="198">
        <v>43376</v>
      </c>
      <c r="W1589" s="192" t="s">
        <v>295</v>
      </c>
      <c r="X1589"/>
      <c r="Z1589" s="192" t="s">
        <v>295</v>
      </c>
      <c r="AC1589" s="192" t="s">
        <v>2998</v>
      </c>
      <c r="AD1589" s="167"/>
      <c r="AE1589" s="192" t="s">
        <v>243</v>
      </c>
      <c r="AF1589" s="192" t="s">
        <v>624</v>
      </c>
      <c r="AG1589" s="192" t="s">
        <v>624</v>
      </c>
      <c r="AH1589" s="198">
        <v>43497</v>
      </c>
      <c r="AI1589" s="192" t="s">
        <v>4937</v>
      </c>
      <c r="AJ1589" s="151" t="str">
        <f t="shared" si="24"/>
        <v>FS</v>
      </c>
      <c r="AK1589" s="151" t="b">
        <f>ISNUMBER(SEARCH("IRT",Table1[[#This Row],[Current_Status]]))</f>
        <v>0</v>
      </c>
      <c r="AL1589" s="152">
        <f>YEAR(Table1[[#This Row],[Project_Initiated]])</f>
        <v>2018</v>
      </c>
      <c r="AM1589" s="87">
        <v>43785</v>
      </c>
      <c r="AN1589" s="87" t="str">
        <f>IF(AND(Table1[[#This Row],[Completed Date]]&gt;="07/01/2019"+0,Table1[[#This Row],[Completed Date]]&lt;="6/30/2020"+0),"FY 19-20",IF(AND(Table1[[#This Row],[Completed Date]]&gt;="07/01/2018"+0,Table1[[#This Row],[Completed Date]]&lt;="6/30/2019"+0),"FY 18-19",""))</f>
        <v>FY 18-19</v>
      </c>
      <c r="AO1589" s="152" t="str">
        <f>IFERROR(FIND("R",Table1[[#This Row],[FS_Priority]]),"")</f>
        <v/>
      </c>
    </row>
    <row r="1590" spans="1:41" hidden="1" x14ac:dyDescent="0.25">
      <c r="A1590" s="192" t="s">
        <v>1042</v>
      </c>
      <c r="B1590" s="192" t="s">
        <v>295</v>
      </c>
      <c r="C1590" s="192" t="s">
        <v>1042</v>
      </c>
      <c r="D1590" s="199" t="b">
        <v>0</v>
      </c>
      <c r="E1590" s="192" t="s">
        <v>76</v>
      </c>
      <c r="F1590" s="192" t="s">
        <v>3312</v>
      </c>
      <c r="G1590" s="192" t="s">
        <v>295</v>
      </c>
      <c r="H1590" s="192" t="s">
        <v>1092</v>
      </c>
      <c r="I1590" s="192" t="s">
        <v>3882</v>
      </c>
      <c r="J1590" s="192" t="s">
        <v>2838</v>
      </c>
      <c r="K1590" s="192" t="s">
        <v>3856</v>
      </c>
      <c r="L1590" s="192" t="s">
        <v>77</v>
      </c>
      <c r="M1590" s="192" t="s">
        <v>3859</v>
      </c>
      <c r="N1590" s="192" t="s">
        <v>295</v>
      </c>
      <c r="O1590" s="192" t="s">
        <v>263</v>
      </c>
      <c r="Q1590" s="192" t="s">
        <v>309</v>
      </c>
      <c r="R1590" s="192" t="s">
        <v>295</v>
      </c>
      <c r="S1590" s="199" t="b">
        <v>0</v>
      </c>
      <c r="V1590" s="198">
        <v>43376</v>
      </c>
      <c r="W1590" s="192" t="s">
        <v>295</v>
      </c>
      <c r="X1590"/>
      <c r="Z1590" s="192" t="s">
        <v>295</v>
      </c>
      <c r="AC1590" s="192" t="s">
        <v>2897</v>
      </c>
      <c r="AD1590" s="200">
        <v>43376</v>
      </c>
      <c r="AE1590" s="192" t="s">
        <v>583</v>
      </c>
      <c r="AF1590" s="192" t="s">
        <v>295</v>
      </c>
      <c r="AG1590" s="192" t="s">
        <v>2884</v>
      </c>
      <c r="AH1590" s="198">
        <v>43448</v>
      </c>
      <c r="AI1590" s="192" t="s">
        <v>4932</v>
      </c>
      <c r="AJ1590" s="151" t="str">
        <f t="shared" si="24"/>
        <v>FS</v>
      </c>
      <c r="AK1590" s="151" t="b">
        <f>ISNUMBER(SEARCH("IRT",Table1[[#This Row],[Current_Status]]))</f>
        <v>0</v>
      </c>
      <c r="AL1590" s="152">
        <f>YEAR(Table1[[#This Row],[Project_Initiated]])</f>
        <v>2018</v>
      </c>
      <c r="AM1590" s="87">
        <v>43785</v>
      </c>
      <c r="AN1590" s="87" t="str">
        <f>IF(AND(Table1[[#This Row],[Completed Date]]&gt;="07/01/2019"+0,Table1[[#This Row],[Completed Date]]&lt;="6/30/2020"+0),"FY 19-20",IF(AND(Table1[[#This Row],[Completed Date]]&gt;="07/01/2018"+0,Table1[[#This Row],[Completed Date]]&lt;="6/30/2019"+0),"FY 18-19",""))</f>
        <v>FY 18-19</v>
      </c>
      <c r="AO1590" s="152" t="str">
        <f>IFERROR(FIND("R",Table1[[#This Row],[FS_Priority]]),"")</f>
        <v/>
      </c>
    </row>
    <row r="1591" spans="1:41" hidden="1" x14ac:dyDescent="0.25">
      <c r="A1591" s="192" t="s">
        <v>1043</v>
      </c>
      <c r="B1591" s="192" t="s">
        <v>295</v>
      </c>
      <c r="C1591" s="192" t="s">
        <v>1043</v>
      </c>
      <c r="D1591" s="199" t="b">
        <v>0</v>
      </c>
      <c r="E1591" s="192" t="s">
        <v>4804</v>
      </c>
      <c r="F1591" s="192" t="s">
        <v>3266</v>
      </c>
      <c r="G1591" s="192" t="s">
        <v>4403</v>
      </c>
      <c r="H1591" s="192" t="s">
        <v>1044</v>
      </c>
      <c r="I1591" s="192" t="s">
        <v>295</v>
      </c>
      <c r="J1591" s="192" t="s">
        <v>2851</v>
      </c>
      <c r="K1591" s="192" t="s">
        <v>3793</v>
      </c>
      <c r="L1591" s="192" t="s">
        <v>332</v>
      </c>
      <c r="M1591" s="192" t="s">
        <v>3796</v>
      </c>
      <c r="N1591" s="192" t="s">
        <v>295</v>
      </c>
      <c r="O1591" s="192" t="s">
        <v>295</v>
      </c>
      <c r="Q1591" s="192" t="s">
        <v>295</v>
      </c>
      <c r="R1591" s="192" t="s">
        <v>295</v>
      </c>
      <c r="S1591" s="199" t="b">
        <v>0</v>
      </c>
      <c r="V1591" s="198">
        <v>43376</v>
      </c>
      <c r="W1591" s="192" t="s">
        <v>295</v>
      </c>
      <c r="X1591"/>
      <c r="Z1591" s="192" t="s">
        <v>295</v>
      </c>
      <c r="AC1591" s="192" t="s">
        <v>295</v>
      </c>
      <c r="AE1591" s="192" t="s">
        <v>295</v>
      </c>
      <c r="AF1591" s="192" t="s">
        <v>4404</v>
      </c>
      <c r="AG1591" s="192" t="s">
        <v>295</v>
      </c>
      <c r="AH1591" s="198">
        <v>43479</v>
      </c>
      <c r="AI1591" s="192" t="s">
        <v>4937</v>
      </c>
      <c r="AJ1591" s="151" t="str">
        <f t="shared" si="24"/>
        <v>FS</v>
      </c>
      <c r="AK1591" s="151" t="b">
        <f>ISNUMBER(SEARCH("IRT",Table1[[#This Row],[Current_Status]]))</f>
        <v>0</v>
      </c>
      <c r="AL1591" s="152">
        <f>YEAR(Table1[[#This Row],[Project_Initiated]])</f>
        <v>2018</v>
      </c>
      <c r="AM1591" s="87">
        <v>43785</v>
      </c>
      <c r="AN1591" s="87" t="str">
        <f>IF(AND(Table1[[#This Row],[Completed Date]]&gt;="07/01/2019"+0,Table1[[#This Row],[Completed Date]]&lt;="6/30/2020"+0),"FY 19-20",IF(AND(Table1[[#This Row],[Completed Date]]&gt;="07/01/2018"+0,Table1[[#This Row],[Completed Date]]&lt;="6/30/2019"+0),"FY 18-19",""))</f>
        <v>FY 18-19</v>
      </c>
      <c r="AO1591" s="152" t="str">
        <f>IFERROR(FIND("R",Table1[[#This Row],[FS_Priority]]),"")</f>
        <v/>
      </c>
    </row>
    <row r="1592" spans="1:41" hidden="1" x14ac:dyDescent="0.25">
      <c r="A1592" s="192" t="s">
        <v>1045</v>
      </c>
      <c r="B1592" s="192" t="s">
        <v>295</v>
      </c>
      <c r="C1592" s="192" t="s">
        <v>1045</v>
      </c>
      <c r="D1592" s="199" t="b">
        <v>0</v>
      </c>
      <c r="E1592" s="192" t="s">
        <v>151</v>
      </c>
      <c r="F1592" s="192" t="s">
        <v>3521</v>
      </c>
      <c r="G1592" s="192" t="s">
        <v>295</v>
      </c>
      <c r="H1592" s="192" t="s">
        <v>556</v>
      </c>
      <c r="I1592" s="192" t="s">
        <v>4107</v>
      </c>
      <c r="J1592" s="192" t="s">
        <v>2838</v>
      </c>
      <c r="K1592" s="192" t="s">
        <v>4035</v>
      </c>
      <c r="L1592" s="192" t="s">
        <v>153</v>
      </c>
      <c r="M1592" s="192" t="s">
        <v>4108</v>
      </c>
      <c r="N1592" s="192" t="s">
        <v>295</v>
      </c>
      <c r="O1592" s="192" t="s">
        <v>243</v>
      </c>
      <c r="Q1592" s="192" t="s">
        <v>323</v>
      </c>
      <c r="R1592" s="192" t="s">
        <v>295</v>
      </c>
      <c r="S1592" s="199" t="b">
        <v>0</v>
      </c>
      <c r="V1592" s="198">
        <v>43377</v>
      </c>
      <c r="W1592" s="192" t="s">
        <v>295</v>
      </c>
      <c r="X1592"/>
      <c r="Z1592" s="192" t="s">
        <v>295</v>
      </c>
      <c r="AC1592" s="192" t="s">
        <v>3003</v>
      </c>
      <c r="AE1592" s="192" t="s">
        <v>243</v>
      </c>
      <c r="AF1592" s="192" t="s">
        <v>624</v>
      </c>
      <c r="AG1592" s="192" t="s">
        <v>624</v>
      </c>
      <c r="AH1592" s="198">
        <v>43504</v>
      </c>
      <c r="AI1592" s="192" t="s">
        <v>4937</v>
      </c>
      <c r="AJ1592" s="151" t="str">
        <f t="shared" si="24"/>
        <v>FS</v>
      </c>
      <c r="AK1592" s="151" t="b">
        <f>ISNUMBER(SEARCH("IRT",Table1[[#This Row],[Current_Status]]))</f>
        <v>0</v>
      </c>
      <c r="AL1592" s="152">
        <f>YEAR(Table1[[#This Row],[Project_Initiated]])</f>
        <v>2018</v>
      </c>
      <c r="AM1592" s="87">
        <v>43785</v>
      </c>
      <c r="AN1592" s="87" t="str">
        <f>IF(AND(Table1[[#This Row],[Completed Date]]&gt;="07/01/2019"+0,Table1[[#This Row],[Completed Date]]&lt;="6/30/2020"+0),"FY 19-20",IF(AND(Table1[[#This Row],[Completed Date]]&gt;="07/01/2018"+0,Table1[[#This Row],[Completed Date]]&lt;="6/30/2019"+0),"FY 18-19",""))</f>
        <v>FY 18-19</v>
      </c>
      <c r="AO1592" s="152" t="str">
        <f>IFERROR(FIND("R",Table1[[#This Row],[FS_Priority]]),"")</f>
        <v/>
      </c>
    </row>
    <row r="1593" spans="1:41" hidden="1" x14ac:dyDescent="0.25">
      <c r="A1593" s="192" t="s">
        <v>1046</v>
      </c>
      <c r="B1593" s="192" t="s">
        <v>295</v>
      </c>
      <c r="C1593" s="192" t="s">
        <v>1046</v>
      </c>
      <c r="D1593" s="199" t="b">
        <v>0</v>
      </c>
      <c r="E1593" s="192" t="s">
        <v>151</v>
      </c>
      <c r="F1593" s="192" t="s">
        <v>3458</v>
      </c>
      <c r="G1593" s="192" t="s">
        <v>295</v>
      </c>
      <c r="H1593" s="192" t="s">
        <v>544</v>
      </c>
      <c r="I1593" s="192" t="s">
        <v>4042</v>
      </c>
      <c r="J1593" s="192" t="s">
        <v>2854</v>
      </c>
      <c r="K1593" s="192" t="s">
        <v>4035</v>
      </c>
      <c r="L1593" s="192" t="s">
        <v>153</v>
      </c>
      <c r="M1593" s="192" t="s">
        <v>4040</v>
      </c>
      <c r="N1593" s="192" t="s">
        <v>295</v>
      </c>
      <c r="O1593" s="192" t="s">
        <v>243</v>
      </c>
      <c r="Q1593" s="192" t="s">
        <v>295</v>
      </c>
      <c r="R1593" s="192" t="s">
        <v>295</v>
      </c>
      <c r="S1593" s="199" t="b">
        <v>0</v>
      </c>
      <c r="V1593" s="198">
        <v>43377</v>
      </c>
      <c r="W1593" s="192" t="s">
        <v>295</v>
      </c>
      <c r="X1593"/>
      <c r="Z1593" s="192" t="s">
        <v>295</v>
      </c>
      <c r="AC1593" s="192" t="s">
        <v>624</v>
      </c>
      <c r="AE1593" s="192" t="s">
        <v>243</v>
      </c>
      <c r="AF1593" s="192" t="s">
        <v>624</v>
      </c>
      <c r="AG1593" s="192" t="s">
        <v>624</v>
      </c>
      <c r="AH1593" s="198">
        <v>43377</v>
      </c>
      <c r="AI1593" s="192" t="s">
        <v>4937</v>
      </c>
      <c r="AJ1593" s="151" t="str">
        <f t="shared" si="24"/>
        <v>FS</v>
      </c>
      <c r="AK1593" s="151" t="b">
        <f>ISNUMBER(SEARCH("IRT",Table1[[#This Row],[Current_Status]]))</f>
        <v>0</v>
      </c>
      <c r="AL1593" s="152">
        <f>YEAR(Table1[[#This Row],[Project_Initiated]])</f>
        <v>2018</v>
      </c>
      <c r="AM1593" s="87">
        <v>43785</v>
      </c>
      <c r="AN1593" s="87" t="str">
        <f>IF(AND(Table1[[#This Row],[Completed Date]]&gt;="07/01/2019"+0,Table1[[#This Row],[Completed Date]]&lt;="6/30/2020"+0),"FY 19-20",IF(AND(Table1[[#This Row],[Completed Date]]&gt;="07/01/2018"+0,Table1[[#This Row],[Completed Date]]&lt;="6/30/2019"+0),"FY 18-19",""))</f>
        <v>FY 18-19</v>
      </c>
      <c r="AO1593" s="152" t="str">
        <f>IFERROR(FIND("R",Table1[[#This Row],[FS_Priority]]),"")</f>
        <v/>
      </c>
    </row>
    <row r="1594" spans="1:41" hidden="1" x14ac:dyDescent="0.25">
      <c r="A1594" s="192" t="s">
        <v>1047</v>
      </c>
      <c r="B1594" s="192" t="s">
        <v>295</v>
      </c>
      <c r="C1594" s="192" t="s">
        <v>1047</v>
      </c>
      <c r="D1594" s="199" t="b">
        <v>0</v>
      </c>
      <c r="E1594" s="192" t="s">
        <v>76</v>
      </c>
      <c r="F1594" s="192" t="s">
        <v>3320</v>
      </c>
      <c r="G1594" s="192" t="s">
        <v>295</v>
      </c>
      <c r="H1594" s="192" t="s">
        <v>1092</v>
      </c>
      <c r="I1594" s="192" t="s">
        <v>296</v>
      </c>
      <c r="J1594" s="192" t="s">
        <v>2838</v>
      </c>
      <c r="K1594" s="192" t="s">
        <v>3856</v>
      </c>
      <c r="L1594" s="192" t="s">
        <v>77</v>
      </c>
      <c r="M1594" s="192" t="s">
        <v>3859</v>
      </c>
      <c r="N1594" s="192" t="s">
        <v>295</v>
      </c>
      <c r="O1594" s="192" t="s">
        <v>243</v>
      </c>
      <c r="Q1594" s="192" t="s">
        <v>323</v>
      </c>
      <c r="R1594" s="192" t="s">
        <v>295</v>
      </c>
      <c r="S1594" s="199" t="b">
        <v>0</v>
      </c>
      <c r="V1594" s="198">
        <v>43378</v>
      </c>
      <c r="W1594" s="192" t="s">
        <v>295</v>
      </c>
      <c r="X1594"/>
      <c r="Z1594" s="192" t="s">
        <v>295</v>
      </c>
      <c r="AC1594" s="192" t="s">
        <v>3040</v>
      </c>
      <c r="AE1594" s="192" t="s">
        <v>243</v>
      </c>
      <c r="AF1594" s="192" t="s">
        <v>624</v>
      </c>
      <c r="AG1594" s="192" t="s">
        <v>624</v>
      </c>
      <c r="AH1594" s="198">
        <v>43528</v>
      </c>
      <c r="AI1594" s="192" t="s">
        <v>4937</v>
      </c>
      <c r="AJ1594" s="151" t="str">
        <f t="shared" si="24"/>
        <v>FS</v>
      </c>
      <c r="AK1594" s="151" t="b">
        <f>ISNUMBER(SEARCH("IRT",Table1[[#This Row],[Current_Status]]))</f>
        <v>0</v>
      </c>
      <c r="AL1594" s="152">
        <f>YEAR(Table1[[#This Row],[Project_Initiated]])</f>
        <v>2018</v>
      </c>
      <c r="AM1594" s="87">
        <v>43785</v>
      </c>
      <c r="AN1594" s="87" t="str">
        <f>IF(AND(Table1[[#This Row],[Completed Date]]&gt;="07/01/2019"+0,Table1[[#This Row],[Completed Date]]&lt;="6/30/2020"+0),"FY 19-20",IF(AND(Table1[[#This Row],[Completed Date]]&gt;="07/01/2018"+0,Table1[[#This Row],[Completed Date]]&lt;="6/30/2019"+0),"FY 18-19",""))</f>
        <v>FY 18-19</v>
      </c>
      <c r="AO1594" s="152" t="str">
        <f>IFERROR(FIND("R",Table1[[#This Row],[FS_Priority]]),"")</f>
        <v/>
      </c>
    </row>
    <row r="1595" spans="1:41" hidden="1" x14ac:dyDescent="0.25">
      <c r="A1595" s="192" t="s">
        <v>1048</v>
      </c>
      <c r="B1595" s="192" t="s">
        <v>295</v>
      </c>
      <c r="C1595" s="192" t="s">
        <v>1048</v>
      </c>
      <c r="D1595" s="199" t="b">
        <v>0</v>
      </c>
      <c r="E1595" s="192" t="s">
        <v>151</v>
      </c>
      <c r="F1595" s="192" t="s">
        <v>3482</v>
      </c>
      <c r="G1595" s="192" t="s">
        <v>3108</v>
      </c>
      <c r="H1595" s="192" t="s">
        <v>558</v>
      </c>
      <c r="I1595" s="192" t="s">
        <v>4077</v>
      </c>
      <c r="J1595" s="192" t="s">
        <v>2851</v>
      </c>
      <c r="K1595" s="192" t="s">
        <v>4035</v>
      </c>
      <c r="L1595" s="192" t="s">
        <v>153</v>
      </c>
      <c r="M1595" s="192" t="s">
        <v>3906</v>
      </c>
      <c r="N1595" s="192" t="s">
        <v>295</v>
      </c>
      <c r="O1595" s="192" t="s">
        <v>263</v>
      </c>
      <c r="Q1595" s="192" t="s">
        <v>3067</v>
      </c>
      <c r="R1595" s="192" t="s">
        <v>295</v>
      </c>
      <c r="S1595" s="199" t="b">
        <v>0</v>
      </c>
      <c r="V1595" s="198">
        <v>43378</v>
      </c>
      <c r="W1595" s="192" t="s">
        <v>295</v>
      </c>
      <c r="X1595"/>
      <c r="Z1595" s="192" t="s">
        <v>295</v>
      </c>
      <c r="AC1595" s="192" t="s">
        <v>295</v>
      </c>
      <c r="AD1595" s="200">
        <v>43383</v>
      </c>
      <c r="AE1595" s="192" t="s">
        <v>583</v>
      </c>
      <c r="AF1595" s="192" t="s">
        <v>3109</v>
      </c>
      <c r="AG1595" s="192" t="s">
        <v>624</v>
      </c>
      <c r="AH1595" s="198">
        <v>43559</v>
      </c>
      <c r="AI1595" s="192" t="s">
        <v>4934</v>
      </c>
      <c r="AJ1595" s="151" t="str">
        <f t="shared" si="24"/>
        <v>FS</v>
      </c>
      <c r="AK1595" s="151" t="b">
        <f>ISNUMBER(SEARCH("IRT",Table1[[#This Row],[Current_Status]]))</f>
        <v>0</v>
      </c>
      <c r="AL1595" s="152">
        <f>YEAR(Table1[[#This Row],[Project_Initiated]])</f>
        <v>2018</v>
      </c>
      <c r="AM1595" s="87">
        <v>43785</v>
      </c>
      <c r="AN1595" s="87" t="str">
        <f>IF(AND(Table1[[#This Row],[Completed Date]]&gt;="07/01/2019"+0,Table1[[#This Row],[Completed Date]]&lt;="6/30/2020"+0),"FY 19-20",IF(AND(Table1[[#This Row],[Completed Date]]&gt;="07/01/2018"+0,Table1[[#This Row],[Completed Date]]&lt;="6/30/2019"+0),"FY 18-19",""))</f>
        <v>FY 18-19</v>
      </c>
      <c r="AO1595" s="152" t="str">
        <f>IFERROR(FIND("R",Table1[[#This Row],[FS_Priority]]),"")</f>
        <v/>
      </c>
    </row>
    <row r="1596" spans="1:41" hidden="1" x14ac:dyDescent="0.25">
      <c r="A1596" s="192" t="s">
        <v>1049</v>
      </c>
      <c r="B1596" s="192" t="s">
        <v>295</v>
      </c>
      <c r="C1596" s="192" t="s">
        <v>1049</v>
      </c>
      <c r="D1596" s="199" t="b">
        <v>0</v>
      </c>
      <c r="E1596" s="192" t="s">
        <v>4761</v>
      </c>
      <c r="F1596" s="192" t="s">
        <v>3653</v>
      </c>
      <c r="G1596" s="192" t="s">
        <v>295</v>
      </c>
      <c r="H1596" s="192" t="s">
        <v>75</v>
      </c>
      <c r="I1596" s="192" t="s">
        <v>4290</v>
      </c>
      <c r="J1596" s="192" t="s">
        <v>2838</v>
      </c>
      <c r="K1596" s="192" t="s">
        <v>4289</v>
      </c>
      <c r="L1596" s="192" t="s">
        <v>523</v>
      </c>
      <c r="M1596" s="192" t="s">
        <v>4291</v>
      </c>
      <c r="N1596" s="192" t="s">
        <v>295</v>
      </c>
      <c r="O1596" s="192" t="s">
        <v>243</v>
      </c>
      <c r="Q1596" s="192" t="s">
        <v>320</v>
      </c>
      <c r="R1596" s="192" t="s">
        <v>295</v>
      </c>
      <c r="S1596" s="199" t="b">
        <v>0</v>
      </c>
      <c r="V1596" s="198">
        <v>43381</v>
      </c>
      <c r="W1596" s="192" t="s">
        <v>295</v>
      </c>
      <c r="X1596"/>
      <c r="Z1596" s="192" t="s">
        <v>295</v>
      </c>
      <c r="AC1596" s="192" t="s">
        <v>3003</v>
      </c>
      <c r="AD1596" s="167"/>
      <c r="AE1596" s="192" t="s">
        <v>243</v>
      </c>
      <c r="AF1596" s="192" t="s">
        <v>624</v>
      </c>
      <c r="AG1596" s="192" t="s">
        <v>624</v>
      </c>
      <c r="AH1596" s="200">
        <v>43504</v>
      </c>
      <c r="AI1596" s="192" t="s">
        <v>4937</v>
      </c>
      <c r="AJ1596" s="151" t="str">
        <f t="shared" si="24"/>
        <v>FS</v>
      </c>
      <c r="AK1596" s="151" t="b">
        <f>ISNUMBER(SEARCH("IRT",Table1[[#This Row],[Current_Status]]))</f>
        <v>0</v>
      </c>
      <c r="AL1596" s="152">
        <f>YEAR(Table1[[#This Row],[Project_Initiated]])</f>
        <v>2018</v>
      </c>
      <c r="AM1596" s="87">
        <v>43785</v>
      </c>
      <c r="AN1596" s="87" t="str">
        <f>IF(AND(Table1[[#This Row],[Completed Date]]&gt;="07/01/2019"+0,Table1[[#This Row],[Completed Date]]&lt;="6/30/2020"+0),"FY 19-20",IF(AND(Table1[[#This Row],[Completed Date]]&gt;="07/01/2018"+0,Table1[[#This Row],[Completed Date]]&lt;="6/30/2019"+0),"FY 18-19",""))</f>
        <v>FY 18-19</v>
      </c>
      <c r="AO1596" s="152" t="str">
        <f>IFERROR(FIND("R",Table1[[#This Row],[FS_Priority]]),"")</f>
        <v/>
      </c>
    </row>
    <row r="1597" spans="1:41" hidden="1" x14ac:dyDescent="0.25">
      <c r="A1597" s="192" t="s">
        <v>1050</v>
      </c>
      <c r="B1597" s="192" t="s">
        <v>295</v>
      </c>
      <c r="C1597" s="192" t="s">
        <v>1050</v>
      </c>
      <c r="D1597" s="199" t="b">
        <v>0</v>
      </c>
      <c r="E1597" s="192" t="s">
        <v>141</v>
      </c>
      <c r="F1597" s="192" t="s">
        <v>3393</v>
      </c>
      <c r="G1597" s="192" t="s">
        <v>3064</v>
      </c>
      <c r="H1597" s="192" t="s">
        <v>551</v>
      </c>
      <c r="I1597" s="192" t="s">
        <v>3991</v>
      </c>
      <c r="J1597" s="192" t="s">
        <v>2838</v>
      </c>
      <c r="K1597" s="192" t="s">
        <v>3951</v>
      </c>
      <c r="L1597" s="192" t="s">
        <v>381</v>
      </c>
      <c r="M1597" s="192" t="s">
        <v>3986</v>
      </c>
      <c r="N1597" s="192" t="s">
        <v>295</v>
      </c>
      <c r="O1597" s="192" t="s">
        <v>263</v>
      </c>
      <c r="Q1597" s="192" t="s">
        <v>302</v>
      </c>
      <c r="R1597" s="192" t="s">
        <v>2773</v>
      </c>
      <c r="S1597" s="199" t="b">
        <v>0</v>
      </c>
      <c r="V1597" s="198">
        <v>43384</v>
      </c>
      <c r="W1597" s="192" t="s">
        <v>295</v>
      </c>
      <c r="X1597"/>
      <c r="Z1597" s="192" t="s">
        <v>295</v>
      </c>
      <c r="AC1597" s="192" t="s">
        <v>4828</v>
      </c>
      <c r="AD1597" s="200">
        <v>43480</v>
      </c>
      <c r="AE1597" s="192" t="s">
        <v>257</v>
      </c>
      <c r="AF1597" s="192" t="s">
        <v>3195</v>
      </c>
      <c r="AG1597" s="192" t="s">
        <v>2884</v>
      </c>
      <c r="AH1597" s="200">
        <v>43739</v>
      </c>
      <c r="AI1597" s="192" t="s">
        <v>4934</v>
      </c>
      <c r="AJ1597" s="151" t="str">
        <f t="shared" si="24"/>
        <v>FS</v>
      </c>
      <c r="AK1597" s="151" t="b">
        <f>ISNUMBER(SEARCH("IRT",Table1[[#This Row],[Current_Status]]))</f>
        <v>0</v>
      </c>
      <c r="AL1597" s="152">
        <f>YEAR(Table1[[#This Row],[Project_Initiated]])</f>
        <v>2018</v>
      </c>
      <c r="AM1597" s="87">
        <v>43785</v>
      </c>
      <c r="AN1597" s="87" t="str">
        <f>IF(AND(Table1[[#This Row],[Completed Date]]&gt;="07/01/2019"+0,Table1[[#This Row],[Completed Date]]&lt;="6/30/2020"+0),"FY 19-20",IF(AND(Table1[[#This Row],[Completed Date]]&gt;="07/01/2018"+0,Table1[[#This Row],[Completed Date]]&lt;="6/30/2019"+0),"FY 18-19",""))</f>
        <v>FY 19-20</v>
      </c>
      <c r="AO1597" s="152" t="str">
        <f>IFERROR(FIND("R",Table1[[#This Row],[FS_Priority]]),"")</f>
        <v/>
      </c>
    </row>
    <row r="1598" spans="1:41" hidden="1" x14ac:dyDescent="0.25">
      <c r="A1598" s="192" t="s">
        <v>1051</v>
      </c>
      <c r="B1598" s="192" t="s">
        <v>295</v>
      </c>
      <c r="C1598" s="192" t="s">
        <v>1051</v>
      </c>
      <c r="D1598" s="199" t="b">
        <v>0</v>
      </c>
      <c r="E1598" s="192" t="s">
        <v>151</v>
      </c>
      <c r="F1598" s="192" t="s">
        <v>3498</v>
      </c>
      <c r="G1598" s="192" t="s">
        <v>295</v>
      </c>
      <c r="H1598" s="192" t="s">
        <v>3873</v>
      </c>
      <c r="I1598" s="192" t="s">
        <v>3943</v>
      </c>
      <c r="J1598" s="192" t="s">
        <v>2838</v>
      </c>
      <c r="K1598" s="192" t="s">
        <v>4035</v>
      </c>
      <c r="L1598" s="192" t="s">
        <v>153</v>
      </c>
      <c r="M1598" s="192" t="s">
        <v>4089</v>
      </c>
      <c r="N1598" s="192" t="s">
        <v>295</v>
      </c>
      <c r="O1598" s="192" t="s">
        <v>243</v>
      </c>
      <c r="Q1598" s="192" t="s">
        <v>320</v>
      </c>
      <c r="R1598" s="192" t="s">
        <v>295</v>
      </c>
      <c r="S1598" s="199" t="b">
        <v>0</v>
      </c>
      <c r="V1598" s="198">
        <v>43385</v>
      </c>
      <c r="W1598" s="192" t="s">
        <v>295</v>
      </c>
      <c r="X1598"/>
      <c r="Z1598" s="192" t="s">
        <v>295</v>
      </c>
      <c r="AC1598" s="192" t="s">
        <v>3003</v>
      </c>
      <c r="AD1598" s="167"/>
      <c r="AE1598" s="192" t="s">
        <v>243</v>
      </c>
      <c r="AF1598" s="192" t="s">
        <v>624</v>
      </c>
      <c r="AG1598" s="192" t="s">
        <v>624</v>
      </c>
      <c r="AH1598" s="200">
        <v>43504</v>
      </c>
      <c r="AI1598" s="192" t="s">
        <v>4937</v>
      </c>
      <c r="AJ1598" s="151" t="str">
        <f t="shared" si="24"/>
        <v>FS</v>
      </c>
      <c r="AK1598" s="151" t="b">
        <f>ISNUMBER(SEARCH("IRT",Table1[[#This Row],[Current_Status]]))</f>
        <v>0</v>
      </c>
      <c r="AL1598" s="152">
        <f>YEAR(Table1[[#This Row],[Project_Initiated]])</f>
        <v>2018</v>
      </c>
      <c r="AM1598" s="87">
        <v>43785</v>
      </c>
      <c r="AN1598" s="87" t="str">
        <f>IF(AND(Table1[[#This Row],[Completed Date]]&gt;="07/01/2019"+0,Table1[[#This Row],[Completed Date]]&lt;="6/30/2020"+0),"FY 19-20",IF(AND(Table1[[#This Row],[Completed Date]]&gt;="07/01/2018"+0,Table1[[#This Row],[Completed Date]]&lt;="6/30/2019"+0),"FY 18-19",""))</f>
        <v>FY 18-19</v>
      </c>
      <c r="AO1598" s="152" t="str">
        <f>IFERROR(FIND("R",Table1[[#This Row],[FS_Priority]]),"")</f>
        <v/>
      </c>
    </row>
    <row r="1599" spans="1:41" hidden="1" x14ac:dyDescent="0.25">
      <c r="A1599" s="192" t="s">
        <v>1052</v>
      </c>
      <c r="B1599" s="192" t="s">
        <v>295</v>
      </c>
      <c r="C1599" s="192" t="s">
        <v>1052</v>
      </c>
      <c r="D1599" s="199" t="b">
        <v>0</v>
      </c>
      <c r="E1599" s="192" t="s">
        <v>151</v>
      </c>
      <c r="F1599" s="192" t="s">
        <v>3500</v>
      </c>
      <c r="G1599" s="192" t="s">
        <v>295</v>
      </c>
      <c r="H1599" s="192" t="s">
        <v>116</v>
      </c>
      <c r="I1599" s="192" t="s">
        <v>295</v>
      </c>
      <c r="J1599" s="192" t="s">
        <v>2838</v>
      </c>
      <c r="K1599" s="192" t="s">
        <v>4035</v>
      </c>
      <c r="L1599" s="192" t="s">
        <v>153</v>
      </c>
      <c r="M1599" s="192" t="s">
        <v>4043</v>
      </c>
      <c r="N1599" s="192" t="s">
        <v>295</v>
      </c>
      <c r="O1599" s="192" t="s">
        <v>243</v>
      </c>
      <c r="Q1599" s="192" t="s">
        <v>320</v>
      </c>
      <c r="R1599" s="192" t="s">
        <v>295</v>
      </c>
      <c r="S1599" s="199" t="b">
        <v>0</v>
      </c>
      <c r="V1599" s="198">
        <v>43385</v>
      </c>
      <c r="W1599" s="192" t="s">
        <v>295</v>
      </c>
      <c r="X1599"/>
      <c r="Z1599" s="192" t="s">
        <v>295</v>
      </c>
      <c r="AC1599" s="192" t="s">
        <v>3003</v>
      </c>
      <c r="AE1599" s="192" t="s">
        <v>243</v>
      </c>
      <c r="AF1599" s="192" t="s">
        <v>624</v>
      </c>
      <c r="AG1599" s="192" t="s">
        <v>624</v>
      </c>
      <c r="AH1599" s="200">
        <v>43504</v>
      </c>
      <c r="AI1599" s="192" t="s">
        <v>4937</v>
      </c>
      <c r="AJ1599" s="151" t="str">
        <f t="shared" si="24"/>
        <v>FS</v>
      </c>
      <c r="AK1599" s="151" t="b">
        <f>ISNUMBER(SEARCH("IRT",Table1[[#This Row],[Current_Status]]))</f>
        <v>0</v>
      </c>
      <c r="AL1599" s="152">
        <f>YEAR(Table1[[#This Row],[Project_Initiated]])</f>
        <v>2018</v>
      </c>
      <c r="AM1599" s="87">
        <v>43785</v>
      </c>
      <c r="AN1599" s="87" t="str">
        <f>IF(AND(Table1[[#This Row],[Completed Date]]&gt;="07/01/2019"+0,Table1[[#This Row],[Completed Date]]&lt;="6/30/2020"+0),"FY 19-20",IF(AND(Table1[[#This Row],[Completed Date]]&gt;="07/01/2018"+0,Table1[[#This Row],[Completed Date]]&lt;="6/30/2019"+0),"FY 18-19",""))</f>
        <v>FY 18-19</v>
      </c>
      <c r="AO1599" s="152" t="str">
        <f>IFERROR(FIND("R",Table1[[#This Row],[FS_Priority]]),"")</f>
        <v/>
      </c>
    </row>
    <row r="1600" spans="1:41" hidden="1" x14ac:dyDescent="0.25">
      <c r="A1600" s="192" t="s">
        <v>1053</v>
      </c>
      <c r="B1600" s="192" t="s">
        <v>295</v>
      </c>
      <c r="C1600" s="192" t="s">
        <v>1053</v>
      </c>
      <c r="D1600" s="199" t="b">
        <v>0</v>
      </c>
      <c r="E1600" s="192" t="s">
        <v>151</v>
      </c>
      <c r="F1600" s="192" t="s">
        <v>3447</v>
      </c>
      <c r="G1600" s="192" t="s">
        <v>295</v>
      </c>
      <c r="H1600" s="192" t="s">
        <v>1054</v>
      </c>
      <c r="I1600" s="192" t="s">
        <v>295</v>
      </c>
      <c r="J1600" s="192" t="s">
        <v>2838</v>
      </c>
      <c r="K1600" s="192" t="s">
        <v>4035</v>
      </c>
      <c r="L1600" s="192" t="s">
        <v>153</v>
      </c>
      <c r="M1600" s="192" t="s">
        <v>4047</v>
      </c>
      <c r="N1600" s="192" t="s">
        <v>295</v>
      </c>
      <c r="O1600" s="192" t="s">
        <v>243</v>
      </c>
      <c r="Q1600" s="192" t="s">
        <v>295</v>
      </c>
      <c r="R1600" s="192" t="s">
        <v>295</v>
      </c>
      <c r="S1600" s="199" t="b">
        <v>0</v>
      </c>
      <c r="V1600" s="198">
        <v>43389</v>
      </c>
      <c r="W1600" s="192" t="s">
        <v>295</v>
      </c>
      <c r="X1600"/>
      <c r="Z1600" s="192" t="s">
        <v>295</v>
      </c>
      <c r="AC1600" s="192" t="s">
        <v>624</v>
      </c>
      <c r="AD1600" s="167"/>
      <c r="AE1600" s="192" t="s">
        <v>243</v>
      </c>
      <c r="AF1600" s="192" t="s">
        <v>624</v>
      </c>
      <c r="AG1600" s="192" t="s">
        <v>624</v>
      </c>
      <c r="AH1600" s="198">
        <v>43474</v>
      </c>
      <c r="AI1600" s="192" t="s">
        <v>4937</v>
      </c>
      <c r="AJ1600" s="151" t="str">
        <f t="shared" si="24"/>
        <v>FS</v>
      </c>
      <c r="AK1600" s="151" t="b">
        <f>ISNUMBER(SEARCH("IRT",Table1[[#This Row],[Current_Status]]))</f>
        <v>0</v>
      </c>
      <c r="AL1600" s="152">
        <f>YEAR(Table1[[#This Row],[Project_Initiated]])</f>
        <v>2018</v>
      </c>
      <c r="AM1600" s="87">
        <v>43785</v>
      </c>
      <c r="AN1600" s="87" t="str">
        <f>IF(AND(Table1[[#This Row],[Completed Date]]&gt;="07/01/2019"+0,Table1[[#This Row],[Completed Date]]&lt;="6/30/2020"+0),"FY 19-20",IF(AND(Table1[[#This Row],[Completed Date]]&gt;="07/01/2018"+0,Table1[[#This Row],[Completed Date]]&lt;="6/30/2019"+0),"FY 18-19",""))</f>
        <v>FY 18-19</v>
      </c>
      <c r="AO1600" s="152" t="str">
        <f>IFERROR(FIND("R",Table1[[#This Row],[FS_Priority]]),"")</f>
        <v/>
      </c>
    </row>
    <row r="1601" spans="1:41" hidden="1" x14ac:dyDescent="0.25">
      <c r="A1601" s="192" t="s">
        <v>1055</v>
      </c>
      <c r="B1601" s="192" t="s">
        <v>295</v>
      </c>
      <c r="C1601" s="192" t="s">
        <v>1055</v>
      </c>
      <c r="D1601" s="199" t="b">
        <v>0</v>
      </c>
      <c r="E1601" s="192" t="s">
        <v>151</v>
      </c>
      <c r="F1601" s="192" t="s">
        <v>3480</v>
      </c>
      <c r="G1601" s="192" t="s">
        <v>295</v>
      </c>
      <c r="H1601" s="192" t="s">
        <v>558</v>
      </c>
      <c r="I1601" s="192" t="s">
        <v>4076</v>
      </c>
      <c r="J1601" s="192" t="s">
        <v>2838</v>
      </c>
      <c r="K1601" s="192" t="s">
        <v>4035</v>
      </c>
      <c r="L1601" s="192" t="s">
        <v>153</v>
      </c>
      <c r="M1601" s="192" t="s">
        <v>3906</v>
      </c>
      <c r="N1601" s="192" t="s">
        <v>295</v>
      </c>
      <c r="O1601" s="192" t="s">
        <v>243</v>
      </c>
      <c r="Q1601" s="192" t="s">
        <v>305</v>
      </c>
      <c r="R1601" s="192" t="s">
        <v>295</v>
      </c>
      <c r="S1601" s="199" t="b">
        <v>0</v>
      </c>
      <c r="V1601" s="198">
        <v>43389</v>
      </c>
      <c r="W1601" s="192" t="s">
        <v>295</v>
      </c>
      <c r="X1601"/>
      <c r="Z1601" s="192" t="s">
        <v>295</v>
      </c>
      <c r="AC1601" s="192" t="s">
        <v>3040</v>
      </c>
      <c r="AE1601" s="192" t="s">
        <v>243</v>
      </c>
      <c r="AF1601" s="192" t="s">
        <v>624</v>
      </c>
      <c r="AG1601" s="192" t="s">
        <v>624</v>
      </c>
      <c r="AH1601" s="198">
        <v>43528</v>
      </c>
      <c r="AI1601" s="192" t="s">
        <v>4937</v>
      </c>
      <c r="AJ1601" s="151" t="str">
        <f t="shared" si="24"/>
        <v>FS</v>
      </c>
      <c r="AK1601" s="151" t="b">
        <f>ISNUMBER(SEARCH("IRT",Table1[[#This Row],[Current_Status]]))</f>
        <v>0</v>
      </c>
      <c r="AL1601" s="152">
        <f>YEAR(Table1[[#This Row],[Project_Initiated]])</f>
        <v>2018</v>
      </c>
      <c r="AM1601" s="87">
        <v>43785</v>
      </c>
      <c r="AN1601" s="87" t="str">
        <f>IF(AND(Table1[[#This Row],[Completed Date]]&gt;="07/01/2019"+0,Table1[[#This Row],[Completed Date]]&lt;="6/30/2020"+0),"FY 19-20",IF(AND(Table1[[#This Row],[Completed Date]]&gt;="07/01/2018"+0,Table1[[#This Row],[Completed Date]]&lt;="6/30/2019"+0),"FY 18-19",""))</f>
        <v>FY 18-19</v>
      </c>
      <c r="AO1601" s="152" t="str">
        <f>IFERROR(FIND("R",Table1[[#This Row],[FS_Priority]]),"")</f>
        <v/>
      </c>
    </row>
    <row r="1602" spans="1:41" hidden="1" x14ac:dyDescent="0.25">
      <c r="A1602" s="192" t="s">
        <v>1056</v>
      </c>
      <c r="B1602" s="192" t="s">
        <v>295</v>
      </c>
      <c r="C1602" s="192" t="s">
        <v>1056</v>
      </c>
      <c r="D1602" s="199" t="b">
        <v>0</v>
      </c>
      <c r="E1602" s="192" t="s">
        <v>141</v>
      </c>
      <c r="F1602" s="192" t="s">
        <v>3395</v>
      </c>
      <c r="G1602" s="192" t="s">
        <v>4383</v>
      </c>
      <c r="H1602" s="192" t="s">
        <v>551</v>
      </c>
      <c r="I1602" s="192" t="s">
        <v>3994</v>
      </c>
      <c r="J1602" s="192" t="s">
        <v>2838</v>
      </c>
      <c r="K1602" s="192" t="s">
        <v>3951</v>
      </c>
      <c r="L1602" s="192" t="s">
        <v>381</v>
      </c>
      <c r="M1602" s="192" t="s">
        <v>3986</v>
      </c>
      <c r="N1602" s="192" t="s">
        <v>295</v>
      </c>
      <c r="O1602" s="192" t="s">
        <v>263</v>
      </c>
      <c r="Q1602" s="192" t="s">
        <v>323</v>
      </c>
      <c r="R1602" s="192" t="s">
        <v>264</v>
      </c>
      <c r="S1602" s="199" t="b">
        <v>1</v>
      </c>
      <c r="V1602" s="198">
        <v>43390</v>
      </c>
      <c r="W1602" s="192" t="s">
        <v>295</v>
      </c>
      <c r="X1602"/>
      <c r="Z1602" s="192" t="s">
        <v>295</v>
      </c>
      <c r="AC1602" s="192" t="s">
        <v>4492</v>
      </c>
      <c r="AD1602" s="198">
        <v>43570</v>
      </c>
      <c r="AE1602" s="192" t="s">
        <v>257</v>
      </c>
      <c r="AF1602" s="192" t="s">
        <v>3102</v>
      </c>
      <c r="AG1602" s="192" t="s">
        <v>2884</v>
      </c>
      <c r="AH1602" s="198">
        <v>43692</v>
      </c>
      <c r="AI1602" s="192" t="s">
        <v>4934</v>
      </c>
      <c r="AJ1602" s="151" t="str">
        <f t="shared" ref="AJ1602:AJ1665" si="25">IF(LEN(A1602)&gt;6,"FS","PD&amp;C")</f>
        <v>FS</v>
      </c>
      <c r="AK1602" s="151" t="b">
        <f>ISNUMBER(SEARCH("IRT",Table1[[#This Row],[Current_Status]]))</f>
        <v>0</v>
      </c>
      <c r="AL1602" s="152">
        <f>YEAR(Table1[[#This Row],[Project_Initiated]])</f>
        <v>2018</v>
      </c>
      <c r="AM1602" s="87">
        <v>43785</v>
      </c>
      <c r="AN1602" s="87" t="str">
        <f>IF(AND(Table1[[#This Row],[Completed Date]]&gt;="07/01/2019"+0,Table1[[#This Row],[Completed Date]]&lt;="6/30/2020"+0),"FY 19-20",IF(AND(Table1[[#This Row],[Completed Date]]&gt;="07/01/2018"+0,Table1[[#This Row],[Completed Date]]&lt;="6/30/2019"+0),"FY 18-19",""))</f>
        <v>FY 19-20</v>
      </c>
      <c r="AO1602" s="152" t="str">
        <f>IFERROR(FIND("R",Table1[[#This Row],[FS_Priority]]),"")</f>
        <v/>
      </c>
    </row>
    <row r="1603" spans="1:41" hidden="1" x14ac:dyDescent="0.25">
      <c r="A1603" s="192" t="s">
        <v>1058</v>
      </c>
      <c r="B1603" s="192" t="s">
        <v>295</v>
      </c>
      <c r="C1603" s="192" t="s">
        <v>1058</v>
      </c>
      <c r="D1603" s="199" t="b">
        <v>0</v>
      </c>
      <c r="E1603" s="192" t="s">
        <v>526</v>
      </c>
      <c r="F1603" s="192" t="s">
        <v>3602</v>
      </c>
      <c r="G1603" s="192" t="s">
        <v>295</v>
      </c>
      <c r="H1603" s="192" t="s">
        <v>548</v>
      </c>
      <c r="I1603" s="192" t="s">
        <v>4215</v>
      </c>
      <c r="J1603" s="192" t="s">
        <v>2838</v>
      </c>
      <c r="K1603" s="192" t="s">
        <v>4208</v>
      </c>
      <c r="L1603" s="192" t="s">
        <v>203</v>
      </c>
      <c r="M1603" s="192" t="s">
        <v>4209</v>
      </c>
      <c r="N1603" s="192" t="s">
        <v>295</v>
      </c>
      <c r="O1603" s="192" t="s">
        <v>243</v>
      </c>
      <c r="Q1603" s="192" t="s">
        <v>264</v>
      </c>
      <c r="R1603" s="192" t="s">
        <v>295</v>
      </c>
      <c r="S1603" s="199" t="b">
        <v>0</v>
      </c>
      <c r="V1603" s="198">
        <v>43392</v>
      </c>
      <c r="W1603" s="192" t="s">
        <v>295</v>
      </c>
      <c r="X1603"/>
      <c r="Z1603" s="192" t="s">
        <v>295</v>
      </c>
      <c r="AC1603" s="192" t="s">
        <v>3163</v>
      </c>
      <c r="AE1603" s="192" t="s">
        <v>243</v>
      </c>
      <c r="AF1603" s="192" t="s">
        <v>624</v>
      </c>
      <c r="AG1603" s="192" t="s">
        <v>624</v>
      </c>
      <c r="AH1603" s="198">
        <v>43592</v>
      </c>
      <c r="AI1603" s="192" t="s">
        <v>4937</v>
      </c>
      <c r="AJ1603" s="151" t="str">
        <f t="shared" si="25"/>
        <v>FS</v>
      </c>
      <c r="AK1603" s="151" t="b">
        <f>ISNUMBER(SEARCH("IRT",Table1[[#This Row],[Current_Status]]))</f>
        <v>0</v>
      </c>
      <c r="AL1603" s="152">
        <f>YEAR(Table1[[#This Row],[Project_Initiated]])</f>
        <v>2018</v>
      </c>
      <c r="AM1603" s="87">
        <v>43785</v>
      </c>
      <c r="AN1603" s="87" t="str">
        <f>IF(AND(Table1[[#This Row],[Completed Date]]&gt;="07/01/2019"+0,Table1[[#This Row],[Completed Date]]&lt;="6/30/2020"+0),"FY 19-20",IF(AND(Table1[[#This Row],[Completed Date]]&gt;="07/01/2018"+0,Table1[[#This Row],[Completed Date]]&lt;="6/30/2019"+0),"FY 18-19",""))</f>
        <v>FY 18-19</v>
      </c>
      <c r="AO1603" s="152" t="str">
        <f>IFERROR(FIND("R",Table1[[#This Row],[FS_Priority]]),"")</f>
        <v/>
      </c>
    </row>
    <row r="1604" spans="1:41" hidden="1" x14ac:dyDescent="0.25">
      <c r="A1604" s="192" t="s">
        <v>1059</v>
      </c>
      <c r="B1604" s="192" t="s">
        <v>295</v>
      </c>
      <c r="C1604" s="192" t="s">
        <v>1059</v>
      </c>
      <c r="D1604" s="199" t="b">
        <v>0</v>
      </c>
      <c r="E1604" s="192" t="s">
        <v>211</v>
      </c>
      <c r="F1604" s="192" t="s">
        <v>3605</v>
      </c>
      <c r="G1604" s="192" t="s">
        <v>295</v>
      </c>
      <c r="H1604" s="192" t="s">
        <v>575</v>
      </c>
      <c r="I1604" s="192" t="s">
        <v>4229</v>
      </c>
      <c r="J1604" s="192" t="s">
        <v>2838</v>
      </c>
      <c r="K1604" s="192" t="s">
        <v>4222</v>
      </c>
      <c r="L1604" s="192" t="s">
        <v>4866</v>
      </c>
      <c r="M1604" s="192" t="s">
        <v>4230</v>
      </c>
      <c r="N1604" s="192" t="s">
        <v>295</v>
      </c>
      <c r="O1604" s="192" t="s">
        <v>243</v>
      </c>
      <c r="Q1604" s="192" t="s">
        <v>302</v>
      </c>
      <c r="R1604" s="192" t="s">
        <v>295</v>
      </c>
      <c r="S1604" s="199" t="b">
        <v>0</v>
      </c>
      <c r="V1604" s="198">
        <v>43392</v>
      </c>
      <c r="W1604" s="192" t="s">
        <v>295</v>
      </c>
      <c r="X1604"/>
      <c r="Z1604" s="192" t="s">
        <v>295</v>
      </c>
      <c r="AC1604" s="192" t="s">
        <v>3163</v>
      </c>
      <c r="AE1604" s="192" t="s">
        <v>243</v>
      </c>
      <c r="AF1604" s="192" t="s">
        <v>624</v>
      </c>
      <c r="AG1604" s="192" t="s">
        <v>624</v>
      </c>
      <c r="AH1604" s="198">
        <v>43592</v>
      </c>
      <c r="AI1604" s="192" t="s">
        <v>4937</v>
      </c>
      <c r="AJ1604" s="151" t="str">
        <f t="shared" si="25"/>
        <v>FS</v>
      </c>
      <c r="AK1604" s="151" t="b">
        <f>ISNUMBER(SEARCH("IRT",Table1[[#This Row],[Current_Status]]))</f>
        <v>0</v>
      </c>
      <c r="AL1604" s="152">
        <f>YEAR(Table1[[#This Row],[Project_Initiated]])</f>
        <v>2018</v>
      </c>
      <c r="AM1604" s="87">
        <v>43785</v>
      </c>
      <c r="AN1604" s="87" t="str">
        <f>IF(AND(Table1[[#This Row],[Completed Date]]&gt;="07/01/2019"+0,Table1[[#This Row],[Completed Date]]&lt;="6/30/2020"+0),"FY 19-20",IF(AND(Table1[[#This Row],[Completed Date]]&gt;="07/01/2018"+0,Table1[[#This Row],[Completed Date]]&lt;="6/30/2019"+0),"FY 18-19",""))</f>
        <v>FY 18-19</v>
      </c>
      <c r="AO1604" s="152" t="str">
        <f>IFERROR(FIND("R",Table1[[#This Row],[FS_Priority]]),"")</f>
        <v/>
      </c>
    </row>
    <row r="1605" spans="1:41" hidden="1" x14ac:dyDescent="0.25">
      <c r="A1605" s="192" t="s">
        <v>1060</v>
      </c>
      <c r="B1605" s="192" t="s">
        <v>295</v>
      </c>
      <c r="C1605" s="192" t="s">
        <v>1060</v>
      </c>
      <c r="D1605" s="199" t="b">
        <v>0</v>
      </c>
      <c r="E1605" s="192" t="s">
        <v>141</v>
      </c>
      <c r="F1605" s="192" t="s">
        <v>3400</v>
      </c>
      <c r="G1605" s="192" t="s">
        <v>3084</v>
      </c>
      <c r="H1605" s="192" t="s">
        <v>536</v>
      </c>
      <c r="I1605" s="192" t="s">
        <v>3997</v>
      </c>
      <c r="J1605" s="192" t="s">
        <v>2851</v>
      </c>
      <c r="K1605" s="192" t="s">
        <v>3951</v>
      </c>
      <c r="L1605" s="192" t="s">
        <v>381</v>
      </c>
      <c r="M1605" s="192" t="s">
        <v>3998</v>
      </c>
      <c r="N1605" s="192" t="s">
        <v>295</v>
      </c>
      <c r="O1605" s="192" t="s">
        <v>263</v>
      </c>
      <c r="Q1605" s="192" t="s">
        <v>3085</v>
      </c>
      <c r="R1605" s="192" t="s">
        <v>295</v>
      </c>
      <c r="S1605" s="199" t="b">
        <v>0</v>
      </c>
      <c r="V1605" s="198">
        <v>43395</v>
      </c>
      <c r="W1605" s="192" t="s">
        <v>295</v>
      </c>
      <c r="X1605"/>
      <c r="Z1605" s="192" t="s">
        <v>295</v>
      </c>
      <c r="AC1605" s="192" t="s">
        <v>295</v>
      </c>
      <c r="AE1605" s="192" t="s">
        <v>257</v>
      </c>
      <c r="AF1605" s="192" t="s">
        <v>3151</v>
      </c>
      <c r="AG1605" s="192" t="s">
        <v>295</v>
      </c>
      <c r="AH1605" s="198">
        <v>43579</v>
      </c>
      <c r="AI1605" s="192" t="s">
        <v>4934</v>
      </c>
      <c r="AJ1605" s="151" t="str">
        <f t="shared" si="25"/>
        <v>FS</v>
      </c>
      <c r="AK1605" s="151" t="b">
        <f>ISNUMBER(SEARCH("IRT",Table1[[#This Row],[Current_Status]]))</f>
        <v>0</v>
      </c>
      <c r="AL1605" s="152">
        <f>YEAR(Table1[[#This Row],[Project_Initiated]])</f>
        <v>2018</v>
      </c>
      <c r="AM1605" s="87">
        <v>43785</v>
      </c>
      <c r="AN1605" s="87" t="str">
        <f>IF(AND(Table1[[#This Row],[Completed Date]]&gt;="07/01/2019"+0,Table1[[#This Row],[Completed Date]]&lt;="6/30/2020"+0),"FY 19-20",IF(AND(Table1[[#This Row],[Completed Date]]&gt;="07/01/2018"+0,Table1[[#This Row],[Completed Date]]&lt;="6/30/2019"+0),"FY 18-19",""))</f>
        <v>FY 18-19</v>
      </c>
      <c r="AO1605" s="152" t="str">
        <f>IFERROR(FIND("R",Table1[[#This Row],[FS_Priority]]),"")</f>
        <v/>
      </c>
    </row>
    <row r="1606" spans="1:41" hidden="1" x14ac:dyDescent="0.25">
      <c r="A1606" s="192" t="s">
        <v>2784</v>
      </c>
      <c r="B1606" s="192" t="s">
        <v>295</v>
      </c>
      <c r="C1606" s="192" t="s">
        <v>2784</v>
      </c>
      <c r="D1606" s="199" t="b">
        <v>0</v>
      </c>
      <c r="E1606" s="192" t="s">
        <v>141</v>
      </c>
      <c r="F1606" s="192" t="s">
        <v>3419</v>
      </c>
      <c r="G1606" s="192" t="s">
        <v>295</v>
      </c>
      <c r="H1606" s="192" t="s">
        <v>549</v>
      </c>
      <c r="I1606" s="192" t="s">
        <v>4013</v>
      </c>
      <c r="J1606" s="192" t="s">
        <v>2838</v>
      </c>
      <c r="K1606" s="192" t="s">
        <v>3951</v>
      </c>
      <c r="L1606" s="192" t="s">
        <v>381</v>
      </c>
      <c r="M1606" s="192" t="s">
        <v>3957</v>
      </c>
      <c r="N1606" s="192" t="s">
        <v>295</v>
      </c>
      <c r="O1606" s="192" t="s">
        <v>243</v>
      </c>
      <c r="Q1606" s="192" t="s">
        <v>264</v>
      </c>
      <c r="R1606" s="192" t="s">
        <v>295</v>
      </c>
      <c r="S1606" s="199" t="b">
        <v>0</v>
      </c>
      <c r="V1606" s="198">
        <v>43397</v>
      </c>
      <c r="W1606" s="192" t="s">
        <v>295</v>
      </c>
      <c r="X1606"/>
      <c r="Z1606" s="192" t="s">
        <v>295</v>
      </c>
      <c r="AC1606" s="192" t="s">
        <v>3040</v>
      </c>
      <c r="AE1606" s="192" t="s">
        <v>243</v>
      </c>
      <c r="AF1606" s="192" t="s">
        <v>624</v>
      </c>
      <c r="AG1606" s="192" t="s">
        <v>624</v>
      </c>
      <c r="AH1606" s="198">
        <v>43528</v>
      </c>
      <c r="AI1606" s="192" t="s">
        <v>4937</v>
      </c>
      <c r="AJ1606" s="151" t="str">
        <f t="shared" si="25"/>
        <v>FS</v>
      </c>
      <c r="AK1606" s="151" t="b">
        <f>ISNUMBER(SEARCH("IRT",Table1[[#This Row],[Current_Status]]))</f>
        <v>0</v>
      </c>
      <c r="AL1606" s="152">
        <f>YEAR(Table1[[#This Row],[Project_Initiated]])</f>
        <v>2018</v>
      </c>
      <c r="AM1606" s="87">
        <v>43785</v>
      </c>
      <c r="AN1606" s="87" t="str">
        <f>IF(AND(Table1[[#This Row],[Completed Date]]&gt;="07/01/2019"+0,Table1[[#This Row],[Completed Date]]&lt;="6/30/2020"+0),"FY 19-20",IF(AND(Table1[[#This Row],[Completed Date]]&gt;="07/01/2018"+0,Table1[[#This Row],[Completed Date]]&lt;="6/30/2019"+0),"FY 18-19",""))</f>
        <v>FY 18-19</v>
      </c>
      <c r="AO1606" s="152" t="str">
        <f>IFERROR(FIND("R",Table1[[#This Row],[FS_Priority]]),"")</f>
        <v/>
      </c>
    </row>
    <row r="1607" spans="1:41" hidden="1" x14ac:dyDescent="0.25">
      <c r="A1607" s="192" t="s">
        <v>2783</v>
      </c>
      <c r="B1607" s="192" t="s">
        <v>295</v>
      </c>
      <c r="C1607" s="192" t="s">
        <v>2783</v>
      </c>
      <c r="D1607" s="199" t="b">
        <v>0</v>
      </c>
      <c r="E1607" s="192" t="s">
        <v>141</v>
      </c>
      <c r="F1607" s="192" t="s">
        <v>3424</v>
      </c>
      <c r="G1607" s="192" t="s">
        <v>295</v>
      </c>
      <c r="H1607" s="192" t="s">
        <v>549</v>
      </c>
      <c r="I1607" s="192" t="s">
        <v>3956</v>
      </c>
      <c r="J1607" s="192" t="s">
        <v>2838</v>
      </c>
      <c r="K1607" s="192" t="s">
        <v>3951</v>
      </c>
      <c r="L1607" s="192" t="s">
        <v>381</v>
      </c>
      <c r="M1607" s="192" t="s">
        <v>3957</v>
      </c>
      <c r="N1607" s="192" t="s">
        <v>295</v>
      </c>
      <c r="O1607" s="192" t="s">
        <v>243</v>
      </c>
      <c r="Q1607" s="192" t="s">
        <v>324</v>
      </c>
      <c r="R1607" s="192" t="s">
        <v>295</v>
      </c>
      <c r="S1607" s="199" t="b">
        <v>0</v>
      </c>
      <c r="V1607" s="198">
        <v>43398</v>
      </c>
      <c r="W1607" s="192" t="s">
        <v>295</v>
      </c>
      <c r="X1607"/>
      <c r="Z1607" s="192" t="s">
        <v>295</v>
      </c>
      <c r="AC1607" s="192" t="s">
        <v>3040</v>
      </c>
      <c r="AD1607" s="167"/>
      <c r="AE1607" s="192" t="s">
        <v>243</v>
      </c>
      <c r="AF1607" s="192" t="s">
        <v>624</v>
      </c>
      <c r="AG1607" s="192" t="s">
        <v>624</v>
      </c>
      <c r="AH1607" s="198">
        <v>43528</v>
      </c>
      <c r="AI1607" s="192" t="s">
        <v>4937</v>
      </c>
      <c r="AJ1607" s="151" t="str">
        <f t="shared" si="25"/>
        <v>FS</v>
      </c>
      <c r="AK1607" s="151" t="b">
        <f>ISNUMBER(SEARCH("IRT",Table1[[#This Row],[Current_Status]]))</f>
        <v>0</v>
      </c>
      <c r="AL1607" s="152">
        <f>YEAR(Table1[[#This Row],[Project_Initiated]])</f>
        <v>2018</v>
      </c>
      <c r="AM1607" s="87">
        <v>43785</v>
      </c>
      <c r="AN1607" s="87" t="str">
        <f>IF(AND(Table1[[#This Row],[Completed Date]]&gt;="07/01/2019"+0,Table1[[#This Row],[Completed Date]]&lt;="6/30/2020"+0),"FY 19-20",IF(AND(Table1[[#This Row],[Completed Date]]&gt;="07/01/2018"+0,Table1[[#This Row],[Completed Date]]&lt;="6/30/2019"+0),"FY 18-19",""))</f>
        <v>FY 18-19</v>
      </c>
      <c r="AO1607" s="152" t="str">
        <f>IFERROR(FIND("R",Table1[[#This Row],[FS_Priority]]),"")</f>
        <v/>
      </c>
    </row>
    <row r="1608" spans="1:41" hidden="1" x14ac:dyDescent="0.25">
      <c r="A1608" s="192" t="s">
        <v>2792</v>
      </c>
      <c r="B1608" s="192" t="s">
        <v>295</v>
      </c>
      <c r="C1608" s="192" t="s">
        <v>2792</v>
      </c>
      <c r="D1608" s="199" t="b">
        <v>0</v>
      </c>
      <c r="E1608" s="192" t="s">
        <v>151</v>
      </c>
      <c r="F1608" s="192" t="s">
        <v>3471</v>
      </c>
      <c r="G1608" s="192" t="s">
        <v>295</v>
      </c>
      <c r="H1608" s="192" t="s">
        <v>556</v>
      </c>
      <c r="I1608" s="192" t="s">
        <v>295</v>
      </c>
      <c r="J1608" s="192" t="s">
        <v>2838</v>
      </c>
      <c r="K1608" s="192" t="s">
        <v>4035</v>
      </c>
      <c r="L1608" s="192" t="s">
        <v>153</v>
      </c>
      <c r="M1608" s="192" t="s">
        <v>4048</v>
      </c>
      <c r="N1608" s="192" t="s">
        <v>295</v>
      </c>
      <c r="O1608" s="192" t="s">
        <v>263</v>
      </c>
      <c r="Q1608" s="192" t="s">
        <v>372</v>
      </c>
      <c r="R1608" s="192" t="s">
        <v>295</v>
      </c>
      <c r="S1608" s="199" t="b">
        <v>0</v>
      </c>
      <c r="V1608" s="198">
        <v>43399</v>
      </c>
      <c r="W1608" s="192" t="s">
        <v>295</v>
      </c>
      <c r="X1608"/>
      <c r="Z1608" s="192" t="s">
        <v>295</v>
      </c>
      <c r="AC1608" s="192" t="s">
        <v>3105</v>
      </c>
      <c r="AD1608" s="200">
        <v>43503</v>
      </c>
      <c r="AE1608" s="192" t="s">
        <v>583</v>
      </c>
      <c r="AF1608" s="192" t="s">
        <v>3106</v>
      </c>
      <c r="AG1608" s="192" t="s">
        <v>2884</v>
      </c>
      <c r="AH1608" s="198">
        <v>43570</v>
      </c>
      <c r="AI1608" s="192" t="s">
        <v>4937</v>
      </c>
      <c r="AJ1608" s="151" t="str">
        <f t="shared" si="25"/>
        <v>FS</v>
      </c>
      <c r="AK1608" s="151" t="b">
        <f>ISNUMBER(SEARCH("IRT",Table1[[#This Row],[Current_Status]]))</f>
        <v>0</v>
      </c>
      <c r="AL1608" s="152">
        <f>YEAR(Table1[[#This Row],[Project_Initiated]])</f>
        <v>2018</v>
      </c>
      <c r="AM1608" s="87">
        <v>43785</v>
      </c>
      <c r="AN1608" s="87" t="str">
        <f>IF(AND(Table1[[#This Row],[Completed Date]]&gt;="07/01/2019"+0,Table1[[#This Row],[Completed Date]]&lt;="6/30/2020"+0),"FY 19-20",IF(AND(Table1[[#This Row],[Completed Date]]&gt;="07/01/2018"+0,Table1[[#This Row],[Completed Date]]&lt;="6/30/2019"+0),"FY 18-19",""))</f>
        <v>FY 18-19</v>
      </c>
      <c r="AO1608" s="152" t="str">
        <f>IFERROR(FIND("R",Table1[[#This Row],[FS_Priority]]),"")</f>
        <v/>
      </c>
    </row>
    <row r="1609" spans="1:41" hidden="1" x14ac:dyDescent="0.25">
      <c r="A1609" s="192" t="s">
        <v>2793</v>
      </c>
      <c r="B1609" s="192" t="s">
        <v>295</v>
      </c>
      <c r="C1609" s="192" t="s">
        <v>2793</v>
      </c>
      <c r="D1609" s="199" t="b">
        <v>0</v>
      </c>
      <c r="E1609" s="192" t="s">
        <v>151</v>
      </c>
      <c r="F1609" s="192" t="s">
        <v>3542</v>
      </c>
      <c r="G1609" s="192" t="s">
        <v>295</v>
      </c>
      <c r="H1609" s="192" t="s">
        <v>556</v>
      </c>
      <c r="I1609" s="192" t="s">
        <v>4124</v>
      </c>
      <c r="J1609" s="192" t="s">
        <v>2838</v>
      </c>
      <c r="K1609" s="192" t="s">
        <v>4035</v>
      </c>
      <c r="L1609" s="192" t="s">
        <v>153</v>
      </c>
      <c r="M1609" s="192" t="s">
        <v>4108</v>
      </c>
      <c r="N1609" s="192" t="s">
        <v>295</v>
      </c>
      <c r="O1609" s="192" t="s">
        <v>243</v>
      </c>
      <c r="Q1609" s="192" t="s">
        <v>327</v>
      </c>
      <c r="R1609" s="192" t="s">
        <v>295</v>
      </c>
      <c r="S1609" s="199" t="b">
        <v>0</v>
      </c>
      <c r="V1609" s="198">
        <v>43402</v>
      </c>
      <c r="W1609" s="192" t="s">
        <v>295</v>
      </c>
      <c r="X1609"/>
      <c r="Z1609" s="192" t="s">
        <v>295</v>
      </c>
      <c r="AC1609" s="192" t="s">
        <v>3040</v>
      </c>
      <c r="AE1609" s="192" t="s">
        <v>243</v>
      </c>
      <c r="AF1609" s="192" t="s">
        <v>624</v>
      </c>
      <c r="AG1609" s="192" t="s">
        <v>624</v>
      </c>
      <c r="AH1609" s="198">
        <v>43528</v>
      </c>
      <c r="AI1609" s="192" t="s">
        <v>4937</v>
      </c>
      <c r="AJ1609" s="151" t="str">
        <f t="shared" si="25"/>
        <v>FS</v>
      </c>
      <c r="AK1609" s="151" t="b">
        <f>ISNUMBER(SEARCH("IRT",Table1[[#This Row],[Current_Status]]))</f>
        <v>0</v>
      </c>
      <c r="AL1609" s="152">
        <f>YEAR(Table1[[#This Row],[Project_Initiated]])</f>
        <v>2018</v>
      </c>
      <c r="AM1609" s="87">
        <v>43785</v>
      </c>
      <c r="AN1609" s="87" t="str">
        <f>IF(AND(Table1[[#This Row],[Completed Date]]&gt;="07/01/2019"+0,Table1[[#This Row],[Completed Date]]&lt;="6/30/2020"+0),"FY 19-20",IF(AND(Table1[[#This Row],[Completed Date]]&gt;="07/01/2018"+0,Table1[[#This Row],[Completed Date]]&lt;="6/30/2019"+0),"FY 18-19",""))</f>
        <v>FY 18-19</v>
      </c>
      <c r="AO1609" s="152" t="str">
        <f>IFERROR(FIND("R",Table1[[#This Row],[FS_Priority]]),"")</f>
        <v/>
      </c>
    </row>
    <row r="1610" spans="1:41" hidden="1" x14ac:dyDescent="0.25">
      <c r="A1610" s="192" t="s">
        <v>2780</v>
      </c>
      <c r="B1610" s="192" t="s">
        <v>295</v>
      </c>
      <c r="C1610" s="192" t="s">
        <v>2780</v>
      </c>
      <c r="D1610" s="199" t="b">
        <v>0</v>
      </c>
      <c r="E1610" s="192" t="s">
        <v>141</v>
      </c>
      <c r="F1610" s="192" t="s">
        <v>3386</v>
      </c>
      <c r="G1610" s="192" t="s">
        <v>295</v>
      </c>
      <c r="H1610" s="192" t="s">
        <v>548</v>
      </c>
      <c r="I1610" s="192" t="s">
        <v>295</v>
      </c>
      <c r="J1610" s="192" t="s">
        <v>2838</v>
      </c>
      <c r="K1610" s="192" t="s">
        <v>3951</v>
      </c>
      <c r="L1610" s="192" t="s">
        <v>381</v>
      </c>
      <c r="M1610" s="192" t="s">
        <v>3986</v>
      </c>
      <c r="N1610" s="192" t="s">
        <v>295</v>
      </c>
      <c r="O1610" s="192" t="s">
        <v>243</v>
      </c>
      <c r="Q1610" s="192" t="s">
        <v>302</v>
      </c>
      <c r="R1610" s="192" t="s">
        <v>295</v>
      </c>
      <c r="S1610" s="199" t="b">
        <v>0</v>
      </c>
      <c r="V1610" s="198">
        <v>43402</v>
      </c>
      <c r="W1610" s="192" t="s">
        <v>295</v>
      </c>
      <c r="X1610"/>
      <c r="Z1610" s="192" t="s">
        <v>295</v>
      </c>
      <c r="AC1610" s="192" t="s">
        <v>3179</v>
      </c>
      <c r="AD1610" s="167"/>
      <c r="AE1610" s="192" t="s">
        <v>243</v>
      </c>
      <c r="AF1610" s="192" t="s">
        <v>624</v>
      </c>
      <c r="AG1610" s="192" t="s">
        <v>624</v>
      </c>
      <c r="AH1610" s="200">
        <v>43594</v>
      </c>
      <c r="AI1610" s="192" t="s">
        <v>4937</v>
      </c>
      <c r="AJ1610" s="151" t="str">
        <f t="shared" si="25"/>
        <v>FS</v>
      </c>
      <c r="AK1610" s="151" t="b">
        <f>ISNUMBER(SEARCH("IRT",Table1[[#This Row],[Current_Status]]))</f>
        <v>0</v>
      </c>
      <c r="AL1610" s="152">
        <f>YEAR(Table1[[#This Row],[Project_Initiated]])</f>
        <v>2018</v>
      </c>
      <c r="AM1610" s="87">
        <v>43785</v>
      </c>
      <c r="AN1610" s="87" t="str">
        <f>IF(AND(Table1[[#This Row],[Completed Date]]&gt;="07/01/2019"+0,Table1[[#This Row],[Completed Date]]&lt;="6/30/2020"+0),"FY 19-20",IF(AND(Table1[[#This Row],[Completed Date]]&gt;="07/01/2018"+0,Table1[[#This Row],[Completed Date]]&lt;="6/30/2019"+0),"FY 18-19",""))</f>
        <v>FY 18-19</v>
      </c>
      <c r="AO1610" s="152" t="str">
        <f>IFERROR(FIND("R",Table1[[#This Row],[FS_Priority]]),"")</f>
        <v/>
      </c>
    </row>
    <row r="1611" spans="1:41" hidden="1" x14ac:dyDescent="0.25">
      <c r="A1611" s="192" t="s">
        <v>2782</v>
      </c>
      <c r="B1611" s="192" t="s">
        <v>295</v>
      </c>
      <c r="C1611" s="192" t="s">
        <v>2782</v>
      </c>
      <c r="D1611" s="199" t="b">
        <v>0</v>
      </c>
      <c r="E1611" s="192" t="s">
        <v>141</v>
      </c>
      <c r="F1611" s="192" t="s">
        <v>3413</v>
      </c>
      <c r="G1611" s="192" t="s">
        <v>295</v>
      </c>
      <c r="H1611" s="192" t="s">
        <v>548</v>
      </c>
      <c r="I1611" s="192" t="s">
        <v>295</v>
      </c>
      <c r="J1611" s="192" t="s">
        <v>2838</v>
      </c>
      <c r="K1611" s="192" t="s">
        <v>3951</v>
      </c>
      <c r="L1611" s="192" t="s">
        <v>381</v>
      </c>
      <c r="M1611" s="192" t="s">
        <v>3986</v>
      </c>
      <c r="N1611" s="192" t="s">
        <v>295</v>
      </c>
      <c r="O1611" s="192" t="s">
        <v>243</v>
      </c>
      <c r="Q1611" s="192" t="s">
        <v>320</v>
      </c>
      <c r="R1611" s="192" t="s">
        <v>295</v>
      </c>
      <c r="S1611" s="199" t="b">
        <v>0</v>
      </c>
      <c r="V1611" s="198">
        <v>43402</v>
      </c>
      <c r="W1611" s="192" t="s">
        <v>295</v>
      </c>
      <c r="X1611"/>
      <c r="Z1611" s="192" t="s">
        <v>295</v>
      </c>
      <c r="AC1611" s="192" t="s">
        <v>3040</v>
      </c>
      <c r="AE1611" s="192" t="s">
        <v>243</v>
      </c>
      <c r="AF1611" s="192" t="s">
        <v>624</v>
      </c>
      <c r="AG1611" s="192" t="s">
        <v>624</v>
      </c>
      <c r="AH1611" s="198">
        <v>43528</v>
      </c>
      <c r="AI1611" s="192" t="s">
        <v>4937</v>
      </c>
      <c r="AJ1611" s="151" t="str">
        <f t="shared" si="25"/>
        <v>FS</v>
      </c>
      <c r="AK1611" s="151" t="b">
        <f>ISNUMBER(SEARCH("IRT",Table1[[#This Row],[Current_Status]]))</f>
        <v>0</v>
      </c>
      <c r="AL1611" s="152">
        <f>YEAR(Table1[[#This Row],[Project_Initiated]])</f>
        <v>2018</v>
      </c>
      <c r="AM1611" s="87">
        <v>43785</v>
      </c>
      <c r="AN1611" s="87" t="str">
        <f>IF(AND(Table1[[#This Row],[Completed Date]]&gt;="07/01/2019"+0,Table1[[#This Row],[Completed Date]]&lt;="6/30/2020"+0),"FY 19-20",IF(AND(Table1[[#This Row],[Completed Date]]&gt;="07/01/2018"+0,Table1[[#This Row],[Completed Date]]&lt;="6/30/2019"+0),"FY 18-19",""))</f>
        <v>FY 18-19</v>
      </c>
      <c r="AO1611" s="152" t="str">
        <f>IFERROR(FIND("R",Table1[[#This Row],[FS_Priority]]),"")</f>
        <v/>
      </c>
    </row>
    <row r="1612" spans="1:41" hidden="1" x14ac:dyDescent="0.25">
      <c r="A1612" s="192" t="s">
        <v>2785</v>
      </c>
      <c r="B1612" s="192" t="s">
        <v>295</v>
      </c>
      <c r="C1612" s="192" t="s">
        <v>2785</v>
      </c>
      <c r="D1612" s="199" t="b">
        <v>0</v>
      </c>
      <c r="E1612" s="192" t="s">
        <v>141</v>
      </c>
      <c r="F1612" s="192" t="s">
        <v>3376</v>
      </c>
      <c r="G1612" s="192" t="s">
        <v>295</v>
      </c>
      <c r="H1612" s="192" t="s">
        <v>529</v>
      </c>
      <c r="I1612" s="192" t="s">
        <v>3977</v>
      </c>
      <c r="J1612" s="192" t="s">
        <v>2838</v>
      </c>
      <c r="K1612" s="192" t="s">
        <v>3951</v>
      </c>
      <c r="L1612" s="192" t="s">
        <v>381</v>
      </c>
      <c r="M1612" s="192" t="s">
        <v>3978</v>
      </c>
      <c r="N1612" s="192" t="s">
        <v>295</v>
      </c>
      <c r="O1612" s="192" t="s">
        <v>243</v>
      </c>
      <c r="Q1612" s="192" t="s">
        <v>295</v>
      </c>
      <c r="R1612" s="192" t="s">
        <v>295</v>
      </c>
      <c r="S1612" s="199" t="b">
        <v>0</v>
      </c>
      <c r="V1612" s="198">
        <v>43403</v>
      </c>
      <c r="W1612" s="192" t="s">
        <v>295</v>
      </c>
      <c r="X1612"/>
      <c r="Z1612" s="192" t="s">
        <v>295</v>
      </c>
      <c r="AC1612" s="192" t="s">
        <v>624</v>
      </c>
      <c r="AE1612" s="192" t="s">
        <v>243</v>
      </c>
      <c r="AF1612" s="192" t="s">
        <v>624</v>
      </c>
      <c r="AG1612" s="192" t="s">
        <v>624</v>
      </c>
      <c r="AH1612" s="198">
        <v>43539</v>
      </c>
      <c r="AI1612" s="192" t="s">
        <v>4937</v>
      </c>
      <c r="AJ1612" s="151" t="str">
        <f t="shared" si="25"/>
        <v>FS</v>
      </c>
      <c r="AK1612" s="151" t="b">
        <f>ISNUMBER(SEARCH("IRT",Table1[[#This Row],[Current_Status]]))</f>
        <v>0</v>
      </c>
      <c r="AL1612" s="152">
        <f>YEAR(Table1[[#This Row],[Project_Initiated]])</f>
        <v>2018</v>
      </c>
      <c r="AM1612" s="87">
        <v>43785</v>
      </c>
      <c r="AN1612" s="87" t="str">
        <f>IF(AND(Table1[[#This Row],[Completed Date]]&gt;="07/01/2019"+0,Table1[[#This Row],[Completed Date]]&lt;="6/30/2020"+0),"FY 19-20",IF(AND(Table1[[#This Row],[Completed Date]]&gt;="07/01/2018"+0,Table1[[#This Row],[Completed Date]]&lt;="6/30/2019"+0),"FY 18-19",""))</f>
        <v>FY 18-19</v>
      </c>
      <c r="AO1612" s="152" t="str">
        <f>IFERROR(FIND("R",Table1[[#This Row],[FS_Priority]]),"")</f>
        <v/>
      </c>
    </row>
    <row r="1613" spans="1:41" hidden="1" x14ac:dyDescent="0.25">
      <c r="A1613" s="192" t="s">
        <v>2788</v>
      </c>
      <c r="B1613" s="192" t="s">
        <v>295</v>
      </c>
      <c r="C1613" s="192" t="s">
        <v>2788</v>
      </c>
      <c r="D1613" s="199" t="b">
        <v>0</v>
      </c>
      <c r="E1613" s="192" t="s">
        <v>151</v>
      </c>
      <c r="F1613" s="192" t="s">
        <v>3485</v>
      </c>
      <c r="G1613" s="192" t="s">
        <v>295</v>
      </c>
      <c r="H1613" s="192" t="s">
        <v>557</v>
      </c>
      <c r="I1613" s="192" t="s">
        <v>4044</v>
      </c>
      <c r="J1613" s="192" t="s">
        <v>2838</v>
      </c>
      <c r="K1613" s="192" t="s">
        <v>4035</v>
      </c>
      <c r="L1613" s="192" t="s">
        <v>153</v>
      </c>
      <c r="M1613" s="192" t="s">
        <v>3913</v>
      </c>
      <c r="N1613" s="192" t="s">
        <v>295</v>
      </c>
      <c r="O1613" s="192" t="s">
        <v>243</v>
      </c>
      <c r="Q1613" s="192" t="s">
        <v>307</v>
      </c>
      <c r="R1613" s="192" t="s">
        <v>295</v>
      </c>
      <c r="S1613" s="199" t="b">
        <v>0</v>
      </c>
      <c r="V1613" s="198">
        <v>43404</v>
      </c>
      <c r="W1613" s="192" t="s">
        <v>295</v>
      </c>
      <c r="X1613"/>
      <c r="Z1613" s="192" t="s">
        <v>295</v>
      </c>
      <c r="AC1613" s="192" t="s">
        <v>3040</v>
      </c>
      <c r="AE1613" s="192" t="s">
        <v>243</v>
      </c>
      <c r="AF1613" s="192" t="s">
        <v>624</v>
      </c>
      <c r="AG1613" s="192" t="s">
        <v>624</v>
      </c>
      <c r="AH1613" s="198">
        <v>43528</v>
      </c>
      <c r="AI1613" s="192" t="s">
        <v>4937</v>
      </c>
      <c r="AJ1613" s="151" t="str">
        <f t="shared" si="25"/>
        <v>FS</v>
      </c>
      <c r="AK1613" s="151" t="b">
        <f>ISNUMBER(SEARCH("IRT",Table1[[#This Row],[Current_Status]]))</f>
        <v>0</v>
      </c>
      <c r="AL1613" s="152">
        <f>YEAR(Table1[[#This Row],[Project_Initiated]])</f>
        <v>2018</v>
      </c>
      <c r="AM1613" s="87">
        <v>43785</v>
      </c>
      <c r="AN1613" s="87" t="str">
        <f>IF(AND(Table1[[#This Row],[Completed Date]]&gt;="07/01/2019"+0,Table1[[#This Row],[Completed Date]]&lt;="6/30/2020"+0),"FY 19-20",IF(AND(Table1[[#This Row],[Completed Date]]&gt;="07/01/2018"+0,Table1[[#This Row],[Completed Date]]&lt;="6/30/2019"+0),"FY 18-19",""))</f>
        <v>FY 18-19</v>
      </c>
      <c r="AO1613" s="152" t="str">
        <f>IFERROR(FIND("R",Table1[[#This Row],[FS_Priority]]),"")</f>
        <v/>
      </c>
    </row>
    <row r="1614" spans="1:41" hidden="1" x14ac:dyDescent="0.25">
      <c r="A1614" s="192" t="s">
        <v>2787</v>
      </c>
      <c r="B1614" s="192" t="s">
        <v>295</v>
      </c>
      <c r="C1614" s="192" t="s">
        <v>2787</v>
      </c>
      <c r="D1614" s="199" t="b">
        <v>0</v>
      </c>
      <c r="E1614" s="192" t="s">
        <v>151</v>
      </c>
      <c r="F1614" s="192" t="s">
        <v>3544</v>
      </c>
      <c r="G1614" s="192" t="s">
        <v>295</v>
      </c>
      <c r="H1614" s="192" t="s">
        <v>116</v>
      </c>
      <c r="I1614" s="192" t="s">
        <v>4127</v>
      </c>
      <c r="J1614" s="192" t="s">
        <v>2838</v>
      </c>
      <c r="K1614" s="192" t="s">
        <v>4035</v>
      </c>
      <c r="L1614" s="192" t="s">
        <v>153</v>
      </c>
      <c r="M1614" s="192" t="s">
        <v>4060</v>
      </c>
      <c r="N1614" s="192" t="s">
        <v>295</v>
      </c>
      <c r="O1614" s="192" t="s">
        <v>243</v>
      </c>
      <c r="Q1614" s="192" t="s">
        <v>328</v>
      </c>
      <c r="R1614" s="192" t="s">
        <v>295</v>
      </c>
      <c r="S1614" s="199" t="b">
        <v>0</v>
      </c>
      <c r="V1614" s="198">
        <v>43405</v>
      </c>
      <c r="W1614" s="192" t="s">
        <v>295</v>
      </c>
      <c r="X1614"/>
      <c r="Z1614" s="192" t="s">
        <v>295</v>
      </c>
      <c r="AC1614" s="192" t="s">
        <v>3163</v>
      </c>
      <c r="AD1614" s="167"/>
      <c r="AE1614" s="192" t="s">
        <v>295</v>
      </c>
      <c r="AF1614" s="192" t="s">
        <v>295</v>
      </c>
      <c r="AG1614" s="192" t="s">
        <v>295</v>
      </c>
      <c r="AH1614" s="200">
        <v>43592</v>
      </c>
      <c r="AI1614" s="192" t="s">
        <v>4937</v>
      </c>
      <c r="AJ1614" s="151" t="str">
        <f t="shared" si="25"/>
        <v>FS</v>
      </c>
      <c r="AK1614" s="151" t="b">
        <f>ISNUMBER(SEARCH("IRT",Table1[[#This Row],[Current_Status]]))</f>
        <v>0</v>
      </c>
      <c r="AL1614" s="152">
        <f>YEAR(Table1[[#This Row],[Project_Initiated]])</f>
        <v>2018</v>
      </c>
      <c r="AM1614" s="87">
        <v>43785</v>
      </c>
      <c r="AN1614" s="87" t="str">
        <f>IF(AND(Table1[[#This Row],[Completed Date]]&gt;="07/01/2019"+0,Table1[[#This Row],[Completed Date]]&lt;="6/30/2020"+0),"FY 19-20",IF(AND(Table1[[#This Row],[Completed Date]]&gt;="07/01/2018"+0,Table1[[#This Row],[Completed Date]]&lt;="6/30/2019"+0),"FY 18-19",""))</f>
        <v>FY 18-19</v>
      </c>
      <c r="AO1614" s="152" t="str">
        <f>IFERROR(FIND("R",Table1[[#This Row],[FS_Priority]]),"")</f>
        <v/>
      </c>
    </row>
    <row r="1615" spans="1:41" hidden="1" x14ac:dyDescent="0.25">
      <c r="A1615" s="192" t="s">
        <v>2806</v>
      </c>
      <c r="B1615" s="192" t="s">
        <v>295</v>
      </c>
      <c r="C1615" s="192" t="s">
        <v>2806</v>
      </c>
      <c r="D1615" s="199" t="b">
        <v>0</v>
      </c>
      <c r="E1615" s="192" t="s">
        <v>2823</v>
      </c>
      <c r="F1615" s="192" t="s">
        <v>3554</v>
      </c>
      <c r="G1615" s="192" t="s">
        <v>295</v>
      </c>
      <c r="H1615" s="192" t="s">
        <v>531</v>
      </c>
      <c r="I1615" s="192" t="s">
        <v>4145</v>
      </c>
      <c r="J1615" s="192" t="s">
        <v>2838</v>
      </c>
      <c r="K1615" s="192" t="s">
        <v>4143</v>
      </c>
      <c r="L1615" s="192" t="s">
        <v>2807</v>
      </c>
      <c r="M1615" s="192" t="s">
        <v>4146</v>
      </c>
      <c r="N1615" s="192" t="s">
        <v>295</v>
      </c>
      <c r="O1615" s="192" t="s">
        <v>243</v>
      </c>
      <c r="Q1615" s="192" t="s">
        <v>302</v>
      </c>
      <c r="R1615" s="192" t="s">
        <v>295</v>
      </c>
      <c r="S1615" s="199" t="b">
        <v>0</v>
      </c>
      <c r="V1615" s="198">
        <v>43405</v>
      </c>
      <c r="W1615" s="192" t="s">
        <v>295</v>
      </c>
      <c r="X1615"/>
      <c r="Z1615" s="192" t="s">
        <v>295</v>
      </c>
      <c r="AC1615" s="192" t="s">
        <v>2998</v>
      </c>
      <c r="AE1615" s="192" t="s">
        <v>243</v>
      </c>
      <c r="AF1615" s="192" t="s">
        <v>624</v>
      </c>
      <c r="AG1615" s="192" t="s">
        <v>624</v>
      </c>
      <c r="AH1615" s="200">
        <v>43497</v>
      </c>
      <c r="AI1615" s="192" t="s">
        <v>4937</v>
      </c>
      <c r="AJ1615" s="151" t="str">
        <f t="shared" si="25"/>
        <v>FS</v>
      </c>
      <c r="AK1615" s="151" t="b">
        <f>ISNUMBER(SEARCH("IRT",Table1[[#This Row],[Current_Status]]))</f>
        <v>0</v>
      </c>
      <c r="AL1615" s="152">
        <f>YEAR(Table1[[#This Row],[Project_Initiated]])</f>
        <v>2018</v>
      </c>
      <c r="AM1615" s="87">
        <v>43785</v>
      </c>
      <c r="AN1615" s="87" t="str">
        <f>IF(AND(Table1[[#This Row],[Completed Date]]&gt;="07/01/2019"+0,Table1[[#This Row],[Completed Date]]&lt;="6/30/2020"+0),"FY 19-20",IF(AND(Table1[[#This Row],[Completed Date]]&gt;="07/01/2018"+0,Table1[[#This Row],[Completed Date]]&lt;="6/30/2019"+0),"FY 18-19",""))</f>
        <v>FY 18-19</v>
      </c>
      <c r="AO1615" s="152" t="str">
        <f>IFERROR(FIND("R",Table1[[#This Row],[FS_Priority]]),"")</f>
        <v/>
      </c>
    </row>
    <row r="1616" spans="1:41" hidden="1" x14ac:dyDescent="0.25">
      <c r="A1616" s="192" t="s">
        <v>2781</v>
      </c>
      <c r="B1616" s="192" t="s">
        <v>295</v>
      </c>
      <c r="C1616" s="192" t="s">
        <v>2781</v>
      </c>
      <c r="D1616" s="199" t="b">
        <v>0</v>
      </c>
      <c r="E1616" s="192" t="s">
        <v>141</v>
      </c>
      <c r="F1616" s="192" t="s">
        <v>3423</v>
      </c>
      <c r="G1616" s="192" t="s">
        <v>295</v>
      </c>
      <c r="H1616" s="192" t="s">
        <v>549</v>
      </c>
      <c r="I1616" s="192" t="s">
        <v>4016</v>
      </c>
      <c r="J1616" s="192" t="s">
        <v>2838</v>
      </c>
      <c r="K1616" s="192" t="s">
        <v>3951</v>
      </c>
      <c r="L1616" s="192" t="s">
        <v>381</v>
      </c>
      <c r="M1616" s="192" t="s">
        <v>3957</v>
      </c>
      <c r="N1616" s="192" t="s">
        <v>295</v>
      </c>
      <c r="O1616" s="192" t="s">
        <v>243</v>
      </c>
      <c r="Q1616" s="192" t="s">
        <v>323</v>
      </c>
      <c r="R1616" s="192" t="s">
        <v>295</v>
      </c>
      <c r="S1616" s="199" t="b">
        <v>0</v>
      </c>
      <c r="V1616" s="198">
        <v>43409</v>
      </c>
      <c r="W1616" s="192" t="s">
        <v>295</v>
      </c>
      <c r="X1616"/>
      <c r="Z1616" s="192" t="s">
        <v>295</v>
      </c>
      <c r="AC1616" s="192" t="s">
        <v>3040</v>
      </c>
      <c r="AE1616" s="192" t="s">
        <v>243</v>
      </c>
      <c r="AF1616" s="192" t="s">
        <v>624</v>
      </c>
      <c r="AG1616" s="192" t="s">
        <v>624</v>
      </c>
      <c r="AH1616" s="198">
        <v>43528</v>
      </c>
      <c r="AI1616" s="192" t="s">
        <v>4937</v>
      </c>
      <c r="AJ1616" s="151" t="str">
        <f t="shared" si="25"/>
        <v>FS</v>
      </c>
      <c r="AK1616" s="151" t="b">
        <f>ISNUMBER(SEARCH("IRT",Table1[[#This Row],[Current_Status]]))</f>
        <v>0</v>
      </c>
      <c r="AL1616" s="152">
        <f>YEAR(Table1[[#This Row],[Project_Initiated]])</f>
        <v>2018</v>
      </c>
      <c r="AM1616" s="87">
        <v>43785</v>
      </c>
      <c r="AN1616" s="87" t="str">
        <f>IF(AND(Table1[[#This Row],[Completed Date]]&gt;="07/01/2019"+0,Table1[[#This Row],[Completed Date]]&lt;="6/30/2020"+0),"FY 19-20",IF(AND(Table1[[#This Row],[Completed Date]]&gt;="07/01/2018"+0,Table1[[#This Row],[Completed Date]]&lt;="6/30/2019"+0),"FY 18-19",""))</f>
        <v>FY 18-19</v>
      </c>
      <c r="AO1616" s="152" t="str">
        <f>IFERROR(FIND("R",Table1[[#This Row],[FS_Priority]]),"")</f>
        <v/>
      </c>
    </row>
    <row r="1617" spans="1:41" hidden="1" x14ac:dyDescent="0.25">
      <c r="A1617" s="192" t="s">
        <v>3022</v>
      </c>
      <c r="B1617" s="192" t="s">
        <v>295</v>
      </c>
      <c r="C1617" s="192" t="s">
        <v>3022</v>
      </c>
      <c r="D1617" s="199" t="b">
        <v>0</v>
      </c>
      <c r="E1617" s="192" t="s">
        <v>189</v>
      </c>
      <c r="F1617" s="192" t="s">
        <v>3572</v>
      </c>
      <c r="G1617" s="192" t="s">
        <v>295</v>
      </c>
      <c r="H1617" s="192" t="s">
        <v>375</v>
      </c>
      <c r="I1617" s="192" t="s">
        <v>4171</v>
      </c>
      <c r="J1617" s="192" t="s">
        <v>2838</v>
      </c>
      <c r="K1617" s="192" t="s">
        <v>4164</v>
      </c>
      <c r="L1617" s="192" t="s">
        <v>487</v>
      </c>
      <c r="M1617" s="192" t="s">
        <v>4169</v>
      </c>
      <c r="N1617" s="192" t="s">
        <v>295</v>
      </c>
      <c r="O1617" s="192" t="s">
        <v>263</v>
      </c>
      <c r="Q1617" s="192" t="s">
        <v>372</v>
      </c>
      <c r="R1617" s="192" t="s">
        <v>295</v>
      </c>
      <c r="S1617" s="199" t="b">
        <v>0</v>
      </c>
      <c r="V1617" s="198">
        <v>43411</v>
      </c>
      <c r="W1617" s="192" t="s">
        <v>295</v>
      </c>
      <c r="X1617"/>
      <c r="Z1617" s="192" t="s">
        <v>295</v>
      </c>
      <c r="AC1617" s="192" t="s">
        <v>3124</v>
      </c>
      <c r="AD1617" s="167"/>
      <c r="AE1617" s="192" t="s">
        <v>583</v>
      </c>
      <c r="AF1617" s="192" t="s">
        <v>3023</v>
      </c>
      <c r="AG1617" s="192" t="s">
        <v>295</v>
      </c>
      <c r="AH1617" s="200">
        <v>43522</v>
      </c>
      <c r="AI1617" s="192" t="s">
        <v>4932</v>
      </c>
      <c r="AJ1617" s="151" t="str">
        <f t="shared" si="25"/>
        <v>FS</v>
      </c>
      <c r="AK1617" s="151" t="b">
        <f>ISNUMBER(SEARCH("IRT",Table1[[#This Row],[Current_Status]]))</f>
        <v>0</v>
      </c>
      <c r="AL1617" s="152">
        <f>YEAR(Table1[[#This Row],[Project_Initiated]])</f>
        <v>2018</v>
      </c>
      <c r="AM1617" s="87">
        <v>43785</v>
      </c>
      <c r="AN1617" s="87" t="str">
        <f>IF(AND(Table1[[#This Row],[Completed Date]]&gt;="07/01/2019"+0,Table1[[#This Row],[Completed Date]]&lt;="6/30/2020"+0),"FY 19-20",IF(AND(Table1[[#This Row],[Completed Date]]&gt;="07/01/2018"+0,Table1[[#This Row],[Completed Date]]&lt;="6/30/2019"+0),"FY 18-19",""))</f>
        <v>FY 18-19</v>
      </c>
      <c r="AO1617" s="152" t="str">
        <f>IFERROR(FIND("R",Table1[[#This Row],[FS_Priority]]),"")</f>
        <v/>
      </c>
    </row>
    <row r="1618" spans="1:41" hidden="1" x14ac:dyDescent="0.25">
      <c r="A1618" s="192" t="s">
        <v>2779</v>
      </c>
      <c r="B1618" s="192" t="s">
        <v>295</v>
      </c>
      <c r="C1618" s="192" t="s">
        <v>2779</v>
      </c>
      <c r="D1618" s="199" t="b">
        <v>0</v>
      </c>
      <c r="E1618" s="192" t="s">
        <v>530</v>
      </c>
      <c r="F1618" s="192" t="s">
        <v>3351</v>
      </c>
      <c r="G1618" s="192" t="s">
        <v>295</v>
      </c>
      <c r="H1618" s="192" t="s">
        <v>3873</v>
      </c>
      <c r="I1618" s="192" t="s">
        <v>3941</v>
      </c>
      <c r="J1618" s="192" t="s">
        <v>2838</v>
      </c>
      <c r="K1618" s="192" t="s">
        <v>3932</v>
      </c>
      <c r="L1618" s="192" t="s">
        <v>2778</v>
      </c>
      <c r="M1618" s="192" t="s">
        <v>3942</v>
      </c>
      <c r="N1618" s="192" t="s">
        <v>295</v>
      </c>
      <c r="O1618" s="192" t="s">
        <v>243</v>
      </c>
      <c r="Q1618" s="192" t="s">
        <v>302</v>
      </c>
      <c r="R1618" s="192" t="s">
        <v>295</v>
      </c>
      <c r="S1618" s="199" t="b">
        <v>0</v>
      </c>
      <c r="V1618" s="198">
        <v>43411</v>
      </c>
      <c r="W1618" s="192" t="s">
        <v>295</v>
      </c>
      <c r="X1618"/>
      <c r="Z1618" s="192" t="s">
        <v>295</v>
      </c>
      <c r="AC1618" s="192" t="s">
        <v>2998</v>
      </c>
      <c r="AE1618" s="192" t="s">
        <v>243</v>
      </c>
      <c r="AF1618" s="192" t="s">
        <v>624</v>
      </c>
      <c r="AG1618" s="192" t="s">
        <v>624</v>
      </c>
      <c r="AH1618" s="198">
        <v>43497</v>
      </c>
      <c r="AI1618" s="192" t="s">
        <v>4937</v>
      </c>
      <c r="AJ1618" s="151" t="str">
        <f t="shared" si="25"/>
        <v>FS</v>
      </c>
      <c r="AK1618" s="151" t="b">
        <f>ISNUMBER(SEARCH("IRT",Table1[[#This Row],[Current_Status]]))</f>
        <v>0</v>
      </c>
      <c r="AL1618" s="152">
        <f>YEAR(Table1[[#This Row],[Project_Initiated]])</f>
        <v>2018</v>
      </c>
      <c r="AM1618" s="87">
        <v>43785</v>
      </c>
      <c r="AN1618" s="87" t="str">
        <f>IF(AND(Table1[[#This Row],[Completed Date]]&gt;="07/01/2019"+0,Table1[[#This Row],[Completed Date]]&lt;="6/30/2020"+0),"FY 19-20",IF(AND(Table1[[#This Row],[Completed Date]]&gt;="07/01/2018"+0,Table1[[#This Row],[Completed Date]]&lt;="6/30/2019"+0),"FY 18-19",""))</f>
        <v>FY 18-19</v>
      </c>
      <c r="AO1618" s="152" t="str">
        <f>IFERROR(FIND("R",Table1[[#This Row],[FS_Priority]]),"")</f>
        <v/>
      </c>
    </row>
    <row r="1619" spans="1:41" hidden="1" x14ac:dyDescent="0.25">
      <c r="A1619" s="192" t="s">
        <v>2789</v>
      </c>
      <c r="B1619" s="192" t="s">
        <v>295</v>
      </c>
      <c r="C1619" s="192" t="s">
        <v>2789</v>
      </c>
      <c r="D1619" s="199" t="b">
        <v>0</v>
      </c>
      <c r="E1619" s="192" t="s">
        <v>151</v>
      </c>
      <c r="F1619" s="192" t="s">
        <v>3486</v>
      </c>
      <c r="G1619" s="192" t="s">
        <v>4080</v>
      </c>
      <c r="H1619" s="192" t="s">
        <v>4081</v>
      </c>
      <c r="I1619" s="192" t="s">
        <v>295</v>
      </c>
      <c r="J1619" s="192" t="s">
        <v>2820</v>
      </c>
      <c r="K1619" s="192" t="s">
        <v>4035</v>
      </c>
      <c r="L1619" s="192" t="s">
        <v>153</v>
      </c>
      <c r="M1619" s="192" t="s">
        <v>4041</v>
      </c>
      <c r="N1619" s="192" t="s">
        <v>295</v>
      </c>
      <c r="O1619" s="192" t="s">
        <v>263</v>
      </c>
      <c r="Q1619" s="192" t="s">
        <v>3588</v>
      </c>
      <c r="R1619" s="192" t="s">
        <v>3071</v>
      </c>
      <c r="S1619" s="199" t="b">
        <v>0</v>
      </c>
      <c r="V1619" s="198">
        <v>43412</v>
      </c>
      <c r="W1619" s="192" t="s">
        <v>295</v>
      </c>
      <c r="X1619"/>
      <c r="Z1619" s="192" t="s">
        <v>295</v>
      </c>
      <c r="AC1619" s="192" t="s">
        <v>5080</v>
      </c>
      <c r="AD1619" s="200">
        <v>43560</v>
      </c>
      <c r="AE1619" s="192" t="s">
        <v>583</v>
      </c>
      <c r="AF1619" s="192" t="s">
        <v>4982</v>
      </c>
      <c r="AG1619" s="192" t="s">
        <v>2884</v>
      </c>
      <c r="AH1619" s="167"/>
      <c r="AI1619" s="192" t="s">
        <v>4934</v>
      </c>
      <c r="AJ1619" s="151" t="str">
        <f t="shared" si="25"/>
        <v>FS</v>
      </c>
      <c r="AK1619" s="151" t="b">
        <f>ISNUMBER(SEARCH("IRT",Table1[[#This Row],[Current_Status]]))</f>
        <v>0</v>
      </c>
      <c r="AL1619" s="152">
        <f>YEAR(Table1[[#This Row],[Project_Initiated]])</f>
        <v>2018</v>
      </c>
      <c r="AM1619" s="87">
        <v>43785</v>
      </c>
      <c r="AN1619" s="87" t="str">
        <f>IF(AND(Table1[[#This Row],[Completed Date]]&gt;="07/01/2019"+0,Table1[[#This Row],[Completed Date]]&lt;="6/30/2020"+0),"FY 19-20",IF(AND(Table1[[#This Row],[Completed Date]]&gt;="07/01/2018"+0,Table1[[#This Row],[Completed Date]]&lt;="6/30/2019"+0),"FY 18-19",""))</f>
        <v/>
      </c>
      <c r="AO1619" s="152">
        <f>IFERROR(FIND("R",Table1[[#This Row],[FS_Priority]]),"")</f>
        <v>1</v>
      </c>
    </row>
    <row r="1620" spans="1:41" hidden="1" x14ac:dyDescent="0.25">
      <c r="A1620" s="192" t="s">
        <v>2935</v>
      </c>
      <c r="B1620" s="192" t="s">
        <v>295</v>
      </c>
      <c r="C1620" s="192" t="s">
        <v>2935</v>
      </c>
      <c r="D1620" s="199" t="b">
        <v>0</v>
      </c>
      <c r="E1620" s="192" t="s">
        <v>141</v>
      </c>
      <c r="F1620" s="192" t="s">
        <v>3392</v>
      </c>
      <c r="G1620" s="192" t="s">
        <v>295</v>
      </c>
      <c r="H1620" s="192" t="s">
        <v>549</v>
      </c>
      <c r="I1620" s="192" t="s">
        <v>3989</v>
      </c>
      <c r="J1620" s="192" t="s">
        <v>2838</v>
      </c>
      <c r="K1620" s="192" t="s">
        <v>3951</v>
      </c>
      <c r="L1620" s="192" t="s">
        <v>381</v>
      </c>
      <c r="M1620" s="192" t="s">
        <v>3990</v>
      </c>
      <c r="N1620" s="192" t="s">
        <v>295</v>
      </c>
      <c r="O1620" s="192" t="s">
        <v>243</v>
      </c>
      <c r="Q1620" s="192" t="s">
        <v>305</v>
      </c>
      <c r="R1620" s="192" t="s">
        <v>295</v>
      </c>
      <c r="S1620" s="199" t="b">
        <v>0</v>
      </c>
      <c r="V1620" s="198">
        <v>43417</v>
      </c>
      <c r="W1620" s="192" t="s">
        <v>295</v>
      </c>
      <c r="X1620"/>
      <c r="Z1620" s="192" t="s">
        <v>295</v>
      </c>
      <c r="AC1620" s="192" t="s">
        <v>3040</v>
      </c>
      <c r="AE1620" s="192" t="s">
        <v>295</v>
      </c>
      <c r="AF1620" s="192" t="s">
        <v>295</v>
      </c>
      <c r="AG1620" s="192" t="s">
        <v>295</v>
      </c>
      <c r="AH1620" s="198">
        <v>43528</v>
      </c>
      <c r="AI1620" s="192" t="s">
        <v>4931</v>
      </c>
      <c r="AJ1620" s="151" t="str">
        <f t="shared" si="25"/>
        <v>FS</v>
      </c>
      <c r="AK1620" s="151" t="b">
        <f>ISNUMBER(SEARCH("IRT",Table1[[#This Row],[Current_Status]]))</f>
        <v>0</v>
      </c>
      <c r="AL1620" s="152">
        <f>YEAR(Table1[[#This Row],[Project_Initiated]])</f>
        <v>2018</v>
      </c>
      <c r="AM1620" s="87">
        <v>43785</v>
      </c>
      <c r="AN1620" s="87" t="str">
        <f>IF(AND(Table1[[#This Row],[Completed Date]]&gt;="07/01/2019"+0,Table1[[#This Row],[Completed Date]]&lt;="6/30/2020"+0),"FY 19-20",IF(AND(Table1[[#This Row],[Completed Date]]&gt;="07/01/2018"+0,Table1[[#This Row],[Completed Date]]&lt;="6/30/2019"+0),"FY 18-19",""))</f>
        <v>FY 18-19</v>
      </c>
      <c r="AO1620" s="152" t="str">
        <f>IFERROR(FIND("R",Table1[[#This Row],[FS_Priority]]),"")</f>
        <v/>
      </c>
    </row>
    <row r="1621" spans="1:41" hidden="1" x14ac:dyDescent="0.25">
      <c r="A1621" s="192" t="s">
        <v>2950</v>
      </c>
      <c r="B1621" s="192" t="s">
        <v>295</v>
      </c>
      <c r="C1621" s="192" t="s">
        <v>2950</v>
      </c>
      <c r="D1621" s="199" t="b">
        <v>0</v>
      </c>
      <c r="E1621" s="192" t="s">
        <v>4818</v>
      </c>
      <c r="F1621" s="192" t="s">
        <v>3644</v>
      </c>
      <c r="G1621" s="192" t="s">
        <v>295</v>
      </c>
      <c r="H1621" s="192" t="s">
        <v>545</v>
      </c>
      <c r="I1621" s="192" t="s">
        <v>4274</v>
      </c>
      <c r="J1621" s="192" t="s">
        <v>2838</v>
      </c>
      <c r="K1621" s="192" t="s">
        <v>4268</v>
      </c>
      <c r="L1621" s="192" t="s">
        <v>521</v>
      </c>
      <c r="M1621" s="192" t="s">
        <v>4275</v>
      </c>
      <c r="N1621" s="192" t="s">
        <v>295</v>
      </c>
      <c r="O1621" s="192" t="s">
        <v>243</v>
      </c>
      <c r="Q1621" s="192" t="s">
        <v>302</v>
      </c>
      <c r="R1621" s="192" t="s">
        <v>295</v>
      </c>
      <c r="S1621" s="199" t="b">
        <v>0</v>
      </c>
      <c r="V1621" s="198">
        <v>43423</v>
      </c>
      <c r="W1621" s="192" t="s">
        <v>295</v>
      </c>
      <c r="X1621"/>
      <c r="Z1621" s="192" t="s">
        <v>295</v>
      </c>
      <c r="AC1621" s="192" t="s">
        <v>3040</v>
      </c>
      <c r="AE1621" s="192" t="s">
        <v>295</v>
      </c>
      <c r="AF1621" s="192" t="s">
        <v>295</v>
      </c>
      <c r="AG1621" s="192" t="s">
        <v>295</v>
      </c>
      <c r="AH1621" s="198">
        <v>43528</v>
      </c>
      <c r="AI1621" s="192" t="s">
        <v>4931</v>
      </c>
      <c r="AJ1621" s="151" t="str">
        <f t="shared" si="25"/>
        <v>FS</v>
      </c>
      <c r="AK1621" s="151" t="b">
        <f>ISNUMBER(SEARCH("IRT",Table1[[#This Row],[Current_Status]]))</f>
        <v>0</v>
      </c>
      <c r="AL1621" s="152">
        <f>YEAR(Table1[[#This Row],[Project_Initiated]])</f>
        <v>2018</v>
      </c>
      <c r="AM1621" s="87">
        <v>43785</v>
      </c>
      <c r="AN1621" s="87" t="str">
        <f>IF(AND(Table1[[#This Row],[Completed Date]]&gt;="07/01/2019"+0,Table1[[#This Row],[Completed Date]]&lt;="6/30/2020"+0),"FY 19-20",IF(AND(Table1[[#This Row],[Completed Date]]&gt;="07/01/2018"+0,Table1[[#This Row],[Completed Date]]&lt;="6/30/2019"+0),"FY 18-19",""))</f>
        <v>FY 18-19</v>
      </c>
      <c r="AO1621" s="152" t="str">
        <f>IFERROR(FIND("R",Table1[[#This Row],[FS_Priority]]),"")</f>
        <v/>
      </c>
    </row>
    <row r="1622" spans="1:41" hidden="1" x14ac:dyDescent="0.25">
      <c r="A1622" s="192" t="s">
        <v>2940</v>
      </c>
      <c r="B1622" s="192" t="s">
        <v>295</v>
      </c>
      <c r="C1622" s="192" t="s">
        <v>2940</v>
      </c>
      <c r="D1622" s="199" t="b">
        <v>0</v>
      </c>
      <c r="E1622" s="192" t="s">
        <v>2823</v>
      </c>
      <c r="F1622" s="192" t="s">
        <v>3555</v>
      </c>
      <c r="G1622" s="192" t="s">
        <v>295</v>
      </c>
      <c r="H1622" s="192" t="s">
        <v>531</v>
      </c>
      <c r="I1622" s="192" t="s">
        <v>4144</v>
      </c>
      <c r="J1622" s="192" t="s">
        <v>2838</v>
      </c>
      <c r="K1622" s="192" t="s">
        <v>4143</v>
      </c>
      <c r="L1622" s="192" t="s">
        <v>2807</v>
      </c>
      <c r="M1622" s="192" t="s">
        <v>3948</v>
      </c>
      <c r="N1622" s="192" t="s">
        <v>295</v>
      </c>
      <c r="O1622" s="192" t="s">
        <v>243</v>
      </c>
      <c r="Q1622" s="192" t="s">
        <v>302</v>
      </c>
      <c r="R1622" s="192" t="s">
        <v>295</v>
      </c>
      <c r="S1622" s="199" t="b">
        <v>0</v>
      </c>
      <c r="V1622" s="198">
        <v>43424</v>
      </c>
      <c r="W1622" s="192" t="s">
        <v>295</v>
      </c>
      <c r="X1622"/>
      <c r="Z1622" s="192" t="s">
        <v>295</v>
      </c>
      <c r="AC1622" s="192" t="s">
        <v>3003</v>
      </c>
      <c r="AE1622" s="192" t="s">
        <v>295</v>
      </c>
      <c r="AF1622" s="192" t="s">
        <v>295</v>
      </c>
      <c r="AG1622" s="192" t="s">
        <v>295</v>
      </c>
      <c r="AH1622" s="198">
        <v>43504</v>
      </c>
      <c r="AI1622" s="192" t="s">
        <v>4931</v>
      </c>
      <c r="AJ1622" s="151" t="str">
        <f t="shared" si="25"/>
        <v>FS</v>
      </c>
      <c r="AK1622" s="151" t="b">
        <f>ISNUMBER(SEARCH("IRT",Table1[[#This Row],[Current_Status]]))</f>
        <v>0</v>
      </c>
      <c r="AL1622" s="152">
        <f>YEAR(Table1[[#This Row],[Project_Initiated]])</f>
        <v>2018</v>
      </c>
      <c r="AM1622" s="87">
        <v>43785</v>
      </c>
      <c r="AN1622" s="87" t="str">
        <f>IF(AND(Table1[[#This Row],[Completed Date]]&gt;="07/01/2019"+0,Table1[[#This Row],[Completed Date]]&lt;="6/30/2020"+0),"FY 19-20",IF(AND(Table1[[#This Row],[Completed Date]]&gt;="07/01/2018"+0,Table1[[#This Row],[Completed Date]]&lt;="6/30/2019"+0),"FY 18-19",""))</f>
        <v>FY 18-19</v>
      </c>
      <c r="AO1622" s="152" t="str">
        <f>IFERROR(FIND("R",Table1[[#This Row],[FS_Priority]]),"")</f>
        <v/>
      </c>
    </row>
    <row r="1623" spans="1:41" hidden="1" x14ac:dyDescent="0.25">
      <c r="A1623" s="192" t="s">
        <v>2945</v>
      </c>
      <c r="B1623" s="192" t="s">
        <v>295</v>
      </c>
      <c r="C1623" s="192" t="s">
        <v>2945</v>
      </c>
      <c r="D1623" s="199" t="b">
        <v>0</v>
      </c>
      <c r="E1623" s="192" t="s">
        <v>2977</v>
      </c>
      <c r="F1623" s="192" t="s">
        <v>3590</v>
      </c>
      <c r="G1623" s="192" t="s">
        <v>295</v>
      </c>
      <c r="H1623" s="192" t="s">
        <v>531</v>
      </c>
      <c r="I1623" s="192" t="s">
        <v>4205</v>
      </c>
      <c r="J1623" s="192" t="s">
        <v>2838</v>
      </c>
      <c r="K1623" s="192" t="s">
        <v>4158</v>
      </c>
      <c r="L1623" s="192" t="s">
        <v>2978</v>
      </c>
      <c r="M1623" s="192" t="s">
        <v>4206</v>
      </c>
      <c r="N1623" s="192" t="s">
        <v>295</v>
      </c>
      <c r="O1623" s="192" t="s">
        <v>263</v>
      </c>
      <c r="Q1623" s="192" t="s">
        <v>372</v>
      </c>
      <c r="R1623" s="192" t="s">
        <v>295</v>
      </c>
      <c r="S1623" s="199" t="b">
        <v>0</v>
      </c>
      <c r="V1623" s="198">
        <v>43424</v>
      </c>
      <c r="W1623" s="192" t="s">
        <v>295</v>
      </c>
      <c r="X1623"/>
      <c r="Z1623" s="192" t="s">
        <v>295</v>
      </c>
      <c r="AC1623" s="192" t="s">
        <v>3130</v>
      </c>
      <c r="AD1623" s="200">
        <v>43503</v>
      </c>
      <c r="AE1623" s="192" t="s">
        <v>583</v>
      </c>
      <c r="AF1623" s="192" t="s">
        <v>3131</v>
      </c>
      <c r="AG1623" s="192" t="s">
        <v>2884</v>
      </c>
      <c r="AH1623" s="198">
        <v>43570</v>
      </c>
      <c r="AI1623" s="192" t="s">
        <v>4931</v>
      </c>
      <c r="AJ1623" s="151" t="str">
        <f t="shared" si="25"/>
        <v>FS</v>
      </c>
      <c r="AK1623" s="151" t="b">
        <f>ISNUMBER(SEARCH("IRT",Table1[[#This Row],[Current_Status]]))</f>
        <v>0</v>
      </c>
      <c r="AL1623" s="152">
        <f>YEAR(Table1[[#This Row],[Project_Initiated]])</f>
        <v>2018</v>
      </c>
      <c r="AM1623" s="87">
        <v>43785</v>
      </c>
      <c r="AN1623" s="87" t="str">
        <f>IF(AND(Table1[[#This Row],[Completed Date]]&gt;="07/01/2019"+0,Table1[[#This Row],[Completed Date]]&lt;="6/30/2020"+0),"FY 19-20",IF(AND(Table1[[#This Row],[Completed Date]]&gt;="07/01/2018"+0,Table1[[#This Row],[Completed Date]]&lt;="6/30/2019"+0),"FY 18-19",""))</f>
        <v>FY 18-19</v>
      </c>
      <c r="AO1623" s="152" t="str">
        <f>IFERROR(FIND("R",Table1[[#This Row],[FS_Priority]]),"")</f>
        <v/>
      </c>
    </row>
    <row r="1624" spans="1:41" hidden="1" x14ac:dyDescent="0.25">
      <c r="A1624" s="192" t="s">
        <v>3031</v>
      </c>
      <c r="B1624" s="192" t="s">
        <v>295</v>
      </c>
      <c r="C1624" s="192" t="s">
        <v>3031</v>
      </c>
      <c r="D1624" s="199" t="b">
        <v>0</v>
      </c>
      <c r="E1624" s="192" t="s">
        <v>76</v>
      </c>
      <c r="F1624" s="192" t="s">
        <v>3305</v>
      </c>
      <c r="G1624" s="192" t="s">
        <v>3058</v>
      </c>
      <c r="H1624" s="192" t="s">
        <v>3873</v>
      </c>
      <c r="I1624" s="192" t="s">
        <v>3874</v>
      </c>
      <c r="J1624" s="192" t="s">
        <v>2838</v>
      </c>
      <c r="K1624" s="192" t="s">
        <v>3856</v>
      </c>
      <c r="L1624" s="192" t="s">
        <v>77</v>
      </c>
      <c r="M1624" s="192" t="s">
        <v>3875</v>
      </c>
      <c r="N1624" s="192" t="s">
        <v>295</v>
      </c>
      <c r="O1624" s="192" t="s">
        <v>263</v>
      </c>
      <c r="Q1624" s="192" t="s">
        <v>372</v>
      </c>
      <c r="R1624" s="192" t="s">
        <v>295</v>
      </c>
      <c r="S1624" s="199" t="b">
        <v>0</v>
      </c>
      <c r="V1624" s="198">
        <v>43430</v>
      </c>
      <c r="W1624" s="192" t="s">
        <v>295</v>
      </c>
      <c r="X1624"/>
      <c r="Z1624" s="192" t="s">
        <v>295</v>
      </c>
      <c r="AC1624" s="192" t="s">
        <v>3734</v>
      </c>
      <c r="AD1624" s="200">
        <v>43509</v>
      </c>
      <c r="AE1624" s="192" t="s">
        <v>583</v>
      </c>
      <c r="AF1624" s="192" t="s">
        <v>3097</v>
      </c>
      <c r="AG1624" s="192" t="s">
        <v>2884</v>
      </c>
      <c r="AH1624" s="198">
        <v>43661</v>
      </c>
      <c r="AI1624" s="192" t="s">
        <v>4936</v>
      </c>
      <c r="AJ1624" s="151" t="str">
        <f t="shared" si="25"/>
        <v>FS</v>
      </c>
      <c r="AK1624" s="151" t="b">
        <f>ISNUMBER(SEARCH("IRT",Table1[[#This Row],[Current_Status]]))</f>
        <v>0</v>
      </c>
      <c r="AL1624" s="152">
        <f>YEAR(Table1[[#This Row],[Project_Initiated]])</f>
        <v>2018</v>
      </c>
      <c r="AM1624" s="87">
        <v>43785</v>
      </c>
      <c r="AN1624" s="87" t="str">
        <f>IF(AND(Table1[[#This Row],[Completed Date]]&gt;="07/01/2019"+0,Table1[[#This Row],[Completed Date]]&lt;="6/30/2020"+0),"FY 19-20",IF(AND(Table1[[#This Row],[Completed Date]]&gt;="07/01/2018"+0,Table1[[#This Row],[Completed Date]]&lt;="6/30/2019"+0),"FY 18-19",""))</f>
        <v>FY 19-20</v>
      </c>
      <c r="AO1624" s="152" t="str">
        <f>IFERROR(FIND("R",Table1[[#This Row],[FS_Priority]]),"")</f>
        <v/>
      </c>
    </row>
    <row r="1625" spans="1:41" hidden="1" x14ac:dyDescent="0.25">
      <c r="A1625" s="192" t="s">
        <v>2937</v>
      </c>
      <c r="B1625" s="192" t="s">
        <v>295</v>
      </c>
      <c r="C1625" s="192" t="s">
        <v>2937</v>
      </c>
      <c r="D1625" s="199" t="b">
        <v>0</v>
      </c>
      <c r="E1625" s="192" t="s">
        <v>151</v>
      </c>
      <c r="F1625" s="192" t="s">
        <v>3476</v>
      </c>
      <c r="G1625" s="192" t="s">
        <v>295</v>
      </c>
      <c r="H1625" s="192" t="s">
        <v>550</v>
      </c>
      <c r="I1625" s="192" t="s">
        <v>4068</v>
      </c>
      <c r="J1625" s="192" t="s">
        <v>2838</v>
      </c>
      <c r="K1625" s="192" t="s">
        <v>4035</v>
      </c>
      <c r="L1625" s="192" t="s">
        <v>153</v>
      </c>
      <c r="M1625" s="192" t="s">
        <v>4053</v>
      </c>
      <c r="N1625" s="192" t="s">
        <v>295</v>
      </c>
      <c r="O1625" s="192" t="s">
        <v>263</v>
      </c>
      <c r="Q1625" s="192" t="s">
        <v>372</v>
      </c>
      <c r="R1625" s="192" t="s">
        <v>295</v>
      </c>
      <c r="S1625" s="199" t="b">
        <v>1</v>
      </c>
      <c r="V1625" s="198">
        <v>43433</v>
      </c>
      <c r="W1625" s="192" t="s">
        <v>295</v>
      </c>
      <c r="X1625"/>
      <c r="Z1625" s="192" t="s">
        <v>295</v>
      </c>
      <c r="AC1625" s="192" t="s">
        <v>3709</v>
      </c>
      <c r="AD1625" s="200">
        <v>43503</v>
      </c>
      <c r="AE1625" s="192" t="s">
        <v>583</v>
      </c>
      <c r="AF1625" s="192" t="s">
        <v>3107</v>
      </c>
      <c r="AG1625" s="192" t="s">
        <v>2884</v>
      </c>
      <c r="AH1625" s="198">
        <v>43647</v>
      </c>
      <c r="AI1625" s="192" t="s">
        <v>4931</v>
      </c>
      <c r="AJ1625" s="151" t="str">
        <f t="shared" si="25"/>
        <v>FS</v>
      </c>
      <c r="AK1625" s="151" t="b">
        <f>ISNUMBER(SEARCH("IRT",Table1[[#This Row],[Current_Status]]))</f>
        <v>0</v>
      </c>
      <c r="AL1625" s="152">
        <f>YEAR(Table1[[#This Row],[Project_Initiated]])</f>
        <v>2018</v>
      </c>
      <c r="AM1625" s="87">
        <v>43785</v>
      </c>
      <c r="AN1625" s="87" t="str">
        <f>IF(AND(Table1[[#This Row],[Completed Date]]&gt;="07/01/2019"+0,Table1[[#This Row],[Completed Date]]&lt;="6/30/2020"+0),"FY 19-20",IF(AND(Table1[[#This Row],[Completed Date]]&gt;="07/01/2018"+0,Table1[[#This Row],[Completed Date]]&lt;="6/30/2019"+0),"FY 18-19",""))</f>
        <v>FY 19-20</v>
      </c>
      <c r="AO1625" s="152" t="str">
        <f>IFERROR(FIND("R",Table1[[#This Row],[FS_Priority]]),"")</f>
        <v/>
      </c>
    </row>
    <row r="1626" spans="1:41" hidden="1" x14ac:dyDescent="0.25">
      <c r="A1626" s="192" t="s">
        <v>3024</v>
      </c>
      <c r="B1626" s="192" t="s">
        <v>295</v>
      </c>
      <c r="C1626" s="192" t="s">
        <v>3024</v>
      </c>
      <c r="D1626" s="199" t="b">
        <v>0</v>
      </c>
      <c r="E1626" s="192" t="s">
        <v>4788</v>
      </c>
      <c r="F1626" s="192" t="s">
        <v>3346</v>
      </c>
      <c r="G1626" s="192" t="s">
        <v>295</v>
      </c>
      <c r="H1626" s="192" t="s">
        <v>1677</v>
      </c>
      <c r="I1626" s="192" t="s">
        <v>295</v>
      </c>
      <c r="J1626" s="192" t="s">
        <v>2838</v>
      </c>
      <c r="K1626" s="192" t="s">
        <v>84</v>
      </c>
      <c r="L1626" s="192" t="s">
        <v>33</v>
      </c>
      <c r="M1626" s="192" t="s">
        <v>3875</v>
      </c>
      <c r="N1626" s="192" t="s">
        <v>295</v>
      </c>
      <c r="O1626" s="192" t="s">
        <v>263</v>
      </c>
      <c r="Q1626" s="192" t="s">
        <v>372</v>
      </c>
      <c r="R1626" s="192" t="s">
        <v>295</v>
      </c>
      <c r="S1626" s="199" t="b">
        <v>0</v>
      </c>
      <c r="V1626" s="198">
        <v>43496</v>
      </c>
      <c r="W1626" s="192" t="s">
        <v>295</v>
      </c>
      <c r="X1626"/>
      <c r="Z1626" s="192" t="s">
        <v>295</v>
      </c>
      <c r="AC1626" s="192" t="s">
        <v>3025</v>
      </c>
      <c r="AD1626" s="167"/>
      <c r="AE1626" s="192" t="s">
        <v>257</v>
      </c>
      <c r="AF1626" s="192" t="s">
        <v>295</v>
      </c>
      <c r="AG1626" s="192" t="s">
        <v>295</v>
      </c>
      <c r="AH1626" s="198">
        <v>43524</v>
      </c>
      <c r="AI1626" s="192" t="s">
        <v>4938</v>
      </c>
      <c r="AJ1626" s="151" t="str">
        <f t="shared" si="25"/>
        <v>FS</v>
      </c>
      <c r="AK1626" s="151" t="b">
        <f>ISNUMBER(SEARCH("IRT",Table1[[#This Row],[Current_Status]]))</f>
        <v>0</v>
      </c>
      <c r="AL1626" s="152">
        <f>YEAR(Table1[[#This Row],[Project_Initiated]])</f>
        <v>2019</v>
      </c>
      <c r="AM1626" s="87">
        <v>43785</v>
      </c>
      <c r="AN1626" s="87" t="str">
        <f>IF(AND(Table1[[#This Row],[Completed Date]]&gt;="07/01/2019"+0,Table1[[#This Row],[Completed Date]]&lt;="6/30/2020"+0),"FY 19-20",IF(AND(Table1[[#This Row],[Completed Date]]&gt;="07/01/2018"+0,Table1[[#This Row],[Completed Date]]&lt;="6/30/2019"+0),"FY 18-19",""))</f>
        <v>FY 18-19</v>
      </c>
      <c r="AO1626" s="152" t="str">
        <f>IFERROR(FIND("R",Table1[[#This Row],[FS_Priority]]),"")</f>
        <v/>
      </c>
    </row>
    <row r="1627" spans="1:41" hidden="1" x14ac:dyDescent="0.25">
      <c r="A1627" s="192" t="s">
        <v>2942</v>
      </c>
      <c r="B1627" s="192" t="s">
        <v>295</v>
      </c>
      <c r="C1627" s="192" t="s">
        <v>2942</v>
      </c>
      <c r="D1627" s="199" t="b">
        <v>0</v>
      </c>
      <c r="E1627" s="192" t="s">
        <v>4796</v>
      </c>
      <c r="F1627" s="192" t="s">
        <v>3557</v>
      </c>
      <c r="G1627" s="192" t="s">
        <v>295</v>
      </c>
      <c r="H1627" s="192" t="s">
        <v>541</v>
      </c>
      <c r="I1627" s="192" t="s">
        <v>3792</v>
      </c>
      <c r="J1627" s="192" t="s">
        <v>2838</v>
      </c>
      <c r="K1627" s="192" t="s">
        <v>4156</v>
      </c>
      <c r="L1627" s="192" t="s">
        <v>2974</v>
      </c>
      <c r="M1627" s="192" t="s">
        <v>4157</v>
      </c>
      <c r="N1627" s="192" t="s">
        <v>295</v>
      </c>
      <c r="O1627" s="192" t="s">
        <v>243</v>
      </c>
      <c r="Q1627" s="192" t="s">
        <v>320</v>
      </c>
      <c r="R1627" s="192" t="s">
        <v>295</v>
      </c>
      <c r="S1627" s="199" t="b">
        <v>0</v>
      </c>
      <c r="V1627" s="198">
        <v>43440</v>
      </c>
      <c r="W1627" s="192" t="s">
        <v>295</v>
      </c>
      <c r="X1627"/>
      <c r="Z1627" s="192" t="s">
        <v>295</v>
      </c>
      <c r="AC1627" s="192" t="s">
        <v>3163</v>
      </c>
      <c r="AE1627" s="192" t="s">
        <v>295</v>
      </c>
      <c r="AF1627" s="192" t="s">
        <v>295</v>
      </c>
      <c r="AG1627" s="192" t="s">
        <v>295</v>
      </c>
      <c r="AH1627" s="198">
        <v>43592</v>
      </c>
      <c r="AI1627" s="192" t="s">
        <v>4931</v>
      </c>
      <c r="AJ1627" s="151" t="str">
        <f t="shared" si="25"/>
        <v>FS</v>
      </c>
      <c r="AK1627" s="151" t="b">
        <f>ISNUMBER(SEARCH("IRT",Table1[[#This Row],[Current_Status]]))</f>
        <v>0</v>
      </c>
      <c r="AL1627" s="152">
        <f>YEAR(Table1[[#This Row],[Project_Initiated]])</f>
        <v>2018</v>
      </c>
      <c r="AM1627" s="87">
        <v>43785</v>
      </c>
      <c r="AN1627" s="87" t="str">
        <f>IF(AND(Table1[[#This Row],[Completed Date]]&gt;="07/01/2019"+0,Table1[[#This Row],[Completed Date]]&lt;="6/30/2020"+0),"FY 19-20",IF(AND(Table1[[#This Row],[Completed Date]]&gt;="07/01/2018"+0,Table1[[#This Row],[Completed Date]]&lt;="6/30/2019"+0),"FY 18-19",""))</f>
        <v>FY 18-19</v>
      </c>
      <c r="AO1627" s="152" t="str">
        <f>IFERROR(FIND("R",Table1[[#This Row],[FS_Priority]]),"")</f>
        <v/>
      </c>
    </row>
    <row r="1628" spans="1:41" hidden="1" x14ac:dyDescent="0.25">
      <c r="A1628" s="192" t="s">
        <v>3060</v>
      </c>
      <c r="B1628" s="192" t="s">
        <v>295</v>
      </c>
      <c r="C1628" s="192" t="s">
        <v>3060</v>
      </c>
      <c r="D1628" s="199" t="b">
        <v>0</v>
      </c>
      <c r="E1628" s="192" t="s">
        <v>141</v>
      </c>
      <c r="F1628" s="192" t="s">
        <v>3394</v>
      </c>
      <c r="G1628" s="192" t="s">
        <v>4411</v>
      </c>
      <c r="H1628" s="192" t="s">
        <v>529</v>
      </c>
      <c r="I1628" s="192" t="s">
        <v>3993</v>
      </c>
      <c r="J1628" s="192" t="s">
        <v>2851</v>
      </c>
      <c r="K1628" s="192" t="s">
        <v>3951</v>
      </c>
      <c r="L1628" s="192" t="s">
        <v>381</v>
      </c>
      <c r="M1628" s="192" t="s">
        <v>3954</v>
      </c>
      <c r="N1628" s="192" t="s">
        <v>295</v>
      </c>
      <c r="O1628" s="192" t="s">
        <v>263</v>
      </c>
      <c r="Q1628" s="192" t="s">
        <v>296</v>
      </c>
      <c r="R1628" s="192" t="s">
        <v>295</v>
      </c>
      <c r="S1628" s="199" t="b">
        <v>0</v>
      </c>
      <c r="V1628" s="198">
        <v>43440</v>
      </c>
      <c r="W1628" s="192" t="s">
        <v>295</v>
      </c>
      <c r="X1628"/>
      <c r="Z1628" s="192" t="s">
        <v>295</v>
      </c>
      <c r="AC1628" s="192" t="s">
        <v>3180</v>
      </c>
      <c r="AD1628" s="200">
        <v>43570</v>
      </c>
      <c r="AE1628" s="192" t="s">
        <v>257</v>
      </c>
      <c r="AF1628" s="192" t="s">
        <v>3181</v>
      </c>
      <c r="AG1628" s="192" t="s">
        <v>2884</v>
      </c>
      <c r="AH1628" s="200">
        <v>43606</v>
      </c>
      <c r="AI1628" s="192" t="s">
        <v>4934</v>
      </c>
      <c r="AJ1628" s="151" t="str">
        <f t="shared" si="25"/>
        <v>FS</v>
      </c>
      <c r="AK1628" s="151" t="b">
        <f>ISNUMBER(SEARCH("IRT",Table1[[#This Row],[Current_Status]]))</f>
        <v>0</v>
      </c>
      <c r="AL1628" s="152">
        <f>YEAR(Table1[[#This Row],[Project_Initiated]])</f>
        <v>2018</v>
      </c>
      <c r="AM1628" s="87">
        <v>43785</v>
      </c>
      <c r="AN1628" s="87" t="str">
        <f>IF(AND(Table1[[#This Row],[Completed Date]]&gt;="07/01/2019"+0,Table1[[#This Row],[Completed Date]]&lt;="6/30/2020"+0),"FY 19-20",IF(AND(Table1[[#This Row],[Completed Date]]&gt;="07/01/2018"+0,Table1[[#This Row],[Completed Date]]&lt;="6/30/2019"+0),"FY 18-19",""))</f>
        <v>FY 18-19</v>
      </c>
      <c r="AO1628" s="152" t="str">
        <f>IFERROR(FIND("R",Table1[[#This Row],[FS_Priority]]),"")</f>
        <v/>
      </c>
    </row>
    <row r="1629" spans="1:41" hidden="1" x14ac:dyDescent="0.25">
      <c r="A1629" s="192" t="s">
        <v>2943</v>
      </c>
      <c r="B1629" s="192" t="s">
        <v>295</v>
      </c>
      <c r="C1629" s="192" t="s">
        <v>2943</v>
      </c>
      <c r="D1629" s="199" t="b">
        <v>0</v>
      </c>
      <c r="E1629" s="192" t="s">
        <v>4804</v>
      </c>
      <c r="F1629" s="192" t="s">
        <v>3555</v>
      </c>
      <c r="G1629" s="192" t="s">
        <v>295</v>
      </c>
      <c r="H1629" s="192" t="s">
        <v>75</v>
      </c>
      <c r="I1629" s="192" t="s">
        <v>4189</v>
      </c>
      <c r="J1629" s="192" t="s">
        <v>2838</v>
      </c>
      <c r="K1629" s="192" t="s">
        <v>3793</v>
      </c>
      <c r="L1629" s="192" t="s">
        <v>332</v>
      </c>
      <c r="M1629" s="192" t="s">
        <v>4190</v>
      </c>
      <c r="N1629" s="192" t="s">
        <v>295</v>
      </c>
      <c r="O1629" s="192" t="s">
        <v>243</v>
      </c>
      <c r="Q1629" s="192" t="s">
        <v>302</v>
      </c>
      <c r="R1629" s="192" t="s">
        <v>295</v>
      </c>
      <c r="S1629" s="199" t="b">
        <v>0</v>
      </c>
      <c r="V1629" s="198">
        <v>43452</v>
      </c>
      <c r="W1629" s="192" t="s">
        <v>295</v>
      </c>
      <c r="X1629"/>
      <c r="Z1629" s="192" t="s">
        <v>295</v>
      </c>
      <c r="AC1629" s="192" t="s">
        <v>3003</v>
      </c>
      <c r="AE1629" s="192" t="s">
        <v>295</v>
      </c>
      <c r="AF1629" s="192" t="s">
        <v>295</v>
      </c>
      <c r="AG1629" s="192" t="s">
        <v>295</v>
      </c>
      <c r="AH1629" s="200">
        <v>43504</v>
      </c>
      <c r="AI1629" s="192" t="s">
        <v>4931</v>
      </c>
      <c r="AJ1629" s="151" t="str">
        <f t="shared" si="25"/>
        <v>FS</v>
      </c>
      <c r="AK1629" s="151" t="b">
        <f>ISNUMBER(SEARCH("IRT",Table1[[#This Row],[Current_Status]]))</f>
        <v>0</v>
      </c>
      <c r="AL1629" s="152">
        <f>YEAR(Table1[[#This Row],[Project_Initiated]])</f>
        <v>2018</v>
      </c>
      <c r="AM1629" s="87">
        <v>43785</v>
      </c>
      <c r="AN1629" s="87" t="str">
        <f>IF(AND(Table1[[#This Row],[Completed Date]]&gt;="07/01/2019"+0,Table1[[#This Row],[Completed Date]]&lt;="6/30/2020"+0),"FY 19-20",IF(AND(Table1[[#This Row],[Completed Date]]&gt;="07/01/2018"+0,Table1[[#This Row],[Completed Date]]&lt;="6/30/2019"+0),"FY 18-19",""))</f>
        <v>FY 18-19</v>
      </c>
      <c r="AO1629" s="152" t="str">
        <f>IFERROR(FIND("R",Table1[[#This Row],[FS_Priority]]),"")</f>
        <v/>
      </c>
    </row>
    <row r="1630" spans="1:41" hidden="1" x14ac:dyDescent="0.25">
      <c r="A1630" s="192" t="s">
        <v>2951</v>
      </c>
      <c r="B1630" s="192" t="s">
        <v>295</v>
      </c>
      <c r="C1630" s="192" t="s">
        <v>2951</v>
      </c>
      <c r="D1630" s="199" t="b">
        <v>0</v>
      </c>
      <c r="E1630" s="192" t="s">
        <v>4818</v>
      </c>
      <c r="F1630" s="192" t="s">
        <v>2983</v>
      </c>
      <c r="G1630" s="192" t="s">
        <v>295</v>
      </c>
      <c r="H1630" s="192" t="s">
        <v>545</v>
      </c>
      <c r="I1630" s="192" t="s">
        <v>4276</v>
      </c>
      <c r="J1630" s="192" t="s">
        <v>2838</v>
      </c>
      <c r="K1630" s="192" t="s">
        <v>4268</v>
      </c>
      <c r="L1630" s="192" t="s">
        <v>521</v>
      </c>
      <c r="M1630" s="192" t="s">
        <v>4277</v>
      </c>
      <c r="N1630" s="192" t="s">
        <v>295</v>
      </c>
      <c r="O1630" s="192" t="s">
        <v>243</v>
      </c>
      <c r="Q1630" s="192" t="s">
        <v>320</v>
      </c>
      <c r="R1630" s="192" t="s">
        <v>295</v>
      </c>
      <c r="S1630" s="199" t="b">
        <v>0</v>
      </c>
      <c r="V1630" s="198">
        <v>43445</v>
      </c>
      <c r="W1630" s="192" t="s">
        <v>295</v>
      </c>
      <c r="X1630"/>
      <c r="Z1630" s="192" t="s">
        <v>295</v>
      </c>
      <c r="AC1630" s="192" t="s">
        <v>3163</v>
      </c>
      <c r="AE1630" s="192" t="s">
        <v>295</v>
      </c>
      <c r="AF1630" s="192" t="s">
        <v>295</v>
      </c>
      <c r="AG1630" s="192" t="s">
        <v>295</v>
      </c>
      <c r="AH1630" s="200">
        <v>43592</v>
      </c>
      <c r="AI1630" s="192" t="s">
        <v>4931</v>
      </c>
      <c r="AJ1630" s="151" t="str">
        <f t="shared" si="25"/>
        <v>FS</v>
      </c>
      <c r="AK1630" s="151" t="b">
        <f>ISNUMBER(SEARCH("IRT",Table1[[#This Row],[Current_Status]]))</f>
        <v>0</v>
      </c>
      <c r="AL1630" s="152">
        <f>YEAR(Table1[[#This Row],[Project_Initiated]])</f>
        <v>2018</v>
      </c>
      <c r="AM1630" s="87">
        <v>43785</v>
      </c>
      <c r="AN1630" s="87" t="str">
        <f>IF(AND(Table1[[#This Row],[Completed Date]]&gt;="07/01/2019"+0,Table1[[#This Row],[Completed Date]]&lt;="6/30/2020"+0),"FY 19-20",IF(AND(Table1[[#This Row],[Completed Date]]&gt;="07/01/2018"+0,Table1[[#This Row],[Completed Date]]&lt;="6/30/2019"+0),"FY 18-19",""))</f>
        <v>FY 18-19</v>
      </c>
      <c r="AO1630" s="152" t="str">
        <f>IFERROR(FIND("R",Table1[[#This Row],[FS_Priority]]),"")</f>
        <v/>
      </c>
    </row>
    <row r="1631" spans="1:41" hidden="1" x14ac:dyDescent="0.25">
      <c r="A1631" s="192" t="s">
        <v>2933</v>
      </c>
      <c r="B1631" s="192" t="s">
        <v>295</v>
      </c>
      <c r="C1631" s="192" t="s">
        <v>2933</v>
      </c>
      <c r="D1631" s="199" t="b">
        <v>0</v>
      </c>
      <c r="E1631" s="192" t="s">
        <v>530</v>
      </c>
      <c r="F1631" s="192" t="s">
        <v>3350</v>
      </c>
      <c r="G1631" s="192" t="s">
        <v>3041</v>
      </c>
      <c r="H1631" s="192" t="s">
        <v>75</v>
      </c>
      <c r="I1631" s="192" t="s">
        <v>3938</v>
      </c>
      <c r="J1631" s="192" t="s">
        <v>2865</v>
      </c>
      <c r="K1631" s="192" t="s">
        <v>3932</v>
      </c>
      <c r="L1631" s="192" t="s">
        <v>2778</v>
      </c>
      <c r="M1631" s="192" t="s">
        <v>3939</v>
      </c>
      <c r="N1631" s="192" t="s">
        <v>295</v>
      </c>
      <c r="O1631" s="192" t="s">
        <v>295</v>
      </c>
      <c r="Q1631" s="192" t="s">
        <v>302</v>
      </c>
      <c r="R1631" s="192" t="s">
        <v>372</v>
      </c>
      <c r="S1631" s="199" t="b">
        <v>0</v>
      </c>
      <c r="V1631" s="198">
        <v>43445</v>
      </c>
      <c r="W1631" s="192" t="s">
        <v>295</v>
      </c>
      <c r="X1631"/>
      <c r="Z1631" s="192" t="s">
        <v>295</v>
      </c>
      <c r="AC1631" s="192" t="s">
        <v>4873</v>
      </c>
      <c r="AD1631" s="200">
        <v>43454</v>
      </c>
      <c r="AE1631" s="192" t="s">
        <v>583</v>
      </c>
      <c r="AF1631" s="192" t="s">
        <v>3706</v>
      </c>
      <c r="AG1631" s="192" t="s">
        <v>2884</v>
      </c>
      <c r="AH1631" s="167"/>
      <c r="AI1631" s="192" t="s">
        <v>4931</v>
      </c>
      <c r="AJ1631" s="151" t="str">
        <f t="shared" si="25"/>
        <v>FS</v>
      </c>
      <c r="AK1631" s="151" t="b">
        <f>ISNUMBER(SEARCH("IRT",Table1[[#This Row],[Current_Status]]))</f>
        <v>0</v>
      </c>
      <c r="AL1631" s="152">
        <f>YEAR(Table1[[#This Row],[Project_Initiated]])</f>
        <v>2018</v>
      </c>
      <c r="AM1631" s="87">
        <v>43785</v>
      </c>
      <c r="AN1631" s="87" t="str">
        <f>IF(AND(Table1[[#This Row],[Completed Date]]&gt;="07/01/2019"+0,Table1[[#This Row],[Completed Date]]&lt;="6/30/2020"+0),"FY 19-20",IF(AND(Table1[[#This Row],[Completed Date]]&gt;="07/01/2018"+0,Table1[[#This Row],[Completed Date]]&lt;="6/30/2019"+0),"FY 18-19",""))</f>
        <v/>
      </c>
      <c r="AO1631" s="152" t="str">
        <f>IFERROR(FIND("R",Table1[[#This Row],[FS_Priority]]),"")</f>
        <v/>
      </c>
    </row>
    <row r="1632" spans="1:41" hidden="1" x14ac:dyDescent="0.25">
      <c r="A1632" s="192" t="s">
        <v>2948</v>
      </c>
      <c r="B1632" s="192" t="s">
        <v>295</v>
      </c>
      <c r="C1632" s="192" t="s">
        <v>2948</v>
      </c>
      <c r="D1632" s="199" t="b">
        <v>0</v>
      </c>
      <c r="E1632" s="192" t="s">
        <v>211</v>
      </c>
      <c r="F1632" s="192" t="s">
        <v>3607</v>
      </c>
      <c r="G1632" s="192" t="s">
        <v>295</v>
      </c>
      <c r="H1632" s="192" t="s">
        <v>535</v>
      </c>
      <c r="I1632" s="192" t="s">
        <v>4231</v>
      </c>
      <c r="J1632" s="192" t="s">
        <v>2838</v>
      </c>
      <c r="K1632" s="192" t="s">
        <v>4222</v>
      </c>
      <c r="L1632" s="192" t="s">
        <v>4866</v>
      </c>
      <c r="M1632" s="192" t="s">
        <v>4232</v>
      </c>
      <c r="N1632" s="192" t="s">
        <v>295</v>
      </c>
      <c r="O1632" s="192" t="s">
        <v>243</v>
      </c>
      <c r="Q1632" s="192" t="s">
        <v>302</v>
      </c>
      <c r="R1632" s="192" t="s">
        <v>295</v>
      </c>
      <c r="S1632" s="199" t="b">
        <v>1</v>
      </c>
      <c r="V1632" s="198">
        <v>43446</v>
      </c>
      <c r="W1632" s="192" t="s">
        <v>295</v>
      </c>
      <c r="X1632"/>
      <c r="Z1632" s="192" t="s">
        <v>295</v>
      </c>
      <c r="AC1632" s="192" t="s">
        <v>3003</v>
      </c>
      <c r="AE1632" s="192" t="s">
        <v>295</v>
      </c>
      <c r="AF1632" s="192" t="s">
        <v>295</v>
      </c>
      <c r="AG1632" s="192" t="s">
        <v>295</v>
      </c>
      <c r="AH1632" s="198">
        <v>43504</v>
      </c>
      <c r="AI1632" s="192" t="s">
        <v>4931</v>
      </c>
      <c r="AJ1632" s="151" t="str">
        <f t="shared" si="25"/>
        <v>FS</v>
      </c>
      <c r="AK1632" s="151" t="b">
        <f>ISNUMBER(SEARCH("IRT",Table1[[#This Row],[Current_Status]]))</f>
        <v>0</v>
      </c>
      <c r="AL1632" s="152">
        <f>YEAR(Table1[[#This Row],[Project_Initiated]])</f>
        <v>2018</v>
      </c>
      <c r="AM1632" s="87">
        <v>43785</v>
      </c>
      <c r="AN1632" s="87" t="str">
        <f>IF(AND(Table1[[#This Row],[Completed Date]]&gt;="07/01/2019"+0,Table1[[#This Row],[Completed Date]]&lt;="6/30/2020"+0),"FY 19-20",IF(AND(Table1[[#This Row],[Completed Date]]&gt;="07/01/2018"+0,Table1[[#This Row],[Completed Date]]&lt;="6/30/2019"+0),"FY 18-19",""))</f>
        <v>FY 18-19</v>
      </c>
      <c r="AO1632" s="152" t="str">
        <f>IFERROR(FIND("R",Table1[[#This Row],[FS_Priority]]),"")</f>
        <v/>
      </c>
    </row>
    <row r="1633" spans="1:41" hidden="1" x14ac:dyDescent="0.25">
      <c r="A1633" s="192" t="s">
        <v>2947</v>
      </c>
      <c r="B1633" s="192" t="s">
        <v>295</v>
      </c>
      <c r="C1633" s="192" t="s">
        <v>2947</v>
      </c>
      <c r="D1633" s="199" t="b">
        <v>0</v>
      </c>
      <c r="E1633" s="192" t="s">
        <v>211</v>
      </c>
      <c r="F1633" s="192" t="s">
        <v>3609</v>
      </c>
      <c r="G1633" s="192" t="s">
        <v>295</v>
      </c>
      <c r="H1633" s="192" t="s">
        <v>2414</v>
      </c>
      <c r="I1633" s="192" t="s">
        <v>295</v>
      </c>
      <c r="J1633" s="192" t="s">
        <v>2854</v>
      </c>
      <c r="K1633" s="192" t="s">
        <v>4222</v>
      </c>
      <c r="L1633" s="192" t="s">
        <v>4866</v>
      </c>
      <c r="M1633" s="192" t="s">
        <v>4232</v>
      </c>
      <c r="N1633" s="192" t="s">
        <v>295</v>
      </c>
      <c r="O1633" s="192" t="s">
        <v>243</v>
      </c>
      <c r="Q1633" s="192" t="s">
        <v>320</v>
      </c>
      <c r="R1633" s="192" t="s">
        <v>295</v>
      </c>
      <c r="S1633" s="199" t="b">
        <v>0</v>
      </c>
      <c r="V1633" s="198">
        <v>43448</v>
      </c>
      <c r="W1633" s="192" t="s">
        <v>295</v>
      </c>
      <c r="X1633"/>
      <c r="Z1633" s="192" t="s">
        <v>295</v>
      </c>
      <c r="AC1633" s="192" t="s">
        <v>3197</v>
      </c>
      <c r="AE1633" s="192" t="s">
        <v>295</v>
      </c>
      <c r="AF1633" s="192" t="s">
        <v>295</v>
      </c>
      <c r="AG1633" s="192" t="s">
        <v>295</v>
      </c>
      <c r="AH1633" s="198">
        <v>43622</v>
      </c>
      <c r="AI1633" s="192" t="s">
        <v>4931</v>
      </c>
      <c r="AJ1633" s="151" t="str">
        <f t="shared" si="25"/>
        <v>FS</v>
      </c>
      <c r="AK1633" s="151" t="b">
        <f>ISNUMBER(SEARCH("IRT",Table1[[#This Row],[Current_Status]]))</f>
        <v>0</v>
      </c>
      <c r="AL1633" s="152">
        <f>YEAR(Table1[[#This Row],[Project_Initiated]])</f>
        <v>2018</v>
      </c>
      <c r="AM1633" s="87">
        <v>43785</v>
      </c>
      <c r="AN1633" s="87" t="str">
        <f>IF(AND(Table1[[#This Row],[Completed Date]]&gt;="07/01/2019"+0,Table1[[#This Row],[Completed Date]]&lt;="6/30/2020"+0),"FY 19-20",IF(AND(Table1[[#This Row],[Completed Date]]&gt;="07/01/2018"+0,Table1[[#This Row],[Completed Date]]&lt;="6/30/2019"+0),"FY 18-19",""))</f>
        <v>FY 18-19</v>
      </c>
      <c r="AO1633" s="152" t="str">
        <f>IFERROR(FIND("R",Table1[[#This Row],[FS_Priority]]),"")</f>
        <v/>
      </c>
    </row>
    <row r="1634" spans="1:41" hidden="1" x14ac:dyDescent="0.25">
      <c r="A1634" s="192" t="s">
        <v>2941</v>
      </c>
      <c r="B1634" s="192" t="s">
        <v>295</v>
      </c>
      <c r="C1634" s="192" t="s">
        <v>2941</v>
      </c>
      <c r="D1634" s="199" t="b">
        <v>0</v>
      </c>
      <c r="E1634" s="192" t="s">
        <v>4796</v>
      </c>
      <c r="F1634" s="192" t="s">
        <v>3556</v>
      </c>
      <c r="G1634" s="192" t="s">
        <v>295</v>
      </c>
      <c r="H1634" s="192" t="s">
        <v>541</v>
      </c>
      <c r="I1634" s="192" t="s">
        <v>4155</v>
      </c>
      <c r="J1634" s="192" t="s">
        <v>2838</v>
      </c>
      <c r="K1634" s="192" t="s">
        <v>4156</v>
      </c>
      <c r="L1634" s="192" t="s">
        <v>2974</v>
      </c>
      <c r="M1634" s="192" t="s">
        <v>4157</v>
      </c>
      <c r="N1634" s="192" t="s">
        <v>295</v>
      </c>
      <c r="O1634" s="192" t="s">
        <v>243</v>
      </c>
      <c r="Q1634" s="192" t="s">
        <v>302</v>
      </c>
      <c r="R1634" s="192" t="s">
        <v>295</v>
      </c>
      <c r="S1634" s="199" t="b">
        <v>1</v>
      </c>
      <c r="V1634" s="198">
        <v>43448</v>
      </c>
      <c r="W1634" s="192" t="s">
        <v>295</v>
      </c>
      <c r="X1634"/>
      <c r="Z1634" s="192" t="s">
        <v>295</v>
      </c>
      <c r="AC1634" s="192" t="s">
        <v>3040</v>
      </c>
      <c r="AE1634" s="192" t="s">
        <v>295</v>
      </c>
      <c r="AF1634" s="192" t="s">
        <v>295</v>
      </c>
      <c r="AG1634" s="192" t="s">
        <v>295</v>
      </c>
      <c r="AH1634" s="200">
        <v>43528</v>
      </c>
      <c r="AI1634" s="192" t="s">
        <v>4931</v>
      </c>
      <c r="AJ1634" s="151" t="str">
        <f t="shared" si="25"/>
        <v>FS</v>
      </c>
      <c r="AK1634" s="151" t="b">
        <f>ISNUMBER(SEARCH("IRT",Table1[[#This Row],[Current_Status]]))</f>
        <v>0</v>
      </c>
      <c r="AL1634" s="152">
        <f>YEAR(Table1[[#This Row],[Project_Initiated]])</f>
        <v>2018</v>
      </c>
      <c r="AM1634" s="87">
        <v>43785</v>
      </c>
      <c r="AN1634" s="87" t="str">
        <f>IF(AND(Table1[[#This Row],[Completed Date]]&gt;="07/01/2019"+0,Table1[[#This Row],[Completed Date]]&lt;="6/30/2020"+0),"FY 19-20",IF(AND(Table1[[#This Row],[Completed Date]]&gt;="07/01/2018"+0,Table1[[#This Row],[Completed Date]]&lt;="6/30/2019"+0),"FY 18-19",""))</f>
        <v>FY 18-19</v>
      </c>
      <c r="AO1634" s="152" t="str">
        <f>IFERROR(FIND("R",Table1[[#This Row],[FS_Priority]]),"")</f>
        <v/>
      </c>
    </row>
    <row r="1635" spans="1:41" hidden="1" x14ac:dyDescent="0.25">
      <c r="A1635" s="192" t="s">
        <v>3068</v>
      </c>
      <c r="B1635" s="192" t="s">
        <v>295</v>
      </c>
      <c r="C1635" s="192" t="s">
        <v>3068</v>
      </c>
      <c r="D1635" s="199" t="b">
        <v>0</v>
      </c>
      <c r="E1635" s="192" t="s">
        <v>151</v>
      </c>
      <c r="F1635" s="192" t="s">
        <v>3483</v>
      </c>
      <c r="G1635" s="192" t="s">
        <v>3069</v>
      </c>
      <c r="H1635" s="192" t="s">
        <v>378</v>
      </c>
      <c r="I1635" s="192" t="s">
        <v>4078</v>
      </c>
      <c r="J1635" s="192" t="s">
        <v>2852</v>
      </c>
      <c r="K1635" s="192" t="s">
        <v>4035</v>
      </c>
      <c r="L1635" s="192" t="s">
        <v>153</v>
      </c>
      <c r="M1635" s="192" t="s">
        <v>4060</v>
      </c>
      <c r="N1635" s="192" t="s">
        <v>4079</v>
      </c>
      <c r="O1635" s="192" t="s">
        <v>263</v>
      </c>
      <c r="Q1635" s="192" t="s">
        <v>3586</v>
      </c>
      <c r="R1635" s="192" t="s">
        <v>3070</v>
      </c>
      <c r="S1635" s="199" t="b">
        <v>0</v>
      </c>
      <c r="V1635" s="198">
        <v>43451</v>
      </c>
      <c r="W1635" s="192" t="s">
        <v>295</v>
      </c>
      <c r="X1635"/>
      <c r="Z1635" s="192" t="s">
        <v>295</v>
      </c>
      <c r="AC1635" s="192" t="s">
        <v>295</v>
      </c>
      <c r="AD1635" s="200">
        <v>43628</v>
      </c>
      <c r="AE1635" s="192" t="s">
        <v>583</v>
      </c>
      <c r="AF1635" s="192" t="s">
        <v>4980</v>
      </c>
      <c r="AG1635" s="192" t="s">
        <v>2884</v>
      </c>
      <c r="AH1635" s="198">
        <v>43703</v>
      </c>
      <c r="AI1635" s="192" t="s">
        <v>4934</v>
      </c>
      <c r="AJ1635" s="151" t="str">
        <f t="shared" si="25"/>
        <v>FS</v>
      </c>
      <c r="AK1635" s="151" t="b">
        <f>ISNUMBER(SEARCH("IRT",Table1[[#This Row],[Current_Status]]))</f>
        <v>0</v>
      </c>
      <c r="AL1635" s="152">
        <f>YEAR(Table1[[#This Row],[Project_Initiated]])</f>
        <v>2018</v>
      </c>
      <c r="AM1635" s="87">
        <v>43785</v>
      </c>
      <c r="AN1635" s="87" t="str">
        <f>IF(AND(Table1[[#This Row],[Completed Date]]&gt;="07/01/2019"+0,Table1[[#This Row],[Completed Date]]&lt;="6/30/2020"+0),"FY 19-20",IF(AND(Table1[[#This Row],[Completed Date]]&gt;="07/01/2018"+0,Table1[[#This Row],[Completed Date]]&lt;="6/30/2019"+0),"FY 18-19",""))</f>
        <v>FY 19-20</v>
      </c>
      <c r="AO1635" s="152">
        <f>IFERROR(FIND("R",Table1[[#This Row],[FS_Priority]]),"")</f>
        <v>1</v>
      </c>
    </row>
    <row r="1636" spans="1:41" hidden="1" x14ac:dyDescent="0.25">
      <c r="A1636" s="192" t="s">
        <v>3679</v>
      </c>
      <c r="B1636" s="192" t="s">
        <v>295</v>
      </c>
      <c r="C1636" s="192" t="s">
        <v>3679</v>
      </c>
      <c r="D1636" s="199" t="b">
        <v>0</v>
      </c>
      <c r="E1636" s="192" t="s">
        <v>4804</v>
      </c>
      <c r="F1636" s="192" t="s">
        <v>3680</v>
      </c>
      <c r="G1636" s="192" t="s">
        <v>4496</v>
      </c>
      <c r="H1636" s="192" t="s">
        <v>532</v>
      </c>
      <c r="I1636" s="192" t="s">
        <v>3792</v>
      </c>
      <c r="J1636" s="192" t="s">
        <v>2820</v>
      </c>
      <c r="K1636" s="192" t="s">
        <v>3793</v>
      </c>
      <c r="L1636" s="192" t="s">
        <v>332</v>
      </c>
      <c r="M1636" s="192" t="s">
        <v>3797</v>
      </c>
      <c r="N1636" s="192" t="s">
        <v>295</v>
      </c>
      <c r="O1636" s="192" t="s">
        <v>263</v>
      </c>
      <c r="Q1636" s="192" t="s">
        <v>302</v>
      </c>
      <c r="R1636" s="192" t="s">
        <v>295</v>
      </c>
      <c r="S1636" s="199" t="b">
        <v>0</v>
      </c>
      <c r="V1636" s="198">
        <v>43451</v>
      </c>
      <c r="W1636" s="192" t="s">
        <v>295</v>
      </c>
      <c r="X1636"/>
      <c r="Z1636" s="192" t="s">
        <v>295</v>
      </c>
      <c r="AC1636" s="192" t="s">
        <v>5082</v>
      </c>
      <c r="AE1636" s="192" t="s">
        <v>257</v>
      </c>
      <c r="AF1636" s="192" t="s">
        <v>3728</v>
      </c>
      <c r="AG1636" s="192" t="s">
        <v>295</v>
      </c>
      <c r="AH1636" s="167"/>
      <c r="AI1636" s="192" t="s">
        <v>4934</v>
      </c>
      <c r="AJ1636" s="151" t="str">
        <f t="shared" si="25"/>
        <v>FS</v>
      </c>
      <c r="AK1636" s="151" t="b">
        <f>ISNUMBER(SEARCH("IRT",Table1[[#This Row],[Current_Status]]))</f>
        <v>0</v>
      </c>
      <c r="AL1636" s="152">
        <f>YEAR(Table1[[#This Row],[Project_Initiated]])</f>
        <v>2018</v>
      </c>
      <c r="AM1636" s="87">
        <v>43785</v>
      </c>
      <c r="AN1636" s="87" t="str">
        <f>IF(AND(Table1[[#This Row],[Completed Date]]&gt;="07/01/2019"+0,Table1[[#This Row],[Completed Date]]&lt;="6/30/2020"+0),"FY 19-20",IF(AND(Table1[[#This Row],[Completed Date]]&gt;="07/01/2018"+0,Table1[[#This Row],[Completed Date]]&lt;="6/30/2019"+0),"FY 18-19",""))</f>
        <v/>
      </c>
      <c r="AO1636" s="152" t="str">
        <f>IFERROR(FIND("R",Table1[[#This Row],[FS_Priority]]),"")</f>
        <v/>
      </c>
    </row>
    <row r="1637" spans="1:41" hidden="1" x14ac:dyDescent="0.25">
      <c r="A1637" s="192" t="s">
        <v>3720</v>
      </c>
      <c r="B1637" s="192" t="s">
        <v>295</v>
      </c>
      <c r="C1637" s="192" t="s">
        <v>3720</v>
      </c>
      <c r="D1637" s="199" t="b">
        <v>0</v>
      </c>
      <c r="E1637" s="192" t="s">
        <v>141</v>
      </c>
      <c r="F1637" s="192" t="s">
        <v>3721</v>
      </c>
      <c r="G1637" s="192" t="s">
        <v>3722</v>
      </c>
      <c r="H1637" s="192" t="s">
        <v>551</v>
      </c>
      <c r="I1637" s="192" t="s">
        <v>4362</v>
      </c>
      <c r="J1637" s="192" t="s">
        <v>2838</v>
      </c>
      <c r="K1637" s="192" t="s">
        <v>3951</v>
      </c>
      <c r="L1637" s="192" t="s">
        <v>381</v>
      </c>
      <c r="M1637" s="192" t="s">
        <v>4363</v>
      </c>
      <c r="N1637" s="192" t="s">
        <v>295</v>
      </c>
      <c r="O1637" s="192" t="s">
        <v>263</v>
      </c>
      <c r="Q1637" s="192" t="s">
        <v>264</v>
      </c>
      <c r="R1637" s="192" t="s">
        <v>320</v>
      </c>
      <c r="S1637" s="199" t="b">
        <v>0</v>
      </c>
      <c r="V1637" s="198">
        <v>43451</v>
      </c>
      <c r="W1637" s="192" t="s">
        <v>295</v>
      </c>
      <c r="X1637"/>
      <c r="Z1637" s="192" t="s">
        <v>295</v>
      </c>
      <c r="AC1637" s="192" t="s">
        <v>4599</v>
      </c>
      <c r="AD1637" s="200">
        <v>43474</v>
      </c>
      <c r="AE1637" s="192" t="s">
        <v>263</v>
      </c>
      <c r="AF1637" s="192" t="s">
        <v>3723</v>
      </c>
      <c r="AG1637" s="192" t="s">
        <v>2884</v>
      </c>
      <c r="AH1637" s="198">
        <v>43724</v>
      </c>
      <c r="AI1637" s="192" t="s">
        <v>4934</v>
      </c>
      <c r="AJ1637" s="151" t="str">
        <f t="shared" si="25"/>
        <v>FS</v>
      </c>
      <c r="AK1637" s="151" t="b">
        <f>ISNUMBER(SEARCH("IRT",Table1[[#This Row],[Current_Status]]))</f>
        <v>0</v>
      </c>
      <c r="AL1637" s="152">
        <f>YEAR(Table1[[#This Row],[Project_Initiated]])</f>
        <v>2018</v>
      </c>
      <c r="AM1637" s="87">
        <v>43785</v>
      </c>
      <c r="AN1637" s="87" t="str">
        <f>IF(AND(Table1[[#This Row],[Completed Date]]&gt;="07/01/2019"+0,Table1[[#This Row],[Completed Date]]&lt;="6/30/2020"+0),"FY 19-20",IF(AND(Table1[[#This Row],[Completed Date]]&gt;="07/01/2018"+0,Table1[[#This Row],[Completed Date]]&lt;="6/30/2019"+0),"FY 18-19",""))</f>
        <v>FY 19-20</v>
      </c>
      <c r="AO1637" s="152" t="str">
        <f>IFERROR(FIND("R",Table1[[#This Row],[FS_Priority]]),"")</f>
        <v/>
      </c>
    </row>
    <row r="1638" spans="1:41" hidden="1" x14ac:dyDescent="0.25">
      <c r="A1638" s="192" t="s">
        <v>3771</v>
      </c>
      <c r="B1638" s="192" t="s">
        <v>295</v>
      </c>
      <c r="C1638" s="192" t="s">
        <v>3771</v>
      </c>
      <c r="D1638" s="199" t="b">
        <v>0</v>
      </c>
      <c r="E1638" s="192" t="s">
        <v>4761</v>
      </c>
      <c r="F1638" s="192" t="s">
        <v>3772</v>
      </c>
      <c r="G1638" s="192" t="s">
        <v>295</v>
      </c>
      <c r="H1638" s="192" t="s">
        <v>2498</v>
      </c>
      <c r="I1638" s="192" t="s">
        <v>3879</v>
      </c>
      <c r="J1638" s="192" t="s">
        <v>2854</v>
      </c>
      <c r="K1638" s="192" t="s">
        <v>4289</v>
      </c>
      <c r="L1638" s="192" t="s">
        <v>523</v>
      </c>
      <c r="M1638" s="192" t="s">
        <v>4291</v>
      </c>
      <c r="N1638" s="192" t="s">
        <v>295</v>
      </c>
      <c r="O1638" s="192" t="s">
        <v>4379</v>
      </c>
      <c r="Q1638" s="192" t="s">
        <v>3586</v>
      </c>
      <c r="R1638" s="192" t="s">
        <v>295</v>
      </c>
      <c r="S1638" s="199" t="b">
        <v>0</v>
      </c>
      <c r="V1638" s="198">
        <v>43452</v>
      </c>
      <c r="W1638" s="192" t="s">
        <v>295</v>
      </c>
      <c r="X1638"/>
      <c r="Z1638" s="192" t="s">
        <v>295</v>
      </c>
      <c r="AC1638" s="192" t="s">
        <v>295</v>
      </c>
      <c r="AE1638" s="192" t="s">
        <v>257</v>
      </c>
      <c r="AF1638" s="192" t="s">
        <v>4456</v>
      </c>
      <c r="AG1638" s="192" t="s">
        <v>295</v>
      </c>
      <c r="AH1638" s="198">
        <v>43683</v>
      </c>
      <c r="AI1638" s="192" t="s">
        <v>4934</v>
      </c>
      <c r="AJ1638" s="151" t="str">
        <f t="shared" si="25"/>
        <v>FS</v>
      </c>
      <c r="AK1638" s="151" t="b">
        <f>ISNUMBER(SEARCH("IRT",Table1[[#This Row],[Current_Status]]))</f>
        <v>0</v>
      </c>
      <c r="AL1638" s="152">
        <f>YEAR(Table1[[#This Row],[Project_Initiated]])</f>
        <v>2018</v>
      </c>
      <c r="AM1638" s="87">
        <v>43785</v>
      </c>
      <c r="AN1638" s="87" t="str">
        <f>IF(AND(Table1[[#This Row],[Completed Date]]&gt;="07/01/2019"+0,Table1[[#This Row],[Completed Date]]&lt;="6/30/2020"+0),"FY 19-20",IF(AND(Table1[[#This Row],[Completed Date]]&gt;="07/01/2018"+0,Table1[[#This Row],[Completed Date]]&lt;="6/30/2019"+0),"FY 18-19",""))</f>
        <v>FY 19-20</v>
      </c>
      <c r="AO1638" s="152">
        <f>IFERROR(FIND("R",Table1[[#This Row],[FS_Priority]]),"")</f>
        <v>1</v>
      </c>
    </row>
    <row r="1639" spans="1:41" hidden="1" x14ac:dyDescent="0.25">
      <c r="A1639" s="192" t="s">
        <v>3059</v>
      </c>
      <c r="B1639" s="192" t="s">
        <v>295</v>
      </c>
      <c r="C1639" s="192" t="s">
        <v>3059</v>
      </c>
      <c r="D1639" s="199" t="b">
        <v>0</v>
      </c>
      <c r="E1639" s="192" t="s">
        <v>141</v>
      </c>
      <c r="F1639" s="192" t="s">
        <v>3737</v>
      </c>
      <c r="G1639" s="192" t="s">
        <v>4457</v>
      </c>
      <c r="H1639" s="192" t="s">
        <v>529</v>
      </c>
      <c r="I1639" s="192" t="s">
        <v>3992</v>
      </c>
      <c r="J1639" s="192" t="s">
        <v>2820</v>
      </c>
      <c r="K1639" s="192" t="s">
        <v>3951</v>
      </c>
      <c r="L1639" s="192" t="s">
        <v>381</v>
      </c>
      <c r="M1639" s="192" t="s">
        <v>3954</v>
      </c>
      <c r="N1639" s="192" t="s">
        <v>295</v>
      </c>
      <c r="O1639" s="192" t="s">
        <v>4379</v>
      </c>
      <c r="Q1639" s="192" t="s">
        <v>320</v>
      </c>
      <c r="R1639" s="192" t="s">
        <v>295</v>
      </c>
      <c r="S1639" s="199" t="b">
        <v>0</v>
      </c>
      <c r="V1639" s="198">
        <v>43452</v>
      </c>
      <c r="W1639" s="192" t="s">
        <v>295</v>
      </c>
      <c r="X1639"/>
      <c r="Z1639" s="192" t="s">
        <v>295</v>
      </c>
      <c r="AC1639" s="192" t="s">
        <v>5073</v>
      </c>
      <c r="AD1639" s="200">
        <v>43545</v>
      </c>
      <c r="AE1639" s="192" t="s">
        <v>257</v>
      </c>
      <c r="AF1639" s="192" t="s">
        <v>3738</v>
      </c>
      <c r="AG1639" s="192" t="s">
        <v>2884</v>
      </c>
      <c r="AH1639" s="167"/>
      <c r="AI1639" s="192" t="s">
        <v>4934</v>
      </c>
      <c r="AJ1639" s="151" t="str">
        <f t="shared" si="25"/>
        <v>FS</v>
      </c>
      <c r="AK1639" s="151" t="b">
        <f>ISNUMBER(SEARCH("IRT",Table1[[#This Row],[Current_Status]]))</f>
        <v>0</v>
      </c>
      <c r="AL1639" s="152">
        <f>YEAR(Table1[[#This Row],[Project_Initiated]])</f>
        <v>2018</v>
      </c>
      <c r="AM1639" s="87">
        <v>43785</v>
      </c>
      <c r="AN1639" s="87" t="str">
        <f>IF(AND(Table1[[#This Row],[Completed Date]]&gt;="07/01/2019"+0,Table1[[#This Row],[Completed Date]]&lt;="6/30/2020"+0),"FY 19-20",IF(AND(Table1[[#This Row],[Completed Date]]&gt;="07/01/2018"+0,Table1[[#This Row],[Completed Date]]&lt;="6/30/2019"+0),"FY 18-19",""))</f>
        <v/>
      </c>
      <c r="AO1639" s="152" t="str">
        <f>IFERROR(FIND("R",Table1[[#This Row],[FS_Priority]]),"")</f>
        <v/>
      </c>
    </row>
    <row r="1640" spans="1:41" hidden="1" x14ac:dyDescent="0.25">
      <c r="A1640" s="192" t="s">
        <v>2934</v>
      </c>
      <c r="B1640" s="192" t="s">
        <v>295</v>
      </c>
      <c r="C1640" s="192" t="s">
        <v>2934</v>
      </c>
      <c r="D1640" s="199" t="b">
        <v>0</v>
      </c>
      <c r="E1640" s="192" t="s">
        <v>530</v>
      </c>
      <c r="F1640" s="192" t="s">
        <v>3354</v>
      </c>
      <c r="G1640" s="192" t="s">
        <v>295</v>
      </c>
      <c r="H1640" s="192" t="s">
        <v>3873</v>
      </c>
      <c r="I1640" s="192" t="s">
        <v>3945</v>
      </c>
      <c r="J1640" s="192" t="s">
        <v>2838</v>
      </c>
      <c r="K1640" s="192" t="s">
        <v>3932</v>
      </c>
      <c r="L1640" s="192" t="s">
        <v>2778</v>
      </c>
      <c r="M1640" s="192" t="s">
        <v>3946</v>
      </c>
      <c r="N1640" s="192" t="s">
        <v>295</v>
      </c>
      <c r="O1640" s="192" t="s">
        <v>243</v>
      </c>
      <c r="Q1640" s="192" t="s">
        <v>264</v>
      </c>
      <c r="R1640" s="192" t="s">
        <v>295</v>
      </c>
      <c r="S1640" s="199" t="b">
        <v>0</v>
      </c>
      <c r="V1640" s="198">
        <v>43453</v>
      </c>
      <c r="W1640" s="192" t="s">
        <v>295</v>
      </c>
      <c r="X1640"/>
      <c r="Z1640" s="192" t="s">
        <v>295</v>
      </c>
      <c r="AC1640" s="192" t="s">
        <v>3003</v>
      </c>
      <c r="AE1640" s="192" t="s">
        <v>295</v>
      </c>
      <c r="AF1640" s="192" t="s">
        <v>295</v>
      </c>
      <c r="AG1640" s="192" t="s">
        <v>295</v>
      </c>
      <c r="AH1640" s="198">
        <v>43504</v>
      </c>
      <c r="AI1640" s="192" t="s">
        <v>4931</v>
      </c>
      <c r="AJ1640" s="151" t="str">
        <f t="shared" si="25"/>
        <v>FS</v>
      </c>
      <c r="AK1640" s="151" t="b">
        <f>ISNUMBER(SEARCH("IRT",Table1[[#This Row],[Current_Status]]))</f>
        <v>0</v>
      </c>
      <c r="AL1640" s="152">
        <f>YEAR(Table1[[#This Row],[Project_Initiated]])</f>
        <v>2018</v>
      </c>
      <c r="AM1640" s="87">
        <v>43785</v>
      </c>
      <c r="AN1640" s="87" t="str">
        <f>IF(AND(Table1[[#This Row],[Completed Date]]&gt;="07/01/2019"+0,Table1[[#This Row],[Completed Date]]&lt;="6/30/2020"+0),"FY 19-20",IF(AND(Table1[[#This Row],[Completed Date]]&gt;="07/01/2018"+0,Table1[[#This Row],[Completed Date]]&lt;="6/30/2019"+0),"FY 18-19",""))</f>
        <v>FY 18-19</v>
      </c>
      <c r="AO1640" s="152" t="str">
        <f>IFERROR(FIND("R",Table1[[#This Row],[FS_Priority]]),"")</f>
        <v/>
      </c>
    </row>
    <row r="1641" spans="1:41" hidden="1" x14ac:dyDescent="0.25">
      <c r="A1641" s="192" t="s">
        <v>3061</v>
      </c>
      <c r="B1641" s="192" t="s">
        <v>295</v>
      </c>
      <c r="C1641" s="192" t="s">
        <v>3061</v>
      </c>
      <c r="D1641" s="199" t="b">
        <v>0</v>
      </c>
      <c r="E1641" s="192" t="s">
        <v>141</v>
      </c>
      <c r="F1641" s="192" t="s">
        <v>3399</v>
      </c>
      <c r="G1641" s="192" t="s">
        <v>3065</v>
      </c>
      <c r="H1641" s="192" t="s">
        <v>548</v>
      </c>
      <c r="I1641" s="192" t="s">
        <v>3996</v>
      </c>
      <c r="J1641" s="192" t="s">
        <v>2839</v>
      </c>
      <c r="K1641" s="192" t="s">
        <v>3951</v>
      </c>
      <c r="L1641" s="192" t="s">
        <v>381</v>
      </c>
      <c r="M1641" s="192" t="s">
        <v>3986</v>
      </c>
      <c r="N1641" s="192" t="s">
        <v>295</v>
      </c>
      <c r="O1641" s="192" t="s">
        <v>263</v>
      </c>
      <c r="Q1641" s="192" t="s">
        <v>324</v>
      </c>
      <c r="R1641" s="192" t="s">
        <v>3066</v>
      </c>
      <c r="S1641" s="199" t="b">
        <v>1</v>
      </c>
      <c r="V1641" s="198">
        <v>43453</v>
      </c>
      <c r="W1641" s="192" t="s">
        <v>295</v>
      </c>
      <c r="X1641"/>
      <c r="Z1641" s="192" t="s">
        <v>295</v>
      </c>
      <c r="AC1641" s="192" t="s">
        <v>4973</v>
      </c>
      <c r="AD1641" s="200">
        <v>43501</v>
      </c>
      <c r="AE1641" s="192" t="s">
        <v>257</v>
      </c>
      <c r="AF1641" s="192" t="s">
        <v>295</v>
      </c>
      <c r="AG1641" s="192" t="s">
        <v>2884</v>
      </c>
      <c r="AH1641" s="167"/>
      <c r="AI1641" s="192" t="s">
        <v>4934</v>
      </c>
      <c r="AJ1641" s="151" t="str">
        <f t="shared" si="25"/>
        <v>FS</v>
      </c>
      <c r="AK1641" s="151" t="b">
        <f>ISNUMBER(SEARCH("IRT",Table1[[#This Row],[Current_Status]]))</f>
        <v>0</v>
      </c>
      <c r="AL1641" s="152">
        <f>YEAR(Table1[[#This Row],[Project_Initiated]])</f>
        <v>2018</v>
      </c>
      <c r="AM1641" s="87">
        <v>43785</v>
      </c>
      <c r="AN1641" s="87" t="str">
        <f>IF(AND(Table1[[#This Row],[Completed Date]]&gt;="07/01/2019"+0,Table1[[#This Row],[Completed Date]]&lt;="6/30/2020"+0),"FY 19-20",IF(AND(Table1[[#This Row],[Completed Date]]&gt;="07/01/2018"+0,Table1[[#This Row],[Completed Date]]&lt;="6/30/2019"+0),"FY 18-19",""))</f>
        <v/>
      </c>
      <c r="AO1641" s="152" t="str">
        <f>IFERROR(FIND("R",Table1[[#This Row],[FS_Priority]]),"")</f>
        <v/>
      </c>
    </row>
    <row r="1642" spans="1:41" hidden="1" x14ac:dyDescent="0.25">
      <c r="A1642" s="192" t="s">
        <v>2932</v>
      </c>
      <c r="B1642" s="192" t="s">
        <v>295</v>
      </c>
      <c r="C1642" s="192" t="s">
        <v>2932</v>
      </c>
      <c r="D1642" s="199" t="b">
        <v>0</v>
      </c>
      <c r="E1642" s="192" t="s">
        <v>76</v>
      </c>
      <c r="F1642" s="192" t="s">
        <v>3323</v>
      </c>
      <c r="G1642" s="192" t="s">
        <v>295</v>
      </c>
      <c r="H1642" s="192" t="s">
        <v>1092</v>
      </c>
      <c r="I1642" s="192" t="s">
        <v>3890</v>
      </c>
      <c r="J1642" s="192" t="s">
        <v>2838</v>
      </c>
      <c r="K1642" s="192" t="s">
        <v>3856</v>
      </c>
      <c r="L1642" s="192" t="s">
        <v>77</v>
      </c>
      <c r="M1642" s="192" t="s">
        <v>3859</v>
      </c>
      <c r="N1642" s="192" t="s">
        <v>295</v>
      </c>
      <c r="O1642" s="192" t="s">
        <v>243</v>
      </c>
      <c r="Q1642" s="192" t="s">
        <v>324</v>
      </c>
      <c r="R1642" s="192" t="s">
        <v>295</v>
      </c>
      <c r="S1642" s="199" t="b">
        <v>0</v>
      </c>
      <c r="V1642" s="198">
        <v>43454</v>
      </c>
      <c r="W1642" s="192" t="s">
        <v>295</v>
      </c>
      <c r="X1642"/>
      <c r="Z1642" s="192" t="s">
        <v>295</v>
      </c>
      <c r="AC1642" s="192" t="s">
        <v>3040</v>
      </c>
      <c r="AE1642" s="192" t="s">
        <v>295</v>
      </c>
      <c r="AF1642" s="192" t="s">
        <v>295</v>
      </c>
      <c r="AG1642" s="192" t="s">
        <v>295</v>
      </c>
      <c r="AH1642" s="198">
        <v>43528</v>
      </c>
      <c r="AI1642" s="192" t="s">
        <v>4931</v>
      </c>
      <c r="AJ1642" s="151" t="str">
        <f t="shared" si="25"/>
        <v>FS</v>
      </c>
      <c r="AK1642" s="151" t="b">
        <f>ISNUMBER(SEARCH("IRT",Table1[[#This Row],[Current_Status]]))</f>
        <v>0</v>
      </c>
      <c r="AL1642" s="152">
        <f>YEAR(Table1[[#This Row],[Project_Initiated]])</f>
        <v>2018</v>
      </c>
      <c r="AM1642" s="87">
        <v>43785</v>
      </c>
      <c r="AN1642" s="87" t="str">
        <f>IF(AND(Table1[[#This Row],[Completed Date]]&gt;="07/01/2019"+0,Table1[[#This Row],[Completed Date]]&lt;="6/30/2020"+0),"FY 19-20",IF(AND(Table1[[#This Row],[Completed Date]]&gt;="07/01/2018"+0,Table1[[#This Row],[Completed Date]]&lt;="6/30/2019"+0),"FY 18-19",""))</f>
        <v>FY 18-19</v>
      </c>
      <c r="AO1642" s="152" t="str">
        <f>IFERROR(FIND("R",Table1[[#This Row],[FS_Priority]]),"")</f>
        <v/>
      </c>
    </row>
    <row r="1643" spans="1:41" hidden="1" x14ac:dyDescent="0.25">
      <c r="A1643" s="192" t="s">
        <v>2944</v>
      </c>
      <c r="B1643" s="192" t="s">
        <v>295</v>
      </c>
      <c r="C1643" s="192" t="s">
        <v>2944</v>
      </c>
      <c r="D1643" s="199" t="b">
        <v>0</v>
      </c>
      <c r="E1643" s="192" t="s">
        <v>4804</v>
      </c>
      <c r="F1643" s="192" t="s">
        <v>3584</v>
      </c>
      <c r="G1643" s="192" t="s">
        <v>295</v>
      </c>
      <c r="H1643" s="192" t="s">
        <v>75</v>
      </c>
      <c r="I1643" s="192" t="s">
        <v>4191</v>
      </c>
      <c r="J1643" s="192" t="s">
        <v>2838</v>
      </c>
      <c r="K1643" s="192" t="s">
        <v>3793</v>
      </c>
      <c r="L1643" s="192" t="s">
        <v>332</v>
      </c>
      <c r="M1643" s="192" t="s">
        <v>4192</v>
      </c>
      <c r="N1643" s="192" t="s">
        <v>295</v>
      </c>
      <c r="O1643" s="192" t="s">
        <v>243</v>
      </c>
      <c r="Q1643" s="192" t="s">
        <v>264</v>
      </c>
      <c r="R1643" s="192" t="s">
        <v>295</v>
      </c>
      <c r="S1643" s="199" t="b">
        <v>0</v>
      </c>
      <c r="V1643" s="198">
        <v>43454</v>
      </c>
      <c r="W1643" s="192" t="s">
        <v>295</v>
      </c>
      <c r="X1643"/>
      <c r="Z1643" s="192" t="s">
        <v>295</v>
      </c>
      <c r="AC1643" s="192" t="s">
        <v>3040</v>
      </c>
      <c r="AE1643" s="192" t="s">
        <v>295</v>
      </c>
      <c r="AF1643" s="192" t="s">
        <v>295</v>
      </c>
      <c r="AG1643" s="192" t="s">
        <v>295</v>
      </c>
      <c r="AH1643" s="198">
        <v>43528</v>
      </c>
      <c r="AI1643" s="192" t="s">
        <v>4931</v>
      </c>
      <c r="AJ1643" s="151" t="str">
        <f t="shared" si="25"/>
        <v>FS</v>
      </c>
      <c r="AK1643" s="151" t="b">
        <f>ISNUMBER(SEARCH("IRT",Table1[[#This Row],[Current_Status]]))</f>
        <v>0</v>
      </c>
      <c r="AL1643" s="152">
        <f>YEAR(Table1[[#This Row],[Project_Initiated]])</f>
        <v>2018</v>
      </c>
      <c r="AM1643" s="87">
        <v>43785</v>
      </c>
      <c r="AN1643" s="87" t="str">
        <f>IF(AND(Table1[[#This Row],[Completed Date]]&gt;="07/01/2019"+0,Table1[[#This Row],[Completed Date]]&lt;="6/30/2020"+0),"FY 19-20",IF(AND(Table1[[#This Row],[Completed Date]]&gt;="07/01/2018"+0,Table1[[#This Row],[Completed Date]]&lt;="6/30/2019"+0),"FY 18-19",""))</f>
        <v>FY 18-19</v>
      </c>
      <c r="AO1643" s="152" t="str">
        <f>IFERROR(FIND("R",Table1[[#This Row],[FS_Priority]]),"")</f>
        <v/>
      </c>
    </row>
    <row r="1644" spans="1:41" hidden="1" x14ac:dyDescent="0.25">
      <c r="A1644" s="192" t="s">
        <v>4544</v>
      </c>
      <c r="B1644" s="192" t="s">
        <v>295</v>
      </c>
      <c r="C1644" s="192" t="s">
        <v>4544</v>
      </c>
      <c r="D1644" s="199" t="b">
        <v>0</v>
      </c>
      <c r="E1644" s="192" t="s">
        <v>76</v>
      </c>
      <c r="F1644" s="192" t="s">
        <v>4600</v>
      </c>
      <c r="G1644" s="192" t="s">
        <v>5062</v>
      </c>
      <c r="H1644" s="192" t="s">
        <v>1092</v>
      </c>
      <c r="I1644" s="192" t="s">
        <v>4601</v>
      </c>
      <c r="J1644" s="192" t="s">
        <v>2852</v>
      </c>
      <c r="K1644" s="192" t="s">
        <v>3856</v>
      </c>
      <c r="L1644" s="192" t="s">
        <v>77</v>
      </c>
      <c r="M1644" s="192" t="s">
        <v>3859</v>
      </c>
      <c r="N1644" s="192" t="s">
        <v>295</v>
      </c>
      <c r="O1644" s="192" t="s">
        <v>263</v>
      </c>
      <c r="Q1644" s="192" t="s">
        <v>3588</v>
      </c>
      <c r="R1644" s="192" t="s">
        <v>295</v>
      </c>
      <c r="S1644" s="199" t="b">
        <v>0</v>
      </c>
      <c r="V1644" s="198">
        <v>43468</v>
      </c>
      <c r="W1644" s="192" t="s">
        <v>295</v>
      </c>
      <c r="X1644"/>
      <c r="Z1644" s="192" t="s">
        <v>295</v>
      </c>
      <c r="AC1644" s="192" t="s">
        <v>295</v>
      </c>
      <c r="AD1644" s="200">
        <v>43726</v>
      </c>
      <c r="AE1644" s="192" t="s">
        <v>583</v>
      </c>
      <c r="AF1644" s="192" t="s">
        <v>5063</v>
      </c>
      <c r="AG1644" s="192" t="s">
        <v>2884</v>
      </c>
      <c r="AH1644" s="167"/>
      <c r="AI1644" s="192" t="s">
        <v>4787</v>
      </c>
      <c r="AJ1644" s="151" t="str">
        <f t="shared" si="25"/>
        <v>FS</v>
      </c>
      <c r="AK1644" s="151" t="b">
        <f>ISNUMBER(SEARCH("IRT",Table1[[#This Row],[Current_Status]]))</f>
        <v>0</v>
      </c>
      <c r="AL1644" s="152">
        <f>YEAR(Table1[[#This Row],[Project_Initiated]])</f>
        <v>2019</v>
      </c>
      <c r="AM1644" s="87">
        <v>43785</v>
      </c>
      <c r="AN1644" s="87" t="str">
        <f>IF(AND(Table1[[#This Row],[Completed Date]]&gt;="07/01/2019"+0,Table1[[#This Row],[Completed Date]]&lt;="6/30/2020"+0),"FY 19-20",IF(AND(Table1[[#This Row],[Completed Date]]&gt;="07/01/2018"+0,Table1[[#This Row],[Completed Date]]&lt;="6/30/2019"+0),"FY 18-19",""))</f>
        <v/>
      </c>
      <c r="AO1644" s="152">
        <f>IFERROR(FIND("R",Table1[[#This Row],[FS_Priority]]),"")</f>
        <v>1</v>
      </c>
    </row>
    <row r="1645" spans="1:41" hidden="1" x14ac:dyDescent="0.25">
      <c r="A1645" s="192" t="s">
        <v>2939</v>
      </c>
      <c r="B1645" s="192" t="s">
        <v>295</v>
      </c>
      <c r="C1645" s="192" t="s">
        <v>2939</v>
      </c>
      <c r="D1645" s="199" t="b">
        <v>0</v>
      </c>
      <c r="E1645" s="192" t="s">
        <v>2823</v>
      </c>
      <c r="F1645" s="192" t="s">
        <v>3553</v>
      </c>
      <c r="G1645" s="192" t="s">
        <v>295</v>
      </c>
      <c r="H1645" s="192" t="s">
        <v>531</v>
      </c>
      <c r="I1645" s="192" t="s">
        <v>4142</v>
      </c>
      <c r="J1645" s="192" t="s">
        <v>2854</v>
      </c>
      <c r="K1645" s="192" t="s">
        <v>4143</v>
      </c>
      <c r="L1645" s="192" t="s">
        <v>2807</v>
      </c>
      <c r="M1645" s="192" t="s">
        <v>3936</v>
      </c>
      <c r="N1645" s="192" t="s">
        <v>295</v>
      </c>
      <c r="O1645" s="192" t="s">
        <v>295</v>
      </c>
      <c r="Q1645" s="192" t="s">
        <v>372</v>
      </c>
      <c r="R1645" s="192" t="s">
        <v>295</v>
      </c>
      <c r="S1645" s="199" t="b">
        <v>0</v>
      </c>
      <c r="V1645" s="198">
        <v>43468</v>
      </c>
      <c r="W1645" s="192" t="s">
        <v>295</v>
      </c>
      <c r="X1645"/>
      <c r="Z1645" s="192" t="s">
        <v>295</v>
      </c>
      <c r="AC1645" s="192" t="s">
        <v>295</v>
      </c>
      <c r="AE1645" s="192" t="s">
        <v>583</v>
      </c>
      <c r="AF1645" s="192" t="s">
        <v>3074</v>
      </c>
      <c r="AG1645" s="192" t="s">
        <v>624</v>
      </c>
      <c r="AH1645" s="198">
        <v>43487</v>
      </c>
      <c r="AI1645" s="192" t="s">
        <v>4931</v>
      </c>
      <c r="AJ1645" s="151" t="str">
        <f t="shared" si="25"/>
        <v>FS</v>
      </c>
      <c r="AK1645" s="151" t="b">
        <f>ISNUMBER(SEARCH("IRT",Table1[[#This Row],[Current_Status]]))</f>
        <v>0</v>
      </c>
      <c r="AL1645" s="152">
        <f>YEAR(Table1[[#This Row],[Project_Initiated]])</f>
        <v>2019</v>
      </c>
      <c r="AM1645" s="87">
        <v>43785</v>
      </c>
      <c r="AN1645" s="87" t="str">
        <f>IF(AND(Table1[[#This Row],[Completed Date]]&gt;="07/01/2019"+0,Table1[[#This Row],[Completed Date]]&lt;="6/30/2020"+0),"FY 19-20",IF(AND(Table1[[#This Row],[Completed Date]]&gt;="07/01/2018"+0,Table1[[#This Row],[Completed Date]]&lt;="6/30/2019"+0),"FY 18-19",""))</f>
        <v>FY 18-19</v>
      </c>
      <c r="AO1645" s="152" t="str">
        <f>IFERROR(FIND("R",Table1[[#This Row],[FS_Priority]]),"")</f>
        <v/>
      </c>
    </row>
    <row r="1646" spans="1:41" hidden="1" x14ac:dyDescent="0.25">
      <c r="A1646" s="192" t="s">
        <v>2936</v>
      </c>
      <c r="B1646" s="192" t="s">
        <v>295</v>
      </c>
      <c r="C1646" s="192" t="s">
        <v>2936</v>
      </c>
      <c r="D1646" s="199" t="b">
        <v>0</v>
      </c>
      <c r="E1646" s="192" t="s">
        <v>141</v>
      </c>
      <c r="F1646" s="192" t="s">
        <v>3435</v>
      </c>
      <c r="G1646" s="192" t="s">
        <v>3053</v>
      </c>
      <c r="H1646" s="192" t="s">
        <v>559</v>
      </c>
      <c r="I1646" s="192" t="s">
        <v>296</v>
      </c>
      <c r="J1646" s="192" t="s">
        <v>2838</v>
      </c>
      <c r="K1646" s="192" t="s">
        <v>3951</v>
      </c>
      <c r="L1646" s="192" t="s">
        <v>381</v>
      </c>
      <c r="M1646" s="192" t="s">
        <v>4024</v>
      </c>
      <c r="N1646" s="192" t="s">
        <v>295</v>
      </c>
      <c r="O1646" s="192" t="s">
        <v>243</v>
      </c>
      <c r="Q1646" s="192" t="s">
        <v>152</v>
      </c>
      <c r="R1646" s="192" t="s">
        <v>295</v>
      </c>
      <c r="S1646" s="199" t="b">
        <v>0</v>
      </c>
      <c r="V1646" s="198">
        <v>43468</v>
      </c>
      <c r="W1646" s="192" t="s">
        <v>295</v>
      </c>
      <c r="X1646"/>
      <c r="Z1646" s="192" t="s">
        <v>295</v>
      </c>
      <c r="AC1646" s="192" t="s">
        <v>4458</v>
      </c>
      <c r="AE1646" s="192" t="s">
        <v>295</v>
      </c>
      <c r="AF1646" s="192" t="s">
        <v>295</v>
      </c>
      <c r="AG1646" s="192" t="s">
        <v>295</v>
      </c>
      <c r="AH1646" s="198">
        <v>43672</v>
      </c>
      <c r="AI1646" s="192" t="s">
        <v>4931</v>
      </c>
      <c r="AJ1646" s="151" t="str">
        <f t="shared" si="25"/>
        <v>FS</v>
      </c>
      <c r="AK1646" s="151" t="b">
        <f>ISNUMBER(SEARCH("IRT",Table1[[#This Row],[Current_Status]]))</f>
        <v>0</v>
      </c>
      <c r="AL1646" s="152">
        <f>YEAR(Table1[[#This Row],[Project_Initiated]])</f>
        <v>2019</v>
      </c>
      <c r="AM1646" s="87">
        <v>43785</v>
      </c>
      <c r="AN1646" s="87" t="str">
        <f>IF(AND(Table1[[#This Row],[Completed Date]]&gt;="07/01/2019"+0,Table1[[#This Row],[Completed Date]]&lt;="6/30/2020"+0),"FY 19-20",IF(AND(Table1[[#This Row],[Completed Date]]&gt;="07/01/2018"+0,Table1[[#This Row],[Completed Date]]&lt;="6/30/2019"+0),"FY 18-19",""))</f>
        <v>FY 19-20</v>
      </c>
      <c r="AO1646" s="152" t="str">
        <f>IFERROR(FIND("R",Table1[[#This Row],[FS_Priority]]),"")</f>
        <v/>
      </c>
    </row>
    <row r="1647" spans="1:41" hidden="1" x14ac:dyDescent="0.25">
      <c r="A1647" s="192" t="s">
        <v>3241</v>
      </c>
      <c r="B1647" s="192" t="s">
        <v>295</v>
      </c>
      <c r="C1647" s="192" t="s">
        <v>3241</v>
      </c>
      <c r="D1647" s="199" t="b">
        <v>0</v>
      </c>
      <c r="E1647" s="192" t="s">
        <v>4818</v>
      </c>
      <c r="F1647" s="192" t="s">
        <v>3641</v>
      </c>
      <c r="G1647" s="192" t="s">
        <v>295</v>
      </c>
      <c r="H1647" s="192" t="s">
        <v>531</v>
      </c>
      <c r="I1647" s="192" t="s">
        <v>4350</v>
      </c>
      <c r="J1647" s="192" t="s">
        <v>2854</v>
      </c>
      <c r="K1647" s="192" t="s">
        <v>4268</v>
      </c>
      <c r="L1647" s="192" t="s">
        <v>521</v>
      </c>
      <c r="M1647" s="192" t="s">
        <v>4351</v>
      </c>
      <c r="N1647" s="192" t="s">
        <v>295</v>
      </c>
      <c r="O1647" s="192" t="s">
        <v>243</v>
      </c>
      <c r="Q1647" s="192" t="s">
        <v>302</v>
      </c>
      <c r="R1647" s="192" t="s">
        <v>295</v>
      </c>
      <c r="S1647" s="199" t="b">
        <v>0</v>
      </c>
      <c r="V1647" s="198">
        <v>43469</v>
      </c>
      <c r="W1647" s="192" t="s">
        <v>295</v>
      </c>
      <c r="X1647"/>
      <c r="Z1647" s="192" t="s">
        <v>295</v>
      </c>
      <c r="AC1647" s="192" t="s">
        <v>4459</v>
      </c>
      <c r="AE1647" s="192" t="s">
        <v>295</v>
      </c>
      <c r="AF1647" s="192" t="s">
        <v>295</v>
      </c>
      <c r="AG1647" s="192" t="s">
        <v>295</v>
      </c>
      <c r="AH1647" s="198">
        <v>43640</v>
      </c>
      <c r="AI1647" s="192" t="s">
        <v>4934</v>
      </c>
      <c r="AJ1647" s="151" t="str">
        <f t="shared" si="25"/>
        <v>FS</v>
      </c>
      <c r="AK1647" s="151" t="b">
        <f>ISNUMBER(SEARCH("IRT",Table1[[#This Row],[Current_Status]]))</f>
        <v>0</v>
      </c>
      <c r="AL1647" s="152">
        <f>YEAR(Table1[[#This Row],[Project_Initiated]])</f>
        <v>2019</v>
      </c>
      <c r="AM1647" s="87">
        <v>43785</v>
      </c>
      <c r="AN1647" s="87" t="str">
        <f>IF(AND(Table1[[#This Row],[Completed Date]]&gt;="07/01/2019"+0,Table1[[#This Row],[Completed Date]]&lt;="6/30/2020"+0),"FY 19-20",IF(AND(Table1[[#This Row],[Completed Date]]&gt;="07/01/2018"+0,Table1[[#This Row],[Completed Date]]&lt;="6/30/2019"+0),"FY 18-19",""))</f>
        <v>FY 18-19</v>
      </c>
      <c r="AO1647" s="152" t="str">
        <f>IFERROR(FIND("R",Table1[[#This Row],[FS_Priority]]),"")</f>
        <v/>
      </c>
    </row>
    <row r="1648" spans="1:41" hidden="1" x14ac:dyDescent="0.25">
      <c r="A1648" s="192" t="s">
        <v>3766</v>
      </c>
      <c r="B1648" s="192" t="s">
        <v>295</v>
      </c>
      <c r="C1648" s="192" t="s">
        <v>3766</v>
      </c>
      <c r="D1648" s="199" t="b">
        <v>0</v>
      </c>
      <c r="E1648" s="192" t="s">
        <v>189</v>
      </c>
      <c r="F1648" s="192" t="s">
        <v>3767</v>
      </c>
      <c r="G1648" s="192" t="s">
        <v>4494</v>
      </c>
      <c r="H1648" s="192" t="s">
        <v>543</v>
      </c>
      <c r="I1648" s="192" t="s">
        <v>4166</v>
      </c>
      <c r="J1648" s="192" t="s">
        <v>2865</v>
      </c>
      <c r="K1648" s="192" t="s">
        <v>4164</v>
      </c>
      <c r="L1648" s="192" t="s">
        <v>487</v>
      </c>
      <c r="M1648" s="192" t="s">
        <v>4165</v>
      </c>
      <c r="N1648" s="192" t="s">
        <v>295</v>
      </c>
      <c r="O1648" s="192" t="s">
        <v>4379</v>
      </c>
      <c r="Q1648" s="192" t="s">
        <v>3586</v>
      </c>
      <c r="R1648" s="192" t="s">
        <v>295</v>
      </c>
      <c r="S1648" s="199" t="b">
        <v>0</v>
      </c>
      <c r="V1648" s="198">
        <v>43472</v>
      </c>
      <c r="W1648" s="192" t="s">
        <v>295</v>
      </c>
      <c r="X1648"/>
      <c r="Z1648" s="192" t="s">
        <v>295</v>
      </c>
      <c r="AC1648" s="192" t="s">
        <v>5093</v>
      </c>
      <c r="AE1648" s="192" t="s">
        <v>257</v>
      </c>
      <c r="AF1648" s="192" t="s">
        <v>4460</v>
      </c>
      <c r="AG1648" s="192" t="s">
        <v>295</v>
      </c>
      <c r="AH1648" s="167"/>
      <c r="AI1648" s="192" t="s">
        <v>4934</v>
      </c>
      <c r="AJ1648" s="151" t="str">
        <f t="shared" si="25"/>
        <v>FS</v>
      </c>
      <c r="AK1648" s="151" t="b">
        <f>ISNUMBER(SEARCH("IRT",Table1[[#This Row],[Current_Status]]))</f>
        <v>0</v>
      </c>
      <c r="AL1648" s="152">
        <f>YEAR(Table1[[#This Row],[Project_Initiated]])</f>
        <v>2019</v>
      </c>
      <c r="AM1648" s="87">
        <v>43785</v>
      </c>
      <c r="AN1648" s="87" t="str">
        <f>IF(AND(Table1[[#This Row],[Completed Date]]&gt;="07/01/2019"+0,Table1[[#This Row],[Completed Date]]&lt;="6/30/2020"+0),"FY 19-20",IF(AND(Table1[[#This Row],[Completed Date]]&gt;="07/01/2018"+0,Table1[[#This Row],[Completed Date]]&lt;="6/30/2019"+0),"FY 18-19",""))</f>
        <v/>
      </c>
      <c r="AO1648" s="152">
        <f>IFERROR(FIND("R",Table1[[#This Row],[FS_Priority]]),"")</f>
        <v>1</v>
      </c>
    </row>
    <row r="1649" spans="1:41" hidden="1" x14ac:dyDescent="0.25">
      <c r="A1649" s="192" t="s">
        <v>3729</v>
      </c>
      <c r="B1649" s="192" t="s">
        <v>295</v>
      </c>
      <c r="C1649" s="192" t="s">
        <v>3729</v>
      </c>
      <c r="D1649" s="199" t="b">
        <v>0</v>
      </c>
      <c r="E1649" s="192" t="s">
        <v>2977</v>
      </c>
      <c r="F1649" s="192" t="s">
        <v>3730</v>
      </c>
      <c r="G1649" s="192" t="s">
        <v>4374</v>
      </c>
      <c r="H1649" s="192" t="s">
        <v>3873</v>
      </c>
      <c r="I1649" s="192" t="s">
        <v>4375</v>
      </c>
      <c r="J1649" s="192" t="s">
        <v>2838</v>
      </c>
      <c r="K1649" s="192" t="s">
        <v>4158</v>
      </c>
      <c r="L1649" s="192" t="s">
        <v>2978</v>
      </c>
      <c r="M1649" s="192" t="s">
        <v>4372</v>
      </c>
      <c r="N1649" s="192" t="s">
        <v>4376</v>
      </c>
      <c r="O1649" s="192" t="s">
        <v>243</v>
      </c>
      <c r="Q1649" s="192" t="s">
        <v>320</v>
      </c>
      <c r="R1649" s="192" t="s">
        <v>295</v>
      </c>
      <c r="S1649" s="199" t="b">
        <v>0</v>
      </c>
      <c r="V1649" s="198">
        <v>43472</v>
      </c>
      <c r="W1649" s="192" t="s">
        <v>295</v>
      </c>
      <c r="X1649"/>
      <c r="Z1649" s="192" t="s">
        <v>295</v>
      </c>
      <c r="AC1649" s="192" t="s">
        <v>4424</v>
      </c>
      <c r="AD1649" s="167"/>
      <c r="AE1649" s="192" t="s">
        <v>243</v>
      </c>
      <c r="AF1649" s="192" t="s">
        <v>295</v>
      </c>
      <c r="AG1649" s="192" t="s">
        <v>295</v>
      </c>
      <c r="AH1649" s="198">
        <v>43668</v>
      </c>
      <c r="AI1649" s="192" t="s">
        <v>4934</v>
      </c>
      <c r="AJ1649" s="151" t="str">
        <f t="shared" si="25"/>
        <v>FS</v>
      </c>
      <c r="AK1649" s="151" t="b">
        <f>ISNUMBER(SEARCH("IRT",Table1[[#This Row],[Current_Status]]))</f>
        <v>0</v>
      </c>
      <c r="AL1649" s="152">
        <f>YEAR(Table1[[#This Row],[Project_Initiated]])</f>
        <v>2019</v>
      </c>
      <c r="AM1649" s="87">
        <v>43785</v>
      </c>
      <c r="AN1649" s="87" t="str">
        <f>IF(AND(Table1[[#This Row],[Completed Date]]&gt;="07/01/2019"+0,Table1[[#This Row],[Completed Date]]&lt;="6/30/2020"+0),"FY 19-20",IF(AND(Table1[[#This Row],[Completed Date]]&gt;="07/01/2018"+0,Table1[[#This Row],[Completed Date]]&lt;="6/30/2019"+0),"FY 18-19",""))</f>
        <v>FY 19-20</v>
      </c>
      <c r="AO1649" s="152" t="str">
        <f>IFERROR(FIND("R",Table1[[#This Row],[FS_Priority]]),"")</f>
        <v/>
      </c>
    </row>
    <row r="1650" spans="1:41" hidden="1" x14ac:dyDescent="0.25">
      <c r="A1650" s="192" t="s">
        <v>3063</v>
      </c>
      <c r="B1650" s="192" t="s">
        <v>295</v>
      </c>
      <c r="C1650" s="192" t="s">
        <v>3063</v>
      </c>
      <c r="D1650" s="199" t="b">
        <v>0</v>
      </c>
      <c r="E1650" s="192" t="s">
        <v>151</v>
      </c>
      <c r="F1650" s="192" t="s">
        <v>3487</v>
      </c>
      <c r="G1650" s="192" t="s">
        <v>4082</v>
      </c>
      <c r="H1650" s="192" t="s">
        <v>481</v>
      </c>
      <c r="I1650" s="192" t="s">
        <v>295</v>
      </c>
      <c r="J1650" s="192" t="s">
        <v>2851</v>
      </c>
      <c r="K1650" s="192" t="s">
        <v>4035</v>
      </c>
      <c r="L1650" s="192" t="s">
        <v>153</v>
      </c>
      <c r="M1650" s="192" t="s">
        <v>4041</v>
      </c>
      <c r="N1650" s="192" t="s">
        <v>295</v>
      </c>
      <c r="O1650" s="192" t="s">
        <v>263</v>
      </c>
      <c r="Q1650" s="192" t="s">
        <v>3072</v>
      </c>
      <c r="R1650" s="192" t="s">
        <v>295</v>
      </c>
      <c r="S1650" s="199" t="b">
        <v>0</v>
      </c>
      <c r="V1650" s="198">
        <v>43473</v>
      </c>
      <c r="W1650" s="192" t="s">
        <v>295</v>
      </c>
      <c r="X1650"/>
      <c r="Z1650" s="192" t="s">
        <v>295</v>
      </c>
      <c r="AC1650" s="192" t="s">
        <v>295</v>
      </c>
      <c r="AD1650" s="167"/>
      <c r="AE1650" s="192" t="s">
        <v>583</v>
      </c>
      <c r="AF1650" s="192" t="s">
        <v>295</v>
      </c>
      <c r="AG1650" s="192" t="s">
        <v>295</v>
      </c>
      <c r="AH1650" s="200">
        <v>43529</v>
      </c>
      <c r="AI1650" s="192" t="s">
        <v>4934</v>
      </c>
      <c r="AJ1650" s="151" t="str">
        <f t="shared" si="25"/>
        <v>FS</v>
      </c>
      <c r="AK1650" s="151" t="b">
        <f>ISNUMBER(SEARCH("IRT",Table1[[#This Row],[Current_Status]]))</f>
        <v>0</v>
      </c>
      <c r="AL1650" s="152">
        <f>YEAR(Table1[[#This Row],[Project_Initiated]])</f>
        <v>2019</v>
      </c>
      <c r="AM1650" s="87">
        <v>43785</v>
      </c>
      <c r="AN1650" s="87" t="str">
        <f>IF(AND(Table1[[#This Row],[Completed Date]]&gt;="07/01/2019"+0,Table1[[#This Row],[Completed Date]]&lt;="6/30/2020"+0),"FY 19-20",IF(AND(Table1[[#This Row],[Completed Date]]&gt;="07/01/2018"+0,Table1[[#This Row],[Completed Date]]&lt;="6/30/2019"+0),"FY 18-19",""))</f>
        <v>FY 18-19</v>
      </c>
      <c r="AO1650" s="152" t="str">
        <f>IFERROR(FIND("R",Table1[[#This Row],[FS_Priority]]),"")</f>
        <v/>
      </c>
    </row>
    <row r="1651" spans="1:41" hidden="1" x14ac:dyDescent="0.25">
      <c r="A1651" s="192" t="s">
        <v>2949</v>
      </c>
      <c r="B1651" s="192" t="s">
        <v>295</v>
      </c>
      <c r="C1651" s="192" t="s">
        <v>2949</v>
      </c>
      <c r="D1651" s="199" t="b">
        <v>0</v>
      </c>
      <c r="E1651" s="192" t="s">
        <v>215</v>
      </c>
      <c r="F1651" s="192" t="s">
        <v>3630</v>
      </c>
      <c r="G1651" s="192" t="s">
        <v>295</v>
      </c>
      <c r="H1651" s="192" t="s">
        <v>558</v>
      </c>
      <c r="I1651" s="192" t="s">
        <v>4258</v>
      </c>
      <c r="J1651" s="192" t="s">
        <v>2838</v>
      </c>
      <c r="K1651" s="192" t="s">
        <v>4842</v>
      </c>
      <c r="L1651" s="192" t="s">
        <v>518</v>
      </c>
      <c r="M1651" s="192" t="s">
        <v>4259</v>
      </c>
      <c r="N1651" s="192" t="s">
        <v>295</v>
      </c>
      <c r="O1651" s="192" t="s">
        <v>243</v>
      </c>
      <c r="Q1651" s="192" t="s">
        <v>302</v>
      </c>
      <c r="R1651" s="192" t="s">
        <v>295</v>
      </c>
      <c r="S1651" s="199" t="b">
        <v>0</v>
      </c>
      <c r="V1651" s="198">
        <v>43473</v>
      </c>
      <c r="W1651" s="192" t="s">
        <v>295</v>
      </c>
      <c r="X1651"/>
      <c r="Z1651" s="192" t="s">
        <v>295</v>
      </c>
      <c r="AC1651" s="192" t="s">
        <v>3040</v>
      </c>
      <c r="AE1651" s="192" t="s">
        <v>295</v>
      </c>
      <c r="AF1651" s="192" t="s">
        <v>295</v>
      </c>
      <c r="AG1651" s="192" t="s">
        <v>295</v>
      </c>
      <c r="AH1651" s="200">
        <v>43528</v>
      </c>
      <c r="AI1651" s="192" t="s">
        <v>4931</v>
      </c>
      <c r="AJ1651" s="151" t="str">
        <f t="shared" si="25"/>
        <v>FS</v>
      </c>
      <c r="AK1651" s="151" t="b">
        <f>ISNUMBER(SEARCH("IRT",Table1[[#This Row],[Current_Status]]))</f>
        <v>0</v>
      </c>
      <c r="AL1651" s="152">
        <f>YEAR(Table1[[#This Row],[Project_Initiated]])</f>
        <v>2019</v>
      </c>
      <c r="AM1651" s="87">
        <v>43785</v>
      </c>
      <c r="AN1651" s="87" t="str">
        <f>IF(AND(Table1[[#This Row],[Completed Date]]&gt;="07/01/2019"+0,Table1[[#This Row],[Completed Date]]&lt;="6/30/2020"+0),"FY 19-20",IF(AND(Table1[[#This Row],[Completed Date]]&gt;="07/01/2018"+0,Table1[[#This Row],[Completed Date]]&lt;="6/30/2019"+0),"FY 18-19",""))</f>
        <v>FY 18-19</v>
      </c>
      <c r="AO1651" s="152" t="str">
        <f>IFERROR(FIND("R",Table1[[#This Row],[FS_Priority]]),"")</f>
        <v/>
      </c>
    </row>
    <row r="1652" spans="1:41" hidden="1" x14ac:dyDescent="0.25">
      <c r="A1652" s="192" t="s">
        <v>3026</v>
      </c>
      <c r="B1652" s="192" t="s">
        <v>295</v>
      </c>
      <c r="C1652" s="192" t="s">
        <v>3026</v>
      </c>
      <c r="D1652" s="199" t="b">
        <v>0</v>
      </c>
      <c r="E1652" s="192" t="s">
        <v>151</v>
      </c>
      <c r="F1652" s="192" t="s">
        <v>3475</v>
      </c>
      <c r="G1652" s="192" t="s">
        <v>295</v>
      </c>
      <c r="H1652" s="192" t="s">
        <v>1217</v>
      </c>
      <c r="I1652" s="192" t="s">
        <v>295</v>
      </c>
      <c r="J1652" s="192" t="s">
        <v>2838</v>
      </c>
      <c r="K1652" s="192" t="s">
        <v>4035</v>
      </c>
      <c r="L1652" s="192" t="s">
        <v>153</v>
      </c>
      <c r="M1652" s="192" t="s">
        <v>4053</v>
      </c>
      <c r="N1652" s="192" t="s">
        <v>4071</v>
      </c>
      <c r="O1652" s="192" t="s">
        <v>263</v>
      </c>
      <c r="Q1652" s="192" t="s">
        <v>372</v>
      </c>
      <c r="R1652" s="192" t="s">
        <v>295</v>
      </c>
      <c r="S1652" s="199" t="b">
        <v>0</v>
      </c>
      <c r="V1652" s="198">
        <v>43473</v>
      </c>
      <c r="W1652" s="192" t="s">
        <v>295</v>
      </c>
      <c r="X1652"/>
      <c r="Z1652" s="192" t="s">
        <v>295</v>
      </c>
      <c r="AC1652" s="192" t="s">
        <v>3191</v>
      </c>
      <c r="AE1652" s="192" t="s">
        <v>263</v>
      </c>
      <c r="AF1652" s="192" t="s">
        <v>295</v>
      </c>
      <c r="AG1652" s="192" t="s">
        <v>295</v>
      </c>
      <c r="AH1652" s="200">
        <v>43616</v>
      </c>
      <c r="AI1652" s="192" t="s">
        <v>4937</v>
      </c>
      <c r="AJ1652" s="151" t="str">
        <f t="shared" si="25"/>
        <v>FS</v>
      </c>
      <c r="AK1652" s="151" t="b">
        <f>ISNUMBER(SEARCH("IRT",Table1[[#This Row],[Current_Status]]))</f>
        <v>0</v>
      </c>
      <c r="AL1652" s="152">
        <f>YEAR(Table1[[#This Row],[Project_Initiated]])</f>
        <v>2019</v>
      </c>
      <c r="AM1652" s="87">
        <v>43785</v>
      </c>
      <c r="AN1652" s="87" t="str">
        <f>IF(AND(Table1[[#This Row],[Completed Date]]&gt;="07/01/2019"+0,Table1[[#This Row],[Completed Date]]&lt;="6/30/2020"+0),"FY 19-20",IF(AND(Table1[[#This Row],[Completed Date]]&gt;="07/01/2018"+0,Table1[[#This Row],[Completed Date]]&lt;="6/30/2019"+0),"FY 18-19",""))</f>
        <v>FY 18-19</v>
      </c>
      <c r="AO1652" s="152" t="str">
        <f>IFERROR(FIND("R",Table1[[#This Row],[FS_Priority]]),"")</f>
        <v/>
      </c>
    </row>
    <row r="1653" spans="1:41" hidden="1" x14ac:dyDescent="0.25">
      <c r="A1653" s="192" t="s">
        <v>2931</v>
      </c>
      <c r="B1653" s="192" t="s">
        <v>295</v>
      </c>
      <c r="C1653" s="192" t="s">
        <v>2931</v>
      </c>
      <c r="D1653" s="199" t="b">
        <v>0</v>
      </c>
      <c r="E1653" s="192" t="s">
        <v>76</v>
      </c>
      <c r="F1653" s="192" t="s">
        <v>3315</v>
      </c>
      <c r="G1653" s="192" t="s">
        <v>295</v>
      </c>
      <c r="H1653" s="192" t="s">
        <v>1092</v>
      </c>
      <c r="I1653" s="192" t="s">
        <v>3884</v>
      </c>
      <c r="J1653" s="192" t="s">
        <v>2838</v>
      </c>
      <c r="K1653" s="192" t="s">
        <v>3856</v>
      </c>
      <c r="L1653" s="192" t="s">
        <v>77</v>
      </c>
      <c r="M1653" s="192" t="s">
        <v>3885</v>
      </c>
      <c r="N1653" s="192" t="s">
        <v>295</v>
      </c>
      <c r="O1653" s="192" t="s">
        <v>243</v>
      </c>
      <c r="Q1653" s="192" t="s">
        <v>320</v>
      </c>
      <c r="R1653" s="192" t="s">
        <v>295</v>
      </c>
      <c r="S1653" s="199" t="b">
        <v>0</v>
      </c>
      <c r="V1653" s="198">
        <v>43474</v>
      </c>
      <c r="W1653" s="192" t="s">
        <v>295</v>
      </c>
      <c r="X1653"/>
      <c r="Z1653" s="192" t="s">
        <v>295</v>
      </c>
      <c r="AC1653" s="192" t="s">
        <v>3040</v>
      </c>
      <c r="AD1653" s="167"/>
      <c r="AE1653" s="192" t="s">
        <v>295</v>
      </c>
      <c r="AF1653" s="192" t="s">
        <v>295</v>
      </c>
      <c r="AG1653" s="192" t="s">
        <v>295</v>
      </c>
      <c r="AH1653" s="198">
        <v>43528</v>
      </c>
      <c r="AI1653" s="192" t="s">
        <v>4931</v>
      </c>
      <c r="AJ1653" s="151" t="str">
        <f t="shared" si="25"/>
        <v>FS</v>
      </c>
      <c r="AK1653" s="151" t="b">
        <f>ISNUMBER(SEARCH("IRT",Table1[[#This Row],[Current_Status]]))</f>
        <v>0</v>
      </c>
      <c r="AL1653" s="152">
        <f>YEAR(Table1[[#This Row],[Project_Initiated]])</f>
        <v>2019</v>
      </c>
      <c r="AM1653" s="87">
        <v>43785</v>
      </c>
      <c r="AN1653" s="87" t="str">
        <f>IF(AND(Table1[[#This Row],[Completed Date]]&gt;="07/01/2019"+0,Table1[[#This Row],[Completed Date]]&lt;="6/30/2020"+0),"FY 19-20",IF(AND(Table1[[#This Row],[Completed Date]]&gt;="07/01/2018"+0,Table1[[#This Row],[Completed Date]]&lt;="6/30/2019"+0),"FY 18-19",""))</f>
        <v>FY 18-19</v>
      </c>
      <c r="AO1653" s="152" t="str">
        <f>IFERROR(FIND("R",Table1[[#This Row],[FS_Priority]]),"")</f>
        <v/>
      </c>
    </row>
    <row r="1654" spans="1:41" hidden="1" x14ac:dyDescent="0.25">
      <c r="A1654" s="192" t="s">
        <v>2929</v>
      </c>
      <c r="B1654" s="192" t="s">
        <v>295</v>
      </c>
      <c r="C1654" s="192" t="s">
        <v>2929</v>
      </c>
      <c r="D1654" s="199" t="b">
        <v>0</v>
      </c>
      <c r="E1654" s="192" t="s">
        <v>76</v>
      </c>
      <c r="F1654" s="192" t="s">
        <v>3304</v>
      </c>
      <c r="G1654" s="192" t="s">
        <v>295</v>
      </c>
      <c r="H1654" s="192" t="s">
        <v>369</v>
      </c>
      <c r="I1654" s="192" t="s">
        <v>3871</v>
      </c>
      <c r="J1654" s="192" t="s">
        <v>2851</v>
      </c>
      <c r="K1654" s="192" t="s">
        <v>3856</v>
      </c>
      <c r="L1654" s="192" t="s">
        <v>77</v>
      </c>
      <c r="M1654" s="192" t="s">
        <v>3872</v>
      </c>
      <c r="N1654" s="192" t="s">
        <v>295</v>
      </c>
      <c r="O1654" s="192" t="s">
        <v>295</v>
      </c>
      <c r="Q1654" s="192" t="s">
        <v>372</v>
      </c>
      <c r="R1654" s="192" t="s">
        <v>295</v>
      </c>
      <c r="S1654" s="199" t="b">
        <v>0</v>
      </c>
      <c r="V1654" s="198">
        <v>43476</v>
      </c>
      <c r="W1654" s="192" t="s">
        <v>295</v>
      </c>
      <c r="X1654"/>
      <c r="Z1654" s="192" t="s">
        <v>295</v>
      </c>
      <c r="AC1654" s="192" t="s">
        <v>295</v>
      </c>
      <c r="AE1654" s="192" t="s">
        <v>583</v>
      </c>
      <c r="AF1654" s="192" t="s">
        <v>3027</v>
      </c>
      <c r="AG1654" s="192" t="s">
        <v>624</v>
      </c>
      <c r="AH1654" s="200">
        <v>43523</v>
      </c>
      <c r="AI1654" s="192" t="s">
        <v>4931</v>
      </c>
      <c r="AJ1654" s="151" t="str">
        <f t="shared" si="25"/>
        <v>FS</v>
      </c>
      <c r="AK1654" s="151" t="b">
        <f>ISNUMBER(SEARCH("IRT",Table1[[#This Row],[Current_Status]]))</f>
        <v>0</v>
      </c>
      <c r="AL1654" s="152">
        <f>YEAR(Table1[[#This Row],[Project_Initiated]])</f>
        <v>2019</v>
      </c>
      <c r="AM1654" s="87">
        <v>43785</v>
      </c>
      <c r="AN1654" s="87" t="str">
        <f>IF(AND(Table1[[#This Row],[Completed Date]]&gt;="07/01/2019"+0,Table1[[#This Row],[Completed Date]]&lt;="6/30/2020"+0),"FY 19-20",IF(AND(Table1[[#This Row],[Completed Date]]&gt;="07/01/2018"+0,Table1[[#This Row],[Completed Date]]&lt;="6/30/2019"+0),"FY 18-19",""))</f>
        <v>FY 18-19</v>
      </c>
      <c r="AO1654" s="152" t="str">
        <f>IFERROR(FIND("R",Table1[[#This Row],[FS_Priority]]),"")</f>
        <v/>
      </c>
    </row>
    <row r="1655" spans="1:41" hidden="1" x14ac:dyDescent="0.25">
      <c r="A1655" s="192" t="s">
        <v>3223</v>
      </c>
      <c r="B1655" s="192" t="s">
        <v>295</v>
      </c>
      <c r="C1655" s="192" t="s">
        <v>3223</v>
      </c>
      <c r="D1655" s="199" t="b">
        <v>0</v>
      </c>
      <c r="E1655" s="192" t="s">
        <v>141</v>
      </c>
      <c r="F1655" s="192" t="s">
        <v>3434</v>
      </c>
      <c r="G1655" s="192" t="s">
        <v>295</v>
      </c>
      <c r="H1655" s="192" t="s">
        <v>256</v>
      </c>
      <c r="I1655" s="192" t="s">
        <v>3987</v>
      </c>
      <c r="J1655" s="192" t="s">
        <v>2839</v>
      </c>
      <c r="K1655" s="192" t="s">
        <v>3951</v>
      </c>
      <c r="L1655" s="192" t="s">
        <v>381</v>
      </c>
      <c r="M1655" s="192" t="s">
        <v>3988</v>
      </c>
      <c r="N1655" s="192" t="s">
        <v>295</v>
      </c>
      <c r="O1655" s="192" t="s">
        <v>243</v>
      </c>
      <c r="Q1655" s="192" t="s">
        <v>328</v>
      </c>
      <c r="R1655" s="192" t="s">
        <v>295</v>
      </c>
      <c r="S1655" s="199" t="b">
        <v>0</v>
      </c>
      <c r="V1655" s="198">
        <v>43479</v>
      </c>
      <c r="W1655" s="192" t="s">
        <v>295</v>
      </c>
      <c r="X1655"/>
      <c r="Z1655" s="192" t="s">
        <v>295</v>
      </c>
      <c r="AC1655" s="192" t="s">
        <v>295</v>
      </c>
      <c r="AE1655" s="192" t="s">
        <v>295</v>
      </c>
      <c r="AF1655" s="192" t="s">
        <v>295</v>
      </c>
      <c r="AG1655" s="192" t="s">
        <v>295</v>
      </c>
      <c r="AH1655"/>
      <c r="AI1655" s="192" t="s">
        <v>4934</v>
      </c>
      <c r="AJ1655" s="151" t="str">
        <f t="shared" si="25"/>
        <v>FS</v>
      </c>
      <c r="AK1655" s="151" t="b">
        <f>ISNUMBER(SEARCH("IRT",Table1[[#This Row],[Current_Status]]))</f>
        <v>0</v>
      </c>
      <c r="AL1655" s="152">
        <f>YEAR(Table1[[#This Row],[Project_Initiated]])</f>
        <v>2019</v>
      </c>
      <c r="AM1655" s="87">
        <v>43785</v>
      </c>
      <c r="AN1655" s="87" t="str">
        <f>IF(AND(Table1[[#This Row],[Completed Date]]&gt;="07/01/2019"+0,Table1[[#This Row],[Completed Date]]&lt;="6/30/2020"+0),"FY 19-20",IF(AND(Table1[[#This Row],[Completed Date]]&gt;="07/01/2018"+0,Table1[[#This Row],[Completed Date]]&lt;="6/30/2019"+0),"FY 18-19",""))</f>
        <v/>
      </c>
      <c r="AO1655" s="152" t="str">
        <f>IFERROR(FIND("R",Table1[[#This Row],[FS_Priority]]),"")</f>
        <v/>
      </c>
    </row>
    <row r="1656" spans="1:41" hidden="1" x14ac:dyDescent="0.25">
      <c r="A1656" s="192" t="s">
        <v>3028</v>
      </c>
      <c r="B1656" s="192" t="s">
        <v>295</v>
      </c>
      <c r="C1656" s="192" t="s">
        <v>3028</v>
      </c>
      <c r="D1656" s="199" t="b">
        <v>0</v>
      </c>
      <c r="E1656" s="192" t="s">
        <v>151</v>
      </c>
      <c r="F1656" s="192" t="s">
        <v>3472</v>
      </c>
      <c r="G1656" s="192" t="s">
        <v>295</v>
      </c>
      <c r="H1656" s="192" t="s">
        <v>477</v>
      </c>
      <c r="I1656" s="192" t="s">
        <v>4069</v>
      </c>
      <c r="J1656" s="192" t="s">
        <v>2838</v>
      </c>
      <c r="K1656" s="192" t="s">
        <v>4035</v>
      </c>
      <c r="L1656" s="192" t="s">
        <v>153</v>
      </c>
      <c r="M1656" s="192" t="s">
        <v>4050</v>
      </c>
      <c r="N1656" s="192" t="s">
        <v>295</v>
      </c>
      <c r="O1656" s="192" t="s">
        <v>243</v>
      </c>
      <c r="Q1656" s="192" t="s">
        <v>372</v>
      </c>
      <c r="R1656" s="192" t="s">
        <v>295</v>
      </c>
      <c r="S1656" s="199" t="b">
        <v>0</v>
      </c>
      <c r="V1656" s="198">
        <v>43479</v>
      </c>
      <c r="W1656" s="192" t="s">
        <v>295</v>
      </c>
      <c r="X1656"/>
      <c r="Z1656" s="192" t="s">
        <v>295</v>
      </c>
      <c r="AC1656" s="192" t="s">
        <v>3104</v>
      </c>
      <c r="AD1656" s="167"/>
      <c r="AE1656" s="192" t="s">
        <v>295</v>
      </c>
      <c r="AF1656" s="192" t="s">
        <v>295</v>
      </c>
      <c r="AG1656" s="192" t="s">
        <v>295</v>
      </c>
      <c r="AH1656" s="200">
        <v>43560</v>
      </c>
      <c r="AI1656" s="192" t="s">
        <v>4937</v>
      </c>
      <c r="AJ1656" s="151" t="str">
        <f t="shared" si="25"/>
        <v>FS</v>
      </c>
      <c r="AK1656" s="151" t="b">
        <f>ISNUMBER(SEARCH("IRT",Table1[[#This Row],[Current_Status]]))</f>
        <v>0</v>
      </c>
      <c r="AL1656" s="152">
        <f>YEAR(Table1[[#This Row],[Project_Initiated]])</f>
        <v>2019</v>
      </c>
      <c r="AM1656" s="87">
        <v>43785</v>
      </c>
      <c r="AN1656" s="87" t="str">
        <f>IF(AND(Table1[[#This Row],[Completed Date]]&gt;="07/01/2019"+0,Table1[[#This Row],[Completed Date]]&lt;="6/30/2020"+0),"FY 19-20",IF(AND(Table1[[#This Row],[Completed Date]]&gt;="07/01/2018"+0,Table1[[#This Row],[Completed Date]]&lt;="6/30/2019"+0),"FY 18-19",""))</f>
        <v>FY 18-19</v>
      </c>
      <c r="AO1656" s="152" t="str">
        <f>IFERROR(FIND("R",Table1[[#This Row],[FS_Priority]]),"")</f>
        <v/>
      </c>
    </row>
    <row r="1657" spans="1:41" hidden="1" x14ac:dyDescent="0.25">
      <c r="A1657" s="192" t="s">
        <v>2946</v>
      </c>
      <c r="B1657" s="192" t="s">
        <v>295</v>
      </c>
      <c r="C1657" s="192" t="s">
        <v>2946</v>
      </c>
      <c r="D1657" s="199" t="b">
        <v>0</v>
      </c>
      <c r="E1657" s="192" t="s">
        <v>278</v>
      </c>
      <c r="F1657" s="192" t="s">
        <v>3600</v>
      </c>
      <c r="G1657" s="192" t="s">
        <v>295</v>
      </c>
      <c r="H1657" s="192" t="s">
        <v>4212</v>
      </c>
      <c r="I1657" s="192" t="s">
        <v>4213</v>
      </c>
      <c r="J1657" s="192" t="s">
        <v>2838</v>
      </c>
      <c r="K1657" s="192" t="s">
        <v>4208</v>
      </c>
      <c r="L1657" s="192" t="s">
        <v>203</v>
      </c>
      <c r="M1657" s="192" t="s">
        <v>4209</v>
      </c>
      <c r="N1657" s="192" t="s">
        <v>295</v>
      </c>
      <c r="O1657" s="192" t="s">
        <v>243</v>
      </c>
      <c r="Q1657" s="192" t="s">
        <v>302</v>
      </c>
      <c r="R1657" s="192" t="s">
        <v>295</v>
      </c>
      <c r="S1657" s="199" t="b">
        <v>1</v>
      </c>
      <c r="V1657" s="198">
        <v>43480</v>
      </c>
      <c r="W1657" s="192" t="s">
        <v>295</v>
      </c>
      <c r="X1657"/>
      <c r="Z1657" s="192" t="s">
        <v>295</v>
      </c>
      <c r="AC1657" s="192" t="s">
        <v>2998</v>
      </c>
      <c r="AD1657" s="167"/>
      <c r="AE1657" s="192" t="s">
        <v>295</v>
      </c>
      <c r="AF1657" s="192" t="s">
        <v>295</v>
      </c>
      <c r="AG1657" s="192" t="s">
        <v>295</v>
      </c>
      <c r="AH1657" s="200">
        <v>43497</v>
      </c>
      <c r="AI1657" s="192" t="s">
        <v>4931</v>
      </c>
      <c r="AJ1657" s="151" t="str">
        <f t="shared" si="25"/>
        <v>FS</v>
      </c>
      <c r="AK1657" s="151" t="b">
        <f>ISNUMBER(SEARCH("IRT",Table1[[#This Row],[Current_Status]]))</f>
        <v>0</v>
      </c>
      <c r="AL1657" s="152">
        <f>YEAR(Table1[[#This Row],[Project_Initiated]])</f>
        <v>2019</v>
      </c>
      <c r="AM1657" s="87">
        <v>43785</v>
      </c>
      <c r="AN1657" s="87" t="str">
        <f>IF(AND(Table1[[#This Row],[Completed Date]]&gt;="07/01/2019"+0,Table1[[#This Row],[Completed Date]]&lt;="6/30/2020"+0),"FY 19-20",IF(AND(Table1[[#This Row],[Completed Date]]&gt;="07/01/2018"+0,Table1[[#This Row],[Completed Date]]&lt;="6/30/2019"+0),"FY 18-19",""))</f>
        <v>FY 18-19</v>
      </c>
      <c r="AO1657" s="152" t="str">
        <f>IFERROR(FIND("R",Table1[[#This Row],[FS_Priority]]),"")</f>
        <v/>
      </c>
    </row>
    <row r="1658" spans="1:41" hidden="1" x14ac:dyDescent="0.25">
      <c r="A1658" s="192" t="s">
        <v>2930</v>
      </c>
      <c r="B1658" s="192" t="s">
        <v>295</v>
      </c>
      <c r="C1658" s="192" t="s">
        <v>2930</v>
      </c>
      <c r="D1658" s="199" t="b">
        <v>0</v>
      </c>
      <c r="E1658" s="192" t="s">
        <v>76</v>
      </c>
      <c r="F1658" s="192" t="s">
        <v>2957</v>
      </c>
      <c r="G1658" s="192" t="s">
        <v>295</v>
      </c>
      <c r="H1658" s="192" t="s">
        <v>1092</v>
      </c>
      <c r="I1658" s="192" t="s">
        <v>3876</v>
      </c>
      <c r="J1658" s="192" t="s">
        <v>2838</v>
      </c>
      <c r="K1658" s="192" t="s">
        <v>3856</v>
      </c>
      <c r="L1658" s="192" t="s">
        <v>77</v>
      </c>
      <c r="M1658" s="192" t="s">
        <v>3859</v>
      </c>
      <c r="N1658" s="192" t="s">
        <v>295</v>
      </c>
      <c r="O1658" s="192" t="s">
        <v>243</v>
      </c>
      <c r="Q1658" s="192" t="s">
        <v>302</v>
      </c>
      <c r="R1658" s="192" t="s">
        <v>295</v>
      </c>
      <c r="S1658" s="199" t="b">
        <v>1</v>
      </c>
      <c r="V1658" s="198">
        <v>43482</v>
      </c>
      <c r="W1658" s="192" t="s">
        <v>295</v>
      </c>
      <c r="X1658"/>
      <c r="Z1658" s="192" t="s">
        <v>295</v>
      </c>
      <c r="AC1658" s="192" t="s">
        <v>3003</v>
      </c>
      <c r="AD1658" s="167"/>
      <c r="AE1658" s="192" t="s">
        <v>295</v>
      </c>
      <c r="AF1658" s="192" t="s">
        <v>295</v>
      </c>
      <c r="AG1658" s="192" t="s">
        <v>295</v>
      </c>
      <c r="AH1658" s="200">
        <v>43504</v>
      </c>
      <c r="AI1658" s="192" t="s">
        <v>4931</v>
      </c>
      <c r="AJ1658" s="151" t="str">
        <f t="shared" si="25"/>
        <v>FS</v>
      </c>
      <c r="AK1658" s="151" t="b">
        <f>ISNUMBER(SEARCH("IRT",Table1[[#This Row],[Current_Status]]))</f>
        <v>0</v>
      </c>
      <c r="AL1658" s="152">
        <f>YEAR(Table1[[#This Row],[Project_Initiated]])</f>
        <v>2019</v>
      </c>
      <c r="AM1658" s="87">
        <v>43785</v>
      </c>
      <c r="AN1658" s="87" t="str">
        <f>IF(AND(Table1[[#This Row],[Completed Date]]&gt;="07/01/2019"+0,Table1[[#This Row],[Completed Date]]&lt;="6/30/2020"+0),"FY 19-20",IF(AND(Table1[[#This Row],[Completed Date]]&gt;="07/01/2018"+0,Table1[[#This Row],[Completed Date]]&lt;="6/30/2019"+0),"FY 18-19",""))</f>
        <v>FY 18-19</v>
      </c>
      <c r="AO1658" s="152" t="str">
        <f>IFERROR(FIND("R",Table1[[#This Row],[FS_Priority]]),"")</f>
        <v/>
      </c>
    </row>
    <row r="1659" spans="1:41" hidden="1" x14ac:dyDescent="0.25">
      <c r="A1659" s="192" t="s">
        <v>3242</v>
      </c>
      <c r="B1659" s="192" t="s">
        <v>295</v>
      </c>
      <c r="C1659" s="192" t="s">
        <v>3242</v>
      </c>
      <c r="D1659" s="199" t="b">
        <v>0</v>
      </c>
      <c r="E1659" s="192" t="s">
        <v>4818</v>
      </c>
      <c r="F1659" s="192" t="s">
        <v>3642</v>
      </c>
      <c r="G1659" s="192" t="s">
        <v>295</v>
      </c>
      <c r="H1659" s="192" t="s">
        <v>545</v>
      </c>
      <c r="I1659" s="192" t="s">
        <v>3792</v>
      </c>
      <c r="J1659" s="192" t="s">
        <v>2839</v>
      </c>
      <c r="K1659" s="192" t="s">
        <v>4268</v>
      </c>
      <c r="L1659" s="192" t="s">
        <v>521</v>
      </c>
      <c r="M1659" s="192" t="s">
        <v>4277</v>
      </c>
      <c r="N1659" s="192" t="s">
        <v>295</v>
      </c>
      <c r="O1659" s="192" t="s">
        <v>243</v>
      </c>
      <c r="Q1659" s="192" t="s">
        <v>302</v>
      </c>
      <c r="R1659" s="192" t="s">
        <v>295</v>
      </c>
      <c r="S1659" s="199" t="b">
        <v>0</v>
      </c>
      <c r="V1659" s="198">
        <v>43482</v>
      </c>
      <c r="W1659" s="192" t="s">
        <v>295</v>
      </c>
      <c r="X1659"/>
      <c r="Z1659" s="192" t="s">
        <v>295</v>
      </c>
      <c r="AC1659" s="192" t="s">
        <v>295</v>
      </c>
      <c r="AE1659" s="192" t="s">
        <v>295</v>
      </c>
      <c r="AF1659" s="192" t="s">
        <v>295</v>
      </c>
      <c r="AG1659" s="192" t="s">
        <v>295</v>
      </c>
      <c r="AH1659" s="167"/>
      <c r="AI1659" s="192" t="s">
        <v>4934</v>
      </c>
      <c r="AJ1659" s="151" t="str">
        <f t="shared" si="25"/>
        <v>FS</v>
      </c>
      <c r="AK1659" s="151" t="b">
        <f>ISNUMBER(SEARCH("IRT",Table1[[#This Row],[Current_Status]]))</f>
        <v>0</v>
      </c>
      <c r="AL1659" s="152">
        <f>YEAR(Table1[[#This Row],[Project_Initiated]])</f>
        <v>2019</v>
      </c>
      <c r="AM1659" s="87">
        <v>43785</v>
      </c>
      <c r="AN1659" s="87" t="str">
        <f>IF(AND(Table1[[#This Row],[Completed Date]]&gt;="07/01/2019"+0,Table1[[#This Row],[Completed Date]]&lt;="6/30/2020"+0),"FY 19-20",IF(AND(Table1[[#This Row],[Completed Date]]&gt;="07/01/2018"+0,Table1[[#This Row],[Completed Date]]&lt;="6/30/2019"+0),"FY 18-19",""))</f>
        <v/>
      </c>
      <c r="AO1659" s="152" t="str">
        <f>IFERROR(FIND("R",Table1[[#This Row],[FS_Priority]]),"")</f>
        <v/>
      </c>
    </row>
    <row r="1660" spans="1:41" hidden="1" x14ac:dyDescent="0.25">
      <c r="A1660" s="192" t="s">
        <v>3029</v>
      </c>
      <c r="B1660" s="192" t="s">
        <v>295</v>
      </c>
      <c r="C1660" s="192" t="s">
        <v>3029</v>
      </c>
      <c r="D1660" s="199" t="b">
        <v>0</v>
      </c>
      <c r="E1660" s="192" t="s">
        <v>753</v>
      </c>
      <c r="F1660" s="192" t="s">
        <v>3618</v>
      </c>
      <c r="G1660" s="192" t="s">
        <v>295</v>
      </c>
      <c r="H1660" s="192" t="s">
        <v>529</v>
      </c>
      <c r="I1660" s="192" t="s">
        <v>4246</v>
      </c>
      <c r="J1660" s="192" t="s">
        <v>2838</v>
      </c>
      <c r="K1660" s="192" t="s">
        <v>4244</v>
      </c>
      <c r="L1660" s="192" t="s">
        <v>534</v>
      </c>
      <c r="M1660" s="192" t="s">
        <v>4245</v>
      </c>
      <c r="N1660" s="192" t="s">
        <v>4247</v>
      </c>
      <c r="O1660" s="192" t="s">
        <v>263</v>
      </c>
      <c r="P1660" s="167"/>
      <c r="Q1660" s="192" t="s">
        <v>372</v>
      </c>
      <c r="R1660" s="192" t="s">
        <v>295</v>
      </c>
      <c r="S1660" s="199" t="b">
        <v>0</v>
      </c>
      <c r="T1660" s="167"/>
      <c r="V1660" s="198">
        <v>43484</v>
      </c>
      <c r="W1660" s="192" t="s">
        <v>295</v>
      </c>
      <c r="X1660" s="167"/>
      <c r="Y1660" s="167"/>
      <c r="Z1660" s="192" t="s">
        <v>295</v>
      </c>
      <c r="AC1660" s="192" t="s">
        <v>3619</v>
      </c>
      <c r="AD1660" s="200">
        <v>43493</v>
      </c>
      <c r="AE1660" s="192" t="s">
        <v>257</v>
      </c>
      <c r="AF1660" s="192" t="s">
        <v>295</v>
      </c>
      <c r="AG1660" s="192" t="s">
        <v>2884</v>
      </c>
      <c r="AH1660" s="200">
        <v>43633</v>
      </c>
      <c r="AI1660" s="192" t="s">
        <v>4936</v>
      </c>
      <c r="AJ1660" s="151" t="str">
        <f t="shared" si="25"/>
        <v>FS</v>
      </c>
      <c r="AK1660" s="151" t="b">
        <f>ISNUMBER(SEARCH("IRT",Table1[[#This Row],[Current_Status]]))</f>
        <v>0</v>
      </c>
      <c r="AL1660" s="152">
        <f>YEAR(Table1[[#This Row],[Project_Initiated]])</f>
        <v>2019</v>
      </c>
      <c r="AM1660" s="87">
        <v>43785</v>
      </c>
      <c r="AN1660" s="87" t="str">
        <f>IF(AND(Table1[[#This Row],[Completed Date]]&gt;="07/01/2019"+0,Table1[[#This Row],[Completed Date]]&lt;="6/30/2020"+0),"FY 19-20",IF(AND(Table1[[#This Row],[Completed Date]]&gt;="07/01/2018"+0,Table1[[#This Row],[Completed Date]]&lt;="6/30/2019"+0),"FY 18-19",""))</f>
        <v>FY 18-19</v>
      </c>
      <c r="AO1660" s="152" t="str">
        <f>IFERROR(FIND("R",Table1[[#This Row],[FS_Priority]]),"")</f>
        <v/>
      </c>
    </row>
    <row r="1661" spans="1:41" hidden="1" x14ac:dyDescent="0.25">
      <c r="A1661" s="192" t="s">
        <v>3711</v>
      </c>
      <c r="B1661" s="192" t="s">
        <v>295</v>
      </c>
      <c r="C1661" s="192" t="s">
        <v>3711</v>
      </c>
      <c r="D1661" s="199" t="b">
        <v>0</v>
      </c>
      <c r="E1661" s="192" t="s">
        <v>267</v>
      </c>
      <c r="F1661" s="192" t="s">
        <v>3712</v>
      </c>
      <c r="G1661" s="192" t="s">
        <v>3713</v>
      </c>
      <c r="H1661" s="192" t="s">
        <v>537</v>
      </c>
      <c r="I1661" s="192" t="s">
        <v>4364</v>
      </c>
      <c r="J1661" s="192" t="s">
        <v>2865</v>
      </c>
      <c r="K1661" s="192" t="s">
        <v>37</v>
      </c>
      <c r="L1661" s="192" t="s">
        <v>478</v>
      </c>
      <c r="M1661" s="192" t="s">
        <v>4365</v>
      </c>
      <c r="N1661" s="192" t="s">
        <v>295</v>
      </c>
      <c r="O1661" s="192" t="s">
        <v>263</v>
      </c>
      <c r="P1661" s="167"/>
      <c r="Q1661" s="192" t="s">
        <v>302</v>
      </c>
      <c r="R1661" s="192" t="s">
        <v>295</v>
      </c>
      <c r="S1661" s="199" t="b">
        <v>0</v>
      </c>
      <c r="T1661" s="167"/>
      <c r="V1661" s="198">
        <v>43487</v>
      </c>
      <c r="W1661" s="192" t="s">
        <v>295</v>
      </c>
      <c r="X1661" s="167"/>
      <c r="Y1661" s="167"/>
      <c r="Z1661" s="192" t="s">
        <v>295</v>
      </c>
      <c r="AC1661" s="192" t="s">
        <v>5092</v>
      </c>
      <c r="AE1661" s="192" t="s">
        <v>263</v>
      </c>
      <c r="AF1661" s="192" t="s">
        <v>295</v>
      </c>
      <c r="AG1661" s="192" t="s">
        <v>295</v>
      </c>
      <c r="AH1661"/>
      <c r="AI1661" s="192" t="s">
        <v>4934</v>
      </c>
      <c r="AJ1661" s="151" t="str">
        <f t="shared" si="25"/>
        <v>FS</v>
      </c>
      <c r="AK1661" s="151" t="b">
        <f>ISNUMBER(SEARCH("IRT",Table1[[#This Row],[Current_Status]]))</f>
        <v>0</v>
      </c>
      <c r="AL1661" s="152">
        <f>YEAR(Table1[[#This Row],[Project_Initiated]])</f>
        <v>2019</v>
      </c>
      <c r="AM1661" s="87">
        <v>43785</v>
      </c>
      <c r="AN1661" s="87" t="str">
        <f>IF(AND(Table1[[#This Row],[Completed Date]]&gt;="07/01/2019"+0,Table1[[#This Row],[Completed Date]]&lt;="6/30/2020"+0),"FY 19-20",IF(AND(Table1[[#This Row],[Completed Date]]&gt;="07/01/2018"+0,Table1[[#This Row],[Completed Date]]&lt;="6/30/2019"+0),"FY 18-19",""))</f>
        <v/>
      </c>
      <c r="AO1661" s="152" t="str">
        <f>IFERROR(FIND("R",Table1[[#This Row],[FS_Priority]]),"")</f>
        <v/>
      </c>
    </row>
    <row r="1662" spans="1:41" hidden="1" x14ac:dyDescent="0.25">
      <c r="A1662" s="192" t="s">
        <v>3714</v>
      </c>
      <c r="B1662" s="192" t="s">
        <v>295</v>
      </c>
      <c r="C1662" s="192" t="s">
        <v>3714</v>
      </c>
      <c r="D1662" s="199" t="b">
        <v>0</v>
      </c>
      <c r="E1662" s="192" t="s">
        <v>267</v>
      </c>
      <c r="F1662" s="192" t="s">
        <v>3715</v>
      </c>
      <c r="G1662" s="192" t="s">
        <v>3713</v>
      </c>
      <c r="H1662" s="192" t="s">
        <v>536</v>
      </c>
      <c r="I1662" s="192" t="s">
        <v>4366</v>
      </c>
      <c r="J1662" s="192" t="s">
        <v>2820</v>
      </c>
      <c r="K1662" s="192" t="s">
        <v>37</v>
      </c>
      <c r="L1662" s="192" t="s">
        <v>478</v>
      </c>
      <c r="M1662" s="192" t="s">
        <v>4365</v>
      </c>
      <c r="N1662" s="192" t="s">
        <v>295</v>
      </c>
      <c r="O1662" s="192" t="s">
        <v>263</v>
      </c>
      <c r="P1662" s="167"/>
      <c r="Q1662" s="192" t="s">
        <v>302</v>
      </c>
      <c r="R1662" s="192" t="s">
        <v>302</v>
      </c>
      <c r="S1662" s="199" t="b">
        <v>0</v>
      </c>
      <c r="T1662" s="167"/>
      <c r="V1662" s="198">
        <v>43487</v>
      </c>
      <c r="W1662" s="192" t="s">
        <v>295</v>
      </c>
      <c r="X1662"/>
      <c r="Z1662" s="192" t="s">
        <v>295</v>
      </c>
      <c r="AC1662" s="192" t="s">
        <v>5081</v>
      </c>
      <c r="AE1662" s="192" t="s">
        <v>257</v>
      </c>
      <c r="AF1662" s="192" t="s">
        <v>295</v>
      </c>
      <c r="AG1662" s="192" t="s">
        <v>295</v>
      </c>
      <c r="AH1662"/>
      <c r="AI1662" s="192" t="s">
        <v>4787</v>
      </c>
      <c r="AJ1662" s="151" t="str">
        <f t="shared" si="25"/>
        <v>FS</v>
      </c>
      <c r="AK1662" s="151" t="b">
        <f>ISNUMBER(SEARCH("IRT",Table1[[#This Row],[Current_Status]]))</f>
        <v>0</v>
      </c>
      <c r="AL1662" s="152">
        <f>YEAR(Table1[[#This Row],[Project_Initiated]])</f>
        <v>2019</v>
      </c>
      <c r="AM1662" s="87">
        <v>43785</v>
      </c>
      <c r="AN1662" s="87" t="str">
        <f>IF(AND(Table1[[#This Row],[Completed Date]]&gt;="07/01/2019"+0,Table1[[#This Row],[Completed Date]]&lt;="6/30/2020"+0),"FY 19-20",IF(AND(Table1[[#This Row],[Completed Date]]&gt;="07/01/2018"+0,Table1[[#This Row],[Completed Date]]&lt;="6/30/2019"+0),"FY 18-19",""))</f>
        <v/>
      </c>
      <c r="AO1662" s="152" t="str">
        <f>IFERROR(FIND("R",Table1[[#This Row],[FS_Priority]]),"")</f>
        <v/>
      </c>
    </row>
    <row r="1663" spans="1:41" hidden="1" x14ac:dyDescent="0.25">
      <c r="A1663" s="192" t="s">
        <v>3686</v>
      </c>
      <c r="B1663" s="192" t="s">
        <v>295</v>
      </c>
      <c r="C1663" s="192" t="s">
        <v>3686</v>
      </c>
      <c r="D1663" s="199" t="b">
        <v>0</v>
      </c>
      <c r="E1663" s="192" t="s">
        <v>2977</v>
      </c>
      <c r="F1663" s="192" t="s">
        <v>3703</v>
      </c>
      <c r="G1663" s="192" t="s">
        <v>295</v>
      </c>
      <c r="H1663" s="192" t="s">
        <v>75</v>
      </c>
      <c r="I1663" s="192" t="s">
        <v>4371</v>
      </c>
      <c r="J1663" s="192" t="s">
        <v>2839</v>
      </c>
      <c r="K1663" s="192" t="s">
        <v>4158</v>
      </c>
      <c r="L1663" s="192" t="s">
        <v>2978</v>
      </c>
      <c r="M1663" s="192" t="s">
        <v>4372</v>
      </c>
      <c r="N1663" s="192" t="s">
        <v>4373</v>
      </c>
      <c r="O1663" s="192" t="s">
        <v>243</v>
      </c>
      <c r="P1663" s="167"/>
      <c r="Q1663" s="192" t="s">
        <v>302</v>
      </c>
      <c r="R1663" s="192" t="s">
        <v>295</v>
      </c>
      <c r="S1663" s="199" t="b">
        <v>0</v>
      </c>
      <c r="T1663" s="167"/>
      <c r="V1663" s="198">
        <v>43494</v>
      </c>
      <c r="W1663" s="192" t="s">
        <v>295</v>
      </c>
      <c r="X1663" s="167"/>
      <c r="Y1663" s="167"/>
      <c r="Z1663" s="192" t="s">
        <v>295</v>
      </c>
      <c r="AC1663" s="192" t="s">
        <v>295</v>
      </c>
      <c r="AE1663" s="192" t="s">
        <v>243</v>
      </c>
      <c r="AF1663" s="192" t="s">
        <v>295</v>
      </c>
      <c r="AG1663" s="192" t="s">
        <v>295</v>
      </c>
      <c r="AH1663"/>
      <c r="AI1663" s="192" t="s">
        <v>4934</v>
      </c>
      <c r="AJ1663" s="151" t="str">
        <f t="shared" si="25"/>
        <v>FS</v>
      </c>
      <c r="AK1663" s="151" t="b">
        <f>ISNUMBER(SEARCH("IRT",Table1[[#This Row],[Current_Status]]))</f>
        <v>0</v>
      </c>
      <c r="AL1663" s="152">
        <f>YEAR(Table1[[#This Row],[Project_Initiated]])</f>
        <v>2019</v>
      </c>
      <c r="AM1663" s="87">
        <v>43785</v>
      </c>
      <c r="AN1663" s="87" t="str">
        <f>IF(AND(Table1[[#This Row],[Completed Date]]&gt;="07/01/2019"+0,Table1[[#This Row],[Completed Date]]&lt;="6/30/2020"+0),"FY 19-20",IF(AND(Table1[[#This Row],[Completed Date]]&gt;="07/01/2018"+0,Table1[[#This Row],[Completed Date]]&lt;="6/30/2019"+0),"FY 18-19",""))</f>
        <v/>
      </c>
      <c r="AO1663" s="152" t="str">
        <f>IFERROR(FIND("R",Table1[[#This Row],[FS_Priority]]),"")</f>
        <v/>
      </c>
    </row>
    <row r="1664" spans="1:41" hidden="1" x14ac:dyDescent="0.25">
      <c r="A1664" s="192" t="s">
        <v>3745</v>
      </c>
      <c r="B1664" s="192" t="s">
        <v>295</v>
      </c>
      <c r="C1664" s="192" t="s">
        <v>3745</v>
      </c>
      <c r="D1664" s="199" t="b">
        <v>0</v>
      </c>
      <c r="E1664" s="192" t="s">
        <v>151</v>
      </c>
      <c r="F1664" s="192" t="s">
        <v>3746</v>
      </c>
      <c r="G1664" s="192" t="s">
        <v>4461</v>
      </c>
      <c r="H1664" s="192" t="s">
        <v>1202</v>
      </c>
      <c r="I1664" s="192" t="s">
        <v>4171</v>
      </c>
      <c r="J1664" s="192" t="s">
        <v>2832</v>
      </c>
      <c r="K1664" s="192" t="s">
        <v>4035</v>
      </c>
      <c r="L1664" s="192" t="s">
        <v>153</v>
      </c>
      <c r="M1664" s="192" t="s">
        <v>4384</v>
      </c>
      <c r="N1664" s="192" t="s">
        <v>295</v>
      </c>
      <c r="O1664" s="192" t="s">
        <v>4379</v>
      </c>
      <c r="P1664" s="167"/>
      <c r="Q1664" s="192" t="s">
        <v>3747</v>
      </c>
      <c r="R1664" s="192" t="s">
        <v>295</v>
      </c>
      <c r="S1664" s="199" t="b">
        <v>0</v>
      </c>
      <c r="V1664" s="198">
        <v>43494</v>
      </c>
      <c r="W1664" s="192" t="s">
        <v>295</v>
      </c>
      <c r="X1664"/>
      <c r="Z1664" s="192" t="s">
        <v>295</v>
      </c>
      <c r="AC1664" s="192" t="s">
        <v>295</v>
      </c>
      <c r="AE1664" s="192" t="s">
        <v>583</v>
      </c>
      <c r="AF1664" s="192" t="s">
        <v>4836</v>
      </c>
      <c r="AG1664" s="192" t="s">
        <v>2884</v>
      </c>
      <c r="AH1664"/>
      <c r="AI1664" s="192" t="s">
        <v>4934</v>
      </c>
      <c r="AJ1664" s="151" t="str">
        <f t="shared" si="25"/>
        <v>FS</v>
      </c>
      <c r="AK1664" s="151" t="b">
        <f>ISNUMBER(SEARCH("IRT",Table1[[#This Row],[Current_Status]]))</f>
        <v>0</v>
      </c>
      <c r="AL1664" s="152">
        <f>YEAR(Table1[[#This Row],[Project_Initiated]])</f>
        <v>2019</v>
      </c>
      <c r="AM1664" s="87">
        <v>43785</v>
      </c>
      <c r="AN1664" s="87" t="str">
        <f>IF(AND(Table1[[#This Row],[Completed Date]]&gt;="07/01/2019"+0,Table1[[#This Row],[Completed Date]]&lt;="6/30/2020"+0),"FY 19-20",IF(AND(Table1[[#This Row],[Completed Date]]&gt;="07/01/2018"+0,Table1[[#This Row],[Completed Date]]&lt;="6/30/2019"+0),"FY 18-19",""))</f>
        <v/>
      </c>
      <c r="AO1664" s="152">
        <f>IFERROR(FIND("R",Table1[[#This Row],[FS_Priority]]),"")</f>
        <v>1</v>
      </c>
    </row>
    <row r="1665" spans="1:41" hidden="1" x14ac:dyDescent="0.25">
      <c r="A1665" s="192" t="s">
        <v>3203</v>
      </c>
      <c r="B1665" s="192" t="s">
        <v>295</v>
      </c>
      <c r="C1665" s="192" t="s">
        <v>3203</v>
      </c>
      <c r="D1665" s="199" t="b">
        <v>0</v>
      </c>
      <c r="E1665" s="192" t="s">
        <v>76</v>
      </c>
      <c r="F1665" s="192" t="s">
        <v>3310</v>
      </c>
      <c r="G1665" s="192" t="s">
        <v>295</v>
      </c>
      <c r="H1665" s="192" t="s">
        <v>1092</v>
      </c>
      <c r="I1665" s="192" t="s">
        <v>4300</v>
      </c>
      <c r="J1665" s="192" t="s">
        <v>2839</v>
      </c>
      <c r="K1665" s="192" t="s">
        <v>3856</v>
      </c>
      <c r="L1665" s="192" t="s">
        <v>77</v>
      </c>
      <c r="M1665" s="192" t="s">
        <v>3859</v>
      </c>
      <c r="N1665" s="192" t="s">
        <v>295</v>
      </c>
      <c r="O1665" s="192" t="s">
        <v>243</v>
      </c>
      <c r="P1665" s="167"/>
      <c r="Q1665" s="192" t="s">
        <v>307</v>
      </c>
      <c r="R1665" s="192" t="s">
        <v>295</v>
      </c>
      <c r="S1665" s="199" t="b">
        <v>0</v>
      </c>
      <c r="T1665" s="167"/>
      <c r="V1665" s="198">
        <v>43495</v>
      </c>
      <c r="W1665" s="192" t="s">
        <v>295</v>
      </c>
      <c r="X1665" s="167"/>
      <c r="Y1665" s="167"/>
      <c r="Z1665" s="192" t="s">
        <v>295</v>
      </c>
      <c r="AC1665" s="192" t="s">
        <v>295</v>
      </c>
      <c r="AE1665" s="192" t="s">
        <v>295</v>
      </c>
      <c r="AF1665" s="192" t="s">
        <v>295</v>
      </c>
      <c r="AG1665" s="192" t="s">
        <v>295</v>
      </c>
      <c r="AH1665"/>
      <c r="AI1665" s="192" t="s">
        <v>4934</v>
      </c>
      <c r="AJ1665" s="151" t="str">
        <f t="shared" si="25"/>
        <v>FS</v>
      </c>
      <c r="AK1665" s="151" t="b">
        <f>ISNUMBER(SEARCH("IRT",Table1[[#This Row],[Current_Status]]))</f>
        <v>0</v>
      </c>
      <c r="AL1665" s="152">
        <f>YEAR(Table1[[#This Row],[Project_Initiated]])</f>
        <v>2019</v>
      </c>
      <c r="AM1665" s="87">
        <v>43785</v>
      </c>
      <c r="AN1665" s="87" t="str">
        <f>IF(AND(Table1[[#This Row],[Completed Date]]&gt;="07/01/2019"+0,Table1[[#This Row],[Completed Date]]&lt;="6/30/2020"+0),"FY 19-20",IF(AND(Table1[[#This Row],[Completed Date]]&gt;="07/01/2018"+0,Table1[[#This Row],[Completed Date]]&lt;="6/30/2019"+0),"FY 18-19",""))</f>
        <v/>
      </c>
      <c r="AO1665" s="152" t="str">
        <f>IFERROR(FIND("R",Table1[[#This Row],[FS_Priority]]),"")</f>
        <v/>
      </c>
    </row>
    <row r="1666" spans="1:41" hidden="1" x14ac:dyDescent="0.25">
      <c r="A1666" s="192" t="s">
        <v>3232</v>
      </c>
      <c r="B1666" s="192" t="s">
        <v>295</v>
      </c>
      <c r="C1666" s="192" t="s">
        <v>3232</v>
      </c>
      <c r="D1666" s="199" t="b">
        <v>0</v>
      </c>
      <c r="E1666" s="192" t="s">
        <v>151</v>
      </c>
      <c r="F1666" s="192" t="s">
        <v>3545</v>
      </c>
      <c r="G1666" s="192" t="s">
        <v>295</v>
      </c>
      <c r="H1666" s="192" t="s">
        <v>116</v>
      </c>
      <c r="I1666" s="192" t="s">
        <v>4339</v>
      </c>
      <c r="J1666" s="192" t="s">
        <v>2838</v>
      </c>
      <c r="K1666" s="192" t="s">
        <v>4035</v>
      </c>
      <c r="L1666" s="192" t="s">
        <v>153</v>
      </c>
      <c r="M1666" s="192" t="s">
        <v>4340</v>
      </c>
      <c r="N1666" s="192" t="s">
        <v>295</v>
      </c>
      <c r="O1666" s="192" t="s">
        <v>243</v>
      </c>
      <c r="P1666" s="167"/>
      <c r="Q1666" s="192" t="s">
        <v>328</v>
      </c>
      <c r="R1666" s="192" t="s">
        <v>295</v>
      </c>
      <c r="S1666" s="199" t="b">
        <v>0</v>
      </c>
      <c r="T1666" s="167"/>
      <c r="V1666" s="198">
        <v>43497</v>
      </c>
      <c r="W1666" s="192" t="s">
        <v>295</v>
      </c>
      <c r="X1666" s="167"/>
      <c r="Y1666" s="167"/>
      <c r="Z1666" s="192" t="s">
        <v>295</v>
      </c>
      <c r="AC1666" s="192" t="s">
        <v>3696</v>
      </c>
      <c r="AE1666" s="192" t="s">
        <v>295</v>
      </c>
      <c r="AF1666" s="192" t="s">
        <v>295</v>
      </c>
      <c r="AG1666" s="192" t="s">
        <v>295</v>
      </c>
      <c r="AH1666" s="200">
        <v>43644</v>
      </c>
      <c r="AI1666" s="192" t="s">
        <v>4934</v>
      </c>
      <c r="AJ1666" s="151" t="str">
        <f t="shared" ref="AJ1666:AJ1729" si="26">IF(LEN(A1666)&gt;6,"FS","PD&amp;C")</f>
        <v>FS</v>
      </c>
      <c r="AK1666" s="151" t="b">
        <f>ISNUMBER(SEARCH("IRT",Table1[[#This Row],[Current_Status]]))</f>
        <v>0</v>
      </c>
      <c r="AL1666" s="152">
        <f>YEAR(Table1[[#This Row],[Project_Initiated]])</f>
        <v>2019</v>
      </c>
      <c r="AM1666" s="87">
        <v>43785</v>
      </c>
      <c r="AN1666" s="87" t="str">
        <f>IF(AND(Table1[[#This Row],[Completed Date]]&gt;="07/01/2019"+0,Table1[[#This Row],[Completed Date]]&lt;="6/30/2020"+0),"FY 19-20",IF(AND(Table1[[#This Row],[Completed Date]]&gt;="07/01/2018"+0,Table1[[#This Row],[Completed Date]]&lt;="6/30/2019"+0),"FY 18-19",""))</f>
        <v>FY 18-19</v>
      </c>
      <c r="AO1666" s="152" t="str">
        <f>IFERROR(FIND("R",Table1[[#This Row],[FS_Priority]]),"")</f>
        <v/>
      </c>
    </row>
    <row r="1667" spans="1:41" hidden="1" x14ac:dyDescent="0.25">
      <c r="A1667" s="192" t="s">
        <v>3244</v>
      </c>
      <c r="B1667" s="192" t="s">
        <v>295</v>
      </c>
      <c r="C1667" s="192" t="s">
        <v>3244</v>
      </c>
      <c r="D1667" s="199" t="b">
        <v>0</v>
      </c>
      <c r="E1667" s="192" t="s">
        <v>4818</v>
      </c>
      <c r="F1667" s="192" t="s">
        <v>3648</v>
      </c>
      <c r="G1667" s="192" t="s">
        <v>295</v>
      </c>
      <c r="H1667" s="192" t="s">
        <v>545</v>
      </c>
      <c r="I1667" s="192" t="s">
        <v>4353</v>
      </c>
      <c r="J1667" s="192" t="s">
        <v>2839</v>
      </c>
      <c r="K1667" s="192" t="s">
        <v>4268</v>
      </c>
      <c r="L1667" s="192" t="s">
        <v>521</v>
      </c>
      <c r="M1667" s="192" t="s">
        <v>4269</v>
      </c>
      <c r="N1667" s="192" t="s">
        <v>295</v>
      </c>
      <c r="O1667" s="192" t="s">
        <v>243</v>
      </c>
      <c r="P1667" s="167"/>
      <c r="Q1667" s="192" t="s">
        <v>264</v>
      </c>
      <c r="R1667" s="192" t="s">
        <v>295</v>
      </c>
      <c r="S1667" s="199" t="b">
        <v>0</v>
      </c>
      <c r="V1667" s="198">
        <v>43497</v>
      </c>
      <c r="W1667" s="192" t="s">
        <v>295</v>
      </c>
      <c r="X1667" s="167"/>
      <c r="Y1667" s="167"/>
      <c r="Z1667" s="192" t="s">
        <v>295</v>
      </c>
      <c r="AC1667" s="192" t="s">
        <v>295</v>
      </c>
      <c r="AE1667" s="192" t="s">
        <v>295</v>
      </c>
      <c r="AF1667" s="192" t="s">
        <v>295</v>
      </c>
      <c r="AG1667" s="192" t="s">
        <v>295</v>
      </c>
      <c r="AH1667"/>
      <c r="AI1667" s="192" t="s">
        <v>4934</v>
      </c>
      <c r="AJ1667" s="151" t="str">
        <f t="shared" si="26"/>
        <v>FS</v>
      </c>
      <c r="AK1667" s="151" t="b">
        <f>ISNUMBER(SEARCH("IRT",Table1[[#This Row],[Current_Status]]))</f>
        <v>0</v>
      </c>
      <c r="AL1667" s="152">
        <f>YEAR(Table1[[#This Row],[Project_Initiated]])</f>
        <v>2019</v>
      </c>
      <c r="AM1667" s="87">
        <v>43785</v>
      </c>
      <c r="AN1667" s="87" t="str">
        <f>IF(AND(Table1[[#This Row],[Completed Date]]&gt;="07/01/2019"+0,Table1[[#This Row],[Completed Date]]&lt;="6/30/2020"+0),"FY 19-20",IF(AND(Table1[[#This Row],[Completed Date]]&gt;="07/01/2018"+0,Table1[[#This Row],[Completed Date]]&lt;="6/30/2019"+0),"FY 18-19",""))</f>
        <v/>
      </c>
      <c r="AO1667" s="152" t="str">
        <f>IFERROR(FIND("R",Table1[[#This Row],[FS_Priority]]),"")</f>
        <v/>
      </c>
    </row>
    <row r="1668" spans="1:41" hidden="1" x14ac:dyDescent="0.25">
      <c r="A1668" s="192" t="s">
        <v>3204</v>
      </c>
      <c r="B1668" s="192" t="s">
        <v>295</v>
      </c>
      <c r="C1668" s="192" t="s">
        <v>3204</v>
      </c>
      <c r="D1668" s="199" t="b">
        <v>0</v>
      </c>
      <c r="E1668" s="192" t="s">
        <v>76</v>
      </c>
      <c r="F1668" s="192" t="s">
        <v>3313</v>
      </c>
      <c r="G1668" s="192" t="s">
        <v>295</v>
      </c>
      <c r="H1668" s="192" t="s">
        <v>369</v>
      </c>
      <c r="I1668" s="192" t="s">
        <v>4301</v>
      </c>
      <c r="J1668" s="192" t="s">
        <v>2838</v>
      </c>
      <c r="K1668" s="192" t="s">
        <v>3856</v>
      </c>
      <c r="L1668" s="192" t="s">
        <v>77</v>
      </c>
      <c r="M1668" s="192" t="s">
        <v>4302</v>
      </c>
      <c r="N1668" s="192" t="s">
        <v>295</v>
      </c>
      <c r="O1668" s="192" t="s">
        <v>243</v>
      </c>
      <c r="P1668" s="167"/>
      <c r="Q1668" s="192" t="s">
        <v>320</v>
      </c>
      <c r="R1668" s="192" t="s">
        <v>295</v>
      </c>
      <c r="S1668" s="199" t="b">
        <v>0</v>
      </c>
      <c r="T1668" s="167"/>
      <c r="V1668" s="198">
        <v>43501</v>
      </c>
      <c r="W1668" s="192" t="s">
        <v>295</v>
      </c>
      <c r="X1668" s="167"/>
      <c r="Y1668" s="167"/>
      <c r="Z1668" s="192" t="s">
        <v>295</v>
      </c>
      <c r="AC1668" s="192" t="s">
        <v>4406</v>
      </c>
      <c r="AE1668" s="192" t="s">
        <v>295</v>
      </c>
      <c r="AF1668" s="192" t="s">
        <v>295</v>
      </c>
      <c r="AG1668" s="192" t="s">
        <v>295</v>
      </c>
      <c r="AH1668" s="200">
        <v>43668</v>
      </c>
      <c r="AI1668" s="192" t="s">
        <v>4934</v>
      </c>
      <c r="AJ1668" s="151" t="str">
        <f t="shared" si="26"/>
        <v>FS</v>
      </c>
      <c r="AK1668" s="151" t="b">
        <f>ISNUMBER(SEARCH("IRT",Table1[[#This Row],[Current_Status]]))</f>
        <v>0</v>
      </c>
      <c r="AL1668" s="152">
        <f>YEAR(Table1[[#This Row],[Project_Initiated]])</f>
        <v>2019</v>
      </c>
      <c r="AM1668" s="87">
        <v>43785</v>
      </c>
      <c r="AN1668" s="87" t="str">
        <f>IF(AND(Table1[[#This Row],[Completed Date]]&gt;="07/01/2019"+0,Table1[[#This Row],[Completed Date]]&lt;="6/30/2020"+0),"FY 19-20",IF(AND(Table1[[#This Row],[Completed Date]]&gt;="07/01/2018"+0,Table1[[#This Row],[Completed Date]]&lt;="6/30/2019"+0),"FY 18-19",""))</f>
        <v>FY 19-20</v>
      </c>
      <c r="AO1668" s="152" t="str">
        <f>IFERROR(FIND("R",Table1[[#This Row],[FS_Priority]]),"")</f>
        <v/>
      </c>
    </row>
    <row r="1669" spans="1:41" hidden="1" x14ac:dyDescent="0.25">
      <c r="A1669" s="192" t="s">
        <v>3240</v>
      </c>
      <c r="B1669" s="192" t="s">
        <v>295</v>
      </c>
      <c r="C1669" s="192" t="s">
        <v>3240</v>
      </c>
      <c r="D1669" s="199" t="b">
        <v>0</v>
      </c>
      <c r="E1669" s="192" t="s">
        <v>215</v>
      </c>
      <c r="F1669" s="192" t="s">
        <v>3633</v>
      </c>
      <c r="G1669" s="192" t="s">
        <v>295</v>
      </c>
      <c r="H1669" s="192" t="s">
        <v>541</v>
      </c>
      <c r="I1669" s="192" t="s">
        <v>4095</v>
      </c>
      <c r="J1669" s="192" t="s">
        <v>2838</v>
      </c>
      <c r="K1669" s="192" t="s">
        <v>4842</v>
      </c>
      <c r="L1669" s="192" t="s">
        <v>518</v>
      </c>
      <c r="M1669" s="192" t="s">
        <v>4256</v>
      </c>
      <c r="N1669" s="192" t="s">
        <v>295</v>
      </c>
      <c r="O1669" s="192" t="s">
        <v>243</v>
      </c>
      <c r="P1669" s="167"/>
      <c r="Q1669" s="192" t="s">
        <v>320</v>
      </c>
      <c r="R1669" s="192" t="s">
        <v>295</v>
      </c>
      <c r="S1669" s="199" t="b">
        <v>0</v>
      </c>
      <c r="T1669" s="167"/>
      <c r="V1669" s="198">
        <v>43504</v>
      </c>
      <c r="W1669" s="192" t="s">
        <v>295</v>
      </c>
      <c r="X1669" s="167"/>
      <c r="Y1669" s="167"/>
      <c r="Z1669" s="192" t="s">
        <v>295</v>
      </c>
      <c r="AC1669" s="192" t="s">
        <v>4462</v>
      </c>
      <c r="AE1669" s="192" t="s">
        <v>295</v>
      </c>
      <c r="AF1669" s="192" t="s">
        <v>295</v>
      </c>
      <c r="AG1669" s="192" t="s">
        <v>295</v>
      </c>
      <c r="AH1669" s="200">
        <v>43676</v>
      </c>
      <c r="AI1669" s="192" t="s">
        <v>4934</v>
      </c>
      <c r="AJ1669" s="151" t="str">
        <f t="shared" si="26"/>
        <v>FS</v>
      </c>
      <c r="AK1669" s="151" t="b">
        <f>ISNUMBER(SEARCH("IRT",Table1[[#This Row],[Current_Status]]))</f>
        <v>0</v>
      </c>
      <c r="AL1669" s="152">
        <f>YEAR(Table1[[#This Row],[Project_Initiated]])</f>
        <v>2019</v>
      </c>
      <c r="AM1669" s="87">
        <v>43785</v>
      </c>
      <c r="AN1669" s="87" t="str">
        <f>IF(AND(Table1[[#This Row],[Completed Date]]&gt;="07/01/2019"+0,Table1[[#This Row],[Completed Date]]&lt;="6/30/2020"+0),"FY 19-20",IF(AND(Table1[[#This Row],[Completed Date]]&gt;="07/01/2018"+0,Table1[[#This Row],[Completed Date]]&lt;="6/30/2019"+0),"FY 18-19",""))</f>
        <v>FY 19-20</v>
      </c>
      <c r="AO1669" s="152" t="str">
        <f>IFERROR(FIND("R",Table1[[#This Row],[FS_Priority]]),"")</f>
        <v/>
      </c>
    </row>
    <row r="1670" spans="1:41" hidden="1" x14ac:dyDescent="0.25">
      <c r="A1670" s="192" t="s">
        <v>4545</v>
      </c>
      <c r="B1670" s="192" t="s">
        <v>295</v>
      </c>
      <c r="C1670" s="192" t="s">
        <v>4545</v>
      </c>
      <c r="D1670" s="199" t="b">
        <v>0</v>
      </c>
      <c r="E1670" s="192" t="s">
        <v>76</v>
      </c>
      <c r="F1670" s="192" t="s">
        <v>4602</v>
      </c>
      <c r="G1670" s="192" t="s">
        <v>4757</v>
      </c>
      <c r="H1670" s="192" t="s">
        <v>1092</v>
      </c>
      <c r="I1670" s="192" t="s">
        <v>4603</v>
      </c>
      <c r="J1670" s="192" t="s">
        <v>2852</v>
      </c>
      <c r="K1670" s="192" t="s">
        <v>3856</v>
      </c>
      <c r="L1670" s="192" t="s">
        <v>77</v>
      </c>
      <c r="M1670" s="192" t="s">
        <v>3893</v>
      </c>
      <c r="N1670" s="192" t="s">
        <v>295</v>
      </c>
      <c r="O1670" s="192" t="s">
        <v>263</v>
      </c>
      <c r="Q1670" s="192" t="s">
        <v>3742</v>
      </c>
      <c r="R1670" s="192" t="s">
        <v>295</v>
      </c>
      <c r="S1670" s="199" t="b">
        <v>0</v>
      </c>
      <c r="V1670" s="198">
        <v>43515</v>
      </c>
      <c r="W1670" s="192" t="s">
        <v>295</v>
      </c>
      <c r="X1670"/>
      <c r="Z1670" s="192" t="s">
        <v>295</v>
      </c>
      <c r="AC1670" s="192" t="s">
        <v>295</v>
      </c>
      <c r="AD1670" s="200">
        <v>43725</v>
      </c>
      <c r="AE1670" s="192" t="s">
        <v>583</v>
      </c>
      <c r="AF1670" s="192" t="s">
        <v>5064</v>
      </c>
      <c r="AG1670" s="192" t="s">
        <v>2884</v>
      </c>
      <c r="AH1670" s="167"/>
      <c r="AI1670" s="192" t="s">
        <v>4787</v>
      </c>
      <c r="AJ1670" s="151" t="str">
        <f t="shared" si="26"/>
        <v>FS</v>
      </c>
      <c r="AK1670" s="151" t="b">
        <f>ISNUMBER(SEARCH("IRT",Table1[[#This Row],[Current_Status]]))</f>
        <v>0</v>
      </c>
      <c r="AL1670" s="152">
        <f>YEAR(Table1[[#This Row],[Project_Initiated]])</f>
        <v>2019</v>
      </c>
      <c r="AM1670" s="87">
        <v>43785</v>
      </c>
      <c r="AN1670" s="87" t="str">
        <f>IF(AND(Table1[[#This Row],[Completed Date]]&gt;="07/01/2019"+0,Table1[[#This Row],[Completed Date]]&lt;="6/30/2020"+0),"FY 19-20",IF(AND(Table1[[#This Row],[Completed Date]]&gt;="07/01/2018"+0,Table1[[#This Row],[Completed Date]]&lt;="6/30/2019"+0),"FY 18-19",""))</f>
        <v/>
      </c>
      <c r="AO1670" s="152">
        <f>IFERROR(FIND("R",Table1[[#This Row],[FS_Priority]]),"")</f>
        <v>1</v>
      </c>
    </row>
    <row r="1671" spans="1:41" hidden="1" x14ac:dyDescent="0.25">
      <c r="A1671" s="192" t="s">
        <v>3748</v>
      </c>
      <c r="B1671" s="192" t="s">
        <v>295</v>
      </c>
      <c r="C1671" s="192" t="s">
        <v>3748</v>
      </c>
      <c r="D1671" s="199" t="b">
        <v>0</v>
      </c>
      <c r="E1671" s="192" t="s">
        <v>151</v>
      </c>
      <c r="F1671" s="192" t="s">
        <v>3749</v>
      </c>
      <c r="G1671" s="192" t="s">
        <v>4891</v>
      </c>
      <c r="H1671" s="192" t="s">
        <v>558</v>
      </c>
      <c r="I1671" s="192" t="s">
        <v>4385</v>
      </c>
      <c r="J1671" s="192" t="s">
        <v>4755</v>
      </c>
      <c r="K1671" s="192" t="s">
        <v>4035</v>
      </c>
      <c r="L1671" s="192" t="s">
        <v>153</v>
      </c>
      <c r="M1671" s="192" t="s">
        <v>3906</v>
      </c>
      <c r="N1671" s="192" t="s">
        <v>295</v>
      </c>
      <c r="O1671" s="192" t="s">
        <v>4379</v>
      </c>
      <c r="Q1671" s="192" t="s">
        <v>3750</v>
      </c>
      <c r="R1671" s="192" t="s">
        <v>295</v>
      </c>
      <c r="S1671" s="199" t="b">
        <v>0</v>
      </c>
      <c r="V1671" s="198">
        <v>43516</v>
      </c>
      <c r="W1671" s="192" t="s">
        <v>295</v>
      </c>
      <c r="X1671"/>
      <c r="Z1671" s="192" t="s">
        <v>295</v>
      </c>
      <c r="AC1671" s="192" t="s">
        <v>295</v>
      </c>
      <c r="AD1671" s="200">
        <v>43725</v>
      </c>
      <c r="AE1671" s="192" t="s">
        <v>583</v>
      </c>
      <c r="AF1671" s="192" t="s">
        <v>5061</v>
      </c>
      <c r="AG1671" s="192" t="s">
        <v>2884</v>
      </c>
      <c r="AH1671" s="167"/>
      <c r="AI1671" s="192" t="s">
        <v>4934</v>
      </c>
      <c r="AJ1671" s="151" t="str">
        <f t="shared" si="26"/>
        <v>FS</v>
      </c>
      <c r="AK1671" s="151" t="b">
        <f>ISNUMBER(SEARCH("IRT",Table1[[#This Row],[Current_Status]]))</f>
        <v>0</v>
      </c>
      <c r="AL1671" s="152">
        <f>YEAR(Table1[[#This Row],[Project_Initiated]])</f>
        <v>2019</v>
      </c>
      <c r="AM1671" s="87">
        <v>43785</v>
      </c>
      <c r="AN1671" s="87" t="str">
        <f>IF(AND(Table1[[#This Row],[Completed Date]]&gt;="07/01/2019"+0,Table1[[#This Row],[Completed Date]]&lt;="6/30/2020"+0),"FY 19-20",IF(AND(Table1[[#This Row],[Completed Date]]&gt;="07/01/2018"+0,Table1[[#This Row],[Completed Date]]&lt;="6/30/2019"+0),"FY 18-19",""))</f>
        <v/>
      </c>
      <c r="AO1671" s="152">
        <f>IFERROR(FIND("R",Table1[[#This Row],[FS_Priority]]),"")</f>
        <v>1</v>
      </c>
    </row>
    <row r="1672" spans="1:41" hidden="1" x14ac:dyDescent="0.25">
      <c r="A1672" s="192" t="s">
        <v>3030</v>
      </c>
      <c r="B1672" s="192" t="s">
        <v>295</v>
      </c>
      <c r="C1672" s="192" t="s">
        <v>3030</v>
      </c>
      <c r="D1672" s="199" t="b">
        <v>0</v>
      </c>
      <c r="E1672" s="192" t="s">
        <v>151</v>
      </c>
      <c r="F1672" s="192" t="s">
        <v>3474</v>
      </c>
      <c r="G1672" s="192" t="s">
        <v>295</v>
      </c>
      <c r="H1672" s="192" t="s">
        <v>480</v>
      </c>
      <c r="I1672" s="192" t="s">
        <v>4070</v>
      </c>
      <c r="J1672" s="192" t="s">
        <v>2838</v>
      </c>
      <c r="K1672" s="192" t="s">
        <v>4035</v>
      </c>
      <c r="L1672" s="192" t="s">
        <v>153</v>
      </c>
      <c r="M1672" s="192" t="s">
        <v>4040</v>
      </c>
      <c r="N1672" s="192" t="s">
        <v>295</v>
      </c>
      <c r="O1672" s="192" t="s">
        <v>243</v>
      </c>
      <c r="Q1672" s="192" t="s">
        <v>372</v>
      </c>
      <c r="R1672" s="192" t="s">
        <v>295</v>
      </c>
      <c r="S1672" s="199" t="b">
        <v>0</v>
      </c>
      <c r="V1672" s="198">
        <v>43521</v>
      </c>
      <c r="W1672" s="192" t="s">
        <v>295</v>
      </c>
      <c r="X1672"/>
      <c r="Z1672" s="192" t="s">
        <v>295</v>
      </c>
      <c r="AC1672" s="192" t="s">
        <v>3182</v>
      </c>
      <c r="AD1672" s="167"/>
      <c r="AE1672" s="192" t="s">
        <v>295</v>
      </c>
      <c r="AF1672" s="192" t="s">
        <v>295</v>
      </c>
      <c r="AG1672" s="192" t="s">
        <v>295</v>
      </c>
      <c r="AH1672" s="200">
        <v>43595</v>
      </c>
      <c r="AI1672" s="192" t="s">
        <v>4937</v>
      </c>
      <c r="AJ1672" s="151" t="str">
        <f t="shared" si="26"/>
        <v>FS</v>
      </c>
      <c r="AK1672" s="151" t="b">
        <f>ISNUMBER(SEARCH("IRT",Table1[[#This Row],[Current_Status]]))</f>
        <v>0</v>
      </c>
      <c r="AL1672" s="152">
        <f>YEAR(Table1[[#This Row],[Project_Initiated]])</f>
        <v>2019</v>
      </c>
      <c r="AM1672" s="87">
        <v>43785</v>
      </c>
      <c r="AN1672" s="87" t="str">
        <f>IF(AND(Table1[[#This Row],[Completed Date]]&gt;="07/01/2019"+0,Table1[[#This Row],[Completed Date]]&lt;="6/30/2020"+0),"FY 19-20",IF(AND(Table1[[#This Row],[Completed Date]]&gt;="07/01/2018"+0,Table1[[#This Row],[Completed Date]]&lt;="6/30/2019"+0),"FY 18-19",""))</f>
        <v>FY 18-19</v>
      </c>
      <c r="AO1672" s="152" t="str">
        <f>IFERROR(FIND("R",Table1[[#This Row],[FS_Priority]]),"")</f>
        <v/>
      </c>
    </row>
    <row r="1673" spans="1:41" hidden="1" x14ac:dyDescent="0.25">
      <c r="A1673" s="192" t="s">
        <v>3677</v>
      </c>
      <c r="B1673" s="192" t="s">
        <v>295</v>
      </c>
      <c r="C1673" s="192" t="s">
        <v>3677</v>
      </c>
      <c r="D1673" s="199" t="b">
        <v>0</v>
      </c>
      <c r="E1673" s="192" t="s">
        <v>151</v>
      </c>
      <c r="F1673" s="192" t="s">
        <v>3678</v>
      </c>
      <c r="G1673" s="192" t="s">
        <v>4463</v>
      </c>
      <c r="H1673" s="192" t="s">
        <v>550</v>
      </c>
      <c r="I1673" s="192" t="s">
        <v>4336</v>
      </c>
      <c r="J1673" s="192" t="s">
        <v>2820</v>
      </c>
      <c r="K1673" s="192" t="s">
        <v>4035</v>
      </c>
      <c r="L1673" s="192" t="s">
        <v>153</v>
      </c>
      <c r="M1673" s="192" t="s">
        <v>4050</v>
      </c>
      <c r="N1673" s="192" t="s">
        <v>295</v>
      </c>
      <c r="O1673" s="192" t="s">
        <v>263</v>
      </c>
      <c r="Q1673" s="192" t="s">
        <v>323</v>
      </c>
      <c r="R1673" s="192" t="s">
        <v>295</v>
      </c>
      <c r="S1673" s="199" t="b">
        <v>0</v>
      </c>
      <c r="V1673" s="198">
        <v>43517</v>
      </c>
      <c r="W1673" s="192" t="s">
        <v>295</v>
      </c>
      <c r="X1673"/>
      <c r="Z1673" s="192" t="s">
        <v>295</v>
      </c>
      <c r="AC1673" s="192" t="s">
        <v>5079</v>
      </c>
      <c r="AD1673" s="200">
        <v>43738</v>
      </c>
      <c r="AE1673" s="192" t="s">
        <v>583</v>
      </c>
      <c r="AF1673" s="192" t="s">
        <v>4832</v>
      </c>
      <c r="AG1673" s="192" t="s">
        <v>2884</v>
      </c>
      <c r="AH1673" s="167"/>
      <c r="AI1673" s="192" t="s">
        <v>4934</v>
      </c>
      <c r="AJ1673" s="151" t="str">
        <f t="shared" si="26"/>
        <v>FS</v>
      </c>
      <c r="AK1673" s="151" t="b">
        <f>ISNUMBER(SEARCH("IRT",Table1[[#This Row],[Current_Status]]))</f>
        <v>0</v>
      </c>
      <c r="AL1673" s="152">
        <f>YEAR(Table1[[#This Row],[Project_Initiated]])</f>
        <v>2019</v>
      </c>
      <c r="AM1673" s="87">
        <v>43785</v>
      </c>
      <c r="AN1673" s="87" t="str">
        <f>IF(AND(Table1[[#This Row],[Completed Date]]&gt;="07/01/2019"+0,Table1[[#This Row],[Completed Date]]&lt;="6/30/2020"+0),"FY 19-20",IF(AND(Table1[[#This Row],[Completed Date]]&gt;="07/01/2018"+0,Table1[[#This Row],[Completed Date]]&lt;="6/30/2019"+0),"FY 18-19",""))</f>
        <v/>
      </c>
      <c r="AO1673" s="152" t="str">
        <f>IFERROR(FIND("R",Table1[[#This Row],[FS_Priority]]),"")</f>
        <v/>
      </c>
    </row>
    <row r="1674" spans="1:41" hidden="1" x14ac:dyDescent="0.25">
      <c r="A1674" s="192" t="s">
        <v>3751</v>
      </c>
      <c r="B1674" s="192" t="s">
        <v>295</v>
      </c>
      <c r="C1674" s="192" t="s">
        <v>3751</v>
      </c>
      <c r="D1674" s="199" t="b">
        <v>0</v>
      </c>
      <c r="E1674" s="192" t="s">
        <v>151</v>
      </c>
      <c r="F1674" s="192" t="s">
        <v>3752</v>
      </c>
      <c r="G1674" s="192" t="s">
        <v>4464</v>
      </c>
      <c r="H1674" s="192" t="s">
        <v>3873</v>
      </c>
      <c r="I1674" s="192" t="s">
        <v>4386</v>
      </c>
      <c r="J1674" s="192" t="s">
        <v>2839</v>
      </c>
      <c r="K1674" s="192" t="s">
        <v>4035</v>
      </c>
      <c r="L1674" s="192" t="s">
        <v>153</v>
      </c>
      <c r="M1674" s="192" t="s">
        <v>4063</v>
      </c>
      <c r="N1674" s="192" t="s">
        <v>295</v>
      </c>
      <c r="O1674" s="192" t="s">
        <v>4379</v>
      </c>
      <c r="Q1674" s="192" t="s">
        <v>3753</v>
      </c>
      <c r="R1674" s="192" t="s">
        <v>295</v>
      </c>
      <c r="S1674" s="199" t="b">
        <v>0</v>
      </c>
      <c r="V1674" s="198">
        <v>43523</v>
      </c>
      <c r="W1674" s="192" t="s">
        <v>295</v>
      </c>
      <c r="X1674"/>
      <c r="Z1674" s="192" t="s">
        <v>295</v>
      </c>
      <c r="AC1674" s="192" t="s">
        <v>5104</v>
      </c>
      <c r="AD1674" s="200">
        <v>43392</v>
      </c>
      <c r="AE1674" s="192" t="s">
        <v>257</v>
      </c>
      <c r="AF1674" s="192" t="s">
        <v>4465</v>
      </c>
      <c r="AG1674" s="192" t="s">
        <v>2884</v>
      </c>
      <c r="AH1674"/>
      <c r="AI1674" s="192" t="s">
        <v>4934</v>
      </c>
      <c r="AJ1674" s="151" t="str">
        <f t="shared" si="26"/>
        <v>FS</v>
      </c>
      <c r="AK1674" s="151" t="b">
        <f>ISNUMBER(SEARCH("IRT",Table1[[#This Row],[Current_Status]]))</f>
        <v>0</v>
      </c>
      <c r="AL1674" s="152">
        <f>YEAR(Table1[[#This Row],[Project_Initiated]])</f>
        <v>2019</v>
      </c>
      <c r="AM1674" s="87">
        <v>43785</v>
      </c>
      <c r="AN1674" s="87" t="str">
        <f>IF(AND(Table1[[#This Row],[Completed Date]]&gt;="07/01/2019"+0,Table1[[#This Row],[Completed Date]]&lt;="6/30/2020"+0),"FY 19-20",IF(AND(Table1[[#This Row],[Completed Date]]&gt;="07/01/2018"+0,Table1[[#This Row],[Completed Date]]&lt;="6/30/2019"+0),"FY 18-19",""))</f>
        <v/>
      </c>
      <c r="AO1674" s="152">
        <f>IFERROR(FIND("R",Table1[[#This Row],[FS_Priority]]),"")</f>
        <v>1</v>
      </c>
    </row>
    <row r="1675" spans="1:41" hidden="1" x14ac:dyDescent="0.25">
      <c r="A1675" s="192" t="s">
        <v>4774</v>
      </c>
      <c r="B1675" s="192" t="s">
        <v>295</v>
      </c>
      <c r="C1675" s="192" t="s">
        <v>4774</v>
      </c>
      <c r="D1675" s="199" t="b">
        <v>0</v>
      </c>
      <c r="E1675" s="192" t="s">
        <v>2823</v>
      </c>
      <c r="F1675" s="192" t="s">
        <v>4793</v>
      </c>
      <c r="G1675" s="192" t="s">
        <v>4794</v>
      </c>
      <c r="H1675" s="192" t="s">
        <v>531</v>
      </c>
      <c r="I1675" s="192" t="s">
        <v>4795</v>
      </c>
      <c r="J1675" s="192" t="s">
        <v>2865</v>
      </c>
      <c r="K1675" s="192" t="s">
        <v>4143</v>
      </c>
      <c r="L1675" s="192" t="s">
        <v>2807</v>
      </c>
      <c r="M1675" s="192" t="s">
        <v>3940</v>
      </c>
      <c r="N1675" s="192" t="s">
        <v>295</v>
      </c>
      <c r="O1675" s="192" t="s">
        <v>263</v>
      </c>
      <c r="Q1675" s="192" t="s">
        <v>302</v>
      </c>
      <c r="R1675" s="192" t="s">
        <v>295</v>
      </c>
      <c r="S1675" s="199" t="b">
        <v>0</v>
      </c>
      <c r="T1675" s="167"/>
      <c r="V1675" s="198">
        <v>43531</v>
      </c>
      <c r="W1675" s="192" t="s">
        <v>295</v>
      </c>
      <c r="X1675"/>
      <c r="Z1675" s="192" t="s">
        <v>295</v>
      </c>
      <c r="AC1675" s="192" t="s">
        <v>5091</v>
      </c>
      <c r="AD1675" s="200">
        <v>43633</v>
      </c>
      <c r="AE1675" s="192" t="s">
        <v>257</v>
      </c>
      <c r="AF1675" s="192" t="s">
        <v>4849</v>
      </c>
      <c r="AG1675" s="192" t="s">
        <v>2884</v>
      </c>
      <c r="AH1675"/>
      <c r="AI1675" s="192" t="s">
        <v>4940</v>
      </c>
      <c r="AJ1675" s="151" t="str">
        <f t="shared" si="26"/>
        <v>FS</v>
      </c>
      <c r="AK1675" s="151" t="b">
        <f>ISNUMBER(SEARCH("IRT",Table1[[#This Row],[Current_Status]]))</f>
        <v>0</v>
      </c>
      <c r="AL1675" s="152">
        <f>YEAR(Table1[[#This Row],[Project_Initiated]])</f>
        <v>2019</v>
      </c>
      <c r="AM1675" s="87">
        <v>43785</v>
      </c>
      <c r="AN1675" s="87" t="str">
        <f>IF(AND(Table1[[#This Row],[Completed Date]]&gt;="07/01/2019"+0,Table1[[#This Row],[Completed Date]]&lt;="6/30/2020"+0),"FY 19-20",IF(AND(Table1[[#This Row],[Completed Date]]&gt;="07/01/2018"+0,Table1[[#This Row],[Completed Date]]&lt;="6/30/2019"+0),"FY 18-19",""))</f>
        <v/>
      </c>
      <c r="AO1675" s="152" t="str">
        <f>IFERROR(FIND("R",Table1[[#This Row],[FS_Priority]]),"")</f>
        <v/>
      </c>
    </row>
    <row r="1676" spans="1:41" hidden="1" x14ac:dyDescent="0.25">
      <c r="A1676" s="192" t="s">
        <v>3238</v>
      </c>
      <c r="B1676" s="192" t="s">
        <v>295</v>
      </c>
      <c r="C1676" s="192" t="s">
        <v>3238</v>
      </c>
      <c r="D1676" s="199" t="b">
        <v>0</v>
      </c>
      <c r="E1676" s="192" t="s">
        <v>526</v>
      </c>
      <c r="F1676" s="192" t="s">
        <v>3599</v>
      </c>
      <c r="G1676" s="192" t="s">
        <v>295</v>
      </c>
      <c r="H1676" s="192" t="s">
        <v>4212</v>
      </c>
      <c r="I1676" s="192" t="s">
        <v>4348</v>
      </c>
      <c r="J1676" s="192" t="s">
        <v>2838</v>
      </c>
      <c r="K1676" s="192" t="s">
        <v>4208</v>
      </c>
      <c r="L1676" s="192" t="s">
        <v>203</v>
      </c>
      <c r="M1676" s="192" t="s">
        <v>4209</v>
      </c>
      <c r="N1676" s="192" t="s">
        <v>295</v>
      </c>
      <c r="O1676" s="192" t="s">
        <v>243</v>
      </c>
      <c r="Q1676" s="192" t="s">
        <v>302</v>
      </c>
      <c r="R1676" s="192" t="s">
        <v>295</v>
      </c>
      <c r="S1676" s="199" t="b">
        <v>0</v>
      </c>
      <c r="T1676" s="167"/>
      <c r="V1676" s="198">
        <v>43532</v>
      </c>
      <c r="W1676" s="192" t="s">
        <v>295</v>
      </c>
      <c r="X1676"/>
      <c r="Z1676" s="192" t="s">
        <v>295</v>
      </c>
      <c r="AC1676" s="192" t="s">
        <v>3719</v>
      </c>
      <c r="AE1676" s="192" t="s">
        <v>295</v>
      </c>
      <c r="AF1676" s="192" t="s">
        <v>295</v>
      </c>
      <c r="AG1676" s="192" t="s">
        <v>295</v>
      </c>
      <c r="AH1676" s="200">
        <v>43655</v>
      </c>
      <c r="AI1676" s="192" t="s">
        <v>4934</v>
      </c>
      <c r="AJ1676" s="151" t="str">
        <f t="shared" si="26"/>
        <v>FS</v>
      </c>
      <c r="AK1676" s="151" t="b">
        <f>ISNUMBER(SEARCH("IRT",Table1[[#This Row],[Current_Status]]))</f>
        <v>0</v>
      </c>
      <c r="AL1676" s="152">
        <f>YEAR(Table1[[#This Row],[Project_Initiated]])</f>
        <v>2019</v>
      </c>
      <c r="AM1676" s="87">
        <v>43785</v>
      </c>
      <c r="AN1676" s="87" t="str">
        <f>IF(AND(Table1[[#This Row],[Completed Date]]&gt;="07/01/2019"+0,Table1[[#This Row],[Completed Date]]&lt;="6/30/2020"+0),"FY 19-20",IF(AND(Table1[[#This Row],[Completed Date]]&gt;="07/01/2018"+0,Table1[[#This Row],[Completed Date]]&lt;="6/30/2019"+0),"FY 18-19",""))</f>
        <v>FY 19-20</v>
      </c>
      <c r="AO1676" s="152" t="str">
        <f>IFERROR(FIND("R",Table1[[#This Row],[FS_Priority]]),"")</f>
        <v/>
      </c>
    </row>
    <row r="1677" spans="1:41" hidden="1" x14ac:dyDescent="0.25">
      <c r="A1677" s="192" t="s">
        <v>3233</v>
      </c>
      <c r="B1677" s="192" t="s">
        <v>295</v>
      </c>
      <c r="C1677" s="192" t="s">
        <v>3233</v>
      </c>
      <c r="D1677" s="199" t="b">
        <v>0</v>
      </c>
      <c r="E1677" s="192" t="s">
        <v>151</v>
      </c>
      <c r="F1677" s="192" t="s">
        <v>3547</v>
      </c>
      <c r="G1677" s="192" t="s">
        <v>4604</v>
      </c>
      <c r="H1677" s="192" t="s">
        <v>558</v>
      </c>
      <c r="I1677" s="192" t="s">
        <v>94</v>
      </c>
      <c r="J1677" s="192" t="s">
        <v>2839</v>
      </c>
      <c r="K1677" s="192" t="s">
        <v>4035</v>
      </c>
      <c r="L1677" s="192" t="s">
        <v>153</v>
      </c>
      <c r="M1677" s="192" t="s">
        <v>3906</v>
      </c>
      <c r="N1677" s="192" t="s">
        <v>295</v>
      </c>
      <c r="O1677" s="192" t="s">
        <v>243</v>
      </c>
      <c r="Q1677" s="192" t="s">
        <v>324</v>
      </c>
      <c r="R1677" s="192" t="s">
        <v>152</v>
      </c>
      <c r="S1677" s="199" t="b">
        <v>0</v>
      </c>
      <c r="V1677" s="198">
        <v>43536</v>
      </c>
      <c r="W1677" s="192" t="s">
        <v>295</v>
      </c>
      <c r="X1677"/>
      <c r="Z1677" s="192" t="s">
        <v>295</v>
      </c>
      <c r="AC1677" s="192" t="s">
        <v>295</v>
      </c>
      <c r="AE1677" s="192" t="s">
        <v>243</v>
      </c>
      <c r="AF1677" s="192" t="s">
        <v>4605</v>
      </c>
      <c r="AG1677" s="192" t="s">
        <v>295</v>
      </c>
      <c r="AH1677"/>
      <c r="AI1677" s="192" t="s">
        <v>4787</v>
      </c>
      <c r="AJ1677" s="151" t="str">
        <f t="shared" si="26"/>
        <v>FS</v>
      </c>
      <c r="AK1677" s="151" t="b">
        <f>ISNUMBER(SEARCH("IRT",Table1[[#This Row],[Current_Status]]))</f>
        <v>0</v>
      </c>
      <c r="AL1677" s="152">
        <f>YEAR(Table1[[#This Row],[Project_Initiated]])</f>
        <v>2019</v>
      </c>
      <c r="AM1677" s="87">
        <v>43785</v>
      </c>
      <c r="AN1677" s="87" t="str">
        <f>IF(AND(Table1[[#This Row],[Completed Date]]&gt;="07/01/2019"+0,Table1[[#This Row],[Completed Date]]&lt;="6/30/2020"+0),"FY 19-20",IF(AND(Table1[[#This Row],[Completed Date]]&gt;="07/01/2018"+0,Table1[[#This Row],[Completed Date]]&lt;="6/30/2019"+0),"FY 18-19",""))</f>
        <v/>
      </c>
      <c r="AO1677" s="152" t="str">
        <f>IFERROR(FIND("R",Table1[[#This Row],[FS_Priority]]),"")</f>
        <v/>
      </c>
    </row>
    <row r="1678" spans="1:41" hidden="1" x14ac:dyDescent="0.25">
      <c r="A1678" s="192" t="s">
        <v>3208</v>
      </c>
      <c r="B1678" s="192" t="s">
        <v>295</v>
      </c>
      <c r="C1678" s="192" t="s">
        <v>3208</v>
      </c>
      <c r="D1678" s="199" t="b">
        <v>0</v>
      </c>
      <c r="E1678" s="192" t="s">
        <v>76</v>
      </c>
      <c r="F1678" s="192" t="s">
        <v>3326</v>
      </c>
      <c r="G1678" s="192" t="s">
        <v>295</v>
      </c>
      <c r="H1678" s="192" t="s">
        <v>1092</v>
      </c>
      <c r="I1678" s="192" t="s">
        <v>4309</v>
      </c>
      <c r="J1678" s="192" t="s">
        <v>2839</v>
      </c>
      <c r="K1678" s="192" t="s">
        <v>3856</v>
      </c>
      <c r="L1678" s="192" t="s">
        <v>77</v>
      </c>
      <c r="M1678" s="192" t="s">
        <v>3859</v>
      </c>
      <c r="N1678" s="192" t="s">
        <v>295</v>
      </c>
      <c r="O1678" s="192" t="s">
        <v>243</v>
      </c>
      <c r="Q1678" s="192" t="s">
        <v>326</v>
      </c>
      <c r="R1678" s="192" t="s">
        <v>295</v>
      </c>
      <c r="S1678" s="199" t="b">
        <v>0</v>
      </c>
      <c r="V1678" s="198">
        <v>43536</v>
      </c>
      <c r="W1678" s="192" t="s">
        <v>295</v>
      </c>
      <c r="X1678"/>
      <c r="Z1678" s="192" t="s">
        <v>295</v>
      </c>
      <c r="AC1678" s="192" t="s">
        <v>295</v>
      </c>
      <c r="AE1678" s="192" t="s">
        <v>295</v>
      </c>
      <c r="AF1678" s="192" t="s">
        <v>295</v>
      </c>
      <c r="AG1678" s="192" t="s">
        <v>295</v>
      </c>
      <c r="AH1678"/>
      <c r="AI1678" s="192" t="s">
        <v>4934</v>
      </c>
      <c r="AJ1678" s="151" t="str">
        <f t="shared" si="26"/>
        <v>FS</v>
      </c>
      <c r="AK1678" s="151" t="b">
        <f>ISNUMBER(SEARCH("IRT",Table1[[#This Row],[Current_Status]]))</f>
        <v>0</v>
      </c>
      <c r="AL1678" s="152">
        <f>YEAR(Table1[[#This Row],[Project_Initiated]])</f>
        <v>2019</v>
      </c>
      <c r="AM1678" s="87">
        <v>43785</v>
      </c>
      <c r="AN1678" s="87" t="str">
        <f>IF(AND(Table1[[#This Row],[Completed Date]]&gt;="07/01/2019"+0,Table1[[#This Row],[Completed Date]]&lt;="6/30/2020"+0),"FY 19-20",IF(AND(Table1[[#This Row],[Completed Date]]&gt;="07/01/2018"+0,Table1[[#This Row],[Completed Date]]&lt;="6/30/2019"+0),"FY 18-19",""))</f>
        <v/>
      </c>
      <c r="AO1678" s="152" t="str">
        <f>IFERROR(FIND("R",Table1[[#This Row],[FS_Priority]]),"")</f>
        <v/>
      </c>
    </row>
    <row r="1679" spans="1:41" hidden="1" x14ac:dyDescent="0.25">
      <c r="A1679" s="192" t="s">
        <v>3243</v>
      </c>
      <c r="B1679" s="192" t="s">
        <v>295</v>
      </c>
      <c r="C1679" s="192" t="s">
        <v>3243</v>
      </c>
      <c r="D1679" s="199" t="b">
        <v>0</v>
      </c>
      <c r="E1679" s="192" t="s">
        <v>4818</v>
      </c>
      <c r="F1679" s="192" t="s">
        <v>3645</v>
      </c>
      <c r="G1679" s="192" t="s">
        <v>295</v>
      </c>
      <c r="H1679" s="192" t="s">
        <v>545</v>
      </c>
      <c r="I1679" s="192" t="s">
        <v>4352</v>
      </c>
      <c r="J1679" s="192" t="s">
        <v>2839</v>
      </c>
      <c r="K1679" s="192" t="s">
        <v>4268</v>
      </c>
      <c r="L1679" s="192" t="s">
        <v>521</v>
      </c>
      <c r="M1679" s="192" t="s">
        <v>4277</v>
      </c>
      <c r="N1679" s="192" t="s">
        <v>295</v>
      </c>
      <c r="O1679" s="192" t="s">
        <v>243</v>
      </c>
      <c r="Q1679" s="192" t="s">
        <v>320</v>
      </c>
      <c r="R1679" s="192" t="s">
        <v>295</v>
      </c>
      <c r="S1679" s="199" t="b">
        <v>0</v>
      </c>
      <c r="V1679" s="198">
        <v>43539</v>
      </c>
      <c r="W1679" s="192" t="s">
        <v>295</v>
      </c>
      <c r="X1679"/>
      <c r="Z1679" s="192" t="s">
        <v>295</v>
      </c>
      <c r="AC1679" s="192" t="s">
        <v>295</v>
      </c>
      <c r="AE1679" s="192" t="s">
        <v>295</v>
      </c>
      <c r="AF1679" s="192" t="s">
        <v>295</v>
      </c>
      <c r="AG1679" s="192" t="s">
        <v>295</v>
      </c>
      <c r="AH1679" s="167"/>
      <c r="AI1679" s="192" t="s">
        <v>4934</v>
      </c>
      <c r="AJ1679" s="151" t="str">
        <f t="shared" si="26"/>
        <v>FS</v>
      </c>
      <c r="AK1679" s="151" t="b">
        <f>ISNUMBER(SEARCH("IRT",Table1[[#This Row],[Current_Status]]))</f>
        <v>0</v>
      </c>
      <c r="AL1679" s="152">
        <f>YEAR(Table1[[#This Row],[Project_Initiated]])</f>
        <v>2019</v>
      </c>
      <c r="AM1679" s="87">
        <v>43785</v>
      </c>
      <c r="AN1679" s="87" t="str">
        <f>IF(AND(Table1[[#This Row],[Completed Date]]&gt;="07/01/2019"+0,Table1[[#This Row],[Completed Date]]&lt;="6/30/2020"+0),"FY 19-20",IF(AND(Table1[[#This Row],[Completed Date]]&gt;="07/01/2018"+0,Table1[[#This Row],[Completed Date]]&lt;="6/30/2019"+0),"FY 18-19",""))</f>
        <v/>
      </c>
      <c r="AO1679" s="152" t="str">
        <f>IFERROR(FIND("R",Table1[[#This Row],[FS_Priority]]),"")</f>
        <v/>
      </c>
    </row>
    <row r="1680" spans="1:41" hidden="1" x14ac:dyDescent="0.25">
      <c r="A1680" s="192" t="s">
        <v>3769</v>
      </c>
      <c r="B1680" s="192" t="s">
        <v>295</v>
      </c>
      <c r="C1680" s="192" t="s">
        <v>3769</v>
      </c>
      <c r="D1680" s="199" t="b">
        <v>0</v>
      </c>
      <c r="E1680" s="192" t="s">
        <v>4804</v>
      </c>
      <c r="F1680" s="192" t="s">
        <v>3770</v>
      </c>
      <c r="G1680" s="192" t="s">
        <v>4466</v>
      </c>
      <c r="H1680" s="192" t="s">
        <v>862</v>
      </c>
      <c r="I1680" s="192" t="s">
        <v>4393</v>
      </c>
      <c r="J1680" s="192" t="s">
        <v>2838</v>
      </c>
      <c r="K1680" s="192" t="s">
        <v>3793</v>
      </c>
      <c r="L1680" s="192" t="s">
        <v>332</v>
      </c>
      <c r="M1680" s="192" t="s">
        <v>3794</v>
      </c>
      <c r="N1680" s="192" t="s">
        <v>295</v>
      </c>
      <c r="O1680" s="192" t="s">
        <v>4379</v>
      </c>
      <c r="Q1680" s="192" t="s">
        <v>3586</v>
      </c>
      <c r="R1680" s="192" t="s">
        <v>295</v>
      </c>
      <c r="S1680" s="199" t="b">
        <v>0</v>
      </c>
      <c r="V1680" s="198">
        <v>43538</v>
      </c>
      <c r="W1680" s="192" t="s">
        <v>295</v>
      </c>
      <c r="X1680"/>
      <c r="Z1680" s="192" t="s">
        <v>295</v>
      </c>
      <c r="AC1680" s="192" t="s">
        <v>295</v>
      </c>
      <c r="AD1680" s="200">
        <v>43654</v>
      </c>
      <c r="AE1680" s="192" t="s">
        <v>257</v>
      </c>
      <c r="AF1680" s="192" t="s">
        <v>4467</v>
      </c>
      <c r="AG1680" s="192" t="s">
        <v>2884</v>
      </c>
      <c r="AH1680" s="198">
        <v>43672</v>
      </c>
      <c r="AI1680" s="192" t="s">
        <v>4934</v>
      </c>
      <c r="AJ1680" s="151" t="str">
        <f t="shared" si="26"/>
        <v>FS</v>
      </c>
      <c r="AK1680" s="151" t="b">
        <f>ISNUMBER(SEARCH("IRT",Table1[[#This Row],[Current_Status]]))</f>
        <v>0</v>
      </c>
      <c r="AL1680" s="152">
        <f>YEAR(Table1[[#This Row],[Project_Initiated]])</f>
        <v>2019</v>
      </c>
      <c r="AM1680" s="87">
        <v>43785</v>
      </c>
      <c r="AN1680" s="87" t="str">
        <f>IF(AND(Table1[[#This Row],[Completed Date]]&gt;="07/01/2019"+0,Table1[[#This Row],[Completed Date]]&lt;="6/30/2020"+0),"FY 19-20",IF(AND(Table1[[#This Row],[Completed Date]]&gt;="07/01/2018"+0,Table1[[#This Row],[Completed Date]]&lt;="6/30/2019"+0),"FY 18-19",""))</f>
        <v>FY 19-20</v>
      </c>
      <c r="AO1680" s="152">
        <f>IFERROR(FIND("R",Table1[[#This Row],[FS_Priority]]),"")</f>
        <v>1</v>
      </c>
    </row>
    <row r="1681" spans="1:41" hidden="1" x14ac:dyDescent="0.25">
      <c r="A1681" s="192" t="s">
        <v>3675</v>
      </c>
      <c r="B1681" s="192" t="s">
        <v>295</v>
      </c>
      <c r="C1681" s="192" t="s">
        <v>3675</v>
      </c>
      <c r="D1681" s="199" t="b">
        <v>0</v>
      </c>
      <c r="E1681" s="192" t="s">
        <v>151</v>
      </c>
      <c r="F1681" s="192" t="s">
        <v>3676</v>
      </c>
      <c r="G1681" s="192" t="s">
        <v>4468</v>
      </c>
      <c r="H1681" s="192" t="s">
        <v>525</v>
      </c>
      <c r="I1681" s="192" t="s">
        <v>4054</v>
      </c>
      <c r="J1681" s="192" t="s">
        <v>2827</v>
      </c>
      <c r="K1681" s="192" t="s">
        <v>4035</v>
      </c>
      <c r="L1681" s="192" t="s">
        <v>153</v>
      </c>
      <c r="M1681" s="192" t="s">
        <v>4036</v>
      </c>
      <c r="N1681" s="192" t="s">
        <v>295</v>
      </c>
      <c r="O1681" s="192" t="s">
        <v>263</v>
      </c>
      <c r="Q1681" s="192" t="s">
        <v>264</v>
      </c>
      <c r="R1681" s="192" t="s">
        <v>295</v>
      </c>
      <c r="S1681" s="199" t="b">
        <v>0</v>
      </c>
      <c r="V1681" s="198">
        <v>43543</v>
      </c>
      <c r="W1681" s="192" t="s">
        <v>295</v>
      </c>
      <c r="X1681"/>
      <c r="Z1681" s="192" t="s">
        <v>295</v>
      </c>
      <c r="AC1681" s="192" t="s">
        <v>295</v>
      </c>
      <c r="AD1681" s="200">
        <v>43753</v>
      </c>
      <c r="AE1681" s="192" t="s">
        <v>583</v>
      </c>
      <c r="AF1681" s="192" t="s">
        <v>5108</v>
      </c>
      <c r="AG1681" s="192" t="s">
        <v>2884</v>
      </c>
      <c r="AH1681" s="167"/>
      <c r="AI1681" s="192" t="s">
        <v>4934</v>
      </c>
      <c r="AJ1681" s="151" t="str">
        <f t="shared" si="26"/>
        <v>FS</v>
      </c>
      <c r="AK1681" s="151" t="b">
        <f>ISNUMBER(SEARCH("IRT",Table1[[#This Row],[Current_Status]]))</f>
        <v>0</v>
      </c>
      <c r="AL1681" s="152">
        <f>YEAR(Table1[[#This Row],[Project_Initiated]])</f>
        <v>2019</v>
      </c>
      <c r="AM1681" s="87">
        <v>43785</v>
      </c>
      <c r="AN1681" s="87" t="str">
        <f>IF(AND(Table1[[#This Row],[Completed Date]]&gt;="07/01/2019"+0,Table1[[#This Row],[Completed Date]]&lt;="6/30/2020"+0),"FY 19-20",IF(AND(Table1[[#This Row],[Completed Date]]&gt;="07/01/2018"+0,Table1[[#This Row],[Completed Date]]&lt;="6/30/2019"+0),"FY 18-19",""))</f>
        <v/>
      </c>
      <c r="AO1681" s="152" t="str">
        <f>IFERROR(FIND("R",Table1[[#This Row],[FS_Priority]]),"")</f>
        <v/>
      </c>
    </row>
    <row r="1682" spans="1:41" hidden="1" x14ac:dyDescent="0.25">
      <c r="A1682" s="192" t="s">
        <v>3670</v>
      </c>
      <c r="B1682" s="192" t="s">
        <v>295</v>
      </c>
      <c r="C1682" s="192" t="s">
        <v>3670</v>
      </c>
      <c r="D1682" s="199" t="b">
        <v>0</v>
      </c>
      <c r="E1682" s="192" t="s">
        <v>141</v>
      </c>
      <c r="F1682" s="192" t="s">
        <v>3726</v>
      </c>
      <c r="G1682" s="192" t="s">
        <v>3708</v>
      </c>
      <c r="H1682" s="192" t="s">
        <v>549</v>
      </c>
      <c r="I1682" s="192" t="s">
        <v>4328</v>
      </c>
      <c r="J1682" s="192" t="s">
        <v>2820</v>
      </c>
      <c r="K1682" s="192" t="s">
        <v>3951</v>
      </c>
      <c r="L1682" s="192" t="s">
        <v>381</v>
      </c>
      <c r="M1682" s="192" t="s">
        <v>4329</v>
      </c>
      <c r="N1682" s="192" t="s">
        <v>295</v>
      </c>
      <c r="O1682" s="192" t="s">
        <v>263</v>
      </c>
      <c r="P1682" s="167"/>
      <c r="Q1682" s="192" t="s">
        <v>152</v>
      </c>
      <c r="R1682" s="192" t="s">
        <v>295</v>
      </c>
      <c r="S1682" s="199" t="b">
        <v>0</v>
      </c>
      <c r="T1682" s="167"/>
      <c r="V1682" s="198">
        <v>43544</v>
      </c>
      <c r="W1682" s="192" t="s">
        <v>295</v>
      </c>
      <c r="X1682" s="167"/>
      <c r="Y1682" s="167"/>
      <c r="Z1682" s="192" t="s">
        <v>295</v>
      </c>
      <c r="AC1682" s="192" t="s">
        <v>5016</v>
      </c>
      <c r="AD1682" s="200">
        <v>43671</v>
      </c>
      <c r="AE1682" s="192" t="s">
        <v>257</v>
      </c>
      <c r="AF1682" s="192" t="s">
        <v>3727</v>
      </c>
      <c r="AG1682" s="192" t="s">
        <v>2884</v>
      </c>
      <c r="AH1682"/>
      <c r="AI1682" s="192" t="s">
        <v>4934</v>
      </c>
      <c r="AJ1682" s="151" t="str">
        <f t="shared" si="26"/>
        <v>FS</v>
      </c>
      <c r="AK1682" s="151" t="b">
        <f>ISNUMBER(SEARCH("IRT",Table1[[#This Row],[Current_Status]]))</f>
        <v>0</v>
      </c>
      <c r="AL1682" s="152">
        <f>YEAR(Table1[[#This Row],[Project_Initiated]])</f>
        <v>2019</v>
      </c>
      <c r="AM1682" s="87">
        <v>43785</v>
      </c>
      <c r="AN1682" s="87" t="str">
        <f>IF(AND(Table1[[#This Row],[Completed Date]]&gt;="07/01/2019"+0,Table1[[#This Row],[Completed Date]]&lt;="6/30/2020"+0),"FY 19-20",IF(AND(Table1[[#This Row],[Completed Date]]&gt;="07/01/2018"+0,Table1[[#This Row],[Completed Date]]&lt;="6/30/2019"+0),"FY 18-19",""))</f>
        <v/>
      </c>
      <c r="AO1682" s="152" t="str">
        <f>IFERROR(FIND("R",Table1[[#This Row],[FS_Priority]]),"")</f>
        <v/>
      </c>
    </row>
    <row r="1683" spans="1:41" hidden="1" x14ac:dyDescent="0.25">
      <c r="A1683" s="192" t="s">
        <v>3754</v>
      </c>
      <c r="B1683" s="192" t="s">
        <v>295</v>
      </c>
      <c r="C1683" s="192" t="s">
        <v>3754</v>
      </c>
      <c r="D1683" s="199" t="b">
        <v>0</v>
      </c>
      <c r="E1683" s="192" t="s">
        <v>151</v>
      </c>
      <c r="F1683" s="192" t="s">
        <v>3755</v>
      </c>
      <c r="G1683" s="192" t="s">
        <v>4469</v>
      </c>
      <c r="H1683" s="192" t="s">
        <v>546</v>
      </c>
      <c r="I1683" s="192" t="s">
        <v>4387</v>
      </c>
      <c r="J1683" s="192" t="s">
        <v>2852</v>
      </c>
      <c r="K1683" s="192" t="s">
        <v>4035</v>
      </c>
      <c r="L1683" s="192" t="s">
        <v>153</v>
      </c>
      <c r="M1683" s="192" t="s">
        <v>4388</v>
      </c>
      <c r="N1683" s="192" t="s">
        <v>295</v>
      </c>
      <c r="O1683" s="192" t="s">
        <v>4379</v>
      </c>
      <c r="P1683" s="167"/>
      <c r="Q1683" s="192" t="s">
        <v>3756</v>
      </c>
      <c r="R1683" s="192" t="s">
        <v>295</v>
      </c>
      <c r="S1683" s="199" t="b">
        <v>0</v>
      </c>
      <c r="V1683" s="198">
        <v>43545</v>
      </c>
      <c r="W1683" s="192" t="s">
        <v>295</v>
      </c>
      <c r="X1683" s="167"/>
      <c r="Y1683" s="167"/>
      <c r="Z1683" s="192" t="s">
        <v>295</v>
      </c>
      <c r="AC1683" s="192" t="s">
        <v>295</v>
      </c>
      <c r="AD1683" s="200">
        <v>43739</v>
      </c>
      <c r="AE1683" s="192" t="s">
        <v>583</v>
      </c>
      <c r="AF1683" s="192" t="s">
        <v>5065</v>
      </c>
      <c r="AG1683" s="192" t="s">
        <v>2884</v>
      </c>
      <c r="AH1683"/>
      <c r="AI1683" s="192" t="s">
        <v>4934</v>
      </c>
      <c r="AJ1683" s="151" t="str">
        <f t="shared" si="26"/>
        <v>FS</v>
      </c>
      <c r="AK1683" s="151" t="b">
        <f>ISNUMBER(SEARCH("IRT",Table1[[#This Row],[Current_Status]]))</f>
        <v>0</v>
      </c>
      <c r="AL1683" s="152">
        <f>YEAR(Table1[[#This Row],[Project_Initiated]])</f>
        <v>2019</v>
      </c>
      <c r="AM1683" s="87">
        <v>43785</v>
      </c>
      <c r="AN1683" s="87" t="str">
        <f>IF(AND(Table1[[#This Row],[Completed Date]]&gt;="07/01/2019"+0,Table1[[#This Row],[Completed Date]]&lt;="6/30/2020"+0),"FY 19-20",IF(AND(Table1[[#This Row],[Completed Date]]&gt;="07/01/2018"+0,Table1[[#This Row],[Completed Date]]&lt;="6/30/2019"+0),"FY 18-19",""))</f>
        <v/>
      </c>
      <c r="AO1683" s="152">
        <f>IFERROR(FIND("R",Table1[[#This Row],[FS_Priority]]),"")</f>
        <v>1</v>
      </c>
    </row>
    <row r="1684" spans="1:41" hidden="1" x14ac:dyDescent="0.25">
      <c r="A1684" s="192" t="s">
        <v>3740</v>
      </c>
      <c r="B1684" s="192" t="s">
        <v>295</v>
      </c>
      <c r="C1684" s="192" t="s">
        <v>3740</v>
      </c>
      <c r="D1684" s="199" t="b">
        <v>0</v>
      </c>
      <c r="E1684" s="192" t="s">
        <v>151</v>
      </c>
      <c r="F1684" s="192" t="s">
        <v>3741</v>
      </c>
      <c r="G1684" s="192" t="s">
        <v>4470</v>
      </c>
      <c r="H1684" s="192" t="s">
        <v>558</v>
      </c>
      <c r="I1684" s="192" t="s">
        <v>4072</v>
      </c>
      <c r="J1684" s="192" t="s">
        <v>2865</v>
      </c>
      <c r="K1684" s="192" t="s">
        <v>4035</v>
      </c>
      <c r="L1684" s="192" t="s">
        <v>153</v>
      </c>
      <c r="M1684" s="192" t="s">
        <v>3906</v>
      </c>
      <c r="N1684" s="192" t="s">
        <v>295</v>
      </c>
      <c r="O1684" s="192" t="s">
        <v>4379</v>
      </c>
      <c r="P1684" s="167"/>
      <c r="Q1684" s="192" t="s">
        <v>3742</v>
      </c>
      <c r="R1684" s="192" t="s">
        <v>295</v>
      </c>
      <c r="S1684" s="199" t="b">
        <v>1</v>
      </c>
      <c r="V1684" s="198">
        <v>43550</v>
      </c>
      <c r="W1684" s="192" t="s">
        <v>295</v>
      </c>
      <c r="X1684" s="167"/>
      <c r="Y1684" s="167"/>
      <c r="Z1684" s="192" t="s">
        <v>295</v>
      </c>
      <c r="AC1684" s="192" t="s">
        <v>5090</v>
      </c>
      <c r="AE1684" s="192" t="s">
        <v>583</v>
      </c>
      <c r="AF1684" s="192" t="s">
        <v>4852</v>
      </c>
      <c r="AG1684" s="192" t="s">
        <v>2884</v>
      </c>
      <c r="AH1684"/>
      <c r="AI1684" s="192" t="s">
        <v>4934</v>
      </c>
      <c r="AJ1684" s="151" t="str">
        <f t="shared" si="26"/>
        <v>FS</v>
      </c>
      <c r="AK1684" s="151" t="b">
        <f>ISNUMBER(SEARCH("IRT",Table1[[#This Row],[Current_Status]]))</f>
        <v>0</v>
      </c>
      <c r="AL1684" s="152">
        <f>YEAR(Table1[[#This Row],[Project_Initiated]])</f>
        <v>2019</v>
      </c>
      <c r="AM1684" s="87">
        <v>43785</v>
      </c>
      <c r="AN1684" s="87" t="str">
        <f>IF(AND(Table1[[#This Row],[Completed Date]]&gt;="07/01/2019"+0,Table1[[#This Row],[Completed Date]]&lt;="6/30/2020"+0),"FY 19-20",IF(AND(Table1[[#This Row],[Completed Date]]&gt;="07/01/2018"+0,Table1[[#This Row],[Completed Date]]&lt;="6/30/2019"+0),"FY 18-19",""))</f>
        <v/>
      </c>
      <c r="AO1684" s="152">
        <f>IFERROR(FIND("R",Table1[[#This Row],[FS_Priority]]),"")</f>
        <v>1</v>
      </c>
    </row>
    <row r="1685" spans="1:41" hidden="1" x14ac:dyDescent="0.25">
      <c r="A1685" s="192" t="s">
        <v>3222</v>
      </c>
      <c r="B1685" s="192" t="s">
        <v>295</v>
      </c>
      <c r="C1685" s="192" t="s">
        <v>3222</v>
      </c>
      <c r="D1685" s="199" t="b">
        <v>0</v>
      </c>
      <c r="E1685" s="192" t="s">
        <v>141</v>
      </c>
      <c r="F1685" s="192" t="s">
        <v>3429</v>
      </c>
      <c r="G1685" s="192" t="s">
        <v>295</v>
      </c>
      <c r="H1685" s="192" t="s">
        <v>549</v>
      </c>
      <c r="I1685" s="192" t="s">
        <v>4326</v>
      </c>
      <c r="J1685" s="192" t="s">
        <v>2838</v>
      </c>
      <c r="K1685" s="192" t="s">
        <v>3951</v>
      </c>
      <c r="L1685" s="192" t="s">
        <v>381</v>
      </c>
      <c r="M1685" s="192" t="s">
        <v>3952</v>
      </c>
      <c r="N1685" s="192" t="s">
        <v>295</v>
      </c>
      <c r="O1685" s="192" t="s">
        <v>243</v>
      </c>
      <c r="P1685" s="167"/>
      <c r="Q1685" s="192" t="s">
        <v>327</v>
      </c>
      <c r="R1685" s="192" t="s">
        <v>295</v>
      </c>
      <c r="S1685" s="199" t="b">
        <v>0</v>
      </c>
      <c r="V1685" s="198">
        <v>43551</v>
      </c>
      <c r="W1685" s="192" t="s">
        <v>295</v>
      </c>
      <c r="X1685" s="167"/>
      <c r="Y1685" s="167"/>
      <c r="Z1685" s="192" t="s">
        <v>295</v>
      </c>
      <c r="AC1685" s="192" t="s">
        <v>3719</v>
      </c>
      <c r="AE1685" s="192" t="s">
        <v>295</v>
      </c>
      <c r="AF1685" s="192" t="s">
        <v>295</v>
      </c>
      <c r="AG1685" s="192" t="s">
        <v>295</v>
      </c>
      <c r="AH1685" s="200">
        <v>43655</v>
      </c>
      <c r="AI1685" s="192" t="s">
        <v>4934</v>
      </c>
      <c r="AJ1685" s="151" t="str">
        <f t="shared" si="26"/>
        <v>FS</v>
      </c>
      <c r="AK1685" s="151" t="b">
        <f>ISNUMBER(SEARCH("IRT",Table1[[#This Row],[Current_Status]]))</f>
        <v>0</v>
      </c>
      <c r="AL1685" s="152">
        <f>YEAR(Table1[[#This Row],[Project_Initiated]])</f>
        <v>2019</v>
      </c>
      <c r="AM1685" s="87">
        <v>43785</v>
      </c>
      <c r="AN1685" s="87" t="str">
        <f>IF(AND(Table1[[#This Row],[Completed Date]]&gt;="07/01/2019"+0,Table1[[#This Row],[Completed Date]]&lt;="6/30/2020"+0),"FY 19-20",IF(AND(Table1[[#This Row],[Completed Date]]&gt;="07/01/2018"+0,Table1[[#This Row],[Completed Date]]&lt;="6/30/2019"+0),"FY 18-19",""))</f>
        <v>FY 19-20</v>
      </c>
      <c r="AO1685" s="152" t="str">
        <f>IFERROR(FIND("R",Table1[[#This Row],[FS_Priority]]),"")</f>
        <v/>
      </c>
    </row>
    <row r="1686" spans="1:41" hidden="1" x14ac:dyDescent="0.25">
      <c r="A1686" s="192" t="s">
        <v>3239</v>
      </c>
      <c r="B1686" s="192" t="s">
        <v>295</v>
      </c>
      <c r="C1686" s="192" t="s">
        <v>3239</v>
      </c>
      <c r="D1686" s="199" t="b">
        <v>0</v>
      </c>
      <c r="E1686" s="192" t="s">
        <v>215</v>
      </c>
      <c r="F1686" s="192" t="s">
        <v>3631</v>
      </c>
      <c r="G1686" s="192" t="s">
        <v>295</v>
      </c>
      <c r="H1686" s="192" t="s">
        <v>558</v>
      </c>
      <c r="I1686" s="192" t="s">
        <v>4349</v>
      </c>
      <c r="J1686" s="192" t="s">
        <v>2838</v>
      </c>
      <c r="K1686" s="192" t="s">
        <v>4842</v>
      </c>
      <c r="L1686" s="192" t="s">
        <v>518</v>
      </c>
      <c r="M1686" s="192" t="s">
        <v>4259</v>
      </c>
      <c r="N1686" s="192" t="s">
        <v>295</v>
      </c>
      <c r="O1686" s="192" t="s">
        <v>243</v>
      </c>
      <c r="P1686" s="167"/>
      <c r="Q1686" s="192" t="s">
        <v>302</v>
      </c>
      <c r="R1686" s="192" t="s">
        <v>295</v>
      </c>
      <c r="S1686" s="199" t="b">
        <v>0</v>
      </c>
      <c r="V1686" s="198">
        <v>43556</v>
      </c>
      <c r="W1686" s="192" t="s">
        <v>295</v>
      </c>
      <c r="X1686"/>
      <c r="Z1686" s="192" t="s">
        <v>295</v>
      </c>
      <c r="AC1686" s="192" t="s">
        <v>4471</v>
      </c>
      <c r="AE1686" s="192" t="s">
        <v>295</v>
      </c>
      <c r="AF1686" s="192" t="s">
        <v>295</v>
      </c>
      <c r="AG1686" s="192" t="s">
        <v>295</v>
      </c>
      <c r="AH1686" s="200">
        <v>43672</v>
      </c>
      <c r="AI1686" s="192" t="s">
        <v>4934</v>
      </c>
      <c r="AJ1686" s="151" t="str">
        <f t="shared" si="26"/>
        <v>FS</v>
      </c>
      <c r="AK1686" s="151" t="b">
        <f>ISNUMBER(SEARCH("IRT",Table1[[#This Row],[Current_Status]]))</f>
        <v>0</v>
      </c>
      <c r="AL1686" s="152">
        <f>YEAR(Table1[[#This Row],[Project_Initiated]])</f>
        <v>2019</v>
      </c>
      <c r="AM1686" s="87">
        <v>43785</v>
      </c>
      <c r="AN1686" s="87" t="str">
        <f>IF(AND(Table1[[#This Row],[Completed Date]]&gt;="07/01/2019"+0,Table1[[#This Row],[Completed Date]]&lt;="6/30/2020"+0),"FY 19-20",IF(AND(Table1[[#This Row],[Completed Date]]&gt;="07/01/2018"+0,Table1[[#This Row],[Completed Date]]&lt;="6/30/2019"+0),"FY 18-19",""))</f>
        <v>FY 19-20</v>
      </c>
      <c r="AO1686" s="152" t="str">
        <f>IFERROR(FIND("R",Table1[[#This Row],[FS_Priority]]),"")</f>
        <v/>
      </c>
    </row>
    <row r="1687" spans="1:41" hidden="1" x14ac:dyDescent="0.25">
      <c r="A1687" s="192" t="s">
        <v>3743</v>
      </c>
      <c r="B1687" s="192" t="s">
        <v>295</v>
      </c>
      <c r="C1687" s="192" t="s">
        <v>3743</v>
      </c>
      <c r="D1687" s="199" t="b">
        <v>0</v>
      </c>
      <c r="E1687" s="192" t="s">
        <v>151</v>
      </c>
      <c r="F1687" s="192" t="s">
        <v>4417</v>
      </c>
      <c r="G1687" s="192" t="s">
        <v>4472</v>
      </c>
      <c r="H1687" s="192" t="s">
        <v>1402</v>
      </c>
      <c r="I1687" s="192" t="s">
        <v>372</v>
      </c>
      <c r="J1687" s="192" t="s">
        <v>2854</v>
      </c>
      <c r="K1687" s="192" t="s">
        <v>4035</v>
      </c>
      <c r="L1687" s="192" t="s">
        <v>153</v>
      </c>
      <c r="M1687" s="192" t="s">
        <v>4041</v>
      </c>
      <c r="N1687" s="192" t="s">
        <v>295</v>
      </c>
      <c r="O1687" s="192" t="s">
        <v>4379</v>
      </c>
      <c r="P1687" s="167"/>
      <c r="Q1687" s="192" t="s">
        <v>3744</v>
      </c>
      <c r="R1687" s="192" t="s">
        <v>295</v>
      </c>
      <c r="S1687" s="199" t="b">
        <v>0</v>
      </c>
      <c r="T1687" s="167"/>
      <c r="V1687" s="198">
        <v>43558</v>
      </c>
      <c r="W1687" s="192" t="s">
        <v>295</v>
      </c>
      <c r="X1687"/>
      <c r="Z1687" s="192" t="s">
        <v>295</v>
      </c>
      <c r="AC1687" s="192" t="s">
        <v>5032</v>
      </c>
      <c r="AE1687" s="192" t="s">
        <v>583</v>
      </c>
      <c r="AF1687" s="192" t="s">
        <v>5033</v>
      </c>
      <c r="AG1687" s="192" t="s">
        <v>295</v>
      </c>
      <c r="AH1687"/>
      <c r="AI1687" s="192" t="s">
        <v>4934</v>
      </c>
      <c r="AJ1687" s="151" t="str">
        <f t="shared" si="26"/>
        <v>FS</v>
      </c>
      <c r="AK1687" s="151" t="b">
        <f>ISNUMBER(SEARCH("IRT",Table1[[#This Row],[Current_Status]]))</f>
        <v>0</v>
      </c>
      <c r="AL1687" s="152">
        <f>YEAR(Table1[[#This Row],[Project_Initiated]])</f>
        <v>2019</v>
      </c>
      <c r="AM1687" s="87">
        <v>43785</v>
      </c>
      <c r="AN1687" s="87" t="str">
        <f>IF(AND(Table1[[#This Row],[Completed Date]]&gt;="07/01/2019"+0,Table1[[#This Row],[Completed Date]]&lt;="6/30/2020"+0),"FY 19-20",IF(AND(Table1[[#This Row],[Completed Date]]&gt;="07/01/2018"+0,Table1[[#This Row],[Completed Date]]&lt;="6/30/2019"+0),"FY 18-19",""))</f>
        <v/>
      </c>
      <c r="AO1687" s="152">
        <f>IFERROR(FIND("R",Table1[[#This Row],[FS_Priority]]),"")</f>
        <v>1</v>
      </c>
    </row>
    <row r="1688" spans="1:41" hidden="1" x14ac:dyDescent="0.25">
      <c r="A1688" s="192" t="s">
        <v>3207</v>
      </c>
      <c r="B1688" s="192" t="s">
        <v>295</v>
      </c>
      <c r="C1688" s="192" t="s">
        <v>3207</v>
      </c>
      <c r="D1688" s="199" t="b">
        <v>0</v>
      </c>
      <c r="E1688" s="192" t="s">
        <v>76</v>
      </c>
      <c r="F1688" s="192" t="s">
        <v>3324</v>
      </c>
      <c r="G1688" s="192" t="s">
        <v>295</v>
      </c>
      <c r="H1688" s="192" t="s">
        <v>369</v>
      </c>
      <c r="I1688" s="192" t="s">
        <v>4308</v>
      </c>
      <c r="J1688" s="192" t="s">
        <v>2838</v>
      </c>
      <c r="K1688" s="192" t="s">
        <v>3856</v>
      </c>
      <c r="L1688" s="192" t="s">
        <v>77</v>
      </c>
      <c r="M1688" s="192" t="s">
        <v>3859</v>
      </c>
      <c r="N1688" s="192" t="s">
        <v>295</v>
      </c>
      <c r="O1688" s="192" t="s">
        <v>243</v>
      </c>
      <c r="P1688" s="167"/>
      <c r="Q1688" s="192" t="s">
        <v>324</v>
      </c>
      <c r="R1688" s="192" t="s">
        <v>295</v>
      </c>
      <c r="S1688" s="199" t="b">
        <v>0</v>
      </c>
      <c r="T1688" s="167"/>
      <c r="V1688" s="198">
        <v>43558</v>
      </c>
      <c r="W1688" s="192" t="s">
        <v>295</v>
      </c>
      <c r="X1688" s="167"/>
      <c r="Y1688" s="167"/>
      <c r="Z1688" s="192" t="s">
        <v>295</v>
      </c>
      <c r="AC1688" s="192" t="s">
        <v>3719</v>
      </c>
      <c r="AE1688" s="192" t="s">
        <v>295</v>
      </c>
      <c r="AF1688" s="192" t="s">
        <v>295</v>
      </c>
      <c r="AG1688" s="192" t="s">
        <v>295</v>
      </c>
      <c r="AH1688" s="200">
        <v>43655</v>
      </c>
      <c r="AI1688" s="192" t="s">
        <v>4934</v>
      </c>
      <c r="AJ1688" s="151" t="str">
        <f t="shared" si="26"/>
        <v>FS</v>
      </c>
      <c r="AK1688" s="151" t="b">
        <f>ISNUMBER(SEARCH("IRT",Table1[[#This Row],[Current_Status]]))</f>
        <v>0</v>
      </c>
      <c r="AL1688" s="152">
        <f>YEAR(Table1[[#This Row],[Project_Initiated]])</f>
        <v>2019</v>
      </c>
      <c r="AM1688" s="87">
        <v>43785</v>
      </c>
      <c r="AN1688" s="87" t="str">
        <f>IF(AND(Table1[[#This Row],[Completed Date]]&gt;="07/01/2019"+0,Table1[[#This Row],[Completed Date]]&lt;="6/30/2020"+0),"FY 19-20",IF(AND(Table1[[#This Row],[Completed Date]]&gt;="07/01/2018"+0,Table1[[#This Row],[Completed Date]]&lt;="6/30/2019"+0),"FY 18-19",""))</f>
        <v>FY 19-20</v>
      </c>
      <c r="AO1688" s="152" t="str">
        <f>IFERROR(FIND("R",Table1[[#This Row],[FS_Priority]]),"")</f>
        <v/>
      </c>
    </row>
    <row r="1689" spans="1:41" hidden="1" x14ac:dyDescent="0.25">
      <c r="A1689" s="192" t="s">
        <v>3685</v>
      </c>
      <c r="B1689" s="192" t="s">
        <v>295</v>
      </c>
      <c r="C1689" s="192" t="s">
        <v>3685</v>
      </c>
      <c r="D1689" s="199" t="b">
        <v>0</v>
      </c>
      <c r="E1689" s="192" t="s">
        <v>267</v>
      </c>
      <c r="F1689" s="192" t="s">
        <v>3698</v>
      </c>
      <c r="G1689" s="192" t="s">
        <v>295</v>
      </c>
      <c r="H1689" s="192" t="s">
        <v>2411</v>
      </c>
      <c r="I1689" s="192" t="s">
        <v>4187</v>
      </c>
      <c r="J1689" s="192" t="s">
        <v>2838</v>
      </c>
      <c r="K1689" s="192" t="s">
        <v>37</v>
      </c>
      <c r="L1689" s="192" t="s">
        <v>478</v>
      </c>
      <c r="M1689" s="192" t="s">
        <v>4188</v>
      </c>
      <c r="N1689" s="192" t="s">
        <v>295</v>
      </c>
      <c r="O1689" s="192" t="s">
        <v>263</v>
      </c>
      <c r="P1689" s="167"/>
      <c r="Q1689" s="192" t="s">
        <v>3586</v>
      </c>
      <c r="R1689" s="192" t="s">
        <v>295</v>
      </c>
      <c r="S1689" s="199" t="b">
        <v>0</v>
      </c>
      <c r="T1689" s="167"/>
      <c r="V1689" s="198">
        <v>43559</v>
      </c>
      <c r="W1689" s="192" t="s">
        <v>295</v>
      </c>
      <c r="X1689"/>
      <c r="Z1689" s="192" t="s">
        <v>295</v>
      </c>
      <c r="AC1689" s="192" t="s">
        <v>4525</v>
      </c>
      <c r="AE1689" s="192" t="s">
        <v>263</v>
      </c>
      <c r="AF1689" s="192" t="s">
        <v>4838</v>
      </c>
      <c r="AG1689" s="192" t="s">
        <v>295</v>
      </c>
      <c r="AH1689" s="200">
        <v>43711</v>
      </c>
      <c r="AI1689" s="192" t="s">
        <v>4934</v>
      </c>
      <c r="AJ1689" s="151" t="str">
        <f t="shared" si="26"/>
        <v>FS</v>
      </c>
      <c r="AK1689" s="151" t="b">
        <f>ISNUMBER(SEARCH("IRT",Table1[[#This Row],[Current_Status]]))</f>
        <v>0</v>
      </c>
      <c r="AL1689" s="152">
        <f>YEAR(Table1[[#This Row],[Project_Initiated]])</f>
        <v>2019</v>
      </c>
      <c r="AM1689" s="87">
        <v>43785</v>
      </c>
      <c r="AN1689" s="87" t="str">
        <f>IF(AND(Table1[[#This Row],[Completed Date]]&gt;="07/01/2019"+0,Table1[[#This Row],[Completed Date]]&lt;="6/30/2020"+0),"FY 19-20",IF(AND(Table1[[#This Row],[Completed Date]]&gt;="07/01/2018"+0,Table1[[#This Row],[Completed Date]]&lt;="6/30/2019"+0),"FY 18-19",""))</f>
        <v>FY 19-20</v>
      </c>
      <c r="AO1689" s="152">
        <f>IFERROR(FIND("R",Table1[[#This Row],[FS_Priority]]),"")</f>
        <v>1</v>
      </c>
    </row>
    <row r="1690" spans="1:41" hidden="1" x14ac:dyDescent="0.25">
      <c r="A1690" s="192" t="s">
        <v>3681</v>
      </c>
      <c r="B1690" s="192" t="s">
        <v>295</v>
      </c>
      <c r="C1690" s="192" t="s">
        <v>3681</v>
      </c>
      <c r="D1690" s="199" t="b">
        <v>0</v>
      </c>
      <c r="E1690" s="192" t="s">
        <v>4761</v>
      </c>
      <c r="F1690" s="192" t="s">
        <v>3682</v>
      </c>
      <c r="G1690" s="192" t="s">
        <v>4355</v>
      </c>
      <c r="H1690" s="192" t="s">
        <v>75</v>
      </c>
      <c r="I1690" s="192" t="s">
        <v>4356</v>
      </c>
      <c r="J1690" s="192" t="s">
        <v>2839</v>
      </c>
      <c r="K1690" s="192" t="s">
        <v>4289</v>
      </c>
      <c r="L1690" s="192" t="s">
        <v>523</v>
      </c>
      <c r="M1690" s="192" t="s">
        <v>4357</v>
      </c>
      <c r="N1690" s="192" t="s">
        <v>4358</v>
      </c>
      <c r="O1690" s="192" t="s">
        <v>243</v>
      </c>
      <c r="P1690" s="167"/>
      <c r="Q1690" s="192" t="s">
        <v>302</v>
      </c>
      <c r="R1690" s="192" t="s">
        <v>295</v>
      </c>
      <c r="S1690" s="199" t="b">
        <v>0</v>
      </c>
      <c r="T1690" s="167"/>
      <c r="V1690" s="198">
        <v>43563</v>
      </c>
      <c r="W1690" s="192" t="s">
        <v>295</v>
      </c>
      <c r="X1690"/>
      <c r="Z1690" s="192" t="s">
        <v>295</v>
      </c>
      <c r="AC1690" s="192" t="s">
        <v>295</v>
      </c>
      <c r="AE1690" s="192" t="s">
        <v>295</v>
      </c>
      <c r="AF1690" s="192" t="s">
        <v>295</v>
      </c>
      <c r="AG1690" s="192" t="s">
        <v>295</v>
      </c>
      <c r="AH1690"/>
      <c r="AI1690" s="192" t="s">
        <v>4934</v>
      </c>
      <c r="AJ1690" s="151" t="str">
        <f t="shared" si="26"/>
        <v>FS</v>
      </c>
      <c r="AK1690" s="151" t="b">
        <f>ISNUMBER(SEARCH("IRT",Table1[[#This Row],[Current_Status]]))</f>
        <v>0</v>
      </c>
      <c r="AL1690" s="152">
        <f>YEAR(Table1[[#This Row],[Project_Initiated]])</f>
        <v>2019</v>
      </c>
      <c r="AM1690" s="87">
        <v>43785</v>
      </c>
      <c r="AN1690" s="87" t="str">
        <f>IF(AND(Table1[[#This Row],[Completed Date]]&gt;="07/01/2019"+0,Table1[[#This Row],[Completed Date]]&lt;="6/30/2020"+0),"FY 19-20",IF(AND(Table1[[#This Row],[Completed Date]]&gt;="07/01/2018"+0,Table1[[#This Row],[Completed Date]]&lt;="6/30/2019"+0),"FY 18-19",""))</f>
        <v/>
      </c>
      <c r="AO1690" s="152" t="str">
        <f>IFERROR(FIND("R",Table1[[#This Row],[FS_Priority]]),"")</f>
        <v/>
      </c>
    </row>
    <row r="1691" spans="1:41" hidden="1" x14ac:dyDescent="0.25">
      <c r="A1691" s="192" t="s">
        <v>3209</v>
      </c>
      <c r="B1691" s="192" t="s">
        <v>295</v>
      </c>
      <c r="C1691" s="192" t="s">
        <v>3209</v>
      </c>
      <c r="D1691" s="199" t="b">
        <v>0</v>
      </c>
      <c r="E1691" s="192" t="s">
        <v>76</v>
      </c>
      <c r="F1691" s="192" t="s">
        <v>3327</v>
      </c>
      <c r="G1691" s="192" t="s">
        <v>295</v>
      </c>
      <c r="H1691" s="192" t="s">
        <v>369</v>
      </c>
      <c r="I1691" s="192" t="s">
        <v>4310</v>
      </c>
      <c r="J1691" s="192" t="s">
        <v>2854</v>
      </c>
      <c r="K1691" s="192" t="s">
        <v>3856</v>
      </c>
      <c r="L1691" s="192" t="s">
        <v>77</v>
      </c>
      <c r="M1691" s="192" t="s">
        <v>3878</v>
      </c>
      <c r="N1691" s="192" t="s">
        <v>295</v>
      </c>
      <c r="O1691" s="192" t="s">
        <v>243</v>
      </c>
      <c r="P1691" s="167"/>
      <c r="Q1691" s="192" t="s">
        <v>327</v>
      </c>
      <c r="R1691" s="192" t="s">
        <v>295</v>
      </c>
      <c r="S1691" s="199" t="b">
        <v>0</v>
      </c>
      <c r="T1691" s="167"/>
      <c r="V1691" s="198">
        <v>43563</v>
      </c>
      <c r="W1691" s="192" t="s">
        <v>295</v>
      </c>
      <c r="X1691"/>
      <c r="Z1691" s="192" t="s">
        <v>295</v>
      </c>
      <c r="AC1691" s="192" t="s">
        <v>4474</v>
      </c>
      <c r="AE1691" s="192" t="s">
        <v>295</v>
      </c>
      <c r="AF1691" s="192" t="s">
        <v>295</v>
      </c>
      <c r="AG1691" s="192" t="s">
        <v>295</v>
      </c>
      <c r="AH1691" s="200">
        <v>43676</v>
      </c>
      <c r="AI1691" s="192" t="s">
        <v>4934</v>
      </c>
      <c r="AJ1691" s="151" t="str">
        <f t="shared" si="26"/>
        <v>FS</v>
      </c>
      <c r="AK1691" s="151" t="b">
        <f>ISNUMBER(SEARCH("IRT",Table1[[#This Row],[Current_Status]]))</f>
        <v>0</v>
      </c>
      <c r="AL1691" s="152">
        <f>YEAR(Table1[[#This Row],[Project_Initiated]])</f>
        <v>2019</v>
      </c>
      <c r="AM1691" s="87">
        <v>43785</v>
      </c>
      <c r="AN1691" s="87" t="str">
        <f>IF(AND(Table1[[#This Row],[Completed Date]]&gt;="07/01/2019"+0,Table1[[#This Row],[Completed Date]]&lt;="6/30/2020"+0),"FY 19-20",IF(AND(Table1[[#This Row],[Completed Date]]&gt;="07/01/2018"+0,Table1[[#This Row],[Completed Date]]&lt;="6/30/2019"+0),"FY 18-19",""))</f>
        <v>FY 19-20</v>
      </c>
      <c r="AO1691" s="152" t="str">
        <f>IFERROR(FIND("R",Table1[[#This Row],[FS_Priority]]),"")</f>
        <v/>
      </c>
    </row>
    <row r="1692" spans="1:41" hidden="1" x14ac:dyDescent="0.25">
      <c r="A1692" s="192" t="s">
        <v>4558</v>
      </c>
      <c r="B1692" s="192" t="s">
        <v>295</v>
      </c>
      <c r="C1692" s="192" t="s">
        <v>4558</v>
      </c>
      <c r="D1692" s="199" t="b">
        <v>0</v>
      </c>
      <c r="E1692" s="192" t="s">
        <v>141</v>
      </c>
      <c r="F1692" s="192" t="s">
        <v>4606</v>
      </c>
      <c r="G1692" s="192" t="s">
        <v>4789</v>
      </c>
      <c r="H1692" s="192" t="s">
        <v>549</v>
      </c>
      <c r="I1692" s="192" t="s">
        <v>4000</v>
      </c>
      <c r="J1692" s="192" t="s">
        <v>2838</v>
      </c>
      <c r="K1692" s="192" t="s">
        <v>3951</v>
      </c>
      <c r="L1692" s="192" t="s">
        <v>381</v>
      </c>
      <c r="M1692" s="192" t="s">
        <v>3957</v>
      </c>
      <c r="N1692" s="192" t="s">
        <v>295</v>
      </c>
      <c r="O1692" s="192" t="s">
        <v>263</v>
      </c>
      <c r="P1692" s="167"/>
      <c r="Q1692" s="192" t="s">
        <v>3586</v>
      </c>
      <c r="R1692" s="192" t="s">
        <v>295</v>
      </c>
      <c r="S1692" s="199" t="b">
        <v>0</v>
      </c>
      <c r="T1692" s="167"/>
      <c r="V1692" s="198">
        <v>43564</v>
      </c>
      <c r="W1692" s="192" t="s">
        <v>295</v>
      </c>
      <c r="X1692" s="167"/>
      <c r="Y1692" s="167"/>
      <c r="Z1692" s="192" t="s">
        <v>295</v>
      </c>
      <c r="AC1692" s="192" t="s">
        <v>295</v>
      </c>
      <c r="AE1692" s="192" t="s">
        <v>257</v>
      </c>
      <c r="AF1692" s="192" t="s">
        <v>4790</v>
      </c>
      <c r="AG1692" s="192" t="s">
        <v>295</v>
      </c>
      <c r="AH1692" s="200">
        <v>43732</v>
      </c>
      <c r="AI1692" s="192" t="s">
        <v>4787</v>
      </c>
      <c r="AJ1692" s="151" t="str">
        <f t="shared" si="26"/>
        <v>FS</v>
      </c>
      <c r="AK1692" s="151" t="b">
        <f>ISNUMBER(SEARCH("IRT",Table1[[#This Row],[Current_Status]]))</f>
        <v>0</v>
      </c>
      <c r="AL1692" s="152">
        <f>YEAR(Table1[[#This Row],[Project_Initiated]])</f>
        <v>2019</v>
      </c>
      <c r="AM1692" s="87">
        <v>43785</v>
      </c>
      <c r="AN1692" s="87" t="str">
        <f>IF(AND(Table1[[#This Row],[Completed Date]]&gt;="07/01/2019"+0,Table1[[#This Row],[Completed Date]]&lt;="6/30/2020"+0),"FY 19-20",IF(AND(Table1[[#This Row],[Completed Date]]&gt;="07/01/2018"+0,Table1[[#This Row],[Completed Date]]&lt;="6/30/2019"+0),"FY 18-19",""))</f>
        <v>FY 19-20</v>
      </c>
      <c r="AO1692" s="152">
        <f>IFERROR(FIND("R",Table1[[#This Row],[FS_Priority]]),"")</f>
        <v>1</v>
      </c>
    </row>
    <row r="1693" spans="1:41" hidden="1" x14ac:dyDescent="0.25">
      <c r="A1693" s="192" t="s">
        <v>3225</v>
      </c>
      <c r="B1693" s="192" t="s">
        <v>295</v>
      </c>
      <c r="C1693" s="192" t="s">
        <v>3225</v>
      </c>
      <c r="D1693" s="199" t="b">
        <v>0</v>
      </c>
      <c r="E1693" s="192" t="s">
        <v>151</v>
      </c>
      <c r="F1693" s="192" t="s">
        <v>3481</v>
      </c>
      <c r="G1693" s="192" t="s">
        <v>295</v>
      </c>
      <c r="H1693" s="192" t="s">
        <v>557</v>
      </c>
      <c r="I1693" s="192" t="s">
        <v>4332</v>
      </c>
      <c r="J1693" s="192" t="s">
        <v>2838</v>
      </c>
      <c r="K1693" s="192" t="s">
        <v>4035</v>
      </c>
      <c r="L1693" s="192" t="s">
        <v>153</v>
      </c>
      <c r="M1693" s="192" t="s">
        <v>3913</v>
      </c>
      <c r="N1693" s="192" t="s">
        <v>295</v>
      </c>
      <c r="O1693" s="192" t="s">
        <v>243</v>
      </c>
      <c r="P1693" s="167"/>
      <c r="Q1693" s="192" t="s">
        <v>305</v>
      </c>
      <c r="R1693" s="192" t="s">
        <v>295</v>
      </c>
      <c r="S1693" s="199" t="b">
        <v>0</v>
      </c>
      <c r="T1693" s="167"/>
      <c r="V1693" s="198">
        <v>43565</v>
      </c>
      <c r="W1693" s="192" t="s">
        <v>295</v>
      </c>
      <c r="X1693"/>
      <c r="Z1693" s="192" t="s">
        <v>295</v>
      </c>
      <c r="AC1693" s="192" t="s">
        <v>4475</v>
      </c>
      <c r="AE1693" s="192" t="s">
        <v>295</v>
      </c>
      <c r="AF1693" s="192" t="s">
        <v>295</v>
      </c>
      <c r="AG1693" s="192" t="s">
        <v>295</v>
      </c>
      <c r="AH1693" s="200">
        <v>43676</v>
      </c>
      <c r="AI1693" s="192" t="s">
        <v>4934</v>
      </c>
      <c r="AJ1693" s="151" t="str">
        <f t="shared" si="26"/>
        <v>FS</v>
      </c>
      <c r="AK1693" s="151" t="b">
        <f>ISNUMBER(SEARCH("IRT",Table1[[#This Row],[Current_Status]]))</f>
        <v>0</v>
      </c>
      <c r="AL1693" s="152">
        <f>YEAR(Table1[[#This Row],[Project_Initiated]])</f>
        <v>2019</v>
      </c>
      <c r="AM1693" s="87">
        <v>43785</v>
      </c>
      <c r="AN1693" s="87" t="str">
        <f>IF(AND(Table1[[#This Row],[Completed Date]]&gt;="07/01/2019"+0,Table1[[#This Row],[Completed Date]]&lt;="6/30/2020"+0),"FY 19-20",IF(AND(Table1[[#This Row],[Completed Date]]&gt;="07/01/2018"+0,Table1[[#This Row],[Completed Date]]&lt;="6/30/2019"+0),"FY 18-19",""))</f>
        <v>FY 19-20</v>
      </c>
      <c r="AO1693" s="152" t="str">
        <f>IFERROR(FIND("R",Table1[[#This Row],[FS_Priority]]),"")</f>
        <v/>
      </c>
    </row>
    <row r="1694" spans="1:41" hidden="1" x14ac:dyDescent="0.25">
      <c r="A1694" s="192" t="s">
        <v>3234</v>
      </c>
      <c r="B1694" s="192" t="s">
        <v>295</v>
      </c>
      <c r="C1694" s="192" t="s">
        <v>3234</v>
      </c>
      <c r="D1694" s="199" t="b">
        <v>0</v>
      </c>
      <c r="E1694" s="192" t="s">
        <v>4796</v>
      </c>
      <c r="F1694" s="192" t="s">
        <v>3558</v>
      </c>
      <c r="G1694" s="192" t="s">
        <v>295</v>
      </c>
      <c r="H1694" s="192" t="s">
        <v>541</v>
      </c>
      <c r="I1694" s="192" t="s">
        <v>4341</v>
      </c>
      <c r="J1694" s="192" t="s">
        <v>2820</v>
      </c>
      <c r="K1694" s="192" t="s">
        <v>4156</v>
      </c>
      <c r="L1694" s="192" t="s">
        <v>2974</v>
      </c>
      <c r="M1694" s="192" t="s">
        <v>4157</v>
      </c>
      <c r="N1694" s="192" t="s">
        <v>295</v>
      </c>
      <c r="O1694" s="192" t="s">
        <v>243</v>
      </c>
      <c r="P1694" s="167"/>
      <c r="Q1694" s="192" t="s">
        <v>302</v>
      </c>
      <c r="R1694" s="192" t="s">
        <v>295</v>
      </c>
      <c r="S1694" s="199" t="b">
        <v>0</v>
      </c>
      <c r="T1694" s="167"/>
      <c r="V1694" s="198">
        <v>43566</v>
      </c>
      <c r="W1694" s="192" t="s">
        <v>295</v>
      </c>
      <c r="X1694" s="167"/>
      <c r="Y1694" s="167"/>
      <c r="Z1694" s="192" t="s">
        <v>295</v>
      </c>
      <c r="AC1694" s="192" t="s">
        <v>3699</v>
      </c>
      <c r="AE1694" s="192" t="s">
        <v>295</v>
      </c>
      <c r="AF1694" s="192" t="s">
        <v>295</v>
      </c>
      <c r="AG1694" s="192" t="s">
        <v>295</v>
      </c>
      <c r="AH1694"/>
      <c r="AI1694" s="192" t="s">
        <v>4934</v>
      </c>
      <c r="AJ1694" s="151" t="str">
        <f t="shared" si="26"/>
        <v>FS</v>
      </c>
      <c r="AK1694" s="151" t="b">
        <f>ISNUMBER(SEARCH("IRT",Table1[[#This Row],[Current_Status]]))</f>
        <v>0</v>
      </c>
      <c r="AL1694" s="152">
        <f>YEAR(Table1[[#This Row],[Project_Initiated]])</f>
        <v>2019</v>
      </c>
      <c r="AM1694" s="87">
        <v>43785</v>
      </c>
      <c r="AN1694" s="87" t="str">
        <f>IF(AND(Table1[[#This Row],[Completed Date]]&gt;="07/01/2019"+0,Table1[[#This Row],[Completed Date]]&lt;="6/30/2020"+0),"FY 19-20",IF(AND(Table1[[#This Row],[Completed Date]]&gt;="07/01/2018"+0,Table1[[#This Row],[Completed Date]]&lt;="6/30/2019"+0),"FY 18-19",""))</f>
        <v/>
      </c>
      <c r="AO1694" s="152" t="str">
        <f>IFERROR(FIND("R",Table1[[#This Row],[FS_Priority]]),"")</f>
        <v/>
      </c>
    </row>
    <row r="1695" spans="1:41" hidden="1" x14ac:dyDescent="0.25">
      <c r="A1695" s="192" t="s">
        <v>3200</v>
      </c>
      <c r="B1695" s="192" t="s">
        <v>295</v>
      </c>
      <c r="C1695" s="192" t="s">
        <v>3200</v>
      </c>
      <c r="D1695" s="199" t="b">
        <v>0</v>
      </c>
      <c r="E1695" s="192" t="s">
        <v>4804</v>
      </c>
      <c r="F1695" s="192" t="s">
        <v>3587</v>
      </c>
      <c r="G1695" s="192" t="s">
        <v>295</v>
      </c>
      <c r="H1695" s="192" t="s">
        <v>2411</v>
      </c>
      <c r="I1695" s="192" t="s">
        <v>4346</v>
      </c>
      <c r="J1695" s="192" t="s">
        <v>2854</v>
      </c>
      <c r="K1695" s="192" t="s">
        <v>3793</v>
      </c>
      <c r="L1695" s="192" t="s">
        <v>332</v>
      </c>
      <c r="M1695" s="192" t="s">
        <v>4347</v>
      </c>
      <c r="N1695" s="192" t="s">
        <v>295</v>
      </c>
      <c r="O1695" s="192" t="s">
        <v>243</v>
      </c>
      <c r="P1695" s="167"/>
      <c r="Q1695" s="192" t="s">
        <v>3588</v>
      </c>
      <c r="R1695" s="192" t="s">
        <v>295</v>
      </c>
      <c r="S1695" s="199" t="b">
        <v>0</v>
      </c>
      <c r="T1695" s="167"/>
      <c r="U1695" s="167"/>
      <c r="V1695" s="198">
        <v>43566</v>
      </c>
      <c r="W1695" s="192" t="s">
        <v>295</v>
      </c>
      <c r="X1695"/>
      <c r="Z1695" s="192" t="s">
        <v>295</v>
      </c>
      <c r="AC1695" s="192" t="s">
        <v>3589</v>
      </c>
      <c r="AE1695" s="192" t="s">
        <v>295</v>
      </c>
      <c r="AF1695" s="192" t="s">
        <v>3391</v>
      </c>
      <c r="AG1695" s="192" t="s">
        <v>295</v>
      </c>
      <c r="AH1695" s="200">
        <v>43630</v>
      </c>
      <c r="AI1695" s="192" t="s">
        <v>4934</v>
      </c>
      <c r="AJ1695" s="151" t="str">
        <f t="shared" si="26"/>
        <v>FS</v>
      </c>
      <c r="AK1695" s="151" t="b">
        <f>ISNUMBER(SEARCH("IRT",Table1[[#This Row],[Current_Status]]))</f>
        <v>0</v>
      </c>
      <c r="AL1695" s="152">
        <f>YEAR(Table1[[#This Row],[Project_Initiated]])</f>
        <v>2019</v>
      </c>
      <c r="AM1695" s="87">
        <v>43785</v>
      </c>
      <c r="AN1695" s="87" t="str">
        <f>IF(AND(Table1[[#This Row],[Completed Date]]&gt;="07/01/2019"+0,Table1[[#This Row],[Completed Date]]&lt;="6/30/2020"+0),"FY 19-20",IF(AND(Table1[[#This Row],[Completed Date]]&gt;="07/01/2018"+0,Table1[[#This Row],[Completed Date]]&lt;="6/30/2019"+0),"FY 18-19",""))</f>
        <v>FY 18-19</v>
      </c>
      <c r="AO1695" s="152">
        <f>IFERROR(FIND("R",Table1[[#This Row],[FS_Priority]]),"")</f>
        <v>1</v>
      </c>
    </row>
    <row r="1696" spans="1:41" hidden="1" x14ac:dyDescent="0.25">
      <c r="A1696" s="192" t="s">
        <v>3218</v>
      </c>
      <c r="B1696" s="192" t="s">
        <v>295</v>
      </c>
      <c r="C1696" s="192" t="s">
        <v>3218</v>
      </c>
      <c r="D1696" s="199" t="b">
        <v>0</v>
      </c>
      <c r="E1696" s="192" t="s">
        <v>141</v>
      </c>
      <c r="F1696" s="192" t="s">
        <v>3420</v>
      </c>
      <c r="G1696" s="192" t="s">
        <v>295</v>
      </c>
      <c r="H1696" s="192" t="s">
        <v>549</v>
      </c>
      <c r="I1696" s="192" t="s">
        <v>4321</v>
      </c>
      <c r="J1696" s="192" t="s">
        <v>2839</v>
      </c>
      <c r="K1696" s="192" t="s">
        <v>3951</v>
      </c>
      <c r="L1696" s="192" t="s">
        <v>381</v>
      </c>
      <c r="M1696" s="192" t="s">
        <v>3952</v>
      </c>
      <c r="N1696" s="192" t="s">
        <v>295</v>
      </c>
      <c r="O1696" s="192" t="s">
        <v>243</v>
      </c>
      <c r="P1696" s="167"/>
      <c r="Q1696" s="192" t="s">
        <v>264</v>
      </c>
      <c r="R1696" s="192" t="s">
        <v>295</v>
      </c>
      <c r="S1696" s="199" t="b">
        <v>0</v>
      </c>
      <c r="V1696" s="198">
        <v>43567</v>
      </c>
      <c r="W1696" s="192" t="s">
        <v>295</v>
      </c>
      <c r="X1696"/>
      <c r="Z1696" s="192" t="s">
        <v>295</v>
      </c>
      <c r="AC1696" s="192" t="s">
        <v>295</v>
      </c>
      <c r="AE1696" s="192" t="s">
        <v>295</v>
      </c>
      <c r="AF1696" s="192" t="s">
        <v>295</v>
      </c>
      <c r="AG1696" s="192" t="s">
        <v>295</v>
      </c>
      <c r="AH1696"/>
      <c r="AI1696" s="192" t="s">
        <v>4934</v>
      </c>
      <c r="AJ1696" s="151" t="str">
        <f t="shared" si="26"/>
        <v>FS</v>
      </c>
      <c r="AK1696" s="151" t="b">
        <f>ISNUMBER(SEARCH("IRT",Table1[[#This Row],[Current_Status]]))</f>
        <v>0</v>
      </c>
      <c r="AL1696" s="152">
        <f>YEAR(Table1[[#This Row],[Project_Initiated]])</f>
        <v>2019</v>
      </c>
      <c r="AM1696" s="87">
        <v>43785</v>
      </c>
      <c r="AN1696" s="87" t="str">
        <f>IF(AND(Table1[[#This Row],[Completed Date]]&gt;="07/01/2019"+0,Table1[[#This Row],[Completed Date]]&lt;="6/30/2020"+0),"FY 19-20",IF(AND(Table1[[#This Row],[Completed Date]]&gt;="07/01/2018"+0,Table1[[#This Row],[Completed Date]]&lt;="6/30/2019"+0),"FY 18-19",""))</f>
        <v/>
      </c>
      <c r="AO1696" s="152" t="str">
        <f>IFERROR(FIND("R",Table1[[#This Row],[FS_Priority]]),"")</f>
        <v/>
      </c>
    </row>
    <row r="1697" spans="1:41" hidden="1" x14ac:dyDescent="0.25">
      <c r="A1697" s="192" t="s">
        <v>3212</v>
      </c>
      <c r="B1697" s="192" t="s">
        <v>295</v>
      </c>
      <c r="C1697" s="192" t="s">
        <v>3212</v>
      </c>
      <c r="D1697" s="199" t="b">
        <v>0</v>
      </c>
      <c r="E1697" s="192" t="s">
        <v>141</v>
      </c>
      <c r="F1697" s="192" t="s">
        <v>3385</v>
      </c>
      <c r="G1697" s="192" t="s">
        <v>295</v>
      </c>
      <c r="H1697" s="192" t="s">
        <v>536</v>
      </c>
      <c r="I1697" s="192" t="s">
        <v>4314</v>
      </c>
      <c r="J1697" s="192" t="s">
        <v>2839</v>
      </c>
      <c r="K1697" s="192" t="s">
        <v>3951</v>
      </c>
      <c r="L1697" s="192" t="s">
        <v>381</v>
      </c>
      <c r="M1697" s="192" t="s">
        <v>3954</v>
      </c>
      <c r="N1697" s="192" t="s">
        <v>295</v>
      </c>
      <c r="O1697" s="192" t="s">
        <v>243</v>
      </c>
      <c r="P1697" s="167"/>
      <c r="Q1697" s="192" t="s">
        <v>302</v>
      </c>
      <c r="R1697" s="192" t="s">
        <v>295</v>
      </c>
      <c r="S1697" s="199" t="b">
        <v>0</v>
      </c>
      <c r="V1697" s="198">
        <v>43572</v>
      </c>
      <c r="W1697" s="192" t="s">
        <v>295</v>
      </c>
      <c r="X1697"/>
      <c r="Z1697" s="192" t="s">
        <v>295</v>
      </c>
      <c r="AC1697" s="192" t="s">
        <v>295</v>
      </c>
      <c r="AE1697" s="192" t="s">
        <v>295</v>
      </c>
      <c r="AF1697" s="192" t="s">
        <v>295</v>
      </c>
      <c r="AG1697" s="192" t="s">
        <v>295</v>
      </c>
      <c r="AH1697"/>
      <c r="AI1697" s="192" t="s">
        <v>4934</v>
      </c>
      <c r="AJ1697" s="151" t="str">
        <f t="shared" si="26"/>
        <v>FS</v>
      </c>
      <c r="AK1697" s="151" t="b">
        <f>ISNUMBER(SEARCH("IRT",Table1[[#This Row],[Current_Status]]))</f>
        <v>0</v>
      </c>
      <c r="AL1697" s="152">
        <f>YEAR(Table1[[#This Row],[Project_Initiated]])</f>
        <v>2019</v>
      </c>
      <c r="AM1697" s="87">
        <v>43785</v>
      </c>
      <c r="AN1697" s="87" t="str">
        <f>IF(AND(Table1[[#This Row],[Completed Date]]&gt;="07/01/2019"+0,Table1[[#This Row],[Completed Date]]&lt;="6/30/2020"+0),"FY 19-20",IF(AND(Table1[[#This Row],[Completed Date]]&gt;="07/01/2018"+0,Table1[[#This Row],[Completed Date]]&lt;="6/30/2019"+0),"FY 18-19",""))</f>
        <v/>
      </c>
      <c r="AO1697" s="152" t="str">
        <f>IFERROR(FIND("R",Table1[[#This Row],[FS_Priority]]),"")</f>
        <v/>
      </c>
    </row>
    <row r="1698" spans="1:41" hidden="1" x14ac:dyDescent="0.25">
      <c r="A1698" s="192" t="s">
        <v>3213</v>
      </c>
      <c r="B1698" s="192" t="s">
        <v>295</v>
      </c>
      <c r="C1698" s="192" t="s">
        <v>3213</v>
      </c>
      <c r="D1698" s="199" t="b">
        <v>0</v>
      </c>
      <c r="E1698" s="192" t="s">
        <v>141</v>
      </c>
      <c r="F1698" s="192" t="s">
        <v>3397</v>
      </c>
      <c r="G1698" s="192" t="s">
        <v>295</v>
      </c>
      <c r="H1698" s="192" t="s">
        <v>549</v>
      </c>
      <c r="I1698" s="192" t="s">
        <v>4316</v>
      </c>
      <c r="J1698" s="192" t="s">
        <v>2838</v>
      </c>
      <c r="K1698" s="192" t="s">
        <v>3951</v>
      </c>
      <c r="L1698" s="192" t="s">
        <v>381</v>
      </c>
      <c r="M1698" s="192" t="s">
        <v>4010</v>
      </c>
      <c r="N1698" s="192" t="s">
        <v>295</v>
      </c>
      <c r="O1698" s="192" t="s">
        <v>243</v>
      </c>
      <c r="P1698" s="167"/>
      <c r="Q1698" s="192" t="s">
        <v>307</v>
      </c>
      <c r="R1698" s="192" t="s">
        <v>295</v>
      </c>
      <c r="S1698" s="199" t="b">
        <v>0</v>
      </c>
      <c r="T1698" s="167"/>
      <c r="V1698" s="198">
        <v>43574</v>
      </c>
      <c r="W1698" s="192" t="s">
        <v>295</v>
      </c>
      <c r="X1698" s="167"/>
      <c r="Y1698" s="167"/>
      <c r="Z1698" s="192" t="s">
        <v>295</v>
      </c>
      <c r="AC1698" s="192" t="s">
        <v>3696</v>
      </c>
      <c r="AE1698" s="192" t="s">
        <v>295</v>
      </c>
      <c r="AF1698" s="192" t="s">
        <v>295</v>
      </c>
      <c r="AG1698" s="192" t="s">
        <v>295</v>
      </c>
      <c r="AH1698" s="200">
        <v>43644</v>
      </c>
      <c r="AI1698" s="192" t="s">
        <v>4934</v>
      </c>
      <c r="AJ1698" s="151" t="str">
        <f t="shared" si="26"/>
        <v>FS</v>
      </c>
      <c r="AK1698" s="151" t="b">
        <f>ISNUMBER(SEARCH("IRT",Table1[[#This Row],[Current_Status]]))</f>
        <v>0</v>
      </c>
      <c r="AL1698" s="152">
        <f>YEAR(Table1[[#This Row],[Project_Initiated]])</f>
        <v>2019</v>
      </c>
      <c r="AM1698" s="87">
        <v>43785</v>
      </c>
      <c r="AN1698" s="87" t="str">
        <f>IF(AND(Table1[[#This Row],[Completed Date]]&gt;="07/01/2019"+0,Table1[[#This Row],[Completed Date]]&lt;="6/30/2020"+0),"FY 19-20",IF(AND(Table1[[#This Row],[Completed Date]]&gt;="07/01/2018"+0,Table1[[#This Row],[Completed Date]]&lt;="6/30/2019"+0),"FY 18-19",""))</f>
        <v>FY 18-19</v>
      </c>
      <c r="AO1698" s="152" t="str">
        <f>IFERROR(FIND("R",Table1[[#This Row],[FS_Priority]]),"")</f>
        <v/>
      </c>
    </row>
    <row r="1699" spans="1:41" hidden="1" x14ac:dyDescent="0.25">
      <c r="A1699" s="192" t="s">
        <v>3210</v>
      </c>
      <c r="B1699" s="192" t="s">
        <v>295</v>
      </c>
      <c r="C1699" s="192" t="s">
        <v>3210</v>
      </c>
      <c r="D1699" s="199" t="b">
        <v>0</v>
      </c>
      <c r="E1699" s="192" t="s">
        <v>76</v>
      </c>
      <c r="F1699" s="192" t="s">
        <v>3328</v>
      </c>
      <c r="G1699" s="192" t="s">
        <v>295</v>
      </c>
      <c r="H1699" s="192" t="s">
        <v>369</v>
      </c>
      <c r="I1699" s="192" t="s">
        <v>4311</v>
      </c>
      <c r="J1699" s="192" t="s">
        <v>2838</v>
      </c>
      <c r="K1699" s="192" t="s">
        <v>3856</v>
      </c>
      <c r="L1699" s="192" t="s">
        <v>77</v>
      </c>
      <c r="M1699" s="192" t="s">
        <v>3859</v>
      </c>
      <c r="N1699" s="192" t="s">
        <v>295</v>
      </c>
      <c r="O1699" s="192" t="s">
        <v>243</v>
      </c>
      <c r="P1699" s="167"/>
      <c r="Q1699" s="192" t="s">
        <v>328</v>
      </c>
      <c r="R1699" s="192" t="s">
        <v>295</v>
      </c>
      <c r="S1699" s="199" t="b">
        <v>0</v>
      </c>
      <c r="T1699" s="167"/>
      <c r="V1699" s="198">
        <v>43577</v>
      </c>
      <c r="W1699" s="192" t="s">
        <v>295</v>
      </c>
      <c r="X1699" s="167"/>
      <c r="Y1699" s="167"/>
      <c r="Z1699" s="192" t="s">
        <v>295</v>
      </c>
      <c r="AC1699" s="192" t="s">
        <v>3693</v>
      </c>
      <c r="AE1699" s="192" t="s">
        <v>295</v>
      </c>
      <c r="AF1699" s="192" t="s">
        <v>295</v>
      </c>
      <c r="AG1699" s="192" t="s">
        <v>295</v>
      </c>
      <c r="AH1699" s="200">
        <v>43644</v>
      </c>
      <c r="AI1699" s="192" t="s">
        <v>4934</v>
      </c>
      <c r="AJ1699" s="151" t="str">
        <f t="shared" si="26"/>
        <v>FS</v>
      </c>
      <c r="AK1699" s="151" t="b">
        <f>ISNUMBER(SEARCH("IRT",Table1[[#This Row],[Current_Status]]))</f>
        <v>0</v>
      </c>
      <c r="AL1699" s="152">
        <f>YEAR(Table1[[#This Row],[Project_Initiated]])</f>
        <v>2019</v>
      </c>
      <c r="AM1699" s="87">
        <v>43785</v>
      </c>
      <c r="AN1699" s="87" t="str">
        <f>IF(AND(Table1[[#This Row],[Completed Date]]&gt;="07/01/2019"+0,Table1[[#This Row],[Completed Date]]&lt;="6/30/2020"+0),"FY 19-20",IF(AND(Table1[[#This Row],[Completed Date]]&gt;="07/01/2018"+0,Table1[[#This Row],[Completed Date]]&lt;="6/30/2019"+0),"FY 18-19",""))</f>
        <v>FY 18-19</v>
      </c>
      <c r="AO1699" s="152" t="str">
        <f>IFERROR(FIND("R",Table1[[#This Row],[FS_Priority]]),"")</f>
        <v/>
      </c>
    </row>
    <row r="1700" spans="1:41" hidden="1" x14ac:dyDescent="0.25">
      <c r="A1700" s="192" t="s">
        <v>3668</v>
      </c>
      <c r="B1700" s="192" t="s">
        <v>295</v>
      </c>
      <c r="C1700" s="192" t="s">
        <v>3668</v>
      </c>
      <c r="D1700" s="199" t="b">
        <v>0</v>
      </c>
      <c r="E1700" s="192" t="s">
        <v>141</v>
      </c>
      <c r="F1700" s="192" t="s">
        <v>3669</v>
      </c>
      <c r="G1700" s="192" t="s">
        <v>3697</v>
      </c>
      <c r="H1700" s="192" t="s">
        <v>549</v>
      </c>
      <c r="I1700" s="192" t="s">
        <v>4327</v>
      </c>
      <c r="J1700" s="192" t="s">
        <v>2820</v>
      </c>
      <c r="K1700" s="192" t="s">
        <v>3951</v>
      </c>
      <c r="L1700" s="192" t="s">
        <v>381</v>
      </c>
      <c r="M1700" s="192" t="s">
        <v>3954</v>
      </c>
      <c r="N1700" s="192" t="s">
        <v>295</v>
      </c>
      <c r="O1700" s="192" t="s">
        <v>263</v>
      </c>
      <c r="P1700" s="167"/>
      <c r="Q1700" s="192" t="s">
        <v>328</v>
      </c>
      <c r="R1700" s="192" t="s">
        <v>295</v>
      </c>
      <c r="S1700" s="199" t="b">
        <v>0</v>
      </c>
      <c r="T1700" s="167"/>
      <c r="V1700" s="198">
        <v>43578</v>
      </c>
      <c r="W1700" s="192" t="s">
        <v>295</v>
      </c>
      <c r="X1700"/>
      <c r="Z1700" s="192" t="s">
        <v>295</v>
      </c>
      <c r="AC1700" s="192" t="s">
        <v>5074</v>
      </c>
      <c r="AD1700" s="200">
        <v>43643</v>
      </c>
      <c r="AE1700" s="192" t="s">
        <v>257</v>
      </c>
      <c r="AF1700" s="192" t="s">
        <v>295</v>
      </c>
      <c r="AG1700" s="192" t="s">
        <v>2884</v>
      </c>
      <c r="AH1700"/>
      <c r="AI1700" s="192" t="s">
        <v>4934</v>
      </c>
      <c r="AJ1700" s="151" t="str">
        <f t="shared" si="26"/>
        <v>FS</v>
      </c>
      <c r="AK1700" s="151" t="b">
        <f>ISNUMBER(SEARCH("IRT",Table1[[#This Row],[Current_Status]]))</f>
        <v>0</v>
      </c>
      <c r="AL1700" s="152">
        <f>YEAR(Table1[[#This Row],[Project_Initiated]])</f>
        <v>2019</v>
      </c>
      <c r="AM1700" s="87">
        <v>43785</v>
      </c>
      <c r="AN1700" s="87" t="str">
        <f>IF(AND(Table1[[#This Row],[Completed Date]]&gt;="07/01/2019"+0,Table1[[#This Row],[Completed Date]]&lt;="6/30/2020"+0),"FY 19-20",IF(AND(Table1[[#This Row],[Completed Date]]&gt;="07/01/2018"+0,Table1[[#This Row],[Completed Date]]&lt;="6/30/2019"+0),"FY 18-19",""))</f>
        <v/>
      </c>
      <c r="AO1700" s="152" t="str">
        <f>IFERROR(FIND("R",Table1[[#This Row],[FS_Priority]]),"")</f>
        <v/>
      </c>
    </row>
    <row r="1701" spans="1:41" hidden="1" x14ac:dyDescent="0.25">
      <c r="A1701" s="192" t="s">
        <v>3757</v>
      </c>
      <c r="B1701" s="192" t="s">
        <v>295</v>
      </c>
      <c r="C1701" s="192" t="s">
        <v>3757</v>
      </c>
      <c r="D1701" s="199" t="b">
        <v>0</v>
      </c>
      <c r="E1701" s="192" t="s">
        <v>151</v>
      </c>
      <c r="F1701" s="192" t="s">
        <v>3758</v>
      </c>
      <c r="G1701" s="192" t="s">
        <v>4476</v>
      </c>
      <c r="H1701" s="192" t="s">
        <v>544</v>
      </c>
      <c r="I1701" s="192" t="s">
        <v>4389</v>
      </c>
      <c r="J1701" s="192" t="s">
        <v>2854</v>
      </c>
      <c r="K1701" s="192" t="s">
        <v>4035</v>
      </c>
      <c r="L1701" s="192" t="s">
        <v>153</v>
      </c>
      <c r="M1701" s="192" t="s">
        <v>4040</v>
      </c>
      <c r="N1701" s="192" t="s">
        <v>295</v>
      </c>
      <c r="O1701" s="192" t="s">
        <v>4379</v>
      </c>
      <c r="P1701" s="167"/>
      <c r="Q1701" s="192" t="s">
        <v>3759</v>
      </c>
      <c r="R1701" s="192" t="s">
        <v>295</v>
      </c>
      <c r="S1701" s="199" t="b">
        <v>0</v>
      </c>
      <c r="T1701" s="167"/>
      <c r="V1701" s="198">
        <v>43581</v>
      </c>
      <c r="W1701" s="192" t="s">
        <v>295</v>
      </c>
      <c r="X1701"/>
      <c r="Z1701" s="192" t="s">
        <v>295</v>
      </c>
      <c r="AC1701" s="192" t="s">
        <v>295</v>
      </c>
      <c r="AE1701" s="192" t="s">
        <v>583</v>
      </c>
      <c r="AF1701" s="192" t="s">
        <v>4760</v>
      </c>
      <c r="AG1701" s="192" t="s">
        <v>2883</v>
      </c>
      <c r="AH1701" s="200">
        <v>43726</v>
      </c>
      <c r="AI1701" s="192" t="s">
        <v>4934</v>
      </c>
      <c r="AJ1701" s="151" t="str">
        <f t="shared" si="26"/>
        <v>FS</v>
      </c>
      <c r="AK1701" s="151" t="b">
        <f>ISNUMBER(SEARCH("IRT",Table1[[#This Row],[Current_Status]]))</f>
        <v>0</v>
      </c>
      <c r="AL1701" s="152">
        <f>YEAR(Table1[[#This Row],[Project_Initiated]])</f>
        <v>2019</v>
      </c>
      <c r="AM1701" s="87">
        <v>43785</v>
      </c>
      <c r="AN1701" s="87" t="str">
        <f>IF(AND(Table1[[#This Row],[Completed Date]]&gt;="07/01/2019"+0,Table1[[#This Row],[Completed Date]]&lt;="6/30/2020"+0),"FY 19-20",IF(AND(Table1[[#This Row],[Completed Date]]&gt;="07/01/2018"+0,Table1[[#This Row],[Completed Date]]&lt;="6/30/2019"+0),"FY 18-19",""))</f>
        <v>FY 19-20</v>
      </c>
      <c r="AO1701" s="152">
        <f>IFERROR(FIND("R",Table1[[#This Row],[FS_Priority]]),"")</f>
        <v>1</v>
      </c>
    </row>
    <row r="1702" spans="1:41" hidden="1" x14ac:dyDescent="0.25">
      <c r="A1702" s="192" t="s">
        <v>3205</v>
      </c>
      <c r="B1702" s="192" t="s">
        <v>295</v>
      </c>
      <c r="C1702" s="192" t="s">
        <v>3205</v>
      </c>
      <c r="D1702" s="199" t="b">
        <v>0</v>
      </c>
      <c r="E1702" s="192" t="s">
        <v>76</v>
      </c>
      <c r="F1702" s="192" t="s">
        <v>3317</v>
      </c>
      <c r="G1702" s="192" t="s">
        <v>295</v>
      </c>
      <c r="H1702" s="192" t="s">
        <v>1092</v>
      </c>
      <c r="I1702" s="192" t="s">
        <v>4306</v>
      </c>
      <c r="J1702" s="192" t="s">
        <v>2838</v>
      </c>
      <c r="K1702" s="192" t="s">
        <v>3856</v>
      </c>
      <c r="L1702" s="192" t="s">
        <v>77</v>
      </c>
      <c r="M1702" s="192" t="s">
        <v>3896</v>
      </c>
      <c r="N1702" s="192" t="s">
        <v>295</v>
      </c>
      <c r="O1702" s="192" t="s">
        <v>243</v>
      </c>
      <c r="P1702" s="167"/>
      <c r="Q1702" s="192" t="s">
        <v>264</v>
      </c>
      <c r="R1702" s="192" t="s">
        <v>295</v>
      </c>
      <c r="S1702" s="199" t="b">
        <v>0</v>
      </c>
      <c r="T1702" s="167"/>
      <c r="V1702" s="198">
        <v>43588</v>
      </c>
      <c r="W1702" s="192" t="s">
        <v>295</v>
      </c>
      <c r="X1702" s="167"/>
      <c r="Y1702" s="167"/>
      <c r="Z1702" s="192" t="s">
        <v>295</v>
      </c>
      <c r="AC1702" s="192" t="s">
        <v>4394</v>
      </c>
      <c r="AE1702" s="192" t="s">
        <v>295</v>
      </c>
      <c r="AF1702" s="192" t="s">
        <v>295</v>
      </c>
      <c r="AG1702" s="192" t="s">
        <v>295</v>
      </c>
      <c r="AH1702" s="200">
        <v>43662</v>
      </c>
      <c r="AI1702" s="192" t="s">
        <v>4934</v>
      </c>
      <c r="AJ1702" s="151" t="str">
        <f t="shared" si="26"/>
        <v>FS</v>
      </c>
      <c r="AK1702" s="151" t="b">
        <f>ISNUMBER(SEARCH("IRT",Table1[[#This Row],[Current_Status]]))</f>
        <v>0</v>
      </c>
      <c r="AL1702" s="152">
        <f>YEAR(Table1[[#This Row],[Project_Initiated]])</f>
        <v>2019</v>
      </c>
      <c r="AM1702" s="87">
        <v>43785</v>
      </c>
      <c r="AN1702" s="87" t="str">
        <f>IF(AND(Table1[[#This Row],[Completed Date]]&gt;="07/01/2019"+0,Table1[[#This Row],[Completed Date]]&lt;="6/30/2020"+0),"FY 19-20",IF(AND(Table1[[#This Row],[Completed Date]]&gt;="07/01/2018"+0,Table1[[#This Row],[Completed Date]]&lt;="6/30/2019"+0),"FY 18-19",""))</f>
        <v>FY 19-20</v>
      </c>
      <c r="AO1702" s="152" t="str">
        <f>IFERROR(FIND("R",Table1[[#This Row],[FS_Priority]]),"")</f>
        <v/>
      </c>
    </row>
    <row r="1703" spans="1:41" hidden="1" x14ac:dyDescent="0.25">
      <c r="A1703" s="192" t="s">
        <v>3237</v>
      </c>
      <c r="B1703" s="192" t="s">
        <v>295</v>
      </c>
      <c r="C1703" s="192" t="s">
        <v>3237</v>
      </c>
      <c r="D1703" s="199" t="b">
        <v>0</v>
      </c>
      <c r="E1703" s="192" t="s">
        <v>4804</v>
      </c>
      <c r="F1703" s="192" t="s">
        <v>3585</v>
      </c>
      <c r="G1703" s="192" t="s">
        <v>295</v>
      </c>
      <c r="H1703" s="192" t="s">
        <v>553</v>
      </c>
      <c r="I1703" s="192" t="s">
        <v>4344</v>
      </c>
      <c r="J1703" s="192" t="s">
        <v>2838</v>
      </c>
      <c r="K1703" s="192" t="s">
        <v>3793</v>
      </c>
      <c r="L1703" s="192" t="s">
        <v>332</v>
      </c>
      <c r="M1703" s="192" t="s">
        <v>4345</v>
      </c>
      <c r="N1703" s="192" t="s">
        <v>295</v>
      </c>
      <c r="O1703" s="192" t="s">
        <v>243</v>
      </c>
      <c r="P1703" s="167"/>
      <c r="Q1703" s="192" t="s">
        <v>3586</v>
      </c>
      <c r="R1703" s="192" t="s">
        <v>295</v>
      </c>
      <c r="S1703" s="199" t="b">
        <v>0</v>
      </c>
      <c r="T1703" s="167"/>
      <c r="V1703" s="198">
        <v>43594</v>
      </c>
      <c r="W1703" s="192" t="s">
        <v>295</v>
      </c>
      <c r="X1703" s="167"/>
      <c r="Y1703" s="167"/>
      <c r="Z1703" s="192" t="s">
        <v>295</v>
      </c>
      <c r="AC1703" s="192" t="s">
        <v>4406</v>
      </c>
      <c r="AE1703" s="192" t="s">
        <v>295</v>
      </c>
      <c r="AF1703" s="192" t="s">
        <v>295</v>
      </c>
      <c r="AG1703" s="192" t="s">
        <v>295</v>
      </c>
      <c r="AH1703" s="200">
        <v>43668</v>
      </c>
      <c r="AI1703" s="192" t="s">
        <v>4934</v>
      </c>
      <c r="AJ1703" s="151" t="str">
        <f t="shared" si="26"/>
        <v>FS</v>
      </c>
      <c r="AK1703" s="151" t="b">
        <f>ISNUMBER(SEARCH("IRT",Table1[[#This Row],[Current_Status]]))</f>
        <v>0</v>
      </c>
      <c r="AL1703" s="152">
        <f>YEAR(Table1[[#This Row],[Project_Initiated]])</f>
        <v>2019</v>
      </c>
      <c r="AM1703" s="87">
        <v>43785</v>
      </c>
      <c r="AN1703" s="87" t="str">
        <f>IF(AND(Table1[[#This Row],[Completed Date]]&gt;="07/01/2019"+0,Table1[[#This Row],[Completed Date]]&lt;="6/30/2020"+0),"FY 19-20",IF(AND(Table1[[#This Row],[Completed Date]]&gt;="07/01/2018"+0,Table1[[#This Row],[Completed Date]]&lt;="6/30/2019"+0),"FY 18-19",""))</f>
        <v>FY 19-20</v>
      </c>
      <c r="AO1703" s="152">
        <f>IFERROR(FIND("R",Table1[[#This Row],[FS_Priority]]),"")</f>
        <v>1</v>
      </c>
    </row>
    <row r="1704" spans="1:41" hidden="1" x14ac:dyDescent="0.25">
      <c r="A1704" s="192" t="s">
        <v>3661</v>
      </c>
      <c r="B1704" s="192" t="s">
        <v>295</v>
      </c>
      <c r="C1704" s="192" t="s">
        <v>3661</v>
      </c>
      <c r="D1704" s="199" t="b">
        <v>0</v>
      </c>
      <c r="E1704" s="192" t="s">
        <v>76</v>
      </c>
      <c r="F1704" s="192" t="s">
        <v>3662</v>
      </c>
      <c r="G1704" s="192" t="s">
        <v>4477</v>
      </c>
      <c r="H1704" s="192" t="s">
        <v>369</v>
      </c>
      <c r="I1704" s="192" t="s">
        <v>4303</v>
      </c>
      <c r="J1704" s="192" t="s">
        <v>2820</v>
      </c>
      <c r="K1704" s="192" t="s">
        <v>3856</v>
      </c>
      <c r="L1704" s="192" t="s">
        <v>77</v>
      </c>
      <c r="M1704" s="192" t="s">
        <v>4304</v>
      </c>
      <c r="N1704" s="192" t="s">
        <v>295</v>
      </c>
      <c r="O1704" s="192" t="s">
        <v>263</v>
      </c>
      <c r="P1704" s="167"/>
      <c r="Q1704" s="192" t="s">
        <v>320</v>
      </c>
      <c r="R1704" s="192" t="s">
        <v>295</v>
      </c>
      <c r="S1704" s="199" t="b">
        <v>0</v>
      </c>
      <c r="T1704" s="167"/>
      <c r="V1704" s="198">
        <v>43594</v>
      </c>
      <c r="W1704" s="192" t="s">
        <v>295</v>
      </c>
      <c r="X1704"/>
      <c r="Z1704" s="192" t="s">
        <v>295</v>
      </c>
      <c r="AC1704" s="192" t="s">
        <v>5011</v>
      </c>
      <c r="AD1704" s="200">
        <v>43679</v>
      </c>
      <c r="AE1704" s="192" t="s">
        <v>583</v>
      </c>
      <c r="AF1704" s="192" t="s">
        <v>4478</v>
      </c>
      <c r="AG1704" s="192" t="s">
        <v>2884</v>
      </c>
      <c r="AH1704"/>
      <c r="AI1704" s="192" t="s">
        <v>4934</v>
      </c>
      <c r="AJ1704" s="151" t="str">
        <f t="shared" si="26"/>
        <v>FS</v>
      </c>
      <c r="AK1704" s="151" t="b">
        <f>ISNUMBER(SEARCH("IRT",Table1[[#This Row],[Current_Status]]))</f>
        <v>0</v>
      </c>
      <c r="AL1704" s="152">
        <f>YEAR(Table1[[#This Row],[Project_Initiated]])</f>
        <v>2019</v>
      </c>
      <c r="AM1704" s="87">
        <v>43785</v>
      </c>
      <c r="AN1704" s="87" t="str">
        <f>IF(AND(Table1[[#This Row],[Completed Date]]&gt;="07/01/2019"+0,Table1[[#This Row],[Completed Date]]&lt;="6/30/2020"+0),"FY 19-20",IF(AND(Table1[[#This Row],[Completed Date]]&gt;="07/01/2018"+0,Table1[[#This Row],[Completed Date]]&lt;="6/30/2019"+0),"FY 18-19",""))</f>
        <v/>
      </c>
      <c r="AO1704" s="152" t="str">
        <f>IFERROR(FIND("R",Table1[[#This Row],[FS_Priority]]),"")</f>
        <v/>
      </c>
    </row>
    <row r="1705" spans="1:41" hidden="1" x14ac:dyDescent="0.25">
      <c r="A1705" s="192" t="s">
        <v>3663</v>
      </c>
      <c r="B1705" s="192" t="s">
        <v>295</v>
      </c>
      <c r="C1705" s="192" t="s">
        <v>3663</v>
      </c>
      <c r="D1705" s="199" t="b">
        <v>0</v>
      </c>
      <c r="E1705" s="192" t="s">
        <v>76</v>
      </c>
      <c r="F1705" s="192" t="s">
        <v>3664</v>
      </c>
      <c r="G1705" s="192" t="s">
        <v>4479</v>
      </c>
      <c r="H1705" s="192" t="s">
        <v>369</v>
      </c>
      <c r="I1705" s="192" t="s">
        <v>4305</v>
      </c>
      <c r="J1705" s="192" t="s">
        <v>2820</v>
      </c>
      <c r="K1705" s="192" t="s">
        <v>3856</v>
      </c>
      <c r="L1705" s="192" t="s">
        <v>77</v>
      </c>
      <c r="M1705" s="192" t="s">
        <v>4304</v>
      </c>
      <c r="N1705" s="192" t="s">
        <v>295</v>
      </c>
      <c r="O1705" s="192" t="s">
        <v>263</v>
      </c>
      <c r="P1705" s="167"/>
      <c r="Q1705" s="192" t="s">
        <v>264</v>
      </c>
      <c r="R1705" s="192" t="s">
        <v>295</v>
      </c>
      <c r="S1705" s="199" t="b">
        <v>0</v>
      </c>
      <c r="T1705" s="167"/>
      <c r="V1705" s="200">
        <v>43594</v>
      </c>
      <c r="W1705" s="192" t="s">
        <v>295</v>
      </c>
      <c r="X1705" s="167"/>
      <c r="Y1705" s="167"/>
      <c r="Z1705" s="192" t="s">
        <v>295</v>
      </c>
      <c r="AC1705" s="192" t="s">
        <v>5072</v>
      </c>
      <c r="AD1705" s="200">
        <v>43683</v>
      </c>
      <c r="AE1705" s="192" t="s">
        <v>583</v>
      </c>
      <c r="AF1705" s="192" t="s">
        <v>4850</v>
      </c>
      <c r="AG1705" s="192" t="s">
        <v>2884</v>
      </c>
      <c r="AH1705"/>
      <c r="AI1705" s="192" t="s">
        <v>4934</v>
      </c>
      <c r="AJ1705" s="151" t="str">
        <f t="shared" si="26"/>
        <v>FS</v>
      </c>
      <c r="AK1705" s="151" t="b">
        <f>ISNUMBER(SEARCH("IRT",Table1[[#This Row],[Current_Status]]))</f>
        <v>0</v>
      </c>
      <c r="AL1705" s="152">
        <f>YEAR(Table1[[#This Row],[Project_Initiated]])</f>
        <v>2019</v>
      </c>
      <c r="AM1705" s="87">
        <v>43785</v>
      </c>
      <c r="AN1705" s="87" t="str">
        <f>IF(AND(Table1[[#This Row],[Completed Date]]&gt;="07/01/2019"+0,Table1[[#This Row],[Completed Date]]&lt;="6/30/2020"+0),"FY 19-20",IF(AND(Table1[[#This Row],[Completed Date]]&gt;="07/01/2018"+0,Table1[[#This Row],[Completed Date]]&lt;="6/30/2019"+0),"FY 18-19",""))</f>
        <v/>
      </c>
      <c r="AO1705" s="152" t="str">
        <f>IFERROR(FIND("R",Table1[[#This Row],[FS_Priority]]),"")</f>
        <v/>
      </c>
    </row>
    <row r="1706" spans="1:41" hidden="1" x14ac:dyDescent="0.25">
      <c r="A1706" s="192" t="s">
        <v>4535</v>
      </c>
      <c r="B1706" s="192" t="s">
        <v>295</v>
      </c>
      <c r="C1706" s="192" t="s">
        <v>4535</v>
      </c>
      <c r="D1706" s="199" t="b">
        <v>0</v>
      </c>
      <c r="E1706" s="192" t="s">
        <v>76</v>
      </c>
      <c r="F1706" s="192" t="s">
        <v>4607</v>
      </c>
      <c r="G1706" s="192" t="s">
        <v>295</v>
      </c>
      <c r="H1706" s="192" t="s">
        <v>369</v>
      </c>
      <c r="I1706" s="192" t="s">
        <v>4608</v>
      </c>
      <c r="J1706" s="192" t="s">
        <v>2865</v>
      </c>
      <c r="K1706" s="192" t="s">
        <v>3856</v>
      </c>
      <c r="L1706" s="192" t="s">
        <v>77</v>
      </c>
      <c r="M1706" s="192" t="s">
        <v>4304</v>
      </c>
      <c r="N1706" s="192" t="s">
        <v>295</v>
      </c>
      <c r="O1706" s="192" t="s">
        <v>263</v>
      </c>
      <c r="Q1706" s="192" t="s">
        <v>320</v>
      </c>
      <c r="R1706" s="192" t="s">
        <v>295</v>
      </c>
      <c r="S1706" s="199" t="b">
        <v>0</v>
      </c>
      <c r="V1706" s="198">
        <v>43594</v>
      </c>
      <c r="W1706" s="192" t="s">
        <v>295</v>
      </c>
      <c r="X1706"/>
      <c r="Z1706" s="192" t="s">
        <v>295</v>
      </c>
      <c r="AC1706" s="192" t="s">
        <v>5010</v>
      </c>
      <c r="AD1706" s="200">
        <v>43735</v>
      </c>
      <c r="AE1706" s="192" t="s">
        <v>583</v>
      </c>
      <c r="AF1706" s="192" t="s">
        <v>4858</v>
      </c>
      <c r="AG1706" s="192" t="s">
        <v>2884</v>
      </c>
      <c r="AH1706"/>
      <c r="AI1706" s="192" t="s">
        <v>4787</v>
      </c>
      <c r="AJ1706" s="151" t="str">
        <f t="shared" si="26"/>
        <v>FS</v>
      </c>
      <c r="AK1706" s="151" t="b">
        <f>ISNUMBER(SEARCH("IRT",Table1[[#This Row],[Current_Status]]))</f>
        <v>0</v>
      </c>
      <c r="AL1706" s="152">
        <f>YEAR(Table1[[#This Row],[Project_Initiated]])</f>
        <v>2019</v>
      </c>
      <c r="AM1706" s="87">
        <v>43785</v>
      </c>
      <c r="AN1706" s="87" t="str">
        <f>IF(AND(Table1[[#This Row],[Completed Date]]&gt;="07/01/2019"+0,Table1[[#This Row],[Completed Date]]&lt;="6/30/2020"+0),"FY 19-20",IF(AND(Table1[[#This Row],[Completed Date]]&gt;="07/01/2018"+0,Table1[[#This Row],[Completed Date]]&lt;="6/30/2019"+0),"FY 18-19",""))</f>
        <v/>
      </c>
      <c r="AO1706" s="152" t="str">
        <f>IFERROR(FIND("R",Table1[[#This Row],[FS_Priority]]),"")</f>
        <v/>
      </c>
    </row>
    <row r="1707" spans="1:41" hidden="1" x14ac:dyDescent="0.25">
      <c r="A1707" s="192" t="s">
        <v>3214</v>
      </c>
      <c r="B1707" s="192" t="s">
        <v>295</v>
      </c>
      <c r="C1707" s="192" t="s">
        <v>3214</v>
      </c>
      <c r="D1707" s="199" t="b">
        <v>0</v>
      </c>
      <c r="E1707" s="192" t="s">
        <v>141</v>
      </c>
      <c r="F1707" s="192" t="s">
        <v>3401</v>
      </c>
      <c r="G1707" s="192" t="s">
        <v>295</v>
      </c>
      <c r="H1707" s="192" t="s">
        <v>408</v>
      </c>
      <c r="I1707" s="192" t="s">
        <v>4317</v>
      </c>
      <c r="J1707" s="192" t="s">
        <v>2838</v>
      </c>
      <c r="K1707" s="192" t="s">
        <v>3951</v>
      </c>
      <c r="L1707" s="192" t="s">
        <v>381</v>
      </c>
      <c r="M1707" s="192" t="s">
        <v>3958</v>
      </c>
      <c r="N1707" s="192" t="s">
        <v>295</v>
      </c>
      <c r="O1707" s="192" t="s">
        <v>243</v>
      </c>
      <c r="Q1707" s="192" t="s">
        <v>309</v>
      </c>
      <c r="R1707" s="192" t="s">
        <v>295</v>
      </c>
      <c r="S1707" s="199" t="b">
        <v>1</v>
      </c>
      <c r="V1707" s="198">
        <v>43595</v>
      </c>
      <c r="W1707" s="192" t="s">
        <v>295</v>
      </c>
      <c r="X1707"/>
      <c r="Z1707" s="192" t="s">
        <v>295</v>
      </c>
      <c r="AC1707" s="192" t="s">
        <v>3665</v>
      </c>
      <c r="AD1707" s="167"/>
      <c r="AE1707" s="192" t="s">
        <v>295</v>
      </c>
      <c r="AF1707" s="192" t="s">
        <v>295</v>
      </c>
      <c r="AG1707" s="192" t="s">
        <v>295</v>
      </c>
      <c r="AH1707" s="200">
        <v>43634</v>
      </c>
      <c r="AI1707" s="192" t="s">
        <v>4934</v>
      </c>
      <c r="AJ1707" s="151" t="str">
        <f t="shared" si="26"/>
        <v>FS</v>
      </c>
      <c r="AK1707" s="151" t="b">
        <f>ISNUMBER(SEARCH("IRT",Table1[[#This Row],[Current_Status]]))</f>
        <v>0</v>
      </c>
      <c r="AL1707" s="152">
        <f>YEAR(Table1[[#This Row],[Project_Initiated]])</f>
        <v>2019</v>
      </c>
      <c r="AM1707" s="87">
        <v>43785</v>
      </c>
      <c r="AN1707" s="87" t="str">
        <f>IF(AND(Table1[[#This Row],[Completed Date]]&gt;="07/01/2019"+0,Table1[[#This Row],[Completed Date]]&lt;="6/30/2020"+0),"FY 19-20",IF(AND(Table1[[#This Row],[Completed Date]]&gt;="07/01/2018"+0,Table1[[#This Row],[Completed Date]]&lt;="6/30/2019"+0),"FY 18-19",""))</f>
        <v>FY 18-19</v>
      </c>
      <c r="AO1707" s="152" t="str">
        <f>IFERROR(FIND("R",Table1[[#This Row],[FS_Priority]]),"")</f>
        <v/>
      </c>
    </row>
    <row r="1708" spans="1:41" hidden="1" x14ac:dyDescent="0.25">
      <c r="A1708" s="192" t="s">
        <v>3220</v>
      </c>
      <c r="B1708" s="192" t="s">
        <v>295</v>
      </c>
      <c r="C1708" s="192" t="s">
        <v>3220</v>
      </c>
      <c r="D1708" s="199" t="b">
        <v>0</v>
      </c>
      <c r="E1708" s="192" t="s">
        <v>141</v>
      </c>
      <c r="F1708" s="192" t="s">
        <v>3425</v>
      </c>
      <c r="G1708" s="192" t="s">
        <v>295</v>
      </c>
      <c r="H1708" s="192" t="s">
        <v>549</v>
      </c>
      <c r="I1708" s="192" t="s">
        <v>4324</v>
      </c>
      <c r="J1708" s="192" t="s">
        <v>2838</v>
      </c>
      <c r="K1708" s="192" t="s">
        <v>3951</v>
      </c>
      <c r="L1708" s="192" t="s">
        <v>381</v>
      </c>
      <c r="M1708" s="192" t="s">
        <v>3957</v>
      </c>
      <c r="N1708" s="192" t="s">
        <v>295</v>
      </c>
      <c r="O1708" s="192" t="s">
        <v>243</v>
      </c>
      <c r="Q1708" s="192" t="s">
        <v>324</v>
      </c>
      <c r="R1708" s="192" t="s">
        <v>295</v>
      </c>
      <c r="S1708" s="199" t="b">
        <v>0</v>
      </c>
      <c r="V1708" s="198">
        <v>43595</v>
      </c>
      <c r="W1708" s="192" t="s">
        <v>295</v>
      </c>
      <c r="X1708"/>
      <c r="Z1708" s="192" t="s">
        <v>295</v>
      </c>
      <c r="AC1708" s="192" t="s">
        <v>3683</v>
      </c>
      <c r="AE1708" s="192" t="s">
        <v>295</v>
      </c>
      <c r="AF1708" s="192" t="s">
        <v>295</v>
      </c>
      <c r="AG1708" s="192" t="s">
        <v>295</v>
      </c>
      <c r="AH1708" s="198">
        <v>43636</v>
      </c>
      <c r="AI1708" s="192" t="s">
        <v>4934</v>
      </c>
      <c r="AJ1708" s="151" t="str">
        <f t="shared" si="26"/>
        <v>FS</v>
      </c>
      <c r="AK1708" s="151" t="b">
        <f>ISNUMBER(SEARCH("IRT",Table1[[#This Row],[Current_Status]]))</f>
        <v>0</v>
      </c>
      <c r="AL1708" s="152">
        <f>YEAR(Table1[[#This Row],[Project_Initiated]])</f>
        <v>2019</v>
      </c>
      <c r="AM1708" s="87">
        <v>43785</v>
      </c>
      <c r="AN1708" s="87" t="str">
        <f>IF(AND(Table1[[#This Row],[Completed Date]]&gt;="07/01/2019"+0,Table1[[#This Row],[Completed Date]]&lt;="6/30/2020"+0),"FY 19-20",IF(AND(Table1[[#This Row],[Completed Date]]&gt;="07/01/2018"+0,Table1[[#This Row],[Completed Date]]&lt;="6/30/2019"+0),"FY 18-19",""))</f>
        <v>FY 18-19</v>
      </c>
      <c r="AO1708" s="152" t="str">
        <f>IFERROR(FIND("R",Table1[[#This Row],[FS_Priority]]),"")</f>
        <v/>
      </c>
    </row>
    <row r="1709" spans="1:41" hidden="1" x14ac:dyDescent="0.25">
      <c r="A1709" s="192" t="s">
        <v>3219</v>
      </c>
      <c r="B1709" s="192" t="s">
        <v>295</v>
      </c>
      <c r="C1709" s="192" t="s">
        <v>3219</v>
      </c>
      <c r="D1709" s="199" t="b">
        <v>0</v>
      </c>
      <c r="E1709" s="192" t="s">
        <v>141</v>
      </c>
      <c r="F1709" s="192" t="s">
        <v>3421</v>
      </c>
      <c r="G1709" s="192" t="s">
        <v>295</v>
      </c>
      <c r="H1709" s="192" t="s">
        <v>536</v>
      </c>
      <c r="I1709" s="192" t="s">
        <v>4322</v>
      </c>
      <c r="J1709" s="192" t="s">
        <v>2854</v>
      </c>
      <c r="K1709" s="192" t="s">
        <v>3951</v>
      </c>
      <c r="L1709" s="192" t="s">
        <v>381</v>
      </c>
      <c r="M1709" s="192" t="s">
        <v>4315</v>
      </c>
      <c r="N1709" s="192" t="s">
        <v>295</v>
      </c>
      <c r="O1709" s="192" t="s">
        <v>243</v>
      </c>
      <c r="Q1709" s="192" t="s">
        <v>323</v>
      </c>
      <c r="R1709" s="192" t="s">
        <v>295</v>
      </c>
      <c r="S1709" s="199" t="b">
        <v>0</v>
      </c>
      <c r="V1709" s="198">
        <v>43595</v>
      </c>
      <c r="W1709" s="192" t="s">
        <v>295</v>
      </c>
      <c r="X1709"/>
      <c r="Z1709" s="192" t="s">
        <v>295</v>
      </c>
      <c r="AC1709" s="192" t="s">
        <v>3739</v>
      </c>
      <c r="AE1709" s="192" t="s">
        <v>295</v>
      </c>
      <c r="AF1709" s="192" t="s">
        <v>295</v>
      </c>
      <c r="AG1709" s="192" t="s">
        <v>295</v>
      </c>
      <c r="AH1709" s="198">
        <v>43662</v>
      </c>
      <c r="AI1709" s="192" t="s">
        <v>4934</v>
      </c>
      <c r="AJ1709" s="151" t="str">
        <f t="shared" si="26"/>
        <v>FS</v>
      </c>
      <c r="AK1709" s="151" t="b">
        <f>ISNUMBER(SEARCH("IRT",Table1[[#This Row],[Current_Status]]))</f>
        <v>0</v>
      </c>
      <c r="AL1709" s="152">
        <f>YEAR(Table1[[#This Row],[Project_Initiated]])</f>
        <v>2019</v>
      </c>
      <c r="AM1709" s="87">
        <v>43785</v>
      </c>
      <c r="AN1709" s="87" t="str">
        <f>IF(AND(Table1[[#This Row],[Completed Date]]&gt;="07/01/2019"+0,Table1[[#This Row],[Completed Date]]&lt;="6/30/2020"+0),"FY 19-20",IF(AND(Table1[[#This Row],[Completed Date]]&gt;="07/01/2018"+0,Table1[[#This Row],[Completed Date]]&lt;="6/30/2019"+0),"FY 18-19",""))</f>
        <v>FY 19-20</v>
      </c>
      <c r="AO1709" s="152" t="str">
        <f>IFERROR(FIND("R",Table1[[#This Row],[FS_Priority]]),"")</f>
        <v/>
      </c>
    </row>
    <row r="1710" spans="1:41" hidden="1" x14ac:dyDescent="0.25">
      <c r="A1710" s="192" t="s">
        <v>3199</v>
      </c>
      <c r="B1710" s="192" t="s">
        <v>295</v>
      </c>
      <c r="C1710" s="192" t="s">
        <v>3199</v>
      </c>
      <c r="D1710" s="199" t="b">
        <v>0</v>
      </c>
      <c r="E1710" s="192" t="s">
        <v>141</v>
      </c>
      <c r="F1710" s="192" t="s">
        <v>3389</v>
      </c>
      <c r="G1710" s="192" t="s">
        <v>295</v>
      </c>
      <c r="H1710" s="192" t="s">
        <v>536</v>
      </c>
      <c r="I1710" s="192" t="s">
        <v>4016</v>
      </c>
      <c r="J1710" s="192" t="s">
        <v>2854</v>
      </c>
      <c r="K1710" s="192" t="s">
        <v>3951</v>
      </c>
      <c r="L1710" s="192" t="s">
        <v>381</v>
      </c>
      <c r="M1710" s="192" t="s">
        <v>4315</v>
      </c>
      <c r="N1710" s="192" t="s">
        <v>295</v>
      </c>
      <c r="O1710" s="192" t="s">
        <v>243</v>
      </c>
      <c r="Q1710" s="192" t="s">
        <v>305</v>
      </c>
      <c r="R1710" s="192" t="s">
        <v>295</v>
      </c>
      <c r="S1710" s="199" t="b">
        <v>0</v>
      </c>
      <c r="V1710" s="198">
        <v>43595</v>
      </c>
      <c r="W1710" s="192" t="s">
        <v>295</v>
      </c>
      <c r="X1710"/>
      <c r="Z1710" s="192" t="s">
        <v>295</v>
      </c>
      <c r="AC1710" s="192" t="s">
        <v>3390</v>
      </c>
      <c r="AE1710" s="192" t="s">
        <v>295</v>
      </c>
      <c r="AF1710" s="192" t="s">
        <v>3391</v>
      </c>
      <c r="AG1710" s="192" t="s">
        <v>295</v>
      </c>
      <c r="AH1710" s="198">
        <v>43630</v>
      </c>
      <c r="AI1710" s="192" t="s">
        <v>4934</v>
      </c>
      <c r="AJ1710" s="151" t="str">
        <f t="shared" si="26"/>
        <v>FS</v>
      </c>
      <c r="AK1710" s="151" t="b">
        <f>ISNUMBER(SEARCH("IRT",Table1[[#This Row],[Current_Status]]))</f>
        <v>0</v>
      </c>
      <c r="AL1710" s="152">
        <f>YEAR(Table1[[#This Row],[Project_Initiated]])</f>
        <v>2019</v>
      </c>
      <c r="AM1710" s="87">
        <v>43785</v>
      </c>
      <c r="AN1710" s="87" t="str">
        <f>IF(AND(Table1[[#This Row],[Completed Date]]&gt;="07/01/2019"+0,Table1[[#This Row],[Completed Date]]&lt;="6/30/2020"+0),"FY 19-20",IF(AND(Table1[[#This Row],[Completed Date]]&gt;="07/01/2018"+0,Table1[[#This Row],[Completed Date]]&lt;="6/30/2019"+0),"FY 18-19",""))</f>
        <v>FY 18-19</v>
      </c>
      <c r="AO1710" s="152" t="str">
        <f>IFERROR(FIND("R",Table1[[#This Row],[FS_Priority]]),"")</f>
        <v/>
      </c>
    </row>
    <row r="1711" spans="1:41" hidden="1" x14ac:dyDescent="0.25">
      <c r="A1711" s="192" t="s">
        <v>3217</v>
      </c>
      <c r="B1711" s="192" t="s">
        <v>295</v>
      </c>
      <c r="C1711" s="192" t="s">
        <v>3217</v>
      </c>
      <c r="D1711" s="199" t="b">
        <v>0</v>
      </c>
      <c r="E1711" s="192" t="s">
        <v>141</v>
      </c>
      <c r="F1711" s="192" t="s">
        <v>3412</v>
      </c>
      <c r="G1711" s="192" t="s">
        <v>295</v>
      </c>
      <c r="H1711" s="192" t="s">
        <v>536</v>
      </c>
      <c r="I1711" s="192" t="s">
        <v>4077</v>
      </c>
      <c r="J1711" s="192" t="s">
        <v>2854</v>
      </c>
      <c r="K1711" s="192" t="s">
        <v>3951</v>
      </c>
      <c r="L1711" s="192" t="s">
        <v>381</v>
      </c>
      <c r="M1711" s="192" t="s">
        <v>4315</v>
      </c>
      <c r="N1711" s="192" t="s">
        <v>295</v>
      </c>
      <c r="O1711" s="192" t="s">
        <v>243</v>
      </c>
      <c r="Q1711" s="192" t="s">
        <v>320</v>
      </c>
      <c r="R1711" s="192" t="s">
        <v>295</v>
      </c>
      <c r="S1711" s="199" t="b">
        <v>1</v>
      </c>
      <c r="V1711" s="198">
        <v>43595</v>
      </c>
      <c r="W1711" s="192" t="s">
        <v>295</v>
      </c>
      <c r="X1711"/>
      <c r="Z1711" s="192" t="s">
        <v>295</v>
      </c>
      <c r="AC1711" s="192" t="s">
        <v>4504</v>
      </c>
      <c r="AE1711" s="192" t="s">
        <v>295</v>
      </c>
      <c r="AF1711" s="192" t="s">
        <v>295</v>
      </c>
      <c r="AG1711" s="192" t="s">
        <v>295</v>
      </c>
      <c r="AH1711" s="198">
        <v>43662</v>
      </c>
      <c r="AI1711" s="192" t="s">
        <v>4934</v>
      </c>
      <c r="AJ1711" s="151" t="str">
        <f t="shared" si="26"/>
        <v>FS</v>
      </c>
      <c r="AK1711" s="151" t="b">
        <f>ISNUMBER(SEARCH("IRT",Table1[[#This Row],[Current_Status]]))</f>
        <v>0</v>
      </c>
      <c r="AL1711" s="152">
        <f>YEAR(Table1[[#This Row],[Project_Initiated]])</f>
        <v>2019</v>
      </c>
      <c r="AM1711" s="87">
        <v>43785</v>
      </c>
      <c r="AN1711" s="87" t="str">
        <f>IF(AND(Table1[[#This Row],[Completed Date]]&gt;="07/01/2019"+0,Table1[[#This Row],[Completed Date]]&lt;="6/30/2020"+0),"FY 19-20",IF(AND(Table1[[#This Row],[Completed Date]]&gt;="07/01/2018"+0,Table1[[#This Row],[Completed Date]]&lt;="6/30/2019"+0),"FY 18-19",""))</f>
        <v>FY 19-20</v>
      </c>
      <c r="AO1711" s="152" t="str">
        <f>IFERROR(FIND("R",Table1[[#This Row],[FS_Priority]]),"")</f>
        <v/>
      </c>
    </row>
    <row r="1712" spans="1:41" hidden="1" x14ac:dyDescent="0.25">
      <c r="A1712" s="192" t="s">
        <v>3224</v>
      </c>
      <c r="B1712" s="192" t="s">
        <v>295</v>
      </c>
      <c r="C1712" s="192" t="s">
        <v>3224</v>
      </c>
      <c r="D1712" s="199" t="b">
        <v>0</v>
      </c>
      <c r="E1712" s="192" t="s">
        <v>141</v>
      </c>
      <c r="F1712" s="192" t="s">
        <v>3437</v>
      </c>
      <c r="G1712" s="192" t="s">
        <v>295</v>
      </c>
      <c r="H1712" s="192" t="s">
        <v>536</v>
      </c>
      <c r="I1712" s="192" t="s">
        <v>4330</v>
      </c>
      <c r="J1712" s="192" t="s">
        <v>2839</v>
      </c>
      <c r="K1712" s="192" t="s">
        <v>3951</v>
      </c>
      <c r="L1712" s="192" t="s">
        <v>381</v>
      </c>
      <c r="M1712" s="192" t="s">
        <v>4315</v>
      </c>
      <c r="N1712" s="192" t="s">
        <v>295</v>
      </c>
      <c r="O1712" s="192" t="s">
        <v>243</v>
      </c>
      <c r="Q1712" s="192" t="s">
        <v>152</v>
      </c>
      <c r="R1712" s="192" t="s">
        <v>295</v>
      </c>
      <c r="S1712" s="199" t="b">
        <v>0</v>
      </c>
      <c r="V1712" s="198">
        <v>43595</v>
      </c>
      <c r="W1712" s="192" t="s">
        <v>295</v>
      </c>
      <c r="X1712"/>
      <c r="Z1712" s="192" t="s">
        <v>295</v>
      </c>
      <c r="AC1712" s="192" t="s">
        <v>295</v>
      </c>
      <c r="AE1712" s="192" t="s">
        <v>295</v>
      </c>
      <c r="AF1712" s="192" t="s">
        <v>295</v>
      </c>
      <c r="AG1712" s="192" t="s">
        <v>295</v>
      </c>
      <c r="AH1712"/>
      <c r="AI1712" s="192" t="s">
        <v>4934</v>
      </c>
      <c r="AJ1712" s="151" t="str">
        <f t="shared" si="26"/>
        <v>FS</v>
      </c>
      <c r="AK1712" s="151" t="b">
        <f>ISNUMBER(SEARCH("IRT",Table1[[#This Row],[Current_Status]]))</f>
        <v>0</v>
      </c>
      <c r="AL1712" s="152">
        <f>YEAR(Table1[[#This Row],[Project_Initiated]])</f>
        <v>2019</v>
      </c>
      <c r="AM1712" s="87">
        <v>43785</v>
      </c>
      <c r="AN1712" s="87" t="str">
        <f>IF(AND(Table1[[#This Row],[Completed Date]]&gt;="07/01/2019"+0,Table1[[#This Row],[Completed Date]]&lt;="6/30/2020"+0),"FY 19-20",IF(AND(Table1[[#This Row],[Completed Date]]&gt;="07/01/2018"+0,Table1[[#This Row],[Completed Date]]&lt;="6/30/2019"+0),"FY 18-19",""))</f>
        <v/>
      </c>
      <c r="AO1712" s="152" t="str">
        <f>IFERROR(FIND("R",Table1[[#This Row],[FS_Priority]]),"")</f>
        <v/>
      </c>
    </row>
    <row r="1713" spans="1:41" hidden="1" x14ac:dyDescent="0.25">
      <c r="A1713" s="192" t="s">
        <v>3666</v>
      </c>
      <c r="B1713" s="192" t="s">
        <v>295</v>
      </c>
      <c r="C1713" s="192" t="s">
        <v>3666</v>
      </c>
      <c r="D1713" s="199" t="b">
        <v>0</v>
      </c>
      <c r="E1713" s="192" t="s">
        <v>141</v>
      </c>
      <c r="F1713" s="192" t="s">
        <v>3667</v>
      </c>
      <c r="G1713" s="192" t="s">
        <v>295</v>
      </c>
      <c r="H1713" s="192" t="s">
        <v>536</v>
      </c>
      <c r="I1713" s="192" t="s">
        <v>4323</v>
      </c>
      <c r="J1713" s="192" t="s">
        <v>2820</v>
      </c>
      <c r="K1713" s="192" t="s">
        <v>3951</v>
      </c>
      <c r="L1713" s="192" t="s">
        <v>381</v>
      </c>
      <c r="M1713" s="192" t="s">
        <v>3954</v>
      </c>
      <c r="N1713" s="192" t="s">
        <v>295</v>
      </c>
      <c r="O1713" s="192" t="s">
        <v>243</v>
      </c>
      <c r="Q1713" s="192" t="s">
        <v>323</v>
      </c>
      <c r="R1713" s="192" t="s">
        <v>295</v>
      </c>
      <c r="S1713" s="199" t="b">
        <v>0</v>
      </c>
      <c r="V1713" s="198">
        <v>43595</v>
      </c>
      <c r="W1713" s="192" t="s">
        <v>295</v>
      </c>
      <c r="X1713"/>
      <c r="Z1713" s="192" t="s">
        <v>295</v>
      </c>
      <c r="AC1713" s="192" t="s">
        <v>3725</v>
      </c>
      <c r="AE1713" s="192" t="s">
        <v>243</v>
      </c>
      <c r="AF1713" s="192" t="s">
        <v>3724</v>
      </c>
      <c r="AG1713" s="192" t="s">
        <v>295</v>
      </c>
      <c r="AH1713" s="167"/>
      <c r="AI1713" s="192" t="s">
        <v>4934</v>
      </c>
      <c r="AJ1713" s="151" t="str">
        <f t="shared" si="26"/>
        <v>FS</v>
      </c>
      <c r="AK1713" s="151" t="b">
        <f>ISNUMBER(SEARCH("IRT",Table1[[#This Row],[Current_Status]]))</f>
        <v>0</v>
      </c>
      <c r="AL1713" s="152">
        <f>YEAR(Table1[[#This Row],[Project_Initiated]])</f>
        <v>2019</v>
      </c>
      <c r="AM1713" s="87">
        <v>43785</v>
      </c>
      <c r="AN1713" s="87" t="str">
        <f>IF(AND(Table1[[#This Row],[Completed Date]]&gt;="07/01/2019"+0,Table1[[#This Row],[Completed Date]]&lt;="6/30/2020"+0),"FY 19-20",IF(AND(Table1[[#This Row],[Completed Date]]&gt;="07/01/2018"+0,Table1[[#This Row],[Completed Date]]&lt;="6/30/2019"+0),"FY 18-19",""))</f>
        <v/>
      </c>
      <c r="AO1713" s="152" t="str">
        <f>IFERROR(FIND("R",Table1[[#This Row],[FS_Priority]]),"")</f>
        <v/>
      </c>
    </row>
    <row r="1714" spans="1:41" hidden="1" x14ac:dyDescent="0.25">
      <c r="A1714" s="192" t="s">
        <v>3227</v>
      </c>
      <c r="B1714" s="192" t="s">
        <v>295</v>
      </c>
      <c r="C1714" s="192" t="s">
        <v>3227</v>
      </c>
      <c r="D1714" s="199" t="b">
        <v>0</v>
      </c>
      <c r="E1714" s="192" t="s">
        <v>151</v>
      </c>
      <c r="F1714" s="192" t="s">
        <v>3512</v>
      </c>
      <c r="G1714" s="192" t="s">
        <v>295</v>
      </c>
      <c r="H1714" s="192" t="s">
        <v>560</v>
      </c>
      <c r="I1714" s="192" t="s">
        <v>4113</v>
      </c>
      <c r="J1714" s="192" t="s">
        <v>2839</v>
      </c>
      <c r="K1714" s="192" t="s">
        <v>4035</v>
      </c>
      <c r="L1714" s="192" t="s">
        <v>153</v>
      </c>
      <c r="M1714" s="192" t="s">
        <v>4048</v>
      </c>
      <c r="N1714" s="192" t="s">
        <v>295</v>
      </c>
      <c r="O1714" s="192" t="s">
        <v>243</v>
      </c>
      <c r="Q1714" s="192" t="s">
        <v>264</v>
      </c>
      <c r="R1714" s="192" t="s">
        <v>295</v>
      </c>
      <c r="S1714" s="199" t="b">
        <v>0</v>
      </c>
      <c r="V1714" s="198">
        <v>43599</v>
      </c>
      <c r="W1714" s="192" t="s">
        <v>295</v>
      </c>
      <c r="X1714"/>
      <c r="Z1714" s="192" t="s">
        <v>295</v>
      </c>
      <c r="AC1714" s="192" t="s">
        <v>295</v>
      </c>
      <c r="AE1714" s="192" t="s">
        <v>295</v>
      </c>
      <c r="AF1714" s="192" t="s">
        <v>295</v>
      </c>
      <c r="AG1714" s="192" t="s">
        <v>295</v>
      </c>
      <c r="AH1714"/>
      <c r="AI1714" s="192" t="s">
        <v>4934</v>
      </c>
      <c r="AJ1714" s="151" t="str">
        <f t="shared" si="26"/>
        <v>FS</v>
      </c>
      <c r="AK1714" s="151" t="b">
        <f>ISNUMBER(SEARCH("IRT",Table1[[#This Row],[Current_Status]]))</f>
        <v>0</v>
      </c>
      <c r="AL1714" s="152">
        <f>YEAR(Table1[[#This Row],[Project_Initiated]])</f>
        <v>2019</v>
      </c>
      <c r="AM1714" s="87">
        <v>43785</v>
      </c>
      <c r="AN1714" s="87" t="str">
        <f>IF(AND(Table1[[#This Row],[Completed Date]]&gt;="07/01/2019"+0,Table1[[#This Row],[Completed Date]]&lt;="6/30/2020"+0),"FY 19-20",IF(AND(Table1[[#This Row],[Completed Date]]&gt;="07/01/2018"+0,Table1[[#This Row],[Completed Date]]&lt;="6/30/2019"+0),"FY 18-19",""))</f>
        <v/>
      </c>
      <c r="AO1714" s="152" t="str">
        <f>IFERROR(FIND("R",Table1[[#This Row],[FS_Priority]]),"")</f>
        <v/>
      </c>
    </row>
    <row r="1715" spans="1:41" hidden="1" x14ac:dyDescent="0.25">
      <c r="A1715" s="192" t="s">
        <v>3228</v>
      </c>
      <c r="B1715" s="192" t="s">
        <v>295</v>
      </c>
      <c r="C1715" s="192" t="s">
        <v>3228</v>
      </c>
      <c r="D1715" s="199" t="b">
        <v>0</v>
      </c>
      <c r="E1715" s="192" t="s">
        <v>151</v>
      </c>
      <c r="F1715" s="192" t="s">
        <v>3522</v>
      </c>
      <c r="G1715" s="192" t="s">
        <v>295</v>
      </c>
      <c r="H1715" s="192" t="s">
        <v>560</v>
      </c>
      <c r="I1715" s="192" t="s">
        <v>4337</v>
      </c>
      <c r="J1715" s="192" t="s">
        <v>2851</v>
      </c>
      <c r="K1715" s="192" t="s">
        <v>4035</v>
      </c>
      <c r="L1715" s="192" t="s">
        <v>153</v>
      </c>
      <c r="M1715" s="192" t="s">
        <v>4048</v>
      </c>
      <c r="N1715" s="192" t="s">
        <v>295</v>
      </c>
      <c r="O1715" s="192" t="s">
        <v>243</v>
      </c>
      <c r="Q1715" s="192" t="s">
        <v>323</v>
      </c>
      <c r="R1715" s="192" t="s">
        <v>295</v>
      </c>
      <c r="S1715" s="199" t="b">
        <v>0</v>
      </c>
      <c r="V1715" s="198">
        <v>43599</v>
      </c>
      <c r="W1715" s="192" t="s">
        <v>295</v>
      </c>
      <c r="X1715"/>
      <c r="Z1715" s="192" t="s">
        <v>295</v>
      </c>
      <c r="AC1715" s="192" t="s">
        <v>4395</v>
      </c>
      <c r="AE1715" s="192" t="s">
        <v>295</v>
      </c>
      <c r="AF1715" s="192" t="s">
        <v>295</v>
      </c>
      <c r="AG1715" s="192" t="s">
        <v>295</v>
      </c>
      <c r="AH1715" s="200">
        <v>43662</v>
      </c>
      <c r="AI1715" s="192" t="s">
        <v>4934</v>
      </c>
      <c r="AJ1715" s="151" t="str">
        <f t="shared" si="26"/>
        <v>FS</v>
      </c>
      <c r="AK1715" s="151" t="b">
        <f>ISNUMBER(SEARCH("IRT",Table1[[#This Row],[Current_Status]]))</f>
        <v>0</v>
      </c>
      <c r="AL1715" s="152">
        <f>YEAR(Table1[[#This Row],[Project_Initiated]])</f>
        <v>2019</v>
      </c>
      <c r="AM1715" s="87">
        <v>43785</v>
      </c>
      <c r="AN1715" s="87" t="str">
        <f>IF(AND(Table1[[#This Row],[Completed Date]]&gt;="07/01/2019"+0,Table1[[#This Row],[Completed Date]]&lt;="6/30/2020"+0),"FY 19-20",IF(AND(Table1[[#This Row],[Completed Date]]&gt;="07/01/2018"+0,Table1[[#This Row],[Completed Date]]&lt;="6/30/2019"+0),"FY 18-19",""))</f>
        <v>FY 19-20</v>
      </c>
      <c r="AO1715" s="152" t="str">
        <f>IFERROR(FIND("R",Table1[[#This Row],[FS_Priority]]),"")</f>
        <v/>
      </c>
    </row>
    <row r="1716" spans="1:41" hidden="1" x14ac:dyDescent="0.25">
      <c r="A1716" s="192" t="s">
        <v>3229</v>
      </c>
      <c r="B1716" s="192" t="s">
        <v>295</v>
      </c>
      <c r="C1716" s="192" t="s">
        <v>3229</v>
      </c>
      <c r="D1716" s="199" t="b">
        <v>0</v>
      </c>
      <c r="E1716" s="192" t="s">
        <v>151</v>
      </c>
      <c r="F1716" s="192" t="s">
        <v>3533</v>
      </c>
      <c r="G1716" s="192" t="s">
        <v>295</v>
      </c>
      <c r="H1716" s="192" t="s">
        <v>560</v>
      </c>
      <c r="I1716" s="192" t="s">
        <v>4338</v>
      </c>
      <c r="J1716" s="192" t="s">
        <v>2839</v>
      </c>
      <c r="K1716" s="192" t="s">
        <v>4035</v>
      </c>
      <c r="L1716" s="192" t="s">
        <v>153</v>
      </c>
      <c r="M1716" s="192" t="s">
        <v>4048</v>
      </c>
      <c r="N1716" s="192" t="s">
        <v>295</v>
      </c>
      <c r="O1716" s="192" t="s">
        <v>243</v>
      </c>
      <c r="Q1716" s="192" t="s">
        <v>324</v>
      </c>
      <c r="R1716" s="192" t="s">
        <v>295</v>
      </c>
      <c r="S1716" s="199" t="b">
        <v>0</v>
      </c>
      <c r="V1716" s="198">
        <v>43599</v>
      </c>
      <c r="W1716" s="192" t="s">
        <v>295</v>
      </c>
      <c r="X1716"/>
      <c r="Z1716" s="192" t="s">
        <v>295</v>
      </c>
      <c r="AC1716" s="192" t="s">
        <v>295</v>
      </c>
      <c r="AD1716" s="167"/>
      <c r="AE1716" s="192" t="s">
        <v>295</v>
      </c>
      <c r="AF1716" s="192" t="s">
        <v>295</v>
      </c>
      <c r="AG1716" s="192" t="s">
        <v>295</v>
      </c>
      <c r="AH1716" s="167"/>
      <c r="AI1716" s="192" t="s">
        <v>4934</v>
      </c>
      <c r="AJ1716" s="151" t="str">
        <f t="shared" si="26"/>
        <v>FS</v>
      </c>
      <c r="AK1716" s="151" t="b">
        <f>ISNUMBER(SEARCH("IRT",Table1[[#This Row],[Current_Status]]))</f>
        <v>0</v>
      </c>
      <c r="AL1716" s="152">
        <f>YEAR(Table1[[#This Row],[Project_Initiated]])</f>
        <v>2019</v>
      </c>
      <c r="AM1716" s="87">
        <v>43785</v>
      </c>
      <c r="AN1716" s="87" t="str">
        <f>IF(AND(Table1[[#This Row],[Completed Date]]&gt;="07/01/2019"+0,Table1[[#This Row],[Completed Date]]&lt;="6/30/2020"+0),"FY 19-20",IF(AND(Table1[[#This Row],[Completed Date]]&gt;="07/01/2018"+0,Table1[[#This Row],[Completed Date]]&lt;="6/30/2019"+0),"FY 18-19",""))</f>
        <v/>
      </c>
      <c r="AO1716" s="152" t="str">
        <f>IFERROR(FIND("R",Table1[[#This Row],[FS_Priority]]),"")</f>
        <v/>
      </c>
    </row>
    <row r="1717" spans="1:41" hidden="1" x14ac:dyDescent="0.25">
      <c r="A1717" s="192" t="s">
        <v>3230</v>
      </c>
      <c r="B1717" s="192" t="s">
        <v>295</v>
      </c>
      <c r="C1717" s="192" t="s">
        <v>3230</v>
      </c>
      <c r="D1717" s="199" t="b">
        <v>0</v>
      </c>
      <c r="E1717" s="192" t="s">
        <v>151</v>
      </c>
      <c r="F1717" s="192" t="s">
        <v>3539</v>
      </c>
      <c r="G1717" s="192" t="s">
        <v>295</v>
      </c>
      <c r="H1717" s="192" t="s">
        <v>560</v>
      </c>
      <c r="I1717" s="192" t="s">
        <v>4065</v>
      </c>
      <c r="J1717" s="192" t="s">
        <v>2851</v>
      </c>
      <c r="K1717" s="192" t="s">
        <v>4035</v>
      </c>
      <c r="L1717" s="192" t="s">
        <v>153</v>
      </c>
      <c r="M1717" s="192" t="s">
        <v>4048</v>
      </c>
      <c r="N1717" s="192" t="s">
        <v>295</v>
      </c>
      <c r="O1717" s="192" t="s">
        <v>243</v>
      </c>
      <c r="Q1717" s="192" t="s">
        <v>326</v>
      </c>
      <c r="R1717" s="192" t="s">
        <v>295</v>
      </c>
      <c r="S1717" s="199" t="b">
        <v>0</v>
      </c>
      <c r="V1717" s="198">
        <v>43599</v>
      </c>
      <c r="W1717" s="192" t="s">
        <v>295</v>
      </c>
      <c r="X1717"/>
      <c r="Z1717" s="192" t="s">
        <v>295</v>
      </c>
      <c r="AC1717" s="192" t="s">
        <v>4395</v>
      </c>
      <c r="AE1717" s="192" t="s">
        <v>295</v>
      </c>
      <c r="AF1717" s="192" t="s">
        <v>295</v>
      </c>
      <c r="AG1717" s="192" t="s">
        <v>295</v>
      </c>
      <c r="AH1717" s="200">
        <v>43662</v>
      </c>
      <c r="AI1717" s="192" t="s">
        <v>4934</v>
      </c>
      <c r="AJ1717" s="151" t="str">
        <f t="shared" si="26"/>
        <v>FS</v>
      </c>
      <c r="AK1717" s="151" t="b">
        <f>ISNUMBER(SEARCH("IRT",Table1[[#This Row],[Current_Status]]))</f>
        <v>0</v>
      </c>
      <c r="AL1717" s="152">
        <f>YEAR(Table1[[#This Row],[Project_Initiated]])</f>
        <v>2019</v>
      </c>
      <c r="AM1717" s="87">
        <v>43785</v>
      </c>
      <c r="AN1717" s="87" t="str">
        <f>IF(AND(Table1[[#This Row],[Completed Date]]&gt;="07/01/2019"+0,Table1[[#This Row],[Completed Date]]&lt;="6/30/2020"+0),"FY 19-20",IF(AND(Table1[[#This Row],[Completed Date]]&gt;="07/01/2018"+0,Table1[[#This Row],[Completed Date]]&lt;="6/30/2019"+0),"FY 18-19",""))</f>
        <v>FY 19-20</v>
      </c>
      <c r="AO1717" s="152" t="str">
        <f>IFERROR(FIND("R",Table1[[#This Row],[FS_Priority]]),"")</f>
        <v/>
      </c>
    </row>
    <row r="1718" spans="1:41" hidden="1" x14ac:dyDescent="0.25">
      <c r="A1718" s="192" t="s">
        <v>3231</v>
      </c>
      <c r="B1718" s="192" t="s">
        <v>295</v>
      </c>
      <c r="C1718" s="192" t="s">
        <v>3231</v>
      </c>
      <c r="D1718" s="199" t="b">
        <v>0</v>
      </c>
      <c r="E1718" s="192" t="s">
        <v>151</v>
      </c>
      <c r="F1718" s="192" t="s">
        <v>3541</v>
      </c>
      <c r="G1718" s="192" t="s">
        <v>295</v>
      </c>
      <c r="H1718" s="192" t="s">
        <v>560</v>
      </c>
      <c r="I1718" s="192" t="s">
        <v>4096</v>
      </c>
      <c r="J1718" s="192" t="s">
        <v>2851</v>
      </c>
      <c r="K1718" s="192" t="s">
        <v>4035</v>
      </c>
      <c r="L1718" s="192" t="s">
        <v>153</v>
      </c>
      <c r="M1718" s="192" t="s">
        <v>4048</v>
      </c>
      <c r="N1718" s="192" t="s">
        <v>295</v>
      </c>
      <c r="O1718" s="192" t="s">
        <v>243</v>
      </c>
      <c r="Q1718" s="192" t="s">
        <v>327</v>
      </c>
      <c r="R1718" s="192" t="s">
        <v>295</v>
      </c>
      <c r="S1718" s="199" t="b">
        <v>0</v>
      </c>
      <c r="V1718" s="198">
        <v>43599</v>
      </c>
      <c r="W1718" s="192" t="s">
        <v>295</v>
      </c>
      <c r="X1718"/>
      <c r="Z1718" s="192" t="s">
        <v>295</v>
      </c>
      <c r="AC1718" s="192" t="s">
        <v>4395</v>
      </c>
      <c r="AD1718" s="167"/>
      <c r="AE1718" s="192" t="s">
        <v>295</v>
      </c>
      <c r="AF1718" s="192" t="s">
        <v>295</v>
      </c>
      <c r="AG1718" s="192" t="s">
        <v>295</v>
      </c>
      <c r="AH1718" s="198">
        <v>43662</v>
      </c>
      <c r="AI1718" s="192" t="s">
        <v>4934</v>
      </c>
      <c r="AJ1718" s="151" t="str">
        <f t="shared" si="26"/>
        <v>FS</v>
      </c>
      <c r="AK1718" s="151" t="b">
        <f>ISNUMBER(SEARCH("IRT",Table1[[#This Row],[Current_Status]]))</f>
        <v>0</v>
      </c>
      <c r="AL1718" s="152">
        <f>YEAR(Table1[[#This Row],[Project_Initiated]])</f>
        <v>2019</v>
      </c>
      <c r="AM1718" s="87">
        <v>43785</v>
      </c>
      <c r="AN1718" s="87" t="str">
        <f>IF(AND(Table1[[#This Row],[Completed Date]]&gt;="07/01/2019"+0,Table1[[#This Row],[Completed Date]]&lt;="6/30/2020"+0),"FY 19-20",IF(AND(Table1[[#This Row],[Completed Date]]&gt;="07/01/2018"+0,Table1[[#This Row],[Completed Date]]&lt;="6/30/2019"+0),"FY 18-19",""))</f>
        <v>FY 19-20</v>
      </c>
      <c r="AO1718" s="152" t="str">
        <f>IFERROR(FIND("R",Table1[[#This Row],[FS_Priority]]),"")</f>
        <v/>
      </c>
    </row>
    <row r="1719" spans="1:41" hidden="1" x14ac:dyDescent="0.25">
      <c r="A1719" s="192" t="s">
        <v>3226</v>
      </c>
      <c r="B1719" s="192" t="s">
        <v>295</v>
      </c>
      <c r="C1719" s="192" t="s">
        <v>3226</v>
      </c>
      <c r="D1719" s="199" t="b">
        <v>0</v>
      </c>
      <c r="E1719" s="192" t="s">
        <v>151</v>
      </c>
      <c r="F1719" s="192" t="s">
        <v>3499</v>
      </c>
      <c r="G1719" s="192" t="s">
        <v>295</v>
      </c>
      <c r="H1719" s="192" t="s">
        <v>560</v>
      </c>
      <c r="I1719" s="192" t="s">
        <v>4333</v>
      </c>
      <c r="J1719" s="192" t="s">
        <v>2851</v>
      </c>
      <c r="K1719" s="192" t="s">
        <v>4035</v>
      </c>
      <c r="L1719" s="192" t="s">
        <v>153</v>
      </c>
      <c r="M1719" s="192" t="s">
        <v>4048</v>
      </c>
      <c r="N1719" s="192" t="s">
        <v>295</v>
      </c>
      <c r="O1719" s="192" t="s">
        <v>243</v>
      </c>
      <c r="Q1719" s="192" t="s">
        <v>320</v>
      </c>
      <c r="R1719" s="192" t="s">
        <v>295</v>
      </c>
      <c r="S1719" s="199" t="b">
        <v>0</v>
      </c>
      <c r="V1719" s="198">
        <v>43599</v>
      </c>
      <c r="W1719" s="192" t="s">
        <v>295</v>
      </c>
      <c r="X1719"/>
      <c r="Z1719" s="192" t="s">
        <v>295</v>
      </c>
      <c r="AC1719" s="192" t="s">
        <v>4480</v>
      </c>
      <c r="AE1719" s="192" t="s">
        <v>295</v>
      </c>
      <c r="AF1719" s="192" t="s">
        <v>295</v>
      </c>
      <c r="AG1719" s="192" t="s">
        <v>295</v>
      </c>
      <c r="AH1719" s="198">
        <v>43627</v>
      </c>
      <c r="AI1719" s="192" t="s">
        <v>4934</v>
      </c>
      <c r="AJ1719" s="151" t="str">
        <f t="shared" si="26"/>
        <v>FS</v>
      </c>
      <c r="AK1719" s="151" t="b">
        <f>ISNUMBER(SEARCH("IRT",Table1[[#This Row],[Current_Status]]))</f>
        <v>0</v>
      </c>
      <c r="AL1719" s="152">
        <f>YEAR(Table1[[#This Row],[Project_Initiated]])</f>
        <v>2019</v>
      </c>
      <c r="AM1719" s="87">
        <v>43785</v>
      </c>
      <c r="AN1719" s="87" t="str">
        <f>IF(AND(Table1[[#This Row],[Completed Date]]&gt;="07/01/2019"+0,Table1[[#This Row],[Completed Date]]&lt;="6/30/2020"+0),"FY 19-20",IF(AND(Table1[[#This Row],[Completed Date]]&gt;="07/01/2018"+0,Table1[[#This Row],[Completed Date]]&lt;="6/30/2019"+0),"FY 18-19",""))</f>
        <v>FY 18-19</v>
      </c>
      <c r="AO1719" s="152" t="str">
        <f>IFERROR(FIND("R",Table1[[#This Row],[FS_Priority]]),"")</f>
        <v/>
      </c>
    </row>
    <row r="1720" spans="1:41" hidden="1" x14ac:dyDescent="0.25">
      <c r="A1720" s="192" t="s">
        <v>3201</v>
      </c>
      <c r="B1720" s="192" t="s">
        <v>295</v>
      </c>
      <c r="C1720" s="192" t="s">
        <v>3201</v>
      </c>
      <c r="D1720" s="199" t="b">
        <v>0</v>
      </c>
      <c r="E1720" s="192" t="s">
        <v>76</v>
      </c>
      <c r="F1720" s="192" t="s">
        <v>3307</v>
      </c>
      <c r="G1720" s="192" t="s">
        <v>295</v>
      </c>
      <c r="H1720" s="192" t="s">
        <v>369</v>
      </c>
      <c r="I1720" s="192" t="s">
        <v>4297</v>
      </c>
      <c r="J1720" s="192" t="s">
        <v>2820</v>
      </c>
      <c r="K1720" s="192" t="s">
        <v>3856</v>
      </c>
      <c r="L1720" s="192" t="s">
        <v>77</v>
      </c>
      <c r="M1720" s="192" t="s">
        <v>3857</v>
      </c>
      <c r="N1720" s="192" t="s">
        <v>295</v>
      </c>
      <c r="O1720" s="192" t="s">
        <v>243</v>
      </c>
      <c r="P1720" s="167"/>
      <c r="Q1720" s="192" t="s">
        <v>302</v>
      </c>
      <c r="R1720" s="192" t="s">
        <v>295</v>
      </c>
      <c r="S1720" s="199" t="b">
        <v>1</v>
      </c>
      <c r="T1720" s="167"/>
      <c r="V1720" s="198">
        <v>43599</v>
      </c>
      <c r="W1720" s="192" t="s">
        <v>295</v>
      </c>
      <c r="X1720"/>
      <c r="Z1720" s="192" t="s">
        <v>295</v>
      </c>
      <c r="AC1720" s="192" t="s">
        <v>3692</v>
      </c>
      <c r="AE1720" s="192" t="s">
        <v>295</v>
      </c>
      <c r="AF1720" s="192" t="s">
        <v>295</v>
      </c>
      <c r="AG1720" s="192" t="s">
        <v>295</v>
      </c>
      <c r="AH1720"/>
      <c r="AI1720" s="192" t="s">
        <v>4934</v>
      </c>
      <c r="AJ1720" s="151" t="str">
        <f t="shared" si="26"/>
        <v>FS</v>
      </c>
      <c r="AK1720" s="151" t="b">
        <f>ISNUMBER(SEARCH("IRT",Table1[[#This Row],[Current_Status]]))</f>
        <v>0</v>
      </c>
      <c r="AL1720" s="152">
        <f>YEAR(Table1[[#This Row],[Project_Initiated]])</f>
        <v>2019</v>
      </c>
      <c r="AM1720" s="87">
        <v>43785</v>
      </c>
      <c r="AN1720" s="87" t="str">
        <f>IF(AND(Table1[[#This Row],[Completed Date]]&gt;="07/01/2019"+0,Table1[[#This Row],[Completed Date]]&lt;="6/30/2020"+0),"FY 19-20",IF(AND(Table1[[#This Row],[Completed Date]]&gt;="07/01/2018"+0,Table1[[#This Row],[Completed Date]]&lt;="6/30/2019"+0),"FY 18-19",""))</f>
        <v/>
      </c>
      <c r="AO1720" s="152" t="str">
        <f>IFERROR(FIND("R",Table1[[#This Row],[FS_Priority]]),"")</f>
        <v/>
      </c>
    </row>
    <row r="1721" spans="1:41" hidden="1" x14ac:dyDescent="0.25">
      <c r="A1721" s="192" t="s">
        <v>3211</v>
      </c>
      <c r="B1721" s="192" t="s">
        <v>295</v>
      </c>
      <c r="C1721" s="192" t="s">
        <v>3211</v>
      </c>
      <c r="D1721" s="199" t="b">
        <v>0</v>
      </c>
      <c r="E1721" s="192" t="s">
        <v>76</v>
      </c>
      <c r="F1721" s="192" t="s">
        <v>3332</v>
      </c>
      <c r="G1721" s="192" t="s">
        <v>295</v>
      </c>
      <c r="H1721" s="192" t="s">
        <v>369</v>
      </c>
      <c r="I1721" s="192" t="s">
        <v>4312</v>
      </c>
      <c r="J1721" s="192" t="s">
        <v>2839</v>
      </c>
      <c r="K1721" s="192" t="s">
        <v>3856</v>
      </c>
      <c r="L1721" s="192" t="s">
        <v>77</v>
      </c>
      <c r="M1721" s="192" t="s">
        <v>3857</v>
      </c>
      <c r="N1721" s="192" t="s">
        <v>295</v>
      </c>
      <c r="O1721" s="192" t="s">
        <v>243</v>
      </c>
      <c r="Q1721" s="192" t="s">
        <v>152</v>
      </c>
      <c r="R1721" s="192" t="s">
        <v>295</v>
      </c>
      <c r="S1721" s="199" t="b">
        <v>1</v>
      </c>
      <c r="V1721" s="198">
        <v>43599</v>
      </c>
      <c r="W1721" s="192" t="s">
        <v>295</v>
      </c>
      <c r="X1721"/>
      <c r="Z1721" s="192" t="s">
        <v>295</v>
      </c>
      <c r="AC1721" s="192" t="s">
        <v>295</v>
      </c>
      <c r="AE1721" s="192" t="s">
        <v>295</v>
      </c>
      <c r="AF1721" s="192" t="s">
        <v>295</v>
      </c>
      <c r="AG1721" s="192" t="s">
        <v>295</v>
      </c>
      <c r="AH1721" s="167"/>
      <c r="AI1721" s="192" t="s">
        <v>4934</v>
      </c>
      <c r="AJ1721" s="151" t="str">
        <f t="shared" si="26"/>
        <v>FS</v>
      </c>
      <c r="AK1721" s="151" t="b">
        <f>ISNUMBER(SEARCH("IRT",Table1[[#This Row],[Current_Status]]))</f>
        <v>0</v>
      </c>
      <c r="AL1721" s="152">
        <f>YEAR(Table1[[#This Row],[Project_Initiated]])</f>
        <v>2019</v>
      </c>
      <c r="AM1721" s="87">
        <v>43785</v>
      </c>
      <c r="AN1721" s="87" t="str">
        <f>IF(AND(Table1[[#This Row],[Completed Date]]&gt;="07/01/2019"+0,Table1[[#This Row],[Completed Date]]&lt;="6/30/2020"+0),"FY 19-20",IF(AND(Table1[[#This Row],[Completed Date]]&gt;="07/01/2018"+0,Table1[[#This Row],[Completed Date]]&lt;="6/30/2019"+0),"FY 18-19",""))</f>
        <v/>
      </c>
      <c r="AO1721" s="152" t="str">
        <f>IFERROR(FIND("R",Table1[[#This Row],[FS_Priority]]),"")</f>
        <v/>
      </c>
    </row>
    <row r="1722" spans="1:41" hidden="1" x14ac:dyDescent="0.25">
      <c r="A1722" s="192" t="s">
        <v>3202</v>
      </c>
      <c r="B1722" s="192" t="s">
        <v>295</v>
      </c>
      <c r="C1722" s="192" t="s">
        <v>3202</v>
      </c>
      <c r="D1722" s="199" t="b">
        <v>0</v>
      </c>
      <c r="E1722" s="192" t="s">
        <v>76</v>
      </c>
      <c r="F1722" s="192" t="s">
        <v>3309</v>
      </c>
      <c r="G1722" s="192" t="s">
        <v>295</v>
      </c>
      <c r="H1722" s="192" t="s">
        <v>369</v>
      </c>
      <c r="I1722" s="192" t="s">
        <v>4299</v>
      </c>
      <c r="J1722" s="192" t="s">
        <v>2839</v>
      </c>
      <c r="K1722" s="192" t="s">
        <v>3856</v>
      </c>
      <c r="L1722" s="192" t="s">
        <v>77</v>
      </c>
      <c r="M1722" s="192" t="s">
        <v>3857</v>
      </c>
      <c r="N1722" s="192" t="s">
        <v>295</v>
      </c>
      <c r="O1722" s="192" t="s">
        <v>243</v>
      </c>
      <c r="Q1722" s="192" t="s">
        <v>305</v>
      </c>
      <c r="R1722" s="192" t="s">
        <v>295</v>
      </c>
      <c r="S1722" s="199" t="b">
        <v>1</v>
      </c>
      <c r="V1722" s="198">
        <v>43599</v>
      </c>
      <c r="W1722" s="192" t="s">
        <v>295</v>
      </c>
      <c r="X1722"/>
      <c r="Z1722" s="192" t="s">
        <v>295</v>
      </c>
      <c r="AC1722" s="192" t="s">
        <v>295</v>
      </c>
      <c r="AE1722" s="192" t="s">
        <v>295</v>
      </c>
      <c r="AF1722" s="192" t="s">
        <v>295</v>
      </c>
      <c r="AG1722" s="192" t="s">
        <v>295</v>
      </c>
      <c r="AH1722" s="167"/>
      <c r="AI1722" s="192" t="s">
        <v>4934</v>
      </c>
      <c r="AJ1722" s="151" t="str">
        <f t="shared" si="26"/>
        <v>FS</v>
      </c>
      <c r="AK1722" s="151" t="b">
        <f>ISNUMBER(SEARCH("IRT",Table1[[#This Row],[Current_Status]]))</f>
        <v>0</v>
      </c>
      <c r="AL1722" s="152">
        <f>YEAR(Table1[[#This Row],[Project_Initiated]])</f>
        <v>2019</v>
      </c>
      <c r="AM1722" s="87">
        <v>43785</v>
      </c>
      <c r="AN1722" s="87" t="str">
        <f>IF(AND(Table1[[#This Row],[Completed Date]]&gt;="07/01/2019"+0,Table1[[#This Row],[Completed Date]]&lt;="6/30/2020"+0),"FY 19-20",IF(AND(Table1[[#This Row],[Completed Date]]&gt;="07/01/2018"+0,Table1[[#This Row],[Completed Date]]&lt;="6/30/2019"+0),"FY 18-19",""))</f>
        <v/>
      </c>
      <c r="AO1722" s="152" t="str">
        <f>IFERROR(FIND("R",Table1[[#This Row],[FS_Priority]]),"")</f>
        <v/>
      </c>
    </row>
    <row r="1723" spans="1:41" hidden="1" x14ac:dyDescent="0.25">
      <c r="A1723" s="192" t="s">
        <v>3673</v>
      </c>
      <c r="B1723" s="192" t="s">
        <v>295</v>
      </c>
      <c r="C1723" s="192" t="s">
        <v>3673</v>
      </c>
      <c r="D1723" s="199" t="b">
        <v>0</v>
      </c>
      <c r="E1723" s="192" t="s">
        <v>151</v>
      </c>
      <c r="F1723" s="192" t="s">
        <v>3674</v>
      </c>
      <c r="G1723" s="192" t="s">
        <v>4481</v>
      </c>
      <c r="H1723" s="192" t="s">
        <v>477</v>
      </c>
      <c r="I1723" s="192" t="s">
        <v>4334</v>
      </c>
      <c r="J1723" s="192" t="s">
        <v>2838</v>
      </c>
      <c r="K1723" s="192" t="s">
        <v>4035</v>
      </c>
      <c r="L1723" s="192" t="s">
        <v>153</v>
      </c>
      <c r="M1723" s="192" t="s">
        <v>4335</v>
      </c>
      <c r="N1723" s="192" t="s">
        <v>295</v>
      </c>
      <c r="O1723" s="192" t="s">
        <v>263</v>
      </c>
      <c r="Q1723" s="192" t="s">
        <v>320</v>
      </c>
      <c r="R1723" s="192" t="s">
        <v>295</v>
      </c>
      <c r="S1723" s="199" t="b">
        <v>0</v>
      </c>
      <c r="V1723" s="198">
        <v>43600</v>
      </c>
      <c r="W1723" s="192" t="s">
        <v>295</v>
      </c>
      <c r="X1723"/>
      <c r="Z1723" s="192" t="s">
        <v>295</v>
      </c>
      <c r="AC1723" s="192" t="s">
        <v>5057</v>
      </c>
      <c r="AD1723" s="200">
        <v>43661</v>
      </c>
      <c r="AE1723" s="192" t="s">
        <v>583</v>
      </c>
      <c r="AF1723" s="192" t="s">
        <v>4482</v>
      </c>
      <c r="AG1723" s="192" t="s">
        <v>2884</v>
      </c>
      <c r="AH1723" s="167"/>
      <c r="AI1723" s="192" t="s">
        <v>4934</v>
      </c>
      <c r="AJ1723" s="151" t="str">
        <f t="shared" si="26"/>
        <v>FS</v>
      </c>
      <c r="AK1723" s="151" t="b">
        <f>ISNUMBER(SEARCH("IRT",Table1[[#This Row],[Current_Status]]))</f>
        <v>0</v>
      </c>
      <c r="AL1723" s="152">
        <f>YEAR(Table1[[#This Row],[Project_Initiated]])</f>
        <v>2019</v>
      </c>
      <c r="AM1723" s="87">
        <v>43785</v>
      </c>
      <c r="AN1723" s="87" t="str">
        <f>IF(AND(Table1[[#This Row],[Completed Date]]&gt;="07/01/2019"+0,Table1[[#This Row],[Completed Date]]&lt;="6/30/2020"+0),"FY 19-20",IF(AND(Table1[[#This Row],[Completed Date]]&gt;="07/01/2018"+0,Table1[[#This Row],[Completed Date]]&lt;="6/30/2019"+0),"FY 18-19",""))</f>
        <v/>
      </c>
      <c r="AO1723" s="152" t="str">
        <f>IFERROR(FIND("R",Table1[[#This Row],[FS_Priority]]),"")</f>
        <v/>
      </c>
    </row>
    <row r="1724" spans="1:41" hidden="1" x14ac:dyDescent="0.25">
      <c r="A1724" s="192" t="s">
        <v>4542</v>
      </c>
      <c r="B1724" s="192" t="s">
        <v>295</v>
      </c>
      <c r="C1724" s="192" t="s">
        <v>4542</v>
      </c>
      <c r="D1724" s="199" t="b">
        <v>0</v>
      </c>
      <c r="E1724" s="192" t="s">
        <v>76</v>
      </c>
      <c r="F1724" s="192" t="s">
        <v>4609</v>
      </c>
      <c r="G1724" s="192" t="s">
        <v>295</v>
      </c>
      <c r="H1724" s="192" t="s">
        <v>1092</v>
      </c>
      <c r="I1724" s="192" t="s">
        <v>4610</v>
      </c>
      <c r="J1724" s="192" t="s">
        <v>2838</v>
      </c>
      <c r="K1724" s="192" t="s">
        <v>3856</v>
      </c>
      <c r="L1724" s="192" t="s">
        <v>77</v>
      </c>
      <c r="M1724" s="192" t="s">
        <v>3885</v>
      </c>
      <c r="N1724" s="192" t="s">
        <v>295</v>
      </c>
      <c r="O1724" s="192" t="s">
        <v>243</v>
      </c>
      <c r="Q1724" s="192" t="s">
        <v>295</v>
      </c>
      <c r="R1724" s="192" t="s">
        <v>295</v>
      </c>
      <c r="S1724" s="199" t="b">
        <v>0</v>
      </c>
      <c r="V1724" s="198">
        <v>43600</v>
      </c>
      <c r="W1724" s="192" t="s">
        <v>295</v>
      </c>
      <c r="X1724"/>
      <c r="Z1724" s="192" t="s">
        <v>295</v>
      </c>
      <c r="AC1724" s="192" t="s">
        <v>295</v>
      </c>
      <c r="AE1724" s="192" t="s">
        <v>243</v>
      </c>
      <c r="AF1724" s="192" t="s">
        <v>295</v>
      </c>
      <c r="AG1724" s="192" t="s">
        <v>295</v>
      </c>
      <c r="AH1724" s="198">
        <v>43724</v>
      </c>
      <c r="AI1724" s="192" t="s">
        <v>4787</v>
      </c>
      <c r="AJ1724" s="151" t="str">
        <f t="shared" si="26"/>
        <v>FS</v>
      </c>
      <c r="AK1724" s="151" t="b">
        <f>ISNUMBER(SEARCH("IRT",Table1[[#This Row],[Current_Status]]))</f>
        <v>0</v>
      </c>
      <c r="AL1724" s="152">
        <f>YEAR(Table1[[#This Row],[Project_Initiated]])</f>
        <v>2019</v>
      </c>
      <c r="AM1724" s="87">
        <v>43785</v>
      </c>
      <c r="AN1724" s="87" t="str">
        <f>IF(AND(Table1[[#This Row],[Completed Date]]&gt;="07/01/2019"+0,Table1[[#This Row],[Completed Date]]&lt;="6/30/2020"+0),"FY 19-20",IF(AND(Table1[[#This Row],[Completed Date]]&gt;="07/01/2018"+0,Table1[[#This Row],[Completed Date]]&lt;="6/30/2019"+0),"FY 18-19",""))</f>
        <v>FY 19-20</v>
      </c>
      <c r="AO1724" s="152" t="str">
        <f>IFERROR(FIND("R",Table1[[#This Row],[FS_Priority]]),"")</f>
        <v/>
      </c>
    </row>
    <row r="1725" spans="1:41" hidden="1" x14ac:dyDescent="0.25">
      <c r="A1725" s="192" t="s">
        <v>4538</v>
      </c>
      <c r="B1725" s="192" t="s">
        <v>295</v>
      </c>
      <c r="C1725" s="192" t="s">
        <v>4538</v>
      </c>
      <c r="D1725" s="199" t="b">
        <v>0</v>
      </c>
      <c r="E1725" s="192" t="s">
        <v>76</v>
      </c>
      <c r="F1725" s="192" t="s">
        <v>4611</v>
      </c>
      <c r="G1725" s="192" t="s">
        <v>5096</v>
      </c>
      <c r="H1725" s="192" t="s">
        <v>369</v>
      </c>
      <c r="I1725" s="192" t="s">
        <v>3858</v>
      </c>
      <c r="J1725" s="192" t="s">
        <v>2827</v>
      </c>
      <c r="K1725" s="192" t="s">
        <v>3856</v>
      </c>
      <c r="L1725" s="192" t="s">
        <v>77</v>
      </c>
      <c r="M1725" s="192" t="s">
        <v>3857</v>
      </c>
      <c r="N1725" s="192" t="s">
        <v>295</v>
      </c>
      <c r="O1725" s="192" t="s">
        <v>263</v>
      </c>
      <c r="Q1725" s="192" t="s">
        <v>264</v>
      </c>
      <c r="R1725" s="192" t="s">
        <v>295</v>
      </c>
      <c r="S1725" s="199" t="b">
        <v>0</v>
      </c>
      <c r="V1725" s="198">
        <v>43600</v>
      </c>
      <c r="W1725" s="192" t="s">
        <v>295</v>
      </c>
      <c r="X1725"/>
      <c r="Z1725" s="192" t="s">
        <v>295</v>
      </c>
      <c r="AC1725" s="192" t="s">
        <v>295</v>
      </c>
      <c r="AD1725" s="200">
        <v>43776</v>
      </c>
      <c r="AE1725" s="192" t="s">
        <v>583</v>
      </c>
      <c r="AF1725" s="192" t="s">
        <v>5097</v>
      </c>
      <c r="AG1725" s="192" t="s">
        <v>2884</v>
      </c>
      <c r="AH1725" s="167"/>
      <c r="AI1725" s="192" t="s">
        <v>4787</v>
      </c>
      <c r="AJ1725" s="151" t="str">
        <f t="shared" si="26"/>
        <v>FS</v>
      </c>
      <c r="AK1725" s="151" t="b">
        <f>ISNUMBER(SEARCH("IRT",Table1[[#This Row],[Current_Status]]))</f>
        <v>0</v>
      </c>
      <c r="AL1725" s="152">
        <f>YEAR(Table1[[#This Row],[Project_Initiated]])</f>
        <v>2019</v>
      </c>
      <c r="AM1725" s="87">
        <v>43785</v>
      </c>
      <c r="AN1725" s="87" t="str">
        <f>IF(AND(Table1[[#This Row],[Completed Date]]&gt;="07/01/2019"+0,Table1[[#This Row],[Completed Date]]&lt;="6/30/2020"+0),"FY 19-20",IF(AND(Table1[[#This Row],[Completed Date]]&gt;="07/01/2018"+0,Table1[[#This Row],[Completed Date]]&lt;="6/30/2019"+0),"FY 18-19",""))</f>
        <v/>
      </c>
      <c r="AO1725" s="152" t="str">
        <f>IFERROR(FIND("R",Table1[[#This Row],[FS_Priority]]),"")</f>
        <v/>
      </c>
    </row>
    <row r="1726" spans="1:41" hidden="1" x14ac:dyDescent="0.25">
      <c r="A1726" s="192" t="s">
        <v>3206</v>
      </c>
      <c r="B1726" s="192" t="s">
        <v>295</v>
      </c>
      <c r="C1726" s="192" t="s">
        <v>3206</v>
      </c>
      <c r="D1726" s="199" t="b">
        <v>0</v>
      </c>
      <c r="E1726" s="192" t="s">
        <v>76</v>
      </c>
      <c r="F1726" s="192" t="s">
        <v>3321</v>
      </c>
      <c r="G1726" s="192" t="s">
        <v>295</v>
      </c>
      <c r="H1726" s="192" t="s">
        <v>369</v>
      </c>
      <c r="I1726" s="192" t="s">
        <v>4307</v>
      </c>
      <c r="J1726" s="192" t="s">
        <v>2839</v>
      </c>
      <c r="K1726" s="192" t="s">
        <v>3856</v>
      </c>
      <c r="L1726" s="192" t="s">
        <v>77</v>
      </c>
      <c r="M1726" s="192" t="s">
        <v>3857</v>
      </c>
      <c r="N1726" s="192" t="s">
        <v>295</v>
      </c>
      <c r="O1726" s="192" t="s">
        <v>243</v>
      </c>
      <c r="Q1726" s="192" t="s">
        <v>323</v>
      </c>
      <c r="R1726" s="192" t="s">
        <v>295</v>
      </c>
      <c r="S1726" s="199" t="b">
        <v>0</v>
      </c>
      <c r="V1726" s="198">
        <v>43600</v>
      </c>
      <c r="W1726" s="192" t="s">
        <v>295</v>
      </c>
      <c r="X1726"/>
      <c r="Z1726" s="192" t="s">
        <v>295</v>
      </c>
      <c r="AC1726" s="192" t="s">
        <v>295</v>
      </c>
      <c r="AE1726" s="192" t="s">
        <v>295</v>
      </c>
      <c r="AF1726" s="192" t="s">
        <v>295</v>
      </c>
      <c r="AG1726" s="192" t="s">
        <v>295</v>
      </c>
      <c r="AH1726" s="167"/>
      <c r="AI1726" s="192" t="s">
        <v>4934</v>
      </c>
      <c r="AJ1726" s="151" t="str">
        <f t="shared" si="26"/>
        <v>FS</v>
      </c>
      <c r="AK1726" s="151" t="b">
        <f>ISNUMBER(SEARCH("IRT",Table1[[#This Row],[Current_Status]]))</f>
        <v>0</v>
      </c>
      <c r="AL1726" s="152">
        <f>YEAR(Table1[[#This Row],[Project_Initiated]])</f>
        <v>2019</v>
      </c>
      <c r="AM1726" s="87">
        <v>43785</v>
      </c>
      <c r="AN1726" s="87" t="str">
        <f>IF(AND(Table1[[#This Row],[Completed Date]]&gt;="07/01/2019"+0,Table1[[#This Row],[Completed Date]]&lt;="6/30/2020"+0),"FY 19-20",IF(AND(Table1[[#This Row],[Completed Date]]&gt;="07/01/2018"+0,Table1[[#This Row],[Completed Date]]&lt;="6/30/2019"+0),"FY 18-19",""))</f>
        <v/>
      </c>
      <c r="AO1726" s="152" t="str">
        <f>IFERROR(FIND("R",Table1[[#This Row],[FS_Priority]]),"")</f>
        <v/>
      </c>
    </row>
    <row r="1727" spans="1:41" hidden="1" x14ac:dyDescent="0.25">
      <c r="A1727" s="192" t="s">
        <v>3236</v>
      </c>
      <c r="B1727" s="192" t="s">
        <v>295</v>
      </c>
      <c r="C1727" s="192" t="s">
        <v>3236</v>
      </c>
      <c r="D1727" s="199" t="b">
        <v>0</v>
      </c>
      <c r="E1727" s="192" t="s">
        <v>482</v>
      </c>
      <c r="F1727" s="192" t="s">
        <v>3564</v>
      </c>
      <c r="G1727" s="192" t="s">
        <v>295</v>
      </c>
      <c r="H1727" s="192" t="s">
        <v>537</v>
      </c>
      <c r="I1727" s="192" t="s">
        <v>3934</v>
      </c>
      <c r="J1727" s="192" t="s">
        <v>2852</v>
      </c>
      <c r="K1727" s="192" t="s">
        <v>4158</v>
      </c>
      <c r="L1727" s="192" t="s">
        <v>483</v>
      </c>
      <c r="M1727" s="192" t="s">
        <v>4343</v>
      </c>
      <c r="N1727" s="192" t="s">
        <v>295</v>
      </c>
      <c r="O1727" s="192" t="s">
        <v>243</v>
      </c>
      <c r="Q1727" s="192" t="s">
        <v>320</v>
      </c>
      <c r="R1727" s="192" t="s">
        <v>295</v>
      </c>
      <c r="S1727" s="199" t="b">
        <v>0</v>
      </c>
      <c r="V1727" s="198">
        <v>43600</v>
      </c>
      <c r="W1727" s="192" t="s">
        <v>295</v>
      </c>
      <c r="X1727"/>
      <c r="Z1727" s="192" t="s">
        <v>295</v>
      </c>
      <c r="AC1727" s="192" t="s">
        <v>4483</v>
      </c>
      <c r="AD1727" s="167"/>
      <c r="AE1727" s="192" t="s">
        <v>295</v>
      </c>
      <c r="AF1727" s="192" t="s">
        <v>295</v>
      </c>
      <c r="AG1727" s="192" t="s">
        <v>295</v>
      </c>
      <c r="AH1727" s="167"/>
      <c r="AI1727" s="192" t="s">
        <v>4934</v>
      </c>
      <c r="AJ1727" s="151" t="str">
        <f t="shared" si="26"/>
        <v>FS</v>
      </c>
      <c r="AK1727" s="151" t="b">
        <f>ISNUMBER(SEARCH("IRT",Table1[[#This Row],[Current_Status]]))</f>
        <v>0</v>
      </c>
      <c r="AL1727" s="152">
        <f>YEAR(Table1[[#This Row],[Project_Initiated]])</f>
        <v>2019</v>
      </c>
      <c r="AM1727" s="87">
        <v>43785</v>
      </c>
      <c r="AN1727" s="87" t="str">
        <f>IF(AND(Table1[[#This Row],[Completed Date]]&gt;="07/01/2019"+0,Table1[[#This Row],[Completed Date]]&lt;="6/30/2020"+0),"FY 19-20",IF(AND(Table1[[#This Row],[Completed Date]]&gt;="07/01/2018"+0,Table1[[#This Row],[Completed Date]]&lt;="6/30/2019"+0),"FY 18-19",""))</f>
        <v/>
      </c>
      <c r="AO1727" s="152" t="str">
        <f>IFERROR(FIND("R",Table1[[#This Row],[FS_Priority]]),"")</f>
        <v/>
      </c>
    </row>
    <row r="1728" spans="1:41" hidden="1" x14ac:dyDescent="0.25">
      <c r="A1728" s="192" t="s">
        <v>3235</v>
      </c>
      <c r="B1728" s="192" t="s">
        <v>295</v>
      </c>
      <c r="C1728" s="192" t="s">
        <v>3235</v>
      </c>
      <c r="D1728" s="199" t="b">
        <v>0</v>
      </c>
      <c r="E1728" s="192" t="s">
        <v>482</v>
      </c>
      <c r="F1728" s="192" t="s">
        <v>3561</v>
      </c>
      <c r="G1728" s="192" t="s">
        <v>295</v>
      </c>
      <c r="H1728" s="192" t="s">
        <v>537</v>
      </c>
      <c r="I1728" s="192" t="s">
        <v>4342</v>
      </c>
      <c r="J1728" s="192" t="s">
        <v>2839</v>
      </c>
      <c r="K1728" s="192" t="s">
        <v>4158</v>
      </c>
      <c r="L1728" s="192" t="s">
        <v>483</v>
      </c>
      <c r="M1728" s="192" t="s">
        <v>4343</v>
      </c>
      <c r="N1728" s="192" t="s">
        <v>295</v>
      </c>
      <c r="O1728" s="192" t="s">
        <v>243</v>
      </c>
      <c r="Q1728" s="192" t="s">
        <v>302</v>
      </c>
      <c r="R1728" s="192" t="s">
        <v>295</v>
      </c>
      <c r="S1728" s="199" t="b">
        <v>0</v>
      </c>
      <c r="V1728" s="198">
        <v>43600</v>
      </c>
      <c r="W1728" s="192" t="s">
        <v>295</v>
      </c>
      <c r="X1728"/>
      <c r="Z1728" s="192" t="s">
        <v>295</v>
      </c>
      <c r="AC1728" s="192" t="s">
        <v>295</v>
      </c>
      <c r="AD1728" s="167"/>
      <c r="AE1728" s="192" t="s">
        <v>295</v>
      </c>
      <c r="AF1728" s="192" t="s">
        <v>295</v>
      </c>
      <c r="AG1728" s="192" t="s">
        <v>295</v>
      </c>
      <c r="AH1728" s="167"/>
      <c r="AI1728" s="192" t="s">
        <v>4934</v>
      </c>
      <c r="AJ1728" s="151" t="str">
        <f t="shared" si="26"/>
        <v>FS</v>
      </c>
      <c r="AK1728" s="151" t="b">
        <f>ISNUMBER(SEARCH("IRT",Table1[[#This Row],[Current_Status]]))</f>
        <v>0</v>
      </c>
      <c r="AL1728" s="152">
        <f>YEAR(Table1[[#This Row],[Project_Initiated]])</f>
        <v>2019</v>
      </c>
      <c r="AM1728" s="87">
        <v>43785</v>
      </c>
      <c r="AN1728" s="87" t="str">
        <f>IF(AND(Table1[[#This Row],[Completed Date]]&gt;="07/01/2019"+0,Table1[[#This Row],[Completed Date]]&lt;="6/30/2020"+0),"FY 19-20",IF(AND(Table1[[#This Row],[Completed Date]]&gt;="07/01/2018"+0,Table1[[#This Row],[Completed Date]]&lt;="6/30/2019"+0),"FY 18-19",""))</f>
        <v/>
      </c>
      <c r="AO1728" s="152" t="str">
        <f>IFERROR(FIND("R",Table1[[#This Row],[FS_Priority]]),"")</f>
        <v/>
      </c>
    </row>
    <row r="1729" spans="1:41" hidden="1" x14ac:dyDescent="0.25">
      <c r="A1729" s="192" t="s">
        <v>3659</v>
      </c>
      <c r="B1729" s="192" t="s">
        <v>295</v>
      </c>
      <c r="C1729" s="192" t="s">
        <v>3659</v>
      </c>
      <c r="D1729" s="199" t="b">
        <v>0</v>
      </c>
      <c r="E1729" s="192" t="s">
        <v>76</v>
      </c>
      <c r="F1729" s="192" t="s">
        <v>3660</v>
      </c>
      <c r="G1729" s="192" t="s">
        <v>4484</v>
      </c>
      <c r="H1729" s="192" t="s">
        <v>369</v>
      </c>
      <c r="I1729" s="192" t="s">
        <v>4298</v>
      </c>
      <c r="J1729" s="192" t="s">
        <v>2838</v>
      </c>
      <c r="K1729" s="192" t="s">
        <v>3856</v>
      </c>
      <c r="L1729" s="192" t="s">
        <v>77</v>
      </c>
      <c r="M1729" s="192" t="s">
        <v>3857</v>
      </c>
      <c r="N1729" s="192" t="s">
        <v>295</v>
      </c>
      <c r="O1729" s="192" t="s">
        <v>263</v>
      </c>
      <c r="Q1729" s="192" t="s">
        <v>302</v>
      </c>
      <c r="R1729" s="192" t="s">
        <v>295</v>
      </c>
      <c r="S1729" s="199" t="b">
        <v>0</v>
      </c>
      <c r="V1729" s="198">
        <v>43601</v>
      </c>
      <c r="W1729" s="192" t="s">
        <v>295</v>
      </c>
      <c r="X1729"/>
      <c r="Z1729" s="192" t="s">
        <v>295</v>
      </c>
      <c r="AC1729" s="192" t="s">
        <v>5055</v>
      </c>
      <c r="AD1729" s="198">
        <v>43665</v>
      </c>
      <c r="AE1729" s="192" t="s">
        <v>583</v>
      </c>
      <c r="AF1729" s="192" t="s">
        <v>4851</v>
      </c>
      <c r="AG1729" s="192" t="s">
        <v>2884</v>
      </c>
      <c r="AH1729" s="167"/>
      <c r="AI1729" s="192" t="s">
        <v>4934</v>
      </c>
      <c r="AJ1729" s="151" t="str">
        <f t="shared" si="26"/>
        <v>FS</v>
      </c>
      <c r="AK1729" s="151" t="b">
        <f>ISNUMBER(SEARCH("IRT",Table1[[#This Row],[Current_Status]]))</f>
        <v>0</v>
      </c>
      <c r="AL1729" s="152">
        <f>YEAR(Table1[[#This Row],[Project_Initiated]])</f>
        <v>2019</v>
      </c>
      <c r="AM1729" s="87">
        <v>43785</v>
      </c>
      <c r="AN1729" s="87" t="str">
        <f>IF(AND(Table1[[#This Row],[Completed Date]]&gt;="07/01/2019"+0,Table1[[#This Row],[Completed Date]]&lt;="6/30/2020"+0),"FY 19-20",IF(AND(Table1[[#This Row],[Completed Date]]&gt;="07/01/2018"+0,Table1[[#This Row],[Completed Date]]&lt;="6/30/2019"+0),"FY 18-19",""))</f>
        <v/>
      </c>
      <c r="AO1729" s="152" t="str">
        <f>IFERROR(FIND("R",Table1[[#This Row],[FS_Priority]]),"")</f>
        <v/>
      </c>
    </row>
    <row r="1730" spans="1:41" hidden="1" x14ac:dyDescent="0.25">
      <c r="A1730" s="192" t="s">
        <v>3671</v>
      </c>
      <c r="B1730" s="192" t="s">
        <v>295</v>
      </c>
      <c r="C1730" s="192" t="s">
        <v>3671</v>
      </c>
      <c r="D1730" s="199" t="b">
        <v>0</v>
      </c>
      <c r="E1730" s="192" t="s">
        <v>151</v>
      </c>
      <c r="F1730" s="192" t="s">
        <v>3672</v>
      </c>
      <c r="G1730" s="192" t="s">
        <v>4485</v>
      </c>
      <c r="H1730" s="192" t="s">
        <v>546</v>
      </c>
      <c r="I1730" s="192" t="s">
        <v>4331</v>
      </c>
      <c r="J1730" s="192" t="s">
        <v>2820</v>
      </c>
      <c r="K1730" s="192" t="s">
        <v>4035</v>
      </c>
      <c r="L1730" s="192" t="s">
        <v>153</v>
      </c>
      <c r="M1730" s="192" t="s">
        <v>4043</v>
      </c>
      <c r="N1730" s="192" t="s">
        <v>295</v>
      </c>
      <c r="O1730" s="192" t="s">
        <v>263</v>
      </c>
      <c r="Q1730" s="192" t="s">
        <v>302</v>
      </c>
      <c r="R1730" s="192" t="s">
        <v>295</v>
      </c>
      <c r="S1730" s="199" t="b">
        <v>0</v>
      </c>
      <c r="V1730" s="198">
        <v>43602</v>
      </c>
      <c r="W1730" s="192" t="s">
        <v>295</v>
      </c>
      <c r="X1730"/>
      <c r="Z1730" s="192" t="s">
        <v>295</v>
      </c>
      <c r="AC1730" s="192" t="s">
        <v>5075</v>
      </c>
      <c r="AD1730" s="200">
        <v>43665</v>
      </c>
      <c r="AE1730" s="192" t="s">
        <v>583</v>
      </c>
      <c r="AF1730" s="192" t="s">
        <v>4863</v>
      </c>
      <c r="AG1730" s="192" t="s">
        <v>2884</v>
      </c>
      <c r="AH1730" s="167"/>
      <c r="AI1730" s="192" t="s">
        <v>4934</v>
      </c>
      <c r="AJ1730" s="151" t="str">
        <f t="shared" ref="AJ1730:AJ1793" si="27">IF(LEN(A1730)&gt;6,"FS","PD&amp;C")</f>
        <v>FS</v>
      </c>
      <c r="AK1730" s="151" t="b">
        <f>ISNUMBER(SEARCH("IRT",Table1[[#This Row],[Current_Status]]))</f>
        <v>0</v>
      </c>
      <c r="AL1730" s="152">
        <f>YEAR(Table1[[#This Row],[Project_Initiated]])</f>
        <v>2019</v>
      </c>
      <c r="AM1730" s="87">
        <v>43785</v>
      </c>
      <c r="AN1730" s="87" t="str">
        <f>IF(AND(Table1[[#This Row],[Completed Date]]&gt;="07/01/2019"+0,Table1[[#This Row],[Completed Date]]&lt;="6/30/2020"+0),"FY 19-20",IF(AND(Table1[[#This Row],[Completed Date]]&gt;="07/01/2018"+0,Table1[[#This Row],[Completed Date]]&lt;="6/30/2019"+0),"FY 18-19",""))</f>
        <v/>
      </c>
      <c r="AO1730" s="152" t="str">
        <f>IFERROR(FIND("R",Table1[[#This Row],[FS_Priority]]),"")</f>
        <v/>
      </c>
    </row>
    <row r="1731" spans="1:41" hidden="1" x14ac:dyDescent="0.25">
      <c r="A1731" s="192" t="s">
        <v>3215</v>
      </c>
      <c r="B1731" s="192" t="s">
        <v>295</v>
      </c>
      <c r="C1731" s="192" t="s">
        <v>3215</v>
      </c>
      <c r="D1731" s="199" t="b">
        <v>0</v>
      </c>
      <c r="E1731" s="192" t="s">
        <v>141</v>
      </c>
      <c r="F1731" s="192" t="s">
        <v>3403</v>
      </c>
      <c r="G1731" s="192" t="s">
        <v>295</v>
      </c>
      <c r="H1731" s="192" t="s">
        <v>537</v>
      </c>
      <c r="I1731" s="192" t="s">
        <v>4318</v>
      </c>
      <c r="J1731" s="192" t="s">
        <v>2838</v>
      </c>
      <c r="K1731" s="192" t="s">
        <v>3951</v>
      </c>
      <c r="L1731" s="192" t="s">
        <v>381</v>
      </c>
      <c r="M1731" s="192" t="s">
        <v>4319</v>
      </c>
      <c r="N1731" s="192" t="s">
        <v>295</v>
      </c>
      <c r="O1731" s="192" t="s">
        <v>243</v>
      </c>
      <c r="Q1731" s="192" t="s">
        <v>311</v>
      </c>
      <c r="R1731" s="192" t="s">
        <v>295</v>
      </c>
      <c r="S1731" s="199" t="b">
        <v>1</v>
      </c>
      <c r="V1731" s="198">
        <v>43605</v>
      </c>
      <c r="W1731" s="192" t="s">
        <v>295</v>
      </c>
      <c r="X1731"/>
      <c r="Z1731" s="192" t="s">
        <v>295</v>
      </c>
      <c r="AC1731" s="192" t="s">
        <v>3683</v>
      </c>
      <c r="AE1731" s="192" t="s">
        <v>295</v>
      </c>
      <c r="AF1731" s="192" t="s">
        <v>295</v>
      </c>
      <c r="AG1731" s="192" t="s">
        <v>295</v>
      </c>
      <c r="AH1731" s="198">
        <v>43636</v>
      </c>
      <c r="AI1731" s="192" t="s">
        <v>4934</v>
      </c>
      <c r="AJ1731" s="151" t="str">
        <f t="shared" si="27"/>
        <v>FS</v>
      </c>
      <c r="AK1731" s="151" t="b">
        <f>ISNUMBER(SEARCH("IRT",Table1[[#This Row],[Current_Status]]))</f>
        <v>0</v>
      </c>
      <c r="AL1731" s="152">
        <f>YEAR(Table1[[#This Row],[Project_Initiated]])</f>
        <v>2019</v>
      </c>
      <c r="AM1731" s="87">
        <v>43785</v>
      </c>
      <c r="AN1731" s="87" t="str">
        <f>IF(AND(Table1[[#This Row],[Completed Date]]&gt;="07/01/2019"+0,Table1[[#This Row],[Completed Date]]&lt;="6/30/2020"+0),"FY 19-20",IF(AND(Table1[[#This Row],[Completed Date]]&gt;="07/01/2018"+0,Table1[[#This Row],[Completed Date]]&lt;="6/30/2019"+0),"FY 18-19",""))</f>
        <v>FY 18-19</v>
      </c>
      <c r="AO1731" s="152" t="str">
        <f>IFERROR(FIND("R",Table1[[#This Row],[FS_Priority]]),"")</f>
        <v/>
      </c>
    </row>
    <row r="1732" spans="1:41" hidden="1" x14ac:dyDescent="0.25">
      <c r="A1732" s="192" t="s">
        <v>3221</v>
      </c>
      <c r="B1732" s="192" t="s">
        <v>295</v>
      </c>
      <c r="C1732" s="192" t="s">
        <v>3221</v>
      </c>
      <c r="D1732" s="199" t="b">
        <v>0</v>
      </c>
      <c r="E1732" s="192" t="s">
        <v>141</v>
      </c>
      <c r="F1732" s="192" t="s">
        <v>3427</v>
      </c>
      <c r="G1732" s="192" t="s">
        <v>295</v>
      </c>
      <c r="H1732" s="192" t="s">
        <v>549</v>
      </c>
      <c r="I1732" s="192" t="s">
        <v>4325</v>
      </c>
      <c r="J1732" s="192" t="s">
        <v>2838</v>
      </c>
      <c r="K1732" s="192" t="s">
        <v>3951</v>
      </c>
      <c r="L1732" s="192" t="s">
        <v>381</v>
      </c>
      <c r="M1732" s="192" t="s">
        <v>3982</v>
      </c>
      <c r="N1732" s="192" t="s">
        <v>295</v>
      </c>
      <c r="O1732" s="192" t="s">
        <v>243</v>
      </c>
      <c r="Q1732" s="192" t="s">
        <v>326</v>
      </c>
      <c r="R1732" s="192" t="s">
        <v>295</v>
      </c>
      <c r="S1732" s="199" t="b">
        <v>0</v>
      </c>
      <c r="V1732" s="198">
        <v>43606</v>
      </c>
      <c r="W1732" s="192" t="s">
        <v>295</v>
      </c>
      <c r="X1732"/>
      <c r="Z1732" s="192" t="s">
        <v>295</v>
      </c>
      <c r="AC1732" s="192" t="s">
        <v>4394</v>
      </c>
      <c r="AE1732" s="192" t="s">
        <v>295</v>
      </c>
      <c r="AF1732" s="192" t="s">
        <v>295</v>
      </c>
      <c r="AG1732" s="192" t="s">
        <v>295</v>
      </c>
      <c r="AH1732" s="200">
        <v>43662</v>
      </c>
      <c r="AI1732" s="192" t="s">
        <v>4934</v>
      </c>
      <c r="AJ1732" s="151" t="str">
        <f t="shared" si="27"/>
        <v>FS</v>
      </c>
      <c r="AK1732" s="151" t="b">
        <f>ISNUMBER(SEARCH("IRT",Table1[[#This Row],[Current_Status]]))</f>
        <v>0</v>
      </c>
      <c r="AL1732" s="152">
        <f>YEAR(Table1[[#This Row],[Project_Initiated]])</f>
        <v>2019</v>
      </c>
      <c r="AM1732" s="87">
        <v>43785</v>
      </c>
      <c r="AN1732" s="87" t="str">
        <f>IF(AND(Table1[[#This Row],[Completed Date]]&gt;="07/01/2019"+0,Table1[[#This Row],[Completed Date]]&lt;="6/30/2020"+0),"FY 19-20",IF(AND(Table1[[#This Row],[Completed Date]]&gt;="07/01/2018"+0,Table1[[#This Row],[Completed Date]]&lt;="6/30/2019"+0),"FY 18-19",""))</f>
        <v>FY 19-20</v>
      </c>
      <c r="AO1732" s="152" t="str">
        <f>IFERROR(FIND("R",Table1[[#This Row],[FS_Priority]]),"")</f>
        <v/>
      </c>
    </row>
    <row r="1733" spans="1:41" hidden="1" x14ac:dyDescent="0.25">
      <c r="A1733" s="192" t="s">
        <v>3216</v>
      </c>
      <c r="B1733" s="192" t="s">
        <v>295</v>
      </c>
      <c r="C1733" s="192" t="s">
        <v>3216</v>
      </c>
      <c r="D1733" s="199" t="b">
        <v>0</v>
      </c>
      <c r="E1733" s="192" t="s">
        <v>141</v>
      </c>
      <c r="F1733" s="192" t="s">
        <v>3406</v>
      </c>
      <c r="G1733" s="192" t="s">
        <v>295</v>
      </c>
      <c r="H1733" s="192" t="s">
        <v>549</v>
      </c>
      <c r="I1733" s="192" t="s">
        <v>4320</v>
      </c>
      <c r="J1733" s="192" t="s">
        <v>2838</v>
      </c>
      <c r="K1733" s="192" t="s">
        <v>3951</v>
      </c>
      <c r="L1733" s="192" t="s">
        <v>381</v>
      </c>
      <c r="M1733" s="192" t="s">
        <v>3982</v>
      </c>
      <c r="N1733" s="192" t="s">
        <v>295</v>
      </c>
      <c r="O1733" s="192" t="s">
        <v>243</v>
      </c>
      <c r="Q1733" s="192" t="s">
        <v>313</v>
      </c>
      <c r="R1733" s="192" t="s">
        <v>295</v>
      </c>
      <c r="S1733" s="199" t="b">
        <v>0</v>
      </c>
      <c r="V1733" s="198">
        <v>43606</v>
      </c>
      <c r="W1733" s="192" t="s">
        <v>295</v>
      </c>
      <c r="X1733"/>
      <c r="Z1733" s="192" t="s">
        <v>295</v>
      </c>
      <c r="AC1733" s="192" t="s">
        <v>4394</v>
      </c>
      <c r="AE1733" s="192" t="s">
        <v>295</v>
      </c>
      <c r="AF1733" s="192" t="s">
        <v>295</v>
      </c>
      <c r="AG1733" s="192" t="s">
        <v>295</v>
      </c>
      <c r="AH1733" s="198">
        <v>43662</v>
      </c>
      <c r="AI1733" s="192" t="s">
        <v>4934</v>
      </c>
      <c r="AJ1733" s="151" t="str">
        <f t="shared" si="27"/>
        <v>FS</v>
      </c>
      <c r="AK1733" s="151" t="b">
        <f>ISNUMBER(SEARCH("IRT",Table1[[#This Row],[Current_Status]]))</f>
        <v>0</v>
      </c>
      <c r="AL1733" s="152">
        <f>YEAR(Table1[[#This Row],[Project_Initiated]])</f>
        <v>2019</v>
      </c>
      <c r="AM1733" s="87">
        <v>43785</v>
      </c>
      <c r="AN1733" s="87" t="str">
        <f>IF(AND(Table1[[#This Row],[Completed Date]]&gt;="07/01/2019"+0,Table1[[#This Row],[Completed Date]]&lt;="6/30/2020"+0),"FY 19-20",IF(AND(Table1[[#This Row],[Completed Date]]&gt;="07/01/2018"+0,Table1[[#This Row],[Completed Date]]&lt;="6/30/2019"+0),"FY 18-19",""))</f>
        <v>FY 19-20</v>
      </c>
      <c r="AO1733" s="152" t="str">
        <f>IFERROR(FIND("R",Table1[[#This Row],[FS_Priority]]),"")</f>
        <v/>
      </c>
    </row>
    <row r="1734" spans="1:41" hidden="1" x14ac:dyDescent="0.25">
      <c r="A1734" s="192" t="s">
        <v>3760</v>
      </c>
      <c r="B1734" s="192" t="s">
        <v>295</v>
      </c>
      <c r="C1734" s="192" t="s">
        <v>3760</v>
      </c>
      <c r="D1734" s="199" t="b">
        <v>0</v>
      </c>
      <c r="E1734" s="192" t="s">
        <v>267</v>
      </c>
      <c r="F1734" s="192" t="s">
        <v>3761</v>
      </c>
      <c r="G1734" s="192" t="s">
        <v>4515</v>
      </c>
      <c r="H1734" s="192" t="s">
        <v>481</v>
      </c>
      <c r="I1734" s="192" t="s">
        <v>295</v>
      </c>
      <c r="J1734" s="192" t="s">
        <v>2851</v>
      </c>
      <c r="K1734" s="192" t="s">
        <v>37</v>
      </c>
      <c r="L1734" s="192" t="s">
        <v>478</v>
      </c>
      <c r="M1734" s="192" t="s">
        <v>4390</v>
      </c>
      <c r="N1734" s="192" t="s">
        <v>295</v>
      </c>
      <c r="O1734" s="192" t="s">
        <v>4379</v>
      </c>
      <c r="P1734" s="167"/>
      <c r="Q1734" s="192" t="s">
        <v>3588</v>
      </c>
      <c r="R1734" s="192" t="s">
        <v>295</v>
      </c>
      <c r="S1734" s="199" t="b">
        <v>0</v>
      </c>
      <c r="V1734" s="198">
        <v>43607</v>
      </c>
      <c r="W1734" s="192" t="s">
        <v>295</v>
      </c>
      <c r="X1734"/>
      <c r="Z1734" s="192" t="s">
        <v>295</v>
      </c>
      <c r="AC1734" s="192" t="s">
        <v>295</v>
      </c>
      <c r="AE1734" s="192" t="s">
        <v>583</v>
      </c>
      <c r="AF1734" s="192" t="s">
        <v>4516</v>
      </c>
      <c r="AG1734" s="192" t="s">
        <v>295</v>
      </c>
      <c r="AH1734" s="200">
        <v>43706</v>
      </c>
      <c r="AI1734" s="192" t="s">
        <v>4934</v>
      </c>
      <c r="AJ1734" s="151" t="str">
        <f t="shared" si="27"/>
        <v>FS</v>
      </c>
      <c r="AK1734" s="151" t="b">
        <f>ISNUMBER(SEARCH("IRT",Table1[[#This Row],[Current_Status]]))</f>
        <v>0</v>
      </c>
      <c r="AL1734" s="152">
        <f>YEAR(Table1[[#This Row],[Project_Initiated]])</f>
        <v>2019</v>
      </c>
      <c r="AM1734" s="87">
        <v>43785</v>
      </c>
      <c r="AN1734" s="87" t="str">
        <f>IF(AND(Table1[[#This Row],[Completed Date]]&gt;="07/01/2019"+0,Table1[[#This Row],[Completed Date]]&lt;="6/30/2020"+0),"FY 19-20",IF(AND(Table1[[#This Row],[Completed Date]]&gt;="07/01/2018"+0,Table1[[#This Row],[Completed Date]]&lt;="6/30/2019"+0),"FY 18-19",""))</f>
        <v>FY 19-20</v>
      </c>
      <c r="AO1734" s="152">
        <f>IFERROR(FIND("R",Table1[[#This Row],[FS_Priority]]),"")</f>
        <v>1</v>
      </c>
    </row>
    <row r="1735" spans="1:41" hidden="1" x14ac:dyDescent="0.25">
      <c r="A1735" s="192" t="s">
        <v>3654</v>
      </c>
      <c r="B1735" s="192" t="s">
        <v>295</v>
      </c>
      <c r="C1735" s="192" t="s">
        <v>3654</v>
      </c>
      <c r="D1735" s="199" t="b">
        <v>0</v>
      </c>
      <c r="E1735" s="192" t="s">
        <v>21</v>
      </c>
      <c r="F1735" s="192" t="s">
        <v>3655</v>
      </c>
      <c r="G1735" s="192" t="s">
        <v>295</v>
      </c>
      <c r="H1735" s="192" t="s">
        <v>407</v>
      </c>
      <c r="I1735" s="192" t="s">
        <v>4294</v>
      </c>
      <c r="J1735" s="192" t="s">
        <v>2838</v>
      </c>
      <c r="K1735" s="192" t="s">
        <v>3774</v>
      </c>
      <c r="L1735" s="192" t="s">
        <v>4821</v>
      </c>
      <c r="M1735" s="192" t="s">
        <v>3775</v>
      </c>
      <c r="N1735" s="192" t="s">
        <v>295</v>
      </c>
      <c r="O1735" s="192" t="s">
        <v>263</v>
      </c>
      <c r="P1735" s="167"/>
      <c r="Q1735" s="192" t="s">
        <v>302</v>
      </c>
      <c r="R1735" s="192" t="s">
        <v>295</v>
      </c>
      <c r="S1735" s="199" t="b">
        <v>0</v>
      </c>
      <c r="T1735" s="167"/>
      <c r="V1735" s="198">
        <v>43608</v>
      </c>
      <c r="W1735" s="192" t="s">
        <v>295</v>
      </c>
      <c r="X1735"/>
      <c r="Z1735" s="192" t="s">
        <v>295</v>
      </c>
      <c r="AC1735" s="192" t="s">
        <v>4612</v>
      </c>
      <c r="AE1735" s="192" t="s">
        <v>263</v>
      </c>
      <c r="AF1735" s="192" t="s">
        <v>295</v>
      </c>
      <c r="AG1735" s="192" t="s">
        <v>295</v>
      </c>
      <c r="AH1735" s="200">
        <v>43724</v>
      </c>
      <c r="AI1735" s="192" t="s">
        <v>4934</v>
      </c>
      <c r="AJ1735" s="151" t="str">
        <f t="shared" si="27"/>
        <v>FS</v>
      </c>
      <c r="AK1735" s="151" t="b">
        <f>ISNUMBER(SEARCH("IRT",Table1[[#This Row],[Current_Status]]))</f>
        <v>0</v>
      </c>
      <c r="AL1735" s="152">
        <f>YEAR(Table1[[#This Row],[Project_Initiated]])</f>
        <v>2019</v>
      </c>
      <c r="AM1735" s="87">
        <v>43785</v>
      </c>
      <c r="AN1735" s="87" t="str">
        <f>IF(AND(Table1[[#This Row],[Completed Date]]&gt;="07/01/2019"+0,Table1[[#This Row],[Completed Date]]&lt;="6/30/2020"+0),"FY 19-20",IF(AND(Table1[[#This Row],[Completed Date]]&gt;="07/01/2018"+0,Table1[[#This Row],[Completed Date]]&lt;="6/30/2019"+0),"FY 18-19",""))</f>
        <v>FY 19-20</v>
      </c>
      <c r="AO1735" s="152" t="str">
        <f>IFERROR(FIND("R",Table1[[#This Row],[FS_Priority]]),"")</f>
        <v/>
      </c>
    </row>
    <row r="1736" spans="1:41" hidden="1" x14ac:dyDescent="0.25">
      <c r="A1736" s="192" t="s">
        <v>3656</v>
      </c>
      <c r="B1736" s="192" t="s">
        <v>295</v>
      </c>
      <c r="C1736" s="192" t="s">
        <v>3656</v>
      </c>
      <c r="D1736" s="199" t="b">
        <v>0</v>
      </c>
      <c r="E1736" s="192" t="s">
        <v>21</v>
      </c>
      <c r="F1736" s="192" t="s">
        <v>3657</v>
      </c>
      <c r="G1736" s="192" t="s">
        <v>295</v>
      </c>
      <c r="H1736" s="192" t="s">
        <v>407</v>
      </c>
      <c r="I1736" s="192" t="s">
        <v>4295</v>
      </c>
      <c r="J1736" s="192" t="s">
        <v>2851</v>
      </c>
      <c r="K1736" s="192" t="s">
        <v>3774</v>
      </c>
      <c r="L1736" s="192" t="s">
        <v>4821</v>
      </c>
      <c r="M1736" s="192" t="s">
        <v>3775</v>
      </c>
      <c r="N1736" s="192" t="s">
        <v>295</v>
      </c>
      <c r="O1736" s="192" t="s">
        <v>263</v>
      </c>
      <c r="P1736" s="167"/>
      <c r="Q1736" s="192" t="s">
        <v>320</v>
      </c>
      <c r="R1736" s="192" t="s">
        <v>295</v>
      </c>
      <c r="S1736" s="199" t="b">
        <v>0</v>
      </c>
      <c r="T1736" s="167"/>
      <c r="V1736" s="198">
        <v>43608</v>
      </c>
      <c r="W1736" s="192" t="s">
        <v>295</v>
      </c>
      <c r="X1736"/>
      <c r="Z1736" s="192" t="s">
        <v>295</v>
      </c>
      <c r="AC1736" s="192" t="s">
        <v>3658</v>
      </c>
      <c r="AE1736" s="192" t="s">
        <v>263</v>
      </c>
      <c r="AF1736" s="192" t="s">
        <v>295</v>
      </c>
      <c r="AG1736" s="192" t="s">
        <v>295</v>
      </c>
      <c r="AH1736" s="200">
        <v>43635</v>
      </c>
      <c r="AI1736" s="192" t="s">
        <v>4934</v>
      </c>
      <c r="AJ1736" s="151" t="str">
        <f t="shared" si="27"/>
        <v>FS</v>
      </c>
      <c r="AK1736" s="151" t="b">
        <f>ISNUMBER(SEARCH("IRT",Table1[[#This Row],[Current_Status]]))</f>
        <v>0</v>
      </c>
      <c r="AL1736" s="152">
        <f>YEAR(Table1[[#This Row],[Project_Initiated]])</f>
        <v>2019</v>
      </c>
      <c r="AM1736" s="87">
        <v>43785</v>
      </c>
      <c r="AN1736" s="87" t="str">
        <f>IF(AND(Table1[[#This Row],[Completed Date]]&gt;="07/01/2019"+0,Table1[[#This Row],[Completed Date]]&lt;="6/30/2020"+0),"FY 19-20",IF(AND(Table1[[#This Row],[Completed Date]]&gt;="07/01/2018"+0,Table1[[#This Row],[Completed Date]]&lt;="6/30/2019"+0),"FY 18-19",""))</f>
        <v>FY 18-19</v>
      </c>
      <c r="AO1736" s="152" t="str">
        <f>IFERROR(FIND("R",Table1[[#This Row],[FS_Priority]]),"")</f>
        <v/>
      </c>
    </row>
    <row r="1737" spans="1:41" hidden="1" x14ac:dyDescent="0.25">
      <c r="A1737" s="192" t="s">
        <v>4541</v>
      </c>
      <c r="B1737" s="192" t="s">
        <v>295</v>
      </c>
      <c r="C1737" s="192" t="s">
        <v>4541</v>
      </c>
      <c r="D1737" s="199" t="b">
        <v>0</v>
      </c>
      <c r="E1737" s="192" t="s">
        <v>76</v>
      </c>
      <c r="F1737" s="192" t="s">
        <v>4613</v>
      </c>
      <c r="G1737" s="192" t="s">
        <v>295</v>
      </c>
      <c r="H1737" s="192" t="s">
        <v>1092</v>
      </c>
      <c r="I1737" s="192" t="s">
        <v>4614</v>
      </c>
      <c r="J1737" s="192" t="s">
        <v>2839</v>
      </c>
      <c r="K1737" s="192" t="s">
        <v>3856</v>
      </c>
      <c r="L1737" s="192" t="s">
        <v>77</v>
      </c>
      <c r="M1737" s="192" t="s">
        <v>3885</v>
      </c>
      <c r="N1737" s="192" t="s">
        <v>295</v>
      </c>
      <c r="O1737" s="192" t="s">
        <v>243</v>
      </c>
      <c r="P1737" s="167"/>
      <c r="Q1737" s="192" t="s">
        <v>326</v>
      </c>
      <c r="R1737" s="192" t="s">
        <v>295</v>
      </c>
      <c r="S1737" s="199" t="b">
        <v>0</v>
      </c>
      <c r="T1737" s="167"/>
      <c r="V1737" s="198">
        <v>43623</v>
      </c>
      <c r="W1737" s="192" t="s">
        <v>295</v>
      </c>
      <c r="X1737"/>
      <c r="Z1737" s="192" t="s">
        <v>295</v>
      </c>
      <c r="AC1737" s="192" t="s">
        <v>295</v>
      </c>
      <c r="AE1737" s="192" t="s">
        <v>243</v>
      </c>
      <c r="AF1737" s="192" t="s">
        <v>295</v>
      </c>
      <c r="AG1737" s="192" t="s">
        <v>295</v>
      </c>
      <c r="AH1737"/>
      <c r="AI1737" s="192" t="s">
        <v>4787</v>
      </c>
      <c r="AJ1737" s="151" t="str">
        <f t="shared" si="27"/>
        <v>FS</v>
      </c>
      <c r="AK1737" s="151" t="b">
        <f>ISNUMBER(SEARCH("IRT",Table1[[#This Row],[Current_Status]]))</f>
        <v>0</v>
      </c>
      <c r="AL1737" s="152">
        <f>YEAR(Table1[[#This Row],[Project_Initiated]])</f>
        <v>2019</v>
      </c>
      <c r="AM1737" s="87">
        <v>43785</v>
      </c>
      <c r="AN1737" s="87" t="str">
        <f>IF(AND(Table1[[#This Row],[Completed Date]]&gt;="07/01/2019"+0,Table1[[#This Row],[Completed Date]]&lt;="6/30/2020"+0),"FY 19-20",IF(AND(Table1[[#This Row],[Completed Date]]&gt;="07/01/2018"+0,Table1[[#This Row],[Completed Date]]&lt;="6/30/2019"+0),"FY 18-19",""))</f>
        <v/>
      </c>
      <c r="AO1737" s="152" t="str">
        <f>IFERROR(FIND("R",Table1[[#This Row],[FS_Priority]]),"")</f>
        <v/>
      </c>
    </row>
    <row r="1738" spans="1:41" hidden="1" x14ac:dyDescent="0.25">
      <c r="A1738" s="192" t="s">
        <v>4593</v>
      </c>
      <c r="B1738" s="192" t="s">
        <v>295</v>
      </c>
      <c r="C1738" s="192" t="s">
        <v>4593</v>
      </c>
      <c r="D1738" s="199" t="b">
        <v>0</v>
      </c>
      <c r="E1738" s="192" t="s">
        <v>211</v>
      </c>
      <c r="F1738" s="192" t="s">
        <v>4615</v>
      </c>
      <c r="G1738" s="192" t="s">
        <v>5006</v>
      </c>
      <c r="H1738" s="192" t="s">
        <v>542</v>
      </c>
      <c r="I1738" s="192" t="s">
        <v>4616</v>
      </c>
      <c r="J1738" s="192" t="s">
        <v>2852</v>
      </c>
      <c r="K1738" s="192" t="s">
        <v>4222</v>
      </c>
      <c r="L1738" s="192" t="s">
        <v>4866</v>
      </c>
      <c r="M1738" s="192" t="s">
        <v>4161</v>
      </c>
      <c r="N1738" s="192" t="s">
        <v>295</v>
      </c>
      <c r="O1738" s="192" t="s">
        <v>263</v>
      </c>
      <c r="Q1738" s="192" t="s">
        <v>323</v>
      </c>
      <c r="R1738" s="192" t="s">
        <v>295</v>
      </c>
      <c r="S1738" s="199" t="b">
        <v>0</v>
      </c>
      <c r="V1738" s="198">
        <v>43627</v>
      </c>
      <c r="W1738" s="192" t="s">
        <v>295</v>
      </c>
      <c r="X1738"/>
      <c r="Z1738" s="192" t="s">
        <v>295</v>
      </c>
      <c r="AC1738" s="192" t="s">
        <v>295</v>
      </c>
      <c r="AE1738" s="192" t="s">
        <v>583</v>
      </c>
      <c r="AF1738" s="192" t="s">
        <v>5068</v>
      </c>
      <c r="AG1738" s="192" t="s">
        <v>2883</v>
      </c>
      <c r="AH1738" s="167"/>
      <c r="AI1738" s="192" t="s">
        <v>4787</v>
      </c>
      <c r="AJ1738" s="151" t="str">
        <f t="shared" si="27"/>
        <v>FS</v>
      </c>
      <c r="AK1738" s="151" t="b">
        <f>ISNUMBER(SEARCH("IRT",Table1[[#This Row],[Current_Status]]))</f>
        <v>0</v>
      </c>
      <c r="AL1738" s="152">
        <f>YEAR(Table1[[#This Row],[Project_Initiated]])</f>
        <v>2019</v>
      </c>
      <c r="AM1738" s="87">
        <v>43785</v>
      </c>
      <c r="AN1738" s="87" t="str">
        <f>IF(AND(Table1[[#This Row],[Completed Date]]&gt;="07/01/2019"+0,Table1[[#This Row],[Completed Date]]&lt;="6/30/2020"+0),"FY 19-20",IF(AND(Table1[[#This Row],[Completed Date]]&gt;="07/01/2018"+0,Table1[[#This Row],[Completed Date]]&lt;="6/30/2019"+0),"FY 18-19",""))</f>
        <v/>
      </c>
      <c r="AO1738" s="152" t="str">
        <f>IFERROR(FIND("R",Table1[[#This Row],[FS_Priority]]),"")</f>
        <v/>
      </c>
    </row>
    <row r="1739" spans="1:41" hidden="1" x14ac:dyDescent="0.25">
      <c r="A1739" s="192" t="s">
        <v>4595</v>
      </c>
      <c r="B1739" s="192" t="s">
        <v>295</v>
      </c>
      <c r="C1739" s="192" t="s">
        <v>4595</v>
      </c>
      <c r="D1739" s="199" t="b">
        <v>0</v>
      </c>
      <c r="E1739" s="192" t="s">
        <v>211</v>
      </c>
      <c r="F1739" s="192" t="s">
        <v>4617</v>
      </c>
      <c r="G1739" s="192" t="s">
        <v>2807</v>
      </c>
      <c r="H1739" s="192" t="s">
        <v>542</v>
      </c>
      <c r="I1739" s="192" t="s">
        <v>4616</v>
      </c>
      <c r="J1739" s="192" t="s">
        <v>2852</v>
      </c>
      <c r="K1739" s="192" t="s">
        <v>4222</v>
      </c>
      <c r="L1739" s="192" t="s">
        <v>4866</v>
      </c>
      <c r="M1739" s="192" t="s">
        <v>4161</v>
      </c>
      <c r="N1739" s="192" t="s">
        <v>295</v>
      </c>
      <c r="O1739" s="192" t="s">
        <v>263</v>
      </c>
      <c r="Q1739" s="192" t="s">
        <v>324</v>
      </c>
      <c r="R1739" s="192" t="s">
        <v>295</v>
      </c>
      <c r="S1739" s="199" t="b">
        <v>0</v>
      </c>
      <c r="V1739" s="198">
        <v>43627</v>
      </c>
      <c r="W1739" s="192" t="s">
        <v>295</v>
      </c>
      <c r="X1739"/>
      <c r="Z1739" s="192" t="s">
        <v>295</v>
      </c>
      <c r="AC1739" s="192" t="s">
        <v>295</v>
      </c>
      <c r="AE1739" s="192" t="s">
        <v>583</v>
      </c>
      <c r="AF1739" s="192" t="s">
        <v>5069</v>
      </c>
      <c r="AG1739" s="192" t="s">
        <v>2883</v>
      </c>
      <c r="AH1739" s="167"/>
      <c r="AI1739" s="192" t="s">
        <v>4787</v>
      </c>
      <c r="AJ1739" s="151" t="str">
        <f t="shared" si="27"/>
        <v>FS</v>
      </c>
      <c r="AK1739" s="151" t="b">
        <f>ISNUMBER(SEARCH("IRT",Table1[[#This Row],[Current_Status]]))</f>
        <v>0</v>
      </c>
      <c r="AL1739" s="152">
        <f>YEAR(Table1[[#This Row],[Project_Initiated]])</f>
        <v>2019</v>
      </c>
      <c r="AM1739" s="87">
        <v>43785</v>
      </c>
      <c r="AN1739" s="87" t="str">
        <f>IF(AND(Table1[[#This Row],[Completed Date]]&gt;="07/01/2019"+0,Table1[[#This Row],[Completed Date]]&lt;="6/30/2020"+0),"FY 19-20",IF(AND(Table1[[#This Row],[Completed Date]]&gt;="07/01/2018"+0,Table1[[#This Row],[Completed Date]]&lt;="6/30/2019"+0),"FY 18-19",""))</f>
        <v/>
      </c>
      <c r="AO1739" s="152" t="str">
        <f>IFERROR(FIND("R",Table1[[#This Row],[FS_Priority]]),"")</f>
        <v/>
      </c>
    </row>
    <row r="1740" spans="1:41" hidden="1" x14ac:dyDescent="0.25">
      <c r="A1740" s="192" t="s">
        <v>4587</v>
      </c>
      <c r="B1740" s="192" t="s">
        <v>295</v>
      </c>
      <c r="C1740" s="192" t="s">
        <v>4587</v>
      </c>
      <c r="D1740" s="199" t="b">
        <v>0</v>
      </c>
      <c r="E1740" s="192" t="s">
        <v>211</v>
      </c>
      <c r="F1740" s="192" t="s">
        <v>4618</v>
      </c>
      <c r="G1740" s="192" t="s">
        <v>5066</v>
      </c>
      <c r="H1740" s="192" t="s">
        <v>542</v>
      </c>
      <c r="I1740" s="192" t="s">
        <v>4619</v>
      </c>
      <c r="J1740" s="192" t="s">
        <v>2852</v>
      </c>
      <c r="K1740" s="192" t="s">
        <v>4222</v>
      </c>
      <c r="L1740" s="192" t="s">
        <v>4866</v>
      </c>
      <c r="M1740" s="192" t="s">
        <v>4161</v>
      </c>
      <c r="N1740" s="192" t="s">
        <v>295</v>
      </c>
      <c r="O1740" s="192" t="s">
        <v>263</v>
      </c>
      <c r="Q1740" s="192" t="s">
        <v>302</v>
      </c>
      <c r="R1740" s="192" t="s">
        <v>295</v>
      </c>
      <c r="S1740" s="199" t="b">
        <v>0</v>
      </c>
      <c r="T1740" s="167"/>
      <c r="V1740" s="198">
        <v>43627</v>
      </c>
      <c r="W1740" s="192" t="s">
        <v>295</v>
      </c>
      <c r="X1740"/>
      <c r="Z1740" s="192" t="s">
        <v>295</v>
      </c>
      <c r="AC1740" s="192" t="s">
        <v>295</v>
      </c>
      <c r="AE1740" s="192" t="s">
        <v>583</v>
      </c>
      <c r="AF1740" s="192" t="s">
        <v>5067</v>
      </c>
      <c r="AG1740" s="192" t="s">
        <v>2883</v>
      </c>
      <c r="AH1740"/>
      <c r="AI1740" s="192" t="s">
        <v>4787</v>
      </c>
      <c r="AJ1740" s="151" t="str">
        <f t="shared" si="27"/>
        <v>FS</v>
      </c>
      <c r="AK1740" s="151" t="b">
        <f>ISNUMBER(SEARCH("IRT",Table1[[#This Row],[Current_Status]]))</f>
        <v>0</v>
      </c>
      <c r="AL1740" s="152">
        <f>YEAR(Table1[[#This Row],[Project_Initiated]])</f>
        <v>2019</v>
      </c>
      <c r="AM1740" s="87">
        <v>43785</v>
      </c>
      <c r="AN1740" s="87" t="str">
        <f>IF(AND(Table1[[#This Row],[Completed Date]]&gt;="07/01/2019"+0,Table1[[#This Row],[Completed Date]]&lt;="6/30/2020"+0),"FY 19-20",IF(AND(Table1[[#This Row],[Completed Date]]&gt;="07/01/2018"+0,Table1[[#This Row],[Completed Date]]&lt;="6/30/2019"+0),"FY 18-19",""))</f>
        <v/>
      </c>
      <c r="AO1740" s="152" t="str">
        <f>IFERROR(FIND("R",Table1[[#This Row],[FS_Priority]]),"")</f>
        <v/>
      </c>
    </row>
    <row r="1741" spans="1:41" hidden="1" x14ac:dyDescent="0.25">
      <c r="A1741" s="192" t="s">
        <v>4589</v>
      </c>
      <c r="B1741" s="192" t="s">
        <v>295</v>
      </c>
      <c r="C1741" s="192" t="s">
        <v>4589</v>
      </c>
      <c r="D1741" s="199" t="b">
        <v>0</v>
      </c>
      <c r="E1741" s="192" t="s">
        <v>211</v>
      </c>
      <c r="F1741" s="192" t="s">
        <v>4620</v>
      </c>
      <c r="G1741" s="192" t="s">
        <v>295</v>
      </c>
      <c r="H1741" s="192" t="s">
        <v>535</v>
      </c>
      <c r="I1741" s="192" t="s">
        <v>4621</v>
      </c>
      <c r="J1741" s="192" t="s">
        <v>2839</v>
      </c>
      <c r="K1741" s="192" t="s">
        <v>4222</v>
      </c>
      <c r="L1741" s="192" t="s">
        <v>4866</v>
      </c>
      <c r="M1741" s="192" t="s">
        <v>4232</v>
      </c>
      <c r="N1741" s="192" t="s">
        <v>295</v>
      </c>
      <c r="O1741" s="192" t="s">
        <v>243</v>
      </c>
      <c r="Q1741" s="192" t="s">
        <v>320</v>
      </c>
      <c r="R1741" s="192" t="s">
        <v>295</v>
      </c>
      <c r="S1741" s="199" t="b">
        <v>0</v>
      </c>
      <c r="V1741" s="198">
        <v>43627</v>
      </c>
      <c r="W1741" s="192" t="s">
        <v>295</v>
      </c>
      <c r="X1741" s="167"/>
      <c r="Y1741" s="167"/>
      <c r="Z1741" s="192" t="s">
        <v>295</v>
      </c>
      <c r="AC1741" s="192" t="s">
        <v>295</v>
      </c>
      <c r="AE1741" s="192" t="s">
        <v>243</v>
      </c>
      <c r="AF1741" s="192" t="s">
        <v>295</v>
      </c>
      <c r="AG1741" s="192" t="s">
        <v>295</v>
      </c>
      <c r="AH1741"/>
      <c r="AI1741" s="192" t="s">
        <v>4787</v>
      </c>
      <c r="AJ1741" s="151" t="str">
        <f t="shared" si="27"/>
        <v>FS</v>
      </c>
      <c r="AK1741" s="151" t="b">
        <f>ISNUMBER(SEARCH("IRT",Table1[[#This Row],[Current_Status]]))</f>
        <v>0</v>
      </c>
      <c r="AL1741" s="152">
        <f>YEAR(Table1[[#This Row],[Project_Initiated]])</f>
        <v>2019</v>
      </c>
      <c r="AM1741" s="87">
        <v>43785</v>
      </c>
      <c r="AN1741" s="87" t="str">
        <f>IF(AND(Table1[[#This Row],[Completed Date]]&gt;="07/01/2019"+0,Table1[[#This Row],[Completed Date]]&lt;="6/30/2020"+0),"FY 19-20",IF(AND(Table1[[#This Row],[Completed Date]]&gt;="07/01/2018"+0,Table1[[#This Row],[Completed Date]]&lt;="6/30/2019"+0),"FY 18-19",""))</f>
        <v/>
      </c>
      <c r="AO1741" s="152" t="str">
        <f>IFERROR(FIND("R",Table1[[#This Row],[FS_Priority]]),"")</f>
        <v/>
      </c>
    </row>
    <row r="1742" spans="1:41" hidden="1" x14ac:dyDescent="0.25">
      <c r="A1742" s="192" t="s">
        <v>4591</v>
      </c>
      <c r="B1742" s="192" t="s">
        <v>295</v>
      </c>
      <c r="C1742" s="192" t="s">
        <v>4591</v>
      </c>
      <c r="D1742" s="199" t="b">
        <v>0</v>
      </c>
      <c r="E1742" s="192" t="s">
        <v>211</v>
      </c>
      <c r="F1742" s="192" t="s">
        <v>4622</v>
      </c>
      <c r="G1742" s="192" t="s">
        <v>5100</v>
      </c>
      <c r="H1742" s="192" t="s">
        <v>535</v>
      </c>
      <c r="I1742" s="192" t="s">
        <v>4623</v>
      </c>
      <c r="J1742" s="192" t="s">
        <v>2827</v>
      </c>
      <c r="K1742" s="192" t="s">
        <v>4222</v>
      </c>
      <c r="L1742" s="192" t="s">
        <v>4866</v>
      </c>
      <c r="M1742" s="192" t="s">
        <v>4232</v>
      </c>
      <c r="N1742" s="192" t="s">
        <v>295</v>
      </c>
      <c r="O1742" s="192" t="s">
        <v>263</v>
      </c>
      <c r="Q1742" s="192" t="s">
        <v>264</v>
      </c>
      <c r="R1742" s="192" t="s">
        <v>295</v>
      </c>
      <c r="S1742" s="199" t="b">
        <v>0</v>
      </c>
      <c r="V1742" s="198">
        <v>43628</v>
      </c>
      <c r="W1742" s="192" t="s">
        <v>295</v>
      </c>
      <c r="X1742"/>
      <c r="Z1742" s="192" t="s">
        <v>295</v>
      </c>
      <c r="AC1742" s="192" t="s">
        <v>295</v>
      </c>
      <c r="AE1742" s="192" t="s">
        <v>583</v>
      </c>
      <c r="AF1742" s="192" t="s">
        <v>5101</v>
      </c>
      <c r="AG1742" s="192" t="s">
        <v>2883</v>
      </c>
      <c r="AH1742" s="167"/>
      <c r="AI1742" s="192" t="s">
        <v>4787</v>
      </c>
      <c r="AJ1742" s="151" t="str">
        <f t="shared" si="27"/>
        <v>FS</v>
      </c>
      <c r="AK1742" s="151" t="b">
        <f>ISNUMBER(SEARCH("IRT",Table1[[#This Row],[Current_Status]]))</f>
        <v>0</v>
      </c>
      <c r="AL1742" s="152">
        <f>YEAR(Table1[[#This Row],[Project_Initiated]])</f>
        <v>2019</v>
      </c>
      <c r="AM1742" s="87">
        <v>43785</v>
      </c>
      <c r="AN1742" s="87" t="str">
        <f>IF(AND(Table1[[#This Row],[Completed Date]]&gt;="07/01/2019"+0,Table1[[#This Row],[Completed Date]]&lt;="6/30/2020"+0),"FY 19-20",IF(AND(Table1[[#This Row],[Completed Date]]&gt;="07/01/2018"+0,Table1[[#This Row],[Completed Date]]&lt;="6/30/2019"+0),"FY 18-19",""))</f>
        <v/>
      </c>
      <c r="AO1742" s="152" t="str">
        <f>IFERROR(FIND("R",Table1[[#This Row],[FS_Priority]]),"")</f>
        <v/>
      </c>
    </row>
    <row r="1743" spans="1:41" hidden="1" x14ac:dyDescent="0.25">
      <c r="A1743" s="192" t="s">
        <v>4548</v>
      </c>
      <c r="B1743" s="192" t="s">
        <v>295</v>
      </c>
      <c r="C1743" s="192" t="s">
        <v>4548</v>
      </c>
      <c r="D1743" s="199" t="b">
        <v>0</v>
      </c>
      <c r="E1743" s="192" t="s">
        <v>141</v>
      </c>
      <c r="F1743" s="192" t="s">
        <v>4624</v>
      </c>
      <c r="G1743" s="192" t="s">
        <v>295</v>
      </c>
      <c r="H1743" s="192" t="s">
        <v>4625</v>
      </c>
      <c r="I1743" s="192" t="s">
        <v>4626</v>
      </c>
      <c r="J1743" s="192" t="s">
        <v>2839</v>
      </c>
      <c r="K1743" s="192" t="s">
        <v>3951</v>
      </c>
      <c r="L1743" s="192" t="s">
        <v>381</v>
      </c>
      <c r="M1743" s="192" t="s">
        <v>4315</v>
      </c>
      <c r="N1743" s="192" t="s">
        <v>295</v>
      </c>
      <c r="O1743" s="192" t="s">
        <v>243</v>
      </c>
      <c r="Q1743" s="192" t="s">
        <v>302</v>
      </c>
      <c r="R1743" s="192" t="s">
        <v>295</v>
      </c>
      <c r="S1743" s="199" t="b">
        <v>0</v>
      </c>
      <c r="V1743" s="198">
        <v>43628</v>
      </c>
      <c r="W1743" s="192" t="s">
        <v>295</v>
      </c>
      <c r="X1743" s="167"/>
      <c r="Y1743" s="167"/>
      <c r="Z1743" s="192" t="s">
        <v>295</v>
      </c>
      <c r="AC1743" s="192" t="s">
        <v>295</v>
      </c>
      <c r="AE1743" s="192" t="s">
        <v>243</v>
      </c>
      <c r="AF1743" s="192" t="s">
        <v>295</v>
      </c>
      <c r="AG1743" s="192" t="s">
        <v>295</v>
      </c>
      <c r="AH1743"/>
      <c r="AI1743" s="192" t="s">
        <v>4787</v>
      </c>
      <c r="AJ1743" s="151" t="str">
        <f t="shared" si="27"/>
        <v>FS</v>
      </c>
      <c r="AK1743" s="151" t="b">
        <f>ISNUMBER(SEARCH("IRT",Table1[[#This Row],[Current_Status]]))</f>
        <v>0</v>
      </c>
      <c r="AL1743" s="152">
        <f>YEAR(Table1[[#This Row],[Project_Initiated]])</f>
        <v>2019</v>
      </c>
      <c r="AM1743" s="87">
        <v>43785</v>
      </c>
      <c r="AN1743" s="87" t="str">
        <f>IF(AND(Table1[[#This Row],[Completed Date]]&gt;="07/01/2019"+0,Table1[[#This Row],[Completed Date]]&lt;="6/30/2020"+0),"FY 19-20",IF(AND(Table1[[#This Row],[Completed Date]]&gt;="07/01/2018"+0,Table1[[#This Row],[Completed Date]]&lt;="6/30/2019"+0),"FY 18-19",""))</f>
        <v/>
      </c>
      <c r="AO1743" s="152" t="str">
        <f>IFERROR(FIND("R",Table1[[#This Row],[FS_Priority]]),"")</f>
        <v/>
      </c>
    </row>
    <row r="1744" spans="1:41" hidden="1" x14ac:dyDescent="0.25">
      <c r="A1744" s="192" t="s">
        <v>4433</v>
      </c>
      <c r="B1744" s="192" t="s">
        <v>295</v>
      </c>
      <c r="C1744" s="192" t="s">
        <v>4433</v>
      </c>
      <c r="D1744" s="199" t="b">
        <v>0</v>
      </c>
      <c r="E1744" s="192" t="s">
        <v>4804</v>
      </c>
      <c r="F1744" s="192" t="s">
        <v>4434</v>
      </c>
      <c r="G1744" s="192" t="s">
        <v>4435</v>
      </c>
      <c r="H1744" s="192" t="s">
        <v>1771</v>
      </c>
      <c r="I1744" s="192" t="s">
        <v>295</v>
      </c>
      <c r="J1744" s="192" t="s">
        <v>2820</v>
      </c>
      <c r="K1744" s="192" t="s">
        <v>3793</v>
      </c>
      <c r="L1744" s="192" t="s">
        <v>332</v>
      </c>
      <c r="M1744" s="192" t="s">
        <v>4436</v>
      </c>
      <c r="N1744" s="192" t="s">
        <v>3848</v>
      </c>
      <c r="O1744" s="192" t="s">
        <v>263</v>
      </c>
      <c r="Q1744" s="192" t="s">
        <v>320</v>
      </c>
      <c r="R1744" s="192" t="s">
        <v>295</v>
      </c>
      <c r="S1744" s="199" t="b">
        <v>0</v>
      </c>
      <c r="V1744" s="198">
        <v>43649</v>
      </c>
      <c r="W1744" s="192" t="s">
        <v>295</v>
      </c>
      <c r="X1744"/>
      <c r="Z1744" s="192" t="s">
        <v>295</v>
      </c>
      <c r="AC1744" s="192" t="s">
        <v>5083</v>
      </c>
      <c r="AE1744" s="192" t="s">
        <v>257</v>
      </c>
      <c r="AF1744" s="192" t="s">
        <v>295</v>
      </c>
      <c r="AG1744" s="192" t="s">
        <v>295</v>
      </c>
      <c r="AH1744" s="167"/>
      <c r="AI1744" s="192" t="s">
        <v>4934</v>
      </c>
      <c r="AJ1744" s="151" t="str">
        <f t="shared" si="27"/>
        <v>FS</v>
      </c>
      <c r="AK1744" s="151" t="b">
        <f>ISNUMBER(SEARCH("IRT",Table1[[#This Row],[Current_Status]]))</f>
        <v>0</v>
      </c>
      <c r="AL1744" s="152">
        <f>YEAR(Table1[[#This Row],[Project_Initiated]])</f>
        <v>2019</v>
      </c>
      <c r="AM1744" s="87">
        <v>43785</v>
      </c>
      <c r="AN1744" s="87" t="str">
        <f>IF(AND(Table1[[#This Row],[Completed Date]]&gt;="07/01/2019"+0,Table1[[#This Row],[Completed Date]]&lt;="6/30/2020"+0),"FY 19-20",IF(AND(Table1[[#This Row],[Completed Date]]&gt;="07/01/2018"+0,Table1[[#This Row],[Completed Date]]&lt;="6/30/2019"+0),"FY 18-19",""))</f>
        <v/>
      </c>
      <c r="AO1744" s="152" t="str">
        <f>IFERROR(FIND("R",Table1[[#This Row],[FS_Priority]]),"")</f>
        <v/>
      </c>
    </row>
    <row r="1745" spans="1:41" hidden="1" x14ac:dyDescent="0.25">
      <c r="A1745" s="192" t="s">
        <v>4592</v>
      </c>
      <c r="B1745" s="192" t="s">
        <v>295</v>
      </c>
      <c r="C1745" s="192" t="s">
        <v>4592</v>
      </c>
      <c r="D1745" s="199" t="b">
        <v>0</v>
      </c>
      <c r="E1745" s="192" t="s">
        <v>211</v>
      </c>
      <c r="F1745" s="192" t="s">
        <v>4627</v>
      </c>
      <c r="G1745" s="192" t="s">
        <v>5004</v>
      </c>
      <c r="H1745" s="192" t="s">
        <v>575</v>
      </c>
      <c r="I1745" s="192" t="s">
        <v>4628</v>
      </c>
      <c r="J1745" s="192" t="s">
        <v>2839</v>
      </c>
      <c r="K1745" s="192" t="s">
        <v>4222</v>
      </c>
      <c r="L1745" s="192" t="s">
        <v>4866</v>
      </c>
      <c r="M1745" s="192" t="s">
        <v>4232</v>
      </c>
      <c r="N1745" s="192" t="s">
        <v>295</v>
      </c>
      <c r="O1745" s="192" t="s">
        <v>243</v>
      </c>
      <c r="Q1745" s="192" t="s">
        <v>323</v>
      </c>
      <c r="R1745" s="192" t="s">
        <v>295</v>
      </c>
      <c r="S1745" s="199" t="b">
        <v>0</v>
      </c>
      <c r="V1745" s="198">
        <v>43633</v>
      </c>
      <c r="W1745" s="192" t="s">
        <v>295</v>
      </c>
      <c r="X1745"/>
      <c r="Z1745" s="192" t="s">
        <v>295</v>
      </c>
      <c r="AC1745" s="192" t="s">
        <v>295</v>
      </c>
      <c r="AE1745" s="192" t="s">
        <v>243</v>
      </c>
      <c r="AF1745" s="192" t="s">
        <v>5005</v>
      </c>
      <c r="AG1745" s="192" t="s">
        <v>295</v>
      </c>
      <c r="AH1745" s="167"/>
      <c r="AI1745" s="192" t="s">
        <v>4787</v>
      </c>
      <c r="AJ1745" s="151" t="str">
        <f t="shared" si="27"/>
        <v>FS</v>
      </c>
      <c r="AK1745" s="151" t="b">
        <f>ISNUMBER(SEARCH("IRT",Table1[[#This Row],[Current_Status]]))</f>
        <v>0</v>
      </c>
      <c r="AL1745" s="152">
        <f>YEAR(Table1[[#This Row],[Project_Initiated]])</f>
        <v>2019</v>
      </c>
      <c r="AM1745" s="87">
        <v>43785</v>
      </c>
      <c r="AN1745" s="87" t="str">
        <f>IF(AND(Table1[[#This Row],[Completed Date]]&gt;="07/01/2019"+0,Table1[[#This Row],[Completed Date]]&lt;="6/30/2020"+0),"FY 19-20",IF(AND(Table1[[#This Row],[Completed Date]]&gt;="07/01/2018"+0,Table1[[#This Row],[Completed Date]]&lt;="6/30/2019"+0),"FY 18-19",""))</f>
        <v/>
      </c>
      <c r="AO1745" s="152" t="str">
        <f>IFERROR(FIND("R",Table1[[#This Row],[FS_Priority]]),"")</f>
        <v/>
      </c>
    </row>
    <row r="1746" spans="1:41" hidden="1" x14ac:dyDescent="0.25">
      <c r="A1746" s="192" t="s">
        <v>4531</v>
      </c>
      <c r="B1746" s="192" t="s">
        <v>295</v>
      </c>
      <c r="C1746" s="192" t="s">
        <v>4531</v>
      </c>
      <c r="D1746" s="199" t="b">
        <v>0</v>
      </c>
      <c r="E1746" s="192" t="s">
        <v>211</v>
      </c>
      <c r="F1746" s="192" t="s">
        <v>4629</v>
      </c>
      <c r="G1746" s="192" t="s">
        <v>295</v>
      </c>
      <c r="H1746" s="192" t="s">
        <v>535</v>
      </c>
      <c r="I1746" s="192" t="s">
        <v>4630</v>
      </c>
      <c r="J1746" s="192" t="s">
        <v>3773</v>
      </c>
      <c r="K1746" s="192" t="s">
        <v>4222</v>
      </c>
      <c r="L1746" s="192" t="s">
        <v>4866</v>
      </c>
      <c r="M1746" s="192" t="s">
        <v>4232</v>
      </c>
      <c r="N1746" s="192" t="s">
        <v>295</v>
      </c>
      <c r="O1746" s="192" t="s">
        <v>263</v>
      </c>
      <c r="Q1746" s="192" t="s">
        <v>295</v>
      </c>
      <c r="R1746" s="192" t="s">
        <v>295</v>
      </c>
      <c r="S1746" s="199" t="b">
        <v>0</v>
      </c>
      <c r="V1746" s="198">
        <v>43634</v>
      </c>
      <c r="W1746" s="192" t="s">
        <v>295</v>
      </c>
      <c r="X1746"/>
      <c r="Z1746" s="192" t="s">
        <v>295</v>
      </c>
      <c r="AC1746" s="192" t="s">
        <v>295</v>
      </c>
      <c r="AE1746" s="192" t="s">
        <v>583</v>
      </c>
      <c r="AF1746" s="192" t="s">
        <v>295</v>
      </c>
      <c r="AG1746" s="192" t="s">
        <v>295</v>
      </c>
      <c r="AH1746" s="198">
        <v>43714</v>
      </c>
      <c r="AI1746" s="192" t="s">
        <v>4787</v>
      </c>
      <c r="AJ1746" s="151" t="str">
        <f t="shared" si="27"/>
        <v>FS</v>
      </c>
      <c r="AK1746" s="151" t="b">
        <f>ISNUMBER(SEARCH("IRT",Table1[[#This Row],[Current_Status]]))</f>
        <v>0</v>
      </c>
      <c r="AL1746" s="152">
        <f>YEAR(Table1[[#This Row],[Project_Initiated]])</f>
        <v>2019</v>
      </c>
      <c r="AM1746" s="87">
        <v>43785</v>
      </c>
      <c r="AN1746" s="87" t="str">
        <f>IF(AND(Table1[[#This Row],[Completed Date]]&gt;="07/01/2019"+0,Table1[[#This Row],[Completed Date]]&lt;="6/30/2020"+0),"FY 19-20",IF(AND(Table1[[#This Row],[Completed Date]]&gt;="07/01/2018"+0,Table1[[#This Row],[Completed Date]]&lt;="6/30/2019"+0),"FY 18-19",""))</f>
        <v>FY 19-20</v>
      </c>
      <c r="AO1746" s="152" t="str">
        <f>IFERROR(FIND("R",Table1[[#This Row],[FS_Priority]]),"")</f>
        <v/>
      </c>
    </row>
    <row r="1747" spans="1:41" hidden="1" x14ac:dyDescent="0.25">
      <c r="A1747" s="192" t="s">
        <v>4585</v>
      </c>
      <c r="B1747" s="192" t="s">
        <v>295</v>
      </c>
      <c r="C1747" s="192" t="s">
        <v>4585</v>
      </c>
      <c r="D1747" s="199" t="b">
        <v>0</v>
      </c>
      <c r="E1747" s="192" t="s">
        <v>278</v>
      </c>
      <c r="F1747" s="192" t="s">
        <v>4631</v>
      </c>
      <c r="G1747" s="192" t="s">
        <v>295</v>
      </c>
      <c r="H1747" s="192" t="s">
        <v>4212</v>
      </c>
      <c r="I1747" s="192" t="s">
        <v>4632</v>
      </c>
      <c r="J1747" s="192" t="s">
        <v>2838</v>
      </c>
      <c r="K1747" s="192" t="s">
        <v>4208</v>
      </c>
      <c r="L1747" s="192" t="s">
        <v>203</v>
      </c>
      <c r="M1747" s="192" t="s">
        <v>4209</v>
      </c>
      <c r="N1747" s="192" t="s">
        <v>295</v>
      </c>
      <c r="O1747" s="192" t="s">
        <v>263</v>
      </c>
      <c r="Q1747" s="192" t="s">
        <v>302</v>
      </c>
      <c r="R1747" s="192" t="s">
        <v>295</v>
      </c>
      <c r="S1747" s="199" t="b">
        <v>0</v>
      </c>
      <c r="V1747" s="198">
        <v>43634</v>
      </c>
      <c r="W1747" s="192" t="s">
        <v>295</v>
      </c>
      <c r="X1747"/>
      <c r="Z1747" s="192" t="s">
        <v>295</v>
      </c>
      <c r="AC1747" s="192" t="s">
        <v>4840</v>
      </c>
      <c r="AE1747" s="192" t="s">
        <v>257</v>
      </c>
      <c r="AF1747" s="192" t="s">
        <v>295</v>
      </c>
      <c r="AG1747" s="192" t="s">
        <v>295</v>
      </c>
      <c r="AH1747" s="198">
        <v>43739</v>
      </c>
      <c r="AI1747" s="192" t="s">
        <v>4787</v>
      </c>
      <c r="AJ1747" s="151" t="str">
        <f t="shared" si="27"/>
        <v>FS</v>
      </c>
      <c r="AK1747" s="151" t="b">
        <f>ISNUMBER(SEARCH("IRT",Table1[[#This Row],[Current_Status]]))</f>
        <v>0</v>
      </c>
      <c r="AL1747" s="152">
        <f>YEAR(Table1[[#This Row],[Project_Initiated]])</f>
        <v>2019</v>
      </c>
      <c r="AM1747" s="87">
        <v>43785</v>
      </c>
      <c r="AN1747" s="87" t="str">
        <f>IF(AND(Table1[[#This Row],[Completed Date]]&gt;="07/01/2019"+0,Table1[[#This Row],[Completed Date]]&lt;="6/30/2020"+0),"FY 19-20",IF(AND(Table1[[#This Row],[Completed Date]]&gt;="07/01/2018"+0,Table1[[#This Row],[Completed Date]]&lt;="6/30/2019"+0),"FY 18-19",""))</f>
        <v>FY 19-20</v>
      </c>
      <c r="AO1747" s="152" t="str">
        <f>IFERROR(FIND("R",Table1[[#This Row],[FS_Priority]]),"")</f>
        <v/>
      </c>
    </row>
    <row r="1748" spans="1:41" hidden="1" x14ac:dyDescent="0.25">
      <c r="A1748" s="192" t="s">
        <v>4555</v>
      </c>
      <c r="B1748" s="192" t="s">
        <v>295</v>
      </c>
      <c r="C1748" s="192" t="s">
        <v>4555</v>
      </c>
      <c r="D1748" s="199" t="b">
        <v>0</v>
      </c>
      <c r="E1748" s="192" t="s">
        <v>141</v>
      </c>
      <c r="F1748" s="192" t="s">
        <v>4633</v>
      </c>
      <c r="G1748" s="192" t="s">
        <v>295</v>
      </c>
      <c r="H1748" s="192" t="s">
        <v>549</v>
      </c>
      <c r="I1748" s="192" t="s">
        <v>4634</v>
      </c>
      <c r="J1748" s="192" t="s">
        <v>2839</v>
      </c>
      <c r="K1748" s="192" t="s">
        <v>3951</v>
      </c>
      <c r="L1748" s="192" t="s">
        <v>381</v>
      </c>
      <c r="M1748" s="192" t="s">
        <v>4635</v>
      </c>
      <c r="N1748" s="192" t="s">
        <v>295</v>
      </c>
      <c r="O1748" s="192" t="s">
        <v>243</v>
      </c>
      <c r="Q1748" s="192" t="s">
        <v>326</v>
      </c>
      <c r="R1748" s="192" t="s">
        <v>295</v>
      </c>
      <c r="S1748" s="199" t="b">
        <v>0</v>
      </c>
      <c r="V1748" s="198">
        <v>43635</v>
      </c>
      <c r="W1748" s="192" t="s">
        <v>295</v>
      </c>
      <c r="X1748"/>
      <c r="Z1748" s="192" t="s">
        <v>295</v>
      </c>
      <c r="AC1748" s="192" t="s">
        <v>295</v>
      </c>
      <c r="AE1748" s="192" t="s">
        <v>243</v>
      </c>
      <c r="AF1748" s="192" t="s">
        <v>295</v>
      </c>
      <c r="AG1748" s="192" t="s">
        <v>295</v>
      </c>
      <c r="AH1748" s="167"/>
      <c r="AI1748" s="192" t="s">
        <v>4787</v>
      </c>
      <c r="AJ1748" s="151" t="str">
        <f t="shared" si="27"/>
        <v>FS</v>
      </c>
      <c r="AK1748" s="151" t="b">
        <f>ISNUMBER(SEARCH("IRT",Table1[[#This Row],[Current_Status]]))</f>
        <v>0</v>
      </c>
      <c r="AL1748" s="152">
        <f>YEAR(Table1[[#This Row],[Project_Initiated]])</f>
        <v>2019</v>
      </c>
      <c r="AM1748" s="87">
        <v>43785</v>
      </c>
      <c r="AN1748" s="87" t="str">
        <f>IF(AND(Table1[[#This Row],[Completed Date]]&gt;="07/01/2019"+0,Table1[[#This Row],[Completed Date]]&lt;="6/30/2020"+0),"FY 19-20",IF(AND(Table1[[#This Row],[Completed Date]]&gt;="07/01/2018"+0,Table1[[#This Row],[Completed Date]]&lt;="6/30/2019"+0),"FY 18-19",""))</f>
        <v/>
      </c>
      <c r="AO1748" s="152" t="str">
        <f>IFERROR(FIND("R",Table1[[#This Row],[FS_Priority]]),"")</f>
        <v/>
      </c>
    </row>
    <row r="1749" spans="1:41" hidden="1" x14ac:dyDescent="0.25">
      <c r="A1749" s="192" t="s">
        <v>4554</v>
      </c>
      <c r="B1749" s="192" t="s">
        <v>295</v>
      </c>
      <c r="C1749" s="192" t="s">
        <v>4554</v>
      </c>
      <c r="D1749" s="199" t="b">
        <v>0</v>
      </c>
      <c r="E1749" s="192" t="s">
        <v>141</v>
      </c>
      <c r="F1749" s="192" t="s">
        <v>4636</v>
      </c>
      <c r="G1749" s="192" t="s">
        <v>295</v>
      </c>
      <c r="H1749" s="192" t="s">
        <v>549</v>
      </c>
      <c r="I1749" s="192" t="s">
        <v>4637</v>
      </c>
      <c r="J1749" s="192" t="s">
        <v>2839</v>
      </c>
      <c r="K1749" s="192" t="s">
        <v>3951</v>
      </c>
      <c r="L1749" s="192" t="s">
        <v>381</v>
      </c>
      <c r="M1749" s="192" t="s">
        <v>4638</v>
      </c>
      <c r="N1749" s="192" t="s">
        <v>295</v>
      </c>
      <c r="O1749" s="192" t="s">
        <v>243</v>
      </c>
      <c r="Q1749" s="192" t="s">
        <v>324</v>
      </c>
      <c r="R1749" s="192" t="s">
        <v>295</v>
      </c>
      <c r="S1749" s="199" t="b">
        <v>0</v>
      </c>
      <c r="V1749" s="198">
        <v>43635</v>
      </c>
      <c r="W1749" s="192" t="s">
        <v>295</v>
      </c>
      <c r="X1749"/>
      <c r="Z1749" s="192" t="s">
        <v>295</v>
      </c>
      <c r="AC1749" s="192" t="s">
        <v>295</v>
      </c>
      <c r="AE1749" s="192" t="s">
        <v>243</v>
      </c>
      <c r="AF1749" s="192" t="s">
        <v>295</v>
      </c>
      <c r="AG1749" s="192" t="s">
        <v>295</v>
      </c>
      <c r="AH1749" s="167"/>
      <c r="AI1749" s="192" t="s">
        <v>4787</v>
      </c>
      <c r="AJ1749" s="151" t="str">
        <f t="shared" si="27"/>
        <v>FS</v>
      </c>
      <c r="AK1749" s="151" t="b">
        <f>ISNUMBER(SEARCH("IRT",Table1[[#This Row],[Current_Status]]))</f>
        <v>0</v>
      </c>
      <c r="AL1749" s="152">
        <f>YEAR(Table1[[#This Row],[Project_Initiated]])</f>
        <v>2019</v>
      </c>
      <c r="AM1749" s="87">
        <v>43785</v>
      </c>
      <c r="AN1749" s="87" t="str">
        <f>IF(AND(Table1[[#This Row],[Completed Date]]&gt;="07/01/2019"+0,Table1[[#This Row],[Completed Date]]&lt;="6/30/2020"+0),"FY 19-20",IF(AND(Table1[[#This Row],[Completed Date]]&gt;="07/01/2018"+0,Table1[[#This Row],[Completed Date]]&lt;="6/30/2019"+0),"FY 18-19",""))</f>
        <v/>
      </c>
      <c r="AO1749" s="152" t="str">
        <f>IFERROR(FIND("R",Table1[[#This Row],[FS_Priority]]),"")</f>
        <v/>
      </c>
    </row>
    <row r="1750" spans="1:41" hidden="1" x14ac:dyDescent="0.25">
      <c r="A1750" s="192" t="s">
        <v>4584</v>
      </c>
      <c r="B1750" s="192" t="s">
        <v>295</v>
      </c>
      <c r="C1750" s="192" t="s">
        <v>4584</v>
      </c>
      <c r="D1750" s="199" t="b">
        <v>0</v>
      </c>
      <c r="E1750" s="192" t="s">
        <v>2977</v>
      </c>
      <c r="F1750" s="192" t="s">
        <v>4639</v>
      </c>
      <c r="G1750" s="192" t="s">
        <v>295</v>
      </c>
      <c r="H1750" s="192" t="s">
        <v>549</v>
      </c>
      <c r="I1750" s="192" t="s">
        <v>4640</v>
      </c>
      <c r="J1750" s="192" t="s">
        <v>2839</v>
      </c>
      <c r="K1750" s="192" t="s">
        <v>4158</v>
      </c>
      <c r="L1750" s="192" t="s">
        <v>2978</v>
      </c>
      <c r="M1750" s="192" t="s">
        <v>3952</v>
      </c>
      <c r="N1750" s="192" t="s">
        <v>295</v>
      </c>
      <c r="O1750" s="192" t="s">
        <v>243</v>
      </c>
      <c r="Q1750" s="192" t="s">
        <v>302</v>
      </c>
      <c r="R1750" s="192" t="s">
        <v>295</v>
      </c>
      <c r="S1750" s="199" t="b">
        <v>0</v>
      </c>
      <c r="V1750" s="198">
        <v>43641</v>
      </c>
      <c r="W1750" s="192" t="s">
        <v>295</v>
      </c>
      <c r="X1750"/>
      <c r="Z1750" s="192" t="s">
        <v>295</v>
      </c>
      <c r="AC1750" s="192" t="s">
        <v>295</v>
      </c>
      <c r="AE1750" s="192" t="s">
        <v>243</v>
      </c>
      <c r="AF1750" s="192" t="s">
        <v>295</v>
      </c>
      <c r="AG1750" s="192" t="s">
        <v>295</v>
      </c>
      <c r="AH1750" s="167"/>
      <c r="AI1750" s="192" t="s">
        <v>4787</v>
      </c>
      <c r="AJ1750" s="151" t="str">
        <f t="shared" si="27"/>
        <v>FS</v>
      </c>
      <c r="AK1750" s="151" t="b">
        <f>ISNUMBER(SEARCH("IRT",Table1[[#This Row],[Current_Status]]))</f>
        <v>0</v>
      </c>
      <c r="AL1750" s="152">
        <f>YEAR(Table1[[#This Row],[Project_Initiated]])</f>
        <v>2019</v>
      </c>
      <c r="AM1750" s="87">
        <v>43785</v>
      </c>
      <c r="AN1750" s="87" t="str">
        <f>IF(AND(Table1[[#This Row],[Completed Date]]&gt;="07/01/2019"+0,Table1[[#This Row],[Completed Date]]&lt;="6/30/2020"+0),"FY 19-20",IF(AND(Table1[[#This Row],[Completed Date]]&gt;="07/01/2018"+0,Table1[[#This Row],[Completed Date]]&lt;="6/30/2019"+0),"FY 18-19",""))</f>
        <v/>
      </c>
      <c r="AO1750" s="152" t="str">
        <f>IFERROR(FIND("R",Table1[[#This Row],[FS_Priority]]),"")</f>
        <v/>
      </c>
    </row>
    <row r="1751" spans="1:41" hidden="1" x14ac:dyDescent="0.25">
      <c r="A1751" s="192" t="s">
        <v>3684</v>
      </c>
      <c r="B1751" s="192" t="s">
        <v>295</v>
      </c>
      <c r="C1751" s="192" t="s">
        <v>3684</v>
      </c>
      <c r="D1751" s="199" t="b">
        <v>0</v>
      </c>
      <c r="E1751" s="192" t="s">
        <v>4804</v>
      </c>
      <c r="F1751" s="192" t="s">
        <v>3688</v>
      </c>
      <c r="G1751" s="192" t="s">
        <v>3689</v>
      </c>
      <c r="H1751" s="192" t="s">
        <v>351</v>
      </c>
      <c r="I1751" s="192" t="s">
        <v>4359</v>
      </c>
      <c r="J1751" s="192" t="s">
        <v>2839</v>
      </c>
      <c r="K1751" s="192" t="s">
        <v>3793</v>
      </c>
      <c r="L1751" s="192" t="s">
        <v>332</v>
      </c>
      <c r="M1751" s="192" t="s">
        <v>4360</v>
      </c>
      <c r="N1751" s="192" t="s">
        <v>4273</v>
      </c>
      <c r="O1751" s="192" t="s">
        <v>263</v>
      </c>
      <c r="Q1751" s="192" t="s">
        <v>3586</v>
      </c>
      <c r="R1751" s="192" t="s">
        <v>295</v>
      </c>
      <c r="S1751" s="199" t="b">
        <v>0</v>
      </c>
      <c r="V1751" s="198">
        <v>43642</v>
      </c>
      <c r="W1751" s="192" t="s">
        <v>295</v>
      </c>
      <c r="X1751"/>
      <c r="Z1751" s="192" t="s">
        <v>295</v>
      </c>
      <c r="AC1751" s="192" t="s">
        <v>5105</v>
      </c>
      <c r="AE1751" s="192" t="s">
        <v>263</v>
      </c>
      <c r="AF1751" s="192" t="s">
        <v>3705</v>
      </c>
      <c r="AG1751" s="192" t="s">
        <v>295</v>
      </c>
      <c r="AH1751" s="167"/>
      <c r="AI1751" s="192" t="s">
        <v>4934</v>
      </c>
      <c r="AJ1751" s="151" t="str">
        <f t="shared" si="27"/>
        <v>FS</v>
      </c>
      <c r="AK1751" s="151" t="b">
        <f>ISNUMBER(SEARCH("IRT",Table1[[#This Row],[Current_Status]]))</f>
        <v>0</v>
      </c>
      <c r="AL1751" s="152">
        <f>YEAR(Table1[[#This Row],[Project_Initiated]])</f>
        <v>2019</v>
      </c>
      <c r="AM1751" s="87">
        <v>43785</v>
      </c>
      <c r="AN1751" s="87" t="str">
        <f>IF(AND(Table1[[#This Row],[Completed Date]]&gt;="07/01/2019"+0,Table1[[#This Row],[Completed Date]]&lt;="6/30/2020"+0),"FY 19-20",IF(AND(Table1[[#This Row],[Completed Date]]&gt;="07/01/2018"+0,Table1[[#This Row],[Completed Date]]&lt;="6/30/2019"+0),"FY 18-19",""))</f>
        <v/>
      </c>
      <c r="AO1751" s="152">
        <f>IFERROR(FIND("R",Table1[[#This Row],[FS_Priority]]),"")</f>
        <v>1</v>
      </c>
    </row>
    <row r="1752" spans="1:41" hidden="1" x14ac:dyDescent="0.25">
      <c r="A1752" s="192" t="s">
        <v>4566</v>
      </c>
      <c r="B1752" s="192" t="s">
        <v>295</v>
      </c>
      <c r="C1752" s="192" t="s">
        <v>4566</v>
      </c>
      <c r="D1752" s="199" t="b">
        <v>0</v>
      </c>
      <c r="E1752" s="192" t="s">
        <v>151</v>
      </c>
      <c r="F1752" s="192" t="s">
        <v>4641</v>
      </c>
      <c r="G1752" s="192" t="s">
        <v>4886</v>
      </c>
      <c r="H1752" s="192" t="s">
        <v>525</v>
      </c>
      <c r="I1752" s="192" t="s">
        <v>4350</v>
      </c>
      <c r="J1752" s="192" t="s">
        <v>2820</v>
      </c>
      <c r="K1752" s="192" t="s">
        <v>4035</v>
      </c>
      <c r="L1752" s="192" t="s">
        <v>153</v>
      </c>
      <c r="M1752" s="192" t="s">
        <v>4642</v>
      </c>
      <c r="N1752" s="192" t="s">
        <v>295</v>
      </c>
      <c r="O1752" s="192" t="s">
        <v>263</v>
      </c>
      <c r="Q1752" s="192" t="s">
        <v>323</v>
      </c>
      <c r="R1752" s="192" t="s">
        <v>295</v>
      </c>
      <c r="S1752" s="199" t="b">
        <v>0</v>
      </c>
      <c r="V1752" s="198">
        <v>43644</v>
      </c>
      <c r="W1752" s="192" t="s">
        <v>295</v>
      </c>
      <c r="X1752"/>
      <c r="Z1752" s="192" t="s">
        <v>295</v>
      </c>
      <c r="AC1752" s="192" t="s">
        <v>5078</v>
      </c>
      <c r="AD1752" s="200">
        <v>43754</v>
      </c>
      <c r="AE1752" s="192" t="s">
        <v>583</v>
      </c>
      <c r="AF1752" s="192" t="s">
        <v>4921</v>
      </c>
      <c r="AG1752" s="192" t="s">
        <v>2884</v>
      </c>
      <c r="AH1752" s="167"/>
      <c r="AI1752" s="192" t="s">
        <v>4787</v>
      </c>
      <c r="AJ1752" s="151" t="str">
        <f t="shared" si="27"/>
        <v>FS</v>
      </c>
      <c r="AK1752" s="151" t="b">
        <f>ISNUMBER(SEARCH("IRT",Table1[[#This Row],[Current_Status]]))</f>
        <v>0</v>
      </c>
      <c r="AL1752" s="152">
        <f>YEAR(Table1[[#This Row],[Project_Initiated]])</f>
        <v>2019</v>
      </c>
      <c r="AM1752" s="87">
        <v>43785</v>
      </c>
      <c r="AN1752" s="87" t="str">
        <f>IF(AND(Table1[[#This Row],[Completed Date]]&gt;="07/01/2019"+0,Table1[[#This Row],[Completed Date]]&lt;="6/30/2020"+0),"FY 19-20",IF(AND(Table1[[#This Row],[Completed Date]]&gt;="07/01/2018"+0,Table1[[#This Row],[Completed Date]]&lt;="6/30/2019"+0),"FY 18-19",""))</f>
        <v/>
      </c>
      <c r="AO1752" s="152" t="str">
        <f>IFERROR(FIND("R",Table1[[#This Row],[FS_Priority]]),"")</f>
        <v/>
      </c>
    </row>
    <row r="1753" spans="1:41" hidden="1" x14ac:dyDescent="0.25">
      <c r="A1753" s="192" t="s">
        <v>1061</v>
      </c>
      <c r="B1753" s="192" t="s">
        <v>295</v>
      </c>
      <c r="C1753" s="192" t="s">
        <v>1061</v>
      </c>
      <c r="D1753" s="199" t="b">
        <v>0</v>
      </c>
      <c r="E1753" s="192" t="s">
        <v>211</v>
      </c>
      <c r="F1753" s="192" t="s">
        <v>1062</v>
      </c>
      <c r="G1753" s="192" t="s">
        <v>295</v>
      </c>
      <c r="H1753" s="192" t="s">
        <v>494</v>
      </c>
      <c r="I1753" s="192" t="s">
        <v>4239</v>
      </c>
      <c r="J1753" s="192" t="s">
        <v>2854</v>
      </c>
      <c r="K1753" s="192" t="s">
        <v>4222</v>
      </c>
      <c r="L1753" s="192" t="s">
        <v>4866</v>
      </c>
      <c r="M1753" s="192" t="s">
        <v>4161</v>
      </c>
      <c r="N1753" s="192" t="s">
        <v>295</v>
      </c>
      <c r="O1753" s="192" t="s">
        <v>263</v>
      </c>
      <c r="Q1753" s="192" t="s">
        <v>295</v>
      </c>
      <c r="R1753" s="192" t="s">
        <v>320</v>
      </c>
      <c r="S1753" s="199" t="b">
        <v>0</v>
      </c>
      <c r="V1753" s="198">
        <v>43298</v>
      </c>
      <c r="W1753" s="192" t="s">
        <v>295</v>
      </c>
      <c r="X1753"/>
      <c r="Z1753" s="192" t="s">
        <v>295</v>
      </c>
      <c r="AC1753" s="192" t="s">
        <v>295</v>
      </c>
      <c r="AE1753" s="192" t="s">
        <v>583</v>
      </c>
      <c r="AF1753" s="192" t="s">
        <v>4425</v>
      </c>
      <c r="AG1753" s="192" t="s">
        <v>2884</v>
      </c>
      <c r="AH1753" s="198">
        <v>43362</v>
      </c>
      <c r="AI1753" s="192" t="s">
        <v>4935</v>
      </c>
      <c r="AJ1753" s="151" t="str">
        <f t="shared" si="27"/>
        <v>FS</v>
      </c>
      <c r="AK1753" s="151" t="b">
        <f>ISNUMBER(SEARCH("IRT",Table1[[#This Row],[Current_Status]]))</f>
        <v>0</v>
      </c>
      <c r="AL1753" s="152">
        <f>YEAR(Table1[[#This Row],[Project_Initiated]])</f>
        <v>2018</v>
      </c>
      <c r="AM1753" s="87">
        <v>43785</v>
      </c>
      <c r="AN1753" s="87" t="str">
        <f>IF(AND(Table1[[#This Row],[Completed Date]]&gt;="07/01/2019"+0,Table1[[#This Row],[Completed Date]]&lt;="6/30/2020"+0),"FY 19-20",IF(AND(Table1[[#This Row],[Completed Date]]&gt;="07/01/2018"+0,Table1[[#This Row],[Completed Date]]&lt;="6/30/2019"+0),"FY 18-19",""))</f>
        <v>FY 18-19</v>
      </c>
      <c r="AO1753" s="152" t="str">
        <f>IFERROR(FIND("R",Table1[[#This Row],[FS_Priority]]),"")</f>
        <v/>
      </c>
    </row>
    <row r="1754" spans="1:41" hidden="1" x14ac:dyDescent="0.25">
      <c r="A1754" s="192" t="s">
        <v>2810</v>
      </c>
      <c r="B1754" s="192" t="s">
        <v>295</v>
      </c>
      <c r="C1754" s="192" t="s">
        <v>2810</v>
      </c>
      <c r="D1754" s="199" t="b">
        <v>0</v>
      </c>
      <c r="E1754" s="192" t="s">
        <v>189</v>
      </c>
      <c r="F1754" s="192" t="s">
        <v>3571</v>
      </c>
      <c r="G1754" s="192" t="s">
        <v>295</v>
      </c>
      <c r="H1754" s="192" t="s">
        <v>543</v>
      </c>
      <c r="I1754" s="192" t="s">
        <v>4166</v>
      </c>
      <c r="J1754" s="192" t="s">
        <v>2851</v>
      </c>
      <c r="K1754" s="192" t="s">
        <v>4164</v>
      </c>
      <c r="L1754" s="192" t="s">
        <v>487</v>
      </c>
      <c r="M1754" s="192" t="s">
        <v>4165</v>
      </c>
      <c r="N1754" s="192" t="s">
        <v>295</v>
      </c>
      <c r="O1754" s="192" t="s">
        <v>295</v>
      </c>
      <c r="Q1754" s="192" t="s">
        <v>295</v>
      </c>
      <c r="R1754" s="192" t="s">
        <v>295</v>
      </c>
      <c r="S1754" s="199" t="b">
        <v>0</v>
      </c>
      <c r="V1754" s="198">
        <v>43321</v>
      </c>
      <c r="W1754" s="192" t="s">
        <v>295</v>
      </c>
      <c r="X1754"/>
      <c r="Z1754" s="192" t="s">
        <v>295</v>
      </c>
      <c r="AC1754" s="192" t="s">
        <v>295</v>
      </c>
      <c r="AE1754" s="192" t="s">
        <v>295</v>
      </c>
      <c r="AF1754" s="192" t="s">
        <v>3086</v>
      </c>
      <c r="AG1754" s="192" t="s">
        <v>295</v>
      </c>
      <c r="AH1754" s="198">
        <v>43473</v>
      </c>
      <c r="AI1754" s="192" t="s">
        <v>4937</v>
      </c>
      <c r="AJ1754" s="151" t="str">
        <f t="shared" si="27"/>
        <v>FS</v>
      </c>
      <c r="AK1754" s="151" t="b">
        <f>ISNUMBER(SEARCH("IRT",Table1[[#This Row],[Current_Status]]))</f>
        <v>0</v>
      </c>
      <c r="AL1754" s="152">
        <f>YEAR(Table1[[#This Row],[Project_Initiated]])</f>
        <v>2018</v>
      </c>
      <c r="AM1754" s="87">
        <v>43785</v>
      </c>
      <c r="AN1754" s="87" t="str">
        <f>IF(AND(Table1[[#This Row],[Completed Date]]&gt;="07/01/2019"+0,Table1[[#This Row],[Completed Date]]&lt;="6/30/2020"+0),"FY 19-20",IF(AND(Table1[[#This Row],[Completed Date]]&gt;="07/01/2018"+0,Table1[[#This Row],[Completed Date]]&lt;="6/30/2019"+0),"FY 18-19",""))</f>
        <v>FY 18-19</v>
      </c>
      <c r="AO1754" s="152" t="str">
        <f>IFERROR(FIND("R",Table1[[#This Row],[FS_Priority]]),"")</f>
        <v/>
      </c>
    </row>
    <row r="1755" spans="1:41" hidden="1" x14ac:dyDescent="0.25">
      <c r="A1755" s="192" t="s">
        <v>383</v>
      </c>
      <c r="B1755" s="192" t="s">
        <v>295</v>
      </c>
      <c r="C1755" s="192" t="s">
        <v>383</v>
      </c>
      <c r="D1755" s="199" t="b">
        <v>0</v>
      </c>
      <c r="E1755" s="192" t="s">
        <v>141</v>
      </c>
      <c r="F1755" s="192" t="s">
        <v>3398</v>
      </c>
      <c r="G1755" s="192" t="s">
        <v>295</v>
      </c>
      <c r="H1755" s="192" t="s">
        <v>549</v>
      </c>
      <c r="I1755" s="192" t="s">
        <v>3981</v>
      </c>
      <c r="J1755" s="192" t="s">
        <v>2838</v>
      </c>
      <c r="K1755" s="192" t="s">
        <v>3951</v>
      </c>
      <c r="L1755" s="192" t="s">
        <v>381</v>
      </c>
      <c r="M1755" s="192" t="s">
        <v>3982</v>
      </c>
      <c r="N1755" s="192" t="s">
        <v>295</v>
      </c>
      <c r="O1755" s="192" t="s">
        <v>243</v>
      </c>
      <c r="Q1755" s="192" t="s">
        <v>307</v>
      </c>
      <c r="R1755" s="192" t="s">
        <v>295</v>
      </c>
      <c r="S1755" s="199" t="b">
        <v>0</v>
      </c>
      <c r="V1755" s="198">
        <v>43329</v>
      </c>
      <c r="W1755" s="192" t="s">
        <v>295</v>
      </c>
      <c r="X1755"/>
      <c r="Z1755" s="192" t="s">
        <v>295</v>
      </c>
      <c r="AC1755" s="192" t="s">
        <v>624</v>
      </c>
      <c r="AE1755" s="192" t="s">
        <v>243</v>
      </c>
      <c r="AF1755" s="192" t="s">
        <v>624</v>
      </c>
      <c r="AG1755" s="192" t="s">
        <v>624</v>
      </c>
      <c r="AH1755" s="198">
        <v>43412</v>
      </c>
      <c r="AI1755" s="192" t="s">
        <v>4932</v>
      </c>
      <c r="AJ1755" s="151" t="str">
        <f t="shared" si="27"/>
        <v>FS</v>
      </c>
      <c r="AK1755" s="151" t="b">
        <f>ISNUMBER(SEARCH("IRT",Table1[[#This Row],[Current_Status]]))</f>
        <v>0</v>
      </c>
      <c r="AL1755" s="152">
        <f>YEAR(Table1[[#This Row],[Project_Initiated]])</f>
        <v>2018</v>
      </c>
      <c r="AM1755" s="87">
        <v>43785</v>
      </c>
      <c r="AN1755" s="87" t="str">
        <f>IF(AND(Table1[[#This Row],[Completed Date]]&gt;="07/01/2019"+0,Table1[[#This Row],[Completed Date]]&lt;="6/30/2020"+0),"FY 19-20",IF(AND(Table1[[#This Row],[Completed Date]]&gt;="07/01/2018"+0,Table1[[#This Row],[Completed Date]]&lt;="6/30/2019"+0),"FY 18-19",""))</f>
        <v>FY 18-19</v>
      </c>
      <c r="AO1755" s="152" t="str">
        <f>IFERROR(FIND("R",Table1[[#This Row],[FS_Priority]]),"")</f>
        <v/>
      </c>
    </row>
    <row r="1756" spans="1:41" hidden="1" x14ac:dyDescent="0.25">
      <c r="A1756" s="192" t="s">
        <v>471</v>
      </c>
      <c r="B1756" s="192" t="s">
        <v>295</v>
      </c>
      <c r="C1756" s="192" t="s">
        <v>471</v>
      </c>
      <c r="D1756" s="199" t="b">
        <v>0</v>
      </c>
      <c r="E1756" s="192" t="s">
        <v>151</v>
      </c>
      <c r="F1756" s="192" t="s">
        <v>3537</v>
      </c>
      <c r="G1756" s="192" t="s">
        <v>301</v>
      </c>
      <c r="H1756" s="192" t="s">
        <v>480</v>
      </c>
      <c r="I1756" s="192" t="s">
        <v>324</v>
      </c>
      <c r="J1756" s="192" t="s">
        <v>2851</v>
      </c>
      <c r="K1756" s="192" t="s">
        <v>4035</v>
      </c>
      <c r="L1756" s="192" t="s">
        <v>153</v>
      </c>
      <c r="M1756" s="192" t="s">
        <v>4040</v>
      </c>
      <c r="N1756" s="192" t="s">
        <v>295</v>
      </c>
      <c r="O1756" s="192" t="s">
        <v>243</v>
      </c>
      <c r="Q1756" s="192" t="s">
        <v>472</v>
      </c>
      <c r="R1756" s="192" t="s">
        <v>295</v>
      </c>
      <c r="S1756" s="199" t="b">
        <v>0</v>
      </c>
      <c r="V1756" s="198">
        <v>43329</v>
      </c>
      <c r="W1756" s="192" t="s">
        <v>295</v>
      </c>
      <c r="X1756"/>
      <c r="Z1756" s="192" t="s">
        <v>295</v>
      </c>
      <c r="AC1756" s="192" t="s">
        <v>2858</v>
      </c>
      <c r="AE1756" s="192" t="s">
        <v>243</v>
      </c>
      <c r="AF1756" s="192" t="s">
        <v>624</v>
      </c>
      <c r="AG1756" s="192" t="s">
        <v>624</v>
      </c>
      <c r="AH1756" s="198">
        <v>43447</v>
      </c>
      <c r="AI1756" s="192" t="s">
        <v>4932</v>
      </c>
      <c r="AJ1756" s="151" t="str">
        <f t="shared" si="27"/>
        <v>FS</v>
      </c>
      <c r="AK1756" s="151" t="b">
        <f>ISNUMBER(SEARCH("IRT",Table1[[#This Row],[Current_Status]]))</f>
        <v>0</v>
      </c>
      <c r="AL1756" s="152">
        <f>YEAR(Table1[[#This Row],[Project_Initiated]])</f>
        <v>2018</v>
      </c>
      <c r="AM1756" s="87">
        <v>43785</v>
      </c>
      <c r="AN1756" s="87" t="str">
        <f>IF(AND(Table1[[#This Row],[Completed Date]]&gt;="07/01/2019"+0,Table1[[#This Row],[Completed Date]]&lt;="6/30/2020"+0),"FY 19-20",IF(AND(Table1[[#This Row],[Completed Date]]&gt;="07/01/2018"+0,Table1[[#This Row],[Completed Date]]&lt;="6/30/2019"+0),"FY 18-19",""))</f>
        <v>FY 18-19</v>
      </c>
      <c r="AO1756" s="152" t="str">
        <f>IFERROR(FIND("R",Table1[[#This Row],[FS_Priority]]),"")</f>
        <v/>
      </c>
    </row>
    <row r="1757" spans="1:41" hidden="1" x14ac:dyDescent="0.25">
      <c r="A1757" s="192" t="s">
        <v>1063</v>
      </c>
      <c r="B1757" s="192" t="s">
        <v>295</v>
      </c>
      <c r="C1757" s="192" t="s">
        <v>1063</v>
      </c>
      <c r="D1757" s="199" t="b">
        <v>0</v>
      </c>
      <c r="E1757" s="192" t="s">
        <v>215</v>
      </c>
      <c r="F1757" s="192" t="s">
        <v>3632</v>
      </c>
      <c r="G1757" s="192" t="s">
        <v>295</v>
      </c>
      <c r="H1757" s="192" t="s">
        <v>558</v>
      </c>
      <c r="I1757" s="192" t="s">
        <v>4261</v>
      </c>
      <c r="J1757" s="192" t="s">
        <v>2838</v>
      </c>
      <c r="K1757" s="192" t="s">
        <v>4842</v>
      </c>
      <c r="L1757" s="192" t="s">
        <v>518</v>
      </c>
      <c r="M1757" s="192" t="s">
        <v>4259</v>
      </c>
      <c r="N1757" s="192" t="s">
        <v>295</v>
      </c>
      <c r="O1757" s="192" t="s">
        <v>243</v>
      </c>
      <c r="Q1757" s="192" t="s">
        <v>320</v>
      </c>
      <c r="R1757" s="192" t="s">
        <v>295</v>
      </c>
      <c r="S1757" s="199" t="b">
        <v>0</v>
      </c>
      <c r="V1757" s="198">
        <v>43333</v>
      </c>
      <c r="W1757" s="192" t="s">
        <v>295</v>
      </c>
      <c r="X1757"/>
      <c r="Z1757" s="192" t="s">
        <v>295</v>
      </c>
      <c r="AC1757" s="192" t="s">
        <v>624</v>
      </c>
      <c r="AE1757" s="192" t="s">
        <v>243</v>
      </c>
      <c r="AF1757" s="192" t="s">
        <v>624</v>
      </c>
      <c r="AG1757" s="192" t="s">
        <v>624</v>
      </c>
      <c r="AH1757" s="198">
        <v>43383</v>
      </c>
      <c r="AI1757" s="192" t="s">
        <v>4932</v>
      </c>
      <c r="AJ1757" s="151" t="str">
        <f t="shared" si="27"/>
        <v>FS</v>
      </c>
      <c r="AK1757" s="151" t="b">
        <f>ISNUMBER(SEARCH("IRT",Table1[[#This Row],[Current_Status]]))</f>
        <v>0</v>
      </c>
      <c r="AL1757" s="152">
        <f>YEAR(Table1[[#This Row],[Project_Initiated]])</f>
        <v>2018</v>
      </c>
      <c r="AM1757" s="87">
        <v>43785</v>
      </c>
      <c r="AN1757" s="87" t="str">
        <f>IF(AND(Table1[[#This Row],[Completed Date]]&gt;="07/01/2019"+0,Table1[[#This Row],[Completed Date]]&lt;="6/30/2020"+0),"FY 19-20",IF(AND(Table1[[#This Row],[Completed Date]]&gt;="07/01/2018"+0,Table1[[#This Row],[Completed Date]]&lt;="6/30/2019"+0),"FY 18-19",""))</f>
        <v>FY 18-19</v>
      </c>
      <c r="AO1757" s="152" t="str">
        <f>IFERROR(FIND("R",Table1[[#This Row],[FS_Priority]]),"")</f>
        <v/>
      </c>
    </row>
    <row r="1758" spans="1:41" hidden="1" x14ac:dyDescent="0.25">
      <c r="A1758" s="192" t="s">
        <v>2794</v>
      </c>
      <c r="B1758" s="192" t="s">
        <v>295</v>
      </c>
      <c r="C1758" s="192" t="s">
        <v>2794</v>
      </c>
      <c r="D1758" s="199" t="b">
        <v>0</v>
      </c>
      <c r="E1758" s="192" t="s">
        <v>151</v>
      </c>
      <c r="F1758" s="192" t="s">
        <v>3445</v>
      </c>
      <c r="G1758" s="192" t="s">
        <v>3043</v>
      </c>
      <c r="H1758" s="192" t="s">
        <v>481</v>
      </c>
      <c r="I1758" s="192" t="s">
        <v>295</v>
      </c>
      <c r="J1758" s="192" t="s">
        <v>2851</v>
      </c>
      <c r="K1758" s="192" t="s">
        <v>4035</v>
      </c>
      <c r="L1758" s="192" t="s">
        <v>153</v>
      </c>
      <c r="M1758" s="192" t="s">
        <v>4041</v>
      </c>
      <c r="N1758" s="192" t="s">
        <v>295</v>
      </c>
      <c r="O1758" s="192" t="s">
        <v>295</v>
      </c>
      <c r="Q1758" s="192" t="s">
        <v>295</v>
      </c>
      <c r="R1758" s="192" t="s">
        <v>295</v>
      </c>
      <c r="S1758" s="199" t="b">
        <v>0</v>
      </c>
      <c r="V1758" s="198">
        <v>43411</v>
      </c>
      <c r="W1758" s="192" t="s">
        <v>295</v>
      </c>
      <c r="X1758"/>
      <c r="Z1758" s="192" t="s">
        <v>295</v>
      </c>
      <c r="AC1758" s="192" t="s">
        <v>295</v>
      </c>
      <c r="AD1758" s="200">
        <v>43444</v>
      </c>
      <c r="AE1758" s="192" t="s">
        <v>583</v>
      </c>
      <c r="AF1758" s="192" t="s">
        <v>4853</v>
      </c>
      <c r="AG1758" s="192" t="s">
        <v>2884</v>
      </c>
      <c r="AH1758" s="198">
        <v>43535</v>
      </c>
      <c r="AI1758" s="192" t="s">
        <v>4937</v>
      </c>
      <c r="AJ1758" s="151" t="str">
        <f t="shared" si="27"/>
        <v>FS</v>
      </c>
      <c r="AK1758" s="151" t="b">
        <f>ISNUMBER(SEARCH("IRT",Table1[[#This Row],[Current_Status]]))</f>
        <v>0</v>
      </c>
      <c r="AL1758" s="152">
        <f>YEAR(Table1[[#This Row],[Project_Initiated]])</f>
        <v>2018</v>
      </c>
      <c r="AM1758" s="87">
        <v>43785</v>
      </c>
      <c r="AN1758" s="87" t="str">
        <f>IF(AND(Table1[[#This Row],[Completed Date]]&gt;="07/01/2019"+0,Table1[[#This Row],[Completed Date]]&lt;="6/30/2020"+0),"FY 19-20",IF(AND(Table1[[#This Row],[Completed Date]]&gt;="07/01/2018"+0,Table1[[#This Row],[Completed Date]]&lt;="6/30/2019"+0),"FY 18-19",""))</f>
        <v>FY 18-19</v>
      </c>
      <c r="AO1758" s="152" t="str">
        <f>IFERROR(FIND("R",Table1[[#This Row],[FS_Priority]]),"")</f>
        <v/>
      </c>
    </row>
    <row r="1759" spans="1:41" hidden="1" x14ac:dyDescent="0.25">
      <c r="A1759" s="192" t="s">
        <v>4551</v>
      </c>
      <c r="B1759" s="192" t="s">
        <v>295</v>
      </c>
      <c r="C1759" s="192" t="s">
        <v>4551</v>
      </c>
      <c r="D1759" s="199" t="b">
        <v>0</v>
      </c>
      <c r="E1759" s="192" t="s">
        <v>141</v>
      </c>
      <c r="F1759" s="192" t="s">
        <v>4643</v>
      </c>
      <c r="G1759" s="192" t="s">
        <v>295</v>
      </c>
      <c r="H1759" s="192" t="s">
        <v>549</v>
      </c>
      <c r="I1759" s="192" t="s">
        <v>3976</v>
      </c>
      <c r="J1759" s="192" t="s">
        <v>2820</v>
      </c>
      <c r="K1759" s="192" t="s">
        <v>3951</v>
      </c>
      <c r="L1759" s="192" t="s">
        <v>381</v>
      </c>
      <c r="M1759" s="192" t="s">
        <v>3957</v>
      </c>
      <c r="N1759" s="192" t="s">
        <v>295</v>
      </c>
      <c r="O1759" s="192" t="s">
        <v>263</v>
      </c>
      <c r="Q1759" s="192" t="s">
        <v>320</v>
      </c>
      <c r="R1759" s="192" t="s">
        <v>295</v>
      </c>
      <c r="S1759" s="199" t="b">
        <v>0</v>
      </c>
      <c r="V1759" s="198">
        <v>43647</v>
      </c>
      <c r="W1759" s="192" t="s">
        <v>295</v>
      </c>
      <c r="X1759"/>
      <c r="Z1759" s="192" t="s">
        <v>295</v>
      </c>
      <c r="AC1759" s="192" t="s">
        <v>5014</v>
      </c>
      <c r="AD1759" s="200">
        <v>43739</v>
      </c>
      <c r="AE1759" s="192" t="s">
        <v>263</v>
      </c>
      <c r="AF1759" s="192" t="s">
        <v>295</v>
      </c>
      <c r="AG1759" s="192" t="s">
        <v>2884</v>
      </c>
      <c r="AH1759" s="167"/>
      <c r="AI1759" s="192" t="s">
        <v>4787</v>
      </c>
      <c r="AJ1759" s="151" t="str">
        <f t="shared" si="27"/>
        <v>FS</v>
      </c>
      <c r="AK1759" s="151" t="b">
        <f>ISNUMBER(SEARCH("IRT",Table1[[#This Row],[Current_Status]]))</f>
        <v>0</v>
      </c>
      <c r="AL1759" s="152">
        <f>YEAR(Table1[[#This Row],[Project_Initiated]])</f>
        <v>2019</v>
      </c>
      <c r="AM1759" s="87">
        <v>43785</v>
      </c>
      <c r="AN1759" s="87" t="str">
        <f>IF(AND(Table1[[#This Row],[Completed Date]]&gt;="07/01/2019"+0,Table1[[#This Row],[Completed Date]]&lt;="6/30/2020"+0),"FY 19-20",IF(AND(Table1[[#This Row],[Completed Date]]&gt;="07/01/2018"+0,Table1[[#This Row],[Completed Date]]&lt;="6/30/2019"+0),"FY 18-19",""))</f>
        <v/>
      </c>
      <c r="AO1759" s="152" t="str">
        <f>IFERROR(FIND("R",Table1[[#This Row],[FS_Priority]]),"")</f>
        <v/>
      </c>
    </row>
    <row r="1760" spans="1:41" hidden="1" x14ac:dyDescent="0.25">
      <c r="A1760" s="192" t="s">
        <v>4775</v>
      </c>
      <c r="B1760" s="192" t="s">
        <v>295</v>
      </c>
      <c r="C1760" s="192" t="s">
        <v>4775</v>
      </c>
      <c r="D1760" s="199" t="b">
        <v>0</v>
      </c>
      <c r="E1760" s="192" t="s">
        <v>4796</v>
      </c>
      <c r="F1760" s="192" t="s">
        <v>4797</v>
      </c>
      <c r="G1760" s="192" t="s">
        <v>4798</v>
      </c>
      <c r="H1760" s="192" t="s">
        <v>541</v>
      </c>
      <c r="I1760" s="192" t="s">
        <v>295</v>
      </c>
      <c r="J1760" s="192" t="s">
        <v>2865</v>
      </c>
      <c r="K1760" s="192" t="s">
        <v>4156</v>
      </c>
      <c r="L1760" s="192" t="s">
        <v>2974</v>
      </c>
      <c r="M1760" s="192" t="s">
        <v>4157</v>
      </c>
      <c r="N1760" s="192" t="s">
        <v>295</v>
      </c>
      <c r="O1760" s="192" t="s">
        <v>263</v>
      </c>
      <c r="Q1760" s="192" t="s">
        <v>302</v>
      </c>
      <c r="R1760" s="192" t="s">
        <v>295</v>
      </c>
      <c r="S1760" s="199" t="b">
        <v>0</v>
      </c>
      <c r="V1760" s="198">
        <v>43648</v>
      </c>
      <c r="W1760" s="192" t="s">
        <v>295</v>
      </c>
      <c r="X1760"/>
      <c r="Z1760" s="192" t="s">
        <v>295</v>
      </c>
      <c r="AC1760" s="192" t="s">
        <v>5025</v>
      </c>
      <c r="AD1760" s="200">
        <v>43629</v>
      </c>
      <c r="AE1760" s="192" t="s">
        <v>257</v>
      </c>
      <c r="AF1760" s="192" t="s">
        <v>295</v>
      </c>
      <c r="AG1760" s="192" t="s">
        <v>2884</v>
      </c>
      <c r="AH1760"/>
      <c r="AI1760" s="192" t="s">
        <v>4940</v>
      </c>
      <c r="AJ1760" s="151" t="str">
        <f t="shared" si="27"/>
        <v>FS</v>
      </c>
      <c r="AK1760" s="151" t="b">
        <f>ISNUMBER(SEARCH("IRT",Table1[[#This Row],[Current_Status]]))</f>
        <v>0</v>
      </c>
      <c r="AL1760" s="152">
        <f>YEAR(Table1[[#This Row],[Project_Initiated]])</f>
        <v>2019</v>
      </c>
      <c r="AM1760" s="87">
        <v>43785</v>
      </c>
      <c r="AN1760" s="87" t="str">
        <f>IF(AND(Table1[[#This Row],[Completed Date]]&gt;="07/01/2019"+0,Table1[[#This Row],[Completed Date]]&lt;="6/30/2020"+0),"FY 19-20",IF(AND(Table1[[#This Row],[Completed Date]]&gt;="07/01/2018"+0,Table1[[#This Row],[Completed Date]]&lt;="6/30/2019"+0),"FY 18-19",""))</f>
        <v/>
      </c>
      <c r="AO1760" s="152" t="str">
        <f>IFERROR(FIND("R",Table1[[#This Row],[FS_Priority]]),"")</f>
        <v/>
      </c>
    </row>
    <row r="1761" spans="1:41" hidden="1" x14ac:dyDescent="0.25">
      <c r="A1761" s="192" t="s">
        <v>4550</v>
      </c>
      <c r="B1761" s="192" t="s">
        <v>295</v>
      </c>
      <c r="C1761" s="192" t="s">
        <v>4550</v>
      </c>
      <c r="D1761" s="199" t="b">
        <v>0</v>
      </c>
      <c r="E1761" s="192" t="s">
        <v>141</v>
      </c>
      <c r="F1761" s="192" t="s">
        <v>4644</v>
      </c>
      <c r="G1761" s="192" t="s">
        <v>295</v>
      </c>
      <c r="H1761" s="192" t="s">
        <v>549</v>
      </c>
      <c r="I1761" s="192" t="s">
        <v>3980</v>
      </c>
      <c r="J1761" s="192" t="s">
        <v>2839</v>
      </c>
      <c r="K1761" s="192" t="s">
        <v>3951</v>
      </c>
      <c r="L1761" s="192" t="s">
        <v>381</v>
      </c>
      <c r="M1761" s="192" t="s">
        <v>3982</v>
      </c>
      <c r="N1761" s="192" t="s">
        <v>295</v>
      </c>
      <c r="O1761" s="192" t="s">
        <v>243</v>
      </c>
      <c r="Q1761" s="192" t="s">
        <v>320</v>
      </c>
      <c r="R1761" s="192" t="s">
        <v>295</v>
      </c>
      <c r="S1761" s="199" t="b">
        <v>0</v>
      </c>
      <c r="V1761" s="198">
        <v>43648</v>
      </c>
      <c r="W1761" s="192" t="s">
        <v>295</v>
      </c>
      <c r="X1761"/>
      <c r="Z1761" s="192" t="s">
        <v>295</v>
      </c>
      <c r="AC1761" s="192" t="s">
        <v>295</v>
      </c>
      <c r="AE1761" s="192" t="s">
        <v>243</v>
      </c>
      <c r="AF1761" s="192" t="s">
        <v>295</v>
      </c>
      <c r="AG1761" s="192" t="s">
        <v>295</v>
      </c>
      <c r="AH1761"/>
      <c r="AI1761" s="192" t="s">
        <v>4787</v>
      </c>
      <c r="AJ1761" s="151" t="str">
        <f t="shared" si="27"/>
        <v>FS</v>
      </c>
      <c r="AK1761" s="151" t="b">
        <f>ISNUMBER(SEARCH("IRT",Table1[[#This Row],[Current_Status]]))</f>
        <v>0</v>
      </c>
      <c r="AL1761" s="152">
        <f>YEAR(Table1[[#This Row],[Project_Initiated]])</f>
        <v>2019</v>
      </c>
      <c r="AM1761" s="87">
        <v>43785</v>
      </c>
      <c r="AN1761" s="87" t="str">
        <f>IF(AND(Table1[[#This Row],[Completed Date]]&gt;="07/01/2019"+0,Table1[[#This Row],[Completed Date]]&lt;="6/30/2020"+0),"FY 19-20",IF(AND(Table1[[#This Row],[Completed Date]]&gt;="07/01/2018"+0,Table1[[#This Row],[Completed Date]]&lt;="6/30/2019"+0),"FY 18-19",""))</f>
        <v/>
      </c>
      <c r="AO1761" s="152" t="str">
        <f>IFERROR(FIND("R",Table1[[#This Row],[FS_Priority]]),"")</f>
        <v/>
      </c>
    </row>
    <row r="1762" spans="1:41" hidden="1" x14ac:dyDescent="0.25">
      <c r="A1762" s="192" t="s">
        <v>4552</v>
      </c>
      <c r="B1762" s="192" t="s">
        <v>295</v>
      </c>
      <c r="C1762" s="192" t="s">
        <v>4552</v>
      </c>
      <c r="D1762" s="199" t="b">
        <v>0</v>
      </c>
      <c r="E1762" s="192" t="s">
        <v>141</v>
      </c>
      <c r="F1762" s="192" t="s">
        <v>4645</v>
      </c>
      <c r="G1762" s="192" t="s">
        <v>295</v>
      </c>
      <c r="H1762" s="192" t="s">
        <v>549</v>
      </c>
      <c r="I1762" s="192" t="s">
        <v>4646</v>
      </c>
      <c r="J1762" s="192" t="s">
        <v>2839</v>
      </c>
      <c r="K1762" s="192" t="s">
        <v>3951</v>
      </c>
      <c r="L1762" s="192" t="s">
        <v>381</v>
      </c>
      <c r="M1762" s="192" t="s">
        <v>3982</v>
      </c>
      <c r="N1762" s="192" t="s">
        <v>295</v>
      </c>
      <c r="O1762" s="192" t="s">
        <v>243</v>
      </c>
      <c r="Q1762" s="192" t="s">
        <v>264</v>
      </c>
      <c r="R1762" s="192" t="s">
        <v>295</v>
      </c>
      <c r="S1762" s="199" t="b">
        <v>0</v>
      </c>
      <c r="V1762" s="198">
        <v>43648</v>
      </c>
      <c r="W1762" s="192" t="s">
        <v>295</v>
      </c>
      <c r="X1762"/>
      <c r="Z1762" s="192" t="s">
        <v>295</v>
      </c>
      <c r="AC1762" s="192" t="s">
        <v>295</v>
      </c>
      <c r="AE1762" s="192" t="s">
        <v>243</v>
      </c>
      <c r="AF1762" s="192" t="s">
        <v>295</v>
      </c>
      <c r="AG1762" s="192" t="s">
        <v>295</v>
      </c>
      <c r="AH1762"/>
      <c r="AI1762" s="192" t="s">
        <v>4787</v>
      </c>
      <c r="AJ1762" s="151" t="str">
        <f t="shared" si="27"/>
        <v>FS</v>
      </c>
      <c r="AK1762" s="151" t="b">
        <f>ISNUMBER(SEARCH("IRT",Table1[[#This Row],[Current_Status]]))</f>
        <v>0</v>
      </c>
      <c r="AL1762" s="152">
        <f>YEAR(Table1[[#This Row],[Project_Initiated]])</f>
        <v>2019</v>
      </c>
      <c r="AM1762" s="87">
        <v>43785</v>
      </c>
      <c r="AN1762" s="87" t="str">
        <f>IF(AND(Table1[[#This Row],[Completed Date]]&gt;="07/01/2019"+0,Table1[[#This Row],[Completed Date]]&lt;="6/30/2020"+0),"FY 19-20",IF(AND(Table1[[#This Row],[Completed Date]]&gt;="07/01/2018"+0,Table1[[#This Row],[Completed Date]]&lt;="6/30/2019"+0),"FY 18-19",""))</f>
        <v/>
      </c>
      <c r="AO1762" s="152" t="str">
        <f>IFERROR(FIND("R",Table1[[#This Row],[FS_Priority]]),"")</f>
        <v/>
      </c>
    </row>
    <row r="1763" spans="1:41" hidden="1" x14ac:dyDescent="0.25">
      <c r="A1763" s="192" t="s">
        <v>4578</v>
      </c>
      <c r="B1763" s="192" t="s">
        <v>295</v>
      </c>
      <c r="C1763" s="192" t="s">
        <v>4578</v>
      </c>
      <c r="D1763" s="199" t="b">
        <v>0</v>
      </c>
      <c r="E1763" s="192" t="s">
        <v>4804</v>
      </c>
      <c r="F1763" s="192" t="s">
        <v>4647</v>
      </c>
      <c r="G1763" s="192" t="s">
        <v>295</v>
      </c>
      <c r="H1763" s="192" t="s">
        <v>1448</v>
      </c>
      <c r="I1763" s="192" t="s">
        <v>4648</v>
      </c>
      <c r="J1763" s="192" t="s">
        <v>2839</v>
      </c>
      <c r="K1763" s="192" t="s">
        <v>3793</v>
      </c>
      <c r="L1763" s="192" t="s">
        <v>332</v>
      </c>
      <c r="M1763" s="192" t="s">
        <v>4649</v>
      </c>
      <c r="N1763" s="192" t="s">
        <v>295</v>
      </c>
      <c r="O1763" s="192" t="s">
        <v>243</v>
      </c>
      <c r="Q1763" s="192" t="s">
        <v>302</v>
      </c>
      <c r="R1763" s="192" t="s">
        <v>295</v>
      </c>
      <c r="S1763" s="199" t="b">
        <v>0</v>
      </c>
      <c r="V1763" s="198">
        <v>43654</v>
      </c>
      <c r="W1763" s="192" t="s">
        <v>295</v>
      </c>
      <c r="X1763"/>
      <c r="Z1763" s="192" t="s">
        <v>295</v>
      </c>
      <c r="AC1763" s="192" t="s">
        <v>295</v>
      </c>
      <c r="AE1763" s="192" t="s">
        <v>243</v>
      </c>
      <c r="AF1763" s="192" t="s">
        <v>295</v>
      </c>
      <c r="AG1763" s="192" t="s">
        <v>295</v>
      </c>
      <c r="AH1763" s="167"/>
      <c r="AI1763" s="192" t="s">
        <v>4787</v>
      </c>
      <c r="AJ1763" s="151" t="str">
        <f t="shared" si="27"/>
        <v>FS</v>
      </c>
      <c r="AK1763" s="151" t="b">
        <f>ISNUMBER(SEARCH("IRT",Table1[[#This Row],[Current_Status]]))</f>
        <v>0</v>
      </c>
      <c r="AL1763" s="152">
        <f>YEAR(Table1[[#This Row],[Project_Initiated]])</f>
        <v>2019</v>
      </c>
      <c r="AM1763" s="87">
        <v>43785</v>
      </c>
      <c r="AN1763" s="87" t="str">
        <f>IF(AND(Table1[[#This Row],[Completed Date]]&gt;="07/01/2019"+0,Table1[[#This Row],[Completed Date]]&lt;="6/30/2020"+0),"FY 19-20",IF(AND(Table1[[#This Row],[Completed Date]]&gt;="07/01/2018"+0,Table1[[#This Row],[Completed Date]]&lt;="6/30/2019"+0),"FY 18-19",""))</f>
        <v/>
      </c>
      <c r="AO1763" s="152" t="str">
        <f>IFERROR(FIND("R",Table1[[#This Row],[FS_Priority]]),"")</f>
        <v/>
      </c>
    </row>
    <row r="1764" spans="1:41" hidden="1" x14ac:dyDescent="0.25">
      <c r="A1764" s="192" t="s">
        <v>4565</v>
      </c>
      <c r="B1764" s="192" t="s">
        <v>295</v>
      </c>
      <c r="C1764" s="192" t="s">
        <v>4565</v>
      </c>
      <c r="D1764" s="199" t="b">
        <v>0</v>
      </c>
      <c r="E1764" s="192" t="s">
        <v>151</v>
      </c>
      <c r="F1764" s="192" t="s">
        <v>4650</v>
      </c>
      <c r="G1764" s="192" t="s">
        <v>295</v>
      </c>
      <c r="H1764" s="192" t="s">
        <v>560</v>
      </c>
      <c r="I1764" s="192" t="s">
        <v>4651</v>
      </c>
      <c r="J1764" s="192" t="s">
        <v>2839</v>
      </c>
      <c r="K1764" s="192" t="s">
        <v>4035</v>
      </c>
      <c r="L1764" s="192" t="s">
        <v>153</v>
      </c>
      <c r="M1764" s="192" t="s">
        <v>4048</v>
      </c>
      <c r="N1764" s="192" t="s">
        <v>295</v>
      </c>
      <c r="O1764" s="192" t="s">
        <v>243</v>
      </c>
      <c r="Q1764" s="192" t="s">
        <v>323</v>
      </c>
      <c r="R1764" s="192" t="s">
        <v>295</v>
      </c>
      <c r="S1764" s="199" t="b">
        <v>0</v>
      </c>
      <c r="V1764" s="198">
        <v>43661</v>
      </c>
      <c r="W1764" s="192" t="s">
        <v>295</v>
      </c>
      <c r="X1764"/>
      <c r="Z1764" s="192" t="s">
        <v>295</v>
      </c>
      <c r="AC1764" s="192" t="s">
        <v>295</v>
      </c>
      <c r="AD1764" s="167"/>
      <c r="AE1764" s="192" t="s">
        <v>243</v>
      </c>
      <c r="AF1764" s="192" t="s">
        <v>295</v>
      </c>
      <c r="AG1764" s="192" t="s">
        <v>295</v>
      </c>
      <c r="AH1764" s="167"/>
      <c r="AI1764" s="192" t="s">
        <v>4787</v>
      </c>
      <c r="AJ1764" s="151" t="str">
        <f t="shared" si="27"/>
        <v>FS</v>
      </c>
      <c r="AK1764" s="151" t="b">
        <f>ISNUMBER(SEARCH("IRT",Table1[[#This Row],[Current_Status]]))</f>
        <v>0</v>
      </c>
      <c r="AL1764" s="152">
        <f>YEAR(Table1[[#This Row],[Project_Initiated]])</f>
        <v>2019</v>
      </c>
      <c r="AM1764" s="87">
        <v>43785</v>
      </c>
      <c r="AN1764" s="87" t="str">
        <f>IF(AND(Table1[[#This Row],[Completed Date]]&gt;="07/01/2019"+0,Table1[[#This Row],[Completed Date]]&lt;="6/30/2020"+0),"FY 19-20",IF(AND(Table1[[#This Row],[Completed Date]]&gt;="07/01/2018"+0,Table1[[#This Row],[Completed Date]]&lt;="6/30/2019"+0),"FY 18-19",""))</f>
        <v/>
      </c>
      <c r="AO1764" s="152" t="str">
        <f>IFERROR(FIND("R",Table1[[#This Row],[FS_Priority]]),"")</f>
        <v/>
      </c>
    </row>
    <row r="1765" spans="1:41" hidden="1" x14ac:dyDescent="0.25">
      <c r="A1765" s="192" t="s">
        <v>4567</v>
      </c>
      <c r="B1765" s="192" t="s">
        <v>295</v>
      </c>
      <c r="C1765" s="192" t="s">
        <v>4567</v>
      </c>
      <c r="D1765" s="199" t="b">
        <v>0</v>
      </c>
      <c r="E1765" s="192" t="s">
        <v>151</v>
      </c>
      <c r="F1765" s="192" t="s">
        <v>4652</v>
      </c>
      <c r="G1765" s="192" t="s">
        <v>4978</v>
      </c>
      <c r="H1765" s="192" t="s">
        <v>525</v>
      </c>
      <c r="I1765" s="192" t="s">
        <v>4653</v>
      </c>
      <c r="J1765" s="192" t="s">
        <v>2827</v>
      </c>
      <c r="K1765" s="192" t="s">
        <v>4035</v>
      </c>
      <c r="L1765" s="192" t="s">
        <v>153</v>
      </c>
      <c r="M1765" s="192" t="s">
        <v>4642</v>
      </c>
      <c r="N1765" s="192" t="s">
        <v>295</v>
      </c>
      <c r="O1765" s="192" t="s">
        <v>263</v>
      </c>
      <c r="Q1765" s="192" t="s">
        <v>324</v>
      </c>
      <c r="R1765" s="192" t="s">
        <v>295</v>
      </c>
      <c r="S1765" s="199" t="b">
        <v>0</v>
      </c>
      <c r="V1765" s="198">
        <v>43662</v>
      </c>
      <c r="W1765" s="192" t="s">
        <v>295</v>
      </c>
      <c r="X1765"/>
      <c r="Z1765" s="192" t="s">
        <v>295</v>
      </c>
      <c r="AC1765" s="192" t="s">
        <v>295</v>
      </c>
      <c r="AE1765" s="192" t="s">
        <v>583</v>
      </c>
      <c r="AF1765" s="192" t="s">
        <v>5098</v>
      </c>
      <c r="AG1765" s="192" t="s">
        <v>2883</v>
      </c>
      <c r="AH1765" s="167"/>
      <c r="AI1765" s="192" t="s">
        <v>4787</v>
      </c>
      <c r="AJ1765" s="151" t="str">
        <f t="shared" si="27"/>
        <v>FS</v>
      </c>
      <c r="AK1765" s="151" t="b">
        <f>ISNUMBER(SEARCH("IRT",Table1[[#This Row],[Current_Status]]))</f>
        <v>0</v>
      </c>
      <c r="AL1765" s="152">
        <f>YEAR(Table1[[#This Row],[Project_Initiated]])</f>
        <v>2019</v>
      </c>
      <c r="AM1765" s="87">
        <v>43785</v>
      </c>
      <c r="AN1765" s="87" t="str">
        <f>IF(AND(Table1[[#This Row],[Completed Date]]&gt;="07/01/2019"+0,Table1[[#This Row],[Completed Date]]&lt;="6/30/2020"+0),"FY 19-20",IF(AND(Table1[[#This Row],[Completed Date]]&gt;="07/01/2018"+0,Table1[[#This Row],[Completed Date]]&lt;="6/30/2019"+0),"FY 18-19",""))</f>
        <v/>
      </c>
      <c r="AO1765" s="152" t="str">
        <f>IFERROR(FIND("R",Table1[[#This Row],[FS_Priority]]),"")</f>
        <v/>
      </c>
    </row>
    <row r="1766" spans="1:41" hidden="1" x14ac:dyDescent="0.25">
      <c r="A1766" s="192" t="s">
        <v>4568</v>
      </c>
      <c r="B1766" s="192" t="s">
        <v>295</v>
      </c>
      <c r="C1766" s="192" t="s">
        <v>4568</v>
      </c>
      <c r="D1766" s="199" t="b">
        <v>0</v>
      </c>
      <c r="E1766" s="192" t="s">
        <v>151</v>
      </c>
      <c r="F1766" s="192" t="s">
        <v>4654</v>
      </c>
      <c r="G1766" s="192" t="s">
        <v>295</v>
      </c>
      <c r="H1766" s="192" t="s">
        <v>116</v>
      </c>
      <c r="I1766" s="192" t="s">
        <v>4655</v>
      </c>
      <c r="J1766" s="192" t="s">
        <v>2839</v>
      </c>
      <c r="K1766" s="192" t="s">
        <v>4035</v>
      </c>
      <c r="L1766" s="192" t="s">
        <v>153</v>
      </c>
      <c r="M1766" s="192" t="s">
        <v>4656</v>
      </c>
      <c r="N1766" s="192" t="s">
        <v>295</v>
      </c>
      <c r="O1766" s="192" t="s">
        <v>243</v>
      </c>
      <c r="Q1766" s="192" t="s">
        <v>326</v>
      </c>
      <c r="R1766" s="192" t="s">
        <v>295</v>
      </c>
      <c r="S1766" s="199" t="b">
        <v>0</v>
      </c>
      <c r="V1766" s="198">
        <v>43664</v>
      </c>
      <c r="W1766" s="192" t="s">
        <v>295</v>
      </c>
      <c r="X1766"/>
      <c r="Z1766" s="192" t="s">
        <v>295</v>
      </c>
      <c r="AC1766" s="192" t="s">
        <v>295</v>
      </c>
      <c r="AD1766" s="167"/>
      <c r="AE1766" s="192" t="s">
        <v>243</v>
      </c>
      <c r="AF1766" s="192" t="s">
        <v>295</v>
      </c>
      <c r="AG1766" s="192" t="s">
        <v>295</v>
      </c>
      <c r="AH1766" s="167"/>
      <c r="AI1766" s="192" t="s">
        <v>4787</v>
      </c>
      <c r="AJ1766" s="151" t="str">
        <f t="shared" si="27"/>
        <v>FS</v>
      </c>
      <c r="AK1766" s="151" t="b">
        <f>ISNUMBER(SEARCH("IRT",Table1[[#This Row],[Current_Status]]))</f>
        <v>0</v>
      </c>
      <c r="AL1766" s="152">
        <f>YEAR(Table1[[#This Row],[Project_Initiated]])</f>
        <v>2019</v>
      </c>
      <c r="AM1766" s="87">
        <v>43785</v>
      </c>
      <c r="AN1766" s="87" t="str">
        <f>IF(AND(Table1[[#This Row],[Completed Date]]&gt;="07/01/2019"+0,Table1[[#This Row],[Completed Date]]&lt;="6/30/2020"+0),"FY 19-20",IF(AND(Table1[[#This Row],[Completed Date]]&gt;="07/01/2018"+0,Table1[[#This Row],[Completed Date]]&lt;="6/30/2019"+0),"FY 18-19",""))</f>
        <v/>
      </c>
      <c r="AO1766" s="152" t="str">
        <f>IFERROR(FIND("R",Table1[[#This Row],[FS_Priority]]),"")</f>
        <v/>
      </c>
    </row>
    <row r="1767" spans="1:41" hidden="1" x14ac:dyDescent="0.25">
      <c r="A1767" s="192" t="s">
        <v>4564</v>
      </c>
      <c r="B1767" s="192" t="s">
        <v>295</v>
      </c>
      <c r="C1767" s="192" t="s">
        <v>4564</v>
      </c>
      <c r="D1767" s="199" t="b">
        <v>0</v>
      </c>
      <c r="E1767" s="192" t="s">
        <v>151</v>
      </c>
      <c r="F1767" s="192" t="s">
        <v>4657</v>
      </c>
      <c r="G1767" s="192" t="s">
        <v>4884</v>
      </c>
      <c r="H1767" s="192" t="s">
        <v>525</v>
      </c>
      <c r="I1767" s="192" t="s">
        <v>4658</v>
      </c>
      <c r="J1767" s="192" t="s">
        <v>2820</v>
      </c>
      <c r="K1767" s="192" t="s">
        <v>4035</v>
      </c>
      <c r="L1767" s="192" t="s">
        <v>153</v>
      </c>
      <c r="M1767" s="192" t="s">
        <v>4642</v>
      </c>
      <c r="N1767" s="192" t="s">
        <v>295</v>
      </c>
      <c r="O1767" s="192" t="s">
        <v>263</v>
      </c>
      <c r="Q1767" s="192" t="s">
        <v>264</v>
      </c>
      <c r="R1767" s="192" t="s">
        <v>295</v>
      </c>
      <c r="S1767" s="199" t="b">
        <v>0</v>
      </c>
      <c r="V1767" s="198">
        <v>43664</v>
      </c>
      <c r="W1767" s="192" t="s">
        <v>295</v>
      </c>
      <c r="X1767"/>
      <c r="Z1767" s="192" t="s">
        <v>295</v>
      </c>
      <c r="AC1767" s="192" t="s">
        <v>5077</v>
      </c>
      <c r="AD1767" s="200">
        <v>43754</v>
      </c>
      <c r="AE1767" s="192" t="s">
        <v>583</v>
      </c>
      <c r="AF1767" s="192" t="s">
        <v>4885</v>
      </c>
      <c r="AG1767" s="192" t="s">
        <v>2884</v>
      </c>
      <c r="AH1767" s="167"/>
      <c r="AI1767" s="192" t="s">
        <v>4787</v>
      </c>
      <c r="AJ1767" s="151" t="str">
        <f t="shared" si="27"/>
        <v>FS</v>
      </c>
      <c r="AK1767" s="151" t="b">
        <f>ISNUMBER(SEARCH("IRT",Table1[[#This Row],[Current_Status]]))</f>
        <v>0</v>
      </c>
      <c r="AL1767" s="152">
        <f>YEAR(Table1[[#This Row],[Project_Initiated]])</f>
        <v>2019</v>
      </c>
      <c r="AM1767" s="87">
        <v>43785</v>
      </c>
      <c r="AN1767" s="87" t="str">
        <f>IF(AND(Table1[[#This Row],[Completed Date]]&gt;="07/01/2019"+0,Table1[[#This Row],[Completed Date]]&lt;="6/30/2020"+0),"FY 19-20",IF(AND(Table1[[#This Row],[Completed Date]]&gt;="07/01/2018"+0,Table1[[#This Row],[Completed Date]]&lt;="6/30/2019"+0),"FY 18-19",""))</f>
        <v/>
      </c>
      <c r="AO1767" s="152" t="str">
        <f>IFERROR(FIND("R",Table1[[#This Row],[FS_Priority]]),"")</f>
        <v/>
      </c>
    </row>
    <row r="1768" spans="1:41" hidden="1" x14ac:dyDescent="0.25">
      <c r="A1768" s="192" t="s">
        <v>4776</v>
      </c>
      <c r="B1768" s="192" t="s">
        <v>295</v>
      </c>
      <c r="C1768" s="192" t="s">
        <v>4776</v>
      </c>
      <c r="D1768" s="199" t="b">
        <v>0</v>
      </c>
      <c r="E1768" s="192" t="s">
        <v>215</v>
      </c>
      <c r="F1768" s="192" t="s">
        <v>4809</v>
      </c>
      <c r="G1768" s="192" t="s">
        <v>4911</v>
      </c>
      <c r="H1768" s="192" t="s">
        <v>562</v>
      </c>
      <c r="I1768" s="192" t="s">
        <v>4810</v>
      </c>
      <c r="J1768" s="192" t="s">
        <v>2852</v>
      </c>
      <c r="K1768" s="192" t="s">
        <v>4842</v>
      </c>
      <c r="L1768" s="192" t="s">
        <v>518</v>
      </c>
      <c r="M1768" s="192" t="s">
        <v>4255</v>
      </c>
      <c r="N1768" s="192" t="s">
        <v>295</v>
      </c>
      <c r="O1768" s="192" t="s">
        <v>263</v>
      </c>
      <c r="Q1768" s="192" t="s">
        <v>302</v>
      </c>
      <c r="R1768" s="192" t="s">
        <v>295</v>
      </c>
      <c r="S1768" s="199" t="b">
        <v>0</v>
      </c>
      <c r="V1768" s="198">
        <v>43665</v>
      </c>
      <c r="W1768" s="192" t="s">
        <v>295</v>
      </c>
      <c r="X1768"/>
      <c r="Z1768" s="192" t="s">
        <v>295</v>
      </c>
      <c r="AC1768" s="192" t="s">
        <v>295</v>
      </c>
      <c r="AE1768" s="192" t="s">
        <v>583</v>
      </c>
      <c r="AF1768" s="192" t="s">
        <v>5070</v>
      </c>
      <c r="AG1768" s="192" t="s">
        <v>2883</v>
      </c>
      <c r="AH1768" s="167"/>
      <c r="AI1768" s="192" t="s">
        <v>4787</v>
      </c>
      <c r="AJ1768" s="151" t="str">
        <f t="shared" si="27"/>
        <v>FS</v>
      </c>
      <c r="AK1768" s="151" t="b">
        <f>ISNUMBER(SEARCH("IRT",Table1[[#This Row],[Current_Status]]))</f>
        <v>0</v>
      </c>
      <c r="AL1768" s="152">
        <f>YEAR(Table1[[#This Row],[Project_Initiated]])</f>
        <v>2019</v>
      </c>
      <c r="AM1768" s="87">
        <v>43785</v>
      </c>
      <c r="AN1768" s="87" t="str">
        <f>IF(AND(Table1[[#This Row],[Completed Date]]&gt;="07/01/2019"+0,Table1[[#This Row],[Completed Date]]&lt;="6/30/2020"+0),"FY 19-20",IF(AND(Table1[[#This Row],[Completed Date]]&gt;="07/01/2018"+0,Table1[[#This Row],[Completed Date]]&lt;="6/30/2019"+0),"FY 18-19",""))</f>
        <v/>
      </c>
      <c r="AO1768" s="152" t="str">
        <f>IFERROR(FIND("R",Table1[[#This Row],[FS_Priority]]),"")</f>
        <v/>
      </c>
    </row>
    <row r="1769" spans="1:41" hidden="1" x14ac:dyDescent="0.25">
      <c r="A1769" s="192" t="s">
        <v>4536</v>
      </c>
      <c r="B1769" s="192" t="s">
        <v>295</v>
      </c>
      <c r="C1769" s="192" t="s">
        <v>4536</v>
      </c>
      <c r="D1769" s="199" t="b">
        <v>0</v>
      </c>
      <c r="E1769" s="192" t="s">
        <v>76</v>
      </c>
      <c r="F1769" s="192" t="s">
        <v>4659</v>
      </c>
      <c r="G1769" s="192" t="s">
        <v>295</v>
      </c>
      <c r="H1769" s="192" t="s">
        <v>369</v>
      </c>
      <c r="I1769" s="192" t="s">
        <v>4660</v>
      </c>
      <c r="J1769" s="192" t="s">
        <v>2839</v>
      </c>
      <c r="K1769" s="192" t="s">
        <v>3856</v>
      </c>
      <c r="L1769" s="192" t="s">
        <v>77</v>
      </c>
      <c r="M1769" s="192" t="s">
        <v>4302</v>
      </c>
      <c r="N1769" s="192" t="s">
        <v>295</v>
      </c>
      <c r="O1769" s="192" t="s">
        <v>243</v>
      </c>
      <c r="Q1769" s="192" t="s">
        <v>320</v>
      </c>
      <c r="R1769" s="192" t="s">
        <v>295</v>
      </c>
      <c r="S1769" s="199" t="b">
        <v>0</v>
      </c>
      <c r="V1769" s="198">
        <v>43665</v>
      </c>
      <c r="W1769" s="192" t="s">
        <v>295</v>
      </c>
      <c r="X1769"/>
      <c r="Z1769" s="192" t="s">
        <v>295</v>
      </c>
      <c r="AC1769" s="192" t="s">
        <v>295</v>
      </c>
      <c r="AE1769" s="192" t="s">
        <v>243</v>
      </c>
      <c r="AF1769" s="192" t="s">
        <v>295</v>
      </c>
      <c r="AG1769" s="192" t="s">
        <v>295</v>
      </c>
      <c r="AH1769"/>
      <c r="AI1769" s="192" t="s">
        <v>4787</v>
      </c>
      <c r="AJ1769" s="151" t="str">
        <f t="shared" si="27"/>
        <v>FS</v>
      </c>
      <c r="AK1769" s="151" t="b">
        <f>ISNUMBER(SEARCH("IRT",Table1[[#This Row],[Current_Status]]))</f>
        <v>0</v>
      </c>
      <c r="AL1769" s="152">
        <f>YEAR(Table1[[#This Row],[Project_Initiated]])</f>
        <v>2019</v>
      </c>
      <c r="AM1769" s="87">
        <v>43785</v>
      </c>
      <c r="AN1769" s="87" t="str">
        <f>IF(AND(Table1[[#This Row],[Completed Date]]&gt;="07/01/2019"+0,Table1[[#This Row],[Completed Date]]&lt;="6/30/2020"+0),"FY 19-20",IF(AND(Table1[[#This Row],[Completed Date]]&gt;="07/01/2018"+0,Table1[[#This Row],[Completed Date]]&lt;="6/30/2019"+0),"FY 18-19",""))</f>
        <v/>
      </c>
      <c r="AO1769" s="152" t="str">
        <f>IFERROR(FIND("R",Table1[[#This Row],[FS_Priority]]),"")</f>
        <v/>
      </c>
    </row>
    <row r="1770" spans="1:41" hidden="1" x14ac:dyDescent="0.25">
      <c r="A1770" s="192" t="s">
        <v>4537</v>
      </c>
      <c r="B1770" s="192" t="s">
        <v>295</v>
      </c>
      <c r="C1770" s="192" t="s">
        <v>4537</v>
      </c>
      <c r="D1770" s="199" t="b">
        <v>0</v>
      </c>
      <c r="E1770" s="192" t="s">
        <v>76</v>
      </c>
      <c r="F1770" s="192" t="s">
        <v>4661</v>
      </c>
      <c r="G1770" s="192" t="s">
        <v>295</v>
      </c>
      <c r="H1770" s="192" t="s">
        <v>369</v>
      </c>
      <c r="I1770" s="192" t="s">
        <v>4662</v>
      </c>
      <c r="J1770" s="192" t="s">
        <v>2839</v>
      </c>
      <c r="K1770" s="192" t="s">
        <v>3856</v>
      </c>
      <c r="L1770" s="192" t="s">
        <v>77</v>
      </c>
      <c r="M1770" s="192" t="s">
        <v>4302</v>
      </c>
      <c r="N1770" s="192" t="s">
        <v>295</v>
      </c>
      <c r="O1770" s="192" t="s">
        <v>243</v>
      </c>
      <c r="Q1770" s="192" t="s">
        <v>264</v>
      </c>
      <c r="R1770" s="192" t="s">
        <v>295</v>
      </c>
      <c r="S1770" s="199" t="b">
        <v>0</v>
      </c>
      <c r="V1770" s="198">
        <v>43665</v>
      </c>
      <c r="W1770" s="192" t="s">
        <v>295</v>
      </c>
      <c r="X1770"/>
      <c r="Z1770" s="192" t="s">
        <v>295</v>
      </c>
      <c r="AC1770" s="192" t="s">
        <v>295</v>
      </c>
      <c r="AE1770" s="192" t="s">
        <v>243</v>
      </c>
      <c r="AF1770" s="192" t="s">
        <v>295</v>
      </c>
      <c r="AG1770" s="192" t="s">
        <v>295</v>
      </c>
      <c r="AH1770" s="167"/>
      <c r="AI1770" s="192" t="s">
        <v>4787</v>
      </c>
      <c r="AJ1770" s="151" t="str">
        <f t="shared" si="27"/>
        <v>FS</v>
      </c>
      <c r="AK1770" s="151" t="b">
        <f>ISNUMBER(SEARCH("IRT",Table1[[#This Row],[Current_Status]]))</f>
        <v>0</v>
      </c>
      <c r="AL1770" s="152">
        <f>YEAR(Table1[[#This Row],[Project_Initiated]])</f>
        <v>2019</v>
      </c>
      <c r="AM1770" s="87">
        <v>43785</v>
      </c>
      <c r="AN1770" s="87" t="str">
        <f>IF(AND(Table1[[#This Row],[Completed Date]]&gt;="07/01/2019"+0,Table1[[#This Row],[Completed Date]]&lt;="6/30/2020"+0),"FY 19-20",IF(AND(Table1[[#This Row],[Completed Date]]&gt;="07/01/2018"+0,Table1[[#This Row],[Completed Date]]&lt;="6/30/2019"+0),"FY 18-19",""))</f>
        <v/>
      </c>
      <c r="AO1770" s="152" t="str">
        <f>IFERROR(FIND("R",Table1[[#This Row],[FS_Priority]]),"")</f>
        <v/>
      </c>
    </row>
    <row r="1771" spans="1:41" hidden="1" x14ac:dyDescent="0.25">
      <c r="A1771" s="192" t="s">
        <v>4784</v>
      </c>
      <c r="B1771" s="192" t="s">
        <v>295</v>
      </c>
      <c r="C1771" s="192" t="s">
        <v>4784</v>
      </c>
      <c r="D1771" s="199" t="b">
        <v>0</v>
      </c>
      <c r="E1771" s="192" t="s">
        <v>482</v>
      </c>
      <c r="F1771" s="192" t="s">
        <v>4799</v>
      </c>
      <c r="G1771" s="192" t="s">
        <v>295</v>
      </c>
      <c r="H1771" s="192" t="s">
        <v>537</v>
      </c>
      <c r="I1771" s="192" t="s">
        <v>4800</v>
      </c>
      <c r="J1771" s="192" t="s">
        <v>2839</v>
      </c>
      <c r="K1771" s="192" t="s">
        <v>4158</v>
      </c>
      <c r="L1771" s="192" t="s">
        <v>483</v>
      </c>
      <c r="M1771" s="192" t="s">
        <v>4801</v>
      </c>
      <c r="N1771" s="192" t="s">
        <v>295</v>
      </c>
      <c r="O1771" s="192" t="s">
        <v>243</v>
      </c>
      <c r="Q1771" s="192" t="s">
        <v>302</v>
      </c>
      <c r="R1771" s="192" t="s">
        <v>295</v>
      </c>
      <c r="S1771" s="199" t="b">
        <v>0</v>
      </c>
      <c r="V1771" s="198">
        <v>43668</v>
      </c>
      <c r="W1771" s="192" t="s">
        <v>295</v>
      </c>
      <c r="X1771"/>
      <c r="Z1771" s="192" t="s">
        <v>295</v>
      </c>
      <c r="AC1771" s="192" t="s">
        <v>295</v>
      </c>
      <c r="AE1771" s="192" t="s">
        <v>243</v>
      </c>
      <c r="AF1771" s="192" t="s">
        <v>295</v>
      </c>
      <c r="AG1771" s="192" t="s">
        <v>295</v>
      </c>
      <c r="AH1771" s="167"/>
      <c r="AI1771" s="192" t="s">
        <v>4787</v>
      </c>
      <c r="AJ1771" s="151" t="str">
        <f t="shared" si="27"/>
        <v>FS</v>
      </c>
      <c r="AK1771" s="151" t="b">
        <f>ISNUMBER(SEARCH("IRT",Table1[[#This Row],[Current_Status]]))</f>
        <v>0</v>
      </c>
      <c r="AL1771" s="152">
        <f>YEAR(Table1[[#This Row],[Project_Initiated]])</f>
        <v>2019</v>
      </c>
      <c r="AM1771" s="87">
        <v>43785</v>
      </c>
      <c r="AN1771" s="87" t="str">
        <f>IF(AND(Table1[[#This Row],[Completed Date]]&gt;="07/01/2019"+0,Table1[[#This Row],[Completed Date]]&lt;="6/30/2020"+0),"FY 19-20",IF(AND(Table1[[#This Row],[Completed Date]]&gt;="07/01/2018"+0,Table1[[#This Row],[Completed Date]]&lt;="6/30/2019"+0),"FY 18-19",""))</f>
        <v/>
      </c>
      <c r="AO1771" s="152" t="str">
        <f>IFERROR(FIND("R",Table1[[#This Row],[FS_Priority]]),"")</f>
        <v/>
      </c>
    </row>
    <row r="1772" spans="1:41" hidden="1" x14ac:dyDescent="0.25">
      <c r="A1772" s="192" t="s">
        <v>4561</v>
      </c>
      <c r="B1772" s="192" t="s">
        <v>295</v>
      </c>
      <c r="C1772" s="192" t="s">
        <v>4561</v>
      </c>
      <c r="D1772" s="199" t="b">
        <v>0</v>
      </c>
      <c r="E1772" s="192" t="s">
        <v>151</v>
      </c>
      <c r="F1772" s="192" t="s">
        <v>4663</v>
      </c>
      <c r="G1772" s="192" t="s">
        <v>295</v>
      </c>
      <c r="H1772" s="192" t="s">
        <v>546</v>
      </c>
      <c r="I1772" s="192" t="s">
        <v>4664</v>
      </c>
      <c r="J1772" s="192" t="s">
        <v>2839</v>
      </c>
      <c r="K1772" s="192" t="s">
        <v>4035</v>
      </c>
      <c r="L1772" s="192" t="s">
        <v>153</v>
      </c>
      <c r="M1772" s="192" t="s">
        <v>4123</v>
      </c>
      <c r="N1772" s="192" t="s">
        <v>295</v>
      </c>
      <c r="O1772" s="192" t="s">
        <v>243</v>
      </c>
      <c r="Q1772" s="192" t="s">
        <v>320</v>
      </c>
      <c r="R1772" s="192" t="s">
        <v>295</v>
      </c>
      <c r="S1772" s="199" t="b">
        <v>0</v>
      </c>
      <c r="V1772" s="198">
        <v>43668</v>
      </c>
      <c r="W1772" s="192" t="s">
        <v>295</v>
      </c>
      <c r="X1772"/>
      <c r="Z1772" s="192" t="s">
        <v>295</v>
      </c>
      <c r="AC1772" s="192" t="s">
        <v>295</v>
      </c>
      <c r="AE1772" s="192" t="s">
        <v>243</v>
      </c>
      <c r="AF1772" s="192" t="s">
        <v>295</v>
      </c>
      <c r="AG1772" s="192" t="s">
        <v>295</v>
      </c>
      <c r="AH1772" s="167"/>
      <c r="AI1772" s="192" t="s">
        <v>4787</v>
      </c>
      <c r="AJ1772" s="151" t="str">
        <f t="shared" si="27"/>
        <v>FS</v>
      </c>
      <c r="AK1772" s="151" t="b">
        <f>ISNUMBER(SEARCH("IRT",Table1[[#This Row],[Current_Status]]))</f>
        <v>0</v>
      </c>
      <c r="AL1772" s="152">
        <f>YEAR(Table1[[#This Row],[Project_Initiated]])</f>
        <v>2019</v>
      </c>
      <c r="AM1772" s="87">
        <v>43785</v>
      </c>
      <c r="AN1772" s="87" t="str">
        <f>IF(AND(Table1[[#This Row],[Completed Date]]&gt;="07/01/2019"+0,Table1[[#This Row],[Completed Date]]&lt;="6/30/2020"+0),"FY 19-20",IF(AND(Table1[[#This Row],[Completed Date]]&gt;="07/01/2018"+0,Table1[[#This Row],[Completed Date]]&lt;="6/30/2019"+0),"FY 18-19",""))</f>
        <v/>
      </c>
      <c r="AO1772" s="152" t="str">
        <f>IFERROR(FIND("R",Table1[[#This Row],[FS_Priority]]),"")</f>
        <v/>
      </c>
    </row>
    <row r="1773" spans="1:41" hidden="1" x14ac:dyDescent="0.25">
      <c r="A1773" s="192" t="s">
        <v>4563</v>
      </c>
      <c r="B1773" s="192" t="s">
        <v>295</v>
      </c>
      <c r="C1773" s="192" t="s">
        <v>4563</v>
      </c>
      <c r="D1773" s="199" t="b">
        <v>0</v>
      </c>
      <c r="E1773" s="192" t="s">
        <v>151</v>
      </c>
      <c r="F1773" s="192" t="s">
        <v>4665</v>
      </c>
      <c r="G1773" s="192" t="s">
        <v>295</v>
      </c>
      <c r="H1773" s="192" t="s">
        <v>544</v>
      </c>
      <c r="I1773" s="192" t="s">
        <v>4666</v>
      </c>
      <c r="J1773" s="192" t="s">
        <v>2852</v>
      </c>
      <c r="K1773" s="192" t="s">
        <v>4035</v>
      </c>
      <c r="L1773" s="192" t="s">
        <v>153</v>
      </c>
      <c r="M1773" s="192" t="s">
        <v>4040</v>
      </c>
      <c r="N1773" s="192" t="s">
        <v>295</v>
      </c>
      <c r="O1773" s="192" t="s">
        <v>243</v>
      </c>
      <c r="Q1773" s="192" t="s">
        <v>264</v>
      </c>
      <c r="R1773" s="192" t="s">
        <v>295</v>
      </c>
      <c r="S1773" s="199" t="b">
        <v>0</v>
      </c>
      <c r="V1773" s="198">
        <v>43669</v>
      </c>
      <c r="W1773" s="192" t="s">
        <v>295</v>
      </c>
      <c r="X1773"/>
      <c r="Z1773" s="192" t="s">
        <v>295</v>
      </c>
      <c r="AC1773" s="192" t="s">
        <v>4791</v>
      </c>
      <c r="AE1773" s="192" t="s">
        <v>243</v>
      </c>
      <c r="AF1773" s="192" t="s">
        <v>295</v>
      </c>
      <c r="AG1773" s="192" t="s">
        <v>295</v>
      </c>
      <c r="AH1773" s="167"/>
      <c r="AI1773" s="192" t="s">
        <v>4787</v>
      </c>
      <c r="AJ1773" s="151" t="str">
        <f t="shared" si="27"/>
        <v>FS</v>
      </c>
      <c r="AK1773" s="151" t="b">
        <f>ISNUMBER(SEARCH("IRT",Table1[[#This Row],[Current_Status]]))</f>
        <v>0</v>
      </c>
      <c r="AL1773" s="152">
        <f>YEAR(Table1[[#This Row],[Project_Initiated]])</f>
        <v>2019</v>
      </c>
      <c r="AM1773" s="87">
        <v>43785</v>
      </c>
      <c r="AN1773" s="87" t="str">
        <f>IF(AND(Table1[[#This Row],[Completed Date]]&gt;="07/01/2019"+0,Table1[[#This Row],[Completed Date]]&lt;="6/30/2020"+0),"FY 19-20",IF(AND(Table1[[#This Row],[Completed Date]]&gt;="07/01/2018"+0,Table1[[#This Row],[Completed Date]]&lt;="6/30/2019"+0),"FY 18-19",""))</f>
        <v/>
      </c>
      <c r="AO1773" s="152" t="str">
        <f>IFERROR(FIND("R",Table1[[#This Row],[FS_Priority]]),"")</f>
        <v/>
      </c>
    </row>
    <row r="1774" spans="1:41" hidden="1" x14ac:dyDescent="0.25">
      <c r="A1774" s="192" t="s">
        <v>4580</v>
      </c>
      <c r="B1774" s="192" t="s">
        <v>295</v>
      </c>
      <c r="C1774" s="192" t="s">
        <v>4580</v>
      </c>
      <c r="D1774" s="199" t="b">
        <v>0</v>
      </c>
      <c r="E1774" s="192" t="s">
        <v>4804</v>
      </c>
      <c r="F1774" s="192" t="s">
        <v>4667</v>
      </c>
      <c r="G1774" s="192" t="s">
        <v>295</v>
      </c>
      <c r="H1774" s="192" t="s">
        <v>4668</v>
      </c>
      <c r="I1774" s="192" t="s">
        <v>4344</v>
      </c>
      <c r="J1774" s="192" t="s">
        <v>2839</v>
      </c>
      <c r="K1774" s="192" t="s">
        <v>3793</v>
      </c>
      <c r="L1774" s="192" t="s">
        <v>332</v>
      </c>
      <c r="M1774" s="192" t="s">
        <v>4345</v>
      </c>
      <c r="N1774" s="192" t="s">
        <v>295</v>
      </c>
      <c r="O1774" s="192" t="s">
        <v>243</v>
      </c>
      <c r="Q1774" s="192" t="s">
        <v>3586</v>
      </c>
      <c r="R1774" s="192" t="s">
        <v>295</v>
      </c>
      <c r="S1774" s="199" t="b">
        <v>0</v>
      </c>
      <c r="V1774" s="198">
        <v>43669</v>
      </c>
      <c r="W1774" s="192" t="s">
        <v>295</v>
      </c>
      <c r="X1774"/>
      <c r="Z1774" s="192" t="s">
        <v>295</v>
      </c>
      <c r="AC1774" s="192" t="s">
        <v>295</v>
      </c>
      <c r="AD1774" s="167"/>
      <c r="AE1774" s="192" t="s">
        <v>243</v>
      </c>
      <c r="AF1774" s="192" t="s">
        <v>295</v>
      </c>
      <c r="AG1774" s="192" t="s">
        <v>295</v>
      </c>
      <c r="AH1774" s="167"/>
      <c r="AI1774" s="192" t="s">
        <v>4787</v>
      </c>
      <c r="AJ1774" s="151" t="str">
        <f t="shared" si="27"/>
        <v>FS</v>
      </c>
      <c r="AK1774" s="151" t="b">
        <f>ISNUMBER(SEARCH("IRT",Table1[[#This Row],[Current_Status]]))</f>
        <v>0</v>
      </c>
      <c r="AL1774" s="152">
        <f>YEAR(Table1[[#This Row],[Project_Initiated]])</f>
        <v>2019</v>
      </c>
      <c r="AM1774" s="87">
        <v>43785</v>
      </c>
      <c r="AN1774" s="87" t="str">
        <f>IF(AND(Table1[[#This Row],[Completed Date]]&gt;="07/01/2019"+0,Table1[[#This Row],[Completed Date]]&lt;="6/30/2020"+0),"FY 19-20",IF(AND(Table1[[#This Row],[Completed Date]]&gt;="07/01/2018"+0,Table1[[#This Row],[Completed Date]]&lt;="6/30/2019"+0),"FY 18-19",""))</f>
        <v/>
      </c>
      <c r="AO1774" s="152">
        <f>IFERROR(FIND("R",Table1[[#This Row],[FS_Priority]]),"")</f>
        <v>1</v>
      </c>
    </row>
    <row r="1775" spans="1:41" hidden="1" x14ac:dyDescent="0.25">
      <c r="A1775" s="192" t="s">
        <v>4570</v>
      </c>
      <c r="B1775" s="192" t="s">
        <v>295</v>
      </c>
      <c r="C1775" s="192" t="s">
        <v>4570</v>
      </c>
      <c r="D1775" s="199" t="b">
        <v>0</v>
      </c>
      <c r="E1775" s="192" t="s">
        <v>151</v>
      </c>
      <c r="F1775" s="192" t="s">
        <v>4669</v>
      </c>
      <c r="G1775" s="192" t="s">
        <v>295</v>
      </c>
      <c r="H1775" s="192" t="s">
        <v>378</v>
      </c>
      <c r="I1775" s="192" t="s">
        <v>4670</v>
      </c>
      <c r="J1775" s="192" t="s">
        <v>2854</v>
      </c>
      <c r="K1775" s="192" t="s">
        <v>4035</v>
      </c>
      <c r="L1775" s="192" t="s">
        <v>153</v>
      </c>
      <c r="M1775" s="192" t="s">
        <v>4671</v>
      </c>
      <c r="N1775" s="192" t="s">
        <v>295</v>
      </c>
      <c r="O1775" s="192" t="s">
        <v>263</v>
      </c>
      <c r="Q1775" s="192" t="s">
        <v>3586</v>
      </c>
      <c r="R1775" s="192" t="s">
        <v>295</v>
      </c>
      <c r="S1775" s="199" t="b">
        <v>0</v>
      </c>
      <c r="V1775" s="198">
        <v>43670</v>
      </c>
      <c r="W1775" s="192" t="s">
        <v>295</v>
      </c>
      <c r="X1775"/>
      <c r="Z1775" s="192" t="s">
        <v>295</v>
      </c>
      <c r="AC1775" s="192" t="s">
        <v>4792</v>
      </c>
      <c r="AE1775" s="192" t="s">
        <v>583</v>
      </c>
      <c r="AF1775" s="192" t="s">
        <v>4792</v>
      </c>
      <c r="AG1775" s="192" t="s">
        <v>295</v>
      </c>
      <c r="AH1775" s="198">
        <v>43732</v>
      </c>
      <c r="AI1775" s="192" t="s">
        <v>4787</v>
      </c>
      <c r="AJ1775" s="151" t="str">
        <f t="shared" si="27"/>
        <v>FS</v>
      </c>
      <c r="AK1775" s="151" t="b">
        <f>ISNUMBER(SEARCH("IRT",Table1[[#This Row],[Current_Status]]))</f>
        <v>0</v>
      </c>
      <c r="AL1775" s="152">
        <f>YEAR(Table1[[#This Row],[Project_Initiated]])</f>
        <v>2019</v>
      </c>
      <c r="AM1775" s="87">
        <v>43785</v>
      </c>
      <c r="AN1775" s="87" t="str">
        <f>IF(AND(Table1[[#This Row],[Completed Date]]&gt;="07/01/2019"+0,Table1[[#This Row],[Completed Date]]&lt;="6/30/2020"+0),"FY 19-20",IF(AND(Table1[[#This Row],[Completed Date]]&gt;="07/01/2018"+0,Table1[[#This Row],[Completed Date]]&lt;="6/30/2019"+0),"FY 18-19",""))</f>
        <v>FY 19-20</v>
      </c>
      <c r="AO1775" s="152">
        <f>IFERROR(FIND("R",Table1[[#This Row],[FS_Priority]]),"")</f>
        <v>1</v>
      </c>
    </row>
    <row r="1776" spans="1:41" hidden="1" x14ac:dyDescent="0.25">
      <c r="A1776" s="192" t="s">
        <v>4539</v>
      </c>
      <c r="B1776" s="192" t="s">
        <v>295</v>
      </c>
      <c r="C1776" s="192" t="s">
        <v>4539</v>
      </c>
      <c r="D1776" s="199" t="b">
        <v>0</v>
      </c>
      <c r="E1776" s="192" t="s">
        <v>76</v>
      </c>
      <c r="F1776" s="192" t="s">
        <v>4672</v>
      </c>
      <c r="G1776" s="192" t="s">
        <v>295</v>
      </c>
      <c r="H1776" s="192" t="s">
        <v>369</v>
      </c>
      <c r="I1776" s="192" t="s">
        <v>4673</v>
      </c>
      <c r="J1776" s="192" t="s">
        <v>2839</v>
      </c>
      <c r="K1776" s="192" t="s">
        <v>3856</v>
      </c>
      <c r="L1776" s="192" t="s">
        <v>77</v>
      </c>
      <c r="M1776" s="192" t="s">
        <v>4674</v>
      </c>
      <c r="N1776" s="192" t="s">
        <v>295</v>
      </c>
      <c r="O1776" s="192" t="s">
        <v>243</v>
      </c>
      <c r="Q1776" s="192" t="s">
        <v>323</v>
      </c>
      <c r="R1776" s="192" t="s">
        <v>295</v>
      </c>
      <c r="S1776" s="199" t="b">
        <v>0</v>
      </c>
      <c r="V1776" s="198">
        <v>43598</v>
      </c>
      <c r="W1776" s="192" t="s">
        <v>295</v>
      </c>
      <c r="X1776"/>
      <c r="Z1776" s="192" t="s">
        <v>295</v>
      </c>
      <c r="AC1776" s="192" t="s">
        <v>4859</v>
      </c>
      <c r="AD1776" s="167"/>
      <c r="AE1776" s="192" t="s">
        <v>243</v>
      </c>
      <c r="AF1776" s="192" t="s">
        <v>295</v>
      </c>
      <c r="AG1776" s="192" t="s">
        <v>295</v>
      </c>
      <c r="AH1776" s="167"/>
      <c r="AI1776" s="192" t="s">
        <v>4787</v>
      </c>
      <c r="AJ1776" s="151" t="str">
        <f t="shared" si="27"/>
        <v>FS</v>
      </c>
      <c r="AK1776" s="151" t="b">
        <f>ISNUMBER(SEARCH("IRT",Table1[[#This Row],[Current_Status]]))</f>
        <v>0</v>
      </c>
      <c r="AL1776" s="152">
        <f>YEAR(Table1[[#This Row],[Project_Initiated]])</f>
        <v>2019</v>
      </c>
      <c r="AM1776" s="87">
        <v>43785</v>
      </c>
      <c r="AN1776" s="87" t="str">
        <f>IF(AND(Table1[[#This Row],[Completed Date]]&gt;="07/01/2019"+0,Table1[[#This Row],[Completed Date]]&lt;="6/30/2020"+0),"FY 19-20",IF(AND(Table1[[#This Row],[Completed Date]]&gt;="07/01/2018"+0,Table1[[#This Row],[Completed Date]]&lt;="6/30/2019"+0),"FY 18-19",""))</f>
        <v/>
      </c>
      <c r="AO1776" s="152" t="str">
        <f>IFERROR(FIND("R",Table1[[#This Row],[FS_Priority]]),"")</f>
        <v/>
      </c>
    </row>
    <row r="1777" spans="1:41" hidden="1" x14ac:dyDescent="0.25">
      <c r="A1777" s="192" t="s">
        <v>4549</v>
      </c>
      <c r="B1777" s="192" t="s">
        <v>295</v>
      </c>
      <c r="C1777" s="192" t="s">
        <v>4549</v>
      </c>
      <c r="D1777" s="199" t="b">
        <v>0</v>
      </c>
      <c r="E1777" s="192" t="s">
        <v>141</v>
      </c>
      <c r="F1777" s="192" t="s">
        <v>4675</v>
      </c>
      <c r="G1777" s="192" t="s">
        <v>5102</v>
      </c>
      <c r="H1777" s="192" t="s">
        <v>4625</v>
      </c>
      <c r="I1777" s="192" t="s">
        <v>4077</v>
      </c>
      <c r="J1777" s="192" t="s">
        <v>2839</v>
      </c>
      <c r="K1777" s="192" t="s">
        <v>3951</v>
      </c>
      <c r="L1777" s="192" t="s">
        <v>381</v>
      </c>
      <c r="M1777" s="192" t="s">
        <v>3954</v>
      </c>
      <c r="N1777" s="192" t="s">
        <v>295</v>
      </c>
      <c r="O1777" s="192" t="s">
        <v>263</v>
      </c>
      <c r="Q1777" s="192" t="s">
        <v>302</v>
      </c>
      <c r="R1777" s="192" t="s">
        <v>295</v>
      </c>
      <c r="S1777" s="199" t="b">
        <v>0</v>
      </c>
      <c r="V1777" s="198">
        <v>43676</v>
      </c>
      <c r="W1777" s="192" t="s">
        <v>295</v>
      </c>
      <c r="X1777"/>
      <c r="Z1777" s="192" t="s">
        <v>295</v>
      </c>
      <c r="AC1777" s="192" t="s">
        <v>5103</v>
      </c>
      <c r="AD1777" s="200">
        <v>43731</v>
      </c>
      <c r="AE1777" s="192" t="s">
        <v>257</v>
      </c>
      <c r="AF1777" s="192" t="s">
        <v>295</v>
      </c>
      <c r="AG1777" s="192" t="s">
        <v>2884</v>
      </c>
      <c r="AH1777" s="167"/>
      <c r="AI1777" s="192" t="s">
        <v>4787</v>
      </c>
      <c r="AJ1777" s="151" t="str">
        <f t="shared" si="27"/>
        <v>FS</v>
      </c>
      <c r="AK1777" s="151" t="b">
        <f>ISNUMBER(SEARCH("IRT",Table1[[#This Row],[Current_Status]]))</f>
        <v>0</v>
      </c>
      <c r="AL1777" s="152">
        <f>YEAR(Table1[[#This Row],[Project_Initiated]])</f>
        <v>2019</v>
      </c>
      <c r="AM1777" s="87">
        <v>43785</v>
      </c>
      <c r="AN1777" s="87" t="str">
        <f>IF(AND(Table1[[#This Row],[Completed Date]]&gt;="07/01/2019"+0,Table1[[#This Row],[Completed Date]]&lt;="6/30/2020"+0),"FY 19-20",IF(AND(Table1[[#This Row],[Completed Date]]&gt;="07/01/2018"+0,Table1[[#This Row],[Completed Date]]&lt;="6/30/2019"+0),"FY 18-19",""))</f>
        <v/>
      </c>
      <c r="AO1777" s="152" t="str">
        <f>IFERROR(FIND("R",Table1[[#This Row],[FS_Priority]]),"")</f>
        <v/>
      </c>
    </row>
    <row r="1778" spans="1:41" hidden="1" x14ac:dyDescent="0.25">
      <c r="A1778" s="192" t="s">
        <v>4777</v>
      </c>
      <c r="B1778" s="192" t="s">
        <v>295</v>
      </c>
      <c r="C1778" s="192" t="s">
        <v>4777</v>
      </c>
      <c r="D1778" s="199" t="b">
        <v>0</v>
      </c>
      <c r="E1778" s="192" t="s">
        <v>215</v>
      </c>
      <c r="F1778" s="192" t="s">
        <v>4811</v>
      </c>
      <c r="G1778" s="192" t="s">
        <v>295</v>
      </c>
      <c r="H1778" s="192" t="s">
        <v>4812</v>
      </c>
      <c r="I1778" s="192" t="s">
        <v>4813</v>
      </c>
      <c r="J1778" s="192" t="s">
        <v>2838</v>
      </c>
      <c r="K1778" s="192" t="s">
        <v>4842</v>
      </c>
      <c r="L1778" s="192" t="s">
        <v>518</v>
      </c>
      <c r="M1778" s="192" t="s">
        <v>4379</v>
      </c>
      <c r="N1778" s="192" t="s">
        <v>295</v>
      </c>
      <c r="O1778" s="192" t="s">
        <v>263</v>
      </c>
      <c r="Q1778" s="192" t="s">
        <v>320</v>
      </c>
      <c r="R1778" s="192" t="s">
        <v>295</v>
      </c>
      <c r="S1778" s="199" t="b">
        <v>0</v>
      </c>
      <c r="V1778" s="198">
        <v>43676</v>
      </c>
      <c r="W1778" s="192" t="s">
        <v>295</v>
      </c>
      <c r="X1778"/>
      <c r="Z1778" s="192" t="s">
        <v>295</v>
      </c>
      <c r="AC1778" s="192" t="s">
        <v>5058</v>
      </c>
      <c r="AE1778" s="192" t="s">
        <v>583</v>
      </c>
      <c r="AF1778" s="192" t="s">
        <v>4914</v>
      </c>
      <c r="AG1778" s="192" t="s">
        <v>2883</v>
      </c>
      <c r="AH1778" s="167"/>
      <c r="AI1778" s="192" t="s">
        <v>4787</v>
      </c>
      <c r="AJ1778" s="151" t="str">
        <f t="shared" si="27"/>
        <v>FS</v>
      </c>
      <c r="AK1778" s="151" t="b">
        <f>ISNUMBER(SEARCH("IRT",Table1[[#This Row],[Current_Status]]))</f>
        <v>0</v>
      </c>
      <c r="AL1778" s="152">
        <f>YEAR(Table1[[#This Row],[Project_Initiated]])</f>
        <v>2019</v>
      </c>
      <c r="AM1778" s="87">
        <v>43785</v>
      </c>
      <c r="AN1778" s="87" t="str">
        <f>IF(AND(Table1[[#This Row],[Completed Date]]&gt;="07/01/2019"+0,Table1[[#This Row],[Completed Date]]&lt;="6/30/2020"+0),"FY 19-20",IF(AND(Table1[[#This Row],[Completed Date]]&gt;="07/01/2018"+0,Table1[[#This Row],[Completed Date]]&lt;="6/30/2019"+0),"FY 18-19",""))</f>
        <v/>
      </c>
      <c r="AO1778" s="152" t="str">
        <f>IFERROR(FIND("R",Table1[[#This Row],[FS_Priority]]),"")</f>
        <v/>
      </c>
    </row>
    <row r="1779" spans="1:41" hidden="1" x14ac:dyDescent="0.25">
      <c r="A1779" s="192" t="s">
        <v>4571</v>
      </c>
      <c r="B1779" s="192" t="s">
        <v>295</v>
      </c>
      <c r="C1779" s="192" t="s">
        <v>4571</v>
      </c>
      <c r="D1779" s="199" t="b">
        <v>0</v>
      </c>
      <c r="E1779" s="192" t="s">
        <v>151</v>
      </c>
      <c r="F1779" s="192" t="s">
        <v>4676</v>
      </c>
      <c r="G1779" s="192" t="s">
        <v>4983</v>
      </c>
      <c r="H1779" s="192" t="s">
        <v>480</v>
      </c>
      <c r="I1779" s="192" t="s">
        <v>4677</v>
      </c>
      <c r="J1779" s="192" t="s">
        <v>4755</v>
      </c>
      <c r="K1779" s="192" t="s">
        <v>4035</v>
      </c>
      <c r="L1779" s="192" t="s">
        <v>153</v>
      </c>
      <c r="M1779" s="192" t="s">
        <v>4678</v>
      </c>
      <c r="N1779" s="192" t="s">
        <v>295</v>
      </c>
      <c r="O1779" s="192" t="s">
        <v>263</v>
      </c>
      <c r="Q1779" s="192" t="s">
        <v>3588</v>
      </c>
      <c r="R1779" s="192" t="s">
        <v>295</v>
      </c>
      <c r="S1779" s="199" t="b">
        <v>0</v>
      </c>
      <c r="V1779" s="198">
        <v>43677</v>
      </c>
      <c r="W1779" s="192" t="s">
        <v>295</v>
      </c>
      <c r="X1779"/>
      <c r="Z1779" s="192" t="s">
        <v>295</v>
      </c>
      <c r="AC1779" s="192" t="s">
        <v>295</v>
      </c>
      <c r="AE1779" s="192" t="s">
        <v>583</v>
      </c>
      <c r="AF1779" s="192" t="s">
        <v>5060</v>
      </c>
      <c r="AG1779" s="192" t="s">
        <v>2884</v>
      </c>
      <c r="AH1779" s="167"/>
      <c r="AI1779" s="192" t="s">
        <v>4787</v>
      </c>
      <c r="AJ1779" s="151" t="str">
        <f t="shared" si="27"/>
        <v>FS</v>
      </c>
      <c r="AK1779" s="151" t="b">
        <f>ISNUMBER(SEARCH("IRT",Table1[[#This Row],[Current_Status]]))</f>
        <v>0</v>
      </c>
      <c r="AL1779" s="152">
        <f>YEAR(Table1[[#This Row],[Project_Initiated]])</f>
        <v>2019</v>
      </c>
      <c r="AM1779" s="87">
        <v>43785</v>
      </c>
      <c r="AN1779" s="87" t="str">
        <f>IF(AND(Table1[[#This Row],[Completed Date]]&gt;="07/01/2019"+0,Table1[[#This Row],[Completed Date]]&lt;="6/30/2020"+0),"FY 19-20",IF(AND(Table1[[#This Row],[Completed Date]]&gt;="07/01/2018"+0,Table1[[#This Row],[Completed Date]]&lt;="6/30/2019"+0),"FY 18-19",""))</f>
        <v/>
      </c>
      <c r="AO1779" s="152">
        <f>IFERROR(FIND("R",Table1[[#This Row],[FS_Priority]]),"")</f>
        <v>1</v>
      </c>
    </row>
    <row r="1780" spans="1:41" hidden="1" x14ac:dyDescent="0.25">
      <c r="A1780" s="192" t="s">
        <v>4778</v>
      </c>
      <c r="B1780" s="192" t="s">
        <v>295</v>
      </c>
      <c r="C1780" s="192" t="s">
        <v>4778</v>
      </c>
      <c r="D1780" s="199" t="b">
        <v>0</v>
      </c>
      <c r="E1780" s="192" t="s">
        <v>215</v>
      </c>
      <c r="F1780" s="192" t="s">
        <v>4814</v>
      </c>
      <c r="G1780" s="192" t="s">
        <v>4815</v>
      </c>
      <c r="H1780" s="192" t="s">
        <v>4816</v>
      </c>
      <c r="I1780" s="192" t="s">
        <v>295</v>
      </c>
      <c r="J1780" s="192" t="s">
        <v>2839</v>
      </c>
      <c r="K1780" s="192" t="s">
        <v>4842</v>
      </c>
      <c r="L1780" s="192" t="s">
        <v>518</v>
      </c>
      <c r="M1780" s="192" t="s">
        <v>4817</v>
      </c>
      <c r="N1780" s="192" t="s">
        <v>295</v>
      </c>
      <c r="O1780" s="192" t="s">
        <v>263</v>
      </c>
      <c r="Q1780" s="192" t="s">
        <v>264</v>
      </c>
      <c r="R1780" s="192" t="s">
        <v>295</v>
      </c>
      <c r="S1780" s="199" t="b">
        <v>0</v>
      </c>
      <c r="V1780" s="198">
        <v>43677</v>
      </c>
      <c r="W1780" s="192" t="s">
        <v>295</v>
      </c>
      <c r="X1780"/>
      <c r="Z1780" s="192" t="s">
        <v>295</v>
      </c>
      <c r="AC1780" s="192" t="s">
        <v>5106</v>
      </c>
      <c r="AD1780" s="200">
        <v>43732</v>
      </c>
      <c r="AE1780" s="192" t="s">
        <v>583</v>
      </c>
      <c r="AF1780" s="192" t="s">
        <v>5107</v>
      </c>
      <c r="AG1780" s="192" t="s">
        <v>2884</v>
      </c>
      <c r="AH1780"/>
      <c r="AI1780" s="192" t="s">
        <v>4787</v>
      </c>
      <c r="AJ1780" s="151" t="str">
        <f t="shared" si="27"/>
        <v>FS</v>
      </c>
      <c r="AK1780" s="151" t="b">
        <f>ISNUMBER(SEARCH("IRT",Table1[[#This Row],[Current_Status]]))</f>
        <v>0</v>
      </c>
      <c r="AL1780" s="152">
        <f>YEAR(Table1[[#This Row],[Project_Initiated]])</f>
        <v>2019</v>
      </c>
      <c r="AM1780" s="87">
        <v>43785</v>
      </c>
      <c r="AN1780" s="87" t="str">
        <f>IF(AND(Table1[[#This Row],[Completed Date]]&gt;="07/01/2019"+0,Table1[[#This Row],[Completed Date]]&lt;="6/30/2020"+0),"FY 19-20",IF(AND(Table1[[#This Row],[Completed Date]]&gt;="07/01/2018"+0,Table1[[#This Row],[Completed Date]]&lt;="6/30/2019"+0),"FY 18-19",""))</f>
        <v/>
      </c>
      <c r="AO1780" s="152" t="str">
        <f>IFERROR(FIND("R",Table1[[#This Row],[FS_Priority]]),"")</f>
        <v/>
      </c>
    </row>
    <row r="1781" spans="1:41" hidden="1" x14ac:dyDescent="0.25">
      <c r="A1781" s="192" t="s">
        <v>4594</v>
      </c>
      <c r="B1781" s="192" t="s">
        <v>295</v>
      </c>
      <c r="C1781" s="192" t="s">
        <v>4594</v>
      </c>
      <c r="D1781" s="199" t="b">
        <v>0</v>
      </c>
      <c r="E1781" s="192" t="s">
        <v>211</v>
      </c>
      <c r="F1781" s="192" t="s">
        <v>4679</v>
      </c>
      <c r="G1781" s="192" t="s">
        <v>295</v>
      </c>
      <c r="H1781" s="192" t="s">
        <v>535</v>
      </c>
      <c r="I1781" s="192" t="s">
        <v>4680</v>
      </c>
      <c r="J1781" s="192" t="s">
        <v>2839</v>
      </c>
      <c r="K1781" s="192" t="s">
        <v>4222</v>
      </c>
      <c r="L1781" s="192" t="s">
        <v>4866</v>
      </c>
      <c r="M1781" s="192" t="s">
        <v>4232</v>
      </c>
      <c r="N1781" s="192" t="s">
        <v>295</v>
      </c>
      <c r="O1781" s="192" t="s">
        <v>243</v>
      </c>
      <c r="Q1781" s="192" t="s">
        <v>324</v>
      </c>
      <c r="R1781" s="192" t="s">
        <v>295</v>
      </c>
      <c r="S1781" s="199" t="b">
        <v>0</v>
      </c>
      <c r="V1781" s="198">
        <v>43677</v>
      </c>
      <c r="W1781" s="192" t="s">
        <v>295</v>
      </c>
      <c r="X1781"/>
      <c r="Z1781" s="192" t="s">
        <v>295</v>
      </c>
      <c r="AC1781" s="192" t="s">
        <v>295</v>
      </c>
      <c r="AD1781" s="167"/>
      <c r="AE1781" s="192" t="s">
        <v>243</v>
      </c>
      <c r="AF1781" s="192" t="s">
        <v>295</v>
      </c>
      <c r="AG1781" s="192" t="s">
        <v>295</v>
      </c>
      <c r="AH1781" s="167"/>
      <c r="AI1781" s="192" t="s">
        <v>4787</v>
      </c>
      <c r="AJ1781" s="151" t="str">
        <f t="shared" si="27"/>
        <v>FS</v>
      </c>
      <c r="AK1781" s="151" t="b">
        <f>ISNUMBER(SEARCH("IRT",Table1[[#This Row],[Current_Status]]))</f>
        <v>0</v>
      </c>
      <c r="AL1781" s="152">
        <f>YEAR(Table1[[#This Row],[Project_Initiated]])</f>
        <v>2019</v>
      </c>
      <c r="AM1781" s="87">
        <v>43785</v>
      </c>
      <c r="AN1781" s="87" t="str">
        <f>IF(AND(Table1[[#This Row],[Completed Date]]&gt;="07/01/2019"+0,Table1[[#This Row],[Completed Date]]&lt;="6/30/2020"+0),"FY 19-20",IF(AND(Table1[[#This Row],[Completed Date]]&gt;="07/01/2018"+0,Table1[[#This Row],[Completed Date]]&lt;="6/30/2019"+0),"FY 18-19",""))</f>
        <v/>
      </c>
      <c r="AO1781" s="152" t="str">
        <f>IFERROR(FIND("R",Table1[[#This Row],[FS_Priority]]),"")</f>
        <v/>
      </c>
    </row>
    <row r="1782" spans="1:41" hidden="1" x14ac:dyDescent="0.25">
      <c r="A1782" s="192" t="s">
        <v>4588</v>
      </c>
      <c r="B1782" s="192" t="s">
        <v>295</v>
      </c>
      <c r="C1782" s="192" t="s">
        <v>4588</v>
      </c>
      <c r="D1782" s="199" t="b">
        <v>0</v>
      </c>
      <c r="E1782" s="192" t="s">
        <v>211</v>
      </c>
      <c r="F1782" s="192" t="s">
        <v>4681</v>
      </c>
      <c r="G1782" s="192" t="s">
        <v>5002</v>
      </c>
      <c r="H1782" s="192" t="s">
        <v>535</v>
      </c>
      <c r="I1782" s="192" t="s">
        <v>4682</v>
      </c>
      <c r="J1782" s="192" t="s">
        <v>2827</v>
      </c>
      <c r="K1782" s="192" t="s">
        <v>4222</v>
      </c>
      <c r="L1782" s="192" t="s">
        <v>4866</v>
      </c>
      <c r="M1782" s="192" t="s">
        <v>4161</v>
      </c>
      <c r="N1782" s="192" t="s">
        <v>295</v>
      </c>
      <c r="O1782" s="192" t="s">
        <v>263</v>
      </c>
      <c r="Q1782" s="192" t="s">
        <v>320</v>
      </c>
      <c r="R1782" s="192" t="s">
        <v>295</v>
      </c>
      <c r="S1782" s="199" t="b">
        <v>0</v>
      </c>
      <c r="V1782" s="198">
        <v>43677</v>
      </c>
      <c r="W1782" s="192" t="s">
        <v>295</v>
      </c>
      <c r="X1782"/>
      <c r="Z1782" s="192" t="s">
        <v>295</v>
      </c>
      <c r="AC1782" s="192" t="s">
        <v>295</v>
      </c>
      <c r="AE1782" s="192" t="s">
        <v>583</v>
      </c>
      <c r="AF1782" s="192" t="s">
        <v>5099</v>
      </c>
      <c r="AG1782" s="192" t="s">
        <v>2883</v>
      </c>
      <c r="AH1782" s="167"/>
      <c r="AI1782" s="192" t="s">
        <v>4787</v>
      </c>
      <c r="AJ1782" s="151" t="str">
        <f t="shared" si="27"/>
        <v>FS</v>
      </c>
      <c r="AK1782" s="151" t="b">
        <f>ISNUMBER(SEARCH("IRT",Table1[[#This Row],[Current_Status]]))</f>
        <v>0</v>
      </c>
      <c r="AL1782" s="152">
        <f>YEAR(Table1[[#This Row],[Project_Initiated]])</f>
        <v>2019</v>
      </c>
      <c r="AM1782" s="87">
        <v>43785</v>
      </c>
      <c r="AN1782" s="87" t="str">
        <f>IF(AND(Table1[[#This Row],[Completed Date]]&gt;="07/01/2019"+0,Table1[[#This Row],[Completed Date]]&lt;="6/30/2020"+0),"FY 19-20",IF(AND(Table1[[#This Row],[Completed Date]]&gt;="07/01/2018"+0,Table1[[#This Row],[Completed Date]]&lt;="6/30/2019"+0),"FY 18-19",""))</f>
        <v/>
      </c>
      <c r="AO1782" s="152" t="str">
        <f>IFERROR(FIND("R",Table1[[#This Row],[FS_Priority]]),"")</f>
        <v/>
      </c>
    </row>
    <row r="1783" spans="1:41" hidden="1" x14ac:dyDescent="0.25">
      <c r="A1783" s="192" t="s">
        <v>4586</v>
      </c>
      <c r="B1783" s="192" t="s">
        <v>295</v>
      </c>
      <c r="C1783" s="192" t="s">
        <v>4586</v>
      </c>
      <c r="D1783" s="199" t="b">
        <v>0</v>
      </c>
      <c r="E1783" s="192" t="s">
        <v>211</v>
      </c>
      <c r="F1783" s="192" t="s">
        <v>4683</v>
      </c>
      <c r="G1783" s="192" t="s">
        <v>295</v>
      </c>
      <c r="H1783" s="192" t="s">
        <v>535</v>
      </c>
      <c r="I1783" s="192" t="s">
        <v>4684</v>
      </c>
      <c r="J1783" s="192" t="s">
        <v>2839</v>
      </c>
      <c r="K1783" s="192" t="s">
        <v>4222</v>
      </c>
      <c r="L1783" s="192" t="s">
        <v>4866</v>
      </c>
      <c r="M1783" s="192" t="s">
        <v>4232</v>
      </c>
      <c r="N1783" s="192" t="s">
        <v>295</v>
      </c>
      <c r="O1783" s="192" t="s">
        <v>243</v>
      </c>
      <c r="Q1783" s="192" t="s">
        <v>302</v>
      </c>
      <c r="R1783" s="192" t="s">
        <v>295</v>
      </c>
      <c r="S1783" s="199" t="b">
        <v>0</v>
      </c>
      <c r="V1783" s="198">
        <v>43682</v>
      </c>
      <c r="W1783" s="192" t="s">
        <v>295</v>
      </c>
      <c r="X1783"/>
      <c r="Z1783" s="192" t="s">
        <v>295</v>
      </c>
      <c r="AC1783" s="192" t="s">
        <v>295</v>
      </c>
      <c r="AE1783" s="192" t="s">
        <v>243</v>
      </c>
      <c r="AF1783" s="192" t="s">
        <v>295</v>
      </c>
      <c r="AG1783" s="192" t="s">
        <v>295</v>
      </c>
      <c r="AH1783"/>
      <c r="AI1783" s="192" t="s">
        <v>4787</v>
      </c>
      <c r="AJ1783" s="151" t="str">
        <f t="shared" si="27"/>
        <v>FS</v>
      </c>
      <c r="AK1783" s="151" t="b">
        <f>ISNUMBER(SEARCH("IRT",Table1[[#This Row],[Current_Status]]))</f>
        <v>0</v>
      </c>
      <c r="AL1783" s="152">
        <f>YEAR(Table1[[#This Row],[Project_Initiated]])</f>
        <v>2019</v>
      </c>
      <c r="AM1783" s="87">
        <v>43785</v>
      </c>
      <c r="AN1783" s="87" t="str">
        <f>IF(AND(Table1[[#This Row],[Completed Date]]&gt;="07/01/2019"+0,Table1[[#This Row],[Completed Date]]&lt;="6/30/2020"+0),"FY 19-20",IF(AND(Table1[[#This Row],[Completed Date]]&gt;="07/01/2018"+0,Table1[[#This Row],[Completed Date]]&lt;="6/30/2019"+0),"FY 18-19",""))</f>
        <v/>
      </c>
      <c r="AO1783" s="152" t="str">
        <f>IFERROR(FIND("R",Table1[[#This Row],[FS_Priority]]),"")</f>
        <v/>
      </c>
    </row>
    <row r="1784" spans="1:41" hidden="1" x14ac:dyDescent="0.25">
      <c r="A1784" s="192" t="s">
        <v>4590</v>
      </c>
      <c r="B1784" s="192" t="s">
        <v>295</v>
      </c>
      <c r="C1784" s="192" t="s">
        <v>4590</v>
      </c>
      <c r="D1784" s="199" t="b">
        <v>0</v>
      </c>
      <c r="E1784" s="192" t="s">
        <v>211</v>
      </c>
      <c r="F1784" s="192" t="s">
        <v>4685</v>
      </c>
      <c r="G1784" s="192" t="s">
        <v>295</v>
      </c>
      <c r="H1784" s="192" t="s">
        <v>575</v>
      </c>
      <c r="I1784" s="192" t="s">
        <v>4686</v>
      </c>
      <c r="J1784" s="192" t="s">
        <v>2839</v>
      </c>
      <c r="K1784" s="192" t="s">
        <v>4222</v>
      </c>
      <c r="L1784" s="192" t="s">
        <v>4866</v>
      </c>
      <c r="M1784" s="192" t="s">
        <v>4223</v>
      </c>
      <c r="N1784" s="192" t="s">
        <v>295</v>
      </c>
      <c r="O1784" s="192" t="s">
        <v>243</v>
      </c>
      <c r="Q1784" s="192" t="s">
        <v>264</v>
      </c>
      <c r="R1784" s="192" t="s">
        <v>295</v>
      </c>
      <c r="S1784" s="199" t="b">
        <v>0</v>
      </c>
      <c r="V1784" s="198">
        <v>43682</v>
      </c>
      <c r="W1784" s="192" t="s">
        <v>295</v>
      </c>
      <c r="X1784"/>
      <c r="Z1784" s="192" t="s">
        <v>295</v>
      </c>
      <c r="AC1784" s="192" t="s">
        <v>295</v>
      </c>
      <c r="AE1784" s="192" t="s">
        <v>243</v>
      </c>
      <c r="AF1784" s="192" t="s">
        <v>295</v>
      </c>
      <c r="AG1784" s="192" t="s">
        <v>295</v>
      </c>
      <c r="AH1784" s="167"/>
      <c r="AI1784" s="192" t="s">
        <v>4787</v>
      </c>
      <c r="AJ1784" s="151" t="str">
        <f t="shared" si="27"/>
        <v>FS</v>
      </c>
      <c r="AK1784" s="151" t="b">
        <f>ISNUMBER(SEARCH("IRT",Table1[[#This Row],[Current_Status]]))</f>
        <v>0</v>
      </c>
      <c r="AL1784" s="152">
        <f>YEAR(Table1[[#This Row],[Project_Initiated]])</f>
        <v>2019</v>
      </c>
      <c r="AM1784" s="87">
        <v>43785</v>
      </c>
      <c r="AN1784" s="87" t="str">
        <f>IF(AND(Table1[[#This Row],[Completed Date]]&gt;="07/01/2019"+0,Table1[[#This Row],[Completed Date]]&lt;="6/30/2020"+0),"FY 19-20",IF(AND(Table1[[#This Row],[Completed Date]]&gt;="07/01/2018"+0,Table1[[#This Row],[Completed Date]]&lt;="6/30/2019"+0),"FY 18-19",""))</f>
        <v/>
      </c>
      <c r="AO1784" s="152" t="str">
        <f>IFERROR(FIND("R",Table1[[#This Row],[FS_Priority]]),"")</f>
        <v/>
      </c>
    </row>
    <row r="1785" spans="1:41" hidden="1" x14ac:dyDescent="0.25">
      <c r="A1785" s="192" t="s">
        <v>4560</v>
      </c>
      <c r="B1785" s="192" t="s">
        <v>295</v>
      </c>
      <c r="C1785" s="192" t="s">
        <v>4560</v>
      </c>
      <c r="D1785" s="199" t="b">
        <v>0</v>
      </c>
      <c r="E1785" s="192" t="s">
        <v>151</v>
      </c>
      <c r="F1785" s="192" t="s">
        <v>4687</v>
      </c>
      <c r="G1785" s="192" t="s">
        <v>4759</v>
      </c>
      <c r="H1785" s="192" t="s">
        <v>525</v>
      </c>
      <c r="I1785" s="192" t="s">
        <v>4688</v>
      </c>
      <c r="J1785" s="192" t="s">
        <v>2865</v>
      </c>
      <c r="K1785" s="192" t="s">
        <v>4035</v>
      </c>
      <c r="L1785" s="192" t="s">
        <v>153</v>
      </c>
      <c r="M1785" s="192" t="s">
        <v>4689</v>
      </c>
      <c r="N1785" s="192" t="s">
        <v>295</v>
      </c>
      <c r="O1785" s="192" t="s">
        <v>263</v>
      </c>
      <c r="Q1785" s="192" t="s">
        <v>302</v>
      </c>
      <c r="R1785" s="192" t="s">
        <v>295</v>
      </c>
      <c r="S1785" s="199" t="b">
        <v>0</v>
      </c>
      <c r="V1785" s="198">
        <v>43683</v>
      </c>
      <c r="W1785" s="192" t="s">
        <v>295</v>
      </c>
      <c r="X1785"/>
      <c r="Z1785" s="192" t="s">
        <v>295</v>
      </c>
      <c r="AC1785" s="192" t="s">
        <v>5088</v>
      </c>
      <c r="AD1785" s="200">
        <v>43754</v>
      </c>
      <c r="AE1785" s="192" t="s">
        <v>583</v>
      </c>
      <c r="AF1785" s="192" t="s">
        <v>4926</v>
      </c>
      <c r="AG1785" s="192" t="s">
        <v>2884</v>
      </c>
      <c r="AH1785" s="167"/>
      <c r="AI1785" s="192" t="s">
        <v>4787</v>
      </c>
      <c r="AJ1785" s="151" t="str">
        <f t="shared" si="27"/>
        <v>FS</v>
      </c>
      <c r="AK1785" s="151" t="b">
        <f>ISNUMBER(SEARCH("IRT",Table1[[#This Row],[Current_Status]]))</f>
        <v>0</v>
      </c>
      <c r="AL1785" s="152">
        <f>YEAR(Table1[[#This Row],[Project_Initiated]])</f>
        <v>2019</v>
      </c>
      <c r="AM1785" s="87">
        <v>43785</v>
      </c>
      <c r="AN1785" s="87" t="str">
        <f>IF(AND(Table1[[#This Row],[Completed Date]]&gt;="07/01/2019"+0,Table1[[#This Row],[Completed Date]]&lt;="6/30/2020"+0),"FY 19-20",IF(AND(Table1[[#This Row],[Completed Date]]&gt;="07/01/2018"+0,Table1[[#This Row],[Completed Date]]&lt;="6/30/2019"+0),"FY 18-19",""))</f>
        <v/>
      </c>
      <c r="AO1785" s="152" t="str">
        <f>IFERROR(FIND("R",Table1[[#This Row],[FS_Priority]]),"")</f>
        <v/>
      </c>
    </row>
    <row r="1786" spans="1:41" hidden="1" x14ac:dyDescent="0.25">
      <c r="A1786" s="192" t="s">
        <v>4540</v>
      </c>
      <c r="B1786" s="192" t="s">
        <v>295</v>
      </c>
      <c r="C1786" s="192" t="s">
        <v>4540</v>
      </c>
      <c r="D1786" s="199" t="b">
        <v>0</v>
      </c>
      <c r="E1786" s="192" t="s">
        <v>76</v>
      </c>
      <c r="F1786" s="192" t="s">
        <v>4690</v>
      </c>
      <c r="G1786" s="192" t="s">
        <v>295</v>
      </c>
      <c r="H1786" s="192" t="s">
        <v>1092</v>
      </c>
      <c r="I1786" s="192" t="s">
        <v>4691</v>
      </c>
      <c r="J1786" s="192" t="s">
        <v>2839</v>
      </c>
      <c r="K1786" s="192" t="s">
        <v>3856</v>
      </c>
      <c r="L1786" s="192" t="s">
        <v>77</v>
      </c>
      <c r="M1786" s="192" t="s">
        <v>3859</v>
      </c>
      <c r="N1786" s="192" t="s">
        <v>295</v>
      </c>
      <c r="O1786" s="192" t="s">
        <v>243</v>
      </c>
      <c r="Q1786" s="192" t="s">
        <v>324</v>
      </c>
      <c r="R1786" s="192" t="s">
        <v>295</v>
      </c>
      <c r="S1786" s="199" t="b">
        <v>0</v>
      </c>
      <c r="V1786" s="198">
        <v>43685</v>
      </c>
      <c r="W1786" s="192" t="s">
        <v>295</v>
      </c>
      <c r="X1786"/>
      <c r="Z1786" s="192" t="s">
        <v>295</v>
      </c>
      <c r="AC1786" s="192" t="s">
        <v>295</v>
      </c>
      <c r="AE1786" s="192" t="s">
        <v>243</v>
      </c>
      <c r="AF1786" s="192" t="s">
        <v>295</v>
      </c>
      <c r="AG1786" s="192" t="s">
        <v>295</v>
      </c>
      <c r="AH1786" s="167"/>
      <c r="AI1786" s="192" t="s">
        <v>4787</v>
      </c>
      <c r="AJ1786" s="151" t="str">
        <f t="shared" si="27"/>
        <v>FS</v>
      </c>
      <c r="AK1786" s="151" t="b">
        <f>ISNUMBER(SEARCH("IRT",Table1[[#This Row],[Current_Status]]))</f>
        <v>0</v>
      </c>
      <c r="AL1786" s="152">
        <f>YEAR(Table1[[#This Row],[Project_Initiated]])</f>
        <v>2019</v>
      </c>
      <c r="AM1786" s="87">
        <v>43785</v>
      </c>
      <c r="AN1786" s="87" t="str">
        <f>IF(AND(Table1[[#This Row],[Completed Date]]&gt;="07/01/2019"+0,Table1[[#This Row],[Completed Date]]&lt;="6/30/2020"+0),"FY 19-20",IF(AND(Table1[[#This Row],[Completed Date]]&gt;="07/01/2018"+0,Table1[[#This Row],[Completed Date]]&lt;="6/30/2019"+0),"FY 18-19",""))</f>
        <v/>
      </c>
      <c r="AO1786" s="152" t="str">
        <f>IFERROR(FIND("R",Table1[[#This Row],[FS_Priority]]),"")</f>
        <v/>
      </c>
    </row>
    <row r="1787" spans="1:41" hidden="1" x14ac:dyDescent="0.25">
      <c r="A1787" s="192" t="s">
        <v>4543</v>
      </c>
      <c r="B1787" s="192" t="s">
        <v>295</v>
      </c>
      <c r="C1787" s="192" t="s">
        <v>4543</v>
      </c>
      <c r="D1787" s="199" t="b">
        <v>0</v>
      </c>
      <c r="E1787" s="192" t="s">
        <v>76</v>
      </c>
      <c r="F1787" s="192" t="s">
        <v>4692</v>
      </c>
      <c r="G1787" s="192" t="s">
        <v>4960</v>
      </c>
      <c r="H1787" s="192" t="s">
        <v>369</v>
      </c>
      <c r="I1787" s="192" t="s">
        <v>4693</v>
      </c>
      <c r="J1787" s="192" t="s">
        <v>2832</v>
      </c>
      <c r="K1787" s="192" t="s">
        <v>3856</v>
      </c>
      <c r="L1787" s="192" t="s">
        <v>77</v>
      </c>
      <c r="M1787" s="192" t="s">
        <v>3872</v>
      </c>
      <c r="N1787" s="192" t="s">
        <v>295</v>
      </c>
      <c r="O1787" s="192" t="s">
        <v>263</v>
      </c>
      <c r="Q1787" s="192" t="s">
        <v>3586</v>
      </c>
      <c r="R1787" s="192" t="s">
        <v>295</v>
      </c>
      <c r="S1787" s="199" t="b">
        <v>0</v>
      </c>
      <c r="V1787" s="198">
        <v>42688</v>
      </c>
      <c r="W1787" s="192" t="s">
        <v>295</v>
      </c>
      <c r="X1787"/>
      <c r="Z1787" s="192" t="s">
        <v>295</v>
      </c>
      <c r="AC1787" s="192" t="s">
        <v>295</v>
      </c>
      <c r="AE1787" s="192" t="s">
        <v>583</v>
      </c>
      <c r="AF1787" s="192" t="s">
        <v>4855</v>
      </c>
      <c r="AG1787" s="192" t="s">
        <v>295</v>
      </c>
      <c r="AH1787" s="167"/>
      <c r="AI1787" s="192" t="s">
        <v>4787</v>
      </c>
      <c r="AJ1787" s="151" t="str">
        <f t="shared" si="27"/>
        <v>FS</v>
      </c>
      <c r="AK1787" s="151" t="b">
        <f>ISNUMBER(SEARCH("IRT",Table1[[#This Row],[Current_Status]]))</f>
        <v>0</v>
      </c>
      <c r="AL1787" s="152">
        <f>YEAR(Table1[[#This Row],[Project_Initiated]])</f>
        <v>2016</v>
      </c>
      <c r="AM1787" s="87">
        <v>43785</v>
      </c>
      <c r="AN1787" s="87" t="str">
        <f>IF(AND(Table1[[#This Row],[Completed Date]]&gt;="07/01/2019"+0,Table1[[#This Row],[Completed Date]]&lt;="6/30/2020"+0),"FY 19-20",IF(AND(Table1[[#This Row],[Completed Date]]&gt;="07/01/2018"+0,Table1[[#This Row],[Completed Date]]&lt;="6/30/2019"+0),"FY 18-19",""))</f>
        <v/>
      </c>
      <c r="AO1787" s="152">
        <f>IFERROR(FIND("R",Table1[[#This Row],[FS_Priority]]),"")</f>
        <v>1</v>
      </c>
    </row>
    <row r="1788" spans="1:41" hidden="1" x14ac:dyDescent="0.25">
      <c r="A1788" s="192" t="s">
        <v>4546</v>
      </c>
      <c r="B1788" s="192" t="s">
        <v>295</v>
      </c>
      <c r="C1788" s="192" t="s">
        <v>4546</v>
      </c>
      <c r="D1788" s="199" t="b">
        <v>0</v>
      </c>
      <c r="E1788" s="192" t="s">
        <v>530</v>
      </c>
      <c r="F1788" s="192" t="s">
        <v>4694</v>
      </c>
      <c r="G1788" s="192" t="s">
        <v>295</v>
      </c>
      <c r="H1788" s="192" t="s">
        <v>3873</v>
      </c>
      <c r="I1788" s="192" t="s">
        <v>3943</v>
      </c>
      <c r="J1788" s="192" t="s">
        <v>2839</v>
      </c>
      <c r="K1788" s="192" t="s">
        <v>3932</v>
      </c>
      <c r="L1788" s="192" t="s">
        <v>2778</v>
      </c>
      <c r="M1788" s="192" t="s">
        <v>4089</v>
      </c>
      <c r="N1788" s="192" t="s">
        <v>295</v>
      </c>
      <c r="O1788" s="192" t="s">
        <v>243</v>
      </c>
      <c r="Q1788" s="192" t="s">
        <v>302</v>
      </c>
      <c r="R1788" s="192" t="s">
        <v>295</v>
      </c>
      <c r="S1788" s="199" t="b">
        <v>0</v>
      </c>
      <c r="V1788" s="198">
        <v>43686</v>
      </c>
      <c r="W1788" s="192" t="s">
        <v>295</v>
      </c>
      <c r="X1788"/>
      <c r="Z1788" s="192" t="s">
        <v>295</v>
      </c>
      <c r="AC1788" s="192" t="s">
        <v>295</v>
      </c>
      <c r="AE1788" s="192" t="s">
        <v>243</v>
      </c>
      <c r="AF1788" s="192" t="s">
        <v>295</v>
      </c>
      <c r="AG1788" s="192" t="s">
        <v>295</v>
      </c>
      <c r="AH1788" s="167"/>
      <c r="AI1788" s="192" t="s">
        <v>4787</v>
      </c>
      <c r="AJ1788" s="151" t="str">
        <f t="shared" si="27"/>
        <v>FS</v>
      </c>
      <c r="AK1788" s="151" t="b">
        <f>ISNUMBER(SEARCH("IRT",Table1[[#This Row],[Current_Status]]))</f>
        <v>0</v>
      </c>
      <c r="AL1788" s="152">
        <f>YEAR(Table1[[#This Row],[Project_Initiated]])</f>
        <v>2019</v>
      </c>
      <c r="AM1788" s="87">
        <v>43785</v>
      </c>
      <c r="AN1788" s="87" t="str">
        <f>IF(AND(Table1[[#This Row],[Completed Date]]&gt;="07/01/2019"+0,Table1[[#This Row],[Completed Date]]&lt;="6/30/2020"+0),"FY 19-20",IF(AND(Table1[[#This Row],[Completed Date]]&gt;="07/01/2018"+0,Table1[[#This Row],[Completed Date]]&lt;="6/30/2019"+0),"FY 18-19",""))</f>
        <v/>
      </c>
      <c r="AO1788" s="152" t="str">
        <f>IFERROR(FIND("R",Table1[[#This Row],[FS_Priority]]),"")</f>
        <v/>
      </c>
    </row>
    <row r="1789" spans="1:41" hidden="1" x14ac:dyDescent="0.25">
      <c r="A1789" s="192" t="s">
        <v>4533</v>
      </c>
      <c r="B1789" s="192" t="s">
        <v>295</v>
      </c>
      <c r="C1789" s="192" t="s">
        <v>4533</v>
      </c>
      <c r="D1789" s="199" t="b">
        <v>0</v>
      </c>
      <c r="E1789" s="192" t="s">
        <v>76</v>
      </c>
      <c r="F1789" s="192" t="s">
        <v>4695</v>
      </c>
      <c r="G1789" s="192" t="s">
        <v>4958</v>
      </c>
      <c r="H1789" s="192" t="s">
        <v>369</v>
      </c>
      <c r="I1789" s="192" t="s">
        <v>4696</v>
      </c>
      <c r="J1789" s="192" t="s">
        <v>2827</v>
      </c>
      <c r="K1789" s="192" t="s">
        <v>3856</v>
      </c>
      <c r="L1789" s="192" t="s">
        <v>77</v>
      </c>
      <c r="M1789" s="192" t="s">
        <v>4697</v>
      </c>
      <c r="N1789" s="192" t="s">
        <v>295</v>
      </c>
      <c r="O1789" s="192" t="s">
        <v>263</v>
      </c>
      <c r="Q1789" s="192" t="s">
        <v>302</v>
      </c>
      <c r="R1789" s="192" t="s">
        <v>295</v>
      </c>
      <c r="S1789" s="199" t="b">
        <v>0</v>
      </c>
      <c r="V1789" s="198">
        <v>43686</v>
      </c>
      <c r="W1789" s="192" t="s">
        <v>295</v>
      </c>
      <c r="X1789"/>
      <c r="Z1789" s="192" t="s">
        <v>295</v>
      </c>
      <c r="AC1789" s="192" t="s">
        <v>295</v>
      </c>
      <c r="AD1789" s="200">
        <v>43775</v>
      </c>
      <c r="AE1789" s="192" t="s">
        <v>583</v>
      </c>
      <c r="AF1789" s="192" t="s">
        <v>5095</v>
      </c>
      <c r="AG1789" s="192" t="s">
        <v>2884</v>
      </c>
      <c r="AH1789" s="167"/>
      <c r="AI1789" s="192" t="s">
        <v>4787</v>
      </c>
      <c r="AJ1789" s="151" t="str">
        <f t="shared" si="27"/>
        <v>FS</v>
      </c>
      <c r="AK1789" s="151" t="b">
        <f>ISNUMBER(SEARCH("IRT",Table1[[#This Row],[Current_Status]]))</f>
        <v>0</v>
      </c>
      <c r="AL1789" s="152">
        <f>YEAR(Table1[[#This Row],[Project_Initiated]])</f>
        <v>2019</v>
      </c>
      <c r="AM1789" s="87">
        <v>43785</v>
      </c>
      <c r="AN1789" s="87" t="str">
        <f>IF(AND(Table1[[#This Row],[Completed Date]]&gt;="07/01/2019"+0,Table1[[#This Row],[Completed Date]]&lt;="6/30/2020"+0),"FY 19-20",IF(AND(Table1[[#This Row],[Completed Date]]&gt;="07/01/2018"+0,Table1[[#This Row],[Completed Date]]&lt;="6/30/2019"+0),"FY 18-19",""))</f>
        <v/>
      </c>
      <c r="AO1789" s="152" t="str">
        <f>IFERROR(FIND("R",Table1[[#This Row],[FS_Priority]]),"")</f>
        <v/>
      </c>
    </row>
    <row r="1790" spans="1:41" hidden="1" x14ac:dyDescent="0.25">
      <c r="A1790" s="192" t="s">
        <v>4779</v>
      </c>
      <c r="B1790" s="192" t="s">
        <v>295</v>
      </c>
      <c r="C1790" s="192" t="s">
        <v>4779</v>
      </c>
      <c r="D1790" s="199" t="b">
        <v>0</v>
      </c>
      <c r="E1790" s="192" t="s">
        <v>4818</v>
      </c>
      <c r="F1790" s="192" t="s">
        <v>4806</v>
      </c>
      <c r="G1790" s="192" t="s">
        <v>4807</v>
      </c>
      <c r="H1790" s="192" t="s">
        <v>351</v>
      </c>
      <c r="I1790" s="192" t="s">
        <v>3815</v>
      </c>
      <c r="J1790" s="192" t="s">
        <v>2832</v>
      </c>
      <c r="K1790" s="192" t="s">
        <v>4268</v>
      </c>
      <c r="L1790" s="192" t="s">
        <v>521</v>
      </c>
      <c r="M1790" s="192" t="s">
        <v>4808</v>
      </c>
      <c r="N1790" s="192" t="s">
        <v>295</v>
      </c>
      <c r="O1790" s="192" t="s">
        <v>263</v>
      </c>
      <c r="P1790" s="167"/>
      <c r="Q1790" s="192" t="s">
        <v>4910</v>
      </c>
      <c r="R1790" s="192" t="s">
        <v>295</v>
      </c>
      <c r="S1790" s="199" t="b">
        <v>0</v>
      </c>
      <c r="T1790" s="167"/>
      <c r="V1790" s="198">
        <v>43689</v>
      </c>
      <c r="W1790" s="192" t="s">
        <v>295</v>
      </c>
      <c r="X1790" s="167"/>
      <c r="Y1790" s="167"/>
      <c r="Z1790" s="192" t="s">
        <v>295</v>
      </c>
      <c r="AC1790" s="192" t="s">
        <v>295</v>
      </c>
      <c r="AD1790" s="200">
        <v>43740</v>
      </c>
      <c r="AE1790" s="192" t="s">
        <v>257</v>
      </c>
      <c r="AF1790" s="192" t="s">
        <v>5071</v>
      </c>
      <c r="AG1790" s="192" t="s">
        <v>2884</v>
      </c>
      <c r="AH1790"/>
      <c r="AI1790" s="192" t="s">
        <v>4940</v>
      </c>
      <c r="AJ1790" s="151" t="str">
        <f t="shared" si="27"/>
        <v>FS</v>
      </c>
      <c r="AK1790" s="151" t="b">
        <f>ISNUMBER(SEARCH("IRT",Table1[[#This Row],[Current_Status]]))</f>
        <v>0</v>
      </c>
      <c r="AL1790" s="152">
        <f>YEAR(Table1[[#This Row],[Project_Initiated]])</f>
        <v>2019</v>
      </c>
      <c r="AM1790" s="87">
        <v>43785</v>
      </c>
      <c r="AN1790" s="87" t="str">
        <f>IF(AND(Table1[[#This Row],[Completed Date]]&gt;="07/01/2019"+0,Table1[[#This Row],[Completed Date]]&lt;="6/30/2020"+0),"FY 19-20",IF(AND(Table1[[#This Row],[Completed Date]]&gt;="07/01/2018"+0,Table1[[#This Row],[Completed Date]]&lt;="6/30/2019"+0),"FY 18-19",""))</f>
        <v/>
      </c>
      <c r="AO1790" s="152" t="str">
        <f>IFERROR(FIND("R",Table1[[#This Row],[FS_Priority]]),"")</f>
        <v/>
      </c>
    </row>
    <row r="1791" spans="1:41" hidden="1" x14ac:dyDescent="0.25">
      <c r="A1791" s="192" t="s">
        <v>4559</v>
      </c>
      <c r="B1791" s="192" t="s">
        <v>295</v>
      </c>
      <c r="C1791" s="192" t="s">
        <v>4559</v>
      </c>
      <c r="D1791" s="199" t="b">
        <v>0</v>
      </c>
      <c r="E1791" s="192" t="s">
        <v>151</v>
      </c>
      <c r="F1791" s="192" t="s">
        <v>4698</v>
      </c>
      <c r="G1791" s="192" t="s">
        <v>295</v>
      </c>
      <c r="H1791" s="192" t="s">
        <v>558</v>
      </c>
      <c r="I1791" s="192" t="s">
        <v>4699</v>
      </c>
      <c r="J1791" s="192" t="s">
        <v>2839</v>
      </c>
      <c r="K1791" s="192" t="s">
        <v>4035</v>
      </c>
      <c r="L1791" s="192" t="s">
        <v>153</v>
      </c>
      <c r="M1791" s="192" t="s">
        <v>4087</v>
      </c>
      <c r="N1791" s="192" t="s">
        <v>295</v>
      </c>
      <c r="O1791" s="192" t="s">
        <v>243</v>
      </c>
      <c r="P1791" s="167"/>
      <c r="Q1791" s="192" t="s">
        <v>302</v>
      </c>
      <c r="R1791" s="192" t="s">
        <v>295</v>
      </c>
      <c r="S1791" s="199" t="b">
        <v>0</v>
      </c>
      <c r="T1791" s="167"/>
      <c r="V1791" s="198">
        <v>43690</v>
      </c>
      <c r="W1791" s="192" t="s">
        <v>295</v>
      </c>
      <c r="X1791" s="167"/>
      <c r="Y1791" s="167"/>
      <c r="Z1791" s="192" t="s">
        <v>295</v>
      </c>
      <c r="AC1791" s="192" t="s">
        <v>295</v>
      </c>
      <c r="AE1791" s="192" t="s">
        <v>243</v>
      </c>
      <c r="AF1791" s="192" t="s">
        <v>295</v>
      </c>
      <c r="AG1791" s="192" t="s">
        <v>295</v>
      </c>
      <c r="AH1791"/>
      <c r="AI1791" s="192" t="s">
        <v>4787</v>
      </c>
      <c r="AJ1791" s="151" t="str">
        <f t="shared" si="27"/>
        <v>FS</v>
      </c>
      <c r="AK1791" s="151" t="b">
        <f>ISNUMBER(SEARCH("IRT",Table1[[#This Row],[Current_Status]]))</f>
        <v>0</v>
      </c>
      <c r="AL1791" s="152">
        <f>YEAR(Table1[[#This Row],[Project_Initiated]])</f>
        <v>2019</v>
      </c>
      <c r="AM1791" s="87">
        <v>43785</v>
      </c>
      <c r="AN1791" s="87" t="str">
        <f>IF(AND(Table1[[#This Row],[Completed Date]]&gt;="07/01/2019"+0,Table1[[#This Row],[Completed Date]]&lt;="6/30/2020"+0),"FY 19-20",IF(AND(Table1[[#This Row],[Completed Date]]&gt;="07/01/2018"+0,Table1[[#This Row],[Completed Date]]&lt;="6/30/2019"+0),"FY 18-19",""))</f>
        <v/>
      </c>
      <c r="AO1791" s="152" t="str">
        <f>IFERROR(FIND("R",Table1[[#This Row],[FS_Priority]]),"")</f>
        <v/>
      </c>
    </row>
    <row r="1792" spans="1:41" hidden="1" x14ac:dyDescent="0.25">
      <c r="A1792" s="192" t="s">
        <v>4785</v>
      </c>
      <c r="B1792" s="192" t="s">
        <v>295</v>
      </c>
      <c r="C1792" s="192" t="s">
        <v>4785</v>
      </c>
      <c r="D1792" s="199" t="b">
        <v>0</v>
      </c>
      <c r="E1792" s="192" t="s">
        <v>482</v>
      </c>
      <c r="F1792" s="192" t="s">
        <v>4802</v>
      </c>
      <c r="G1792" s="192" t="s">
        <v>295</v>
      </c>
      <c r="H1792" s="192" t="s">
        <v>537</v>
      </c>
      <c r="I1792" s="192" t="s">
        <v>4803</v>
      </c>
      <c r="J1792" s="192" t="s">
        <v>2839</v>
      </c>
      <c r="K1792" s="192" t="s">
        <v>4158</v>
      </c>
      <c r="L1792" s="192" t="s">
        <v>483</v>
      </c>
      <c r="M1792" s="192" t="s">
        <v>4159</v>
      </c>
      <c r="N1792" s="192" t="s">
        <v>295</v>
      </c>
      <c r="O1792" s="192" t="s">
        <v>243</v>
      </c>
      <c r="P1792" s="167"/>
      <c r="Q1792" s="192" t="s">
        <v>320</v>
      </c>
      <c r="R1792" s="192" t="s">
        <v>295</v>
      </c>
      <c r="S1792" s="199" t="b">
        <v>0</v>
      </c>
      <c r="T1792" s="167"/>
      <c r="V1792" s="198">
        <v>43683</v>
      </c>
      <c r="W1792" s="192" t="s">
        <v>295</v>
      </c>
      <c r="X1792" s="167"/>
      <c r="Y1792" s="167"/>
      <c r="Z1792" s="192" t="s">
        <v>295</v>
      </c>
      <c r="AC1792" s="192" t="s">
        <v>295</v>
      </c>
      <c r="AE1792" s="192" t="s">
        <v>243</v>
      </c>
      <c r="AF1792" s="192" t="s">
        <v>295</v>
      </c>
      <c r="AG1792" s="192" t="s">
        <v>295</v>
      </c>
      <c r="AH1792"/>
      <c r="AI1792" s="192" t="s">
        <v>4787</v>
      </c>
      <c r="AJ1792" s="151" t="str">
        <f t="shared" si="27"/>
        <v>FS</v>
      </c>
      <c r="AK1792" s="151" t="b">
        <f>ISNUMBER(SEARCH("IRT",Table1[[#This Row],[Current_Status]]))</f>
        <v>0</v>
      </c>
      <c r="AL1792" s="152">
        <f>YEAR(Table1[[#This Row],[Project_Initiated]])</f>
        <v>2019</v>
      </c>
      <c r="AM1792" s="87">
        <v>43785</v>
      </c>
      <c r="AN1792" s="87" t="str">
        <f>IF(AND(Table1[[#This Row],[Completed Date]]&gt;="07/01/2019"+0,Table1[[#This Row],[Completed Date]]&lt;="6/30/2020"+0),"FY 19-20",IF(AND(Table1[[#This Row],[Completed Date]]&gt;="07/01/2018"+0,Table1[[#This Row],[Completed Date]]&lt;="6/30/2019"+0),"FY 18-19",""))</f>
        <v/>
      </c>
      <c r="AO1792" s="152" t="str">
        <f>IFERROR(FIND("R",Table1[[#This Row],[FS_Priority]]),"")</f>
        <v/>
      </c>
    </row>
    <row r="1793" spans="1:41" hidden="1" x14ac:dyDescent="0.25">
      <c r="A1793" s="192" t="s">
        <v>4562</v>
      </c>
      <c r="B1793" s="192" t="s">
        <v>295</v>
      </c>
      <c r="C1793" s="192" t="s">
        <v>4562</v>
      </c>
      <c r="D1793" s="199" t="b">
        <v>0</v>
      </c>
      <c r="E1793" s="192" t="s">
        <v>151</v>
      </c>
      <c r="F1793" s="192" t="s">
        <v>4700</v>
      </c>
      <c r="G1793" s="192" t="s">
        <v>4974</v>
      </c>
      <c r="H1793" s="192" t="s">
        <v>546</v>
      </c>
      <c r="I1793" s="192" t="s">
        <v>4701</v>
      </c>
      <c r="J1793" s="192" t="s">
        <v>2820</v>
      </c>
      <c r="K1793" s="192" t="s">
        <v>4035</v>
      </c>
      <c r="L1793" s="192" t="s">
        <v>153</v>
      </c>
      <c r="M1793" s="192" t="s">
        <v>4702</v>
      </c>
      <c r="N1793" s="192" t="s">
        <v>295</v>
      </c>
      <c r="O1793" s="192" t="s">
        <v>263</v>
      </c>
      <c r="P1793" s="167"/>
      <c r="Q1793" s="192" t="s">
        <v>320</v>
      </c>
      <c r="R1793" s="192" t="s">
        <v>295</v>
      </c>
      <c r="S1793" s="199" t="b">
        <v>0</v>
      </c>
      <c r="T1793" s="167"/>
      <c r="V1793" s="198">
        <v>43692</v>
      </c>
      <c r="W1793" s="192" t="s">
        <v>295</v>
      </c>
      <c r="X1793" s="167"/>
      <c r="Y1793" s="167"/>
      <c r="Z1793" s="192" t="s">
        <v>295</v>
      </c>
      <c r="AC1793" s="192" t="s">
        <v>5076</v>
      </c>
      <c r="AE1793" s="192" t="s">
        <v>583</v>
      </c>
      <c r="AF1793" s="192" t="s">
        <v>4975</v>
      </c>
      <c r="AG1793" s="192" t="s">
        <v>2884</v>
      </c>
      <c r="AH1793" s="167"/>
      <c r="AI1793" s="192" t="s">
        <v>4787</v>
      </c>
      <c r="AJ1793" s="151" t="str">
        <f t="shared" si="27"/>
        <v>FS</v>
      </c>
      <c r="AK1793" s="151" t="b">
        <f>ISNUMBER(SEARCH("IRT",Table1[[#This Row],[Current_Status]]))</f>
        <v>0</v>
      </c>
      <c r="AL1793" s="152">
        <f>YEAR(Table1[[#This Row],[Project_Initiated]])</f>
        <v>2019</v>
      </c>
      <c r="AM1793" s="87">
        <v>43785</v>
      </c>
      <c r="AN1793" s="87" t="str">
        <f>IF(AND(Table1[[#This Row],[Completed Date]]&gt;="07/01/2019"+0,Table1[[#This Row],[Completed Date]]&lt;="6/30/2020"+0),"FY 19-20",IF(AND(Table1[[#This Row],[Completed Date]]&gt;="07/01/2018"+0,Table1[[#This Row],[Completed Date]]&lt;="6/30/2019"+0),"FY 18-19",""))</f>
        <v/>
      </c>
      <c r="AO1793" s="152" t="str">
        <f>IFERROR(FIND("R",Table1[[#This Row],[FS_Priority]]),"")</f>
        <v/>
      </c>
    </row>
    <row r="1794" spans="1:41" hidden="1" x14ac:dyDescent="0.25">
      <c r="A1794" s="192" t="s">
        <v>4556</v>
      </c>
      <c r="B1794" s="192" t="s">
        <v>295</v>
      </c>
      <c r="C1794" s="192" t="s">
        <v>4556</v>
      </c>
      <c r="D1794" s="199" t="b">
        <v>0</v>
      </c>
      <c r="E1794" s="192" t="s">
        <v>141</v>
      </c>
      <c r="F1794" s="192" t="s">
        <v>4703</v>
      </c>
      <c r="G1794" s="192" t="s">
        <v>295</v>
      </c>
      <c r="H1794" s="192" t="s">
        <v>1143</v>
      </c>
      <c r="I1794" s="192" t="s">
        <v>4704</v>
      </c>
      <c r="J1794" s="192" t="s">
        <v>2839</v>
      </c>
      <c r="K1794" s="192" t="s">
        <v>3951</v>
      </c>
      <c r="L1794" s="192" t="s">
        <v>381</v>
      </c>
      <c r="M1794" s="192" t="s">
        <v>4002</v>
      </c>
      <c r="N1794" s="192" t="s">
        <v>295</v>
      </c>
      <c r="O1794" s="192" t="s">
        <v>243</v>
      </c>
      <c r="P1794" s="167"/>
      <c r="Q1794" s="192" t="s">
        <v>327</v>
      </c>
      <c r="R1794" s="192" t="s">
        <v>295</v>
      </c>
      <c r="S1794" s="199" t="b">
        <v>0</v>
      </c>
      <c r="T1794" s="167"/>
      <c r="V1794" s="198">
        <v>43692</v>
      </c>
      <c r="W1794" s="192" t="s">
        <v>295</v>
      </c>
      <c r="X1794"/>
      <c r="Z1794" s="192" t="s">
        <v>295</v>
      </c>
      <c r="AC1794" s="192" t="s">
        <v>295</v>
      </c>
      <c r="AE1794" s="192" t="s">
        <v>243</v>
      </c>
      <c r="AF1794" s="192" t="s">
        <v>295</v>
      </c>
      <c r="AG1794" s="192" t="s">
        <v>295</v>
      </c>
      <c r="AH1794"/>
      <c r="AI1794" s="192" t="s">
        <v>4787</v>
      </c>
      <c r="AJ1794" s="151" t="str">
        <f t="shared" ref="AJ1794:AJ1857" si="28">IF(LEN(A1794)&gt;6,"FS","PD&amp;C")</f>
        <v>FS</v>
      </c>
      <c r="AK1794" s="151" t="b">
        <f>ISNUMBER(SEARCH("IRT",Table1[[#This Row],[Current_Status]]))</f>
        <v>0</v>
      </c>
      <c r="AL1794" s="152">
        <f>YEAR(Table1[[#This Row],[Project_Initiated]])</f>
        <v>2019</v>
      </c>
      <c r="AM1794" s="87">
        <v>43785</v>
      </c>
      <c r="AN1794" s="87" t="str">
        <f>IF(AND(Table1[[#This Row],[Completed Date]]&gt;="07/01/2019"+0,Table1[[#This Row],[Completed Date]]&lt;="6/30/2020"+0),"FY 19-20",IF(AND(Table1[[#This Row],[Completed Date]]&gt;="07/01/2018"+0,Table1[[#This Row],[Completed Date]]&lt;="6/30/2019"+0),"FY 18-19",""))</f>
        <v/>
      </c>
      <c r="AO1794" s="152" t="str">
        <f>IFERROR(FIND("R",Table1[[#This Row],[FS_Priority]]),"")</f>
        <v/>
      </c>
    </row>
    <row r="1795" spans="1:41" hidden="1" x14ac:dyDescent="0.25">
      <c r="A1795" s="192" t="s">
        <v>4577</v>
      </c>
      <c r="B1795" s="192" t="s">
        <v>295</v>
      </c>
      <c r="C1795" s="192" t="s">
        <v>4577</v>
      </c>
      <c r="D1795" s="199" t="b">
        <v>0</v>
      </c>
      <c r="E1795" s="192" t="s">
        <v>4804</v>
      </c>
      <c r="F1795" s="192" t="s">
        <v>4705</v>
      </c>
      <c r="G1795" s="192" t="s">
        <v>4805</v>
      </c>
      <c r="H1795" s="192" t="s">
        <v>531</v>
      </c>
      <c r="I1795" s="192" t="s">
        <v>4706</v>
      </c>
      <c r="J1795" s="192" t="s">
        <v>2820</v>
      </c>
      <c r="K1795" s="192" t="s">
        <v>3793</v>
      </c>
      <c r="L1795" s="192" t="s">
        <v>332</v>
      </c>
      <c r="M1795" s="192" t="s">
        <v>3875</v>
      </c>
      <c r="N1795" s="192" t="s">
        <v>295</v>
      </c>
      <c r="O1795" s="192" t="s">
        <v>263</v>
      </c>
      <c r="P1795" s="167"/>
      <c r="Q1795" s="192" t="s">
        <v>302</v>
      </c>
      <c r="R1795" s="192" t="s">
        <v>295</v>
      </c>
      <c r="S1795" s="199" t="b">
        <v>0</v>
      </c>
      <c r="T1795" s="167"/>
      <c r="V1795" s="198">
        <v>43641</v>
      </c>
      <c r="W1795" s="192" t="s">
        <v>295</v>
      </c>
      <c r="X1795"/>
      <c r="Z1795" s="192" t="s">
        <v>295</v>
      </c>
      <c r="AC1795" s="192" t="s">
        <v>5026</v>
      </c>
      <c r="AE1795" s="192" t="s">
        <v>257</v>
      </c>
      <c r="AF1795" s="192" t="s">
        <v>295</v>
      </c>
      <c r="AG1795" s="192" t="s">
        <v>2884</v>
      </c>
      <c r="AH1795"/>
      <c r="AI1795" s="192" t="s">
        <v>4787</v>
      </c>
      <c r="AJ1795" s="151" t="str">
        <f t="shared" si="28"/>
        <v>FS</v>
      </c>
      <c r="AK1795" s="151" t="b">
        <f>ISNUMBER(SEARCH("IRT",Table1[[#This Row],[Current_Status]]))</f>
        <v>0</v>
      </c>
      <c r="AL1795" s="152">
        <f>YEAR(Table1[[#This Row],[Project_Initiated]])</f>
        <v>2019</v>
      </c>
      <c r="AM1795" s="87">
        <v>43785</v>
      </c>
      <c r="AN1795" s="87" t="str">
        <f>IF(AND(Table1[[#This Row],[Completed Date]]&gt;="07/01/2019"+0,Table1[[#This Row],[Completed Date]]&lt;="6/30/2020"+0),"FY 19-20",IF(AND(Table1[[#This Row],[Completed Date]]&gt;="07/01/2018"+0,Table1[[#This Row],[Completed Date]]&lt;="6/30/2019"+0),"FY 18-19",""))</f>
        <v/>
      </c>
      <c r="AO1795" s="152" t="str">
        <f>IFERROR(FIND("R",Table1[[#This Row],[FS_Priority]]),"")</f>
        <v/>
      </c>
    </row>
    <row r="1796" spans="1:41" hidden="1" x14ac:dyDescent="0.25">
      <c r="A1796" s="192" t="s">
        <v>4576</v>
      </c>
      <c r="B1796" s="192" t="s">
        <v>295</v>
      </c>
      <c r="C1796" s="192" t="s">
        <v>4576</v>
      </c>
      <c r="D1796" s="199" t="b">
        <v>0</v>
      </c>
      <c r="E1796" s="192" t="s">
        <v>267</v>
      </c>
      <c r="F1796" s="192" t="s">
        <v>4707</v>
      </c>
      <c r="G1796" s="192" t="s">
        <v>295</v>
      </c>
      <c r="H1796" s="192" t="s">
        <v>4708</v>
      </c>
      <c r="I1796" s="192" t="s">
        <v>4677</v>
      </c>
      <c r="J1796" s="192" t="s">
        <v>2838</v>
      </c>
      <c r="K1796" s="192" t="s">
        <v>37</v>
      </c>
      <c r="L1796" s="192" t="s">
        <v>478</v>
      </c>
      <c r="M1796" s="192" t="s">
        <v>4709</v>
      </c>
      <c r="N1796" s="192" t="s">
        <v>295</v>
      </c>
      <c r="O1796" s="192" t="s">
        <v>243</v>
      </c>
      <c r="P1796" s="167"/>
      <c r="Q1796" s="192" t="s">
        <v>4598</v>
      </c>
      <c r="R1796" s="192" t="s">
        <v>295</v>
      </c>
      <c r="S1796" s="199" t="b">
        <v>0</v>
      </c>
      <c r="T1796" s="167"/>
      <c r="V1796" s="198">
        <v>43696</v>
      </c>
      <c r="W1796" s="192" t="s">
        <v>295</v>
      </c>
      <c r="X1796"/>
      <c r="Z1796" s="192" t="s">
        <v>295</v>
      </c>
      <c r="AC1796" s="192" t="s">
        <v>295</v>
      </c>
      <c r="AE1796" s="192" t="s">
        <v>243</v>
      </c>
      <c r="AF1796" s="192" t="s">
        <v>295</v>
      </c>
      <c r="AG1796" s="192" t="s">
        <v>295</v>
      </c>
      <c r="AH1796" s="200">
        <v>43724</v>
      </c>
      <c r="AI1796" s="192" t="s">
        <v>4787</v>
      </c>
      <c r="AJ1796" s="151" t="str">
        <f t="shared" si="28"/>
        <v>FS</v>
      </c>
      <c r="AK1796" s="151" t="b">
        <f>ISNUMBER(SEARCH("IRT",Table1[[#This Row],[Current_Status]]))</f>
        <v>0</v>
      </c>
      <c r="AL1796" s="152">
        <f>YEAR(Table1[[#This Row],[Project_Initiated]])</f>
        <v>2019</v>
      </c>
      <c r="AM1796" s="87">
        <v>43785</v>
      </c>
      <c r="AN1796" s="87" t="str">
        <f>IF(AND(Table1[[#This Row],[Completed Date]]&gt;="07/01/2019"+0,Table1[[#This Row],[Completed Date]]&lt;="6/30/2020"+0),"FY 19-20",IF(AND(Table1[[#This Row],[Completed Date]]&gt;="07/01/2018"+0,Table1[[#This Row],[Completed Date]]&lt;="6/30/2019"+0),"FY 18-19",""))</f>
        <v>FY 19-20</v>
      </c>
      <c r="AO1796" s="152" t="str">
        <f>IFERROR(FIND("R",Table1[[#This Row],[FS_Priority]]),"")</f>
        <v/>
      </c>
    </row>
    <row r="1797" spans="1:41" hidden="1" x14ac:dyDescent="0.25">
      <c r="A1797" s="192" t="s">
        <v>4572</v>
      </c>
      <c r="B1797" s="192" t="s">
        <v>295</v>
      </c>
      <c r="C1797" s="192" t="s">
        <v>4572</v>
      </c>
      <c r="D1797" s="199" t="b">
        <v>0</v>
      </c>
      <c r="E1797" s="192" t="s">
        <v>151</v>
      </c>
      <c r="F1797" s="192" t="s">
        <v>4710</v>
      </c>
      <c r="G1797" s="192" t="s">
        <v>295</v>
      </c>
      <c r="H1797" s="192" t="s">
        <v>3873</v>
      </c>
      <c r="I1797" s="192" t="s">
        <v>4711</v>
      </c>
      <c r="J1797" s="192" t="s">
        <v>2854</v>
      </c>
      <c r="K1797" s="192" t="s">
        <v>4035</v>
      </c>
      <c r="L1797" s="192" t="s">
        <v>153</v>
      </c>
      <c r="M1797" s="192" t="s">
        <v>4063</v>
      </c>
      <c r="N1797" s="192" t="s">
        <v>295</v>
      </c>
      <c r="O1797" s="192" t="s">
        <v>263</v>
      </c>
      <c r="P1797" s="167"/>
      <c r="Q1797" s="192" t="s">
        <v>3742</v>
      </c>
      <c r="R1797" s="192" t="s">
        <v>295</v>
      </c>
      <c r="S1797" s="199" t="b">
        <v>0</v>
      </c>
      <c r="V1797" s="198">
        <v>43696</v>
      </c>
      <c r="W1797" s="192" t="s">
        <v>295</v>
      </c>
      <c r="X1797" s="167"/>
      <c r="Y1797" s="167"/>
      <c r="Z1797" s="192" t="s">
        <v>295</v>
      </c>
      <c r="AC1797" s="192" t="s">
        <v>4834</v>
      </c>
      <c r="AD1797" s="200">
        <v>43718</v>
      </c>
      <c r="AE1797" s="192" t="s">
        <v>257</v>
      </c>
      <c r="AF1797" s="192" t="s">
        <v>4835</v>
      </c>
      <c r="AG1797" s="192" t="s">
        <v>2884</v>
      </c>
      <c r="AH1797" s="200">
        <v>43734</v>
      </c>
      <c r="AI1797" s="192" t="s">
        <v>4787</v>
      </c>
      <c r="AJ1797" s="151" t="str">
        <f t="shared" si="28"/>
        <v>FS</v>
      </c>
      <c r="AK1797" s="151" t="b">
        <f>ISNUMBER(SEARCH("IRT",Table1[[#This Row],[Current_Status]]))</f>
        <v>0</v>
      </c>
      <c r="AL1797" s="152">
        <f>YEAR(Table1[[#This Row],[Project_Initiated]])</f>
        <v>2019</v>
      </c>
      <c r="AM1797" s="87">
        <v>43785</v>
      </c>
      <c r="AN1797" s="87" t="str">
        <f>IF(AND(Table1[[#This Row],[Completed Date]]&gt;="07/01/2019"+0,Table1[[#This Row],[Completed Date]]&lt;="6/30/2020"+0),"FY 19-20",IF(AND(Table1[[#This Row],[Completed Date]]&gt;="07/01/2018"+0,Table1[[#This Row],[Completed Date]]&lt;="6/30/2019"+0),"FY 18-19",""))</f>
        <v>FY 19-20</v>
      </c>
      <c r="AO1797" s="152">
        <f>IFERROR(FIND("R",Table1[[#This Row],[FS_Priority]]),"")</f>
        <v>1</v>
      </c>
    </row>
    <row r="1798" spans="1:41" hidden="1" x14ac:dyDescent="0.25">
      <c r="A1798" s="192" t="s">
        <v>4553</v>
      </c>
      <c r="B1798" s="192" t="s">
        <v>295</v>
      </c>
      <c r="C1798" s="192" t="s">
        <v>4553</v>
      </c>
      <c r="D1798" s="199" t="b">
        <v>0</v>
      </c>
      <c r="E1798" s="192" t="s">
        <v>141</v>
      </c>
      <c r="F1798" s="192" t="s">
        <v>4712</v>
      </c>
      <c r="G1798" s="192" t="s">
        <v>295</v>
      </c>
      <c r="H1798" s="192" t="s">
        <v>548</v>
      </c>
      <c r="I1798" s="192" t="s">
        <v>201</v>
      </c>
      <c r="J1798" s="192" t="s">
        <v>2839</v>
      </c>
      <c r="K1798" s="192" t="s">
        <v>3951</v>
      </c>
      <c r="L1798" s="192" t="s">
        <v>381</v>
      </c>
      <c r="M1798" s="192" t="s">
        <v>4713</v>
      </c>
      <c r="N1798" s="192" t="s">
        <v>295</v>
      </c>
      <c r="O1798" s="192" t="s">
        <v>243</v>
      </c>
      <c r="P1798" s="167"/>
      <c r="Q1798" s="192" t="s">
        <v>323</v>
      </c>
      <c r="R1798" s="192" t="s">
        <v>295</v>
      </c>
      <c r="S1798" s="199" t="b">
        <v>0</v>
      </c>
      <c r="T1798" s="167"/>
      <c r="V1798" s="198">
        <v>43697</v>
      </c>
      <c r="W1798" s="192" t="s">
        <v>295</v>
      </c>
      <c r="X1798"/>
      <c r="Z1798" s="192" t="s">
        <v>295</v>
      </c>
      <c r="AC1798" s="192" t="s">
        <v>295</v>
      </c>
      <c r="AE1798" s="192" t="s">
        <v>243</v>
      </c>
      <c r="AF1798" s="192" t="s">
        <v>295</v>
      </c>
      <c r="AG1798" s="192" t="s">
        <v>295</v>
      </c>
      <c r="AH1798"/>
      <c r="AI1798" s="192" t="s">
        <v>4787</v>
      </c>
      <c r="AJ1798" s="151" t="str">
        <f t="shared" si="28"/>
        <v>FS</v>
      </c>
      <c r="AK1798" s="151" t="b">
        <f>ISNUMBER(SEARCH("IRT",Table1[[#This Row],[Current_Status]]))</f>
        <v>0</v>
      </c>
      <c r="AL1798" s="152">
        <f>YEAR(Table1[[#This Row],[Project_Initiated]])</f>
        <v>2019</v>
      </c>
      <c r="AM1798" s="87">
        <v>43785</v>
      </c>
      <c r="AN1798" s="87" t="str">
        <f>IF(AND(Table1[[#This Row],[Completed Date]]&gt;="07/01/2019"+0,Table1[[#This Row],[Completed Date]]&lt;="6/30/2020"+0),"FY 19-20",IF(AND(Table1[[#This Row],[Completed Date]]&gt;="07/01/2018"+0,Table1[[#This Row],[Completed Date]]&lt;="6/30/2019"+0),"FY 18-19",""))</f>
        <v/>
      </c>
      <c r="AO1798" s="152" t="str">
        <f>IFERROR(FIND("R",Table1[[#This Row],[FS_Priority]]),"")</f>
        <v/>
      </c>
    </row>
    <row r="1799" spans="1:41" hidden="1" x14ac:dyDescent="0.25">
      <c r="A1799" s="192" t="s">
        <v>4532</v>
      </c>
      <c r="B1799" s="192" t="s">
        <v>295</v>
      </c>
      <c r="C1799" s="192" t="s">
        <v>4532</v>
      </c>
      <c r="D1799" s="199" t="b">
        <v>0</v>
      </c>
      <c r="E1799" s="192" t="s">
        <v>21</v>
      </c>
      <c r="F1799" s="192" t="s">
        <v>4714</v>
      </c>
      <c r="G1799" s="192" t="s">
        <v>295</v>
      </c>
      <c r="H1799" s="192" t="s">
        <v>407</v>
      </c>
      <c r="I1799" s="192" t="s">
        <v>4715</v>
      </c>
      <c r="J1799" s="192" t="s">
        <v>2827</v>
      </c>
      <c r="K1799" s="192" t="s">
        <v>3774</v>
      </c>
      <c r="L1799" s="192" t="s">
        <v>4821</v>
      </c>
      <c r="M1799" s="192" t="s">
        <v>3775</v>
      </c>
      <c r="N1799" s="192" t="s">
        <v>295</v>
      </c>
      <c r="O1799" s="192" t="s">
        <v>263</v>
      </c>
      <c r="P1799" s="167"/>
      <c r="Q1799" s="192" t="s">
        <v>3586</v>
      </c>
      <c r="R1799" s="192" t="s">
        <v>295</v>
      </c>
      <c r="S1799" s="199" t="b">
        <v>0</v>
      </c>
      <c r="T1799" s="167"/>
      <c r="V1799" s="198">
        <v>43697</v>
      </c>
      <c r="W1799" s="192" t="s">
        <v>295</v>
      </c>
      <c r="X1799"/>
      <c r="Z1799" s="192" t="s">
        <v>295</v>
      </c>
      <c r="AC1799" s="192" t="s">
        <v>295</v>
      </c>
      <c r="AD1799" s="200">
        <v>43742</v>
      </c>
      <c r="AE1799" s="192" t="s">
        <v>257</v>
      </c>
      <c r="AF1799" s="192" t="s">
        <v>5094</v>
      </c>
      <c r="AG1799" s="192" t="s">
        <v>2884</v>
      </c>
      <c r="AH1799"/>
      <c r="AI1799" s="192" t="s">
        <v>4787</v>
      </c>
      <c r="AJ1799" s="151" t="str">
        <f t="shared" si="28"/>
        <v>FS</v>
      </c>
      <c r="AK1799" s="151" t="b">
        <f>ISNUMBER(SEARCH("IRT",Table1[[#This Row],[Current_Status]]))</f>
        <v>0</v>
      </c>
      <c r="AL1799" s="152">
        <f>YEAR(Table1[[#This Row],[Project_Initiated]])</f>
        <v>2019</v>
      </c>
      <c r="AM1799" s="87">
        <v>43785</v>
      </c>
      <c r="AN1799" s="87" t="str">
        <f>IF(AND(Table1[[#This Row],[Completed Date]]&gt;="07/01/2019"+0,Table1[[#This Row],[Completed Date]]&lt;="6/30/2020"+0),"FY 19-20",IF(AND(Table1[[#This Row],[Completed Date]]&gt;="07/01/2018"+0,Table1[[#This Row],[Completed Date]]&lt;="6/30/2019"+0),"FY 18-19",""))</f>
        <v/>
      </c>
      <c r="AO1799" s="152">
        <f>IFERROR(FIND("R",Table1[[#This Row],[FS_Priority]]),"")</f>
        <v>1</v>
      </c>
    </row>
    <row r="1800" spans="1:41" hidden="1" x14ac:dyDescent="0.25">
      <c r="A1800" s="192" t="s">
        <v>4557</v>
      </c>
      <c r="B1800" s="192" t="s">
        <v>295</v>
      </c>
      <c r="C1800" s="192" t="s">
        <v>4557</v>
      </c>
      <c r="D1800" s="199" t="b">
        <v>0</v>
      </c>
      <c r="E1800" s="192" t="s">
        <v>141</v>
      </c>
      <c r="F1800" s="192" t="s">
        <v>4716</v>
      </c>
      <c r="G1800" s="192" t="s">
        <v>295</v>
      </c>
      <c r="H1800" s="192" t="s">
        <v>256</v>
      </c>
      <c r="I1800" s="192" t="s">
        <v>4717</v>
      </c>
      <c r="J1800" s="192" t="s">
        <v>2839</v>
      </c>
      <c r="K1800" s="192" t="s">
        <v>3951</v>
      </c>
      <c r="L1800" s="192" t="s">
        <v>381</v>
      </c>
      <c r="M1800" s="192" t="s">
        <v>3971</v>
      </c>
      <c r="N1800" s="192" t="s">
        <v>295</v>
      </c>
      <c r="O1800" s="192" t="s">
        <v>243</v>
      </c>
      <c r="P1800" s="167"/>
      <c r="Q1800" s="192" t="s">
        <v>328</v>
      </c>
      <c r="R1800" s="192" t="s">
        <v>295</v>
      </c>
      <c r="S1800" s="199" t="b">
        <v>0</v>
      </c>
      <c r="T1800" s="167"/>
      <c r="V1800" s="198">
        <v>43699</v>
      </c>
      <c r="W1800" s="192" t="s">
        <v>295</v>
      </c>
      <c r="X1800"/>
      <c r="Z1800" s="192" t="s">
        <v>295</v>
      </c>
      <c r="AC1800" s="192" t="s">
        <v>295</v>
      </c>
      <c r="AE1800" s="192" t="s">
        <v>243</v>
      </c>
      <c r="AF1800" s="192" t="s">
        <v>295</v>
      </c>
      <c r="AG1800" s="192" t="s">
        <v>295</v>
      </c>
      <c r="AH1800"/>
      <c r="AI1800" s="192" t="s">
        <v>4787</v>
      </c>
      <c r="AJ1800" s="151" t="str">
        <f t="shared" si="28"/>
        <v>FS</v>
      </c>
      <c r="AK1800" s="151" t="b">
        <f>ISNUMBER(SEARCH("IRT",Table1[[#This Row],[Current_Status]]))</f>
        <v>0</v>
      </c>
      <c r="AL1800" s="152">
        <f>YEAR(Table1[[#This Row],[Project_Initiated]])</f>
        <v>2019</v>
      </c>
      <c r="AM1800" s="87">
        <v>43785</v>
      </c>
      <c r="AN1800" s="87" t="str">
        <f>IF(AND(Table1[[#This Row],[Completed Date]]&gt;="07/01/2019"+0,Table1[[#This Row],[Completed Date]]&lt;="6/30/2020"+0),"FY 19-20",IF(AND(Table1[[#This Row],[Completed Date]]&gt;="07/01/2018"+0,Table1[[#This Row],[Completed Date]]&lt;="6/30/2019"+0),"FY 18-19",""))</f>
        <v/>
      </c>
      <c r="AO1800" s="152" t="str">
        <f>IFERROR(FIND("R",Table1[[#This Row],[FS_Priority]]),"")</f>
        <v/>
      </c>
    </row>
    <row r="1801" spans="1:41" hidden="1" x14ac:dyDescent="0.25">
      <c r="A1801" s="192" t="s">
        <v>4534</v>
      </c>
      <c r="B1801" s="192" t="s">
        <v>295</v>
      </c>
      <c r="C1801" s="192" t="s">
        <v>4534</v>
      </c>
      <c r="D1801" s="199" t="b">
        <v>0</v>
      </c>
      <c r="E1801" s="192" t="s">
        <v>76</v>
      </c>
      <c r="F1801" s="192" t="s">
        <v>4718</v>
      </c>
      <c r="G1801" s="192" t="s">
        <v>295</v>
      </c>
      <c r="H1801" s="192" t="s">
        <v>1092</v>
      </c>
      <c r="I1801" s="192" t="s">
        <v>4719</v>
      </c>
      <c r="J1801" s="192" t="s">
        <v>2839</v>
      </c>
      <c r="K1801" s="192" t="s">
        <v>3856</v>
      </c>
      <c r="L1801" s="192" t="s">
        <v>77</v>
      </c>
      <c r="M1801" s="192" t="s">
        <v>3885</v>
      </c>
      <c r="N1801" s="192" t="s">
        <v>295</v>
      </c>
      <c r="O1801" s="192" t="s">
        <v>243</v>
      </c>
      <c r="P1801" s="167"/>
      <c r="Q1801" s="192" t="s">
        <v>302</v>
      </c>
      <c r="R1801" s="192" t="s">
        <v>295</v>
      </c>
      <c r="S1801" s="199" t="b">
        <v>0</v>
      </c>
      <c r="T1801" s="167"/>
      <c r="V1801" s="198">
        <v>43706</v>
      </c>
      <c r="W1801" s="192" t="s">
        <v>295</v>
      </c>
      <c r="X1801" s="167"/>
      <c r="Y1801" s="167"/>
      <c r="Z1801" s="192" t="s">
        <v>295</v>
      </c>
      <c r="AC1801" s="192" t="s">
        <v>295</v>
      </c>
      <c r="AE1801" s="192" t="s">
        <v>243</v>
      </c>
      <c r="AF1801" s="192" t="s">
        <v>295</v>
      </c>
      <c r="AG1801" s="192" t="s">
        <v>295</v>
      </c>
      <c r="AH1801"/>
      <c r="AI1801" s="192" t="s">
        <v>4787</v>
      </c>
      <c r="AJ1801" s="151" t="str">
        <f t="shared" si="28"/>
        <v>FS</v>
      </c>
      <c r="AK1801" s="151" t="b">
        <f>ISNUMBER(SEARCH("IRT",Table1[[#This Row],[Current_Status]]))</f>
        <v>0</v>
      </c>
      <c r="AL1801" s="152">
        <f>YEAR(Table1[[#This Row],[Project_Initiated]])</f>
        <v>2019</v>
      </c>
      <c r="AM1801" s="87">
        <v>43785</v>
      </c>
      <c r="AN1801" s="87" t="str">
        <f>IF(AND(Table1[[#This Row],[Completed Date]]&gt;="07/01/2019"+0,Table1[[#This Row],[Completed Date]]&lt;="6/30/2020"+0),"FY 19-20",IF(AND(Table1[[#This Row],[Completed Date]]&gt;="07/01/2018"+0,Table1[[#This Row],[Completed Date]]&lt;="6/30/2019"+0),"FY 18-19",""))</f>
        <v/>
      </c>
      <c r="AO1801" s="152" t="str">
        <f>IFERROR(FIND("R",Table1[[#This Row],[FS_Priority]]),"")</f>
        <v/>
      </c>
    </row>
    <row r="1802" spans="1:41" hidden="1" x14ac:dyDescent="0.25">
      <c r="A1802" s="192" t="s">
        <v>4579</v>
      </c>
      <c r="B1802" s="192" t="s">
        <v>295</v>
      </c>
      <c r="C1802" s="192" t="s">
        <v>4579</v>
      </c>
      <c r="D1802" s="199" t="b">
        <v>0</v>
      </c>
      <c r="E1802" s="192" t="s">
        <v>4804</v>
      </c>
      <c r="F1802" s="192" t="s">
        <v>4720</v>
      </c>
      <c r="G1802" s="192" t="s">
        <v>295</v>
      </c>
      <c r="H1802" s="192" t="s">
        <v>4902</v>
      </c>
      <c r="I1802" s="192" t="s">
        <v>295</v>
      </c>
      <c r="J1802" s="192" t="s">
        <v>2838</v>
      </c>
      <c r="K1802" s="192" t="s">
        <v>3793</v>
      </c>
      <c r="L1802" s="192" t="s">
        <v>332</v>
      </c>
      <c r="M1802" s="192" t="s">
        <v>4721</v>
      </c>
      <c r="N1802" s="192" t="s">
        <v>295</v>
      </c>
      <c r="O1802" s="192" t="s">
        <v>619</v>
      </c>
      <c r="P1802" s="167"/>
      <c r="Q1802" s="192" t="s">
        <v>3586</v>
      </c>
      <c r="R1802" s="192" t="s">
        <v>295</v>
      </c>
      <c r="S1802" s="199" t="b">
        <v>0</v>
      </c>
      <c r="V1802" s="198">
        <v>43713</v>
      </c>
      <c r="W1802" s="192" t="s">
        <v>295</v>
      </c>
      <c r="X1802" s="167"/>
      <c r="Y1802" s="167"/>
      <c r="Z1802" s="192" t="s">
        <v>295</v>
      </c>
      <c r="AC1802" s="192" t="s">
        <v>295</v>
      </c>
      <c r="AE1802" s="192" t="s">
        <v>619</v>
      </c>
      <c r="AF1802" s="192" t="s">
        <v>295</v>
      </c>
      <c r="AG1802" s="192" t="s">
        <v>295</v>
      </c>
      <c r="AH1802" s="200">
        <v>43726</v>
      </c>
      <c r="AI1802" s="192" t="s">
        <v>4787</v>
      </c>
      <c r="AJ1802" s="151" t="str">
        <f t="shared" si="28"/>
        <v>FS</v>
      </c>
      <c r="AK1802" s="151" t="b">
        <f>ISNUMBER(SEARCH("IRT",Table1[[#This Row],[Current_Status]]))</f>
        <v>0</v>
      </c>
      <c r="AL1802" s="152">
        <f>YEAR(Table1[[#This Row],[Project_Initiated]])</f>
        <v>2019</v>
      </c>
      <c r="AM1802" s="87">
        <v>43785</v>
      </c>
      <c r="AN1802" s="87" t="str">
        <f>IF(AND(Table1[[#This Row],[Completed Date]]&gt;="07/01/2019"+0,Table1[[#This Row],[Completed Date]]&lt;="6/30/2020"+0),"FY 19-20",IF(AND(Table1[[#This Row],[Completed Date]]&gt;="07/01/2018"+0,Table1[[#This Row],[Completed Date]]&lt;="6/30/2019"+0),"FY 18-19",""))</f>
        <v>FY 19-20</v>
      </c>
      <c r="AO1802" s="152">
        <f>IFERROR(FIND("R",Table1[[#This Row],[FS_Priority]]),"")</f>
        <v>1</v>
      </c>
    </row>
    <row r="1803" spans="1:41" hidden="1" x14ac:dyDescent="0.25">
      <c r="A1803" s="192" t="s">
        <v>4581</v>
      </c>
      <c r="B1803" s="192" t="s">
        <v>295</v>
      </c>
      <c r="C1803" s="192" t="s">
        <v>4581</v>
      </c>
      <c r="D1803" s="199" t="b">
        <v>0</v>
      </c>
      <c r="E1803" s="192" t="s">
        <v>4804</v>
      </c>
      <c r="F1803" s="192" t="s">
        <v>4722</v>
      </c>
      <c r="G1803" s="192" t="s">
        <v>295</v>
      </c>
      <c r="H1803" s="192" t="s">
        <v>4903</v>
      </c>
      <c r="I1803" s="192" t="s">
        <v>4723</v>
      </c>
      <c r="J1803" s="192" t="s">
        <v>2838</v>
      </c>
      <c r="K1803" s="192" t="s">
        <v>3793</v>
      </c>
      <c r="L1803" s="192" t="s">
        <v>332</v>
      </c>
      <c r="M1803" s="192" t="s">
        <v>4721</v>
      </c>
      <c r="N1803" s="192" t="s">
        <v>295</v>
      </c>
      <c r="O1803" s="192" t="s">
        <v>619</v>
      </c>
      <c r="P1803" s="167"/>
      <c r="Q1803" s="192" t="s">
        <v>3588</v>
      </c>
      <c r="R1803" s="192" t="s">
        <v>295</v>
      </c>
      <c r="S1803" s="199" t="b">
        <v>0</v>
      </c>
      <c r="T1803" s="167"/>
      <c r="V1803" s="198">
        <v>43713</v>
      </c>
      <c r="W1803" s="192" t="s">
        <v>295</v>
      </c>
      <c r="X1803" s="167"/>
      <c r="Y1803" s="167"/>
      <c r="Z1803" s="192" t="s">
        <v>295</v>
      </c>
      <c r="AC1803" s="192" t="s">
        <v>295</v>
      </c>
      <c r="AE1803" s="192" t="s">
        <v>619</v>
      </c>
      <c r="AF1803" s="192" t="s">
        <v>295</v>
      </c>
      <c r="AG1803" s="192" t="s">
        <v>295</v>
      </c>
      <c r="AH1803" s="200">
        <v>43726</v>
      </c>
      <c r="AI1803" s="192" t="s">
        <v>4787</v>
      </c>
      <c r="AJ1803" s="151" t="str">
        <f t="shared" si="28"/>
        <v>FS</v>
      </c>
      <c r="AK1803" s="151" t="b">
        <f>ISNUMBER(SEARCH("IRT",Table1[[#This Row],[Current_Status]]))</f>
        <v>0</v>
      </c>
      <c r="AL1803" s="152">
        <f>YEAR(Table1[[#This Row],[Project_Initiated]])</f>
        <v>2019</v>
      </c>
      <c r="AM1803" s="87">
        <v>43785</v>
      </c>
      <c r="AN1803" s="87" t="str">
        <f>IF(AND(Table1[[#This Row],[Completed Date]]&gt;="07/01/2019"+0,Table1[[#This Row],[Completed Date]]&lt;="6/30/2020"+0),"FY 19-20",IF(AND(Table1[[#This Row],[Completed Date]]&gt;="07/01/2018"+0,Table1[[#This Row],[Completed Date]]&lt;="6/30/2019"+0),"FY 18-19",""))</f>
        <v>FY 19-20</v>
      </c>
      <c r="AO1803" s="152">
        <f>IFERROR(FIND("R",Table1[[#This Row],[FS_Priority]]),"")</f>
        <v>1</v>
      </c>
    </row>
    <row r="1804" spans="1:41" hidden="1" x14ac:dyDescent="0.25">
      <c r="A1804" s="192" t="s">
        <v>4582</v>
      </c>
      <c r="B1804" s="192" t="s">
        <v>295</v>
      </c>
      <c r="C1804" s="192" t="s">
        <v>4582</v>
      </c>
      <c r="D1804" s="199" t="b">
        <v>0</v>
      </c>
      <c r="E1804" s="192" t="s">
        <v>4804</v>
      </c>
      <c r="F1804" s="192" t="s">
        <v>4724</v>
      </c>
      <c r="G1804" s="192" t="s">
        <v>295</v>
      </c>
      <c r="H1804" s="192" t="s">
        <v>4903</v>
      </c>
      <c r="I1804" s="192" t="s">
        <v>4723</v>
      </c>
      <c r="J1804" s="192" t="s">
        <v>2838</v>
      </c>
      <c r="K1804" s="192" t="s">
        <v>3793</v>
      </c>
      <c r="L1804" s="192" t="s">
        <v>332</v>
      </c>
      <c r="M1804" s="192" t="s">
        <v>4721</v>
      </c>
      <c r="N1804" s="192" t="s">
        <v>295</v>
      </c>
      <c r="O1804" s="192" t="s">
        <v>619</v>
      </c>
      <c r="P1804" s="167"/>
      <c r="Q1804" s="192" t="s">
        <v>3742</v>
      </c>
      <c r="R1804" s="192" t="s">
        <v>295</v>
      </c>
      <c r="S1804" s="199" t="b">
        <v>0</v>
      </c>
      <c r="V1804" s="198">
        <v>43713</v>
      </c>
      <c r="W1804" s="192" t="s">
        <v>295</v>
      </c>
      <c r="X1804" s="167"/>
      <c r="Y1804" s="167"/>
      <c r="Z1804" s="192" t="s">
        <v>295</v>
      </c>
      <c r="AC1804" s="192" t="s">
        <v>295</v>
      </c>
      <c r="AE1804" s="192" t="s">
        <v>619</v>
      </c>
      <c r="AF1804" s="192" t="s">
        <v>295</v>
      </c>
      <c r="AG1804" s="192" t="s">
        <v>295</v>
      </c>
      <c r="AH1804" s="200">
        <v>43726</v>
      </c>
      <c r="AI1804" s="192" t="s">
        <v>4787</v>
      </c>
      <c r="AJ1804" s="151" t="str">
        <f t="shared" si="28"/>
        <v>FS</v>
      </c>
      <c r="AK1804" s="151" t="b">
        <f>ISNUMBER(SEARCH("IRT",Table1[[#This Row],[Current_Status]]))</f>
        <v>0</v>
      </c>
      <c r="AL1804" s="152">
        <f>YEAR(Table1[[#This Row],[Project_Initiated]])</f>
        <v>2019</v>
      </c>
      <c r="AM1804" s="87">
        <v>43785</v>
      </c>
      <c r="AN1804" s="87" t="str">
        <f>IF(AND(Table1[[#This Row],[Completed Date]]&gt;="07/01/2019"+0,Table1[[#This Row],[Completed Date]]&lt;="6/30/2020"+0),"FY 19-20",IF(AND(Table1[[#This Row],[Completed Date]]&gt;="07/01/2018"+0,Table1[[#This Row],[Completed Date]]&lt;="6/30/2019"+0),"FY 18-19",""))</f>
        <v>FY 19-20</v>
      </c>
      <c r="AO1804" s="152">
        <f>IFERROR(FIND("R",Table1[[#This Row],[FS_Priority]]),"")</f>
        <v>1</v>
      </c>
    </row>
    <row r="1805" spans="1:41" hidden="1" x14ac:dyDescent="0.25">
      <c r="A1805" s="192" t="s">
        <v>4583</v>
      </c>
      <c r="B1805" s="192" t="s">
        <v>295</v>
      </c>
      <c r="C1805" s="192" t="s">
        <v>4583</v>
      </c>
      <c r="D1805" s="199" t="b">
        <v>0</v>
      </c>
      <c r="E1805" s="192" t="s">
        <v>4804</v>
      </c>
      <c r="F1805" s="192" t="s">
        <v>4725</v>
      </c>
      <c r="G1805" s="192" t="s">
        <v>295</v>
      </c>
      <c r="H1805" s="192" t="s">
        <v>4902</v>
      </c>
      <c r="I1805" s="192" t="s">
        <v>4726</v>
      </c>
      <c r="J1805" s="192" t="s">
        <v>2838</v>
      </c>
      <c r="K1805" s="192" t="s">
        <v>3793</v>
      </c>
      <c r="L1805" s="192" t="s">
        <v>332</v>
      </c>
      <c r="M1805" s="192" t="s">
        <v>4721</v>
      </c>
      <c r="N1805" s="192" t="s">
        <v>295</v>
      </c>
      <c r="O1805" s="192" t="s">
        <v>619</v>
      </c>
      <c r="P1805" s="167"/>
      <c r="Q1805" s="192" t="s">
        <v>3744</v>
      </c>
      <c r="R1805" s="192" t="s">
        <v>295</v>
      </c>
      <c r="S1805" s="199" t="b">
        <v>0</v>
      </c>
      <c r="V1805" s="198">
        <v>43713</v>
      </c>
      <c r="W1805" s="192" t="s">
        <v>295</v>
      </c>
      <c r="X1805"/>
      <c r="Z1805" s="192" t="s">
        <v>295</v>
      </c>
      <c r="AC1805" s="192" t="s">
        <v>295</v>
      </c>
      <c r="AE1805" s="192" t="s">
        <v>619</v>
      </c>
      <c r="AF1805" s="192" t="s">
        <v>295</v>
      </c>
      <c r="AG1805" s="192" t="s">
        <v>295</v>
      </c>
      <c r="AH1805" s="200">
        <v>43726</v>
      </c>
      <c r="AI1805" s="192" t="s">
        <v>4787</v>
      </c>
      <c r="AJ1805" s="151" t="str">
        <f t="shared" si="28"/>
        <v>FS</v>
      </c>
      <c r="AK1805" s="151" t="b">
        <f>ISNUMBER(SEARCH("IRT",Table1[[#This Row],[Current_Status]]))</f>
        <v>0</v>
      </c>
      <c r="AL1805" s="152">
        <f>YEAR(Table1[[#This Row],[Project_Initiated]])</f>
        <v>2019</v>
      </c>
      <c r="AM1805" s="87">
        <v>43785</v>
      </c>
      <c r="AN1805" s="87" t="str">
        <f>IF(AND(Table1[[#This Row],[Completed Date]]&gt;="07/01/2019"+0,Table1[[#This Row],[Completed Date]]&lt;="6/30/2020"+0),"FY 19-20",IF(AND(Table1[[#This Row],[Completed Date]]&gt;="07/01/2018"+0,Table1[[#This Row],[Completed Date]]&lt;="6/30/2019"+0),"FY 18-19",""))</f>
        <v>FY 19-20</v>
      </c>
      <c r="AO1805" s="152">
        <f>IFERROR(FIND("R",Table1[[#This Row],[FS_Priority]]),"")</f>
        <v>1</v>
      </c>
    </row>
    <row r="1806" spans="1:41" hidden="1" x14ac:dyDescent="0.25">
      <c r="A1806" s="192" t="s">
        <v>4530</v>
      </c>
      <c r="B1806" s="192" t="s">
        <v>295</v>
      </c>
      <c r="C1806" s="192" t="s">
        <v>4530</v>
      </c>
      <c r="D1806" s="199" t="b">
        <v>0</v>
      </c>
      <c r="E1806" s="192" t="s">
        <v>4804</v>
      </c>
      <c r="F1806" s="192" t="s">
        <v>4727</v>
      </c>
      <c r="G1806" s="192" t="s">
        <v>295</v>
      </c>
      <c r="H1806" s="192" t="s">
        <v>4903</v>
      </c>
      <c r="I1806" s="192" t="s">
        <v>4728</v>
      </c>
      <c r="J1806" s="192" t="s">
        <v>2838</v>
      </c>
      <c r="K1806" s="192" t="s">
        <v>3793</v>
      </c>
      <c r="L1806" s="192" t="s">
        <v>332</v>
      </c>
      <c r="M1806" s="192" t="s">
        <v>4721</v>
      </c>
      <c r="N1806" s="192" t="s">
        <v>295</v>
      </c>
      <c r="O1806" s="192" t="s">
        <v>619</v>
      </c>
      <c r="P1806" s="167"/>
      <c r="Q1806" s="192" t="s">
        <v>3747</v>
      </c>
      <c r="R1806" s="192" t="s">
        <v>295</v>
      </c>
      <c r="S1806" s="199" t="b">
        <v>0</v>
      </c>
      <c r="T1806" s="167"/>
      <c r="V1806" s="198">
        <v>43713</v>
      </c>
      <c r="W1806" s="192" t="s">
        <v>295</v>
      </c>
      <c r="X1806"/>
      <c r="Z1806" s="192" t="s">
        <v>295</v>
      </c>
      <c r="AC1806" s="192" t="s">
        <v>295</v>
      </c>
      <c r="AE1806" s="192" t="s">
        <v>619</v>
      </c>
      <c r="AF1806" s="192" t="s">
        <v>295</v>
      </c>
      <c r="AG1806" s="192" t="s">
        <v>295</v>
      </c>
      <c r="AH1806" s="200">
        <v>43726</v>
      </c>
      <c r="AI1806" s="192" t="s">
        <v>4787</v>
      </c>
      <c r="AJ1806" s="151" t="str">
        <f t="shared" si="28"/>
        <v>FS</v>
      </c>
      <c r="AK1806" s="151" t="b">
        <f>ISNUMBER(SEARCH("IRT",Table1[[#This Row],[Current_Status]]))</f>
        <v>0</v>
      </c>
      <c r="AL1806" s="152">
        <f>YEAR(Table1[[#This Row],[Project_Initiated]])</f>
        <v>2019</v>
      </c>
      <c r="AM1806" s="87">
        <v>43785</v>
      </c>
      <c r="AN1806" s="87" t="str">
        <f>IF(AND(Table1[[#This Row],[Completed Date]]&gt;="07/01/2019"+0,Table1[[#This Row],[Completed Date]]&lt;="6/30/2020"+0),"FY 19-20",IF(AND(Table1[[#This Row],[Completed Date]]&gt;="07/01/2018"+0,Table1[[#This Row],[Completed Date]]&lt;="6/30/2019"+0),"FY 18-19",""))</f>
        <v>FY 19-20</v>
      </c>
      <c r="AO1806" s="152">
        <f>IFERROR(FIND("R",Table1[[#This Row],[FS_Priority]]),"")</f>
        <v>1</v>
      </c>
    </row>
    <row r="1807" spans="1:41" hidden="1" x14ac:dyDescent="0.25">
      <c r="A1807" s="192" t="s">
        <v>163</v>
      </c>
      <c r="B1807" s="192" t="s">
        <v>163</v>
      </c>
      <c r="C1807" s="192" t="s">
        <v>295</v>
      </c>
      <c r="D1807" s="199" t="b">
        <v>0</v>
      </c>
      <c r="E1807" s="192" t="s">
        <v>151</v>
      </c>
      <c r="F1807" s="192" t="s">
        <v>164</v>
      </c>
      <c r="G1807" s="192" t="s">
        <v>4140</v>
      </c>
      <c r="H1807" s="192" t="s">
        <v>295</v>
      </c>
      <c r="I1807" s="192" t="s">
        <v>295</v>
      </c>
      <c r="J1807" s="192" t="s">
        <v>2894</v>
      </c>
      <c r="K1807" s="192" t="s">
        <v>4035</v>
      </c>
      <c r="L1807" s="192" t="s">
        <v>153</v>
      </c>
      <c r="M1807" s="192" t="s">
        <v>4141</v>
      </c>
      <c r="N1807" s="192" t="s">
        <v>295</v>
      </c>
      <c r="O1807" s="192" t="s">
        <v>377</v>
      </c>
      <c r="P1807" s="199">
        <v>99</v>
      </c>
      <c r="Q1807" s="192" t="s">
        <v>295</v>
      </c>
      <c r="R1807" s="192" t="s">
        <v>295</v>
      </c>
      <c r="S1807" s="199" t="b">
        <v>0</v>
      </c>
      <c r="T1807" s="199">
        <v>2545500</v>
      </c>
      <c r="V1807" s="198">
        <v>42331</v>
      </c>
      <c r="W1807" s="192" t="s">
        <v>38</v>
      </c>
      <c r="X1807" s="198">
        <v>43479</v>
      </c>
      <c r="Y1807" s="198">
        <v>43800</v>
      </c>
      <c r="Z1807" s="192" t="s">
        <v>295</v>
      </c>
      <c r="AC1807" s="192" t="s">
        <v>295</v>
      </c>
      <c r="AE1807" s="192" t="s">
        <v>295</v>
      </c>
      <c r="AF1807" s="192" t="s">
        <v>295</v>
      </c>
      <c r="AG1807" s="192" t="s">
        <v>295</v>
      </c>
      <c r="AH1807"/>
      <c r="AI1807" s="192" t="s">
        <v>295</v>
      </c>
      <c r="AJ1807" s="151" t="str">
        <f t="shared" si="28"/>
        <v>PD&amp;C</v>
      </c>
      <c r="AK1807" s="151" t="b">
        <f>ISNUMBER(SEARCH("IRT",Table1[[#This Row],[Current_Status]]))</f>
        <v>0</v>
      </c>
      <c r="AL1807" s="152">
        <f>YEAR(Table1[[#This Row],[Project_Initiated]])</f>
        <v>2015</v>
      </c>
      <c r="AM1807" s="87">
        <v>43785</v>
      </c>
      <c r="AN1807" s="87" t="str">
        <f>IF(AND(Table1[[#This Row],[Completed Date]]&gt;="07/01/2019"+0,Table1[[#This Row],[Completed Date]]&lt;="6/30/2020"+0),"FY 19-20",IF(AND(Table1[[#This Row],[Completed Date]]&gt;="07/01/2018"+0,Table1[[#This Row],[Completed Date]]&lt;="6/30/2019"+0),"FY 18-19",""))</f>
        <v/>
      </c>
      <c r="AO1807" s="152" t="str">
        <f>IFERROR(FIND("R",Table1[[#This Row],[FS_Priority]]),"")</f>
        <v/>
      </c>
    </row>
    <row r="1808" spans="1:41" hidden="1" x14ac:dyDescent="0.25">
      <c r="A1808" s="192" t="s">
        <v>121</v>
      </c>
      <c r="B1808" s="192" t="s">
        <v>121</v>
      </c>
      <c r="C1808" s="192" t="s">
        <v>295</v>
      </c>
      <c r="D1808" s="199" t="b">
        <v>0</v>
      </c>
      <c r="E1808" s="192" t="s">
        <v>267</v>
      </c>
      <c r="F1808" s="192" t="s">
        <v>122</v>
      </c>
      <c r="G1808" s="192" t="s">
        <v>4201</v>
      </c>
      <c r="H1808" s="192" t="s">
        <v>295</v>
      </c>
      <c r="I1808" s="192" t="s">
        <v>295</v>
      </c>
      <c r="J1808" s="192" t="s">
        <v>3785</v>
      </c>
      <c r="K1808" s="192" t="s">
        <v>37</v>
      </c>
      <c r="L1808" s="192" t="s">
        <v>478</v>
      </c>
      <c r="M1808" s="192" t="s">
        <v>4202</v>
      </c>
      <c r="N1808" s="192" t="s">
        <v>295</v>
      </c>
      <c r="O1808" s="192" t="s">
        <v>3790</v>
      </c>
      <c r="P1808" s="199">
        <v>22</v>
      </c>
      <c r="Q1808" s="192" t="s">
        <v>295</v>
      </c>
      <c r="R1808" s="192" t="s">
        <v>295</v>
      </c>
      <c r="S1808" s="199" t="b">
        <v>0</v>
      </c>
      <c r="T1808" s="199">
        <v>2600000</v>
      </c>
      <c r="V1808" s="198">
        <v>42509</v>
      </c>
      <c r="W1808" s="192" t="s">
        <v>72</v>
      </c>
      <c r="X1808" s="167"/>
      <c r="Y1808" s="167"/>
      <c r="Z1808" s="192" t="s">
        <v>295</v>
      </c>
      <c r="AC1808" s="192" t="s">
        <v>295</v>
      </c>
      <c r="AE1808" s="192" t="s">
        <v>295</v>
      </c>
      <c r="AF1808" s="192" t="s">
        <v>295</v>
      </c>
      <c r="AG1808" s="192" t="s">
        <v>295</v>
      </c>
      <c r="AH1808"/>
      <c r="AI1808" s="192" t="s">
        <v>295</v>
      </c>
      <c r="AJ1808" s="151" t="str">
        <f t="shared" si="28"/>
        <v>PD&amp;C</v>
      </c>
      <c r="AK1808" s="151" t="b">
        <f>ISNUMBER(SEARCH("IRT",Table1[[#This Row],[Current_Status]]))</f>
        <v>0</v>
      </c>
      <c r="AL1808" s="152">
        <f>YEAR(Table1[[#This Row],[Project_Initiated]])</f>
        <v>2016</v>
      </c>
      <c r="AM1808" s="87">
        <v>43785</v>
      </c>
      <c r="AN1808" s="87" t="str">
        <f>IF(AND(Table1[[#This Row],[Completed Date]]&gt;="07/01/2019"+0,Table1[[#This Row],[Completed Date]]&lt;="6/30/2020"+0),"FY 19-20",IF(AND(Table1[[#This Row],[Completed Date]]&gt;="07/01/2018"+0,Table1[[#This Row],[Completed Date]]&lt;="6/30/2019"+0),"FY 18-19",""))</f>
        <v/>
      </c>
      <c r="AO1808" s="152" t="str">
        <f>IFERROR(FIND("R",Table1[[#This Row],[FS_Priority]]),"")</f>
        <v/>
      </c>
    </row>
    <row r="1809" spans="1:41" hidden="1" x14ac:dyDescent="0.25">
      <c r="A1809" s="192" t="s">
        <v>35</v>
      </c>
      <c r="B1809" s="192" t="s">
        <v>35</v>
      </c>
      <c r="C1809" s="192" t="s">
        <v>295</v>
      </c>
      <c r="D1809" s="199" t="b">
        <v>0</v>
      </c>
      <c r="E1809" s="192" t="s">
        <v>4804</v>
      </c>
      <c r="F1809" s="192" t="s">
        <v>36</v>
      </c>
      <c r="G1809" s="192" t="s">
        <v>3820</v>
      </c>
      <c r="H1809" s="192" t="s">
        <v>295</v>
      </c>
      <c r="I1809" s="192" t="s">
        <v>295</v>
      </c>
      <c r="J1809" s="192" t="s">
        <v>3821</v>
      </c>
      <c r="K1809" s="192" t="s">
        <v>3793</v>
      </c>
      <c r="L1809" s="192" t="s">
        <v>332</v>
      </c>
      <c r="M1809" s="192" t="s">
        <v>37</v>
      </c>
      <c r="N1809" s="192" t="s">
        <v>295</v>
      </c>
      <c r="O1809" s="192" t="s">
        <v>3822</v>
      </c>
      <c r="P1809" s="199">
        <v>17</v>
      </c>
      <c r="Q1809" s="192" t="s">
        <v>295</v>
      </c>
      <c r="R1809" s="192" t="s">
        <v>295</v>
      </c>
      <c r="S1809" s="199" t="b">
        <v>0</v>
      </c>
      <c r="T1809" s="199">
        <v>28929771.280000001</v>
      </c>
      <c r="V1809" s="198">
        <v>41460</v>
      </c>
      <c r="W1809" s="192" t="s">
        <v>38</v>
      </c>
      <c r="X1809" s="198">
        <v>43252</v>
      </c>
      <c r="Y1809" s="198">
        <v>43800</v>
      </c>
      <c r="Z1809" s="192" t="s">
        <v>295</v>
      </c>
      <c r="AC1809" s="192" t="s">
        <v>295</v>
      </c>
      <c r="AE1809" s="192" t="s">
        <v>295</v>
      </c>
      <c r="AF1809" s="192" t="s">
        <v>295</v>
      </c>
      <c r="AG1809" s="192" t="s">
        <v>295</v>
      </c>
      <c r="AH1809"/>
      <c r="AI1809" s="192" t="s">
        <v>295</v>
      </c>
      <c r="AJ1809" s="151" t="str">
        <f t="shared" si="28"/>
        <v>PD&amp;C</v>
      </c>
      <c r="AK1809" s="151" t="b">
        <f>ISNUMBER(SEARCH("IRT",Table1[[#This Row],[Current_Status]]))</f>
        <v>0</v>
      </c>
      <c r="AL1809" s="152">
        <f>YEAR(Table1[[#This Row],[Project_Initiated]])</f>
        <v>2013</v>
      </c>
      <c r="AM1809" s="87">
        <v>43785</v>
      </c>
      <c r="AN1809" s="87" t="str">
        <f>IF(AND(Table1[[#This Row],[Completed Date]]&gt;="07/01/2019"+0,Table1[[#This Row],[Completed Date]]&lt;="6/30/2020"+0),"FY 19-20",IF(AND(Table1[[#This Row],[Completed Date]]&gt;="07/01/2018"+0,Table1[[#This Row],[Completed Date]]&lt;="6/30/2019"+0),"FY 18-19",""))</f>
        <v/>
      </c>
      <c r="AO1809" s="152" t="str">
        <f>IFERROR(FIND("R",Table1[[#This Row],[FS_Priority]]),"")</f>
        <v/>
      </c>
    </row>
    <row r="1810" spans="1:41" hidden="1" x14ac:dyDescent="0.25">
      <c r="A1810" s="192" t="s">
        <v>181</v>
      </c>
      <c r="B1810" s="192" t="s">
        <v>181</v>
      </c>
      <c r="C1810" s="192" t="s">
        <v>295</v>
      </c>
      <c r="D1810" s="199" t="b">
        <v>0</v>
      </c>
      <c r="E1810" s="192" t="s">
        <v>267</v>
      </c>
      <c r="F1810" s="192" t="s">
        <v>3762</v>
      </c>
      <c r="G1810" s="192" t="s">
        <v>4154</v>
      </c>
      <c r="H1810" s="192" t="s">
        <v>295</v>
      </c>
      <c r="I1810" s="192" t="s">
        <v>295</v>
      </c>
      <c r="J1810" s="192" t="s">
        <v>74</v>
      </c>
      <c r="K1810" s="192" t="s">
        <v>37</v>
      </c>
      <c r="L1810" s="192" t="s">
        <v>478</v>
      </c>
      <c r="M1810" s="192" t="s">
        <v>177</v>
      </c>
      <c r="N1810" s="192" t="s">
        <v>295</v>
      </c>
      <c r="O1810" s="192" t="s">
        <v>169</v>
      </c>
      <c r="P1810" s="199">
        <v>99</v>
      </c>
      <c r="Q1810" s="192" t="s">
        <v>295</v>
      </c>
      <c r="R1810" s="192" t="s">
        <v>295</v>
      </c>
      <c r="S1810" s="199" t="b">
        <v>0</v>
      </c>
      <c r="T1810" s="199">
        <v>596011</v>
      </c>
      <c r="V1810" s="198">
        <v>42374</v>
      </c>
      <c r="W1810" s="192" t="s">
        <v>32</v>
      </c>
      <c r="X1810" s="198">
        <v>43801</v>
      </c>
      <c r="Y1810" s="198">
        <v>44071</v>
      </c>
      <c r="Z1810" s="192" t="s">
        <v>295</v>
      </c>
      <c r="AC1810" s="192" t="s">
        <v>295</v>
      </c>
      <c r="AE1810" s="192" t="s">
        <v>295</v>
      </c>
      <c r="AF1810" s="192" t="s">
        <v>295</v>
      </c>
      <c r="AG1810" s="192" t="s">
        <v>295</v>
      </c>
      <c r="AH1810"/>
      <c r="AI1810" s="192" t="s">
        <v>295</v>
      </c>
      <c r="AJ1810" s="151" t="str">
        <f t="shared" si="28"/>
        <v>PD&amp;C</v>
      </c>
      <c r="AK1810" s="151" t="b">
        <f>ISNUMBER(SEARCH("IRT",Table1[[#This Row],[Current_Status]]))</f>
        <v>0</v>
      </c>
      <c r="AL1810" s="152">
        <f>YEAR(Table1[[#This Row],[Project_Initiated]])</f>
        <v>2016</v>
      </c>
      <c r="AM1810" s="87">
        <v>43785</v>
      </c>
      <c r="AN1810" s="87" t="str">
        <f>IF(AND(Table1[[#This Row],[Completed Date]]&gt;="07/01/2019"+0,Table1[[#This Row],[Completed Date]]&lt;="6/30/2020"+0),"FY 19-20",IF(AND(Table1[[#This Row],[Completed Date]]&gt;="07/01/2018"+0,Table1[[#This Row],[Completed Date]]&lt;="6/30/2019"+0),"FY 18-19",""))</f>
        <v/>
      </c>
      <c r="AO1810" s="152" t="str">
        <f>IFERROR(FIND("R",Table1[[#This Row],[FS_Priority]]),"")</f>
        <v/>
      </c>
    </row>
    <row r="1811" spans="1:41" hidden="1" x14ac:dyDescent="0.25">
      <c r="A1811" s="192" t="s">
        <v>182</v>
      </c>
      <c r="B1811" s="192" t="s">
        <v>182</v>
      </c>
      <c r="C1811" s="192" t="s">
        <v>295</v>
      </c>
      <c r="D1811" s="199" t="b">
        <v>0</v>
      </c>
      <c r="E1811" s="192" t="s">
        <v>267</v>
      </c>
      <c r="F1811" s="192" t="s">
        <v>4418</v>
      </c>
      <c r="G1811" s="192" t="s">
        <v>183</v>
      </c>
      <c r="H1811" s="192" t="s">
        <v>295</v>
      </c>
      <c r="I1811" s="192" t="s">
        <v>295</v>
      </c>
      <c r="J1811" s="192" t="s">
        <v>4153</v>
      </c>
      <c r="K1811" s="192" t="s">
        <v>37</v>
      </c>
      <c r="L1811" s="192" t="s">
        <v>478</v>
      </c>
      <c r="M1811" s="192" t="s">
        <v>37</v>
      </c>
      <c r="N1811" s="192" t="s">
        <v>295</v>
      </c>
      <c r="O1811" s="192" t="s">
        <v>3839</v>
      </c>
      <c r="P1811" s="199">
        <v>99</v>
      </c>
      <c r="Q1811" s="192" t="s">
        <v>295</v>
      </c>
      <c r="R1811" s="192" t="s">
        <v>295</v>
      </c>
      <c r="S1811" s="199" t="b">
        <v>0</v>
      </c>
      <c r="T1811" s="199">
        <v>240000</v>
      </c>
      <c r="V1811" s="198">
        <v>42496</v>
      </c>
      <c r="W1811" s="192" t="s">
        <v>68</v>
      </c>
      <c r="X1811" s="167"/>
      <c r="Y1811" s="167"/>
      <c r="Z1811" s="192" t="s">
        <v>295</v>
      </c>
      <c r="AC1811" s="192" t="s">
        <v>295</v>
      </c>
      <c r="AE1811" s="192" t="s">
        <v>295</v>
      </c>
      <c r="AF1811" s="192" t="s">
        <v>295</v>
      </c>
      <c r="AG1811" s="192" t="s">
        <v>295</v>
      </c>
      <c r="AH1811"/>
      <c r="AI1811" s="192" t="s">
        <v>295</v>
      </c>
      <c r="AJ1811" s="151" t="str">
        <f t="shared" si="28"/>
        <v>PD&amp;C</v>
      </c>
      <c r="AK1811" s="151" t="b">
        <f>ISNUMBER(SEARCH("IRT",Table1[[#This Row],[Current_Status]]))</f>
        <v>0</v>
      </c>
      <c r="AL1811" s="152">
        <f>YEAR(Table1[[#This Row],[Project_Initiated]])</f>
        <v>2016</v>
      </c>
      <c r="AM1811" s="87">
        <v>43785</v>
      </c>
      <c r="AN1811" s="87" t="str">
        <f>IF(AND(Table1[[#This Row],[Completed Date]]&gt;="07/01/2019"+0,Table1[[#This Row],[Completed Date]]&lt;="6/30/2020"+0),"FY 19-20",IF(AND(Table1[[#This Row],[Completed Date]]&gt;="07/01/2018"+0,Table1[[#This Row],[Completed Date]]&lt;="6/30/2019"+0),"FY 18-19",""))</f>
        <v/>
      </c>
      <c r="AO1811" s="152" t="str">
        <f>IFERROR(FIND("R",Table1[[#This Row],[FS_Priority]]),"")</f>
        <v/>
      </c>
    </row>
    <row r="1812" spans="1:41" hidden="1" x14ac:dyDescent="0.25">
      <c r="A1812" s="192" t="s">
        <v>570</v>
      </c>
      <c r="B1812" s="192" t="s">
        <v>570</v>
      </c>
      <c r="C1812" s="192" t="s">
        <v>295</v>
      </c>
      <c r="D1812" s="199" t="b">
        <v>0</v>
      </c>
      <c r="E1812" s="192" t="s">
        <v>267</v>
      </c>
      <c r="F1812" s="192" t="s">
        <v>3196</v>
      </c>
      <c r="G1812" s="192" t="s">
        <v>571</v>
      </c>
      <c r="H1812" s="192" t="s">
        <v>369</v>
      </c>
      <c r="I1812" s="192" t="s">
        <v>295</v>
      </c>
      <c r="J1812" s="192" t="s">
        <v>5037</v>
      </c>
      <c r="K1812" s="192" t="s">
        <v>37</v>
      </c>
      <c r="L1812" s="192" t="s">
        <v>478</v>
      </c>
      <c r="M1812" s="192" t="s">
        <v>4149</v>
      </c>
      <c r="N1812" s="192" t="s">
        <v>295</v>
      </c>
      <c r="O1812" s="192" t="s">
        <v>169</v>
      </c>
      <c r="P1812" s="199">
        <v>9</v>
      </c>
      <c r="Q1812" s="192" t="s">
        <v>295</v>
      </c>
      <c r="R1812" s="192" t="s">
        <v>295</v>
      </c>
      <c r="S1812" s="199" t="b">
        <v>0</v>
      </c>
      <c r="T1812" s="199">
        <v>600000</v>
      </c>
      <c r="V1812" s="198">
        <v>43634</v>
      </c>
      <c r="W1812" s="192" t="s">
        <v>5038</v>
      </c>
      <c r="X1812" s="167"/>
      <c r="Y1812" s="167"/>
      <c r="Z1812" s="192" t="s">
        <v>295</v>
      </c>
      <c r="AC1812" s="192" t="s">
        <v>295</v>
      </c>
      <c r="AE1812" s="192" t="s">
        <v>295</v>
      </c>
      <c r="AF1812" s="192" t="s">
        <v>295</v>
      </c>
      <c r="AG1812" s="192" t="s">
        <v>295</v>
      </c>
      <c r="AH1812"/>
      <c r="AI1812" s="192" t="s">
        <v>295</v>
      </c>
      <c r="AJ1812" s="151" t="str">
        <f t="shared" si="28"/>
        <v>PD&amp;C</v>
      </c>
      <c r="AK1812" s="151" t="b">
        <f>ISNUMBER(SEARCH("IRT",Table1[[#This Row],[Current_Status]]))</f>
        <v>0</v>
      </c>
      <c r="AL1812" s="152">
        <f>YEAR(Table1[[#This Row],[Project_Initiated]])</f>
        <v>2019</v>
      </c>
      <c r="AM1812" s="87">
        <v>43785</v>
      </c>
      <c r="AN1812" s="87" t="str">
        <f>IF(AND(Table1[[#This Row],[Completed Date]]&gt;="07/01/2019"+0,Table1[[#This Row],[Completed Date]]&lt;="6/30/2020"+0),"FY 19-20",IF(AND(Table1[[#This Row],[Completed Date]]&gt;="07/01/2018"+0,Table1[[#This Row],[Completed Date]]&lt;="6/30/2019"+0),"FY 18-19",""))</f>
        <v/>
      </c>
      <c r="AO1812" s="152" t="str">
        <f>IFERROR(FIND("R",Table1[[#This Row],[FS_Priority]]),"")</f>
        <v/>
      </c>
    </row>
    <row r="1813" spans="1:41" hidden="1" x14ac:dyDescent="0.25">
      <c r="A1813" s="192" t="s">
        <v>25</v>
      </c>
      <c r="B1813" s="192" t="s">
        <v>25</v>
      </c>
      <c r="C1813" s="192" t="s">
        <v>295</v>
      </c>
      <c r="D1813" s="199" t="b">
        <v>0</v>
      </c>
      <c r="E1813" s="192" t="s">
        <v>21</v>
      </c>
      <c r="F1813" s="192" t="s">
        <v>26</v>
      </c>
      <c r="G1813" s="192" t="s">
        <v>3787</v>
      </c>
      <c r="H1813" s="192" t="s">
        <v>295</v>
      </c>
      <c r="I1813" s="192" t="s">
        <v>295</v>
      </c>
      <c r="J1813" s="192" t="s">
        <v>149</v>
      </c>
      <c r="K1813" s="192" t="s">
        <v>3774</v>
      </c>
      <c r="L1813" s="192" t="s">
        <v>4821</v>
      </c>
      <c r="M1813" s="192" t="s">
        <v>3789</v>
      </c>
      <c r="N1813" s="192" t="s">
        <v>295</v>
      </c>
      <c r="O1813" s="192" t="s">
        <v>3790</v>
      </c>
      <c r="P1813" s="199">
        <v>3</v>
      </c>
      <c r="Q1813" s="192" t="s">
        <v>295</v>
      </c>
      <c r="R1813" s="192" t="s">
        <v>295</v>
      </c>
      <c r="S1813" s="199" t="b">
        <v>0</v>
      </c>
      <c r="T1813" s="199">
        <v>0</v>
      </c>
      <c r="V1813" s="198">
        <v>41739</v>
      </c>
      <c r="W1813" s="192" t="s">
        <v>2953</v>
      </c>
      <c r="X1813" s="167"/>
      <c r="Y1813" s="167"/>
      <c r="Z1813" s="192" t="s">
        <v>295</v>
      </c>
      <c r="AC1813" s="192" t="s">
        <v>295</v>
      </c>
      <c r="AE1813" s="192" t="s">
        <v>295</v>
      </c>
      <c r="AF1813" s="192" t="s">
        <v>295</v>
      </c>
      <c r="AG1813" s="192" t="s">
        <v>295</v>
      </c>
      <c r="AH1813"/>
      <c r="AI1813" s="192" t="s">
        <v>295</v>
      </c>
      <c r="AJ1813" s="151" t="str">
        <f t="shared" si="28"/>
        <v>PD&amp;C</v>
      </c>
      <c r="AK1813" s="151" t="b">
        <f>ISNUMBER(SEARCH("IRT",Table1[[#This Row],[Current_Status]]))</f>
        <v>0</v>
      </c>
      <c r="AL1813" s="152">
        <f>YEAR(Table1[[#This Row],[Project_Initiated]])</f>
        <v>2014</v>
      </c>
      <c r="AM1813" s="87">
        <v>43785</v>
      </c>
      <c r="AN1813" s="87" t="str">
        <f>IF(AND(Table1[[#This Row],[Completed Date]]&gt;="07/01/2019"+0,Table1[[#This Row],[Completed Date]]&lt;="6/30/2020"+0),"FY 19-20",IF(AND(Table1[[#This Row],[Completed Date]]&gt;="07/01/2018"+0,Table1[[#This Row],[Completed Date]]&lt;="6/30/2019"+0),"FY 18-19",""))</f>
        <v/>
      </c>
      <c r="AO1813" s="152" t="str">
        <f>IFERROR(FIND("R",Table1[[#This Row],[FS_Priority]]),"")</f>
        <v/>
      </c>
    </row>
    <row r="1814" spans="1:41" hidden="1" x14ac:dyDescent="0.25">
      <c r="A1814" s="192" t="s">
        <v>204</v>
      </c>
      <c r="B1814" s="192" t="s">
        <v>204</v>
      </c>
      <c r="C1814" s="192" t="s">
        <v>295</v>
      </c>
      <c r="D1814" s="199" t="b">
        <v>0</v>
      </c>
      <c r="E1814" s="192" t="s">
        <v>526</v>
      </c>
      <c r="F1814" s="192" t="s">
        <v>500</v>
      </c>
      <c r="G1814" s="192" t="s">
        <v>205</v>
      </c>
      <c r="H1814" s="192" t="s">
        <v>295</v>
      </c>
      <c r="I1814" s="192" t="s">
        <v>295</v>
      </c>
      <c r="J1814" s="192" t="s">
        <v>3831</v>
      </c>
      <c r="K1814" s="192" t="s">
        <v>4208</v>
      </c>
      <c r="L1814" s="192" t="s">
        <v>203</v>
      </c>
      <c r="M1814" s="192" t="s">
        <v>4216</v>
      </c>
      <c r="N1814" s="192" t="s">
        <v>295</v>
      </c>
      <c r="O1814" s="192" t="s">
        <v>3839</v>
      </c>
      <c r="P1814" s="199">
        <v>1</v>
      </c>
      <c r="Q1814" s="192" t="s">
        <v>295</v>
      </c>
      <c r="R1814" s="192" t="s">
        <v>295</v>
      </c>
      <c r="S1814" s="199" t="b">
        <v>0</v>
      </c>
      <c r="T1814" s="201">
        <v>350000</v>
      </c>
      <c r="V1814" s="198">
        <v>42719</v>
      </c>
      <c r="W1814" s="192" t="s">
        <v>4841</v>
      </c>
      <c r="X1814"/>
      <c r="Z1814" s="192" t="s">
        <v>295</v>
      </c>
      <c r="AC1814" s="192" t="s">
        <v>295</v>
      </c>
      <c r="AE1814" s="192" t="s">
        <v>295</v>
      </c>
      <c r="AF1814" s="192" t="s">
        <v>295</v>
      </c>
      <c r="AG1814" s="192" t="s">
        <v>295</v>
      </c>
      <c r="AH1814"/>
      <c r="AI1814" s="192" t="s">
        <v>295</v>
      </c>
      <c r="AJ1814" s="151" t="str">
        <f t="shared" si="28"/>
        <v>PD&amp;C</v>
      </c>
      <c r="AK1814" s="151" t="b">
        <f>ISNUMBER(SEARCH("IRT",Table1[[#This Row],[Current_Status]]))</f>
        <v>0</v>
      </c>
      <c r="AL1814" s="152">
        <f>YEAR(Table1[[#This Row],[Project_Initiated]])</f>
        <v>2016</v>
      </c>
      <c r="AM1814" s="87">
        <v>43785</v>
      </c>
      <c r="AN1814" s="87" t="str">
        <f>IF(AND(Table1[[#This Row],[Completed Date]]&gt;="07/01/2019"+0,Table1[[#This Row],[Completed Date]]&lt;="6/30/2020"+0),"FY 19-20",IF(AND(Table1[[#This Row],[Completed Date]]&gt;="07/01/2018"+0,Table1[[#This Row],[Completed Date]]&lt;="6/30/2019"+0),"FY 18-19",""))</f>
        <v/>
      </c>
      <c r="AO1814" s="152" t="str">
        <f>IFERROR(FIND("R",Table1[[#This Row],[FS_Priority]]),"")</f>
        <v/>
      </c>
    </row>
    <row r="1815" spans="1:41" hidden="1" x14ac:dyDescent="0.25">
      <c r="A1815" s="192" t="s">
        <v>200</v>
      </c>
      <c r="B1815" s="192" t="s">
        <v>200</v>
      </c>
      <c r="C1815" s="192" t="s">
        <v>295</v>
      </c>
      <c r="D1815" s="199" t="b">
        <v>0</v>
      </c>
      <c r="E1815" s="192" t="s">
        <v>527</v>
      </c>
      <c r="F1815" s="192" t="s">
        <v>3768</v>
      </c>
      <c r="G1815" s="192" t="s">
        <v>4181</v>
      </c>
      <c r="H1815" s="192" t="s">
        <v>494</v>
      </c>
      <c r="I1815" s="192" t="s">
        <v>295</v>
      </c>
      <c r="J1815" s="192" t="s">
        <v>3785</v>
      </c>
      <c r="K1815" s="192" t="s">
        <v>2993</v>
      </c>
      <c r="L1815" s="192" t="s">
        <v>4180</v>
      </c>
      <c r="M1815" s="192" t="s">
        <v>2993</v>
      </c>
      <c r="N1815" s="192" t="s">
        <v>295</v>
      </c>
      <c r="O1815" s="192" t="s">
        <v>177</v>
      </c>
      <c r="P1815" s="199">
        <v>1</v>
      </c>
      <c r="Q1815" s="192" t="s">
        <v>295</v>
      </c>
      <c r="R1815" s="192" t="s">
        <v>295</v>
      </c>
      <c r="S1815" s="199" t="b">
        <v>0</v>
      </c>
      <c r="T1815" s="199">
        <v>23880</v>
      </c>
      <c r="V1815" s="198">
        <v>41869</v>
      </c>
      <c r="W1815" s="192" t="s">
        <v>4996</v>
      </c>
      <c r="X1815"/>
      <c r="Z1815" s="192" t="s">
        <v>295</v>
      </c>
      <c r="AC1815" s="192" t="s">
        <v>295</v>
      </c>
      <c r="AE1815" s="192" t="s">
        <v>295</v>
      </c>
      <c r="AF1815" s="192" t="s">
        <v>295</v>
      </c>
      <c r="AG1815" s="192" t="s">
        <v>295</v>
      </c>
      <c r="AH1815"/>
      <c r="AI1815" s="192" t="s">
        <v>295</v>
      </c>
      <c r="AJ1815" s="151" t="str">
        <f t="shared" si="28"/>
        <v>PD&amp;C</v>
      </c>
      <c r="AK1815" s="151" t="b">
        <f>ISNUMBER(SEARCH("IRT",Table1[[#This Row],[Current_Status]]))</f>
        <v>0</v>
      </c>
      <c r="AL1815" s="152">
        <f>YEAR(Table1[[#This Row],[Project_Initiated]])</f>
        <v>2014</v>
      </c>
      <c r="AM1815" s="87">
        <v>43785</v>
      </c>
      <c r="AN1815" s="87" t="str">
        <f>IF(AND(Table1[[#This Row],[Completed Date]]&gt;="07/01/2019"+0,Table1[[#This Row],[Completed Date]]&lt;="6/30/2020"+0),"FY 19-20",IF(AND(Table1[[#This Row],[Completed Date]]&gt;="07/01/2018"+0,Table1[[#This Row],[Completed Date]]&lt;="6/30/2019"+0),"FY 18-19",""))</f>
        <v/>
      </c>
      <c r="AO1815" s="152" t="str">
        <f>IFERROR(FIND("R",Table1[[#This Row],[FS_Priority]]),"")</f>
        <v/>
      </c>
    </row>
    <row r="1816" spans="1:41" hidden="1" x14ac:dyDescent="0.25">
      <c r="A1816" s="192" t="s">
        <v>260</v>
      </c>
      <c r="B1816" s="192" t="s">
        <v>260</v>
      </c>
      <c r="C1816" s="192" t="s">
        <v>295</v>
      </c>
      <c r="D1816" s="199" t="b">
        <v>0</v>
      </c>
      <c r="E1816" s="192" t="s">
        <v>4804</v>
      </c>
      <c r="F1816" s="192" t="s">
        <v>134</v>
      </c>
      <c r="G1816" s="192" t="s">
        <v>135</v>
      </c>
      <c r="H1816" s="192" t="s">
        <v>295</v>
      </c>
      <c r="I1816" s="192" t="s">
        <v>295</v>
      </c>
      <c r="J1816" s="192" t="s">
        <v>38</v>
      </c>
      <c r="K1816" s="192" t="s">
        <v>3793</v>
      </c>
      <c r="L1816" s="192" t="s">
        <v>332</v>
      </c>
      <c r="M1816" s="192" t="s">
        <v>88</v>
      </c>
      <c r="N1816" s="192" t="s">
        <v>295</v>
      </c>
      <c r="O1816" s="192" t="s">
        <v>177</v>
      </c>
      <c r="P1816" s="199">
        <v>2</v>
      </c>
      <c r="Q1816" s="192" t="s">
        <v>295</v>
      </c>
      <c r="R1816" s="192" t="s">
        <v>295</v>
      </c>
      <c r="S1816" s="199" t="b">
        <v>0</v>
      </c>
      <c r="T1816" s="199">
        <v>2942000</v>
      </c>
      <c r="V1816" s="198">
        <v>42026</v>
      </c>
      <c r="W1816" s="192" t="s">
        <v>38</v>
      </c>
      <c r="X1816" s="200">
        <v>43313</v>
      </c>
      <c r="Y1816" s="200">
        <v>43709</v>
      </c>
      <c r="Z1816" s="192" t="s">
        <v>295</v>
      </c>
      <c r="AC1816" s="192" t="s">
        <v>295</v>
      </c>
      <c r="AE1816" s="192" t="s">
        <v>295</v>
      </c>
      <c r="AF1816" s="192" t="s">
        <v>295</v>
      </c>
      <c r="AG1816" s="192" t="s">
        <v>295</v>
      </c>
      <c r="AH1816" s="200">
        <v>42962</v>
      </c>
      <c r="AI1816" s="192" t="s">
        <v>295</v>
      </c>
      <c r="AJ1816" s="151" t="str">
        <f t="shared" si="28"/>
        <v>PD&amp;C</v>
      </c>
      <c r="AK1816" s="151" t="b">
        <f>ISNUMBER(SEARCH("IRT",Table1[[#This Row],[Current_Status]]))</f>
        <v>0</v>
      </c>
      <c r="AL1816" s="152">
        <f>YEAR(Table1[[#This Row],[Project_Initiated]])</f>
        <v>2015</v>
      </c>
      <c r="AM1816" s="87">
        <v>43785</v>
      </c>
      <c r="AN1816" s="87" t="str">
        <f>IF(AND(Table1[[#This Row],[Completed Date]]&gt;="07/01/2019"+0,Table1[[#This Row],[Completed Date]]&lt;="6/30/2020"+0),"FY 19-20",IF(AND(Table1[[#This Row],[Completed Date]]&gt;="07/01/2018"+0,Table1[[#This Row],[Completed Date]]&lt;="6/30/2019"+0),"FY 18-19",""))</f>
        <v/>
      </c>
      <c r="AO1816" s="152" t="str">
        <f>IFERROR(FIND("R",Table1[[#This Row],[FS_Priority]]),"")</f>
        <v/>
      </c>
    </row>
    <row r="1817" spans="1:41" hidden="1" x14ac:dyDescent="0.25">
      <c r="A1817" s="192" t="s">
        <v>119</v>
      </c>
      <c r="B1817" s="192" t="s">
        <v>119</v>
      </c>
      <c r="C1817" s="192" t="s">
        <v>295</v>
      </c>
      <c r="D1817" s="199" t="b">
        <v>0</v>
      </c>
      <c r="E1817" s="192" t="s">
        <v>4804</v>
      </c>
      <c r="F1817" s="192" t="s">
        <v>2887</v>
      </c>
      <c r="G1817" s="192" t="s">
        <v>120</v>
      </c>
      <c r="H1817" s="192" t="s">
        <v>295</v>
      </c>
      <c r="I1817" s="192" t="s">
        <v>295</v>
      </c>
      <c r="J1817" s="192" t="s">
        <v>5001</v>
      </c>
      <c r="K1817" s="192" t="s">
        <v>3793</v>
      </c>
      <c r="L1817" s="192" t="s">
        <v>332</v>
      </c>
      <c r="M1817" s="192" t="s">
        <v>3927</v>
      </c>
      <c r="N1817" s="192" t="s">
        <v>295</v>
      </c>
      <c r="O1817" s="192" t="s">
        <v>269</v>
      </c>
      <c r="P1817" s="199">
        <v>15</v>
      </c>
      <c r="Q1817" s="192" t="s">
        <v>295</v>
      </c>
      <c r="R1817" s="192" t="s">
        <v>295</v>
      </c>
      <c r="S1817" s="199" t="b">
        <v>0</v>
      </c>
      <c r="T1817" s="199">
        <v>156405000</v>
      </c>
      <c r="V1817" s="198">
        <v>42095</v>
      </c>
      <c r="W1817" s="192" t="s">
        <v>3702</v>
      </c>
      <c r="X1817" s="200">
        <v>42552</v>
      </c>
      <c r="Y1817" s="200">
        <v>43371</v>
      </c>
      <c r="Z1817" s="192" t="s">
        <v>295</v>
      </c>
      <c r="AC1817" s="192" t="s">
        <v>295</v>
      </c>
      <c r="AE1817" s="192" t="s">
        <v>295</v>
      </c>
      <c r="AF1817" s="192" t="s">
        <v>295</v>
      </c>
      <c r="AG1817" s="192" t="s">
        <v>295</v>
      </c>
      <c r="AH1817"/>
      <c r="AI1817" s="192" t="s">
        <v>295</v>
      </c>
      <c r="AJ1817" s="151" t="str">
        <f t="shared" si="28"/>
        <v>PD&amp;C</v>
      </c>
      <c r="AK1817" s="151" t="b">
        <f>ISNUMBER(SEARCH("IRT",Table1[[#This Row],[Current_Status]]))</f>
        <v>0</v>
      </c>
      <c r="AL1817" s="152">
        <f>YEAR(Table1[[#This Row],[Project_Initiated]])</f>
        <v>2015</v>
      </c>
      <c r="AM1817" s="87">
        <v>43785</v>
      </c>
      <c r="AN1817" s="87" t="str">
        <f>IF(AND(Table1[[#This Row],[Completed Date]]&gt;="07/01/2019"+0,Table1[[#This Row],[Completed Date]]&lt;="6/30/2020"+0),"FY 19-20",IF(AND(Table1[[#This Row],[Completed Date]]&gt;="07/01/2018"+0,Table1[[#This Row],[Completed Date]]&lt;="6/30/2019"+0),"FY 18-19",""))</f>
        <v/>
      </c>
      <c r="AO1817" s="152" t="str">
        <f>IFERROR(FIND("R",Table1[[#This Row],[FS_Priority]]),"")</f>
        <v/>
      </c>
    </row>
    <row r="1818" spans="1:41" hidden="1" x14ac:dyDescent="0.25">
      <c r="A1818" s="192" t="s">
        <v>113</v>
      </c>
      <c r="B1818" s="192" t="s">
        <v>113</v>
      </c>
      <c r="C1818" s="192" t="s">
        <v>295</v>
      </c>
      <c r="D1818" s="199" t="b">
        <v>0</v>
      </c>
      <c r="E1818" s="192" t="s">
        <v>4804</v>
      </c>
      <c r="F1818" s="192" t="s">
        <v>114</v>
      </c>
      <c r="G1818" s="192" t="s">
        <v>115</v>
      </c>
      <c r="H1818" s="192" t="s">
        <v>116</v>
      </c>
      <c r="I1818" s="192" t="s">
        <v>295</v>
      </c>
      <c r="J1818" s="192" t="s">
        <v>3835</v>
      </c>
      <c r="K1818" s="192" t="s">
        <v>3793</v>
      </c>
      <c r="L1818" s="192" t="s">
        <v>332</v>
      </c>
      <c r="M1818" s="192" t="s">
        <v>3927</v>
      </c>
      <c r="N1818" s="192" t="s">
        <v>295</v>
      </c>
      <c r="O1818" s="192" t="s">
        <v>3790</v>
      </c>
      <c r="P1818" s="199">
        <v>17</v>
      </c>
      <c r="Q1818" s="192" t="s">
        <v>295</v>
      </c>
      <c r="R1818" s="192" t="s">
        <v>295</v>
      </c>
      <c r="S1818" s="199" t="b">
        <v>0</v>
      </c>
      <c r="T1818" s="201">
        <v>38560000</v>
      </c>
      <c r="V1818" s="198">
        <v>42222</v>
      </c>
      <c r="W1818" s="192" t="s">
        <v>4520</v>
      </c>
      <c r="X1818" s="198">
        <v>43466</v>
      </c>
      <c r="Y1818" s="198">
        <v>43862</v>
      </c>
      <c r="Z1818" s="192" t="s">
        <v>295</v>
      </c>
      <c r="AC1818" s="192" t="s">
        <v>295</v>
      </c>
      <c r="AE1818" s="192" t="s">
        <v>295</v>
      </c>
      <c r="AF1818" s="192" t="s">
        <v>295</v>
      </c>
      <c r="AG1818" s="192" t="s">
        <v>295</v>
      </c>
      <c r="AH1818"/>
      <c r="AI1818" s="192" t="s">
        <v>295</v>
      </c>
      <c r="AJ1818" s="151" t="str">
        <f t="shared" si="28"/>
        <v>PD&amp;C</v>
      </c>
      <c r="AK1818" s="151" t="b">
        <f>ISNUMBER(SEARCH("IRT",Table1[[#This Row],[Current_Status]]))</f>
        <v>0</v>
      </c>
      <c r="AL1818" s="152">
        <f>YEAR(Table1[[#This Row],[Project_Initiated]])</f>
        <v>2015</v>
      </c>
      <c r="AM1818" s="87">
        <v>43785</v>
      </c>
      <c r="AN1818" s="87" t="str">
        <f>IF(AND(Table1[[#This Row],[Completed Date]]&gt;="07/01/2019"+0,Table1[[#This Row],[Completed Date]]&lt;="6/30/2020"+0),"FY 19-20",IF(AND(Table1[[#This Row],[Completed Date]]&gt;="07/01/2018"+0,Table1[[#This Row],[Completed Date]]&lt;="6/30/2019"+0),"FY 18-19",""))</f>
        <v/>
      </c>
      <c r="AO1818" s="152" t="str">
        <f>IFERROR(FIND("R",Table1[[#This Row],[FS_Priority]]),"")</f>
        <v/>
      </c>
    </row>
    <row r="1819" spans="1:41" hidden="1" x14ac:dyDescent="0.25">
      <c r="A1819" s="192" t="s">
        <v>123</v>
      </c>
      <c r="B1819" s="192" t="s">
        <v>123</v>
      </c>
      <c r="C1819" s="192" t="s">
        <v>295</v>
      </c>
      <c r="D1819" s="199" t="b">
        <v>0</v>
      </c>
      <c r="E1819" s="192" t="s">
        <v>4804</v>
      </c>
      <c r="F1819" s="192" t="s">
        <v>124</v>
      </c>
      <c r="G1819" s="192" t="s">
        <v>4380</v>
      </c>
      <c r="H1819" s="192" t="s">
        <v>378</v>
      </c>
      <c r="I1819" s="192" t="s">
        <v>295</v>
      </c>
      <c r="J1819" s="192" t="s">
        <v>3826</v>
      </c>
      <c r="K1819" s="192" t="s">
        <v>3793</v>
      </c>
      <c r="L1819" s="192" t="s">
        <v>332</v>
      </c>
      <c r="M1819" s="192" t="s">
        <v>33</v>
      </c>
      <c r="N1819" s="192" t="s">
        <v>295</v>
      </c>
      <c r="O1819" s="192" t="s">
        <v>377</v>
      </c>
      <c r="P1819" s="199">
        <v>14</v>
      </c>
      <c r="Q1819" s="192" t="s">
        <v>295</v>
      </c>
      <c r="R1819" s="192" t="s">
        <v>295</v>
      </c>
      <c r="S1819" s="199" t="b">
        <v>0</v>
      </c>
      <c r="T1819" s="199">
        <v>18179000</v>
      </c>
      <c r="V1819" s="198">
        <v>42353</v>
      </c>
      <c r="W1819" s="192" t="s">
        <v>32</v>
      </c>
      <c r="X1819" s="198">
        <v>43831</v>
      </c>
      <c r="Y1819" s="198">
        <v>44501</v>
      </c>
      <c r="Z1819" s="192" t="s">
        <v>295</v>
      </c>
      <c r="AC1819" s="192" t="s">
        <v>295</v>
      </c>
      <c r="AE1819" s="192" t="s">
        <v>295</v>
      </c>
      <c r="AF1819" s="192" t="s">
        <v>295</v>
      </c>
      <c r="AG1819" s="192" t="s">
        <v>295</v>
      </c>
      <c r="AH1819"/>
      <c r="AI1819" s="192" t="s">
        <v>295</v>
      </c>
      <c r="AJ1819" s="151" t="str">
        <f t="shared" si="28"/>
        <v>PD&amp;C</v>
      </c>
      <c r="AK1819" s="151" t="b">
        <f>ISNUMBER(SEARCH("IRT",Table1[[#This Row],[Current_Status]]))</f>
        <v>0</v>
      </c>
      <c r="AL1819" s="152">
        <f>YEAR(Table1[[#This Row],[Project_Initiated]])</f>
        <v>2015</v>
      </c>
      <c r="AM1819" s="87">
        <v>43785</v>
      </c>
      <c r="AN1819" s="87" t="str">
        <f>IF(AND(Table1[[#This Row],[Completed Date]]&gt;="07/01/2019"+0,Table1[[#This Row],[Completed Date]]&lt;="6/30/2020"+0),"FY 19-20",IF(AND(Table1[[#This Row],[Completed Date]]&gt;="07/01/2018"+0,Table1[[#This Row],[Completed Date]]&lt;="6/30/2019"+0),"FY 18-19",""))</f>
        <v/>
      </c>
      <c r="AO1819" s="152" t="str">
        <f>IFERROR(FIND("R",Table1[[#This Row],[FS_Priority]]),"")</f>
        <v/>
      </c>
    </row>
    <row r="1820" spans="1:41" hidden="1" x14ac:dyDescent="0.25">
      <c r="A1820" s="192" t="s">
        <v>136</v>
      </c>
      <c r="B1820" s="192" t="s">
        <v>136</v>
      </c>
      <c r="C1820" s="192" t="s">
        <v>295</v>
      </c>
      <c r="D1820" s="199" t="b">
        <v>0</v>
      </c>
      <c r="E1820" s="192" t="s">
        <v>4788</v>
      </c>
      <c r="F1820" s="192" t="s">
        <v>137</v>
      </c>
      <c r="G1820" s="192" t="s">
        <v>138</v>
      </c>
      <c r="H1820" s="192" t="s">
        <v>295</v>
      </c>
      <c r="I1820" s="192" t="s">
        <v>295</v>
      </c>
      <c r="J1820" s="192" t="s">
        <v>3835</v>
      </c>
      <c r="K1820" s="192" t="s">
        <v>84</v>
      </c>
      <c r="L1820" s="192" t="s">
        <v>33</v>
      </c>
      <c r="M1820" s="192" t="s">
        <v>3929</v>
      </c>
      <c r="N1820" s="192" t="s">
        <v>295</v>
      </c>
      <c r="O1820" s="192" t="s">
        <v>177</v>
      </c>
      <c r="P1820" s="199">
        <v>4</v>
      </c>
      <c r="Q1820" s="192" t="s">
        <v>295</v>
      </c>
      <c r="R1820" s="192" t="s">
        <v>295</v>
      </c>
      <c r="S1820" s="199" t="b">
        <v>0</v>
      </c>
      <c r="T1820" s="199">
        <v>194000</v>
      </c>
      <c r="V1820" s="198">
        <v>42220</v>
      </c>
      <c r="W1820" s="192" t="s">
        <v>38</v>
      </c>
      <c r="X1820" s="200">
        <v>43739</v>
      </c>
      <c r="Y1820" s="200">
        <v>43770</v>
      </c>
      <c r="Z1820" s="192" t="s">
        <v>295</v>
      </c>
      <c r="AC1820" s="192" t="s">
        <v>295</v>
      </c>
      <c r="AE1820" s="192" t="s">
        <v>295</v>
      </c>
      <c r="AF1820" s="192" t="s">
        <v>295</v>
      </c>
      <c r="AG1820" s="192" t="s">
        <v>295</v>
      </c>
      <c r="AH1820"/>
      <c r="AI1820" s="192" t="s">
        <v>295</v>
      </c>
      <c r="AJ1820" s="151" t="str">
        <f t="shared" si="28"/>
        <v>PD&amp;C</v>
      </c>
      <c r="AK1820" s="151" t="b">
        <f>ISNUMBER(SEARCH("IRT",Table1[[#This Row],[Current_Status]]))</f>
        <v>0</v>
      </c>
      <c r="AL1820" s="152">
        <f>YEAR(Table1[[#This Row],[Project_Initiated]])</f>
        <v>2015</v>
      </c>
      <c r="AM1820" s="87">
        <v>43785</v>
      </c>
      <c r="AN1820" s="87" t="str">
        <f>IF(AND(Table1[[#This Row],[Completed Date]]&gt;="07/01/2019"+0,Table1[[#This Row],[Completed Date]]&lt;="6/30/2020"+0),"FY 19-20",IF(AND(Table1[[#This Row],[Completed Date]]&gt;="07/01/2018"+0,Table1[[#This Row],[Completed Date]]&lt;="6/30/2019"+0),"FY 18-19",""))</f>
        <v/>
      </c>
      <c r="AO1820" s="152" t="str">
        <f>IFERROR(FIND("R",Table1[[#This Row],[FS_Priority]]),"")</f>
        <v/>
      </c>
    </row>
    <row r="1821" spans="1:41" hidden="1" x14ac:dyDescent="0.25">
      <c r="A1821" s="192" t="s">
        <v>131</v>
      </c>
      <c r="B1821" s="192" t="s">
        <v>131</v>
      </c>
      <c r="C1821" s="192" t="s">
        <v>295</v>
      </c>
      <c r="D1821" s="199" t="b">
        <v>0</v>
      </c>
      <c r="E1821" s="192" t="s">
        <v>4788</v>
      </c>
      <c r="F1821" s="192" t="s">
        <v>132</v>
      </c>
      <c r="G1821" s="192" t="s">
        <v>133</v>
      </c>
      <c r="H1821" s="192" t="s">
        <v>116</v>
      </c>
      <c r="I1821" s="192" t="s">
        <v>295</v>
      </c>
      <c r="J1821" s="192" t="s">
        <v>3835</v>
      </c>
      <c r="K1821" s="192" t="s">
        <v>84</v>
      </c>
      <c r="L1821" s="192" t="s">
        <v>33</v>
      </c>
      <c r="M1821" s="192" t="s">
        <v>3927</v>
      </c>
      <c r="N1821" s="192" t="s">
        <v>295</v>
      </c>
      <c r="O1821" s="192" t="s">
        <v>3790</v>
      </c>
      <c r="P1821" s="199">
        <v>20</v>
      </c>
      <c r="Q1821" s="192" t="s">
        <v>295</v>
      </c>
      <c r="R1821" s="192" t="s">
        <v>295</v>
      </c>
      <c r="S1821" s="199" t="b">
        <v>0</v>
      </c>
      <c r="T1821" s="199">
        <v>23547000</v>
      </c>
      <c r="V1821" s="198">
        <v>42258</v>
      </c>
      <c r="W1821" s="192" t="s">
        <v>3150</v>
      </c>
      <c r="X1821" s="198">
        <v>43467</v>
      </c>
      <c r="Y1821" s="198">
        <v>44348</v>
      </c>
      <c r="Z1821" s="192" t="s">
        <v>295</v>
      </c>
      <c r="AC1821" s="192" t="s">
        <v>295</v>
      </c>
      <c r="AE1821" s="192" t="s">
        <v>295</v>
      </c>
      <c r="AF1821" s="192" t="s">
        <v>295</v>
      </c>
      <c r="AG1821" s="192" t="s">
        <v>295</v>
      </c>
      <c r="AH1821"/>
      <c r="AI1821" s="192" t="s">
        <v>295</v>
      </c>
      <c r="AJ1821" s="151" t="str">
        <f t="shared" si="28"/>
        <v>PD&amp;C</v>
      </c>
      <c r="AK1821" s="151" t="b">
        <f>ISNUMBER(SEARCH("IRT",Table1[[#This Row],[Current_Status]]))</f>
        <v>0</v>
      </c>
      <c r="AL1821" s="152">
        <f>YEAR(Table1[[#This Row],[Project_Initiated]])</f>
        <v>2015</v>
      </c>
      <c r="AM1821" s="87">
        <v>43785</v>
      </c>
      <c r="AN1821" s="87" t="str">
        <f>IF(AND(Table1[[#This Row],[Completed Date]]&gt;="07/01/2019"+0,Table1[[#This Row],[Completed Date]]&lt;="6/30/2020"+0),"FY 19-20",IF(AND(Table1[[#This Row],[Completed Date]]&gt;="07/01/2018"+0,Table1[[#This Row],[Completed Date]]&lt;="6/30/2019"+0),"FY 18-19",""))</f>
        <v/>
      </c>
      <c r="AO1821" s="152" t="str">
        <f>IFERROR(FIND("R",Table1[[#This Row],[FS_Priority]]),"")</f>
        <v/>
      </c>
    </row>
    <row r="1822" spans="1:41" hidden="1" x14ac:dyDescent="0.25">
      <c r="A1822" s="192" t="s">
        <v>4432</v>
      </c>
      <c r="B1822" s="192" t="s">
        <v>4432</v>
      </c>
      <c r="C1822" s="192" t="s">
        <v>295</v>
      </c>
      <c r="D1822" s="199" t="b">
        <v>0</v>
      </c>
      <c r="E1822" s="192" t="s">
        <v>4788</v>
      </c>
      <c r="F1822" s="192" t="s">
        <v>4439</v>
      </c>
      <c r="G1822" s="192" t="s">
        <v>130</v>
      </c>
      <c r="H1822" s="192" t="s">
        <v>295</v>
      </c>
      <c r="I1822" s="192" t="s">
        <v>295</v>
      </c>
      <c r="J1822" s="192" t="s">
        <v>74</v>
      </c>
      <c r="K1822" s="192" t="s">
        <v>84</v>
      </c>
      <c r="L1822" s="192" t="s">
        <v>33</v>
      </c>
      <c r="M1822" s="192" t="s">
        <v>88</v>
      </c>
      <c r="N1822" s="192" t="s">
        <v>295</v>
      </c>
      <c r="O1822" s="192" t="s">
        <v>99</v>
      </c>
      <c r="P1822" s="199">
        <v>18</v>
      </c>
      <c r="Q1822" s="192" t="s">
        <v>295</v>
      </c>
      <c r="R1822" s="192" t="s">
        <v>295</v>
      </c>
      <c r="S1822" s="199" t="b">
        <v>0</v>
      </c>
      <c r="T1822" s="199">
        <v>2842000</v>
      </c>
      <c r="V1822" s="198">
        <v>42340</v>
      </c>
      <c r="W1822" s="192" t="s">
        <v>3178</v>
      </c>
      <c r="X1822" s="198">
        <v>43800</v>
      </c>
      <c r="Y1822" s="198">
        <v>43862</v>
      </c>
      <c r="Z1822" s="192" t="s">
        <v>295</v>
      </c>
      <c r="AC1822" s="192" t="s">
        <v>295</v>
      </c>
      <c r="AE1822" s="192" t="s">
        <v>295</v>
      </c>
      <c r="AF1822" s="192" t="s">
        <v>295</v>
      </c>
      <c r="AG1822" s="192" t="s">
        <v>295</v>
      </c>
      <c r="AH1822"/>
      <c r="AI1822" s="192" t="s">
        <v>295</v>
      </c>
      <c r="AJ1822" s="151" t="str">
        <f t="shared" si="28"/>
        <v>PD&amp;C</v>
      </c>
      <c r="AK1822" s="151" t="b">
        <f>ISNUMBER(SEARCH("IRT",Table1[[#This Row],[Current_Status]]))</f>
        <v>0</v>
      </c>
      <c r="AL1822" s="152">
        <f>YEAR(Table1[[#This Row],[Project_Initiated]])</f>
        <v>2015</v>
      </c>
      <c r="AM1822" s="87">
        <v>43785</v>
      </c>
      <c r="AN1822" s="87" t="str">
        <f>IF(AND(Table1[[#This Row],[Completed Date]]&gt;="07/01/2019"+0,Table1[[#This Row],[Completed Date]]&lt;="6/30/2020"+0),"FY 19-20",IF(AND(Table1[[#This Row],[Completed Date]]&gt;="07/01/2018"+0,Table1[[#This Row],[Completed Date]]&lt;="6/30/2019"+0),"FY 18-19",""))</f>
        <v/>
      </c>
      <c r="AO1822" s="152" t="str">
        <f>IFERROR(FIND("R",Table1[[#This Row],[FS_Priority]]),"")</f>
        <v/>
      </c>
    </row>
    <row r="1823" spans="1:41" hidden="1" x14ac:dyDescent="0.25">
      <c r="A1823" s="192" t="s">
        <v>4430</v>
      </c>
      <c r="B1823" s="192" t="s">
        <v>4430</v>
      </c>
      <c r="C1823" s="192" t="s">
        <v>295</v>
      </c>
      <c r="D1823" s="199" t="b">
        <v>0</v>
      </c>
      <c r="E1823" s="192" t="s">
        <v>4788</v>
      </c>
      <c r="F1823" s="192" t="s">
        <v>4438</v>
      </c>
      <c r="G1823" s="192" t="s">
        <v>130</v>
      </c>
      <c r="H1823" s="192" t="s">
        <v>295</v>
      </c>
      <c r="I1823" s="192" t="s">
        <v>295</v>
      </c>
      <c r="J1823" s="192" t="s">
        <v>2894</v>
      </c>
      <c r="K1823" s="192" t="s">
        <v>84</v>
      </c>
      <c r="L1823" s="192" t="s">
        <v>33</v>
      </c>
      <c r="M1823" s="192" t="s">
        <v>88</v>
      </c>
      <c r="N1823" s="192" t="s">
        <v>295</v>
      </c>
      <c r="O1823" s="192" t="s">
        <v>99</v>
      </c>
      <c r="P1823" s="199">
        <v>18</v>
      </c>
      <c r="Q1823" s="192" t="s">
        <v>295</v>
      </c>
      <c r="R1823" s="192" t="s">
        <v>295</v>
      </c>
      <c r="S1823" s="199" t="b">
        <v>0</v>
      </c>
      <c r="T1823" s="167"/>
      <c r="V1823" s="198">
        <v>42340</v>
      </c>
      <c r="W1823" s="192" t="s">
        <v>38</v>
      </c>
      <c r="X1823" s="200">
        <v>43770</v>
      </c>
      <c r="Y1823" s="200">
        <v>43800</v>
      </c>
      <c r="Z1823" s="192" t="s">
        <v>295</v>
      </c>
      <c r="AC1823" s="192" t="s">
        <v>295</v>
      </c>
      <c r="AE1823" s="192" t="s">
        <v>295</v>
      </c>
      <c r="AF1823" s="192" t="s">
        <v>295</v>
      </c>
      <c r="AG1823" s="192" t="s">
        <v>295</v>
      </c>
      <c r="AH1823"/>
      <c r="AI1823" s="192" t="s">
        <v>295</v>
      </c>
      <c r="AJ1823" s="151" t="str">
        <f t="shared" si="28"/>
        <v>PD&amp;C</v>
      </c>
      <c r="AK1823" s="151" t="b">
        <f>ISNUMBER(SEARCH("IRT",Table1[[#This Row],[Current_Status]]))</f>
        <v>0</v>
      </c>
      <c r="AL1823" s="152">
        <f>YEAR(Table1[[#This Row],[Project_Initiated]])</f>
        <v>2015</v>
      </c>
      <c r="AM1823" s="87">
        <v>43785</v>
      </c>
      <c r="AN1823" s="87" t="str">
        <f>IF(AND(Table1[[#This Row],[Completed Date]]&gt;="07/01/2019"+0,Table1[[#This Row],[Completed Date]]&lt;="6/30/2020"+0),"FY 19-20",IF(AND(Table1[[#This Row],[Completed Date]]&gt;="07/01/2018"+0,Table1[[#This Row],[Completed Date]]&lt;="6/30/2019"+0),"FY 18-19",""))</f>
        <v/>
      </c>
      <c r="AO1823" s="152" t="str">
        <f>IFERROR(FIND("R",Table1[[#This Row],[FS_Priority]]),"")</f>
        <v/>
      </c>
    </row>
    <row r="1824" spans="1:41" hidden="1" x14ac:dyDescent="0.25">
      <c r="A1824" s="192" t="s">
        <v>4431</v>
      </c>
      <c r="B1824" s="192" t="s">
        <v>4431</v>
      </c>
      <c r="C1824" s="192" t="s">
        <v>295</v>
      </c>
      <c r="D1824" s="199" t="b">
        <v>0</v>
      </c>
      <c r="E1824" s="192" t="s">
        <v>4788</v>
      </c>
      <c r="F1824" s="192" t="s">
        <v>4437</v>
      </c>
      <c r="G1824" s="192" t="s">
        <v>130</v>
      </c>
      <c r="H1824" s="192" t="s">
        <v>295</v>
      </c>
      <c r="I1824" s="192" t="s">
        <v>295</v>
      </c>
      <c r="J1824" s="192" t="s">
        <v>2894</v>
      </c>
      <c r="K1824" s="192" t="s">
        <v>84</v>
      </c>
      <c r="L1824" s="192" t="s">
        <v>33</v>
      </c>
      <c r="M1824" s="192" t="s">
        <v>88</v>
      </c>
      <c r="N1824" s="192" t="s">
        <v>295</v>
      </c>
      <c r="O1824" s="192" t="s">
        <v>99</v>
      </c>
      <c r="P1824" s="201">
        <v>19</v>
      </c>
      <c r="Q1824" s="192" t="s">
        <v>295</v>
      </c>
      <c r="R1824" s="192" t="s">
        <v>295</v>
      </c>
      <c r="S1824" s="199" t="b">
        <v>0</v>
      </c>
      <c r="V1824" s="198">
        <v>42340</v>
      </c>
      <c r="W1824" s="192" t="s">
        <v>38</v>
      </c>
      <c r="X1824" s="200">
        <v>43770</v>
      </c>
      <c r="Y1824" s="200">
        <v>43800</v>
      </c>
      <c r="Z1824" s="192" t="s">
        <v>295</v>
      </c>
      <c r="AC1824" s="192" t="s">
        <v>295</v>
      </c>
      <c r="AD1824" s="167"/>
      <c r="AE1824" s="192" t="s">
        <v>295</v>
      </c>
      <c r="AF1824" s="192" t="s">
        <v>295</v>
      </c>
      <c r="AG1824" s="192" t="s">
        <v>295</v>
      </c>
      <c r="AH1824" s="167"/>
      <c r="AI1824" s="192" t="s">
        <v>295</v>
      </c>
      <c r="AJ1824" s="151" t="str">
        <f t="shared" si="28"/>
        <v>PD&amp;C</v>
      </c>
      <c r="AK1824" s="151" t="b">
        <f>ISNUMBER(SEARCH("IRT",Table1[[#This Row],[Current_Status]]))</f>
        <v>0</v>
      </c>
      <c r="AL1824" s="152">
        <f>YEAR(Table1[[#This Row],[Project_Initiated]])</f>
        <v>2015</v>
      </c>
      <c r="AM1824" s="87">
        <v>43785</v>
      </c>
      <c r="AN1824" s="87" t="str">
        <f>IF(AND(Table1[[#This Row],[Completed Date]]&gt;="07/01/2019"+0,Table1[[#This Row],[Completed Date]]&lt;="6/30/2020"+0),"FY 19-20",IF(AND(Table1[[#This Row],[Completed Date]]&gt;="07/01/2018"+0,Table1[[#This Row],[Completed Date]]&lt;="6/30/2019"+0),"FY 18-19",""))</f>
        <v/>
      </c>
      <c r="AO1824" s="152" t="str">
        <f>IFERROR(FIND("R",Table1[[#This Row],[FS_Priority]]),"")</f>
        <v/>
      </c>
    </row>
    <row r="1825" spans="1:41" hidden="1" x14ac:dyDescent="0.25">
      <c r="A1825" s="192" t="s">
        <v>128</v>
      </c>
      <c r="B1825" s="192" t="s">
        <v>128</v>
      </c>
      <c r="C1825" s="192" t="s">
        <v>295</v>
      </c>
      <c r="D1825" s="199" t="b">
        <v>0</v>
      </c>
      <c r="E1825" s="192" t="s">
        <v>4788</v>
      </c>
      <c r="F1825" s="192" t="s">
        <v>129</v>
      </c>
      <c r="G1825" s="192" t="s">
        <v>4380</v>
      </c>
      <c r="H1825" s="192" t="s">
        <v>378</v>
      </c>
      <c r="I1825" s="192" t="s">
        <v>295</v>
      </c>
      <c r="J1825" s="192" t="s">
        <v>3826</v>
      </c>
      <c r="K1825" s="192" t="s">
        <v>84</v>
      </c>
      <c r="L1825" s="192" t="s">
        <v>33</v>
      </c>
      <c r="M1825" s="192" t="s">
        <v>33</v>
      </c>
      <c r="N1825" s="192" t="s">
        <v>295</v>
      </c>
      <c r="O1825" s="192" t="s">
        <v>377</v>
      </c>
      <c r="P1825" s="201">
        <v>15</v>
      </c>
      <c r="Q1825" s="192" t="s">
        <v>295</v>
      </c>
      <c r="R1825" s="192" t="s">
        <v>295</v>
      </c>
      <c r="S1825" s="199" t="b">
        <v>0</v>
      </c>
      <c r="T1825" s="201">
        <v>8837000</v>
      </c>
      <c r="V1825" s="198">
        <v>42402</v>
      </c>
      <c r="W1825" s="192" t="s">
        <v>32</v>
      </c>
      <c r="X1825" s="200">
        <v>43831</v>
      </c>
      <c r="Y1825" s="200">
        <v>44501</v>
      </c>
      <c r="Z1825" s="192" t="s">
        <v>295</v>
      </c>
      <c r="AC1825" s="192" t="s">
        <v>295</v>
      </c>
      <c r="AE1825" s="192" t="s">
        <v>295</v>
      </c>
      <c r="AF1825" s="192" t="s">
        <v>295</v>
      </c>
      <c r="AG1825" s="192" t="s">
        <v>295</v>
      </c>
      <c r="AH1825"/>
      <c r="AI1825" s="192" t="s">
        <v>295</v>
      </c>
      <c r="AJ1825" s="151" t="str">
        <f t="shared" si="28"/>
        <v>PD&amp;C</v>
      </c>
      <c r="AK1825" s="151" t="b">
        <f>ISNUMBER(SEARCH("IRT",Table1[[#This Row],[Current_Status]]))</f>
        <v>0</v>
      </c>
      <c r="AL1825" s="152">
        <f>YEAR(Table1[[#This Row],[Project_Initiated]])</f>
        <v>2016</v>
      </c>
      <c r="AM1825" s="87">
        <v>43785</v>
      </c>
      <c r="AN1825" s="87" t="str">
        <f>IF(AND(Table1[[#This Row],[Completed Date]]&gt;="07/01/2019"+0,Table1[[#This Row],[Completed Date]]&lt;="6/30/2020"+0),"FY 19-20",IF(AND(Table1[[#This Row],[Completed Date]]&gt;="07/01/2018"+0,Table1[[#This Row],[Completed Date]]&lt;="6/30/2019"+0),"FY 18-19",""))</f>
        <v/>
      </c>
      <c r="AO1825" s="152" t="str">
        <f>IFERROR(FIND("R",Table1[[#This Row],[FS_Priority]]),"")</f>
        <v/>
      </c>
    </row>
    <row r="1826" spans="1:41" hidden="1" x14ac:dyDescent="0.25">
      <c r="A1826" s="192" t="s">
        <v>170</v>
      </c>
      <c r="B1826" s="192" t="s">
        <v>170</v>
      </c>
      <c r="C1826" s="192" t="s">
        <v>295</v>
      </c>
      <c r="D1826" s="199" t="b">
        <v>0</v>
      </c>
      <c r="E1826" s="192" t="s">
        <v>267</v>
      </c>
      <c r="F1826" s="192" t="s">
        <v>4729</v>
      </c>
      <c r="G1826" s="192" t="s">
        <v>4150</v>
      </c>
      <c r="H1826" s="192" t="s">
        <v>295</v>
      </c>
      <c r="I1826" s="192" t="s">
        <v>295</v>
      </c>
      <c r="J1826" s="192" t="s">
        <v>44</v>
      </c>
      <c r="K1826" s="192" t="s">
        <v>37</v>
      </c>
      <c r="L1826" s="192" t="s">
        <v>478</v>
      </c>
      <c r="M1826" s="192" t="s">
        <v>110</v>
      </c>
      <c r="N1826" s="192" t="s">
        <v>295</v>
      </c>
      <c r="O1826" s="192" t="s">
        <v>177</v>
      </c>
      <c r="P1826" s="201">
        <v>10</v>
      </c>
      <c r="Q1826" s="192" t="s">
        <v>295</v>
      </c>
      <c r="R1826" s="192" t="s">
        <v>295</v>
      </c>
      <c r="S1826" s="199" t="b">
        <v>0</v>
      </c>
      <c r="T1826" s="201">
        <v>432510</v>
      </c>
      <c r="V1826" s="198">
        <v>42425</v>
      </c>
      <c r="W1826" s="192" t="s">
        <v>44</v>
      </c>
      <c r="X1826"/>
      <c r="Z1826" s="192" t="s">
        <v>295</v>
      </c>
      <c r="AC1826" s="192" t="s">
        <v>295</v>
      </c>
      <c r="AE1826" s="192" t="s">
        <v>295</v>
      </c>
      <c r="AF1826" s="192" t="s">
        <v>295</v>
      </c>
      <c r="AG1826" s="192" t="s">
        <v>295</v>
      </c>
      <c r="AH1826"/>
      <c r="AI1826" s="192" t="s">
        <v>295</v>
      </c>
      <c r="AJ1826" s="151" t="str">
        <f t="shared" si="28"/>
        <v>PD&amp;C</v>
      </c>
      <c r="AK1826" s="151" t="b">
        <f>ISNUMBER(SEARCH("IRT",Table1[[#This Row],[Current_Status]]))</f>
        <v>0</v>
      </c>
      <c r="AL1826" s="152">
        <f>YEAR(Table1[[#This Row],[Project_Initiated]])</f>
        <v>2016</v>
      </c>
      <c r="AM1826" s="87">
        <v>43785</v>
      </c>
      <c r="AN1826" s="87" t="str">
        <f>IF(AND(Table1[[#This Row],[Completed Date]]&gt;="07/01/2019"+0,Table1[[#This Row],[Completed Date]]&lt;="6/30/2020"+0),"FY 19-20",IF(AND(Table1[[#This Row],[Completed Date]]&gt;="07/01/2018"+0,Table1[[#This Row],[Completed Date]]&lt;="6/30/2019"+0),"FY 18-19",""))</f>
        <v/>
      </c>
      <c r="AO1826" s="152" t="str">
        <f>IFERROR(FIND("R",Table1[[#This Row],[FS_Priority]]),"")</f>
        <v/>
      </c>
    </row>
    <row r="1827" spans="1:41" hidden="1" x14ac:dyDescent="0.25">
      <c r="A1827" s="192" t="s">
        <v>212</v>
      </c>
      <c r="B1827" s="192" t="s">
        <v>212</v>
      </c>
      <c r="C1827" s="192" t="s">
        <v>295</v>
      </c>
      <c r="D1827" s="199" t="b">
        <v>0</v>
      </c>
      <c r="E1827" s="192" t="s">
        <v>211</v>
      </c>
      <c r="F1827" s="192" t="s">
        <v>213</v>
      </c>
      <c r="G1827" s="192" t="s">
        <v>4241</v>
      </c>
      <c r="H1827" s="192" t="s">
        <v>295</v>
      </c>
      <c r="I1827" s="192" t="s">
        <v>295</v>
      </c>
      <c r="J1827" s="192" t="s">
        <v>4242</v>
      </c>
      <c r="K1827" s="192" t="s">
        <v>4222</v>
      </c>
      <c r="L1827" s="192" t="s">
        <v>4866</v>
      </c>
      <c r="M1827" s="192" t="s">
        <v>33</v>
      </c>
      <c r="N1827" s="192" t="s">
        <v>295</v>
      </c>
      <c r="O1827" s="192" t="s">
        <v>99</v>
      </c>
      <c r="P1827" s="201">
        <v>99</v>
      </c>
      <c r="Q1827" s="192" t="s">
        <v>295</v>
      </c>
      <c r="R1827" s="192" t="s">
        <v>295</v>
      </c>
      <c r="S1827" s="199" t="b">
        <v>0</v>
      </c>
      <c r="T1827" s="201">
        <v>2250000</v>
      </c>
      <c r="V1827" s="198">
        <v>42436</v>
      </c>
      <c r="W1827" s="192" t="s">
        <v>3015</v>
      </c>
      <c r="X1827" s="200">
        <v>42948</v>
      </c>
      <c r="Y1827" s="200">
        <v>43132</v>
      </c>
      <c r="Z1827" s="192" t="s">
        <v>295</v>
      </c>
      <c r="AC1827" s="192" t="s">
        <v>295</v>
      </c>
      <c r="AE1827" s="192" t="s">
        <v>295</v>
      </c>
      <c r="AF1827" s="192" t="s">
        <v>295</v>
      </c>
      <c r="AG1827" s="192" t="s">
        <v>295</v>
      </c>
      <c r="AH1827" s="167"/>
      <c r="AI1827" s="192" t="s">
        <v>295</v>
      </c>
      <c r="AJ1827" s="151" t="str">
        <f t="shared" si="28"/>
        <v>PD&amp;C</v>
      </c>
      <c r="AK1827" s="151" t="b">
        <f>ISNUMBER(SEARCH("IRT",Table1[[#This Row],[Current_Status]]))</f>
        <v>0</v>
      </c>
      <c r="AL1827" s="152">
        <f>YEAR(Table1[[#This Row],[Project_Initiated]])</f>
        <v>2016</v>
      </c>
      <c r="AM1827" s="87">
        <v>43785</v>
      </c>
      <c r="AN1827" s="87" t="str">
        <f>IF(AND(Table1[[#This Row],[Completed Date]]&gt;="07/01/2019"+0,Table1[[#This Row],[Completed Date]]&lt;="6/30/2020"+0),"FY 19-20",IF(AND(Table1[[#This Row],[Completed Date]]&gt;="07/01/2018"+0,Table1[[#This Row],[Completed Date]]&lt;="6/30/2019"+0),"FY 18-19",""))</f>
        <v/>
      </c>
      <c r="AO1827" s="152" t="str">
        <f>IFERROR(FIND("R",Table1[[#This Row],[FS_Priority]]),"")</f>
        <v/>
      </c>
    </row>
    <row r="1828" spans="1:41" hidden="1" x14ac:dyDescent="0.25">
      <c r="A1828" s="192" t="s">
        <v>180</v>
      </c>
      <c r="B1828" s="192" t="s">
        <v>180</v>
      </c>
      <c r="C1828" s="192" t="s">
        <v>295</v>
      </c>
      <c r="D1828" s="199" t="b">
        <v>0</v>
      </c>
      <c r="E1828" s="192" t="s">
        <v>267</v>
      </c>
      <c r="F1828" s="192" t="s">
        <v>5059</v>
      </c>
      <c r="G1828" s="192" t="s">
        <v>4151</v>
      </c>
      <c r="H1828" s="192" t="s">
        <v>481</v>
      </c>
      <c r="I1828" s="192" t="s">
        <v>295</v>
      </c>
      <c r="J1828" s="192" t="s">
        <v>4927</v>
      </c>
      <c r="K1828" s="192" t="s">
        <v>37</v>
      </c>
      <c r="L1828" s="192" t="s">
        <v>478</v>
      </c>
      <c r="M1828" s="192" t="s">
        <v>4152</v>
      </c>
      <c r="N1828" s="192" t="s">
        <v>295</v>
      </c>
      <c r="O1828" s="192" t="s">
        <v>177</v>
      </c>
      <c r="P1828" s="201">
        <v>38</v>
      </c>
      <c r="Q1828" s="192" t="s">
        <v>295</v>
      </c>
      <c r="R1828" s="192" t="s">
        <v>295</v>
      </c>
      <c r="S1828" s="199" t="b">
        <v>0</v>
      </c>
      <c r="T1828" s="201">
        <v>110000</v>
      </c>
      <c r="V1828" s="198">
        <v>42480</v>
      </c>
      <c r="W1828" s="192" t="s">
        <v>4928</v>
      </c>
      <c r="X1828"/>
      <c r="Z1828" s="192" t="s">
        <v>295</v>
      </c>
      <c r="AC1828" s="192" t="s">
        <v>295</v>
      </c>
      <c r="AE1828" s="192" t="s">
        <v>295</v>
      </c>
      <c r="AF1828" s="192" t="s">
        <v>295</v>
      </c>
      <c r="AG1828" s="192" t="s">
        <v>295</v>
      </c>
      <c r="AH1828" s="167"/>
      <c r="AI1828" s="192" t="s">
        <v>295</v>
      </c>
      <c r="AJ1828" s="151" t="str">
        <f t="shared" si="28"/>
        <v>PD&amp;C</v>
      </c>
      <c r="AK1828" s="151" t="b">
        <f>ISNUMBER(SEARCH("IRT",Table1[[#This Row],[Current_Status]]))</f>
        <v>0</v>
      </c>
      <c r="AL1828" s="152">
        <f>YEAR(Table1[[#This Row],[Project_Initiated]])</f>
        <v>2016</v>
      </c>
      <c r="AM1828" s="87">
        <v>43785</v>
      </c>
      <c r="AN1828" s="87" t="str">
        <f>IF(AND(Table1[[#This Row],[Completed Date]]&gt;="07/01/2019"+0,Table1[[#This Row],[Completed Date]]&lt;="6/30/2020"+0),"FY 19-20",IF(AND(Table1[[#This Row],[Completed Date]]&gt;="07/01/2018"+0,Table1[[#This Row],[Completed Date]]&lt;="6/30/2019"+0),"FY 18-19",""))</f>
        <v/>
      </c>
      <c r="AO1828" s="152" t="str">
        <f>IFERROR(FIND("R",Table1[[#This Row],[FS_Priority]]),"")</f>
        <v/>
      </c>
    </row>
    <row r="1829" spans="1:41" hidden="1" x14ac:dyDescent="0.25">
      <c r="A1829" s="192" t="s">
        <v>197</v>
      </c>
      <c r="B1829" s="192" t="s">
        <v>197</v>
      </c>
      <c r="C1829" s="192" t="s">
        <v>295</v>
      </c>
      <c r="D1829" s="199" t="b">
        <v>0</v>
      </c>
      <c r="E1829" s="192" t="s">
        <v>527</v>
      </c>
      <c r="F1829" s="192" t="s">
        <v>198</v>
      </c>
      <c r="G1829" s="192" t="s">
        <v>199</v>
      </c>
      <c r="H1829" s="192" t="s">
        <v>493</v>
      </c>
      <c r="I1829" s="192" t="s">
        <v>295</v>
      </c>
      <c r="J1829" s="192" t="s">
        <v>3785</v>
      </c>
      <c r="K1829" s="192" t="s">
        <v>2993</v>
      </c>
      <c r="L1829" s="192" t="s">
        <v>4180</v>
      </c>
      <c r="M1829" s="192" t="s">
        <v>4180</v>
      </c>
      <c r="N1829" s="192" t="s">
        <v>295</v>
      </c>
      <c r="O1829" s="192" t="s">
        <v>177</v>
      </c>
      <c r="P1829" s="201">
        <v>2</v>
      </c>
      <c r="Q1829" s="192" t="s">
        <v>295</v>
      </c>
      <c r="R1829" s="192" t="s">
        <v>295</v>
      </c>
      <c r="S1829" s="199" t="b">
        <v>0</v>
      </c>
      <c r="T1829" s="201">
        <v>22000</v>
      </c>
      <c r="V1829" s="198">
        <v>42502</v>
      </c>
      <c r="W1829" s="192" t="s">
        <v>68</v>
      </c>
      <c r="X1829"/>
      <c r="Z1829" s="192" t="s">
        <v>295</v>
      </c>
      <c r="AC1829" s="192" t="s">
        <v>295</v>
      </c>
      <c r="AE1829" s="192" t="s">
        <v>295</v>
      </c>
      <c r="AF1829" s="192" t="s">
        <v>295</v>
      </c>
      <c r="AG1829" s="192" t="s">
        <v>295</v>
      </c>
      <c r="AH1829" s="167"/>
      <c r="AI1829" s="192" t="s">
        <v>295</v>
      </c>
      <c r="AJ1829" s="151" t="str">
        <f t="shared" si="28"/>
        <v>PD&amp;C</v>
      </c>
      <c r="AK1829" s="151" t="b">
        <f>ISNUMBER(SEARCH("IRT",Table1[[#This Row],[Current_Status]]))</f>
        <v>0</v>
      </c>
      <c r="AL1829" s="152">
        <f>YEAR(Table1[[#This Row],[Project_Initiated]])</f>
        <v>2016</v>
      </c>
      <c r="AM1829" s="87">
        <v>43785</v>
      </c>
      <c r="AN1829" s="87" t="str">
        <f>IF(AND(Table1[[#This Row],[Completed Date]]&gt;="07/01/2019"+0,Table1[[#This Row],[Completed Date]]&lt;="6/30/2020"+0),"FY 19-20",IF(AND(Table1[[#This Row],[Completed Date]]&gt;="07/01/2018"+0,Table1[[#This Row],[Completed Date]]&lt;="6/30/2019"+0),"FY 18-19",""))</f>
        <v/>
      </c>
      <c r="AO1829" s="152" t="str">
        <f>IFERROR(FIND("R",Table1[[#This Row],[FS_Priority]]),"")</f>
        <v/>
      </c>
    </row>
    <row r="1830" spans="1:41" hidden="1" x14ac:dyDescent="0.25">
      <c r="A1830" s="192" t="s">
        <v>564</v>
      </c>
      <c r="B1830" s="192" t="s">
        <v>564</v>
      </c>
      <c r="C1830" s="192" t="s">
        <v>295</v>
      </c>
      <c r="D1830" s="199" t="b">
        <v>0</v>
      </c>
      <c r="E1830" s="192" t="s">
        <v>267</v>
      </c>
      <c r="F1830" s="192" t="s">
        <v>565</v>
      </c>
      <c r="G1830" s="192" t="s">
        <v>566</v>
      </c>
      <c r="H1830" s="192" t="s">
        <v>295</v>
      </c>
      <c r="I1830" s="192" t="s">
        <v>295</v>
      </c>
      <c r="J1830" s="192" t="s">
        <v>4204</v>
      </c>
      <c r="K1830" s="192" t="s">
        <v>37</v>
      </c>
      <c r="L1830" s="192" t="s">
        <v>478</v>
      </c>
      <c r="M1830" s="192" t="s">
        <v>567</v>
      </c>
      <c r="N1830" s="192" t="s">
        <v>295</v>
      </c>
      <c r="O1830" s="192" t="s">
        <v>568</v>
      </c>
      <c r="P1830" s="201">
        <v>99</v>
      </c>
      <c r="Q1830" s="192" t="s">
        <v>295</v>
      </c>
      <c r="R1830" s="192" t="s">
        <v>295</v>
      </c>
      <c r="S1830" s="199" t="b">
        <v>0</v>
      </c>
      <c r="T1830" s="201">
        <v>0</v>
      </c>
      <c r="V1830" s="167"/>
      <c r="W1830" s="192" t="s">
        <v>569</v>
      </c>
      <c r="X1830" s="200">
        <v>43709</v>
      </c>
      <c r="Y1830" s="200">
        <v>44013</v>
      </c>
      <c r="Z1830" s="192" t="s">
        <v>295</v>
      </c>
      <c r="AC1830" s="192" t="s">
        <v>295</v>
      </c>
      <c r="AE1830" s="192" t="s">
        <v>295</v>
      </c>
      <c r="AF1830" s="192" t="s">
        <v>295</v>
      </c>
      <c r="AG1830" s="192" t="s">
        <v>295</v>
      </c>
      <c r="AH1830" s="167"/>
      <c r="AI1830" s="192" t="s">
        <v>295</v>
      </c>
      <c r="AJ1830" s="151" t="str">
        <f t="shared" si="28"/>
        <v>PD&amp;C</v>
      </c>
      <c r="AK1830" s="151" t="b">
        <f>ISNUMBER(SEARCH("IRT",Table1[[#This Row],[Current_Status]]))</f>
        <v>0</v>
      </c>
      <c r="AL1830" s="152">
        <f>YEAR(Table1[[#This Row],[Project_Initiated]])</f>
        <v>1900</v>
      </c>
      <c r="AM1830" s="87">
        <v>43785</v>
      </c>
      <c r="AN1830" s="87" t="str">
        <f>IF(AND(Table1[[#This Row],[Completed Date]]&gt;="07/01/2019"+0,Table1[[#This Row],[Completed Date]]&lt;="6/30/2020"+0),"FY 19-20",IF(AND(Table1[[#This Row],[Completed Date]]&gt;="07/01/2018"+0,Table1[[#This Row],[Completed Date]]&lt;="6/30/2019"+0),"FY 18-19",""))</f>
        <v/>
      </c>
      <c r="AO1830" s="152" t="str">
        <f>IFERROR(FIND("R",Table1[[#This Row],[FS_Priority]]),"")</f>
        <v/>
      </c>
    </row>
    <row r="1831" spans="1:41" hidden="1" x14ac:dyDescent="0.25">
      <c r="A1831" s="192" t="s">
        <v>117</v>
      </c>
      <c r="B1831" s="192" t="s">
        <v>117</v>
      </c>
      <c r="C1831" s="192" t="s">
        <v>295</v>
      </c>
      <c r="D1831" s="199" t="b">
        <v>0</v>
      </c>
      <c r="E1831" s="192" t="s">
        <v>4788</v>
      </c>
      <c r="F1831" s="192" t="s">
        <v>118</v>
      </c>
      <c r="G1831" s="192" t="s">
        <v>4313</v>
      </c>
      <c r="H1831" s="192" t="s">
        <v>295</v>
      </c>
      <c r="I1831" s="192" t="s">
        <v>295</v>
      </c>
      <c r="J1831" s="192" t="s">
        <v>2894</v>
      </c>
      <c r="K1831" s="192" t="s">
        <v>84</v>
      </c>
      <c r="L1831" s="192" t="s">
        <v>33</v>
      </c>
      <c r="M1831" s="192" t="s">
        <v>3833</v>
      </c>
      <c r="N1831" s="192" t="s">
        <v>295</v>
      </c>
      <c r="O1831" s="192" t="s">
        <v>377</v>
      </c>
      <c r="P1831" s="201">
        <v>9</v>
      </c>
      <c r="Q1831" s="192" t="s">
        <v>295</v>
      </c>
      <c r="R1831" s="192" t="s">
        <v>295</v>
      </c>
      <c r="S1831" s="199" t="b">
        <v>0</v>
      </c>
      <c r="T1831" s="201">
        <v>25000000</v>
      </c>
      <c r="V1831" s="198">
        <v>42515</v>
      </c>
      <c r="W1831" s="192" t="s">
        <v>4441</v>
      </c>
      <c r="X1831" s="200">
        <v>43617</v>
      </c>
      <c r="Y1831" s="200">
        <v>44044</v>
      </c>
      <c r="Z1831" s="192" t="s">
        <v>295</v>
      </c>
      <c r="AC1831" s="192" t="s">
        <v>295</v>
      </c>
      <c r="AE1831" s="192" t="s">
        <v>295</v>
      </c>
      <c r="AF1831" s="192" t="s">
        <v>295</v>
      </c>
      <c r="AG1831" s="192" t="s">
        <v>295</v>
      </c>
      <c r="AH1831" s="167"/>
      <c r="AI1831" s="192" t="s">
        <v>295</v>
      </c>
      <c r="AJ1831" s="151" t="str">
        <f t="shared" si="28"/>
        <v>PD&amp;C</v>
      </c>
      <c r="AK1831" s="151" t="b">
        <f>ISNUMBER(SEARCH("IRT",Table1[[#This Row],[Current_Status]]))</f>
        <v>0</v>
      </c>
      <c r="AL1831" s="152">
        <f>YEAR(Table1[[#This Row],[Project_Initiated]])</f>
        <v>2016</v>
      </c>
      <c r="AM1831" s="87">
        <v>43785</v>
      </c>
      <c r="AN1831" s="87" t="str">
        <f>IF(AND(Table1[[#This Row],[Completed Date]]&gt;="07/01/2019"+0,Table1[[#This Row],[Completed Date]]&lt;="6/30/2020"+0),"FY 19-20",IF(AND(Table1[[#This Row],[Completed Date]]&gt;="07/01/2018"+0,Table1[[#This Row],[Completed Date]]&lt;="6/30/2019"+0),"FY 18-19",""))</f>
        <v/>
      </c>
      <c r="AO1831" s="152" t="str">
        <f>IFERROR(FIND("R",Table1[[#This Row],[FS_Priority]]),"")</f>
        <v/>
      </c>
    </row>
    <row r="1832" spans="1:41" hidden="1" x14ac:dyDescent="0.25">
      <c r="A1832" s="192" t="s">
        <v>111</v>
      </c>
      <c r="B1832" s="192" t="s">
        <v>111</v>
      </c>
      <c r="C1832" s="192" t="s">
        <v>295</v>
      </c>
      <c r="D1832" s="199" t="b">
        <v>0</v>
      </c>
      <c r="E1832" s="192" t="s">
        <v>4788</v>
      </c>
      <c r="F1832" s="192" t="s">
        <v>2859</v>
      </c>
      <c r="G1832" s="192" t="s">
        <v>112</v>
      </c>
      <c r="H1832" s="192" t="s">
        <v>295</v>
      </c>
      <c r="I1832" s="192" t="s">
        <v>295</v>
      </c>
      <c r="J1832" s="192" t="s">
        <v>3835</v>
      </c>
      <c r="K1832" s="192" t="s">
        <v>84</v>
      </c>
      <c r="L1832" s="192" t="s">
        <v>33</v>
      </c>
      <c r="M1832" s="192" t="s">
        <v>3917</v>
      </c>
      <c r="N1832" s="192" t="s">
        <v>295</v>
      </c>
      <c r="O1832" s="192" t="s">
        <v>3839</v>
      </c>
      <c r="P1832" s="201">
        <v>8</v>
      </c>
      <c r="Q1832" s="192" t="s">
        <v>295</v>
      </c>
      <c r="R1832" s="192" t="s">
        <v>295</v>
      </c>
      <c r="S1832" s="199" t="b">
        <v>0</v>
      </c>
      <c r="T1832" s="201">
        <v>1096000</v>
      </c>
      <c r="V1832" s="198">
        <v>42516</v>
      </c>
      <c r="W1832" s="192" t="s">
        <v>38</v>
      </c>
      <c r="X1832" s="200">
        <v>43497</v>
      </c>
      <c r="Y1832" s="200">
        <v>43800</v>
      </c>
      <c r="Z1832" s="192" t="s">
        <v>295</v>
      </c>
      <c r="AC1832" s="192" t="s">
        <v>295</v>
      </c>
      <c r="AE1832" s="192" t="s">
        <v>295</v>
      </c>
      <c r="AF1832" s="192" t="s">
        <v>295</v>
      </c>
      <c r="AG1832" s="192" t="s">
        <v>295</v>
      </c>
      <c r="AH1832" s="167"/>
      <c r="AI1832" s="192" t="s">
        <v>295</v>
      </c>
      <c r="AJ1832" s="151" t="str">
        <f t="shared" si="28"/>
        <v>PD&amp;C</v>
      </c>
      <c r="AK1832" s="151" t="b">
        <f>ISNUMBER(SEARCH("IRT",Table1[[#This Row],[Current_Status]]))</f>
        <v>0</v>
      </c>
      <c r="AL1832" s="152">
        <f>YEAR(Table1[[#This Row],[Project_Initiated]])</f>
        <v>2016</v>
      </c>
      <c r="AM1832" s="87">
        <v>43785</v>
      </c>
      <c r="AN1832" s="87" t="str">
        <f>IF(AND(Table1[[#This Row],[Completed Date]]&gt;="07/01/2019"+0,Table1[[#This Row],[Completed Date]]&lt;="6/30/2020"+0),"FY 19-20",IF(AND(Table1[[#This Row],[Completed Date]]&gt;="07/01/2018"+0,Table1[[#This Row],[Completed Date]]&lt;="6/30/2019"+0),"FY 18-19",""))</f>
        <v/>
      </c>
      <c r="AO1832" s="152" t="str">
        <f>IFERROR(FIND("R",Table1[[#This Row],[FS_Priority]]),"")</f>
        <v/>
      </c>
    </row>
    <row r="1833" spans="1:41" hidden="1" x14ac:dyDescent="0.25">
      <c r="A1833" s="192" t="s">
        <v>73</v>
      </c>
      <c r="B1833" s="192" t="s">
        <v>73</v>
      </c>
      <c r="C1833" s="192" t="s">
        <v>295</v>
      </c>
      <c r="D1833" s="199" t="b">
        <v>0</v>
      </c>
      <c r="E1833" s="192" t="s">
        <v>4788</v>
      </c>
      <c r="F1833" s="192" t="s">
        <v>4731</v>
      </c>
      <c r="G1833" s="192" t="s">
        <v>3930</v>
      </c>
      <c r="H1833" s="192" t="s">
        <v>295</v>
      </c>
      <c r="I1833" s="192" t="s">
        <v>295</v>
      </c>
      <c r="J1833" s="192" t="s">
        <v>3854</v>
      </c>
      <c r="K1833" s="192" t="s">
        <v>84</v>
      </c>
      <c r="L1833" s="192" t="s">
        <v>33</v>
      </c>
      <c r="M1833" s="192" t="s">
        <v>3848</v>
      </c>
      <c r="N1833" s="192" t="s">
        <v>295</v>
      </c>
      <c r="O1833" s="192" t="s">
        <v>177</v>
      </c>
      <c r="P1833" s="201">
        <v>99</v>
      </c>
      <c r="Q1833" s="192" t="s">
        <v>295</v>
      </c>
      <c r="R1833" s="192" t="s">
        <v>295</v>
      </c>
      <c r="S1833" s="199" t="b">
        <v>0</v>
      </c>
      <c r="T1833" s="201">
        <v>1294648</v>
      </c>
      <c r="V1833" s="198">
        <v>42654</v>
      </c>
      <c r="W1833" s="192" t="s">
        <v>34</v>
      </c>
      <c r="X1833" s="200">
        <v>43466</v>
      </c>
      <c r="Y1833" s="200">
        <v>43678</v>
      </c>
      <c r="Z1833" s="192" t="s">
        <v>295</v>
      </c>
      <c r="AC1833" s="192" t="s">
        <v>295</v>
      </c>
      <c r="AE1833" s="192" t="s">
        <v>295</v>
      </c>
      <c r="AF1833" s="192" t="s">
        <v>295</v>
      </c>
      <c r="AG1833" s="192" t="s">
        <v>295</v>
      </c>
      <c r="AH1833" s="167"/>
      <c r="AI1833" s="192" t="s">
        <v>295</v>
      </c>
      <c r="AJ1833" s="151" t="str">
        <f t="shared" si="28"/>
        <v>PD&amp;C</v>
      </c>
      <c r="AK1833" s="151" t="b">
        <f>ISNUMBER(SEARCH("IRT",Table1[[#This Row],[Current_Status]]))</f>
        <v>0</v>
      </c>
      <c r="AL1833" s="152">
        <f>YEAR(Table1[[#This Row],[Project_Initiated]])</f>
        <v>2016</v>
      </c>
      <c r="AM1833" s="87">
        <v>43785</v>
      </c>
      <c r="AN1833" s="87" t="str">
        <f>IF(AND(Table1[[#This Row],[Completed Date]]&gt;="07/01/2019"+0,Table1[[#This Row],[Completed Date]]&lt;="6/30/2020"+0),"FY 19-20",IF(AND(Table1[[#This Row],[Completed Date]]&gt;="07/01/2018"+0,Table1[[#This Row],[Completed Date]]&lt;="6/30/2019"+0),"FY 18-19",""))</f>
        <v/>
      </c>
      <c r="AO1833" s="152" t="str">
        <f>IFERROR(FIND("R",Table1[[#This Row],[FS_Priority]]),"")</f>
        <v/>
      </c>
    </row>
    <row r="1834" spans="1:41" hidden="1" x14ac:dyDescent="0.25">
      <c r="A1834" s="192" t="s">
        <v>139</v>
      </c>
      <c r="B1834" s="192" t="s">
        <v>139</v>
      </c>
      <c r="C1834" s="192" t="s">
        <v>295</v>
      </c>
      <c r="D1834" s="199" t="b">
        <v>0</v>
      </c>
      <c r="E1834" s="192" t="s">
        <v>267</v>
      </c>
      <c r="F1834" s="192" t="s">
        <v>4529</v>
      </c>
      <c r="G1834" s="192" t="s">
        <v>140</v>
      </c>
      <c r="H1834" s="192" t="s">
        <v>295</v>
      </c>
      <c r="I1834" s="192" t="s">
        <v>295</v>
      </c>
      <c r="J1834" s="192" t="s">
        <v>3835</v>
      </c>
      <c r="K1834" s="192" t="s">
        <v>37</v>
      </c>
      <c r="L1834" s="192" t="s">
        <v>478</v>
      </c>
      <c r="M1834" s="192" t="s">
        <v>4203</v>
      </c>
      <c r="N1834" s="192" t="s">
        <v>295</v>
      </c>
      <c r="O1834" s="192" t="s">
        <v>358</v>
      </c>
      <c r="P1834" s="201">
        <v>99</v>
      </c>
      <c r="Q1834" s="192" t="s">
        <v>295</v>
      </c>
      <c r="R1834" s="192" t="s">
        <v>295</v>
      </c>
      <c r="S1834" s="199" t="b">
        <v>0</v>
      </c>
      <c r="T1834" s="201">
        <v>4146146.55</v>
      </c>
      <c r="V1834" s="198">
        <v>42669</v>
      </c>
      <c r="W1834" s="192" t="s">
        <v>38</v>
      </c>
      <c r="X1834" s="200">
        <v>43647</v>
      </c>
      <c r="Y1834" s="200">
        <v>44409</v>
      </c>
      <c r="Z1834" s="192" t="s">
        <v>295</v>
      </c>
      <c r="AC1834" s="192" t="s">
        <v>295</v>
      </c>
      <c r="AE1834" s="192" t="s">
        <v>295</v>
      </c>
      <c r="AF1834" s="192" t="s">
        <v>295</v>
      </c>
      <c r="AG1834" s="192" t="s">
        <v>295</v>
      </c>
      <c r="AH1834" s="167"/>
      <c r="AI1834" s="192" t="s">
        <v>295</v>
      </c>
      <c r="AJ1834" s="151" t="str">
        <f t="shared" si="28"/>
        <v>PD&amp;C</v>
      </c>
      <c r="AK1834" s="151" t="b">
        <f>ISNUMBER(SEARCH("IRT",Table1[[#This Row],[Current_Status]]))</f>
        <v>0</v>
      </c>
      <c r="AL1834" s="152">
        <f>YEAR(Table1[[#This Row],[Project_Initiated]])</f>
        <v>2016</v>
      </c>
      <c r="AM1834" s="87">
        <v>43785</v>
      </c>
      <c r="AN1834" s="87" t="str">
        <f>IF(AND(Table1[[#This Row],[Completed Date]]&gt;="07/01/2019"+0,Table1[[#This Row],[Completed Date]]&lt;="6/30/2020"+0),"FY 19-20",IF(AND(Table1[[#This Row],[Completed Date]]&gt;="07/01/2018"+0,Table1[[#This Row],[Completed Date]]&lt;="6/30/2019"+0),"FY 18-19",""))</f>
        <v/>
      </c>
      <c r="AO1834" s="152" t="str">
        <f>IFERROR(FIND("R",Table1[[#This Row],[FS_Priority]]),"")</f>
        <v/>
      </c>
    </row>
    <row r="1835" spans="1:41" hidden="1" x14ac:dyDescent="0.25">
      <c r="A1835" s="192" t="s">
        <v>3137</v>
      </c>
      <c r="B1835" s="192" t="s">
        <v>3137</v>
      </c>
      <c r="C1835" s="192" t="s">
        <v>295</v>
      </c>
      <c r="D1835" s="199" t="b">
        <v>0</v>
      </c>
      <c r="E1835" s="192" t="s">
        <v>4804</v>
      </c>
      <c r="F1835" s="192" t="s">
        <v>3142</v>
      </c>
      <c r="G1835" s="192" t="s">
        <v>3851</v>
      </c>
      <c r="H1835" s="192" t="s">
        <v>295</v>
      </c>
      <c r="I1835" s="192" t="s">
        <v>295</v>
      </c>
      <c r="J1835" s="192" t="s">
        <v>4906</v>
      </c>
      <c r="K1835" s="192" t="s">
        <v>3793</v>
      </c>
      <c r="L1835" s="192" t="s">
        <v>332</v>
      </c>
      <c r="M1835" s="192" t="s">
        <v>3799</v>
      </c>
      <c r="N1835" s="192" t="s">
        <v>295</v>
      </c>
      <c r="O1835" s="192" t="s">
        <v>3839</v>
      </c>
      <c r="P1835" s="201">
        <v>10</v>
      </c>
      <c r="Q1835" s="192" t="s">
        <v>295</v>
      </c>
      <c r="R1835" s="192" t="s">
        <v>295</v>
      </c>
      <c r="S1835" s="199" t="b">
        <v>0</v>
      </c>
      <c r="V1835" s="198">
        <v>42653</v>
      </c>
      <c r="W1835" s="192" t="s">
        <v>3691</v>
      </c>
      <c r="X1835"/>
      <c r="Z1835" s="192" t="s">
        <v>295</v>
      </c>
      <c r="AC1835" s="192" t="s">
        <v>295</v>
      </c>
      <c r="AE1835" s="192" t="s">
        <v>295</v>
      </c>
      <c r="AF1835" s="192" t="s">
        <v>295</v>
      </c>
      <c r="AG1835" s="192" t="s">
        <v>295</v>
      </c>
      <c r="AH1835" s="167"/>
      <c r="AI1835" s="192" t="s">
        <v>295</v>
      </c>
      <c r="AJ1835" s="151" t="str">
        <f t="shared" si="28"/>
        <v>PD&amp;C</v>
      </c>
      <c r="AK1835" s="151" t="b">
        <f>ISNUMBER(SEARCH("IRT",Table1[[#This Row],[Current_Status]]))</f>
        <v>0</v>
      </c>
      <c r="AL1835" s="152">
        <f>YEAR(Table1[[#This Row],[Project_Initiated]])</f>
        <v>2016</v>
      </c>
      <c r="AM1835" s="87">
        <v>43785</v>
      </c>
      <c r="AN1835" s="87" t="str">
        <f>IF(AND(Table1[[#This Row],[Completed Date]]&gt;="07/01/2019"+0,Table1[[#This Row],[Completed Date]]&lt;="6/30/2020"+0),"FY 19-20",IF(AND(Table1[[#This Row],[Completed Date]]&gt;="07/01/2018"+0,Table1[[#This Row],[Completed Date]]&lt;="6/30/2019"+0),"FY 18-19",""))</f>
        <v/>
      </c>
      <c r="AO1835" s="152" t="str">
        <f>IFERROR(FIND("R",Table1[[#This Row],[FS_Priority]]),"")</f>
        <v/>
      </c>
    </row>
    <row r="1836" spans="1:41" hidden="1" x14ac:dyDescent="0.25">
      <c r="A1836" s="192" t="s">
        <v>154</v>
      </c>
      <c r="B1836" s="192" t="s">
        <v>154</v>
      </c>
      <c r="C1836" s="192" t="s">
        <v>295</v>
      </c>
      <c r="D1836" s="199" t="b">
        <v>0</v>
      </c>
      <c r="E1836" s="192" t="s">
        <v>151</v>
      </c>
      <c r="F1836" s="192" t="s">
        <v>155</v>
      </c>
      <c r="G1836" s="192" t="s">
        <v>156</v>
      </c>
      <c r="H1836" s="192" t="s">
        <v>476</v>
      </c>
      <c r="I1836" s="192" t="s">
        <v>295</v>
      </c>
      <c r="J1836" s="192" t="s">
        <v>3831</v>
      </c>
      <c r="K1836" s="192" t="s">
        <v>4035</v>
      </c>
      <c r="L1836" s="192" t="s">
        <v>153</v>
      </c>
      <c r="M1836" s="192" t="s">
        <v>4133</v>
      </c>
      <c r="N1836" s="192" t="s">
        <v>295</v>
      </c>
      <c r="O1836" s="192" t="s">
        <v>177</v>
      </c>
      <c r="P1836" s="201">
        <v>2</v>
      </c>
      <c r="Q1836" s="192" t="s">
        <v>295</v>
      </c>
      <c r="R1836" s="192" t="s">
        <v>295</v>
      </c>
      <c r="S1836" s="199" t="b">
        <v>0</v>
      </c>
      <c r="T1836" s="201">
        <v>1080000</v>
      </c>
      <c r="V1836" s="198">
        <v>42710</v>
      </c>
      <c r="W1836" s="192" t="s">
        <v>74</v>
      </c>
      <c r="X1836" s="200">
        <v>43862</v>
      </c>
      <c r="Y1836" s="200">
        <v>43922</v>
      </c>
      <c r="Z1836" s="192" t="s">
        <v>295</v>
      </c>
      <c r="AC1836" s="192" t="s">
        <v>295</v>
      </c>
      <c r="AE1836" s="192" t="s">
        <v>295</v>
      </c>
      <c r="AF1836" s="192" t="s">
        <v>295</v>
      </c>
      <c r="AG1836" s="192" t="s">
        <v>295</v>
      </c>
      <c r="AH1836" s="167"/>
      <c r="AI1836" s="192" t="s">
        <v>295</v>
      </c>
      <c r="AJ1836" s="151" t="str">
        <f t="shared" si="28"/>
        <v>PD&amp;C</v>
      </c>
      <c r="AK1836" s="151" t="b">
        <f>ISNUMBER(SEARCH("IRT",Table1[[#This Row],[Current_Status]]))</f>
        <v>0</v>
      </c>
      <c r="AL1836" s="152">
        <f>YEAR(Table1[[#This Row],[Project_Initiated]])</f>
        <v>2016</v>
      </c>
      <c r="AM1836" s="87">
        <v>43785</v>
      </c>
      <c r="AN1836" s="87" t="str">
        <f>IF(AND(Table1[[#This Row],[Completed Date]]&gt;="07/01/2019"+0,Table1[[#This Row],[Completed Date]]&lt;="6/30/2020"+0),"FY 19-20",IF(AND(Table1[[#This Row],[Completed Date]]&gt;="07/01/2018"+0,Table1[[#This Row],[Completed Date]]&lt;="6/30/2019"+0),"FY 18-19",""))</f>
        <v/>
      </c>
      <c r="AO1836" s="152" t="str">
        <f>IFERROR(FIND("R",Table1[[#This Row],[FS_Priority]]),"")</f>
        <v/>
      </c>
    </row>
    <row r="1837" spans="1:41" hidden="1" x14ac:dyDescent="0.25">
      <c r="A1837" s="192" t="s">
        <v>106</v>
      </c>
      <c r="B1837" s="192" t="s">
        <v>106</v>
      </c>
      <c r="C1837" s="192" t="s">
        <v>295</v>
      </c>
      <c r="D1837" s="199" t="b">
        <v>0</v>
      </c>
      <c r="E1837" s="192" t="s">
        <v>4788</v>
      </c>
      <c r="F1837" s="192" t="s">
        <v>107</v>
      </c>
      <c r="G1837" s="192" t="s">
        <v>3914</v>
      </c>
      <c r="H1837" s="192" t="s">
        <v>295</v>
      </c>
      <c r="I1837" s="192" t="s">
        <v>295</v>
      </c>
      <c r="J1837" s="192" t="s">
        <v>149</v>
      </c>
      <c r="K1837" s="192" t="s">
        <v>84</v>
      </c>
      <c r="L1837" s="192" t="s">
        <v>33</v>
      </c>
      <c r="M1837" s="192" t="s">
        <v>3915</v>
      </c>
      <c r="N1837" s="192" t="s">
        <v>295</v>
      </c>
      <c r="O1837" s="192" t="s">
        <v>4872</v>
      </c>
      <c r="P1837" s="201">
        <v>3</v>
      </c>
      <c r="Q1837" s="192" t="s">
        <v>295</v>
      </c>
      <c r="R1837" s="192" t="s">
        <v>295</v>
      </c>
      <c r="S1837" s="199" t="b">
        <v>0</v>
      </c>
      <c r="T1837" s="201">
        <v>15690389.32</v>
      </c>
      <c r="V1837" s="198">
        <v>42720</v>
      </c>
      <c r="W1837" s="192" t="s">
        <v>3177</v>
      </c>
      <c r="X1837"/>
      <c r="Z1837" s="192" t="s">
        <v>295</v>
      </c>
      <c r="AC1837" s="192" t="s">
        <v>295</v>
      </c>
      <c r="AE1837" s="192" t="s">
        <v>295</v>
      </c>
      <c r="AF1837" s="192" t="s">
        <v>295</v>
      </c>
      <c r="AG1837" s="192" t="s">
        <v>295</v>
      </c>
      <c r="AH1837" s="167"/>
      <c r="AI1837" s="192" t="s">
        <v>295</v>
      </c>
      <c r="AJ1837" s="151" t="str">
        <f t="shared" si="28"/>
        <v>PD&amp;C</v>
      </c>
      <c r="AK1837" s="151" t="b">
        <f>ISNUMBER(SEARCH("IRT",Table1[[#This Row],[Current_Status]]))</f>
        <v>0</v>
      </c>
      <c r="AL1837" s="152">
        <f>YEAR(Table1[[#This Row],[Project_Initiated]])</f>
        <v>2016</v>
      </c>
      <c r="AM1837" s="87">
        <v>43785</v>
      </c>
      <c r="AN1837" s="87" t="str">
        <f>IF(AND(Table1[[#This Row],[Completed Date]]&gt;="07/01/2019"+0,Table1[[#This Row],[Completed Date]]&lt;="6/30/2020"+0),"FY 19-20",IF(AND(Table1[[#This Row],[Completed Date]]&gt;="07/01/2018"+0,Table1[[#This Row],[Completed Date]]&lt;="6/30/2019"+0),"FY 18-19",""))</f>
        <v/>
      </c>
      <c r="AO1837" s="152" t="str">
        <f>IFERROR(FIND("R",Table1[[#This Row],[FS_Priority]]),"")</f>
        <v/>
      </c>
    </row>
    <row r="1838" spans="1:41" hidden="1" x14ac:dyDescent="0.25">
      <c r="A1838" s="192" t="s">
        <v>108</v>
      </c>
      <c r="B1838" s="192" t="s">
        <v>108</v>
      </c>
      <c r="C1838" s="192" t="s">
        <v>295</v>
      </c>
      <c r="D1838" s="199" t="b">
        <v>0</v>
      </c>
      <c r="E1838" s="192" t="s">
        <v>4788</v>
      </c>
      <c r="F1838" s="192" t="s">
        <v>109</v>
      </c>
      <c r="G1838" s="192" t="s">
        <v>3916</v>
      </c>
      <c r="H1838" s="192" t="s">
        <v>295</v>
      </c>
      <c r="I1838" s="192" t="s">
        <v>295</v>
      </c>
      <c r="J1838" s="192" t="s">
        <v>3831</v>
      </c>
      <c r="K1838" s="192" t="s">
        <v>84</v>
      </c>
      <c r="L1838" s="192" t="s">
        <v>33</v>
      </c>
      <c r="M1838" s="192" t="s">
        <v>110</v>
      </c>
      <c r="N1838" s="192" t="s">
        <v>295</v>
      </c>
      <c r="O1838" s="192" t="s">
        <v>169</v>
      </c>
      <c r="P1838" s="201">
        <v>6</v>
      </c>
      <c r="Q1838" s="192" t="s">
        <v>295</v>
      </c>
      <c r="R1838" s="192" t="s">
        <v>295</v>
      </c>
      <c r="S1838" s="199" t="b">
        <v>0</v>
      </c>
      <c r="T1838" s="201">
        <v>10000000</v>
      </c>
      <c r="V1838" s="198">
        <v>42725</v>
      </c>
      <c r="W1838" s="192" t="s">
        <v>5031</v>
      </c>
      <c r="X1838" s="200">
        <v>43836</v>
      </c>
      <c r="Y1838" s="200">
        <v>43924</v>
      </c>
      <c r="Z1838" s="192" t="s">
        <v>295</v>
      </c>
      <c r="AC1838" s="192" t="s">
        <v>295</v>
      </c>
      <c r="AE1838" s="192" t="s">
        <v>295</v>
      </c>
      <c r="AF1838" s="192" t="s">
        <v>295</v>
      </c>
      <c r="AG1838" s="192" t="s">
        <v>295</v>
      </c>
      <c r="AH1838" s="167"/>
      <c r="AI1838" s="192" t="s">
        <v>295</v>
      </c>
      <c r="AJ1838" s="151" t="str">
        <f t="shared" si="28"/>
        <v>PD&amp;C</v>
      </c>
      <c r="AK1838" s="151" t="b">
        <f>ISNUMBER(SEARCH("IRT",Table1[[#This Row],[Current_Status]]))</f>
        <v>0</v>
      </c>
      <c r="AL1838" s="152">
        <f>YEAR(Table1[[#This Row],[Project_Initiated]])</f>
        <v>2016</v>
      </c>
      <c r="AM1838" s="87">
        <v>43785</v>
      </c>
      <c r="AN1838" s="87" t="str">
        <f>IF(AND(Table1[[#This Row],[Completed Date]]&gt;="07/01/2019"+0,Table1[[#This Row],[Completed Date]]&lt;="6/30/2020"+0),"FY 19-20",IF(AND(Table1[[#This Row],[Completed Date]]&gt;="07/01/2018"+0,Table1[[#This Row],[Completed Date]]&lt;="6/30/2019"+0),"FY 18-19",""))</f>
        <v/>
      </c>
      <c r="AO1838" s="152" t="str">
        <f>IFERROR(FIND("R",Table1[[#This Row],[FS_Priority]]),"")</f>
        <v/>
      </c>
    </row>
    <row r="1839" spans="1:41" hidden="1" x14ac:dyDescent="0.25">
      <c r="A1839" s="192" t="s">
        <v>209</v>
      </c>
      <c r="B1839" s="192" t="s">
        <v>209</v>
      </c>
      <c r="C1839" s="192" t="s">
        <v>295</v>
      </c>
      <c r="D1839" s="199" t="b">
        <v>0</v>
      </c>
      <c r="E1839" s="192" t="s">
        <v>526</v>
      </c>
      <c r="F1839" s="192" t="s">
        <v>210</v>
      </c>
      <c r="G1839" s="192" t="s">
        <v>4218</v>
      </c>
      <c r="H1839" s="192" t="s">
        <v>4212</v>
      </c>
      <c r="I1839" s="192" t="s">
        <v>295</v>
      </c>
      <c r="J1839" s="192" t="s">
        <v>44</v>
      </c>
      <c r="K1839" s="192" t="s">
        <v>4208</v>
      </c>
      <c r="L1839" s="192" t="s">
        <v>203</v>
      </c>
      <c r="M1839" s="192" t="s">
        <v>203</v>
      </c>
      <c r="N1839" s="192" t="s">
        <v>295</v>
      </c>
      <c r="O1839" s="192" t="s">
        <v>177</v>
      </c>
      <c r="P1839" s="201">
        <v>3</v>
      </c>
      <c r="Q1839" s="192" t="s">
        <v>295</v>
      </c>
      <c r="R1839" s="192" t="s">
        <v>295</v>
      </c>
      <c r="S1839" s="199" t="b">
        <v>0</v>
      </c>
      <c r="T1839" s="201">
        <v>150000</v>
      </c>
      <c r="V1839" s="198">
        <v>42723</v>
      </c>
      <c r="W1839" s="192" t="s">
        <v>171</v>
      </c>
      <c r="X1839"/>
      <c r="Z1839" s="192" t="s">
        <v>295</v>
      </c>
      <c r="AC1839" s="192" t="s">
        <v>295</v>
      </c>
      <c r="AE1839" s="192" t="s">
        <v>295</v>
      </c>
      <c r="AF1839" s="192" t="s">
        <v>295</v>
      </c>
      <c r="AG1839" s="192" t="s">
        <v>295</v>
      </c>
      <c r="AH1839" s="167"/>
      <c r="AI1839" s="192" t="s">
        <v>295</v>
      </c>
      <c r="AJ1839" s="151" t="str">
        <f t="shared" si="28"/>
        <v>PD&amp;C</v>
      </c>
      <c r="AK1839" s="151" t="b">
        <f>ISNUMBER(SEARCH("IRT",Table1[[#This Row],[Current_Status]]))</f>
        <v>0</v>
      </c>
      <c r="AL1839" s="152">
        <f>YEAR(Table1[[#This Row],[Project_Initiated]])</f>
        <v>2016</v>
      </c>
      <c r="AM1839" s="87">
        <v>43785</v>
      </c>
      <c r="AN1839" s="87" t="str">
        <f>IF(AND(Table1[[#This Row],[Completed Date]]&gt;="07/01/2019"+0,Table1[[#This Row],[Completed Date]]&lt;="6/30/2020"+0),"FY 19-20",IF(AND(Table1[[#This Row],[Completed Date]]&gt;="07/01/2018"+0,Table1[[#This Row],[Completed Date]]&lt;="6/30/2019"+0),"FY 18-19",""))</f>
        <v/>
      </c>
      <c r="AO1839" s="152" t="str">
        <f>IFERROR(FIND("R",Table1[[#This Row],[FS_Priority]]),"")</f>
        <v/>
      </c>
    </row>
    <row r="1840" spans="1:41" hidden="1" x14ac:dyDescent="0.25">
      <c r="A1840" s="192" t="s">
        <v>172</v>
      </c>
      <c r="B1840" s="192" t="s">
        <v>172</v>
      </c>
      <c r="C1840" s="192" t="s">
        <v>295</v>
      </c>
      <c r="D1840" s="199" t="b">
        <v>0</v>
      </c>
      <c r="E1840" s="192" t="s">
        <v>267</v>
      </c>
      <c r="F1840" s="192" t="s">
        <v>4732</v>
      </c>
      <c r="G1840" s="192" t="s">
        <v>173</v>
      </c>
      <c r="H1840" s="192" t="s">
        <v>480</v>
      </c>
      <c r="I1840" s="192" t="s">
        <v>295</v>
      </c>
      <c r="J1840" s="192" t="s">
        <v>3854</v>
      </c>
      <c r="K1840" s="192" t="s">
        <v>37</v>
      </c>
      <c r="L1840" s="192" t="s">
        <v>478</v>
      </c>
      <c r="M1840" s="192" t="s">
        <v>169</v>
      </c>
      <c r="N1840" s="192" t="s">
        <v>295</v>
      </c>
      <c r="O1840" s="192" t="s">
        <v>177</v>
      </c>
      <c r="P1840" s="201">
        <v>11</v>
      </c>
      <c r="Q1840" s="192" t="s">
        <v>295</v>
      </c>
      <c r="R1840" s="192" t="s">
        <v>295</v>
      </c>
      <c r="S1840" s="199" t="b">
        <v>0</v>
      </c>
      <c r="T1840" s="201">
        <v>595819</v>
      </c>
      <c r="V1840" s="198">
        <v>42801</v>
      </c>
      <c r="W1840" s="192" t="s">
        <v>34</v>
      </c>
      <c r="X1840"/>
      <c r="Z1840" s="192" t="s">
        <v>295</v>
      </c>
      <c r="AC1840" s="192" t="s">
        <v>295</v>
      </c>
      <c r="AE1840" s="192" t="s">
        <v>295</v>
      </c>
      <c r="AF1840" s="192" t="s">
        <v>295</v>
      </c>
      <c r="AG1840" s="192" t="s">
        <v>295</v>
      </c>
      <c r="AH1840" s="167"/>
      <c r="AI1840" s="192" t="s">
        <v>295</v>
      </c>
      <c r="AJ1840" s="151" t="str">
        <f t="shared" si="28"/>
        <v>PD&amp;C</v>
      </c>
      <c r="AK1840" s="151" t="b">
        <f>ISNUMBER(SEARCH("IRT",Table1[[#This Row],[Current_Status]]))</f>
        <v>0</v>
      </c>
      <c r="AL1840" s="152">
        <f>YEAR(Table1[[#This Row],[Project_Initiated]])</f>
        <v>2017</v>
      </c>
      <c r="AM1840" s="87">
        <v>43785</v>
      </c>
      <c r="AN1840" s="87" t="str">
        <f>IF(AND(Table1[[#This Row],[Completed Date]]&gt;="07/01/2019"+0,Table1[[#This Row],[Completed Date]]&lt;="6/30/2020"+0),"FY 19-20",IF(AND(Table1[[#This Row],[Completed Date]]&gt;="07/01/2018"+0,Table1[[#This Row],[Completed Date]]&lt;="6/30/2019"+0),"FY 18-19",""))</f>
        <v/>
      </c>
      <c r="AO1840" s="152" t="str">
        <f>IFERROR(FIND("R",Table1[[#This Row],[FS_Priority]]),"")</f>
        <v/>
      </c>
    </row>
    <row r="1841" spans="1:41" hidden="1" x14ac:dyDescent="0.25">
      <c r="A1841" s="192" t="s">
        <v>175</v>
      </c>
      <c r="B1841" s="192" t="s">
        <v>175</v>
      </c>
      <c r="C1841" s="192" t="s">
        <v>295</v>
      </c>
      <c r="D1841" s="199" t="b">
        <v>0</v>
      </c>
      <c r="E1841" s="192" t="s">
        <v>267</v>
      </c>
      <c r="F1841" s="192" t="s">
        <v>4733</v>
      </c>
      <c r="G1841" s="192" t="s">
        <v>176</v>
      </c>
      <c r="H1841" s="192" t="s">
        <v>295</v>
      </c>
      <c r="I1841" s="192" t="s">
        <v>295</v>
      </c>
      <c r="J1841" s="192" t="s">
        <v>74</v>
      </c>
      <c r="K1841" s="192" t="s">
        <v>37</v>
      </c>
      <c r="L1841" s="192" t="s">
        <v>478</v>
      </c>
      <c r="M1841" s="192" t="s">
        <v>177</v>
      </c>
      <c r="N1841" s="192" t="s">
        <v>295</v>
      </c>
      <c r="O1841" s="192" t="s">
        <v>169</v>
      </c>
      <c r="P1841" s="201">
        <v>11</v>
      </c>
      <c r="Q1841" s="192" t="s">
        <v>295</v>
      </c>
      <c r="R1841" s="192" t="s">
        <v>295</v>
      </c>
      <c r="S1841" s="199" t="b">
        <v>0</v>
      </c>
      <c r="T1841" s="201">
        <v>64000</v>
      </c>
      <c r="V1841" s="198">
        <v>42801</v>
      </c>
      <c r="W1841" s="192" t="s">
        <v>32</v>
      </c>
      <c r="X1841" s="200">
        <v>43801</v>
      </c>
      <c r="Y1841" s="200">
        <v>44071</v>
      </c>
      <c r="Z1841" s="192" t="s">
        <v>295</v>
      </c>
      <c r="AC1841" s="192" t="s">
        <v>295</v>
      </c>
      <c r="AE1841" s="192" t="s">
        <v>295</v>
      </c>
      <c r="AF1841" s="192" t="s">
        <v>295</v>
      </c>
      <c r="AG1841" s="192" t="s">
        <v>295</v>
      </c>
      <c r="AH1841" s="167"/>
      <c r="AI1841" s="192" t="s">
        <v>295</v>
      </c>
      <c r="AJ1841" s="151" t="str">
        <f t="shared" si="28"/>
        <v>PD&amp;C</v>
      </c>
      <c r="AK1841" s="151" t="b">
        <f>ISNUMBER(SEARCH("IRT",Table1[[#This Row],[Current_Status]]))</f>
        <v>0</v>
      </c>
      <c r="AL1841" s="152">
        <f>YEAR(Table1[[#This Row],[Project_Initiated]])</f>
        <v>2017</v>
      </c>
      <c r="AM1841" s="87">
        <v>43785</v>
      </c>
      <c r="AN1841" s="87" t="str">
        <f>IF(AND(Table1[[#This Row],[Completed Date]]&gt;="07/01/2019"+0,Table1[[#This Row],[Completed Date]]&lt;="6/30/2020"+0),"FY 19-20",IF(AND(Table1[[#This Row],[Completed Date]]&gt;="07/01/2018"+0,Table1[[#This Row],[Completed Date]]&lt;="6/30/2019"+0),"FY 18-19",""))</f>
        <v/>
      </c>
      <c r="AO1841" s="152" t="str">
        <f>IFERROR(FIND("R",Table1[[#This Row],[FS_Priority]]),"")</f>
        <v/>
      </c>
    </row>
    <row r="1842" spans="1:41" hidden="1" x14ac:dyDescent="0.25">
      <c r="A1842" s="192" t="s">
        <v>178</v>
      </c>
      <c r="B1842" s="192" t="s">
        <v>178</v>
      </c>
      <c r="C1842" s="192" t="s">
        <v>295</v>
      </c>
      <c r="D1842" s="199" t="b">
        <v>0</v>
      </c>
      <c r="E1842" s="192" t="s">
        <v>267</v>
      </c>
      <c r="F1842" s="192" t="s">
        <v>4734</v>
      </c>
      <c r="G1842" s="192" t="s">
        <v>179</v>
      </c>
      <c r="H1842" s="192" t="s">
        <v>407</v>
      </c>
      <c r="I1842" s="192" t="s">
        <v>295</v>
      </c>
      <c r="J1842" s="192" t="s">
        <v>74</v>
      </c>
      <c r="K1842" s="192" t="s">
        <v>37</v>
      </c>
      <c r="L1842" s="192" t="s">
        <v>478</v>
      </c>
      <c r="M1842" s="192" t="s">
        <v>177</v>
      </c>
      <c r="N1842" s="192" t="s">
        <v>295</v>
      </c>
      <c r="O1842" s="192" t="s">
        <v>169</v>
      </c>
      <c r="P1842" s="201">
        <v>12</v>
      </c>
      <c r="Q1842" s="192" t="s">
        <v>295</v>
      </c>
      <c r="R1842" s="192" t="s">
        <v>295</v>
      </c>
      <c r="S1842" s="199" t="b">
        <v>0</v>
      </c>
      <c r="T1842" s="201">
        <v>501000</v>
      </c>
      <c r="V1842" s="198">
        <v>42801</v>
      </c>
      <c r="W1842" s="192" t="s">
        <v>32</v>
      </c>
      <c r="X1842" s="200">
        <v>43801</v>
      </c>
      <c r="Y1842" s="200">
        <v>44071</v>
      </c>
      <c r="Z1842" s="192" t="s">
        <v>295</v>
      </c>
      <c r="AC1842" s="192" t="s">
        <v>295</v>
      </c>
      <c r="AE1842" s="192" t="s">
        <v>295</v>
      </c>
      <c r="AF1842" s="192" t="s">
        <v>295</v>
      </c>
      <c r="AG1842" s="192" t="s">
        <v>295</v>
      </c>
      <c r="AH1842" s="167"/>
      <c r="AI1842" s="192" t="s">
        <v>295</v>
      </c>
      <c r="AJ1842" s="151" t="str">
        <f t="shared" si="28"/>
        <v>PD&amp;C</v>
      </c>
      <c r="AK1842" s="151" t="b">
        <f>ISNUMBER(SEARCH("IRT",Table1[[#This Row],[Current_Status]]))</f>
        <v>0</v>
      </c>
      <c r="AL1842" s="152">
        <f>YEAR(Table1[[#This Row],[Project_Initiated]])</f>
        <v>2017</v>
      </c>
      <c r="AM1842" s="87">
        <v>43785</v>
      </c>
      <c r="AN1842" s="87" t="str">
        <f>IF(AND(Table1[[#This Row],[Completed Date]]&gt;="07/01/2019"+0,Table1[[#This Row],[Completed Date]]&lt;="6/30/2020"+0),"FY 19-20",IF(AND(Table1[[#This Row],[Completed Date]]&gt;="07/01/2018"+0,Table1[[#This Row],[Completed Date]]&lt;="6/30/2019"+0),"FY 18-19",""))</f>
        <v/>
      </c>
      <c r="AO1842" s="152" t="str">
        <f>IFERROR(FIND("R",Table1[[#This Row],[FS_Priority]]),"")</f>
        <v/>
      </c>
    </row>
    <row r="1843" spans="1:41" hidden="1" x14ac:dyDescent="0.25">
      <c r="A1843" s="192" t="s">
        <v>167</v>
      </c>
      <c r="B1843" s="192" t="s">
        <v>167</v>
      </c>
      <c r="C1843" s="192" t="s">
        <v>295</v>
      </c>
      <c r="D1843" s="199" t="b">
        <v>0</v>
      </c>
      <c r="E1843" s="192" t="s">
        <v>267</v>
      </c>
      <c r="F1843" s="192" t="s">
        <v>4735</v>
      </c>
      <c r="G1843" s="192" t="s">
        <v>168</v>
      </c>
      <c r="H1843" s="192" t="s">
        <v>295</v>
      </c>
      <c r="I1843" s="192" t="s">
        <v>295</v>
      </c>
      <c r="J1843" s="192" t="s">
        <v>2894</v>
      </c>
      <c r="K1843" s="192" t="s">
        <v>37</v>
      </c>
      <c r="L1843" s="192" t="s">
        <v>478</v>
      </c>
      <c r="M1843" s="192" t="s">
        <v>4149</v>
      </c>
      <c r="N1843" s="192" t="s">
        <v>295</v>
      </c>
      <c r="O1843" s="192" t="s">
        <v>3829</v>
      </c>
      <c r="P1843" s="199">
        <v>15</v>
      </c>
      <c r="Q1843" s="192" t="s">
        <v>295</v>
      </c>
      <c r="R1843" s="192" t="s">
        <v>295</v>
      </c>
      <c r="S1843" s="199" t="b">
        <v>0</v>
      </c>
      <c r="T1843" s="199">
        <v>643750</v>
      </c>
      <c r="V1843" s="198">
        <v>42837</v>
      </c>
      <c r="W1843" s="192" t="s">
        <v>38</v>
      </c>
      <c r="X1843" s="200">
        <v>43770</v>
      </c>
      <c r="Y1843" s="200">
        <v>43922</v>
      </c>
      <c r="Z1843" s="192" t="s">
        <v>295</v>
      </c>
      <c r="AC1843" s="192" t="s">
        <v>295</v>
      </c>
      <c r="AE1843" s="192" t="s">
        <v>295</v>
      </c>
      <c r="AF1843" s="192" t="s">
        <v>295</v>
      </c>
      <c r="AG1843" s="192" t="s">
        <v>295</v>
      </c>
      <c r="AH1843"/>
      <c r="AI1843" s="192" t="s">
        <v>295</v>
      </c>
      <c r="AJ1843" s="151" t="str">
        <f t="shared" si="28"/>
        <v>PD&amp;C</v>
      </c>
      <c r="AK1843" s="151" t="b">
        <f>ISNUMBER(SEARCH("IRT",Table1[[#This Row],[Current_Status]]))</f>
        <v>0</v>
      </c>
      <c r="AL1843" s="152">
        <f>YEAR(Table1[[#This Row],[Project_Initiated]])</f>
        <v>2017</v>
      </c>
      <c r="AM1843" s="87">
        <v>43785</v>
      </c>
      <c r="AN1843" s="87" t="str">
        <f>IF(AND(Table1[[#This Row],[Completed Date]]&gt;="07/01/2019"+0,Table1[[#This Row],[Completed Date]]&lt;="6/30/2020"+0),"FY 19-20",IF(AND(Table1[[#This Row],[Completed Date]]&gt;="07/01/2018"+0,Table1[[#This Row],[Completed Date]]&lt;="6/30/2019"+0),"FY 18-19",""))</f>
        <v/>
      </c>
      <c r="AO1843" s="152" t="str">
        <f>IFERROR(FIND("R",Table1[[#This Row],[FS_Priority]]),"")</f>
        <v/>
      </c>
    </row>
    <row r="1844" spans="1:41" hidden="1" x14ac:dyDescent="0.25">
      <c r="A1844" s="192" t="s">
        <v>144</v>
      </c>
      <c r="B1844" s="192" t="s">
        <v>144</v>
      </c>
      <c r="C1844" s="192" t="s">
        <v>295</v>
      </c>
      <c r="D1844" s="199" t="b">
        <v>0</v>
      </c>
      <c r="E1844" s="192" t="s">
        <v>141</v>
      </c>
      <c r="F1844" s="192" t="s">
        <v>145</v>
      </c>
      <c r="G1844" s="192" t="s">
        <v>146</v>
      </c>
      <c r="H1844" s="192" t="s">
        <v>407</v>
      </c>
      <c r="I1844" s="192" t="s">
        <v>295</v>
      </c>
      <c r="J1844" s="192" t="s">
        <v>4026</v>
      </c>
      <c r="K1844" s="192" t="s">
        <v>3951</v>
      </c>
      <c r="L1844" s="192" t="s">
        <v>381</v>
      </c>
      <c r="M1844" s="192" t="s">
        <v>4027</v>
      </c>
      <c r="N1844" s="192" t="s">
        <v>295</v>
      </c>
      <c r="O1844" s="192" t="s">
        <v>169</v>
      </c>
      <c r="P1844" s="199">
        <v>3</v>
      </c>
      <c r="Q1844" s="192" t="s">
        <v>295</v>
      </c>
      <c r="R1844" s="192" t="s">
        <v>295</v>
      </c>
      <c r="S1844" s="199" t="b">
        <v>0</v>
      </c>
      <c r="T1844" s="199">
        <v>0</v>
      </c>
      <c r="V1844" s="198">
        <v>42886</v>
      </c>
      <c r="W1844" s="192" t="s">
        <v>2885</v>
      </c>
      <c r="X1844"/>
      <c r="Z1844" s="192" t="s">
        <v>295</v>
      </c>
      <c r="AC1844" s="192" t="s">
        <v>295</v>
      </c>
      <c r="AE1844" s="192" t="s">
        <v>295</v>
      </c>
      <c r="AF1844" s="192" t="s">
        <v>295</v>
      </c>
      <c r="AG1844" s="192" t="s">
        <v>295</v>
      </c>
      <c r="AH1844"/>
      <c r="AI1844" s="192" t="s">
        <v>295</v>
      </c>
      <c r="AJ1844" s="151" t="str">
        <f t="shared" si="28"/>
        <v>PD&amp;C</v>
      </c>
      <c r="AK1844" s="151" t="b">
        <f>ISNUMBER(SEARCH("IRT",Table1[[#This Row],[Current_Status]]))</f>
        <v>0</v>
      </c>
      <c r="AL1844" s="152">
        <f>YEAR(Table1[[#This Row],[Project_Initiated]])</f>
        <v>2017</v>
      </c>
      <c r="AM1844" s="87">
        <v>43785</v>
      </c>
      <c r="AN1844" s="87" t="str">
        <f>IF(AND(Table1[[#This Row],[Completed Date]]&gt;="07/01/2019"+0,Table1[[#This Row],[Completed Date]]&lt;="6/30/2020"+0),"FY 19-20",IF(AND(Table1[[#This Row],[Completed Date]]&gt;="07/01/2018"+0,Table1[[#This Row],[Completed Date]]&lt;="6/30/2019"+0),"FY 18-19",""))</f>
        <v/>
      </c>
      <c r="AO1844" s="152" t="str">
        <f>IFERROR(FIND("R",Table1[[#This Row],[FS_Priority]]),"")</f>
        <v/>
      </c>
    </row>
    <row r="1845" spans="1:41" hidden="1" x14ac:dyDescent="0.25">
      <c r="A1845" s="192" t="s">
        <v>186</v>
      </c>
      <c r="B1845" s="192" t="s">
        <v>186</v>
      </c>
      <c r="C1845" s="192" t="s">
        <v>295</v>
      </c>
      <c r="D1845" s="199" t="b">
        <v>0</v>
      </c>
      <c r="E1845" s="192" t="s">
        <v>4804</v>
      </c>
      <c r="F1845" s="192" t="s">
        <v>187</v>
      </c>
      <c r="G1845" s="192" t="s">
        <v>188</v>
      </c>
      <c r="H1845" s="192" t="s">
        <v>350</v>
      </c>
      <c r="I1845" s="192" t="s">
        <v>295</v>
      </c>
      <c r="J1845" s="192" t="s">
        <v>4839</v>
      </c>
      <c r="K1845" s="192" t="s">
        <v>3793</v>
      </c>
      <c r="L1845" s="192" t="s">
        <v>332</v>
      </c>
      <c r="M1845" s="192" t="s">
        <v>3799</v>
      </c>
      <c r="N1845" s="192" t="s">
        <v>295</v>
      </c>
      <c r="O1845" s="192" t="s">
        <v>3827</v>
      </c>
      <c r="P1845" s="199">
        <v>24</v>
      </c>
      <c r="Q1845" s="192" t="s">
        <v>295</v>
      </c>
      <c r="R1845" s="192" t="s">
        <v>295</v>
      </c>
      <c r="S1845" s="199" t="b">
        <v>0</v>
      </c>
      <c r="T1845" s="199">
        <v>2985000</v>
      </c>
      <c r="V1845" s="198">
        <v>42823</v>
      </c>
      <c r="W1845" s="192" t="s">
        <v>38</v>
      </c>
      <c r="X1845" s="200">
        <v>43678</v>
      </c>
      <c r="Y1845" s="200">
        <v>43800</v>
      </c>
      <c r="Z1845" s="192" t="s">
        <v>295</v>
      </c>
      <c r="AC1845" s="192" t="s">
        <v>295</v>
      </c>
      <c r="AE1845" s="192" t="s">
        <v>295</v>
      </c>
      <c r="AF1845" s="192" t="s">
        <v>295</v>
      </c>
      <c r="AG1845" s="192" t="s">
        <v>295</v>
      </c>
      <c r="AH1845"/>
      <c r="AI1845" s="192" t="s">
        <v>295</v>
      </c>
      <c r="AJ1845" s="151" t="str">
        <f t="shared" si="28"/>
        <v>PD&amp;C</v>
      </c>
      <c r="AK1845" s="151" t="b">
        <f>ISNUMBER(SEARCH("IRT",Table1[[#This Row],[Current_Status]]))</f>
        <v>0</v>
      </c>
      <c r="AL1845" s="152">
        <f>YEAR(Table1[[#This Row],[Project_Initiated]])</f>
        <v>2017</v>
      </c>
      <c r="AM1845" s="87">
        <v>43785</v>
      </c>
      <c r="AN1845" s="87" t="str">
        <f>IF(AND(Table1[[#This Row],[Completed Date]]&gt;="07/01/2019"+0,Table1[[#This Row],[Completed Date]]&lt;="6/30/2020"+0),"FY 19-20",IF(AND(Table1[[#This Row],[Completed Date]]&gt;="07/01/2018"+0,Table1[[#This Row],[Completed Date]]&lt;="6/30/2019"+0),"FY 18-19",""))</f>
        <v/>
      </c>
      <c r="AO1845" s="152" t="str">
        <f>IFERROR(FIND("R",Table1[[#This Row],[FS_Priority]]),"")</f>
        <v/>
      </c>
    </row>
    <row r="1846" spans="1:41" hidden="1" x14ac:dyDescent="0.25">
      <c r="A1846" s="192" t="s">
        <v>89</v>
      </c>
      <c r="B1846" s="192" t="s">
        <v>89</v>
      </c>
      <c r="C1846" s="192" t="s">
        <v>295</v>
      </c>
      <c r="D1846" s="199" t="b">
        <v>0</v>
      </c>
      <c r="E1846" s="192" t="s">
        <v>4788</v>
      </c>
      <c r="F1846" s="192" t="s">
        <v>90</v>
      </c>
      <c r="G1846" s="192" t="s">
        <v>3918</v>
      </c>
      <c r="H1846" s="192" t="s">
        <v>375</v>
      </c>
      <c r="I1846" s="192" t="s">
        <v>295</v>
      </c>
      <c r="J1846" s="192" t="s">
        <v>3854</v>
      </c>
      <c r="K1846" s="192" t="s">
        <v>84</v>
      </c>
      <c r="L1846" s="192" t="s">
        <v>33</v>
      </c>
      <c r="M1846" s="192" t="s">
        <v>3920</v>
      </c>
      <c r="N1846" s="192" t="s">
        <v>295</v>
      </c>
      <c r="O1846" s="192" t="s">
        <v>177</v>
      </c>
      <c r="Q1846" s="192" t="s">
        <v>295</v>
      </c>
      <c r="R1846" s="192" t="s">
        <v>295</v>
      </c>
      <c r="S1846" s="199" t="b">
        <v>0</v>
      </c>
      <c r="T1846" s="201">
        <v>0</v>
      </c>
      <c r="V1846" s="198">
        <v>42877</v>
      </c>
      <c r="W1846" s="192" t="s">
        <v>91</v>
      </c>
      <c r="X1846"/>
      <c r="Z1846" s="192" t="s">
        <v>295</v>
      </c>
      <c r="AC1846" s="192" t="s">
        <v>295</v>
      </c>
      <c r="AE1846" s="192" t="s">
        <v>295</v>
      </c>
      <c r="AF1846" s="192" t="s">
        <v>295</v>
      </c>
      <c r="AG1846" s="192" t="s">
        <v>295</v>
      </c>
      <c r="AH1846" s="167"/>
      <c r="AI1846" s="192" t="s">
        <v>295</v>
      </c>
      <c r="AJ1846" s="151" t="str">
        <f t="shared" si="28"/>
        <v>PD&amp;C</v>
      </c>
      <c r="AK1846" s="151" t="b">
        <f>ISNUMBER(SEARCH("IRT",Table1[[#This Row],[Current_Status]]))</f>
        <v>0</v>
      </c>
      <c r="AL1846" s="152">
        <f>YEAR(Table1[[#This Row],[Project_Initiated]])</f>
        <v>2017</v>
      </c>
      <c r="AM1846" s="87">
        <v>43785</v>
      </c>
      <c r="AN1846" s="87" t="str">
        <f>IF(AND(Table1[[#This Row],[Completed Date]]&gt;="07/01/2019"+0,Table1[[#This Row],[Completed Date]]&lt;="6/30/2020"+0),"FY 19-20",IF(AND(Table1[[#This Row],[Completed Date]]&gt;="07/01/2018"+0,Table1[[#This Row],[Completed Date]]&lt;="6/30/2019"+0),"FY 18-19",""))</f>
        <v/>
      </c>
      <c r="AO1846" s="152" t="str">
        <f>IFERROR(FIND("R",Table1[[#This Row],[FS_Priority]]),"")</f>
        <v/>
      </c>
    </row>
    <row r="1847" spans="1:41" hidden="1" x14ac:dyDescent="0.25">
      <c r="A1847" s="192" t="s">
        <v>78</v>
      </c>
      <c r="B1847" s="192" t="s">
        <v>78</v>
      </c>
      <c r="C1847" s="192" t="s">
        <v>295</v>
      </c>
      <c r="D1847" s="199" t="b">
        <v>0</v>
      </c>
      <c r="E1847" s="192" t="s">
        <v>76</v>
      </c>
      <c r="F1847" s="192" t="s">
        <v>79</v>
      </c>
      <c r="G1847" s="192" t="s">
        <v>3900</v>
      </c>
      <c r="H1847" s="192" t="s">
        <v>295</v>
      </c>
      <c r="I1847" s="192" t="s">
        <v>295</v>
      </c>
      <c r="J1847" s="192" t="s">
        <v>4964</v>
      </c>
      <c r="K1847" s="192" t="s">
        <v>3856</v>
      </c>
      <c r="L1847" s="192" t="s">
        <v>77</v>
      </c>
      <c r="M1847" s="192" t="s">
        <v>3902</v>
      </c>
      <c r="N1847" s="192" t="s">
        <v>295</v>
      </c>
      <c r="O1847" s="192" t="s">
        <v>177</v>
      </c>
      <c r="P1847" s="201">
        <v>2</v>
      </c>
      <c r="Q1847" s="192" t="s">
        <v>295</v>
      </c>
      <c r="R1847" s="192" t="s">
        <v>295</v>
      </c>
      <c r="S1847" s="199" t="b">
        <v>0</v>
      </c>
      <c r="T1847" s="201">
        <v>0</v>
      </c>
      <c r="V1847" s="198">
        <v>42858</v>
      </c>
      <c r="W1847" s="192" t="s">
        <v>4965</v>
      </c>
      <c r="X1847"/>
      <c r="Z1847" s="192" t="s">
        <v>295</v>
      </c>
      <c r="AC1847" s="192" t="s">
        <v>295</v>
      </c>
      <c r="AE1847" s="192" t="s">
        <v>295</v>
      </c>
      <c r="AF1847" s="192" t="s">
        <v>295</v>
      </c>
      <c r="AG1847" s="192" t="s">
        <v>295</v>
      </c>
      <c r="AH1847" s="167"/>
      <c r="AI1847" s="192" t="s">
        <v>295</v>
      </c>
      <c r="AJ1847" s="151" t="str">
        <f t="shared" si="28"/>
        <v>PD&amp;C</v>
      </c>
      <c r="AK1847" s="151" t="b">
        <f>ISNUMBER(SEARCH("IRT",Table1[[#This Row],[Current_Status]]))</f>
        <v>0</v>
      </c>
      <c r="AL1847" s="152">
        <f>YEAR(Table1[[#This Row],[Project_Initiated]])</f>
        <v>2017</v>
      </c>
      <c r="AM1847" s="87">
        <v>43785</v>
      </c>
      <c r="AN1847" s="87" t="str">
        <f>IF(AND(Table1[[#This Row],[Completed Date]]&gt;="07/01/2019"+0,Table1[[#This Row],[Completed Date]]&lt;="6/30/2020"+0),"FY 19-20",IF(AND(Table1[[#This Row],[Completed Date]]&gt;="07/01/2018"+0,Table1[[#This Row],[Completed Date]]&lt;="6/30/2019"+0),"FY 18-19",""))</f>
        <v/>
      </c>
      <c r="AO1847" s="152" t="str">
        <f>IFERROR(FIND("R",Table1[[#This Row],[FS_Priority]]),"")</f>
        <v/>
      </c>
    </row>
    <row r="1848" spans="1:41" hidden="1" x14ac:dyDescent="0.25">
      <c r="A1848" s="192" t="s">
        <v>126</v>
      </c>
      <c r="B1848" s="192" t="s">
        <v>126</v>
      </c>
      <c r="C1848" s="192" t="s">
        <v>295</v>
      </c>
      <c r="D1848" s="199" t="b">
        <v>0</v>
      </c>
      <c r="E1848" s="192" t="s">
        <v>4788</v>
      </c>
      <c r="F1848" s="192" t="s">
        <v>127</v>
      </c>
      <c r="G1848" s="192" t="s">
        <v>3921</v>
      </c>
      <c r="H1848" s="192" t="s">
        <v>295</v>
      </c>
      <c r="I1848" s="192" t="s">
        <v>295</v>
      </c>
      <c r="J1848" s="192" t="s">
        <v>4969</v>
      </c>
      <c r="K1848" s="192" t="s">
        <v>84</v>
      </c>
      <c r="L1848" s="192" t="s">
        <v>33</v>
      </c>
      <c r="M1848" s="192" t="s">
        <v>3833</v>
      </c>
      <c r="N1848" s="192" t="s">
        <v>295</v>
      </c>
      <c r="O1848" s="192" t="s">
        <v>269</v>
      </c>
      <c r="P1848" s="201">
        <v>14</v>
      </c>
      <c r="Q1848" s="192" t="s">
        <v>295</v>
      </c>
      <c r="R1848" s="192" t="s">
        <v>295</v>
      </c>
      <c r="S1848" s="199" t="b">
        <v>0</v>
      </c>
      <c r="T1848" s="201">
        <v>5047000</v>
      </c>
      <c r="V1848" s="198">
        <v>42887</v>
      </c>
      <c r="W1848" s="192" t="s">
        <v>4969</v>
      </c>
      <c r="X1848" s="200">
        <v>43770</v>
      </c>
      <c r="Y1848" s="200">
        <v>44409</v>
      </c>
      <c r="Z1848" s="192" t="s">
        <v>295</v>
      </c>
      <c r="AC1848" s="192" t="s">
        <v>295</v>
      </c>
      <c r="AE1848" s="192" t="s">
        <v>295</v>
      </c>
      <c r="AF1848" s="192" t="s">
        <v>295</v>
      </c>
      <c r="AG1848" s="192" t="s">
        <v>295</v>
      </c>
      <c r="AH1848" s="167"/>
      <c r="AI1848" s="192" t="s">
        <v>295</v>
      </c>
      <c r="AJ1848" s="151" t="str">
        <f t="shared" si="28"/>
        <v>PD&amp;C</v>
      </c>
      <c r="AK1848" s="151" t="b">
        <f>ISNUMBER(SEARCH("IRT",Table1[[#This Row],[Current_Status]]))</f>
        <v>0</v>
      </c>
      <c r="AL1848" s="152">
        <f>YEAR(Table1[[#This Row],[Project_Initiated]])</f>
        <v>2017</v>
      </c>
      <c r="AM1848" s="87">
        <v>43785</v>
      </c>
      <c r="AN1848" s="87" t="str">
        <f>IF(AND(Table1[[#This Row],[Completed Date]]&gt;="07/01/2019"+0,Table1[[#This Row],[Completed Date]]&lt;="6/30/2020"+0),"FY 19-20",IF(AND(Table1[[#This Row],[Completed Date]]&gt;="07/01/2018"+0,Table1[[#This Row],[Completed Date]]&lt;="6/30/2019"+0),"FY 18-19",""))</f>
        <v/>
      </c>
      <c r="AO1848" s="152" t="str">
        <f>IFERROR(FIND("R",Table1[[#This Row],[FS_Priority]]),"")</f>
        <v/>
      </c>
    </row>
    <row r="1849" spans="1:41" hidden="1" x14ac:dyDescent="0.25">
      <c r="A1849" s="192" t="s">
        <v>216</v>
      </c>
      <c r="B1849" s="192" t="s">
        <v>216</v>
      </c>
      <c r="C1849" s="192" t="s">
        <v>295</v>
      </c>
      <c r="D1849" s="199" t="b">
        <v>0</v>
      </c>
      <c r="E1849" s="192" t="s">
        <v>215</v>
      </c>
      <c r="F1849" s="192" t="s">
        <v>217</v>
      </c>
      <c r="G1849" s="192" t="s">
        <v>4265</v>
      </c>
      <c r="H1849" s="192" t="s">
        <v>519</v>
      </c>
      <c r="I1849" s="192" t="s">
        <v>295</v>
      </c>
      <c r="J1849" s="192" t="s">
        <v>4498</v>
      </c>
      <c r="K1849" s="192" t="s">
        <v>4842</v>
      </c>
      <c r="L1849" s="192" t="s">
        <v>518</v>
      </c>
      <c r="M1849" s="192" t="s">
        <v>4266</v>
      </c>
      <c r="N1849" s="192" t="s">
        <v>295</v>
      </c>
      <c r="O1849" s="192" t="s">
        <v>3829</v>
      </c>
      <c r="P1849" s="201">
        <v>1</v>
      </c>
      <c r="Q1849" s="192" t="s">
        <v>295</v>
      </c>
      <c r="R1849" s="192" t="s">
        <v>295</v>
      </c>
      <c r="S1849" s="199" t="b">
        <v>0</v>
      </c>
      <c r="T1849" s="201">
        <v>45000</v>
      </c>
      <c r="V1849" s="198">
        <v>42899</v>
      </c>
      <c r="W1849" s="192" t="s">
        <v>2835</v>
      </c>
      <c r="X1849"/>
      <c r="Z1849" s="192" t="s">
        <v>295</v>
      </c>
      <c r="AC1849" s="192" t="s">
        <v>295</v>
      </c>
      <c r="AE1849" s="192" t="s">
        <v>295</v>
      </c>
      <c r="AF1849" s="192" t="s">
        <v>295</v>
      </c>
      <c r="AG1849" s="192" t="s">
        <v>295</v>
      </c>
      <c r="AH1849" s="167"/>
      <c r="AI1849" s="192" t="s">
        <v>295</v>
      </c>
      <c r="AJ1849" s="151" t="str">
        <f t="shared" si="28"/>
        <v>PD&amp;C</v>
      </c>
      <c r="AK1849" s="151" t="b">
        <f>ISNUMBER(SEARCH("IRT",Table1[[#This Row],[Current_Status]]))</f>
        <v>0</v>
      </c>
      <c r="AL1849" s="152">
        <f>YEAR(Table1[[#This Row],[Project_Initiated]])</f>
        <v>2017</v>
      </c>
      <c r="AM1849" s="87">
        <v>43785</v>
      </c>
      <c r="AN1849" s="87" t="str">
        <f>IF(AND(Table1[[#This Row],[Completed Date]]&gt;="07/01/2019"+0,Table1[[#This Row],[Completed Date]]&lt;="6/30/2020"+0),"FY 19-20",IF(AND(Table1[[#This Row],[Completed Date]]&gt;="07/01/2018"+0,Table1[[#This Row],[Completed Date]]&lt;="6/30/2019"+0),"FY 18-19",""))</f>
        <v/>
      </c>
      <c r="AO1849" s="152" t="str">
        <f>IFERROR(FIND("R",Table1[[#This Row],[FS_Priority]]),"")</f>
        <v/>
      </c>
    </row>
    <row r="1850" spans="1:41" hidden="1" x14ac:dyDescent="0.25">
      <c r="A1850" s="192" t="s">
        <v>201</v>
      </c>
      <c r="B1850" s="192" t="s">
        <v>201</v>
      </c>
      <c r="C1850" s="192" t="s">
        <v>295</v>
      </c>
      <c r="D1850" s="199" t="b">
        <v>0</v>
      </c>
      <c r="E1850" s="192" t="s">
        <v>526</v>
      </c>
      <c r="F1850" s="192" t="s">
        <v>202</v>
      </c>
      <c r="G1850" s="192" t="s">
        <v>4219</v>
      </c>
      <c r="H1850" s="192" t="s">
        <v>295</v>
      </c>
      <c r="I1850" s="192" t="s">
        <v>295</v>
      </c>
      <c r="J1850" s="192" t="s">
        <v>4220</v>
      </c>
      <c r="K1850" s="192" t="s">
        <v>4208</v>
      </c>
      <c r="L1850" s="192" t="s">
        <v>203</v>
      </c>
      <c r="M1850" s="192" t="s">
        <v>203</v>
      </c>
      <c r="N1850" s="192" t="s">
        <v>295</v>
      </c>
      <c r="O1850" s="192" t="s">
        <v>177</v>
      </c>
      <c r="P1850" s="201">
        <v>4</v>
      </c>
      <c r="Q1850" s="192" t="s">
        <v>295</v>
      </c>
      <c r="R1850" s="192" t="s">
        <v>295</v>
      </c>
      <c r="S1850" s="199" t="b">
        <v>0</v>
      </c>
      <c r="T1850" s="201">
        <v>0</v>
      </c>
      <c r="V1850" s="198">
        <v>42934</v>
      </c>
      <c r="W1850" s="192" t="s">
        <v>2979</v>
      </c>
      <c r="X1850"/>
      <c r="Z1850" s="192" t="s">
        <v>295</v>
      </c>
      <c r="AC1850" s="192" t="s">
        <v>295</v>
      </c>
      <c r="AE1850" s="192" t="s">
        <v>295</v>
      </c>
      <c r="AF1850" s="192" t="s">
        <v>295</v>
      </c>
      <c r="AG1850" s="192" t="s">
        <v>295</v>
      </c>
      <c r="AH1850" s="167"/>
      <c r="AI1850" s="192" t="s">
        <v>295</v>
      </c>
      <c r="AJ1850" s="151" t="str">
        <f t="shared" si="28"/>
        <v>PD&amp;C</v>
      </c>
      <c r="AK1850" s="151" t="b">
        <f>ISNUMBER(SEARCH("IRT",Table1[[#This Row],[Current_Status]]))</f>
        <v>0</v>
      </c>
      <c r="AL1850" s="152">
        <f>YEAR(Table1[[#This Row],[Project_Initiated]])</f>
        <v>2017</v>
      </c>
      <c r="AM1850" s="87">
        <v>43785</v>
      </c>
      <c r="AN1850" s="87" t="str">
        <f>IF(AND(Table1[[#This Row],[Completed Date]]&gt;="07/01/2019"+0,Table1[[#This Row],[Completed Date]]&lt;="6/30/2020"+0),"FY 19-20",IF(AND(Table1[[#This Row],[Completed Date]]&gt;="07/01/2018"+0,Table1[[#This Row],[Completed Date]]&lt;="6/30/2019"+0),"FY 18-19",""))</f>
        <v/>
      </c>
      <c r="AO1850" s="152" t="str">
        <f>IFERROR(FIND("R",Table1[[#This Row],[FS_Priority]]),"")</f>
        <v/>
      </c>
    </row>
    <row r="1851" spans="1:41" hidden="1" x14ac:dyDescent="0.25">
      <c r="A1851" s="192" t="s">
        <v>45</v>
      </c>
      <c r="B1851" s="192" t="s">
        <v>45</v>
      </c>
      <c r="C1851" s="192" t="s">
        <v>295</v>
      </c>
      <c r="D1851" s="199" t="b">
        <v>0</v>
      </c>
      <c r="E1851" s="192" t="s">
        <v>4804</v>
      </c>
      <c r="F1851" s="192" t="s">
        <v>46</v>
      </c>
      <c r="G1851" s="192" t="s">
        <v>3830</v>
      </c>
      <c r="H1851" s="192" t="s">
        <v>295</v>
      </c>
      <c r="I1851" s="192" t="s">
        <v>295</v>
      </c>
      <c r="J1851" s="192" t="s">
        <v>3831</v>
      </c>
      <c r="K1851" s="192" t="s">
        <v>3793</v>
      </c>
      <c r="L1851" s="192" t="s">
        <v>332</v>
      </c>
      <c r="M1851" s="192" t="s">
        <v>3828</v>
      </c>
      <c r="N1851" s="192" t="s">
        <v>295</v>
      </c>
      <c r="O1851" s="192" t="s">
        <v>352</v>
      </c>
      <c r="P1851" s="201">
        <v>28</v>
      </c>
      <c r="Q1851" s="192" t="s">
        <v>295</v>
      </c>
      <c r="R1851" s="192" t="s">
        <v>295</v>
      </c>
      <c r="S1851" s="199" t="b">
        <v>0</v>
      </c>
      <c r="T1851" s="201">
        <v>50000</v>
      </c>
      <c r="V1851" s="198">
        <v>42962</v>
      </c>
      <c r="W1851" s="192" t="s">
        <v>74</v>
      </c>
      <c r="X1851"/>
      <c r="Z1851" s="192" t="s">
        <v>295</v>
      </c>
      <c r="AC1851" s="192" t="s">
        <v>295</v>
      </c>
      <c r="AE1851" s="192" t="s">
        <v>295</v>
      </c>
      <c r="AF1851" s="192" t="s">
        <v>295</v>
      </c>
      <c r="AG1851" s="192" t="s">
        <v>295</v>
      </c>
      <c r="AH1851" s="167"/>
      <c r="AI1851" s="192" t="s">
        <v>295</v>
      </c>
      <c r="AJ1851" s="151" t="str">
        <f t="shared" si="28"/>
        <v>PD&amp;C</v>
      </c>
      <c r="AK1851" s="151" t="b">
        <f>ISNUMBER(SEARCH("IRT",Table1[[#This Row],[Current_Status]]))</f>
        <v>0</v>
      </c>
      <c r="AL1851" s="152">
        <f>YEAR(Table1[[#This Row],[Project_Initiated]])</f>
        <v>2017</v>
      </c>
      <c r="AM1851" s="87">
        <v>43785</v>
      </c>
      <c r="AN1851" s="87" t="str">
        <f>IF(AND(Table1[[#This Row],[Completed Date]]&gt;="07/01/2019"+0,Table1[[#This Row],[Completed Date]]&lt;="6/30/2020"+0),"FY 19-20",IF(AND(Table1[[#This Row],[Completed Date]]&gt;="07/01/2018"+0,Table1[[#This Row],[Completed Date]]&lt;="6/30/2019"+0),"FY 18-19",""))</f>
        <v/>
      </c>
      <c r="AO1851" s="152" t="str">
        <f>IFERROR(FIND("R",Table1[[#This Row],[FS_Priority]]),"")</f>
        <v/>
      </c>
    </row>
    <row r="1852" spans="1:41" hidden="1" x14ac:dyDescent="0.25">
      <c r="A1852" s="192" t="s">
        <v>94</v>
      </c>
      <c r="B1852" s="192" t="s">
        <v>94</v>
      </c>
      <c r="C1852" s="192" t="s">
        <v>295</v>
      </c>
      <c r="D1852" s="199" t="b">
        <v>0</v>
      </c>
      <c r="E1852" s="192" t="s">
        <v>4788</v>
      </c>
      <c r="F1852" s="192" t="s">
        <v>3695</v>
      </c>
      <c r="G1852" s="192" t="s">
        <v>3923</v>
      </c>
      <c r="H1852" s="192" t="s">
        <v>295</v>
      </c>
      <c r="I1852" s="192" t="s">
        <v>295</v>
      </c>
      <c r="J1852" s="192" t="s">
        <v>74</v>
      </c>
      <c r="K1852" s="192" t="s">
        <v>84</v>
      </c>
      <c r="L1852" s="192" t="s">
        <v>33</v>
      </c>
      <c r="M1852" s="192" t="s">
        <v>3925</v>
      </c>
      <c r="N1852" s="192" t="s">
        <v>295</v>
      </c>
      <c r="O1852" s="192" t="s">
        <v>4872</v>
      </c>
      <c r="P1852" s="201">
        <v>17</v>
      </c>
      <c r="Q1852" s="192" t="s">
        <v>295</v>
      </c>
      <c r="R1852" s="192" t="s">
        <v>295</v>
      </c>
      <c r="S1852" s="199" t="b">
        <v>0</v>
      </c>
      <c r="T1852" s="201">
        <v>42000</v>
      </c>
      <c r="V1852" s="198">
        <v>43055</v>
      </c>
      <c r="W1852" s="192" t="s">
        <v>32</v>
      </c>
      <c r="X1852" s="200">
        <v>43831</v>
      </c>
      <c r="Y1852" s="200">
        <v>43891</v>
      </c>
      <c r="Z1852" s="192" t="s">
        <v>295</v>
      </c>
      <c r="AC1852" s="192" t="s">
        <v>295</v>
      </c>
      <c r="AE1852" s="192" t="s">
        <v>295</v>
      </c>
      <c r="AF1852" s="192" t="s">
        <v>295</v>
      </c>
      <c r="AG1852" s="192" t="s">
        <v>295</v>
      </c>
      <c r="AH1852" s="167"/>
      <c r="AI1852" s="192" t="s">
        <v>295</v>
      </c>
      <c r="AJ1852" s="151" t="str">
        <f t="shared" si="28"/>
        <v>PD&amp;C</v>
      </c>
      <c r="AK1852" s="151" t="b">
        <f>ISNUMBER(SEARCH("IRT",Table1[[#This Row],[Current_Status]]))</f>
        <v>0</v>
      </c>
      <c r="AL1852" s="152">
        <f>YEAR(Table1[[#This Row],[Project_Initiated]])</f>
        <v>2017</v>
      </c>
      <c r="AM1852" s="87">
        <v>43785</v>
      </c>
      <c r="AN1852" s="87" t="str">
        <f>IF(AND(Table1[[#This Row],[Completed Date]]&gt;="07/01/2019"+0,Table1[[#This Row],[Completed Date]]&lt;="6/30/2020"+0),"FY 19-20",IF(AND(Table1[[#This Row],[Completed Date]]&gt;="07/01/2018"+0,Table1[[#This Row],[Completed Date]]&lt;="6/30/2019"+0),"FY 18-19",""))</f>
        <v/>
      </c>
      <c r="AO1852" s="152" t="str">
        <f>IFERROR(FIND("R",Table1[[#This Row],[FS_Priority]]),"")</f>
        <v/>
      </c>
    </row>
    <row r="1853" spans="1:41" hidden="1" x14ac:dyDescent="0.25">
      <c r="A1853" s="192" t="s">
        <v>157</v>
      </c>
      <c r="B1853" s="192" t="s">
        <v>157</v>
      </c>
      <c r="C1853" s="192" t="s">
        <v>295</v>
      </c>
      <c r="D1853" s="199" t="b">
        <v>0</v>
      </c>
      <c r="E1853" s="192" t="s">
        <v>151</v>
      </c>
      <c r="F1853" s="192" t="s">
        <v>158</v>
      </c>
      <c r="G1853" s="192" t="s">
        <v>159</v>
      </c>
      <c r="H1853" s="192" t="s">
        <v>295</v>
      </c>
      <c r="I1853" s="192" t="s">
        <v>295</v>
      </c>
      <c r="J1853" s="192" t="s">
        <v>3854</v>
      </c>
      <c r="K1853" s="192" t="s">
        <v>4035</v>
      </c>
      <c r="L1853" s="192" t="s">
        <v>153</v>
      </c>
      <c r="M1853" s="192" t="s">
        <v>4134</v>
      </c>
      <c r="N1853" s="192" t="s">
        <v>295</v>
      </c>
      <c r="O1853" s="192" t="s">
        <v>177</v>
      </c>
      <c r="P1853" s="201">
        <v>1</v>
      </c>
      <c r="Q1853" s="192" t="s">
        <v>295</v>
      </c>
      <c r="R1853" s="192" t="s">
        <v>295</v>
      </c>
      <c r="S1853" s="199" t="b">
        <v>0</v>
      </c>
      <c r="T1853" s="201">
        <v>359000</v>
      </c>
      <c r="V1853" s="198">
        <v>42993</v>
      </c>
      <c r="W1853" s="192" t="s">
        <v>34</v>
      </c>
      <c r="X1853" s="200">
        <v>43495</v>
      </c>
      <c r="Y1853" s="200">
        <v>43678</v>
      </c>
      <c r="Z1853" s="192" t="s">
        <v>295</v>
      </c>
      <c r="AC1853" s="192" t="s">
        <v>295</v>
      </c>
      <c r="AE1853" s="192" t="s">
        <v>295</v>
      </c>
      <c r="AF1853" s="192" t="s">
        <v>295</v>
      </c>
      <c r="AG1853" s="192" t="s">
        <v>295</v>
      </c>
      <c r="AH1853"/>
      <c r="AI1853" s="192" t="s">
        <v>295</v>
      </c>
      <c r="AJ1853" s="151" t="str">
        <f t="shared" si="28"/>
        <v>PD&amp;C</v>
      </c>
      <c r="AK1853" s="151" t="b">
        <f>ISNUMBER(SEARCH("IRT",Table1[[#This Row],[Current_Status]]))</f>
        <v>0</v>
      </c>
      <c r="AL1853" s="152">
        <f>YEAR(Table1[[#This Row],[Project_Initiated]])</f>
        <v>2017</v>
      </c>
      <c r="AM1853" s="87">
        <v>43785</v>
      </c>
      <c r="AN1853" s="87" t="str">
        <f>IF(AND(Table1[[#This Row],[Completed Date]]&gt;="07/01/2019"+0,Table1[[#This Row],[Completed Date]]&lt;="6/30/2020"+0),"FY 19-20",IF(AND(Table1[[#This Row],[Completed Date]]&gt;="07/01/2018"+0,Table1[[#This Row],[Completed Date]]&lt;="6/30/2019"+0),"FY 18-19",""))</f>
        <v/>
      </c>
      <c r="AO1853" s="152" t="str">
        <f>IFERROR(FIND("R",Table1[[#This Row],[FS_Priority]]),"")</f>
        <v/>
      </c>
    </row>
    <row r="1854" spans="1:41" hidden="1" x14ac:dyDescent="0.25">
      <c r="A1854" s="192" t="s">
        <v>47</v>
      </c>
      <c r="B1854" s="192" t="s">
        <v>47</v>
      </c>
      <c r="C1854" s="192" t="s">
        <v>295</v>
      </c>
      <c r="D1854" s="199" t="b">
        <v>0</v>
      </c>
      <c r="E1854" s="192" t="s">
        <v>4804</v>
      </c>
      <c r="F1854" s="192" t="s">
        <v>48</v>
      </c>
      <c r="G1854" s="192" t="s">
        <v>3834</v>
      </c>
      <c r="H1854" s="192" t="s">
        <v>349</v>
      </c>
      <c r="I1854" s="192" t="s">
        <v>295</v>
      </c>
      <c r="J1854" s="192" t="s">
        <v>3854</v>
      </c>
      <c r="K1854" s="192" t="s">
        <v>3793</v>
      </c>
      <c r="L1854" s="192" t="s">
        <v>332</v>
      </c>
      <c r="M1854" s="192" t="s">
        <v>3799</v>
      </c>
      <c r="N1854" s="192" t="s">
        <v>295</v>
      </c>
      <c r="O1854" s="192" t="s">
        <v>352</v>
      </c>
      <c r="P1854" s="201">
        <v>29</v>
      </c>
      <c r="Q1854" s="192" t="s">
        <v>295</v>
      </c>
      <c r="R1854" s="192" t="s">
        <v>295</v>
      </c>
      <c r="S1854" s="199" t="b">
        <v>0</v>
      </c>
      <c r="T1854" s="201">
        <v>0</v>
      </c>
      <c r="V1854" s="198">
        <v>43006</v>
      </c>
      <c r="W1854" s="192" t="s">
        <v>34</v>
      </c>
      <c r="X1854" s="200">
        <v>43617</v>
      </c>
      <c r="Y1854" s="200">
        <v>43678</v>
      </c>
      <c r="Z1854" s="192" t="s">
        <v>295</v>
      </c>
      <c r="AC1854" s="192" t="s">
        <v>295</v>
      </c>
      <c r="AE1854" s="192" t="s">
        <v>295</v>
      </c>
      <c r="AF1854" s="192" t="s">
        <v>295</v>
      </c>
      <c r="AG1854" s="192" t="s">
        <v>295</v>
      </c>
      <c r="AH1854" s="167"/>
      <c r="AI1854" s="192" t="s">
        <v>295</v>
      </c>
      <c r="AJ1854" s="151" t="str">
        <f t="shared" si="28"/>
        <v>PD&amp;C</v>
      </c>
      <c r="AK1854" s="151" t="b">
        <f>ISNUMBER(SEARCH("IRT",Table1[[#This Row],[Current_Status]]))</f>
        <v>0</v>
      </c>
      <c r="AL1854" s="152">
        <f>YEAR(Table1[[#This Row],[Project_Initiated]])</f>
        <v>2017</v>
      </c>
      <c r="AM1854" s="87">
        <v>43785</v>
      </c>
      <c r="AN1854" s="87" t="str">
        <f>IF(AND(Table1[[#This Row],[Completed Date]]&gt;="07/01/2019"+0,Table1[[#This Row],[Completed Date]]&lt;="6/30/2020"+0),"FY 19-20",IF(AND(Table1[[#This Row],[Completed Date]]&gt;="07/01/2018"+0,Table1[[#This Row],[Completed Date]]&lt;="6/30/2019"+0),"FY 18-19",""))</f>
        <v/>
      </c>
      <c r="AO1854" s="152" t="str">
        <f>IFERROR(FIND("R",Table1[[#This Row],[FS_Priority]]),"")</f>
        <v/>
      </c>
    </row>
    <row r="1855" spans="1:41" hidden="1" x14ac:dyDescent="0.25">
      <c r="A1855" s="192" t="s">
        <v>63</v>
      </c>
      <c r="B1855" s="192" t="s">
        <v>63</v>
      </c>
      <c r="C1855" s="192" t="s">
        <v>295</v>
      </c>
      <c r="D1855" s="199" t="b">
        <v>0</v>
      </c>
      <c r="E1855" s="192" t="s">
        <v>4804</v>
      </c>
      <c r="F1855" s="192" t="s">
        <v>64</v>
      </c>
      <c r="G1855" s="192" t="s">
        <v>3846</v>
      </c>
      <c r="H1855" s="192" t="s">
        <v>349</v>
      </c>
      <c r="I1855" s="192" t="s">
        <v>295</v>
      </c>
      <c r="J1855" s="192" t="s">
        <v>2955</v>
      </c>
      <c r="K1855" s="192" t="s">
        <v>3793</v>
      </c>
      <c r="L1855" s="192" t="s">
        <v>332</v>
      </c>
      <c r="M1855" s="192" t="s">
        <v>3799</v>
      </c>
      <c r="N1855" s="192" t="s">
        <v>295</v>
      </c>
      <c r="O1855" s="192" t="s">
        <v>3822</v>
      </c>
      <c r="P1855" s="201">
        <v>5</v>
      </c>
      <c r="Q1855" s="192" t="s">
        <v>295</v>
      </c>
      <c r="R1855" s="192" t="s">
        <v>295</v>
      </c>
      <c r="S1855" s="199" t="b">
        <v>0</v>
      </c>
      <c r="T1855" s="201">
        <v>0</v>
      </c>
      <c r="V1855" s="198">
        <v>43007</v>
      </c>
      <c r="W1855" s="192" t="s">
        <v>2955</v>
      </c>
      <c r="X1855"/>
      <c r="Z1855" s="192" t="s">
        <v>295</v>
      </c>
      <c r="AC1855" s="192" t="s">
        <v>295</v>
      </c>
      <c r="AE1855" s="192" t="s">
        <v>295</v>
      </c>
      <c r="AF1855" s="192" t="s">
        <v>295</v>
      </c>
      <c r="AG1855" s="192" t="s">
        <v>295</v>
      </c>
      <c r="AH1855"/>
      <c r="AI1855" s="192" t="s">
        <v>295</v>
      </c>
      <c r="AJ1855" s="151" t="str">
        <f t="shared" si="28"/>
        <v>PD&amp;C</v>
      </c>
      <c r="AK1855" s="151" t="b">
        <f>ISNUMBER(SEARCH("IRT",Table1[[#This Row],[Current_Status]]))</f>
        <v>0</v>
      </c>
      <c r="AL1855" s="152">
        <f>YEAR(Table1[[#This Row],[Project_Initiated]])</f>
        <v>2017</v>
      </c>
      <c r="AM1855" s="87">
        <v>43785</v>
      </c>
      <c r="AN1855" s="87" t="str">
        <f>IF(AND(Table1[[#This Row],[Completed Date]]&gt;="07/01/2019"+0,Table1[[#This Row],[Completed Date]]&lt;="6/30/2020"+0),"FY 19-20",IF(AND(Table1[[#This Row],[Completed Date]]&gt;="07/01/2018"+0,Table1[[#This Row],[Completed Date]]&lt;="6/30/2019"+0),"FY 18-19",""))</f>
        <v/>
      </c>
      <c r="AO1855" s="152" t="str">
        <f>IFERROR(FIND("R",Table1[[#This Row],[FS_Priority]]),"")</f>
        <v/>
      </c>
    </row>
    <row r="1856" spans="1:41" hidden="1" x14ac:dyDescent="0.25">
      <c r="A1856" s="192" t="s">
        <v>49</v>
      </c>
      <c r="B1856" s="192" t="s">
        <v>49</v>
      </c>
      <c r="C1856" s="192" t="s">
        <v>295</v>
      </c>
      <c r="D1856" s="199" t="b">
        <v>0</v>
      </c>
      <c r="E1856" s="192" t="s">
        <v>4804</v>
      </c>
      <c r="F1856" s="192" t="s">
        <v>2954</v>
      </c>
      <c r="G1856" s="192" t="s">
        <v>3836</v>
      </c>
      <c r="H1856" s="192" t="s">
        <v>349</v>
      </c>
      <c r="I1856" s="192" t="s">
        <v>295</v>
      </c>
      <c r="J1856" s="192" t="s">
        <v>3854</v>
      </c>
      <c r="K1856" s="192" t="s">
        <v>3793</v>
      </c>
      <c r="L1856" s="192" t="s">
        <v>332</v>
      </c>
      <c r="M1856" s="192" t="s">
        <v>3799</v>
      </c>
      <c r="N1856" s="192" t="s">
        <v>295</v>
      </c>
      <c r="O1856" s="192" t="s">
        <v>352</v>
      </c>
      <c r="P1856" s="201">
        <v>30</v>
      </c>
      <c r="Q1856" s="192" t="s">
        <v>295</v>
      </c>
      <c r="R1856" s="192" t="s">
        <v>295</v>
      </c>
      <c r="S1856" s="199" t="b">
        <v>0</v>
      </c>
      <c r="T1856" s="201">
        <v>883000</v>
      </c>
      <c r="V1856" s="198">
        <v>43011</v>
      </c>
      <c r="W1856" s="192" t="s">
        <v>34</v>
      </c>
      <c r="X1856" s="200">
        <v>43617</v>
      </c>
      <c r="Y1856" s="200">
        <v>43678</v>
      </c>
      <c r="Z1856" s="192" t="s">
        <v>295</v>
      </c>
      <c r="AC1856" s="192" t="s">
        <v>295</v>
      </c>
      <c r="AE1856" s="192" t="s">
        <v>295</v>
      </c>
      <c r="AF1856" s="192" t="s">
        <v>295</v>
      </c>
      <c r="AG1856" s="192" t="s">
        <v>295</v>
      </c>
      <c r="AH1856" s="167"/>
      <c r="AI1856" s="192" t="s">
        <v>295</v>
      </c>
      <c r="AJ1856" s="151" t="str">
        <f t="shared" si="28"/>
        <v>PD&amp;C</v>
      </c>
      <c r="AK1856" s="151" t="b">
        <f>ISNUMBER(SEARCH("IRT",Table1[[#This Row],[Current_Status]]))</f>
        <v>0</v>
      </c>
      <c r="AL1856" s="152">
        <f>YEAR(Table1[[#This Row],[Project_Initiated]])</f>
        <v>2017</v>
      </c>
      <c r="AM1856" s="87">
        <v>43785</v>
      </c>
      <c r="AN1856" s="87" t="str">
        <f>IF(AND(Table1[[#This Row],[Completed Date]]&gt;="07/01/2019"+0,Table1[[#This Row],[Completed Date]]&lt;="6/30/2020"+0),"FY 19-20",IF(AND(Table1[[#This Row],[Completed Date]]&gt;="07/01/2018"+0,Table1[[#This Row],[Completed Date]]&lt;="6/30/2019"+0),"FY 18-19",""))</f>
        <v/>
      </c>
      <c r="AO1856" s="152" t="str">
        <f>IFERROR(FIND("R",Table1[[#This Row],[FS_Priority]]),"")</f>
        <v/>
      </c>
    </row>
    <row r="1857" spans="1:41" hidden="1" x14ac:dyDescent="0.25">
      <c r="A1857" s="192" t="s">
        <v>219</v>
      </c>
      <c r="B1857" s="192" t="s">
        <v>219</v>
      </c>
      <c r="C1857" s="192" t="s">
        <v>295</v>
      </c>
      <c r="D1857" s="199" t="b">
        <v>0</v>
      </c>
      <c r="E1857" s="192" t="s">
        <v>4818</v>
      </c>
      <c r="F1857" s="192" t="s">
        <v>220</v>
      </c>
      <c r="G1857" s="192" t="s">
        <v>4282</v>
      </c>
      <c r="H1857" s="192" t="s">
        <v>520</v>
      </c>
      <c r="I1857" s="192" t="s">
        <v>295</v>
      </c>
      <c r="J1857" s="192" t="s">
        <v>3854</v>
      </c>
      <c r="K1857" s="192" t="s">
        <v>4268</v>
      </c>
      <c r="L1857" s="192" t="s">
        <v>521</v>
      </c>
      <c r="M1857" s="192" t="s">
        <v>4283</v>
      </c>
      <c r="N1857" s="192" t="s">
        <v>295</v>
      </c>
      <c r="O1857" s="192" t="s">
        <v>169</v>
      </c>
      <c r="P1857" s="201">
        <v>4</v>
      </c>
      <c r="Q1857" s="192" t="s">
        <v>295</v>
      </c>
      <c r="R1857" s="192" t="s">
        <v>295</v>
      </c>
      <c r="S1857" s="199" t="b">
        <v>0</v>
      </c>
      <c r="T1857" s="201">
        <v>396000</v>
      </c>
      <c r="V1857" s="198">
        <v>43039</v>
      </c>
      <c r="W1857" s="192" t="s">
        <v>5050</v>
      </c>
      <c r="X1857" s="200">
        <v>43640</v>
      </c>
      <c r="Y1857" s="200">
        <v>43707</v>
      </c>
      <c r="Z1857" s="192" t="s">
        <v>295</v>
      </c>
      <c r="AC1857" s="192" t="s">
        <v>295</v>
      </c>
      <c r="AE1857" s="192" t="s">
        <v>295</v>
      </c>
      <c r="AF1857" s="192" t="s">
        <v>295</v>
      </c>
      <c r="AG1857" s="192" t="s">
        <v>295</v>
      </c>
      <c r="AH1857"/>
      <c r="AI1857" s="192" t="s">
        <v>295</v>
      </c>
      <c r="AJ1857" s="151" t="str">
        <f t="shared" si="28"/>
        <v>PD&amp;C</v>
      </c>
      <c r="AK1857" s="151" t="b">
        <f>ISNUMBER(SEARCH("IRT",Table1[[#This Row],[Current_Status]]))</f>
        <v>0</v>
      </c>
      <c r="AL1857" s="152">
        <f>YEAR(Table1[[#This Row],[Project_Initiated]])</f>
        <v>2017</v>
      </c>
      <c r="AM1857" s="87">
        <v>43785</v>
      </c>
      <c r="AN1857" s="87" t="str">
        <f>IF(AND(Table1[[#This Row],[Completed Date]]&gt;="07/01/2019"+0,Table1[[#This Row],[Completed Date]]&lt;="6/30/2020"+0),"FY 19-20",IF(AND(Table1[[#This Row],[Completed Date]]&gt;="07/01/2018"+0,Table1[[#This Row],[Completed Date]]&lt;="6/30/2019"+0),"FY 18-19",""))</f>
        <v/>
      </c>
      <c r="AO1857" s="152" t="str">
        <f>IFERROR(FIND("R",Table1[[#This Row],[FS_Priority]]),"")</f>
        <v/>
      </c>
    </row>
    <row r="1858" spans="1:41" hidden="1" x14ac:dyDescent="0.25">
      <c r="A1858" s="192" t="s">
        <v>160</v>
      </c>
      <c r="B1858" s="192" t="s">
        <v>160</v>
      </c>
      <c r="C1858" s="192" t="s">
        <v>295</v>
      </c>
      <c r="D1858" s="199" t="b">
        <v>0</v>
      </c>
      <c r="E1858" s="192" t="s">
        <v>151</v>
      </c>
      <c r="F1858" s="192" t="s">
        <v>161</v>
      </c>
      <c r="G1858" s="192" t="s">
        <v>4135</v>
      </c>
      <c r="H1858" s="192" t="s">
        <v>295</v>
      </c>
      <c r="I1858" s="192" t="s">
        <v>295</v>
      </c>
      <c r="J1858" s="192" t="s">
        <v>3831</v>
      </c>
      <c r="K1858" s="192" t="s">
        <v>4035</v>
      </c>
      <c r="L1858" s="192" t="s">
        <v>153</v>
      </c>
      <c r="M1858" s="192" t="s">
        <v>4136</v>
      </c>
      <c r="N1858" s="192" t="s">
        <v>295</v>
      </c>
      <c r="O1858" s="192" t="s">
        <v>177</v>
      </c>
      <c r="P1858" s="201">
        <v>1</v>
      </c>
      <c r="Q1858" s="192" t="s">
        <v>295</v>
      </c>
      <c r="R1858" s="192" t="s">
        <v>295</v>
      </c>
      <c r="S1858" s="199" t="b">
        <v>0</v>
      </c>
      <c r="T1858" s="201">
        <v>1575000</v>
      </c>
      <c r="V1858" s="198">
        <v>43108</v>
      </c>
      <c r="W1858" s="192" t="s">
        <v>74</v>
      </c>
      <c r="X1858" s="200">
        <v>43862</v>
      </c>
      <c r="Y1858" s="200">
        <v>43922</v>
      </c>
      <c r="Z1858" s="192" t="s">
        <v>295</v>
      </c>
      <c r="AC1858" s="192" t="s">
        <v>295</v>
      </c>
      <c r="AE1858" s="192" t="s">
        <v>295</v>
      </c>
      <c r="AF1858" s="192" t="s">
        <v>295</v>
      </c>
      <c r="AG1858" s="192" t="s">
        <v>295</v>
      </c>
      <c r="AH1858"/>
      <c r="AI1858" s="192" t="s">
        <v>295</v>
      </c>
      <c r="AJ1858" s="151" t="str">
        <f t="shared" ref="AJ1858:AJ1921" si="29">IF(LEN(A1858)&gt;6,"FS","PD&amp;C")</f>
        <v>PD&amp;C</v>
      </c>
      <c r="AK1858" s="151" t="b">
        <f>ISNUMBER(SEARCH("IRT",Table1[[#This Row],[Current_Status]]))</f>
        <v>0</v>
      </c>
      <c r="AL1858" s="152">
        <f>YEAR(Table1[[#This Row],[Project_Initiated]])</f>
        <v>2018</v>
      </c>
      <c r="AM1858" s="87">
        <v>43785</v>
      </c>
      <c r="AN1858" s="87" t="str">
        <f>IF(AND(Table1[[#This Row],[Completed Date]]&gt;="07/01/2019"+0,Table1[[#This Row],[Completed Date]]&lt;="6/30/2020"+0),"FY 19-20",IF(AND(Table1[[#This Row],[Completed Date]]&gt;="07/01/2018"+0,Table1[[#This Row],[Completed Date]]&lt;="6/30/2019"+0),"FY 18-19",""))</f>
        <v/>
      </c>
      <c r="AO1858" s="152" t="str">
        <f>IFERROR(FIND("R",Table1[[#This Row],[FS_Priority]]),"")</f>
        <v/>
      </c>
    </row>
    <row r="1859" spans="1:41" hidden="1" x14ac:dyDescent="0.25">
      <c r="A1859" s="192" t="s">
        <v>65</v>
      </c>
      <c r="B1859" s="192" t="s">
        <v>65</v>
      </c>
      <c r="C1859" s="192" t="s">
        <v>295</v>
      </c>
      <c r="D1859" s="199" t="b">
        <v>0</v>
      </c>
      <c r="E1859" s="192" t="s">
        <v>4804</v>
      </c>
      <c r="F1859" s="192" t="s">
        <v>66</v>
      </c>
      <c r="G1859" s="192" t="s">
        <v>67</v>
      </c>
      <c r="H1859" s="192" t="s">
        <v>295</v>
      </c>
      <c r="I1859" s="192" t="s">
        <v>295</v>
      </c>
      <c r="J1859" s="192" t="s">
        <v>3847</v>
      </c>
      <c r="K1859" s="192" t="s">
        <v>3793</v>
      </c>
      <c r="L1859" s="192" t="s">
        <v>332</v>
      </c>
      <c r="M1859" s="192" t="s">
        <v>3832</v>
      </c>
      <c r="N1859" s="192" t="s">
        <v>295</v>
      </c>
      <c r="O1859" s="192" t="s">
        <v>3848</v>
      </c>
      <c r="P1859" s="201">
        <v>7</v>
      </c>
      <c r="Q1859" s="192" t="s">
        <v>295</v>
      </c>
      <c r="R1859" s="192" t="s">
        <v>295</v>
      </c>
      <c r="S1859" s="199" t="b">
        <v>0</v>
      </c>
      <c r="T1859" s="201">
        <v>115000</v>
      </c>
      <c r="V1859" s="198">
        <v>43052</v>
      </c>
      <c r="W1859" s="192" t="s">
        <v>68</v>
      </c>
      <c r="X1859"/>
      <c r="Z1859" s="192" t="s">
        <v>295</v>
      </c>
      <c r="AC1859" s="192" t="s">
        <v>295</v>
      </c>
      <c r="AE1859" s="192" t="s">
        <v>295</v>
      </c>
      <c r="AF1859" s="192" t="s">
        <v>295</v>
      </c>
      <c r="AG1859" s="192" t="s">
        <v>295</v>
      </c>
      <c r="AH1859" s="167"/>
      <c r="AI1859" s="192" t="s">
        <v>295</v>
      </c>
      <c r="AJ1859" s="151" t="str">
        <f t="shared" si="29"/>
        <v>PD&amp;C</v>
      </c>
      <c r="AK1859" s="151" t="b">
        <f>ISNUMBER(SEARCH("IRT",Table1[[#This Row],[Current_Status]]))</f>
        <v>0</v>
      </c>
      <c r="AL1859" s="152">
        <f>YEAR(Table1[[#This Row],[Project_Initiated]])</f>
        <v>2017</v>
      </c>
      <c r="AM1859" s="87">
        <v>43785</v>
      </c>
      <c r="AN1859" s="87" t="str">
        <f>IF(AND(Table1[[#This Row],[Completed Date]]&gt;="07/01/2019"+0,Table1[[#This Row],[Completed Date]]&lt;="6/30/2020"+0),"FY 19-20",IF(AND(Table1[[#This Row],[Completed Date]]&gt;="07/01/2018"+0,Table1[[#This Row],[Completed Date]]&lt;="6/30/2019"+0),"FY 18-19",""))</f>
        <v/>
      </c>
      <c r="AO1859" s="152" t="str">
        <f>IFERROR(FIND("R",Table1[[#This Row],[FS_Priority]]),"")</f>
        <v/>
      </c>
    </row>
    <row r="1860" spans="1:41" hidden="1" x14ac:dyDescent="0.25">
      <c r="A1860" s="192" t="s">
        <v>97</v>
      </c>
      <c r="B1860" s="192" t="s">
        <v>97</v>
      </c>
      <c r="C1860" s="192" t="s">
        <v>295</v>
      </c>
      <c r="D1860" s="199" t="b">
        <v>0</v>
      </c>
      <c r="E1860" s="192" t="s">
        <v>4788</v>
      </c>
      <c r="F1860" s="192" t="s">
        <v>98</v>
      </c>
      <c r="G1860" s="192" t="s">
        <v>3928</v>
      </c>
      <c r="H1860" s="192" t="s">
        <v>295</v>
      </c>
      <c r="I1860" s="192" t="s">
        <v>295</v>
      </c>
      <c r="J1860" s="192" t="s">
        <v>149</v>
      </c>
      <c r="K1860" s="192" t="s">
        <v>84</v>
      </c>
      <c r="L1860" s="192" t="s">
        <v>33</v>
      </c>
      <c r="M1860" s="192" t="s">
        <v>99</v>
      </c>
      <c r="N1860" s="192" t="s">
        <v>295</v>
      </c>
      <c r="O1860" s="192" t="s">
        <v>3829</v>
      </c>
      <c r="P1860" s="201">
        <v>21</v>
      </c>
      <c r="Q1860" s="192" t="s">
        <v>295</v>
      </c>
      <c r="R1860" s="192" t="s">
        <v>295</v>
      </c>
      <c r="S1860" s="199" t="b">
        <v>0</v>
      </c>
      <c r="T1860" s="201">
        <v>0</v>
      </c>
      <c r="V1860" s="198">
        <v>43072</v>
      </c>
      <c r="W1860" s="192" t="s">
        <v>149</v>
      </c>
      <c r="X1860"/>
      <c r="Z1860" s="192" t="s">
        <v>295</v>
      </c>
      <c r="AC1860" s="192" t="s">
        <v>295</v>
      </c>
      <c r="AE1860" s="192" t="s">
        <v>295</v>
      </c>
      <c r="AF1860" s="192" t="s">
        <v>295</v>
      </c>
      <c r="AG1860" s="192" t="s">
        <v>295</v>
      </c>
      <c r="AH1860" s="167"/>
      <c r="AI1860" s="192" t="s">
        <v>295</v>
      </c>
      <c r="AJ1860" s="151" t="str">
        <f t="shared" si="29"/>
        <v>PD&amp;C</v>
      </c>
      <c r="AK1860" s="151" t="b">
        <f>ISNUMBER(SEARCH("IRT",Table1[[#This Row],[Current_Status]]))</f>
        <v>0</v>
      </c>
      <c r="AL1860" s="152">
        <f>YEAR(Table1[[#This Row],[Project_Initiated]])</f>
        <v>2017</v>
      </c>
      <c r="AM1860" s="87">
        <v>43785</v>
      </c>
      <c r="AN1860" s="87" t="str">
        <f>IF(AND(Table1[[#This Row],[Completed Date]]&gt;="07/01/2019"+0,Table1[[#This Row],[Completed Date]]&lt;="6/30/2020"+0),"FY 19-20",IF(AND(Table1[[#This Row],[Completed Date]]&gt;="07/01/2018"+0,Table1[[#This Row],[Completed Date]]&lt;="6/30/2019"+0),"FY 18-19",""))</f>
        <v/>
      </c>
      <c r="AO1860" s="152" t="str">
        <f>IFERROR(FIND("R",Table1[[#This Row],[FS_Priority]]),"")</f>
        <v/>
      </c>
    </row>
    <row r="1861" spans="1:41" hidden="1" x14ac:dyDescent="0.25">
      <c r="A1861" s="192" t="s">
        <v>70</v>
      </c>
      <c r="B1861" s="192" t="s">
        <v>70</v>
      </c>
      <c r="C1861" s="192" t="s">
        <v>295</v>
      </c>
      <c r="D1861" s="199" t="b">
        <v>0</v>
      </c>
      <c r="E1861" s="192" t="s">
        <v>4804</v>
      </c>
      <c r="F1861" s="192" t="s">
        <v>71</v>
      </c>
      <c r="G1861" s="192" t="s">
        <v>3850</v>
      </c>
      <c r="H1861" s="192" t="s">
        <v>348</v>
      </c>
      <c r="I1861" s="192" t="s">
        <v>295</v>
      </c>
      <c r="J1861" s="192" t="s">
        <v>3835</v>
      </c>
      <c r="K1861" s="192" t="s">
        <v>3793</v>
      </c>
      <c r="L1861" s="192" t="s">
        <v>332</v>
      </c>
      <c r="M1861" s="192" t="s">
        <v>3799</v>
      </c>
      <c r="N1861" s="192" t="s">
        <v>295</v>
      </c>
      <c r="O1861" s="192" t="s">
        <v>4443</v>
      </c>
      <c r="P1861" s="201">
        <v>9</v>
      </c>
      <c r="Q1861" s="192" t="s">
        <v>295</v>
      </c>
      <c r="R1861" s="192" t="s">
        <v>295</v>
      </c>
      <c r="S1861" s="199" t="b">
        <v>0</v>
      </c>
      <c r="T1861" s="201">
        <v>1120000</v>
      </c>
      <c r="V1861" s="198">
        <v>43060</v>
      </c>
      <c r="W1861" s="192" t="s">
        <v>38</v>
      </c>
      <c r="X1861" s="200">
        <v>43466</v>
      </c>
      <c r="Y1861" s="200">
        <v>44044</v>
      </c>
      <c r="Z1861" s="192" t="s">
        <v>295</v>
      </c>
      <c r="AC1861" s="192" t="s">
        <v>295</v>
      </c>
      <c r="AE1861" s="192" t="s">
        <v>295</v>
      </c>
      <c r="AF1861" s="192" t="s">
        <v>295</v>
      </c>
      <c r="AG1861" s="192" t="s">
        <v>295</v>
      </c>
      <c r="AH1861"/>
      <c r="AI1861" s="192" t="s">
        <v>295</v>
      </c>
      <c r="AJ1861" s="151" t="str">
        <f t="shared" si="29"/>
        <v>PD&amp;C</v>
      </c>
      <c r="AK1861" s="151" t="b">
        <f>ISNUMBER(SEARCH("IRT",Table1[[#This Row],[Current_Status]]))</f>
        <v>0</v>
      </c>
      <c r="AL1861" s="152">
        <f>YEAR(Table1[[#This Row],[Project_Initiated]])</f>
        <v>2017</v>
      </c>
      <c r="AM1861" s="87">
        <v>43785</v>
      </c>
      <c r="AN1861" s="87" t="str">
        <f>IF(AND(Table1[[#This Row],[Completed Date]]&gt;="07/01/2019"+0,Table1[[#This Row],[Completed Date]]&lt;="6/30/2020"+0),"FY 19-20",IF(AND(Table1[[#This Row],[Completed Date]]&gt;="07/01/2018"+0,Table1[[#This Row],[Completed Date]]&lt;="6/30/2019"+0),"FY 18-19",""))</f>
        <v/>
      </c>
      <c r="AO1861" s="152" t="str">
        <f>IFERROR(FIND("R",Table1[[#This Row],[FS_Priority]]),"")</f>
        <v/>
      </c>
    </row>
    <row r="1862" spans="1:41" hidden="1" x14ac:dyDescent="0.25">
      <c r="A1862" s="192" t="s">
        <v>95</v>
      </c>
      <c r="B1862" s="192" t="s">
        <v>95</v>
      </c>
      <c r="C1862" s="192" t="s">
        <v>295</v>
      </c>
      <c r="D1862" s="199" t="b">
        <v>0</v>
      </c>
      <c r="E1862" s="192" t="s">
        <v>4788</v>
      </c>
      <c r="F1862" s="192" t="s">
        <v>3006</v>
      </c>
      <c r="G1862" s="192" t="s">
        <v>3926</v>
      </c>
      <c r="H1862" s="192" t="s">
        <v>376</v>
      </c>
      <c r="I1862" s="192" t="s">
        <v>295</v>
      </c>
      <c r="J1862" s="192" t="s">
        <v>4970</v>
      </c>
      <c r="K1862" s="192" t="s">
        <v>84</v>
      </c>
      <c r="L1862" s="192" t="s">
        <v>33</v>
      </c>
      <c r="M1862" s="192" t="s">
        <v>269</v>
      </c>
      <c r="N1862" s="192" t="s">
        <v>295</v>
      </c>
      <c r="O1862" s="192" t="s">
        <v>269</v>
      </c>
      <c r="P1862" s="201">
        <v>19</v>
      </c>
      <c r="Q1862" s="192" t="s">
        <v>295</v>
      </c>
      <c r="R1862" s="192" t="s">
        <v>295</v>
      </c>
      <c r="S1862" s="199" t="b">
        <v>0</v>
      </c>
      <c r="T1862" s="201">
        <v>1530020</v>
      </c>
      <c r="V1862" s="198">
        <v>43072</v>
      </c>
      <c r="W1862" s="192" t="s">
        <v>4503</v>
      </c>
      <c r="X1862" s="200">
        <v>43800</v>
      </c>
      <c r="Y1862" s="200">
        <v>44075</v>
      </c>
      <c r="Z1862" s="192" t="s">
        <v>295</v>
      </c>
      <c r="AC1862" s="192" t="s">
        <v>295</v>
      </c>
      <c r="AE1862" s="192" t="s">
        <v>295</v>
      </c>
      <c r="AF1862" s="192" t="s">
        <v>295</v>
      </c>
      <c r="AG1862" s="192" t="s">
        <v>295</v>
      </c>
      <c r="AH1862" s="167"/>
      <c r="AI1862" s="192" t="s">
        <v>295</v>
      </c>
      <c r="AJ1862" s="151" t="str">
        <f t="shared" si="29"/>
        <v>PD&amp;C</v>
      </c>
      <c r="AK1862" s="151" t="b">
        <f>ISNUMBER(SEARCH("IRT",Table1[[#This Row],[Current_Status]]))</f>
        <v>0</v>
      </c>
      <c r="AL1862" s="152">
        <f>YEAR(Table1[[#This Row],[Project_Initiated]])</f>
        <v>2017</v>
      </c>
      <c r="AM1862" s="87">
        <v>43785</v>
      </c>
      <c r="AN1862" s="87" t="str">
        <f>IF(AND(Table1[[#This Row],[Completed Date]]&gt;="07/01/2019"+0,Table1[[#This Row],[Completed Date]]&lt;="6/30/2020"+0),"FY 19-20",IF(AND(Table1[[#This Row],[Completed Date]]&gt;="07/01/2018"+0,Table1[[#This Row],[Completed Date]]&lt;="6/30/2019"+0),"FY 18-19",""))</f>
        <v/>
      </c>
      <c r="AO1862" s="152" t="str">
        <f>IFERROR(FIND("R",Table1[[#This Row],[FS_Priority]]),"")</f>
        <v/>
      </c>
    </row>
    <row r="1863" spans="1:41" hidden="1" x14ac:dyDescent="0.25">
      <c r="A1863" s="192" t="s">
        <v>24</v>
      </c>
      <c r="B1863" s="192" t="s">
        <v>24</v>
      </c>
      <c r="C1863" s="192" t="s">
        <v>295</v>
      </c>
      <c r="D1863" s="199" t="b">
        <v>0</v>
      </c>
      <c r="E1863" s="192" t="s">
        <v>21</v>
      </c>
      <c r="F1863" s="192" t="s">
        <v>2855</v>
      </c>
      <c r="G1863" s="192" t="s">
        <v>3784</v>
      </c>
      <c r="H1863" s="192" t="s">
        <v>330</v>
      </c>
      <c r="I1863" s="192" t="s">
        <v>295</v>
      </c>
      <c r="J1863" s="192" t="s">
        <v>149</v>
      </c>
      <c r="K1863" s="192" t="s">
        <v>3774</v>
      </c>
      <c r="L1863" s="192" t="s">
        <v>4821</v>
      </c>
      <c r="M1863" s="192" t="s">
        <v>3786</v>
      </c>
      <c r="N1863" s="192" t="s">
        <v>295</v>
      </c>
      <c r="O1863" s="192" t="s">
        <v>169</v>
      </c>
      <c r="P1863" s="201">
        <v>2</v>
      </c>
      <c r="Q1863" s="192" t="s">
        <v>295</v>
      </c>
      <c r="R1863" s="192" t="s">
        <v>295</v>
      </c>
      <c r="S1863" s="199" t="b">
        <v>0</v>
      </c>
      <c r="T1863" s="201">
        <v>0</v>
      </c>
      <c r="V1863" s="198">
        <v>43335</v>
      </c>
      <c r="W1863" s="192" t="s">
        <v>5030</v>
      </c>
      <c r="X1863"/>
      <c r="Z1863" s="192" t="s">
        <v>295</v>
      </c>
      <c r="AC1863" s="192" t="s">
        <v>295</v>
      </c>
      <c r="AE1863" s="192" t="s">
        <v>295</v>
      </c>
      <c r="AF1863" s="192" t="s">
        <v>295</v>
      </c>
      <c r="AG1863" s="192" t="s">
        <v>295</v>
      </c>
      <c r="AH1863"/>
      <c r="AI1863" s="192" t="s">
        <v>295</v>
      </c>
      <c r="AJ1863" s="151" t="str">
        <f t="shared" si="29"/>
        <v>PD&amp;C</v>
      </c>
      <c r="AK1863" s="151" t="b">
        <f>ISNUMBER(SEARCH("IRT",Table1[[#This Row],[Current_Status]]))</f>
        <v>0</v>
      </c>
      <c r="AL1863" s="152">
        <f>YEAR(Table1[[#This Row],[Project_Initiated]])</f>
        <v>2018</v>
      </c>
      <c r="AM1863" s="87">
        <v>43785</v>
      </c>
      <c r="AN1863" s="87" t="str">
        <f>IF(AND(Table1[[#This Row],[Completed Date]]&gt;="07/01/2019"+0,Table1[[#This Row],[Completed Date]]&lt;="6/30/2020"+0),"FY 19-20",IF(AND(Table1[[#This Row],[Completed Date]]&gt;="07/01/2018"+0,Table1[[#This Row],[Completed Date]]&lt;="6/30/2019"+0),"FY 18-19",""))</f>
        <v/>
      </c>
      <c r="AO1863" s="152" t="str">
        <f>IFERROR(FIND("R",Table1[[#This Row],[FS_Priority]]),"")</f>
        <v/>
      </c>
    </row>
    <row r="1864" spans="1:41" hidden="1" x14ac:dyDescent="0.25">
      <c r="A1864" s="192" t="s">
        <v>193</v>
      </c>
      <c r="B1864" s="192" t="s">
        <v>193</v>
      </c>
      <c r="C1864" s="192" t="s">
        <v>295</v>
      </c>
      <c r="D1864" s="199" t="b">
        <v>0</v>
      </c>
      <c r="E1864" s="192" t="s">
        <v>192</v>
      </c>
      <c r="F1864" s="192" t="s">
        <v>194</v>
      </c>
      <c r="G1864" s="192" t="s">
        <v>195</v>
      </c>
      <c r="H1864" s="192" t="s">
        <v>357</v>
      </c>
      <c r="I1864" s="192" t="s">
        <v>295</v>
      </c>
      <c r="J1864" s="192" t="s">
        <v>149</v>
      </c>
      <c r="K1864" s="192" t="s">
        <v>4177</v>
      </c>
      <c r="L1864" s="192" t="s">
        <v>2976</v>
      </c>
      <c r="M1864" s="192" t="s">
        <v>4179</v>
      </c>
      <c r="N1864" s="192" t="s">
        <v>295</v>
      </c>
      <c r="O1864" s="192" t="s">
        <v>88</v>
      </c>
      <c r="P1864" s="201">
        <v>3</v>
      </c>
      <c r="Q1864" s="192" t="s">
        <v>295</v>
      </c>
      <c r="R1864" s="192" t="s">
        <v>295</v>
      </c>
      <c r="S1864" s="199" t="b">
        <v>0</v>
      </c>
      <c r="T1864" s="201">
        <v>0</v>
      </c>
      <c r="V1864" s="198">
        <v>43185</v>
      </c>
      <c r="W1864" s="192" t="s">
        <v>4518</v>
      </c>
      <c r="X1864"/>
      <c r="Z1864" s="192" t="s">
        <v>295</v>
      </c>
      <c r="AC1864" s="192" t="s">
        <v>295</v>
      </c>
      <c r="AE1864" s="192" t="s">
        <v>295</v>
      </c>
      <c r="AF1864" s="192" t="s">
        <v>295</v>
      </c>
      <c r="AG1864" s="192" t="s">
        <v>295</v>
      </c>
      <c r="AH1864"/>
      <c r="AI1864" s="192" t="s">
        <v>295</v>
      </c>
      <c r="AJ1864" s="151" t="str">
        <f t="shared" si="29"/>
        <v>PD&amp;C</v>
      </c>
      <c r="AK1864" s="151" t="b">
        <f>ISNUMBER(SEARCH("IRT",Table1[[#This Row],[Current_Status]]))</f>
        <v>0</v>
      </c>
      <c r="AL1864" s="152">
        <f>YEAR(Table1[[#This Row],[Project_Initiated]])</f>
        <v>2018</v>
      </c>
      <c r="AM1864" s="87">
        <v>43785</v>
      </c>
      <c r="AN1864" s="87" t="str">
        <f>IF(AND(Table1[[#This Row],[Completed Date]]&gt;="07/01/2019"+0,Table1[[#This Row],[Completed Date]]&lt;="6/30/2020"+0),"FY 19-20",IF(AND(Table1[[#This Row],[Completed Date]]&gt;="07/01/2018"+0,Table1[[#This Row],[Completed Date]]&lt;="6/30/2019"+0),"FY 18-19",""))</f>
        <v/>
      </c>
      <c r="AO1864" s="152" t="str">
        <f>IFERROR(FIND("R",Table1[[#This Row],[FS_Priority]]),"")</f>
        <v/>
      </c>
    </row>
    <row r="1865" spans="1:41" hidden="1" x14ac:dyDescent="0.25">
      <c r="A1865" s="192" t="s">
        <v>207</v>
      </c>
      <c r="B1865" s="192" t="s">
        <v>207</v>
      </c>
      <c r="C1865" s="192" t="s">
        <v>295</v>
      </c>
      <c r="D1865" s="199" t="b">
        <v>0</v>
      </c>
      <c r="E1865" s="192" t="s">
        <v>151</v>
      </c>
      <c r="F1865" s="192" t="s">
        <v>208</v>
      </c>
      <c r="G1865" s="192" t="s">
        <v>4217</v>
      </c>
      <c r="H1865" s="192" t="s">
        <v>4444</v>
      </c>
      <c r="I1865" s="192" t="s">
        <v>295</v>
      </c>
      <c r="J1865" s="192" t="s">
        <v>44</v>
      </c>
      <c r="K1865" s="192" t="s">
        <v>4035</v>
      </c>
      <c r="L1865" s="192" t="s">
        <v>153</v>
      </c>
      <c r="M1865" s="192" t="s">
        <v>206</v>
      </c>
      <c r="N1865" s="192" t="s">
        <v>295</v>
      </c>
      <c r="O1865" s="192" t="s">
        <v>177</v>
      </c>
      <c r="P1865" s="201">
        <v>2</v>
      </c>
      <c r="Q1865" s="192" t="s">
        <v>295</v>
      </c>
      <c r="R1865" s="192" t="s">
        <v>295</v>
      </c>
      <c r="S1865" s="199" t="b">
        <v>0</v>
      </c>
      <c r="T1865" s="201">
        <v>24700</v>
      </c>
      <c r="V1865" s="198">
        <v>43157</v>
      </c>
      <c r="W1865" s="192" t="s">
        <v>4987</v>
      </c>
      <c r="X1865"/>
      <c r="Z1865" s="192" t="s">
        <v>295</v>
      </c>
      <c r="AC1865" s="192" t="s">
        <v>295</v>
      </c>
      <c r="AE1865" s="192" t="s">
        <v>295</v>
      </c>
      <c r="AF1865" s="192" t="s">
        <v>295</v>
      </c>
      <c r="AG1865" s="192" t="s">
        <v>295</v>
      </c>
      <c r="AH1865"/>
      <c r="AI1865" s="192" t="s">
        <v>295</v>
      </c>
      <c r="AJ1865" s="151" t="str">
        <f t="shared" si="29"/>
        <v>PD&amp;C</v>
      </c>
      <c r="AK1865" s="151" t="b">
        <f>ISNUMBER(SEARCH("IRT",Table1[[#This Row],[Current_Status]]))</f>
        <v>0</v>
      </c>
      <c r="AL1865" s="152">
        <f>YEAR(Table1[[#This Row],[Project_Initiated]])</f>
        <v>2018</v>
      </c>
      <c r="AM1865" s="87">
        <v>43785</v>
      </c>
      <c r="AN1865" s="87" t="str">
        <f>IF(AND(Table1[[#This Row],[Completed Date]]&gt;="07/01/2019"+0,Table1[[#This Row],[Completed Date]]&lt;="6/30/2020"+0),"FY 19-20",IF(AND(Table1[[#This Row],[Completed Date]]&gt;="07/01/2018"+0,Table1[[#This Row],[Completed Date]]&lt;="6/30/2019"+0),"FY 18-19",""))</f>
        <v/>
      </c>
      <c r="AO1865" s="152" t="str">
        <f>IFERROR(FIND("R",Table1[[#This Row],[FS_Priority]]),"")</f>
        <v/>
      </c>
    </row>
    <row r="1866" spans="1:41" hidden="1" x14ac:dyDescent="0.25">
      <c r="A1866" s="192" t="s">
        <v>39</v>
      </c>
      <c r="B1866" s="192" t="s">
        <v>39</v>
      </c>
      <c r="C1866" s="192" t="s">
        <v>295</v>
      </c>
      <c r="D1866" s="199" t="b">
        <v>0</v>
      </c>
      <c r="E1866" s="192" t="s">
        <v>4804</v>
      </c>
      <c r="F1866" s="192" t="s">
        <v>40</v>
      </c>
      <c r="G1866" s="192" t="s">
        <v>3823</v>
      </c>
      <c r="H1866" s="192" t="s">
        <v>348</v>
      </c>
      <c r="I1866" s="192" t="s">
        <v>295</v>
      </c>
      <c r="J1866" s="192" t="s">
        <v>3824</v>
      </c>
      <c r="K1866" s="192" t="s">
        <v>3793</v>
      </c>
      <c r="L1866" s="192" t="s">
        <v>332</v>
      </c>
      <c r="M1866" s="192" t="s">
        <v>3799</v>
      </c>
      <c r="N1866" s="192" t="s">
        <v>295</v>
      </c>
      <c r="O1866" s="192" t="s">
        <v>352</v>
      </c>
      <c r="P1866" s="201">
        <v>19</v>
      </c>
      <c r="Q1866" s="192" t="s">
        <v>295</v>
      </c>
      <c r="R1866" s="192" t="s">
        <v>295</v>
      </c>
      <c r="S1866" s="199" t="b">
        <v>0</v>
      </c>
      <c r="T1866" s="201">
        <v>0</v>
      </c>
      <c r="V1866" s="198">
        <v>43178</v>
      </c>
      <c r="W1866" s="192" t="s">
        <v>696</v>
      </c>
      <c r="X1866"/>
      <c r="Z1866" s="192" t="s">
        <v>295</v>
      </c>
      <c r="AC1866" s="192" t="s">
        <v>295</v>
      </c>
      <c r="AD1866" s="167"/>
      <c r="AE1866" s="192" t="s">
        <v>295</v>
      </c>
      <c r="AF1866" s="192" t="s">
        <v>295</v>
      </c>
      <c r="AG1866" s="192" t="s">
        <v>295</v>
      </c>
      <c r="AH1866" s="167"/>
      <c r="AI1866" s="192" t="s">
        <v>295</v>
      </c>
      <c r="AJ1866" s="151" t="str">
        <f t="shared" si="29"/>
        <v>PD&amp;C</v>
      </c>
      <c r="AK1866" s="151" t="b">
        <f>ISNUMBER(SEARCH("IRT",Table1[[#This Row],[Current_Status]]))</f>
        <v>0</v>
      </c>
      <c r="AL1866" s="152">
        <f>YEAR(Table1[[#This Row],[Project_Initiated]])</f>
        <v>2018</v>
      </c>
      <c r="AM1866" s="87">
        <v>43785</v>
      </c>
      <c r="AN1866" s="87" t="str">
        <f>IF(AND(Table1[[#This Row],[Completed Date]]&gt;="07/01/2019"+0,Table1[[#This Row],[Completed Date]]&lt;="6/30/2020"+0),"FY 19-20",IF(AND(Table1[[#This Row],[Completed Date]]&gt;="07/01/2018"+0,Table1[[#This Row],[Completed Date]]&lt;="6/30/2019"+0),"FY 18-19",""))</f>
        <v/>
      </c>
      <c r="AO1866" s="152" t="str">
        <f>IFERROR(FIND("R",Table1[[#This Row],[FS_Priority]]),"")</f>
        <v/>
      </c>
    </row>
    <row r="1867" spans="1:41" hidden="1" x14ac:dyDescent="0.25">
      <c r="A1867" s="192" t="s">
        <v>41</v>
      </c>
      <c r="B1867" s="192" t="s">
        <v>41</v>
      </c>
      <c r="C1867" s="192" t="s">
        <v>295</v>
      </c>
      <c r="D1867" s="199" t="b">
        <v>0</v>
      </c>
      <c r="E1867" s="192" t="s">
        <v>4804</v>
      </c>
      <c r="F1867" s="192" t="s">
        <v>42</v>
      </c>
      <c r="G1867" s="192" t="s">
        <v>3825</v>
      </c>
      <c r="H1867" s="192" t="s">
        <v>349</v>
      </c>
      <c r="I1867" s="192" t="s">
        <v>295</v>
      </c>
      <c r="J1867" s="192" t="s">
        <v>3924</v>
      </c>
      <c r="K1867" s="192" t="s">
        <v>3793</v>
      </c>
      <c r="L1867" s="192" t="s">
        <v>332</v>
      </c>
      <c r="M1867" s="192" t="s">
        <v>3799</v>
      </c>
      <c r="N1867" s="192" t="s">
        <v>295</v>
      </c>
      <c r="O1867" s="192" t="s">
        <v>352</v>
      </c>
      <c r="P1867" s="201">
        <v>20</v>
      </c>
      <c r="Q1867" s="192" t="s">
        <v>295</v>
      </c>
      <c r="R1867" s="192" t="s">
        <v>295</v>
      </c>
      <c r="S1867" s="199" t="b">
        <v>0</v>
      </c>
      <c r="T1867" s="201">
        <v>0</v>
      </c>
      <c r="V1867" s="198">
        <v>43178</v>
      </c>
      <c r="W1867" s="192" t="s">
        <v>74</v>
      </c>
      <c r="X1867"/>
      <c r="Z1867" s="192" t="s">
        <v>295</v>
      </c>
      <c r="AC1867" s="192" t="s">
        <v>295</v>
      </c>
      <c r="AE1867" s="192" t="s">
        <v>295</v>
      </c>
      <c r="AF1867" s="192" t="s">
        <v>295</v>
      </c>
      <c r="AG1867" s="192" t="s">
        <v>295</v>
      </c>
      <c r="AH1867"/>
      <c r="AI1867" s="192" t="s">
        <v>295</v>
      </c>
      <c r="AJ1867" s="151" t="str">
        <f t="shared" si="29"/>
        <v>PD&amp;C</v>
      </c>
      <c r="AK1867" s="151" t="b">
        <f>ISNUMBER(SEARCH("IRT",Table1[[#This Row],[Current_Status]]))</f>
        <v>0</v>
      </c>
      <c r="AL1867" s="152">
        <f>YEAR(Table1[[#This Row],[Project_Initiated]])</f>
        <v>2018</v>
      </c>
      <c r="AM1867" s="87">
        <v>43785</v>
      </c>
      <c r="AN1867" s="87" t="str">
        <f>IF(AND(Table1[[#This Row],[Completed Date]]&gt;="07/01/2019"+0,Table1[[#This Row],[Completed Date]]&lt;="6/30/2020"+0),"FY 19-20",IF(AND(Table1[[#This Row],[Completed Date]]&gt;="07/01/2018"+0,Table1[[#This Row],[Completed Date]]&lt;="6/30/2019"+0),"FY 18-19",""))</f>
        <v/>
      </c>
      <c r="AO1867" s="152" t="str">
        <f>IFERROR(FIND("R",Table1[[#This Row],[FS_Priority]]),"")</f>
        <v/>
      </c>
    </row>
    <row r="1868" spans="1:41" hidden="1" x14ac:dyDescent="0.25">
      <c r="A1868" s="192" t="s">
        <v>80</v>
      </c>
      <c r="B1868" s="192" t="s">
        <v>80</v>
      </c>
      <c r="C1868" s="192" t="s">
        <v>295</v>
      </c>
      <c r="D1868" s="199" t="b">
        <v>0</v>
      </c>
      <c r="E1868" s="192" t="s">
        <v>76</v>
      </c>
      <c r="F1868" s="192" t="s">
        <v>3005</v>
      </c>
      <c r="G1868" s="192" t="s">
        <v>3904</v>
      </c>
      <c r="H1868" s="192" t="s">
        <v>262</v>
      </c>
      <c r="I1868" s="192" t="s">
        <v>295</v>
      </c>
      <c r="J1868" s="192" t="s">
        <v>3835</v>
      </c>
      <c r="K1868" s="192" t="s">
        <v>3856</v>
      </c>
      <c r="L1868" s="192" t="s">
        <v>77</v>
      </c>
      <c r="M1868" s="192" t="s">
        <v>3903</v>
      </c>
      <c r="N1868" s="192" t="s">
        <v>295</v>
      </c>
      <c r="O1868" s="192" t="s">
        <v>177</v>
      </c>
      <c r="P1868" s="201">
        <v>1</v>
      </c>
      <c r="Q1868" s="192" t="s">
        <v>295</v>
      </c>
      <c r="R1868" s="192" t="s">
        <v>295</v>
      </c>
      <c r="S1868" s="199" t="b">
        <v>0</v>
      </c>
      <c r="T1868" s="201">
        <v>700000</v>
      </c>
      <c r="V1868" s="198">
        <v>43194</v>
      </c>
      <c r="W1868" s="192" t="s">
        <v>4963</v>
      </c>
      <c r="X1868" s="200">
        <v>43770</v>
      </c>
      <c r="Y1868" s="200">
        <v>43862</v>
      </c>
      <c r="Z1868" s="192" t="s">
        <v>295</v>
      </c>
      <c r="AC1868" s="192" t="s">
        <v>295</v>
      </c>
      <c r="AE1868" s="192" t="s">
        <v>295</v>
      </c>
      <c r="AF1868" s="192" t="s">
        <v>295</v>
      </c>
      <c r="AG1868" s="192" t="s">
        <v>295</v>
      </c>
      <c r="AH1868"/>
      <c r="AI1868" s="192" t="s">
        <v>295</v>
      </c>
      <c r="AJ1868" s="151" t="str">
        <f t="shared" si="29"/>
        <v>PD&amp;C</v>
      </c>
      <c r="AK1868" s="151" t="b">
        <f>ISNUMBER(SEARCH("IRT",Table1[[#This Row],[Current_Status]]))</f>
        <v>0</v>
      </c>
      <c r="AL1868" s="152">
        <f>YEAR(Table1[[#This Row],[Project_Initiated]])</f>
        <v>2018</v>
      </c>
      <c r="AM1868" s="87">
        <v>43785</v>
      </c>
      <c r="AN1868" s="87" t="str">
        <f>IF(AND(Table1[[#This Row],[Completed Date]]&gt;="07/01/2019"+0,Table1[[#This Row],[Completed Date]]&lt;="6/30/2020"+0),"FY 19-20",IF(AND(Table1[[#This Row],[Completed Date]]&gt;="07/01/2018"+0,Table1[[#This Row],[Completed Date]]&lt;="6/30/2019"+0),"FY 18-19",""))</f>
        <v/>
      </c>
      <c r="AO1868" s="152" t="str">
        <f>IFERROR(FIND("R",Table1[[#This Row],[FS_Priority]]),"")</f>
        <v/>
      </c>
    </row>
    <row r="1869" spans="1:41" hidden="1" x14ac:dyDescent="0.25">
      <c r="A1869" s="192" t="s">
        <v>184</v>
      </c>
      <c r="B1869" s="192" t="s">
        <v>184</v>
      </c>
      <c r="C1869" s="192" t="s">
        <v>295</v>
      </c>
      <c r="D1869" s="199" t="b">
        <v>0</v>
      </c>
      <c r="E1869" s="192" t="s">
        <v>267</v>
      </c>
      <c r="F1869" s="192" t="s">
        <v>4736</v>
      </c>
      <c r="G1869" s="192" t="s">
        <v>185</v>
      </c>
      <c r="H1869" s="192" t="s">
        <v>295</v>
      </c>
      <c r="I1869" s="192" t="s">
        <v>295</v>
      </c>
      <c r="J1869" s="192" t="s">
        <v>3835</v>
      </c>
      <c r="K1869" s="192" t="s">
        <v>37</v>
      </c>
      <c r="L1869" s="192" t="s">
        <v>478</v>
      </c>
      <c r="M1869" s="192" t="s">
        <v>4148</v>
      </c>
      <c r="N1869" s="192" t="s">
        <v>295</v>
      </c>
      <c r="O1869" s="192" t="s">
        <v>169</v>
      </c>
      <c r="P1869" s="201">
        <v>17</v>
      </c>
      <c r="Q1869" s="192" t="s">
        <v>295</v>
      </c>
      <c r="R1869" s="192" t="s">
        <v>295</v>
      </c>
      <c r="S1869" s="199" t="b">
        <v>0</v>
      </c>
      <c r="T1869" s="201">
        <v>300000</v>
      </c>
      <c r="V1869" s="198">
        <v>43381</v>
      </c>
      <c r="W1869" s="192" t="s">
        <v>38</v>
      </c>
      <c r="X1869" s="200">
        <v>43647</v>
      </c>
      <c r="Y1869" s="200">
        <v>43889</v>
      </c>
      <c r="Z1869" s="192" t="s">
        <v>295</v>
      </c>
      <c r="AC1869" s="192" t="s">
        <v>295</v>
      </c>
      <c r="AD1869" s="167"/>
      <c r="AE1869" s="192" t="s">
        <v>295</v>
      </c>
      <c r="AF1869" s="192" t="s">
        <v>295</v>
      </c>
      <c r="AG1869" s="192" t="s">
        <v>295</v>
      </c>
      <c r="AH1869" s="167"/>
      <c r="AI1869" s="192" t="s">
        <v>295</v>
      </c>
      <c r="AJ1869" s="151" t="str">
        <f t="shared" si="29"/>
        <v>PD&amp;C</v>
      </c>
      <c r="AK1869" s="151" t="b">
        <f>ISNUMBER(SEARCH("IRT",Table1[[#This Row],[Current_Status]]))</f>
        <v>0</v>
      </c>
      <c r="AL1869" s="152">
        <f>YEAR(Table1[[#This Row],[Project_Initiated]])</f>
        <v>2018</v>
      </c>
      <c r="AM1869" s="87">
        <v>43785</v>
      </c>
      <c r="AN1869" s="87" t="str">
        <f>IF(AND(Table1[[#This Row],[Completed Date]]&gt;="07/01/2019"+0,Table1[[#This Row],[Completed Date]]&lt;="6/30/2020"+0),"FY 19-20",IF(AND(Table1[[#This Row],[Completed Date]]&gt;="07/01/2018"+0,Table1[[#This Row],[Completed Date]]&lt;="6/30/2019"+0),"FY 18-19",""))</f>
        <v/>
      </c>
      <c r="AO1869" s="152" t="str">
        <f>IFERROR(FIND("R",Table1[[#This Row],[FS_Priority]]),"")</f>
        <v/>
      </c>
    </row>
    <row r="1870" spans="1:41" hidden="1" x14ac:dyDescent="0.25">
      <c r="A1870" s="192" t="s">
        <v>100</v>
      </c>
      <c r="B1870" s="192" t="s">
        <v>100</v>
      </c>
      <c r="C1870" s="192" t="s">
        <v>295</v>
      </c>
      <c r="D1870" s="199" t="b">
        <v>0</v>
      </c>
      <c r="E1870" s="192" t="s">
        <v>4788</v>
      </c>
      <c r="F1870" s="192" t="s">
        <v>101</v>
      </c>
      <c r="G1870" s="192" t="s">
        <v>102</v>
      </c>
      <c r="H1870" s="192" t="s">
        <v>295</v>
      </c>
      <c r="I1870" s="192" t="s">
        <v>295</v>
      </c>
      <c r="J1870" s="192" t="s">
        <v>104</v>
      </c>
      <c r="K1870" s="192" t="s">
        <v>84</v>
      </c>
      <c r="L1870" s="192" t="s">
        <v>33</v>
      </c>
      <c r="M1870" s="192" t="s">
        <v>103</v>
      </c>
      <c r="N1870" s="192" t="s">
        <v>295</v>
      </c>
      <c r="O1870" s="192" t="s">
        <v>4872</v>
      </c>
      <c r="P1870" s="201">
        <v>22</v>
      </c>
      <c r="Q1870" s="192" t="s">
        <v>295</v>
      </c>
      <c r="R1870" s="192" t="s">
        <v>295</v>
      </c>
      <c r="S1870" s="199" t="b">
        <v>0</v>
      </c>
      <c r="T1870" s="201">
        <v>0</v>
      </c>
      <c r="V1870" s="198">
        <v>43334</v>
      </c>
      <c r="W1870" s="192" t="s">
        <v>104</v>
      </c>
      <c r="X1870" s="200">
        <v>43831</v>
      </c>
      <c r="Y1870" s="200">
        <v>44075</v>
      </c>
      <c r="Z1870" s="192" t="s">
        <v>295</v>
      </c>
      <c r="AC1870" s="192" t="s">
        <v>295</v>
      </c>
      <c r="AE1870" s="192" t="s">
        <v>295</v>
      </c>
      <c r="AF1870" s="192" t="s">
        <v>295</v>
      </c>
      <c r="AG1870" s="192" t="s">
        <v>295</v>
      </c>
      <c r="AH1870" s="167"/>
      <c r="AI1870" s="192" t="s">
        <v>295</v>
      </c>
      <c r="AJ1870" s="151" t="str">
        <f t="shared" si="29"/>
        <v>PD&amp;C</v>
      </c>
      <c r="AK1870" s="151" t="b">
        <f>ISNUMBER(SEARCH("IRT",Table1[[#This Row],[Current_Status]]))</f>
        <v>0</v>
      </c>
      <c r="AL1870" s="152">
        <f>YEAR(Table1[[#This Row],[Project_Initiated]])</f>
        <v>2018</v>
      </c>
      <c r="AM1870" s="87">
        <v>43785</v>
      </c>
      <c r="AN1870" s="87" t="str">
        <f>IF(AND(Table1[[#This Row],[Completed Date]]&gt;="07/01/2019"+0,Table1[[#This Row],[Completed Date]]&lt;="6/30/2020"+0),"FY 19-20",IF(AND(Table1[[#This Row],[Completed Date]]&gt;="07/01/2018"+0,Table1[[#This Row],[Completed Date]]&lt;="6/30/2019"+0),"FY 18-19",""))</f>
        <v/>
      </c>
      <c r="AO1870" s="152" t="str">
        <f>IFERROR(FIND("R",Table1[[#This Row],[FS_Priority]]),"")</f>
        <v/>
      </c>
    </row>
    <row r="1871" spans="1:41" hidden="1" x14ac:dyDescent="0.25">
      <c r="A1871" s="192" t="s">
        <v>142</v>
      </c>
      <c r="B1871" s="192" t="s">
        <v>142</v>
      </c>
      <c r="C1871" s="192" t="s">
        <v>295</v>
      </c>
      <c r="D1871" s="199" t="b">
        <v>0</v>
      </c>
      <c r="E1871" s="192" t="s">
        <v>141</v>
      </c>
      <c r="F1871" s="192" t="s">
        <v>4506</v>
      </c>
      <c r="G1871" s="192" t="s">
        <v>143</v>
      </c>
      <c r="H1871" s="192" t="s">
        <v>295</v>
      </c>
      <c r="I1871" s="192" t="s">
        <v>295</v>
      </c>
      <c r="J1871" s="192" t="s">
        <v>3847</v>
      </c>
      <c r="K1871" s="192" t="s">
        <v>3951</v>
      </c>
      <c r="L1871" s="192" t="s">
        <v>381</v>
      </c>
      <c r="M1871" s="192" t="s">
        <v>4033</v>
      </c>
      <c r="N1871" s="192" t="s">
        <v>295</v>
      </c>
      <c r="O1871" s="192" t="s">
        <v>3829</v>
      </c>
      <c r="P1871" s="201">
        <v>11</v>
      </c>
      <c r="Q1871" s="192" t="s">
        <v>295</v>
      </c>
      <c r="R1871" s="192" t="s">
        <v>295</v>
      </c>
      <c r="S1871" s="199" t="b">
        <v>0</v>
      </c>
      <c r="T1871" s="201">
        <v>388000</v>
      </c>
      <c r="V1871" s="198">
        <v>43273</v>
      </c>
      <c r="W1871" s="192" t="s">
        <v>72</v>
      </c>
      <c r="X1871"/>
      <c r="Z1871" s="192" t="s">
        <v>295</v>
      </c>
      <c r="AC1871" s="192" t="s">
        <v>295</v>
      </c>
      <c r="AE1871" s="192" t="s">
        <v>295</v>
      </c>
      <c r="AF1871" s="192" t="s">
        <v>295</v>
      </c>
      <c r="AG1871" s="192" t="s">
        <v>295</v>
      </c>
      <c r="AH1871" s="167"/>
      <c r="AI1871" s="192" t="s">
        <v>295</v>
      </c>
      <c r="AJ1871" s="151" t="str">
        <f t="shared" si="29"/>
        <v>PD&amp;C</v>
      </c>
      <c r="AK1871" s="151" t="b">
        <f>ISNUMBER(SEARCH("IRT",Table1[[#This Row],[Current_Status]]))</f>
        <v>0</v>
      </c>
      <c r="AL1871" s="152">
        <f>YEAR(Table1[[#This Row],[Project_Initiated]])</f>
        <v>2018</v>
      </c>
      <c r="AM1871" s="87">
        <v>43785</v>
      </c>
      <c r="AN1871" s="87" t="str">
        <f>IF(AND(Table1[[#This Row],[Completed Date]]&gt;="07/01/2019"+0,Table1[[#This Row],[Completed Date]]&lt;="6/30/2020"+0),"FY 19-20",IF(AND(Table1[[#This Row],[Completed Date]]&gt;="07/01/2018"+0,Table1[[#This Row],[Completed Date]]&lt;="6/30/2019"+0),"FY 18-19",""))</f>
        <v/>
      </c>
      <c r="AO1871" s="152" t="str">
        <f>IFERROR(FIND("R",Table1[[#This Row],[FS_Priority]]),"")</f>
        <v/>
      </c>
    </row>
    <row r="1872" spans="1:41" hidden="1" x14ac:dyDescent="0.25">
      <c r="A1872" s="192" t="s">
        <v>82</v>
      </c>
      <c r="B1872" s="192" t="s">
        <v>82</v>
      </c>
      <c r="C1872" s="192" t="s">
        <v>295</v>
      </c>
      <c r="D1872" s="199" t="b">
        <v>0</v>
      </c>
      <c r="E1872" s="192" t="s">
        <v>4788</v>
      </c>
      <c r="F1872" s="192" t="s">
        <v>2834</v>
      </c>
      <c r="G1872" s="192" t="s">
        <v>83</v>
      </c>
      <c r="H1872" s="192" t="s">
        <v>295</v>
      </c>
      <c r="I1872" s="192" t="s">
        <v>295</v>
      </c>
      <c r="J1872" s="192" t="s">
        <v>3785</v>
      </c>
      <c r="K1872" s="192" t="s">
        <v>84</v>
      </c>
      <c r="L1872" s="192" t="s">
        <v>33</v>
      </c>
      <c r="M1872" s="192" t="s">
        <v>84</v>
      </c>
      <c r="N1872" s="192" t="s">
        <v>295</v>
      </c>
      <c r="O1872" s="192" t="s">
        <v>373</v>
      </c>
      <c r="P1872" s="201">
        <v>12</v>
      </c>
      <c r="Q1872" s="192" t="s">
        <v>295</v>
      </c>
      <c r="R1872" s="192" t="s">
        <v>295</v>
      </c>
      <c r="S1872" s="199" t="b">
        <v>0</v>
      </c>
      <c r="T1872" s="201">
        <v>2400000</v>
      </c>
      <c r="V1872" s="198">
        <v>43297</v>
      </c>
      <c r="W1872" s="192" t="s">
        <v>374</v>
      </c>
      <c r="X1872"/>
      <c r="Z1872" s="192" t="s">
        <v>295</v>
      </c>
      <c r="AC1872" s="192" t="s">
        <v>295</v>
      </c>
      <c r="AE1872" s="192" t="s">
        <v>295</v>
      </c>
      <c r="AF1872" s="192" t="s">
        <v>295</v>
      </c>
      <c r="AG1872" s="192" t="s">
        <v>295</v>
      </c>
      <c r="AH1872" s="167"/>
      <c r="AI1872" s="192" t="s">
        <v>295</v>
      </c>
      <c r="AJ1872" s="151" t="str">
        <f t="shared" si="29"/>
        <v>PD&amp;C</v>
      </c>
      <c r="AK1872" s="151" t="b">
        <f>ISNUMBER(SEARCH("IRT",Table1[[#This Row],[Current_Status]]))</f>
        <v>0</v>
      </c>
      <c r="AL1872" s="152">
        <f>YEAR(Table1[[#This Row],[Project_Initiated]])</f>
        <v>2018</v>
      </c>
      <c r="AM1872" s="87">
        <v>43785</v>
      </c>
      <c r="AN1872" s="87" t="str">
        <f>IF(AND(Table1[[#This Row],[Completed Date]]&gt;="07/01/2019"+0,Table1[[#This Row],[Completed Date]]&lt;="6/30/2020"+0),"FY 19-20",IF(AND(Table1[[#This Row],[Completed Date]]&gt;="07/01/2018"+0,Table1[[#This Row],[Completed Date]]&lt;="6/30/2019"+0),"FY 18-19",""))</f>
        <v/>
      </c>
      <c r="AO1872" s="152" t="str">
        <f>IFERROR(FIND("R",Table1[[#This Row],[FS_Priority]]),"")</f>
        <v/>
      </c>
    </row>
    <row r="1873" spans="1:41" hidden="1" x14ac:dyDescent="0.25">
      <c r="A1873" s="192" t="s">
        <v>51</v>
      </c>
      <c r="B1873" s="192" t="s">
        <v>51</v>
      </c>
      <c r="C1873" s="192" t="s">
        <v>295</v>
      </c>
      <c r="D1873" s="199" t="b">
        <v>0</v>
      </c>
      <c r="E1873" s="192" t="s">
        <v>4804</v>
      </c>
      <c r="F1873" s="192" t="s">
        <v>52</v>
      </c>
      <c r="G1873" s="192" t="s">
        <v>3837</v>
      </c>
      <c r="H1873" s="192" t="s">
        <v>295</v>
      </c>
      <c r="I1873" s="192" t="s">
        <v>295</v>
      </c>
      <c r="J1873" s="192" t="s">
        <v>3831</v>
      </c>
      <c r="K1873" s="192" t="s">
        <v>3793</v>
      </c>
      <c r="L1873" s="192" t="s">
        <v>332</v>
      </c>
      <c r="M1873" s="192" t="s">
        <v>3799</v>
      </c>
      <c r="N1873" s="192" t="s">
        <v>295</v>
      </c>
      <c r="O1873" s="192" t="s">
        <v>352</v>
      </c>
      <c r="P1873" s="199">
        <v>32</v>
      </c>
      <c r="Q1873" s="192" t="s">
        <v>295</v>
      </c>
      <c r="R1873" s="192" t="s">
        <v>295</v>
      </c>
      <c r="S1873" s="199" t="b">
        <v>0</v>
      </c>
      <c r="T1873" s="199">
        <v>0</v>
      </c>
      <c r="V1873" s="198">
        <v>43284</v>
      </c>
      <c r="W1873" s="192" t="s">
        <v>74</v>
      </c>
      <c r="X1873" s="167"/>
      <c r="Y1873" s="167"/>
      <c r="Z1873" s="192" t="s">
        <v>295</v>
      </c>
      <c r="AC1873" s="192" t="s">
        <v>295</v>
      </c>
      <c r="AE1873" s="192" t="s">
        <v>295</v>
      </c>
      <c r="AF1873" s="192" t="s">
        <v>295</v>
      </c>
      <c r="AG1873" s="192" t="s">
        <v>295</v>
      </c>
      <c r="AH1873"/>
      <c r="AI1873" s="192" t="s">
        <v>295</v>
      </c>
      <c r="AJ1873" s="151" t="str">
        <f t="shared" si="29"/>
        <v>PD&amp;C</v>
      </c>
      <c r="AK1873" s="151" t="b">
        <f>ISNUMBER(SEARCH("IRT",Table1[[#This Row],[Current_Status]]))</f>
        <v>0</v>
      </c>
      <c r="AL1873" s="152">
        <f>YEAR(Table1[[#This Row],[Project_Initiated]])</f>
        <v>2018</v>
      </c>
      <c r="AM1873" s="87">
        <v>43785</v>
      </c>
      <c r="AN1873" s="87" t="str">
        <f>IF(AND(Table1[[#This Row],[Completed Date]]&gt;="07/01/2019"+0,Table1[[#This Row],[Completed Date]]&lt;="6/30/2020"+0),"FY 19-20",IF(AND(Table1[[#This Row],[Completed Date]]&gt;="07/01/2018"+0,Table1[[#This Row],[Completed Date]]&lt;="6/30/2019"+0),"FY 18-19",""))</f>
        <v/>
      </c>
      <c r="AO1873" s="152" t="str">
        <f>IFERROR(FIND("R",Table1[[#This Row],[FS_Priority]]),"")</f>
        <v/>
      </c>
    </row>
    <row r="1874" spans="1:41" hidden="1" x14ac:dyDescent="0.25">
      <c r="A1874" s="192" t="s">
        <v>85</v>
      </c>
      <c r="B1874" s="192" t="s">
        <v>85</v>
      </c>
      <c r="C1874" s="192" t="s">
        <v>295</v>
      </c>
      <c r="D1874" s="199" t="b">
        <v>0</v>
      </c>
      <c r="E1874" s="192" t="s">
        <v>4788</v>
      </c>
      <c r="F1874" s="192" t="s">
        <v>86</v>
      </c>
      <c r="G1874" s="192" t="s">
        <v>87</v>
      </c>
      <c r="H1874" s="192" t="s">
        <v>295</v>
      </c>
      <c r="I1874" s="192" t="s">
        <v>295</v>
      </c>
      <c r="J1874" s="192" t="s">
        <v>3149</v>
      </c>
      <c r="K1874" s="192" t="s">
        <v>84</v>
      </c>
      <c r="L1874" s="192" t="s">
        <v>33</v>
      </c>
      <c r="M1874" s="192" t="s">
        <v>88</v>
      </c>
      <c r="N1874" s="192" t="s">
        <v>295</v>
      </c>
      <c r="O1874" s="192" t="s">
        <v>88</v>
      </c>
      <c r="P1874" s="201">
        <v>16</v>
      </c>
      <c r="Q1874" s="192" t="s">
        <v>295</v>
      </c>
      <c r="R1874" s="192" t="s">
        <v>295</v>
      </c>
      <c r="S1874" s="199" t="b">
        <v>0</v>
      </c>
      <c r="T1874" s="201">
        <v>0</v>
      </c>
      <c r="V1874" s="198">
        <v>43297</v>
      </c>
      <c r="W1874" s="192" t="s">
        <v>3149</v>
      </c>
      <c r="X1874"/>
      <c r="Z1874" s="192" t="s">
        <v>295</v>
      </c>
      <c r="AC1874" s="192" t="s">
        <v>295</v>
      </c>
      <c r="AE1874" s="192" t="s">
        <v>295</v>
      </c>
      <c r="AF1874" s="192" t="s">
        <v>295</v>
      </c>
      <c r="AG1874" s="192" t="s">
        <v>295</v>
      </c>
      <c r="AH1874" s="167"/>
      <c r="AI1874" s="192" t="s">
        <v>295</v>
      </c>
      <c r="AJ1874" s="151" t="str">
        <f t="shared" si="29"/>
        <v>PD&amp;C</v>
      </c>
      <c r="AK1874" s="151" t="b">
        <f>ISNUMBER(SEARCH("IRT",Table1[[#This Row],[Current_Status]]))</f>
        <v>0</v>
      </c>
      <c r="AL1874" s="152">
        <f>YEAR(Table1[[#This Row],[Project_Initiated]])</f>
        <v>2018</v>
      </c>
      <c r="AM1874" s="87">
        <v>43785</v>
      </c>
      <c r="AN1874" s="87" t="str">
        <f>IF(AND(Table1[[#This Row],[Completed Date]]&gt;="07/01/2019"+0,Table1[[#This Row],[Completed Date]]&lt;="6/30/2020"+0),"FY 19-20",IF(AND(Table1[[#This Row],[Completed Date]]&gt;="07/01/2018"+0,Table1[[#This Row],[Completed Date]]&lt;="6/30/2019"+0),"FY 18-19",""))</f>
        <v/>
      </c>
      <c r="AO1874" s="152" t="str">
        <f>IFERROR(FIND("R",Table1[[#This Row],[FS_Priority]]),"")</f>
        <v/>
      </c>
    </row>
    <row r="1875" spans="1:41" hidden="1" x14ac:dyDescent="0.25">
      <c r="A1875" s="192" t="s">
        <v>53</v>
      </c>
      <c r="B1875" s="192" t="s">
        <v>53</v>
      </c>
      <c r="C1875" s="192" t="s">
        <v>295</v>
      </c>
      <c r="D1875" s="199" t="b">
        <v>0</v>
      </c>
      <c r="E1875" s="192" t="s">
        <v>4804</v>
      </c>
      <c r="F1875" s="192" t="s">
        <v>3141</v>
      </c>
      <c r="G1875" s="192" t="s">
        <v>3838</v>
      </c>
      <c r="H1875" s="192" t="s">
        <v>348</v>
      </c>
      <c r="I1875" s="192" t="s">
        <v>295</v>
      </c>
      <c r="J1875" s="192" t="s">
        <v>3831</v>
      </c>
      <c r="K1875" s="192" t="s">
        <v>3793</v>
      </c>
      <c r="L1875" s="192" t="s">
        <v>332</v>
      </c>
      <c r="M1875" s="192" t="s">
        <v>3799</v>
      </c>
      <c r="N1875" s="192" t="s">
        <v>295</v>
      </c>
      <c r="O1875" s="192" t="s">
        <v>3839</v>
      </c>
      <c r="P1875" s="201">
        <v>1</v>
      </c>
      <c r="Q1875" s="192" t="s">
        <v>295</v>
      </c>
      <c r="R1875" s="192" t="s">
        <v>295</v>
      </c>
      <c r="S1875" s="199" t="b">
        <v>0</v>
      </c>
      <c r="T1875" s="201">
        <v>160000</v>
      </c>
      <c r="V1875" s="198">
        <v>43297</v>
      </c>
      <c r="W1875" s="192" t="s">
        <v>174</v>
      </c>
      <c r="X1875" s="200">
        <v>43952</v>
      </c>
      <c r="Y1875" s="200">
        <v>44075</v>
      </c>
      <c r="Z1875" s="192" t="s">
        <v>295</v>
      </c>
      <c r="AC1875" s="192" t="s">
        <v>295</v>
      </c>
      <c r="AD1875" s="167"/>
      <c r="AE1875" s="192" t="s">
        <v>295</v>
      </c>
      <c r="AF1875" s="192" t="s">
        <v>295</v>
      </c>
      <c r="AG1875" s="192" t="s">
        <v>295</v>
      </c>
      <c r="AH1875" s="167"/>
      <c r="AI1875" s="192" t="s">
        <v>295</v>
      </c>
      <c r="AJ1875" s="151" t="str">
        <f t="shared" si="29"/>
        <v>PD&amp;C</v>
      </c>
      <c r="AK1875" s="151" t="b">
        <f>ISNUMBER(SEARCH("IRT",Table1[[#This Row],[Current_Status]]))</f>
        <v>0</v>
      </c>
      <c r="AL1875" s="152">
        <f>YEAR(Table1[[#This Row],[Project_Initiated]])</f>
        <v>2018</v>
      </c>
      <c r="AM1875" s="87">
        <v>43785</v>
      </c>
      <c r="AN1875" s="87" t="str">
        <f>IF(AND(Table1[[#This Row],[Completed Date]]&gt;="07/01/2019"+0,Table1[[#This Row],[Completed Date]]&lt;="6/30/2020"+0),"FY 19-20",IF(AND(Table1[[#This Row],[Completed Date]]&gt;="07/01/2018"+0,Table1[[#This Row],[Completed Date]]&lt;="6/30/2019"+0),"FY 18-19",""))</f>
        <v/>
      </c>
      <c r="AO1875" s="152" t="str">
        <f>IFERROR(FIND("R",Table1[[#This Row],[FS_Priority]]),"")</f>
        <v/>
      </c>
    </row>
    <row r="1876" spans="1:41" hidden="1" x14ac:dyDescent="0.25">
      <c r="A1876" s="192" t="s">
        <v>58</v>
      </c>
      <c r="B1876" s="192" t="s">
        <v>58</v>
      </c>
      <c r="C1876" s="192" t="s">
        <v>295</v>
      </c>
      <c r="D1876" s="199" t="b">
        <v>0</v>
      </c>
      <c r="E1876" s="192" t="s">
        <v>4804</v>
      </c>
      <c r="F1876" s="192" t="s">
        <v>59</v>
      </c>
      <c r="G1876" s="192" t="s">
        <v>3843</v>
      </c>
      <c r="H1876" s="192" t="s">
        <v>348</v>
      </c>
      <c r="I1876" s="192" t="s">
        <v>295</v>
      </c>
      <c r="J1876" s="192" t="s">
        <v>4998</v>
      </c>
      <c r="K1876" s="192" t="s">
        <v>3793</v>
      </c>
      <c r="L1876" s="192" t="s">
        <v>332</v>
      </c>
      <c r="M1876" s="192" t="s">
        <v>3799</v>
      </c>
      <c r="N1876" s="192" t="s">
        <v>295</v>
      </c>
      <c r="O1876" s="192" t="s">
        <v>3839</v>
      </c>
      <c r="P1876" s="201">
        <v>2</v>
      </c>
      <c r="Q1876" s="192" t="s">
        <v>295</v>
      </c>
      <c r="R1876" s="192" t="s">
        <v>295</v>
      </c>
      <c r="S1876" s="199" t="b">
        <v>0</v>
      </c>
      <c r="T1876" s="201">
        <v>2782000</v>
      </c>
      <c r="V1876" s="198">
        <v>43300</v>
      </c>
      <c r="W1876" s="192" t="s">
        <v>74</v>
      </c>
      <c r="X1876" s="200">
        <v>43891</v>
      </c>
      <c r="Y1876" s="200">
        <v>44044</v>
      </c>
      <c r="Z1876" s="192" t="s">
        <v>295</v>
      </c>
      <c r="AC1876" s="192" t="s">
        <v>295</v>
      </c>
      <c r="AE1876" s="192" t="s">
        <v>295</v>
      </c>
      <c r="AF1876" s="192" t="s">
        <v>295</v>
      </c>
      <c r="AG1876" s="192" t="s">
        <v>295</v>
      </c>
      <c r="AH1876" s="167"/>
      <c r="AI1876" s="192" t="s">
        <v>295</v>
      </c>
      <c r="AJ1876" s="151" t="str">
        <f t="shared" si="29"/>
        <v>PD&amp;C</v>
      </c>
      <c r="AK1876" s="151" t="b">
        <f>ISNUMBER(SEARCH("IRT",Table1[[#This Row],[Current_Status]]))</f>
        <v>0</v>
      </c>
      <c r="AL1876" s="152">
        <f>YEAR(Table1[[#This Row],[Project_Initiated]])</f>
        <v>2018</v>
      </c>
      <c r="AM1876" s="87">
        <v>43785</v>
      </c>
      <c r="AN1876" s="87" t="str">
        <f>IF(AND(Table1[[#This Row],[Completed Date]]&gt;="07/01/2019"+0,Table1[[#This Row],[Completed Date]]&lt;="6/30/2020"+0),"FY 19-20",IF(AND(Table1[[#This Row],[Completed Date]]&gt;="07/01/2018"+0,Table1[[#This Row],[Completed Date]]&lt;="6/30/2019"+0),"FY 18-19",""))</f>
        <v/>
      </c>
      <c r="AO1876" s="152" t="str">
        <f>IFERROR(FIND("R",Table1[[#This Row],[FS_Priority]]),"")</f>
        <v/>
      </c>
    </row>
    <row r="1877" spans="1:41" hidden="1" x14ac:dyDescent="0.25">
      <c r="A1877" s="192" t="s">
        <v>62</v>
      </c>
      <c r="B1877" s="192" t="s">
        <v>62</v>
      </c>
      <c r="C1877" s="192" t="s">
        <v>295</v>
      </c>
      <c r="D1877" s="199" t="b">
        <v>0</v>
      </c>
      <c r="E1877" s="192" t="s">
        <v>4804</v>
      </c>
      <c r="F1877" s="192" t="s">
        <v>2831</v>
      </c>
      <c r="G1877" s="192" t="s">
        <v>3845</v>
      </c>
      <c r="H1877" s="192" t="s">
        <v>353</v>
      </c>
      <c r="I1877" s="192" t="s">
        <v>295</v>
      </c>
      <c r="J1877" s="192" t="s">
        <v>5000</v>
      </c>
      <c r="K1877" s="192" t="s">
        <v>3793</v>
      </c>
      <c r="L1877" s="192" t="s">
        <v>332</v>
      </c>
      <c r="M1877" s="192" t="s">
        <v>3799</v>
      </c>
      <c r="N1877" s="192" t="s">
        <v>295</v>
      </c>
      <c r="O1877" s="192" t="s">
        <v>3839</v>
      </c>
      <c r="P1877" s="201">
        <v>4</v>
      </c>
      <c r="Q1877" s="192" t="s">
        <v>295</v>
      </c>
      <c r="R1877" s="192" t="s">
        <v>295</v>
      </c>
      <c r="S1877" s="199" t="b">
        <v>0</v>
      </c>
      <c r="T1877" s="201">
        <v>0</v>
      </c>
      <c r="V1877" s="198">
        <v>43312</v>
      </c>
      <c r="W1877" s="192" t="s">
        <v>4500</v>
      </c>
      <c r="X1877"/>
      <c r="Z1877" s="192" t="s">
        <v>295</v>
      </c>
      <c r="AC1877" s="192" t="s">
        <v>295</v>
      </c>
      <c r="AE1877" s="192" t="s">
        <v>295</v>
      </c>
      <c r="AF1877" s="192" t="s">
        <v>295</v>
      </c>
      <c r="AG1877" s="192" t="s">
        <v>295</v>
      </c>
      <c r="AH1877" s="167"/>
      <c r="AI1877" s="192" t="s">
        <v>295</v>
      </c>
      <c r="AJ1877" s="151" t="str">
        <f t="shared" si="29"/>
        <v>PD&amp;C</v>
      </c>
      <c r="AK1877" s="151" t="b">
        <f>ISNUMBER(SEARCH("IRT",Table1[[#This Row],[Current_Status]]))</f>
        <v>0</v>
      </c>
      <c r="AL1877" s="152">
        <f>YEAR(Table1[[#This Row],[Project_Initiated]])</f>
        <v>2018</v>
      </c>
      <c r="AM1877" s="87">
        <v>43785</v>
      </c>
      <c r="AN1877" s="87" t="str">
        <f>IF(AND(Table1[[#This Row],[Completed Date]]&gt;="07/01/2019"+0,Table1[[#This Row],[Completed Date]]&lt;="6/30/2020"+0),"FY 19-20",IF(AND(Table1[[#This Row],[Completed Date]]&gt;="07/01/2018"+0,Table1[[#This Row],[Completed Date]]&lt;="6/30/2019"+0),"FY 18-19",""))</f>
        <v/>
      </c>
      <c r="AO1877" s="152" t="str">
        <f>IFERROR(FIND("R",Table1[[#This Row],[FS_Priority]]),"")</f>
        <v/>
      </c>
    </row>
    <row r="1878" spans="1:41" hidden="1" x14ac:dyDescent="0.25">
      <c r="A1878" s="192" t="s">
        <v>60</v>
      </c>
      <c r="B1878" s="192" t="s">
        <v>60</v>
      </c>
      <c r="C1878" s="192" t="s">
        <v>295</v>
      </c>
      <c r="D1878" s="199" t="b">
        <v>0</v>
      </c>
      <c r="E1878" s="192" t="s">
        <v>4804</v>
      </c>
      <c r="F1878" s="192" t="s">
        <v>61</v>
      </c>
      <c r="G1878" s="192" t="s">
        <v>3844</v>
      </c>
      <c r="H1878" s="192" t="s">
        <v>359</v>
      </c>
      <c r="I1878" s="192" t="s">
        <v>295</v>
      </c>
      <c r="J1878" s="192" t="s">
        <v>3831</v>
      </c>
      <c r="K1878" s="192" t="s">
        <v>3793</v>
      </c>
      <c r="L1878" s="192" t="s">
        <v>332</v>
      </c>
      <c r="M1878" s="192" t="s">
        <v>3799</v>
      </c>
      <c r="N1878" s="192" t="s">
        <v>295</v>
      </c>
      <c r="O1878" s="192" t="s">
        <v>3839</v>
      </c>
      <c r="P1878" s="201">
        <v>3</v>
      </c>
      <c r="Q1878" s="192" t="s">
        <v>295</v>
      </c>
      <c r="R1878" s="192" t="s">
        <v>295</v>
      </c>
      <c r="S1878" s="199" t="b">
        <v>0</v>
      </c>
      <c r="T1878" s="201">
        <v>50000</v>
      </c>
      <c r="V1878" s="198">
        <v>43312</v>
      </c>
      <c r="W1878" s="192" t="s">
        <v>4999</v>
      </c>
      <c r="X1878"/>
      <c r="Z1878" s="192" t="s">
        <v>295</v>
      </c>
      <c r="AC1878" s="192" t="s">
        <v>295</v>
      </c>
      <c r="AD1878" s="167"/>
      <c r="AE1878" s="192" t="s">
        <v>295</v>
      </c>
      <c r="AF1878" s="192" t="s">
        <v>295</v>
      </c>
      <c r="AG1878" s="192" t="s">
        <v>295</v>
      </c>
      <c r="AH1878" s="167"/>
      <c r="AI1878" s="192" t="s">
        <v>295</v>
      </c>
      <c r="AJ1878" s="151" t="str">
        <f t="shared" si="29"/>
        <v>PD&amp;C</v>
      </c>
      <c r="AK1878" s="151" t="b">
        <f>ISNUMBER(SEARCH("IRT",Table1[[#This Row],[Current_Status]]))</f>
        <v>0</v>
      </c>
      <c r="AL1878" s="152">
        <f>YEAR(Table1[[#This Row],[Project_Initiated]])</f>
        <v>2018</v>
      </c>
      <c r="AM1878" s="87">
        <v>43785</v>
      </c>
      <c r="AN1878" s="87" t="str">
        <f>IF(AND(Table1[[#This Row],[Completed Date]]&gt;="07/01/2019"+0,Table1[[#This Row],[Completed Date]]&lt;="6/30/2020"+0),"FY 19-20",IF(AND(Table1[[#This Row],[Completed Date]]&gt;="07/01/2018"+0,Table1[[#This Row],[Completed Date]]&lt;="6/30/2019"+0),"FY 18-19",""))</f>
        <v/>
      </c>
      <c r="AO1878" s="152" t="str">
        <f>IFERROR(FIND("R",Table1[[#This Row],[FS_Priority]]),"")</f>
        <v/>
      </c>
    </row>
    <row r="1879" spans="1:41" hidden="1" x14ac:dyDescent="0.25">
      <c r="A1879" s="192" t="s">
        <v>150</v>
      </c>
      <c r="B1879" s="192" t="s">
        <v>150</v>
      </c>
      <c r="C1879" s="192" t="s">
        <v>295</v>
      </c>
      <c r="D1879" s="199" t="b">
        <v>0</v>
      </c>
      <c r="E1879" s="192" t="s">
        <v>141</v>
      </c>
      <c r="F1879" s="192" t="s">
        <v>2963</v>
      </c>
      <c r="G1879" s="192" t="s">
        <v>4030</v>
      </c>
      <c r="H1879" s="192" t="s">
        <v>410</v>
      </c>
      <c r="I1879" s="192" t="s">
        <v>295</v>
      </c>
      <c r="J1879" s="192" t="s">
        <v>4988</v>
      </c>
      <c r="K1879" s="192" t="s">
        <v>3951</v>
      </c>
      <c r="L1879" s="192" t="s">
        <v>381</v>
      </c>
      <c r="M1879" s="192" t="s">
        <v>4032</v>
      </c>
      <c r="N1879" s="192" t="s">
        <v>295</v>
      </c>
      <c r="O1879" s="192" t="s">
        <v>3829</v>
      </c>
      <c r="P1879" s="201">
        <v>1</v>
      </c>
      <c r="Q1879" s="192" t="s">
        <v>295</v>
      </c>
      <c r="R1879" s="192" t="s">
        <v>295</v>
      </c>
      <c r="S1879" s="199" t="b">
        <v>0</v>
      </c>
      <c r="T1879" s="201">
        <v>95250</v>
      </c>
      <c r="V1879" s="198">
        <v>43328</v>
      </c>
      <c r="W1879" s="192" t="s">
        <v>2894</v>
      </c>
      <c r="X1879" s="200">
        <v>43497</v>
      </c>
      <c r="Y1879" s="200">
        <v>43497</v>
      </c>
      <c r="Z1879" s="192" t="s">
        <v>295</v>
      </c>
      <c r="AC1879" s="192" t="s">
        <v>295</v>
      </c>
      <c r="AE1879" s="192" t="s">
        <v>295</v>
      </c>
      <c r="AF1879" s="192" t="s">
        <v>295</v>
      </c>
      <c r="AG1879" s="192" t="s">
        <v>295</v>
      </c>
      <c r="AH1879" s="167"/>
      <c r="AI1879" s="192" t="s">
        <v>295</v>
      </c>
      <c r="AJ1879" s="151" t="str">
        <f t="shared" si="29"/>
        <v>PD&amp;C</v>
      </c>
      <c r="AK1879" s="151" t="b">
        <f>ISNUMBER(SEARCH("IRT",Table1[[#This Row],[Current_Status]]))</f>
        <v>0</v>
      </c>
      <c r="AL1879" s="152">
        <f>YEAR(Table1[[#This Row],[Project_Initiated]])</f>
        <v>2018</v>
      </c>
      <c r="AM1879" s="87">
        <v>43785</v>
      </c>
      <c r="AN1879" s="87" t="str">
        <f>IF(AND(Table1[[#This Row],[Completed Date]]&gt;="07/01/2019"+0,Table1[[#This Row],[Completed Date]]&lt;="6/30/2020"+0),"FY 19-20",IF(AND(Table1[[#This Row],[Completed Date]]&gt;="07/01/2018"+0,Table1[[#This Row],[Completed Date]]&lt;="6/30/2019"+0),"FY 18-19",""))</f>
        <v/>
      </c>
      <c r="AO1879" s="152" t="str">
        <f>IFERROR(FIND("R",Table1[[#This Row],[FS_Priority]]),"")</f>
        <v/>
      </c>
    </row>
    <row r="1880" spans="1:41" hidden="1" x14ac:dyDescent="0.25">
      <c r="A1880" s="192" t="s">
        <v>2814</v>
      </c>
      <c r="B1880" s="192" t="s">
        <v>2814</v>
      </c>
      <c r="C1880" s="192" t="s">
        <v>295</v>
      </c>
      <c r="D1880" s="199" t="b">
        <v>0</v>
      </c>
      <c r="E1880" s="192" t="s">
        <v>4804</v>
      </c>
      <c r="F1880" s="192" t="s">
        <v>2815</v>
      </c>
      <c r="G1880" s="192" t="s">
        <v>2816</v>
      </c>
      <c r="H1880" s="192" t="s">
        <v>295</v>
      </c>
      <c r="I1880" s="192" t="s">
        <v>295</v>
      </c>
      <c r="J1880" s="192" t="s">
        <v>4182</v>
      </c>
      <c r="K1880" s="192" t="s">
        <v>3793</v>
      </c>
      <c r="L1880" s="192" t="s">
        <v>332</v>
      </c>
      <c r="M1880" s="192" t="s">
        <v>358</v>
      </c>
      <c r="N1880" s="192" t="s">
        <v>295</v>
      </c>
      <c r="O1880" s="192" t="s">
        <v>358</v>
      </c>
      <c r="P1880" s="201">
        <v>18</v>
      </c>
      <c r="Q1880" s="192" t="s">
        <v>295</v>
      </c>
      <c r="R1880" s="192" t="s">
        <v>295</v>
      </c>
      <c r="S1880" s="199" t="b">
        <v>0</v>
      </c>
      <c r="T1880" s="201">
        <v>762250</v>
      </c>
      <c r="V1880" s="198">
        <v>43410</v>
      </c>
      <c r="W1880" s="192" t="s">
        <v>2846</v>
      </c>
      <c r="X1880"/>
      <c r="Z1880" s="192" t="s">
        <v>295</v>
      </c>
      <c r="AC1880" s="192" t="s">
        <v>295</v>
      </c>
      <c r="AE1880" s="192" t="s">
        <v>295</v>
      </c>
      <c r="AF1880" s="192" t="s">
        <v>295</v>
      </c>
      <c r="AG1880" s="192" t="s">
        <v>295</v>
      </c>
      <c r="AH1880" s="167"/>
      <c r="AI1880" s="192" t="s">
        <v>295</v>
      </c>
      <c r="AJ1880" s="151" t="str">
        <f t="shared" si="29"/>
        <v>PD&amp;C</v>
      </c>
      <c r="AK1880" s="151" t="b">
        <f>ISNUMBER(SEARCH("IRT",Table1[[#This Row],[Current_Status]]))</f>
        <v>0</v>
      </c>
      <c r="AL1880" s="152">
        <f>YEAR(Table1[[#This Row],[Project_Initiated]])</f>
        <v>2018</v>
      </c>
      <c r="AM1880" s="87">
        <v>43785</v>
      </c>
      <c r="AN1880" s="87" t="str">
        <f>IF(AND(Table1[[#This Row],[Completed Date]]&gt;="07/01/2019"+0,Table1[[#This Row],[Completed Date]]&lt;="6/30/2020"+0),"FY 19-20",IF(AND(Table1[[#This Row],[Completed Date]]&gt;="07/01/2018"+0,Table1[[#This Row],[Completed Date]]&lt;="6/30/2019"+0),"FY 18-19",""))</f>
        <v/>
      </c>
      <c r="AO1880" s="152" t="str">
        <f>IFERROR(FIND("R",Table1[[#This Row],[FS_Priority]]),"")</f>
        <v/>
      </c>
    </row>
    <row r="1881" spans="1:41" hidden="1" x14ac:dyDescent="0.25">
      <c r="A1881" s="192" t="s">
        <v>223</v>
      </c>
      <c r="B1881" s="192" t="s">
        <v>223</v>
      </c>
      <c r="C1881" s="192" t="s">
        <v>295</v>
      </c>
      <c r="D1881" s="199" t="b">
        <v>0</v>
      </c>
      <c r="E1881" s="192" t="s">
        <v>4818</v>
      </c>
      <c r="F1881" s="192" t="s">
        <v>4941</v>
      </c>
      <c r="G1881" s="192" t="s">
        <v>4287</v>
      </c>
      <c r="H1881" s="192" t="s">
        <v>351</v>
      </c>
      <c r="I1881" s="192" t="s">
        <v>295</v>
      </c>
      <c r="J1881" s="192" t="s">
        <v>3831</v>
      </c>
      <c r="K1881" s="192" t="s">
        <v>4268</v>
      </c>
      <c r="L1881" s="192" t="s">
        <v>521</v>
      </c>
      <c r="M1881" s="192" t="s">
        <v>4288</v>
      </c>
      <c r="N1881" s="192" t="s">
        <v>295</v>
      </c>
      <c r="O1881" s="192" t="s">
        <v>4522</v>
      </c>
      <c r="P1881" s="201">
        <v>2</v>
      </c>
      <c r="Q1881" s="192" t="s">
        <v>295</v>
      </c>
      <c r="R1881" s="192" t="s">
        <v>295</v>
      </c>
      <c r="S1881" s="199" t="b">
        <v>0</v>
      </c>
      <c r="T1881" s="201">
        <v>50000</v>
      </c>
      <c r="V1881" s="198">
        <v>43332</v>
      </c>
      <c r="W1881" s="192" t="s">
        <v>74</v>
      </c>
      <c r="X1881" s="200">
        <v>43831</v>
      </c>
      <c r="Y1881" s="200">
        <v>43922</v>
      </c>
      <c r="Z1881" s="192" t="s">
        <v>295</v>
      </c>
      <c r="AC1881" s="192" t="s">
        <v>295</v>
      </c>
      <c r="AE1881" s="192" t="s">
        <v>295</v>
      </c>
      <c r="AF1881" s="192" t="s">
        <v>295</v>
      </c>
      <c r="AG1881" s="192" t="s">
        <v>295</v>
      </c>
      <c r="AH1881" s="167"/>
      <c r="AI1881" s="192" t="s">
        <v>295</v>
      </c>
      <c r="AJ1881" s="151" t="str">
        <f t="shared" si="29"/>
        <v>PD&amp;C</v>
      </c>
      <c r="AK1881" s="151" t="b">
        <f>ISNUMBER(SEARCH("IRT",Table1[[#This Row],[Current_Status]]))</f>
        <v>0</v>
      </c>
      <c r="AL1881" s="152">
        <f>YEAR(Table1[[#This Row],[Project_Initiated]])</f>
        <v>2018</v>
      </c>
      <c r="AM1881" s="87">
        <v>43785</v>
      </c>
      <c r="AN1881" s="87" t="str">
        <f>IF(AND(Table1[[#This Row],[Completed Date]]&gt;="07/01/2019"+0,Table1[[#This Row],[Completed Date]]&lt;="6/30/2020"+0),"FY 19-20",IF(AND(Table1[[#This Row],[Completed Date]]&gt;="07/01/2018"+0,Table1[[#This Row],[Completed Date]]&lt;="6/30/2019"+0),"FY 18-19",""))</f>
        <v/>
      </c>
      <c r="AO1881" s="152" t="str">
        <f>IFERROR(FIND("R",Table1[[#This Row],[FS_Priority]]),"")</f>
        <v/>
      </c>
    </row>
    <row r="1882" spans="1:41" hidden="1" x14ac:dyDescent="0.25">
      <c r="A1882" s="192" t="s">
        <v>69</v>
      </c>
      <c r="B1882" s="192" t="s">
        <v>69</v>
      </c>
      <c r="C1882" s="192" t="s">
        <v>295</v>
      </c>
      <c r="D1882" s="199" t="b">
        <v>0</v>
      </c>
      <c r="E1882" s="192" t="s">
        <v>4804</v>
      </c>
      <c r="F1882" s="192" t="s">
        <v>3096</v>
      </c>
      <c r="G1882" s="192" t="s">
        <v>3849</v>
      </c>
      <c r="H1882" s="192" t="s">
        <v>295</v>
      </c>
      <c r="I1882" s="192" t="s">
        <v>295</v>
      </c>
      <c r="J1882" s="192" t="s">
        <v>3835</v>
      </c>
      <c r="K1882" s="192" t="s">
        <v>3793</v>
      </c>
      <c r="L1882" s="192" t="s">
        <v>332</v>
      </c>
      <c r="M1882" s="192" t="s">
        <v>3799</v>
      </c>
      <c r="N1882" s="192" t="s">
        <v>295</v>
      </c>
      <c r="O1882" s="192" t="s">
        <v>352</v>
      </c>
      <c r="P1882" s="201">
        <v>8</v>
      </c>
      <c r="Q1882" s="192" t="s">
        <v>295</v>
      </c>
      <c r="R1882" s="192" t="s">
        <v>295</v>
      </c>
      <c r="S1882" s="199" t="b">
        <v>0</v>
      </c>
      <c r="T1882" s="201">
        <v>0</v>
      </c>
      <c r="V1882" s="198">
        <v>43327</v>
      </c>
      <c r="W1882" s="192" t="s">
        <v>38</v>
      </c>
      <c r="X1882" s="200">
        <v>43709</v>
      </c>
      <c r="Y1882" s="200">
        <v>43770</v>
      </c>
      <c r="Z1882" s="192" t="s">
        <v>295</v>
      </c>
      <c r="AC1882" s="192" t="s">
        <v>295</v>
      </c>
      <c r="AE1882" s="192" t="s">
        <v>295</v>
      </c>
      <c r="AF1882" s="192" t="s">
        <v>295</v>
      </c>
      <c r="AG1882" s="192" t="s">
        <v>295</v>
      </c>
      <c r="AH1882" s="167"/>
      <c r="AI1882" s="192" t="s">
        <v>295</v>
      </c>
      <c r="AJ1882" s="151" t="str">
        <f t="shared" si="29"/>
        <v>PD&amp;C</v>
      </c>
      <c r="AK1882" s="151" t="b">
        <f>ISNUMBER(SEARCH("IRT",Table1[[#This Row],[Current_Status]]))</f>
        <v>0</v>
      </c>
      <c r="AL1882" s="152">
        <f>YEAR(Table1[[#This Row],[Project_Initiated]])</f>
        <v>2018</v>
      </c>
      <c r="AM1882" s="87">
        <v>43785</v>
      </c>
      <c r="AN1882" s="87" t="str">
        <f>IF(AND(Table1[[#This Row],[Completed Date]]&gt;="07/01/2019"+0,Table1[[#This Row],[Completed Date]]&lt;="6/30/2020"+0),"FY 19-20",IF(AND(Table1[[#This Row],[Completed Date]]&gt;="07/01/2018"+0,Table1[[#This Row],[Completed Date]]&lt;="6/30/2019"+0),"FY 18-19",""))</f>
        <v/>
      </c>
      <c r="AO1882" s="152" t="str">
        <f>IFERROR(FIND("R",Table1[[#This Row],[FS_Priority]]),"")</f>
        <v/>
      </c>
    </row>
    <row r="1883" spans="1:41" hidden="1" x14ac:dyDescent="0.25">
      <c r="A1883" s="192" t="s">
        <v>2812</v>
      </c>
      <c r="B1883" s="192" t="s">
        <v>2812</v>
      </c>
      <c r="C1883" s="192" t="s">
        <v>295</v>
      </c>
      <c r="D1883" s="199" t="b">
        <v>0</v>
      </c>
      <c r="E1883" s="192" t="s">
        <v>4804</v>
      </c>
      <c r="F1883" s="192" t="s">
        <v>2813</v>
      </c>
      <c r="G1883" s="192" t="s">
        <v>295</v>
      </c>
      <c r="H1883" s="192" t="s">
        <v>295</v>
      </c>
      <c r="I1883" s="192" t="s">
        <v>295</v>
      </c>
      <c r="J1883" s="192" t="s">
        <v>4200</v>
      </c>
      <c r="K1883" s="192" t="s">
        <v>3793</v>
      </c>
      <c r="L1883" s="192" t="s">
        <v>332</v>
      </c>
      <c r="M1883" s="192" t="s">
        <v>4149</v>
      </c>
      <c r="N1883" s="192" t="s">
        <v>295</v>
      </c>
      <c r="O1883" s="192" t="s">
        <v>4443</v>
      </c>
      <c r="P1883" s="201">
        <v>13</v>
      </c>
      <c r="Q1883" s="192" t="s">
        <v>295</v>
      </c>
      <c r="R1883" s="192" t="s">
        <v>295</v>
      </c>
      <c r="S1883" s="199" t="b">
        <v>0</v>
      </c>
      <c r="T1883" s="201">
        <v>0</v>
      </c>
      <c r="V1883" s="198">
        <v>43404</v>
      </c>
      <c r="W1883" s="192" t="s">
        <v>2845</v>
      </c>
      <c r="X1883" s="200">
        <v>44562</v>
      </c>
      <c r="Y1883" s="200">
        <v>45536</v>
      </c>
      <c r="Z1883" s="192" t="s">
        <v>295</v>
      </c>
      <c r="AC1883" s="192" t="s">
        <v>295</v>
      </c>
      <c r="AE1883" s="192" t="s">
        <v>295</v>
      </c>
      <c r="AF1883" s="192" t="s">
        <v>295</v>
      </c>
      <c r="AG1883" s="192" t="s">
        <v>295</v>
      </c>
      <c r="AH1883" s="167"/>
      <c r="AI1883" s="192" t="s">
        <v>295</v>
      </c>
      <c r="AJ1883" s="151" t="str">
        <f t="shared" si="29"/>
        <v>PD&amp;C</v>
      </c>
      <c r="AK1883" s="151" t="b">
        <f>ISNUMBER(SEARCH("IRT",Table1[[#This Row],[Current_Status]]))</f>
        <v>0</v>
      </c>
      <c r="AL1883" s="152">
        <f>YEAR(Table1[[#This Row],[Project_Initiated]])</f>
        <v>2018</v>
      </c>
      <c r="AM1883" s="87">
        <v>43785</v>
      </c>
      <c r="AN1883" s="87" t="str">
        <f>IF(AND(Table1[[#This Row],[Completed Date]]&gt;="07/01/2019"+0,Table1[[#This Row],[Completed Date]]&lt;="6/30/2020"+0),"FY 19-20",IF(AND(Table1[[#This Row],[Completed Date]]&gt;="07/01/2018"+0,Table1[[#This Row],[Completed Date]]&lt;="6/30/2019"+0),"FY 18-19",""))</f>
        <v/>
      </c>
      <c r="AO1883" s="152" t="str">
        <f>IFERROR(FIND("R",Table1[[#This Row],[FS_Priority]]),"")</f>
        <v/>
      </c>
    </row>
    <row r="1884" spans="1:41" hidden="1" x14ac:dyDescent="0.25">
      <c r="A1884" s="192" t="s">
        <v>266</v>
      </c>
      <c r="B1884" s="192" t="s">
        <v>266</v>
      </c>
      <c r="C1884" s="192" t="s">
        <v>295</v>
      </c>
      <c r="D1884" s="199" t="b">
        <v>0</v>
      </c>
      <c r="E1884" s="192" t="s">
        <v>267</v>
      </c>
      <c r="F1884" s="192" t="s">
        <v>4737</v>
      </c>
      <c r="G1884" s="192" t="s">
        <v>268</v>
      </c>
      <c r="H1884" s="192" t="s">
        <v>295</v>
      </c>
      <c r="I1884" s="192" t="s">
        <v>295</v>
      </c>
      <c r="J1884" s="192" t="s">
        <v>3847</v>
      </c>
      <c r="K1884" s="192" t="s">
        <v>37</v>
      </c>
      <c r="L1884" s="192" t="s">
        <v>478</v>
      </c>
      <c r="M1884" s="192" t="s">
        <v>269</v>
      </c>
      <c r="N1884" s="192" t="s">
        <v>295</v>
      </c>
      <c r="O1884" s="192" t="s">
        <v>269</v>
      </c>
      <c r="P1884" s="201">
        <v>13</v>
      </c>
      <c r="Q1884" s="192" t="s">
        <v>295</v>
      </c>
      <c r="R1884" s="192" t="s">
        <v>295</v>
      </c>
      <c r="S1884" s="199" t="b">
        <v>0</v>
      </c>
      <c r="T1884" s="201">
        <v>1250000</v>
      </c>
      <c r="U1884" s="201">
        <v>0</v>
      </c>
      <c r="V1884" s="198">
        <v>43390</v>
      </c>
      <c r="W1884" s="192" t="s">
        <v>3176</v>
      </c>
      <c r="X1884"/>
      <c r="Z1884" s="192" t="s">
        <v>295</v>
      </c>
      <c r="AC1884" s="192" t="s">
        <v>295</v>
      </c>
      <c r="AE1884" s="192" t="s">
        <v>295</v>
      </c>
      <c r="AF1884" s="192" t="s">
        <v>295</v>
      </c>
      <c r="AG1884" s="192" t="s">
        <v>295</v>
      </c>
      <c r="AH1884" s="167"/>
      <c r="AI1884" s="192" t="s">
        <v>295</v>
      </c>
      <c r="AJ1884" s="151" t="str">
        <f t="shared" si="29"/>
        <v>PD&amp;C</v>
      </c>
      <c r="AK1884" s="151" t="b">
        <f>ISNUMBER(SEARCH("IRT",Table1[[#This Row],[Current_Status]]))</f>
        <v>0</v>
      </c>
      <c r="AL1884" s="152">
        <f>YEAR(Table1[[#This Row],[Project_Initiated]])</f>
        <v>2018</v>
      </c>
      <c r="AM1884" s="87">
        <v>43785</v>
      </c>
      <c r="AN1884" s="87" t="str">
        <f>IF(AND(Table1[[#This Row],[Completed Date]]&gt;="07/01/2019"+0,Table1[[#This Row],[Completed Date]]&lt;="6/30/2020"+0),"FY 19-20",IF(AND(Table1[[#This Row],[Completed Date]]&gt;="07/01/2018"+0,Table1[[#This Row],[Completed Date]]&lt;="6/30/2019"+0),"FY 18-19",""))</f>
        <v/>
      </c>
      <c r="AO1884" s="152" t="str">
        <f>IFERROR(FIND("R",Table1[[#This Row],[FS_Priority]]),"")</f>
        <v/>
      </c>
    </row>
    <row r="1885" spans="1:41" hidden="1" x14ac:dyDescent="0.25">
      <c r="A1885" s="192" t="s">
        <v>2842</v>
      </c>
      <c r="B1885" s="192" t="s">
        <v>2842</v>
      </c>
      <c r="C1885" s="192" t="s">
        <v>295</v>
      </c>
      <c r="D1885" s="199" t="b">
        <v>0</v>
      </c>
      <c r="E1885" s="192" t="s">
        <v>192</v>
      </c>
      <c r="F1885" s="192" t="s">
        <v>2843</v>
      </c>
      <c r="G1885" s="192" t="s">
        <v>2844</v>
      </c>
      <c r="H1885" s="192" t="s">
        <v>295</v>
      </c>
      <c r="I1885" s="192" t="s">
        <v>295</v>
      </c>
      <c r="J1885" s="192" t="s">
        <v>2886</v>
      </c>
      <c r="K1885" s="192" t="s">
        <v>4177</v>
      </c>
      <c r="L1885" s="192" t="s">
        <v>2976</v>
      </c>
      <c r="M1885" s="192" t="s">
        <v>4179</v>
      </c>
      <c r="N1885" s="192" t="s">
        <v>295</v>
      </c>
      <c r="O1885" s="192" t="s">
        <v>352</v>
      </c>
      <c r="P1885" s="201">
        <v>1</v>
      </c>
      <c r="Q1885" s="192" t="s">
        <v>295</v>
      </c>
      <c r="R1885" s="192" t="s">
        <v>295</v>
      </c>
      <c r="S1885" s="199" t="b">
        <v>0</v>
      </c>
      <c r="V1885" s="198">
        <v>43431</v>
      </c>
      <c r="W1885" s="192" t="s">
        <v>2886</v>
      </c>
      <c r="X1885"/>
      <c r="Z1885" s="192" t="s">
        <v>295</v>
      </c>
      <c r="AC1885" s="192" t="s">
        <v>295</v>
      </c>
      <c r="AE1885" s="192" t="s">
        <v>295</v>
      </c>
      <c r="AF1885" s="192" t="s">
        <v>295</v>
      </c>
      <c r="AG1885" s="192" t="s">
        <v>295</v>
      </c>
      <c r="AH1885" s="167"/>
      <c r="AI1885" s="192" t="s">
        <v>295</v>
      </c>
      <c r="AJ1885" s="151" t="str">
        <f t="shared" si="29"/>
        <v>PD&amp;C</v>
      </c>
      <c r="AK1885" s="151" t="b">
        <f>ISNUMBER(SEARCH("IRT",Table1[[#This Row],[Current_Status]]))</f>
        <v>0</v>
      </c>
      <c r="AL1885" s="152">
        <f>YEAR(Table1[[#This Row],[Project_Initiated]])</f>
        <v>2018</v>
      </c>
      <c r="AM1885" s="87">
        <v>43785</v>
      </c>
      <c r="AN1885" s="87" t="str">
        <f>IF(AND(Table1[[#This Row],[Completed Date]]&gt;="07/01/2019"+0,Table1[[#This Row],[Completed Date]]&lt;="6/30/2020"+0),"FY 19-20",IF(AND(Table1[[#This Row],[Completed Date]]&gt;="07/01/2018"+0,Table1[[#This Row],[Completed Date]]&lt;="6/30/2019"+0),"FY 18-19",""))</f>
        <v/>
      </c>
      <c r="AO1885" s="152" t="str">
        <f>IFERROR(FIND("R",Table1[[#This Row],[FS_Priority]]),"")</f>
        <v/>
      </c>
    </row>
    <row r="1886" spans="1:41" hidden="1" x14ac:dyDescent="0.25">
      <c r="A1886" s="192" t="s">
        <v>2857</v>
      </c>
      <c r="B1886" s="192" t="s">
        <v>2857</v>
      </c>
      <c r="C1886" s="192" t="s">
        <v>295</v>
      </c>
      <c r="D1886" s="199" t="b">
        <v>0</v>
      </c>
      <c r="E1886" s="192" t="s">
        <v>4804</v>
      </c>
      <c r="F1886" s="192" t="s">
        <v>3143</v>
      </c>
      <c r="G1886" s="192" t="s">
        <v>3852</v>
      </c>
      <c r="H1886" s="192" t="s">
        <v>295</v>
      </c>
      <c r="I1886" s="192" t="s">
        <v>295</v>
      </c>
      <c r="J1886" s="192" t="s">
        <v>3831</v>
      </c>
      <c r="K1886" s="192" t="s">
        <v>3793</v>
      </c>
      <c r="L1886" s="192" t="s">
        <v>332</v>
      </c>
      <c r="M1886" s="192" t="s">
        <v>3832</v>
      </c>
      <c r="N1886" s="192" t="s">
        <v>295</v>
      </c>
      <c r="O1886" s="192" t="s">
        <v>3829</v>
      </c>
      <c r="P1886" s="201">
        <v>12</v>
      </c>
      <c r="Q1886" s="192" t="s">
        <v>295</v>
      </c>
      <c r="R1886" s="192" t="s">
        <v>295</v>
      </c>
      <c r="S1886" s="199" t="b">
        <v>0</v>
      </c>
      <c r="T1886" s="201">
        <v>1696000</v>
      </c>
      <c r="V1886" s="198">
        <v>43440</v>
      </c>
      <c r="W1886" s="192" t="s">
        <v>2836</v>
      </c>
      <c r="X1886" s="200">
        <v>43862</v>
      </c>
      <c r="Y1886" s="200">
        <v>43862</v>
      </c>
      <c r="Z1886" s="192" t="s">
        <v>295</v>
      </c>
      <c r="AC1886" s="192" t="s">
        <v>295</v>
      </c>
      <c r="AE1886" s="192" t="s">
        <v>295</v>
      </c>
      <c r="AF1886" s="192" t="s">
        <v>295</v>
      </c>
      <c r="AG1886" s="192" t="s">
        <v>295</v>
      </c>
      <c r="AH1886" s="167"/>
      <c r="AI1886" s="192" t="s">
        <v>295</v>
      </c>
      <c r="AJ1886" s="151" t="str">
        <f t="shared" si="29"/>
        <v>PD&amp;C</v>
      </c>
      <c r="AK1886" s="151" t="b">
        <f>ISNUMBER(SEARCH("IRT",Table1[[#This Row],[Current_Status]]))</f>
        <v>0</v>
      </c>
      <c r="AL1886" s="152">
        <f>YEAR(Table1[[#This Row],[Project_Initiated]])</f>
        <v>2018</v>
      </c>
      <c r="AM1886" s="87">
        <v>43785</v>
      </c>
      <c r="AN1886" s="87" t="str">
        <f>IF(AND(Table1[[#This Row],[Completed Date]]&gt;="07/01/2019"+0,Table1[[#This Row],[Completed Date]]&lt;="6/30/2020"+0),"FY 19-20",IF(AND(Table1[[#This Row],[Completed Date]]&gt;="07/01/2018"+0,Table1[[#This Row],[Completed Date]]&lt;="6/30/2019"+0),"FY 18-19",""))</f>
        <v/>
      </c>
      <c r="AO1886" s="152" t="str">
        <f>IFERROR(FIND("R",Table1[[#This Row],[FS_Priority]]),"")</f>
        <v/>
      </c>
    </row>
    <row r="1887" spans="1:41" hidden="1" x14ac:dyDescent="0.25">
      <c r="A1887" s="192" t="s">
        <v>3032</v>
      </c>
      <c r="B1887" s="192" t="s">
        <v>3032</v>
      </c>
      <c r="C1887" s="192" t="s">
        <v>295</v>
      </c>
      <c r="D1887" s="199" t="b">
        <v>0</v>
      </c>
      <c r="E1887" s="192" t="s">
        <v>4804</v>
      </c>
      <c r="F1887" s="192" t="s">
        <v>3046</v>
      </c>
      <c r="G1887" s="192" t="s">
        <v>3047</v>
      </c>
      <c r="H1887" s="192" t="s">
        <v>295</v>
      </c>
      <c r="I1887" s="192" t="s">
        <v>295</v>
      </c>
      <c r="J1887" s="192" t="s">
        <v>4369</v>
      </c>
      <c r="K1887" s="192" t="s">
        <v>3793</v>
      </c>
      <c r="L1887" s="192" t="s">
        <v>332</v>
      </c>
      <c r="M1887" s="192" t="s">
        <v>177</v>
      </c>
      <c r="N1887" s="192" t="s">
        <v>295</v>
      </c>
      <c r="O1887" s="192" t="s">
        <v>177</v>
      </c>
      <c r="P1887" s="201">
        <v>10</v>
      </c>
      <c r="Q1887" s="192" t="s">
        <v>295</v>
      </c>
      <c r="R1887" s="192" t="s">
        <v>295</v>
      </c>
      <c r="S1887" s="199" t="b">
        <v>0</v>
      </c>
      <c r="T1887" s="201">
        <v>65000</v>
      </c>
      <c r="V1887" s="198">
        <v>43528</v>
      </c>
      <c r="W1887" s="192" t="s">
        <v>3185</v>
      </c>
      <c r="X1887"/>
      <c r="Z1887" s="192" t="s">
        <v>295</v>
      </c>
      <c r="AC1887" s="192" t="s">
        <v>295</v>
      </c>
      <c r="AE1887" s="192" t="s">
        <v>295</v>
      </c>
      <c r="AF1887" s="192" t="s">
        <v>295</v>
      </c>
      <c r="AG1887" s="192" t="s">
        <v>295</v>
      </c>
      <c r="AH1887"/>
      <c r="AI1887" s="192" t="s">
        <v>295</v>
      </c>
      <c r="AJ1887" s="151" t="str">
        <f t="shared" si="29"/>
        <v>PD&amp;C</v>
      </c>
      <c r="AK1887" s="151" t="b">
        <f>ISNUMBER(SEARCH("IRT",Table1[[#This Row],[Current_Status]]))</f>
        <v>0</v>
      </c>
      <c r="AL1887" s="152">
        <f>YEAR(Table1[[#This Row],[Project_Initiated]])</f>
        <v>2019</v>
      </c>
      <c r="AM1887" s="87">
        <v>43785</v>
      </c>
      <c r="AN1887" s="87" t="str">
        <f>IF(AND(Table1[[#This Row],[Completed Date]]&gt;="07/01/2019"+0,Table1[[#This Row],[Completed Date]]&lt;="6/30/2020"+0),"FY 19-20",IF(AND(Table1[[#This Row],[Completed Date]]&gt;="07/01/2018"+0,Table1[[#This Row],[Completed Date]]&lt;="6/30/2019"+0),"FY 18-19",""))</f>
        <v/>
      </c>
      <c r="AO1887" s="152" t="str">
        <f>IFERROR(FIND("R",Table1[[#This Row],[FS_Priority]]),"")</f>
        <v/>
      </c>
    </row>
    <row r="1888" spans="1:41" hidden="1" x14ac:dyDescent="0.25">
      <c r="A1888" s="192" t="s">
        <v>3016</v>
      </c>
      <c r="B1888" s="192" t="s">
        <v>3016</v>
      </c>
      <c r="C1888" s="192" t="s">
        <v>295</v>
      </c>
      <c r="D1888" s="199" t="b">
        <v>0</v>
      </c>
      <c r="E1888" s="192" t="s">
        <v>267</v>
      </c>
      <c r="F1888" s="192" t="s">
        <v>4738</v>
      </c>
      <c r="G1888" s="192" t="s">
        <v>3017</v>
      </c>
      <c r="H1888" s="192" t="s">
        <v>295</v>
      </c>
      <c r="I1888" s="192" t="s">
        <v>295</v>
      </c>
      <c r="J1888" s="192" t="s">
        <v>5054</v>
      </c>
      <c r="K1888" s="192" t="s">
        <v>37</v>
      </c>
      <c r="L1888" s="192" t="s">
        <v>478</v>
      </c>
      <c r="M1888" s="192" t="s">
        <v>4148</v>
      </c>
      <c r="N1888" s="192" t="s">
        <v>295</v>
      </c>
      <c r="O1888" s="192" t="s">
        <v>3790</v>
      </c>
      <c r="P1888" s="201">
        <v>2</v>
      </c>
      <c r="Q1888" s="192" t="s">
        <v>295</v>
      </c>
      <c r="R1888" s="192" t="s">
        <v>295</v>
      </c>
      <c r="S1888" s="199" t="b">
        <v>0</v>
      </c>
      <c r="T1888" s="201">
        <v>220200</v>
      </c>
      <c r="V1888" s="198">
        <v>43521</v>
      </c>
      <c r="W1888" s="192" t="s">
        <v>34</v>
      </c>
      <c r="X1888" s="200">
        <v>43678</v>
      </c>
      <c r="Y1888" s="200">
        <v>43709</v>
      </c>
      <c r="Z1888" s="192" t="s">
        <v>295</v>
      </c>
      <c r="AC1888" s="192" t="s">
        <v>295</v>
      </c>
      <c r="AE1888" s="192" t="s">
        <v>295</v>
      </c>
      <c r="AF1888" s="192" t="s">
        <v>295</v>
      </c>
      <c r="AG1888" s="192" t="s">
        <v>295</v>
      </c>
      <c r="AH1888" s="167"/>
      <c r="AI1888" s="192" t="s">
        <v>295</v>
      </c>
      <c r="AJ1888" s="151" t="str">
        <f t="shared" si="29"/>
        <v>PD&amp;C</v>
      </c>
      <c r="AK1888" s="151" t="b">
        <f>ISNUMBER(SEARCH("IRT",Table1[[#This Row],[Current_Status]]))</f>
        <v>0</v>
      </c>
      <c r="AL1888" s="152">
        <f>YEAR(Table1[[#This Row],[Project_Initiated]])</f>
        <v>2019</v>
      </c>
      <c r="AM1888" s="87">
        <v>43785</v>
      </c>
      <c r="AN1888" s="87" t="str">
        <f>IF(AND(Table1[[#This Row],[Completed Date]]&gt;="07/01/2019"+0,Table1[[#This Row],[Completed Date]]&lt;="6/30/2020"+0),"FY 19-20",IF(AND(Table1[[#This Row],[Completed Date]]&gt;="07/01/2018"+0,Table1[[#This Row],[Completed Date]]&lt;="6/30/2019"+0),"FY 18-19",""))</f>
        <v/>
      </c>
      <c r="AO1888" s="152" t="str">
        <f>IFERROR(FIND("R",Table1[[#This Row],[FS_Priority]]),"")</f>
        <v/>
      </c>
    </row>
    <row r="1889" spans="1:41" hidden="1" x14ac:dyDescent="0.25">
      <c r="A1889" s="192" t="s">
        <v>3012</v>
      </c>
      <c r="B1889" s="192" t="s">
        <v>3012</v>
      </c>
      <c r="C1889" s="192" t="s">
        <v>295</v>
      </c>
      <c r="D1889" s="199" t="b">
        <v>0</v>
      </c>
      <c r="E1889" s="192" t="s">
        <v>267</v>
      </c>
      <c r="F1889" s="192" t="s">
        <v>3013</v>
      </c>
      <c r="G1889" s="192" t="s">
        <v>4198</v>
      </c>
      <c r="H1889" s="192" t="s">
        <v>295</v>
      </c>
      <c r="I1889" s="192" t="s">
        <v>295</v>
      </c>
      <c r="J1889" s="192" t="s">
        <v>3831</v>
      </c>
      <c r="K1889" s="192" t="s">
        <v>37</v>
      </c>
      <c r="L1889" s="192" t="s">
        <v>478</v>
      </c>
      <c r="M1889" s="192" t="s">
        <v>88</v>
      </c>
      <c r="N1889" s="192" t="s">
        <v>295</v>
      </c>
      <c r="O1889" s="192" t="s">
        <v>3790</v>
      </c>
      <c r="P1889" s="201">
        <v>13</v>
      </c>
      <c r="Q1889" s="192" t="s">
        <v>295</v>
      </c>
      <c r="R1889" s="192" t="s">
        <v>295</v>
      </c>
      <c r="S1889" s="199" t="b">
        <v>0</v>
      </c>
      <c r="V1889" s="198">
        <v>43510</v>
      </c>
      <c r="W1889" s="192" t="s">
        <v>3701</v>
      </c>
      <c r="X1889"/>
      <c r="Z1889" s="192" t="s">
        <v>295</v>
      </c>
      <c r="AC1889" s="192" t="s">
        <v>295</v>
      </c>
      <c r="AE1889" s="192" t="s">
        <v>295</v>
      </c>
      <c r="AF1889" s="192" t="s">
        <v>295</v>
      </c>
      <c r="AG1889" s="192" t="s">
        <v>295</v>
      </c>
      <c r="AH1889" s="167"/>
      <c r="AI1889" s="192" t="s">
        <v>295</v>
      </c>
      <c r="AJ1889" s="151" t="str">
        <f t="shared" si="29"/>
        <v>PD&amp;C</v>
      </c>
      <c r="AK1889" s="151" t="b">
        <f>ISNUMBER(SEARCH("IRT",Table1[[#This Row],[Current_Status]]))</f>
        <v>0</v>
      </c>
      <c r="AL1889" s="152">
        <f>YEAR(Table1[[#This Row],[Project_Initiated]])</f>
        <v>2019</v>
      </c>
      <c r="AM1889" s="87">
        <v>43785</v>
      </c>
      <c r="AN1889" s="87" t="str">
        <f>IF(AND(Table1[[#This Row],[Completed Date]]&gt;="07/01/2019"+0,Table1[[#This Row],[Completed Date]]&lt;="6/30/2020"+0),"FY 19-20",IF(AND(Table1[[#This Row],[Completed Date]]&gt;="07/01/2018"+0,Table1[[#This Row],[Completed Date]]&lt;="6/30/2019"+0),"FY 18-19",""))</f>
        <v/>
      </c>
      <c r="AO1889" s="152" t="str">
        <f>IFERROR(FIND("R",Table1[[#This Row],[FS_Priority]]),"")</f>
        <v/>
      </c>
    </row>
    <row r="1890" spans="1:41" hidden="1" x14ac:dyDescent="0.25">
      <c r="A1890" s="192" t="s">
        <v>3033</v>
      </c>
      <c r="B1890" s="192" t="s">
        <v>3033</v>
      </c>
      <c r="C1890" s="192" t="s">
        <v>295</v>
      </c>
      <c r="D1890" s="199" t="b">
        <v>0</v>
      </c>
      <c r="E1890" s="192" t="s">
        <v>4804</v>
      </c>
      <c r="F1890" s="192" t="s">
        <v>3077</v>
      </c>
      <c r="G1890" s="192" t="s">
        <v>3049</v>
      </c>
      <c r="H1890" s="192" t="s">
        <v>295</v>
      </c>
      <c r="I1890" s="192" t="s">
        <v>295</v>
      </c>
      <c r="J1890" s="192" t="s">
        <v>3826</v>
      </c>
      <c r="K1890" s="192" t="s">
        <v>3793</v>
      </c>
      <c r="L1890" s="192" t="s">
        <v>332</v>
      </c>
      <c r="M1890" s="192" t="s">
        <v>177</v>
      </c>
      <c r="N1890" s="192" t="s">
        <v>295</v>
      </c>
      <c r="O1890" s="192" t="s">
        <v>99</v>
      </c>
      <c r="P1890" s="201">
        <v>7</v>
      </c>
      <c r="Q1890" s="192" t="s">
        <v>295</v>
      </c>
      <c r="R1890" s="192" t="s">
        <v>295</v>
      </c>
      <c r="S1890" s="199" t="b">
        <v>0</v>
      </c>
      <c r="T1890" s="201">
        <v>638000</v>
      </c>
      <c r="V1890" s="198">
        <v>43528</v>
      </c>
      <c r="W1890" s="192" t="s">
        <v>32</v>
      </c>
      <c r="X1890"/>
      <c r="Z1890" s="192" t="s">
        <v>295</v>
      </c>
      <c r="AC1890" s="192" t="s">
        <v>295</v>
      </c>
      <c r="AE1890" s="192" t="s">
        <v>295</v>
      </c>
      <c r="AF1890" s="192" t="s">
        <v>295</v>
      </c>
      <c r="AG1890" s="192" t="s">
        <v>295</v>
      </c>
      <c r="AH1890" s="167"/>
      <c r="AI1890" s="192" t="s">
        <v>295</v>
      </c>
      <c r="AJ1890" s="151" t="str">
        <f t="shared" si="29"/>
        <v>PD&amp;C</v>
      </c>
      <c r="AK1890" s="151" t="b">
        <f>ISNUMBER(SEARCH("IRT",Table1[[#This Row],[Current_Status]]))</f>
        <v>0</v>
      </c>
      <c r="AL1890" s="152">
        <f>YEAR(Table1[[#This Row],[Project_Initiated]])</f>
        <v>2019</v>
      </c>
      <c r="AM1890" s="87">
        <v>43785</v>
      </c>
      <c r="AN1890" s="87" t="str">
        <f>IF(AND(Table1[[#This Row],[Completed Date]]&gt;="07/01/2019"+0,Table1[[#This Row],[Completed Date]]&lt;="6/30/2020"+0),"FY 19-20",IF(AND(Table1[[#This Row],[Completed Date]]&gt;="07/01/2018"+0,Table1[[#This Row],[Completed Date]]&lt;="6/30/2019"+0),"FY 18-19",""))</f>
        <v/>
      </c>
      <c r="AO1890" s="152" t="str">
        <f>IFERROR(FIND("R",Table1[[#This Row],[FS_Priority]]),"")</f>
        <v/>
      </c>
    </row>
    <row r="1891" spans="1:41" hidden="1" x14ac:dyDescent="0.25">
      <c r="A1891" s="192" t="s">
        <v>3001</v>
      </c>
      <c r="B1891" s="192" t="s">
        <v>3001</v>
      </c>
      <c r="C1891" s="192" t="s">
        <v>295</v>
      </c>
      <c r="D1891" s="199" t="b">
        <v>0</v>
      </c>
      <c r="E1891" s="192" t="s">
        <v>4804</v>
      </c>
      <c r="F1891" s="192" t="s">
        <v>3002</v>
      </c>
      <c r="G1891" s="192" t="s">
        <v>3853</v>
      </c>
      <c r="H1891" s="192" t="s">
        <v>295</v>
      </c>
      <c r="I1891" s="192" t="s">
        <v>295</v>
      </c>
      <c r="J1891" s="192" t="s">
        <v>3854</v>
      </c>
      <c r="K1891" s="192" t="s">
        <v>3793</v>
      </c>
      <c r="L1891" s="192" t="s">
        <v>332</v>
      </c>
      <c r="M1891" s="192" t="s">
        <v>3799</v>
      </c>
      <c r="N1891" s="192" t="s">
        <v>295</v>
      </c>
      <c r="O1891" s="192" t="s">
        <v>352</v>
      </c>
      <c r="P1891" s="201">
        <v>13</v>
      </c>
      <c r="Q1891" s="192" t="s">
        <v>295</v>
      </c>
      <c r="R1891" s="192" t="s">
        <v>295</v>
      </c>
      <c r="S1891" s="199" t="b">
        <v>0</v>
      </c>
      <c r="T1891" s="201">
        <v>171000</v>
      </c>
      <c r="V1891" s="198">
        <v>43497</v>
      </c>
      <c r="W1891" s="192" t="s">
        <v>34</v>
      </c>
      <c r="X1891" s="200">
        <v>43617</v>
      </c>
      <c r="Y1891" s="200">
        <v>43678</v>
      </c>
      <c r="Z1891" s="192" t="s">
        <v>295</v>
      </c>
      <c r="AC1891" s="192" t="s">
        <v>295</v>
      </c>
      <c r="AE1891" s="192" t="s">
        <v>295</v>
      </c>
      <c r="AF1891" s="192" t="s">
        <v>295</v>
      </c>
      <c r="AG1891" s="192" t="s">
        <v>295</v>
      </c>
      <c r="AH1891"/>
      <c r="AI1891" s="192" t="s">
        <v>295</v>
      </c>
      <c r="AJ1891" s="151" t="str">
        <f t="shared" si="29"/>
        <v>PD&amp;C</v>
      </c>
      <c r="AK1891" s="151" t="b">
        <f>ISNUMBER(SEARCH("IRT",Table1[[#This Row],[Current_Status]]))</f>
        <v>0</v>
      </c>
      <c r="AL1891" s="152">
        <f>YEAR(Table1[[#This Row],[Project_Initiated]])</f>
        <v>2019</v>
      </c>
      <c r="AM1891" s="87">
        <v>43785</v>
      </c>
      <c r="AN1891" s="87" t="str">
        <f>IF(AND(Table1[[#This Row],[Completed Date]]&gt;="07/01/2019"+0,Table1[[#This Row],[Completed Date]]&lt;="6/30/2020"+0),"FY 19-20",IF(AND(Table1[[#This Row],[Completed Date]]&gt;="07/01/2018"+0,Table1[[#This Row],[Completed Date]]&lt;="6/30/2019"+0),"FY 18-19",""))</f>
        <v/>
      </c>
      <c r="AO1891" s="152" t="str">
        <f>IFERROR(FIND("R",Table1[[#This Row],[FS_Priority]]),"")</f>
        <v/>
      </c>
    </row>
    <row r="1892" spans="1:41" hidden="1" x14ac:dyDescent="0.25">
      <c r="A1892" s="192" t="s">
        <v>3010</v>
      </c>
      <c r="B1892" s="192" t="s">
        <v>3010</v>
      </c>
      <c r="C1892" s="192" t="s">
        <v>295</v>
      </c>
      <c r="D1892" s="199" t="b">
        <v>0</v>
      </c>
      <c r="E1892" s="192" t="s">
        <v>267</v>
      </c>
      <c r="F1892" s="192" t="s">
        <v>3011</v>
      </c>
      <c r="G1892" s="192" t="s">
        <v>4194</v>
      </c>
      <c r="H1892" s="192" t="s">
        <v>295</v>
      </c>
      <c r="I1892" s="192" t="s">
        <v>295</v>
      </c>
      <c r="J1892" s="192" t="s">
        <v>3186</v>
      </c>
      <c r="K1892" s="192" t="s">
        <v>37</v>
      </c>
      <c r="L1892" s="192" t="s">
        <v>478</v>
      </c>
      <c r="M1892" s="192" t="s">
        <v>503</v>
      </c>
      <c r="N1892" s="192" t="s">
        <v>295</v>
      </c>
      <c r="O1892" s="192" t="s">
        <v>5036</v>
      </c>
      <c r="P1892" s="201">
        <v>7</v>
      </c>
      <c r="Q1892" s="192" t="s">
        <v>295</v>
      </c>
      <c r="R1892" s="192" t="s">
        <v>295</v>
      </c>
      <c r="S1892" s="199" t="b">
        <v>0</v>
      </c>
      <c r="V1892" s="198">
        <v>43510</v>
      </c>
      <c r="W1892" s="192" t="s">
        <v>3186</v>
      </c>
      <c r="X1892"/>
      <c r="Z1892" s="192" t="s">
        <v>295</v>
      </c>
      <c r="AC1892" s="192" t="s">
        <v>295</v>
      </c>
      <c r="AE1892" s="192" t="s">
        <v>295</v>
      </c>
      <c r="AF1892" s="192" t="s">
        <v>295</v>
      </c>
      <c r="AG1892" s="192" t="s">
        <v>295</v>
      </c>
      <c r="AH1892" s="167"/>
      <c r="AI1892" s="192" t="s">
        <v>295</v>
      </c>
      <c r="AJ1892" s="151" t="str">
        <f t="shared" si="29"/>
        <v>PD&amp;C</v>
      </c>
      <c r="AK1892" s="151" t="b">
        <f>ISNUMBER(SEARCH("IRT",Table1[[#This Row],[Current_Status]]))</f>
        <v>0</v>
      </c>
      <c r="AL1892" s="152">
        <f>YEAR(Table1[[#This Row],[Project_Initiated]])</f>
        <v>2019</v>
      </c>
      <c r="AM1892" s="87">
        <v>43785</v>
      </c>
      <c r="AN1892" s="87" t="str">
        <f>IF(AND(Table1[[#This Row],[Completed Date]]&gt;="07/01/2019"+0,Table1[[#This Row],[Completed Date]]&lt;="6/30/2020"+0),"FY 19-20",IF(AND(Table1[[#This Row],[Completed Date]]&gt;="07/01/2018"+0,Table1[[#This Row],[Completed Date]]&lt;="6/30/2019"+0),"FY 18-19",""))</f>
        <v/>
      </c>
      <c r="AO1892" s="152" t="str">
        <f>IFERROR(FIND("R",Table1[[#This Row],[FS_Priority]]),"")</f>
        <v/>
      </c>
    </row>
    <row r="1893" spans="1:41" hidden="1" x14ac:dyDescent="0.25">
      <c r="A1893" s="192" t="s">
        <v>3018</v>
      </c>
      <c r="B1893" s="192" t="s">
        <v>3018</v>
      </c>
      <c r="C1893" s="192" t="s">
        <v>295</v>
      </c>
      <c r="D1893" s="199" t="b">
        <v>0</v>
      </c>
      <c r="E1893" s="192" t="s">
        <v>267</v>
      </c>
      <c r="F1893" s="192" t="s">
        <v>3019</v>
      </c>
      <c r="G1893" s="192" t="s">
        <v>4199</v>
      </c>
      <c r="H1893" s="192" t="s">
        <v>295</v>
      </c>
      <c r="I1893" s="192" t="s">
        <v>295</v>
      </c>
      <c r="J1893" s="192" t="s">
        <v>3186</v>
      </c>
      <c r="K1893" s="192" t="s">
        <v>37</v>
      </c>
      <c r="L1893" s="192" t="s">
        <v>478</v>
      </c>
      <c r="M1893" s="192" t="s">
        <v>503</v>
      </c>
      <c r="N1893" s="192" t="s">
        <v>295</v>
      </c>
      <c r="O1893" s="192" t="s">
        <v>5036</v>
      </c>
      <c r="P1893" s="201">
        <v>14</v>
      </c>
      <c r="Q1893" s="192" t="s">
        <v>295</v>
      </c>
      <c r="R1893" s="192" t="s">
        <v>295</v>
      </c>
      <c r="S1893" s="199" t="b">
        <v>0</v>
      </c>
      <c r="V1893" s="198">
        <v>43515</v>
      </c>
      <c r="W1893" s="192" t="s">
        <v>3186</v>
      </c>
      <c r="X1893"/>
      <c r="Z1893" s="192" t="s">
        <v>295</v>
      </c>
      <c r="AC1893" s="192" t="s">
        <v>295</v>
      </c>
      <c r="AD1893" s="167"/>
      <c r="AE1893" s="192" t="s">
        <v>295</v>
      </c>
      <c r="AF1893" s="192" t="s">
        <v>295</v>
      </c>
      <c r="AG1893" s="192" t="s">
        <v>295</v>
      </c>
      <c r="AH1893"/>
      <c r="AI1893" s="192" t="s">
        <v>295</v>
      </c>
      <c r="AJ1893" s="151" t="str">
        <f t="shared" si="29"/>
        <v>PD&amp;C</v>
      </c>
      <c r="AK1893" s="151" t="b">
        <f>ISNUMBER(SEARCH("IRT",Table1[[#This Row],[Current_Status]]))</f>
        <v>0</v>
      </c>
      <c r="AL1893" s="152">
        <f>YEAR(Table1[[#This Row],[Project_Initiated]])</f>
        <v>2019</v>
      </c>
      <c r="AM1893" s="87">
        <v>43785</v>
      </c>
      <c r="AN1893" s="87" t="str">
        <f>IF(AND(Table1[[#This Row],[Completed Date]]&gt;="07/01/2019"+0,Table1[[#This Row],[Completed Date]]&lt;="6/30/2020"+0),"FY 19-20",IF(AND(Table1[[#This Row],[Completed Date]]&gt;="07/01/2018"+0,Table1[[#This Row],[Completed Date]]&lt;="6/30/2019"+0),"FY 18-19",""))</f>
        <v/>
      </c>
      <c r="AO1893" s="152" t="str">
        <f>IFERROR(FIND("R",Table1[[#This Row],[FS_Priority]]),"")</f>
        <v/>
      </c>
    </row>
    <row r="1894" spans="1:41" hidden="1" x14ac:dyDescent="0.25">
      <c r="A1894" s="192" t="s">
        <v>3035</v>
      </c>
      <c r="B1894" s="192" t="s">
        <v>3035</v>
      </c>
      <c r="C1894" s="192" t="s">
        <v>295</v>
      </c>
      <c r="D1894" s="199" t="b">
        <v>0</v>
      </c>
      <c r="E1894" s="192" t="s">
        <v>4804</v>
      </c>
      <c r="F1894" s="192" t="s">
        <v>4446</v>
      </c>
      <c r="G1894" s="192" t="s">
        <v>4739</v>
      </c>
      <c r="H1894" s="192" t="s">
        <v>295</v>
      </c>
      <c r="I1894" s="192" t="s">
        <v>295</v>
      </c>
      <c r="J1894" s="192" t="s">
        <v>4197</v>
      </c>
      <c r="K1894" s="192" t="s">
        <v>3793</v>
      </c>
      <c r="L1894" s="192" t="s">
        <v>332</v>
      </c>
      <c r="M1894" s="192" t="s">
        <v>3833</v>
      </c>
      <c r="N1894" s="192" t="s">
        <v>295</v>
      </c>
      <c r="O1894" s="192" t="s">
        <v>88</v>
      </c>
      <c r="P1894" s="201">
        <v>9</v>
      </c>
      <c r="Q1894" s="192" t="s">
        <v>295</v>
      </c>
      <c r="R1894" s="192" t="s">
        <v>295</v>
      </c>
      <c r="S1894" s="199" t="b">
        <v>0</v>
      </c>
      <c r="V1894" s="198">
        <v>43528</v>
      </c>
      <c r="W1894" s="192" t="s">
        <v>57</v>
      </c>
      <c r="X1894" s="200">
        <v>44256</v>
      </c>
      <c r="Y1894" s="200">
        <v>44927</v>
      </c>
      <c r="Z1894" s="192" t="s">
        <v>295</v>
      </c>
      <c r="AC1894" s="192" t="s">
        <v>295</v>
      </c>
      <c r="AD1894" s="167"/>
      <c r="AE1894" s="192" t="s">
        <v>295</v>
      </c>
      <c r="AF1894" s="192" t="s">
        <v>295</v>
      </c>
      <c r="AG1894" s="192" t="s">
        <v>295</v>
      </c>
      <c r="AH1894"/>
      <c r="AI1894" s="192" t="s">
        <v>295</v>
      </c>
      <c r="AJ1894" s="151" t="str">
        <f t="shared" si="29"/>
        <v>PD&amp;C</v>
      </c>
      <c r="AK1894" s="151" t="b">
        <f>ISNUMBER(SEARCH("IRT",Table1[[#This Row],[Current_Status]]))</f>
        <v>0</v>
      </c>
      <c r="AL1894" s="152">
        <f>YEAR(Table1[[#This Row],[Project_Initiated]])</f>
        <v>2019</v>
      </c>
      <c r="AM1894" s="87">
        <v>43785</v>
      </c>
      <c r="AN1894" s="87" t="str">
        <f>IF(AND(Table1[[#This Row],[Completed Date]]&gt;="07/01/2019"+0,Table1[[#This Row],[Completed Date]]&lt;="6/30/2020"+0),"FY 19-20",IF(AND(Table1[[#This Row],[Completed Date]]&gt;="07/01/2018"+0,Table1[[#This Row],[Completed Date]]&lt;="6/30/2019"+0),"FY 18-19",""))</f>
        <v/>
      </c>
      <c r="AO1894" s="152" t="str">
        <f>IFERROR(FIND("R",Table1[[#This Row],[FS_Priority]]),"")</f>
        <v/>
      </c>
    </row>
    <row r="1895" spans="1:41" hidden="1" x14ac:dyDescent="0.25">
      <c r="A1895" s="192" t="s">
        <v>3037</v>
      </c>
      <c r="B1895" s="192" t="s">
        <v>3037</v>
      </c>
      <c r="C1895" s="192" t="s">
        <v>295</v>
      </c>
      <c r="D1895" s="199" t="b">
        <v>0</v>
      </c>
      <c r="E1895" s="192" t="s">
        <v>4804</v>
      </c>
      <c r="F1895" s="192" t="s">
        <v>3050</v>
      </c>
      <c r="G1895" s="192" t="s">
        <v>4196</v>
      </c>
      <c r="H1895" s="192" t="s">
        <v>295</v>
      </c>
      <c r="I1895" s="192" t="s">
        <v>295</v>
      </c>
      <c r="J1895" s="192" t="s">
        <v>57</v>
      </c>
      <c r="K1895" s="192" t="s">
        <v>3793</v>
      </c>
      <c r="L1895" s="192" t="s">
        <v>332</v>
      </c>
      <c r="M1895" s="192" t="s">
        <v>3848</v>
      </c>
      <c r="N1895" s="192" t="s">
        <v>295</v>
      </c>
      <c r="O1895" s="192" t="s">
        <v>269</v>
      </c>
      <c r="P1895" s="201">
        <v>8</v>
      </c>
      <c r="Q1895" s="192" t="s">
        <v>295</v>
      </c>
      <c r="R1895" s="192" t="s">
        <v>295</v>
      </c>
      <c r="S1895" s="199" t="b">
        <v>0</v>
      </c>
      <c r="V1895" s="198">
        <v>43528</v>
      </c>
      <c r="W1895" s="192" t="s">
        <v>74</v>
      </c>
      <c r="X1895" s="200">
        <v>44317</v>
      </c>
      <c r="Y1895" s="200">
        <v>45017</v>
      </c>
      <c r="Z1895" s="192" t="s">
        <v>295</v>
      </c>
      <c r="AC1895" s="192" t="s">
        <v>295</v>
      </c>
      <c r="AE1895" s="192" t="s">
        <v>295</v>
      </c>
      <c r="AF1895" s="192" t="s">
        <v>295</v>
      </c>
      <c r="AG1895" s="192" t="s">
        <v>295</v>
      </c>
      <c r="AH1895" s="167"/>
      <c r="AI1895" s="192" t="s">
        <v>295</v>
      </c>
      <c r="AJ1895" s="151" t="str">
        <f t="shared" si="29"/>
        <v>PD&amp;C</v>
      </c>
      <c r="AK1895" s="151" t="b">
        <f>ISNUMBER(SEARCH("IRT",Table1[[#This Row],[Current_Status]]))</f>
        <v>0</v>
      </c>
      <c r="AL1895" s="152">
        <f>YEAR(Table1[[#This Row],[Project_Initiated]])</f>
        <v>2019</v>
      </c>
      <c r="AM1895" s="87">
        <v>43785</v>
      </c>
      <c r="AN1895" s="87" t="str">
        <f>IF(AND(Table1[[#This Row],[Completed Date]]&gt;="07/01/2019"+0,Table1[[#This Row],[Completed Date]]&lt;="6/30/2020"+0),"FY 19-20",IF(AND(Table1[[#This Row],[Completed Date]]&gt;="07/01/2018"+0,Table1[[#This Row],[Completed Date]]&lt;="6/30/2019"+0),"FY 18-19",""))</f>
        <v/>
      </c>
      <c r="AO1895" s="152" t="str">
        <f>IFERROR(FIND("R",Table1[[#This Row],[FS_Priority]]),"")</f>
        <v/>
      </c>
    </row>
    <row r="1896" spans="1:41" hidden="1" x14ac:dyDescent="0.25">
      <c r="A1896" s="192" t="s">
        <v>3036</v>
      </c>
      <c r="B1896" s="192" t="s">
        <v>3036</v>
      </c>
      <c r="C1896" s="192" t="s">
        <v>295</v>
      </c>
      <c r="D1896" s="199" t="b">
        <v>0</v>
      </c>
      <c r="E1896" s="192" t="s">
        <v>4804</v>
      </c>
      <c r="F1896" s="192" t="s">
        <v>3051</v>
      </c>
      <c r="G1896" s="192" t="s">
        <v>4195</v>
      </c>
      <c r="H1896" s="192" t="s">
        <v>295</v>
      </c>
      <c r="I1896" s="192" t="s">
        <v>295</v>
      </c>
      <c r="J1896" s="192" t="s">
        <v>57</v>
      </c>
      <c r="K1896" s="192" t="s">
        <v>3793</v>
      </c>
      <c r="L1896" s="192" t="s">
        <v>332</v>
      </c>
      <c r="M1896" s="192" t="s">
        <v>3829</v>
      </c>
      <c r="N1896" s="192" t="s">
        <v>295</v>
      </c>
      <c r="O1896" s="192" t="s">
        <v>3829</v>
      </c>
      <c r="P1896" s="199">
        <v>6</v>
      </c>
      <c r="Q1896" s="192" t="s">
        <v>295</v>
      </c>
      <c r="R1896" s="192" t="s">
        <v>295</v>
      </c>
      <c r="S1896" s="199" t="b">
        <v>0</v>
      </c>
      <c r="T1896" s="199">
        <v>55000</v>
      </c>
      <c r="V1896" s="198">
        <v>43528</v>
      </c>
      <c r="W1896" s="192" t="s">
        <v>3185</v>
      </c>
      <c r="X1896"/>
      <c r="Z1896" s="192" t="s">
        <v>295</v>
      </c>
      <c r="AC1896" s="192" t="s">
        <v>295</v>
      </c>
      <c r="AE1896" s="192" t="s">
        <v>295</v>
      </c>
      <c r="AF1896" s="192" t="s">
        <v>295</v>
      </c>
      <c r="AG1896" s="192" t="s">
        <v>295</v>
      </c>
      <c r="AH1896"/>
      <c r="AI1896" s="192" t="s">
        <v>295</v>
      </c>
      <c r="AJ1896" s="151" t="str">
        <f t="shared" si="29"/>
        <v>PD&amp;C</v>
      </c>
      <c r="AK1896" s="151" t="b">
        <f>ISNUMBER(SEARCH("IRT",Table1[[#This Row],[Current_Status]]))</f>
        <v>0</v>
      </c>
      <c r="AL1896" s="152">
        <f>YEAR(Table1[[#This Row],[Project_Initiated]])</f>
        <v>2019</v>
      </c>
      <c r="AM1896" s="87">
        <v>43785</v>
      </c>
      <c r="AN1896" s="87" t="str">
        <f>IF(AND(Table1[[#This Row],[Completed Date]]&gt;="07/01/2019"+0,Table1[[#This Row],[Completed Date]]&lt;="6/30/2020"+0),"FY 19-20",IF(AND(Table1[[#This Row],[Completed Date]]&gt;="07/01/2018"+0,Table1[[#This Row],[Completed Date]]&lt;="6/30/2019"+0),"FY 18-19",""))</f>
        <v/>
      </c>
      <c r="AO1896" s="152" t="str">
        <f>IFERROR(FIND("R",Table1[[#This Row],[FS_Priority]]),"")</f>
        <v/>
      </c>
    </row>
    <row r="1897" spans="1:41" hidden="1" x14ac:dyDescent="0.25">
      <c r="A1897" s="192" t="s">
        <v>3062</v>
      </c>
      <c r="B1897" s="192" t="s">
        <v>3062</v>
      </c>
      <c r="C1897" s="192" t="s">
        <v>295</v>
      </c>
      <c r="D1897" s="199" t="b">
        <v>0</v>
      </c>
      <c r="E1897" s="192" t="s">
        <v>4818</v>
      </c>
      <c r="F1897" s="192" t="s">
        <v>3075</v>
      </c>
      <c r="G1897" s="192" t="s">
        <v>3076</v>
      </c>
      <c r="H1897" s="192" t="s">
        <v>295</v>
      </c>
      <c r="I1897" s="192" t="s">
        <v>4284</v>
      </c>
      <c r="J1897" s="192" t="s">
        <v>57</v>
      </c>
      <c r="K1897" s="192" t="s">
        <v>4268</v>
      </c>
      <c r="L1897" s="192" t="s">
        <v>521</v>
      </c>
      <c r="M1897" s="192" t="s">
        <v>4285</v>
      </c>
      <c r="N1897" s="192" t="s">
        <v>295</v>
      </c>
      <c r="O1897" s="192" t="s">
        <v>3829</v>
      </c>
      <c r="P1897" s="201">
        <v>5</v>
      </c>
      <c r="Q1897" s="192" t="s">
        <v>295</v>
      </c>
      <c r="R1897" s="192" t="s">
        <v>295</v>
      </c>
      <c r="S1897" s="199" t="b">
        <v>0</v>
      </c>
      <c r="T1897" s="201">
        <v>130000</v>
      </c>
      <c r="V1897" s="198">
        <v>43543</v>
      </c>
      <c r="W1897" s="192" t="s">
        <v>72</v>
      </c>
      <c r="X1897" s="200">
        <v>44013</v>
      </c>
      <c r="Y1897" s="200">
        <v>44105</v>
      </c>
      <c r="Z1897" s="192" t="s">
        <v>295</v>
      </c>
      <c r="AC1897" s="192" t="s">
        <v>295</v>
      </c>
      <c r="AE1897" s="192" t="s">
        <v>295</v>
      </c>
      <c r="AF1897" s="192" t="s">
        <v>295</v>
      </c>
      <c r="AG1897" s="192" t="s">
        <v>295</v>
      </c>
      <c r="AH1897" s="167"/>
      <c r="AI1897" s="192" t="s">
        <v>295</v>
      </c>
      <c r="AJ1897" s="151" t="str">
        <f t="shared" si="29"/>
        <v>PD&amp;C</v>
      </c>
      <c r="AK1897" s="151" t="b">
        <f>ISNUMBER(SEARCH("IRT",Table1[[#This Row],[Current_Status]]))</f>
        <v>0</v>
      </c>
      <c r="AL1897" s="152">
        <f>YEAR(Table1[[#This Row],[Project_Initiated]])</f>
        <v>2019</v>
      </c>
      <c r="AM1897" s="87">
        <v>43785</v>
      </c>
      <c r="AN1897" s="87" t="str">
        <f>IF(AND(Table1[[#This Row],[Completed Date]]&gt;="07/01/2019"+0,Table1[[#This Row],[Completed Date]]&lt;="6/30/2020"+0),"FY 19-20",IF(AND(Table1[[#This Row],[Completed Date]]&gt;="07/01/2018"+0,Table1[[#This Row],[Completed Date]]&lt;="6/30/2019"+0),"FY 18-19",""))</f>
        <v/>
      </c>
      <c r="AO1897" s="152" t="str">
        <f>IFERROR(FIND("R",Table1[[#This Row],[FS_Priority]]),"")</f>
        <v/>
      </c>
    </row>
    <row r="1898" spans="1:41" hidden="1" x14ac:dyDescent="0.25">
      <c r="A1898" s="192" t="s">
        <v>5046</v>
      </c>
      <c r="B1898" s="192" t="s">
        <v>5046</v>
      </c>
      <c r="C1898" s="192" t="s">
        <v>295</v>
      </c>
      <c r="D1898" s="199" t="b">
        <v>0</v>
      </c>
      <c r="E1898" s="192" t="s">
        <v>4804</v>
      </c>
      <c r="F1898" s="192" t="s">
        <v>5047</v>
      </c>
      <c r="G1898" s="192" t="s">
        <v>4740</v>
      </c>
      <c r="H1898" s="192" t="s">
        <v>295</v>
      </c>
      <c r="I1898" s="192" t="s">
        <v>295</v>
      </c>
      <c r="J1898" s="192" t="s">
        <v>5048</v>
      </c>
      <c r="K1898" s="192" t="s">
        <v>3793</v>
      </c>
      <c r="L1898" s="192" t="s">
        <v>332</v>
      </c>
      <c r="M1898" s="192" t="s">
        <v>4148</v>
      </c>
      <c r="N1898" s="192" t="s">
        <v>295</v>
      </c>
      <c r="O1898" s="192" t="s">
        <v>4367</v>
      </c>
      <c r="Q1898" s="192" t="s">
        <v>295</v>
      </c>
      <c r="R1898" s="192" t="s">
        <v>295</v>
      </c>
      <c r="S1898" s="199" t="b">
        <v>0</v>
      </c>
      <c r="T1898" s="201">
        <v>5610000</v>
      </c>
      <c r="V1898" s="198">
        <v>43532</v>
      </c>
      <c r="W1898" s="192" t="s">
        <v>3187</v>
      </c>
      <c r="X1898"/>
      <c r="Z1898" s="192" t="s">
        <v>295</v>
      </c>
      <c r="AC1898" s="192" t="s">
        <v>295</v>
      </c>
      <c r="AE1898" s="192" t="s">
        <v>295</v>
      </c>
      <c r="AF1898" s="192" t="s">
        <v>295</v>
      </c>
      <c r="AG1898" s="192" t="s">
        <v>295</v>
      </c>
      <c r="AH1898"/>
      <c r="AI1898" s="192" t="s">
        <v>295</v>
      </c>
      <c r="AJ1898" s="151" t="str">
        <f t="shared" si="29"/>
        <v>PD&amp;C</v>
      </c>
      <c r="AK1898" s="151" t="b">
        <f>ISNUMBER(SEARCH("IRT",Table1[[#This Row],[Current_Status]]))</f>
        <v>0</v>
      </c>
      <c r="AL1898" s="152">
        <f>YEAR(Table1[[#This Row],[Project_Initiated]])</f>
        <v>2019</v>
      </c>
      <c r="AM1898" s="87">
        <v>43785</v>
      </c>
      <c r="AN1898" s="87" t="str">
        <f>IF(AND(Table1[[#This Row],[Completed Date]]&gt;="07/01/2019"+0,Table1[[#This Row],[Completed Date]]&lt;="6/30/2020"+0),"FY 19-20",IF(AND(Table1[[#This Row],[Completed Date]]&gt;="07/01/2018"+0,Table1[[#This Row],[Completed Date]]&lt;="6/30/2019"+0),"FY 18-19",""))</f>
        <v/>
      </c>
      <c r="AO1898" s="152" t="str">
        <f>IFERROR(FIND("R",Table1[[#This Row],[FS_Priority]]),"")</f>
        <v/>
      </c>
    </row>
    <row r="1899" spans="1:41" hidden="1" x14ac:dyDescent="0.25">
      <c r="A1899" s="192" t="s">
        <v>5043</v>
      </c>
      <c r="B1899" s="192" t="s">
        <v>5043</v>
      </c>
      <c r="C1899" s="192" t="s">
        <v>295</v>
      </c>
      <c r="D1899" s="199" t="b">
        <v>0</v>
      </c>
      <c r="E1899" s="192" t="s">
        <v>4804</v>
      </c>
      <c r="F1899" s="192" t="s">
        <v>5044</v>
      </c>
      <c r="G1899" s="192" t="s">
        <v>4740</v>
      </c>
      <c r="H1899" s="192" t="s">
        <v>295</v>
      </c>
      <c r="I1899" s="192" t="s">
        <v>295</v>
      </c>
      <c r="J1899" s="192" t="s">
        <v>5045</v>
      </c>
      <c r="K1899" s="192" t="s">
        <v>3793</v>
      </c>
      <c r="L1899" s="192" t="s">
        <v>332</v>
      </c>
      <c r="M1899" s="192" t="s">
        <v>4148</v>
      </c>
      <c r="N1899" s="192" t="s">
        <v>295</v>
      </c>
      <c r="O1899" s="192" t="s">
        <v>4367</v>
      </c>
      <c r="Q1899" s="192" t="s">
        <v>295</v>
      </c>
      <c r="R1899" s="192" t="s">
        <v>295</v>
      </c>
      <c r="S1899" s="199" t="b">
        <v>0</v>
      </c>
      <c r="V1899" s="198">
        <v>43532</v>
      </c>
      <c r="W1899" s="192" t="s">
        <v>38</v>
      </c>
      <c r="X1899" s="200">
        <v>43709</v>
      </c>
      <c r="Y1899" s="200">
        <v>43922</v>
      </c>
      <c r="Z1899" s="192" t="s">
        <v>295</v>
      </c>
      <c r="AC1899" s="192" t="s">
        <v>295</v>
      </c>
      <c r="AE1899" s="192" t="s">
        <v>295</v>
      </c>
      <c r="AF1899" s="192" t="s">
        <v>295</v>
      </c>
      <c r="AG1899" s="192" t="s">
        <v>295</v>
      </c>
      <c r="AH1899" s="167"/>
      <c r="AI1899" s="192" t="s">
        <v>295</v>
      </c>
      <c r="AJ1899" s="151" t="str">
        <f t="shared" si="29"/>
        <v>PD&amp;C</v>
      </c>
      <c r="AK1899" s="151" t="b">
        <f>ISNUMBER(SEARCH("IRT",Table1[[#This Row],[Current_Status]]))</f>
        <v>0</v>
      </c>
      <c r="AL1899" s="152">
        <f>YEAR(Table1[[#This Row],[Project_Initiated]])</f>
        <v>2019</v>
      </c>
      <c r="AM1899" s="87">
        <v>43785</v>
      </c>
      <c r="AN1899" s="87" t="str">
        <f>IF(AND(Table1[[#This Row],[Completed Date]]&gt;="07/01/2019"+0,Table1[[#This Row],[Completed Date]]&lt;="6/30/2020"+0),"FY 19-20",IF(AND(Table1[[#This Row],[Completed Date]]&gt;="07/01/2018"+0,Table1[[#This Row],[Completed Date]]&lt;="6/30/2019"+0),"FY 18-19",""))</f>
        <v/>
      </c>
      <c r="AO1899" s="152" t="str">
        <f>IFERROR(FIND("R",Table1[[#This Row],[FS_Priority]]),"")</f>
        <v/>
      </c>
    </row>
    <row r="1900" spans="1:41" hidden="1" x14ac:dyDescent="0.25">
      <c r="A1900" s="192" t="s">
        <v>5040</v>
      </c>
      <c r="B1900" s="192" t="s">
        <v>5040</v>
      </c>
      <c r="C1900" s="192" t="s">
        <v>295</v>
      </c>
      <c r="D1900" s="199" t="b">
        <v>0</v>
      </c>
      <c r="E1900" s="192" t="s">
        <v>4804</v>
      </c>
      <c r="F1900" s="192" t="s">
        <v>5041</v>
      </c>
      <c r="G1900" s="192" t="s">
        <v>4740</v>
      </c>
      <c r="H1900" s="192" t="s">
        <v>295</v>
      </c>
      <c r="I1900" s="192" t="s">
        <v>295</v>
      </c>
      <c r="J1900" s="192" t="s">
        <v>5042</v>
      </c>
      <c r="K1900" s="192" t="s">
        <v>3793</v>
      </c>
      <c r="L1900" s="192" t="s">
        <v>332</v>
      </c>
      <c r="M1900" s="192" t="s">
        <v>4148</v>
      </c>
      <c r="N1900" s="192" t="s">
        <v>295</v>
      </c>
      <c r="O1900" s="192" t="s">
        <v>4367</v>
      </c>
      <c r="Q1900" s="192" t="s">
        <v>295</v>
      </c>
      <c r="R1900" s="192" t="s">
        <v>295</v>
      </c>
      <c r="S1900" s="199" t="b">
        <v>0</v>
      </c>
      <c r="V1900" s="198">
        <v>43532</v>
      </c>
      <c r="W1900" s="192" t="s">
        <v>74</v>
      </c>
      <c r="X1900" s="200">
        <v>43891</v>
      </c>
      <c r="Y1900" s="200">
        <v>44228</v>
      </c>
      <c r="Z1900" s="192" t="s">
        <v>295</v>
      </c>
      <c r="AC1900" s="192" t="s">
        <v>295</v>
      </c>
      <c r="AE1900" s="192" t="s">
        <v>295</v>
      </c>
      <c r="AF1900" s="192" t="s">
        <v>295</v>
      </c>
      <c r="AG1900" s="192" t="s">
        <v>295</v>
      </c>
      <c r="AH1900" s="167"/>
      <c r="AI1900" s="192" t="s">
        <v>295</v>
      </c>
      <c r="AJ1900" s="151" t="str">
        <f t="shared" si="29"/>
        <v>PD&amp;C</v>
      </c>
      <c r="AK1900" s="151" t="b">
        <f>ISNUMBER(SEARCH("IRT",Table1[[#This Row],[Current_Status]]))</f>
        <v>0</v>
      </c>
      <c r="AL1900" s="152">
        <f>YEAR(Table1[[#This Row],[Project_Initiated]])</f>
        <v>2019</v>
      </c>
      <c r="AM1900" s="87">
        <v>43785</v>
      </c>
      <c r="AN1900" s="87" t="str">
        <f>IF(AND(Table1[[#This Row],[Completed Date]]&gt;="07/01/2019"+0,Table1[[#This Row],[Completed Date]]&lt;="6/30/2020"+0),"FY 19-20",IF(AND(Table1[[#This Row],[Completed Date]]&gt;="07/01/2018"+0,Table1[[#This Row],[Completed Date]]&lt;="6/30/2019"+0),"FY 18-19",""))</f>
        <v/>
      </c>
      <c r="AO1900" s="152" t="str">
        <f>IFERROR(FIND("R",Table1[[#This Row],[FS_Priority]]),"")</f>
        <v/>
      </c>
    </row>
    <row r="1901" spans="1:41" hidden="1" x14ac:dyDescent="0.25">
      <c r="A1901" s="192" t="s">
        <v>3038</v>
      </c>
      <c r="B1901" s="192" t="s">
        <v>3038</v>
      </c>
      <c r="C1901" s="192" t="s">
        <v>295</v>
      </c>
      <c r="D1901" s="199" t="b">
        <v>0</v>
      </c>
      <c r="E1901" s="192" t="s">
        <v>4804</v>
      </c>
      <c r="F1901" s="192" t="s">
        <v>3052</v>
      </c>
      <c r="G1901" s="192" t="s">
        <v>4193</v>
      </c>
      <c r="H1901" s="192" t="s">
        <v>295</v>
      </c>
      <c r="I1901" s="192" t="s">
        <v>295</v>
      </c>
      <c r="J1901" s="192" t="s">
        <v>3785</v>
      </c>
      <c r="K1901" s="192" t="s">
        <v>3793</v>
      </c>
      <c r="L1901" s="192" t="s">
        <v>332</v>
      </c>
      <c r="M1901" s="192" t="s">
        <v>3833</v>
      </c>
      <c r="N1901" s="192" t="s">
        <v>295</v>
      </c>
      <c r="O1901" s="192" t="s">
        <v>3790</v>
      </c>
      <c r="P1901" s="201">
        <v>1</v>
      </c>
      <c r="Q1901" s="192" t="s">
        <v>295</v>
      </c>
      <c r="R1901" s="192" t="s">
        <v>295</v>
      </c>
      <c r="S1901" s="199" t="b">
        <v>0</v>
      </c>
      <c r="T1901" s="201">
        <v>33980000</v>
      </c>
      <c r="V1901" s="198">
        <v>43528</v>
      </c>
      <c r="W1901" s="192" t="s">
        <v>72</v>
      </c>
      <c r="X1901" s="200">
        <v>44259</v>
      </c>
      <c r="Y1901" s="200">
        <v>44713</v>
      </c>
      <c r="Z1901" s="192" t="s">
        <v>295</v>
      </c>
      <c r="AC1901" s="192" t="s">
        <v>295</v>
      </c>
      <c r="AE1901" s="192" t="s">
        <v>295</v>
      </c>
      <c r="AF1901" s="192" t="s">
        <v>295</v>
      </c>
      <c r="AG1901" s="192" t="s">
        <v>295</v>
      </c>
      <c r="AH1901"/>
      <c r="AI1901" s="192" t="s">
        <v>295</v>
      </c>
      <c r="AJ1901" s="151" t="str">
        <f t="shared" si="29"/>
        <v>PD&amp;C</v>
      </c>
      <c r="AK1901" s="151" t="b">
        <f>ISNUMBER(SEARCH("IRT",Table1[[#This Row],[Current_Status]]))</f>
        <v>0</v>
      </c>
      <c r="AL1901" s="152">
        <f>YEAR(Table1[[#This Row],[Project_Initiated]])</f>
        <v>2019</v>
      </c>
      <c r="AM1901" s="87">
        <v>43785</v>
      </c>
      <c r="AN1901" s="87" t="str">
        <f>IF(AND(Table1[[#This Row],[Completed Date]]&gt;="07/01/2019"+0,Table1[[#This Row],[Completed Date]]&lt;="6/30/2020"+0),"FY 19-20",IF(AND(Table1[[#This Row],[Completed Date]]&gt;="07/01/2018"+0,Table1[[#This Row],[Completed Date]]&lt;="6/30/2019"+0),"FY 18-19",""))</f>
        <v/>
      </c>
      <c r="AO1901" s="152" t="str">
        <f>IFERROR(FIND("R",Table1[[#This Row],[FS_Priority]]),"")</f>
        <v/>
      </c>
    </row>
    <row r="1902" spans="1:41" hidden="1" x14ac:dyDescent="0.25">
      <c r="A1902" s="192" t="s">
        <v>3173</v>
      </c>
      <c r="B1902" s="192" t="s">
        <v>3173</v>
      </c>
      <c r="C1902" s="192" t="s">
        <v>295</v>
      </c>
      <c r="D1902" s="199" t="b">
        <v>0</v>
      </c>
      <c r="E1902" s="192" t="s">
        <v>4804</v>
      </c>
      <c r="F1902" s="192" t="s">
        <v>3174</v>
      </c>
      <c r="G1902" s="192" t="s">
        <v>3798</v>
      </c>
      <c r="H1902" s="192" t="s">
        <v>295</v>
      </c>
      <c r="I1902" s="192" t="s">
        <v>295</v>
      </c>
      <c r="J1902" s="192" t="s">
        <v>3854</v>
      </c>
      <c r="K1902" s="192" t="s">
        <v>3793</v>
      </c>
      <c r="L1902" s="192" t="s">
        <v>332</v>
      </c>
      <c r="M1902" s="192" t="s">
        <v>3799</v>
      </c>
      <c r="N1902" s="192" t="s">
        <v>295</v>
      </c>
      <c r="O1902" s="192" t="s">
        <v>352</v>
      </c>
      <c r="P1902" s="201">
        <v>18</v>
      </c>
      <c r="Q1902" s="192" t="s">
        <v>295</v>
      </c>
      <c r="R1902" s="192" t="s">
        <v>295</v>
      </c>
      <c r="S1902" s="199" t="b">
        <v>0</v>
      </c>
      <c r="V1902" s="198">
        <v>43559</v>
      </c>
      <c r="W1902" s="192" t="s">
        <v>34</v>
      </c>
      <c r="X1902"/>
      <c r="Z1902" s="192" t="s">
        <v>295</v>
      </c>
      <c r="AC1902" s="192" t="s">
        <v>295</v>
      </c>
      <c r="AE1902" s="192" t="s">
        <v>295</v>
      </c>
      <c r="AF1902" s="192" t="s">
        <v>295</v>
      </c>
      <c r="AG1902" s="192" t="s">
        <v>295</v>
      </c>
      <c r="AH1902" s="167"/>
      <c r="AI1902" s="192" t="s">
        <v>295</v>
      </c>
      <c r="AJ1902" s="151" t="str">
        <f t="shared" si="29"/>
        <v>PD&amp;C</v>
      </c>
      <c r="AK1902" s="151" t="b">
        <f>ISNUMBER(SEARCH("IRT",Table1[[#This Row],[Current_Status]]))</f>
        <v>0</v>
      </c>
      <c r="AL1902" s="152">
        <f>YEAR(Table1[[#This Row],[Project_Initiated]])</f>
        <v>2019</v>
      </c>
      <c r="AM1902" s="87">
        <v>43785</v>
      </c>
      <c r="AN1902" s="87" t="str">
        <f>IF(AND(Table1[[#This Row],[Completed Date]]&gt;="07/01/2019"+0,Table1[[#This Row],[Completed Date]]&lt;="6/30/2020"+0),"FY 19-20",IF(AND(Table1[[#This Row],[Completed Date]]&gt;="07/01/2018"+0,Table1[[#This Row],[Completed Date]]&lt;="6/30/2019"+0),"FY 18-19",""))</f>
        <v/>
      </c>
      <c r="AO1902" s="152" t="str">
        <f>IFERROR(FIND("R",Table1[[#This Row],[FS_Priority]]),"")</f>
        <v/>
      </c>
    </row>
    <row r="1903" spans="1:41" hidden="1" x14ac:dyDescent="0.25">
      <c r="A1903" s="192" t="s">
        <v>3138</v>
      </c>
      <c r="B1903" s="192" t="s">
        <v>3138</v>
      </c>
      <c r="C1903" s="192" t="s">
        <v>295</v>
      </c>
      <c r="D1903" s="199" t="b">
        <v>0</v>
      </c>
      <c r="E1903" s="192" t="s">
        <v>4804</v>
      </c>
      <c r="F1903" s="192" t="s">
        <v>3155</v>
      </c>
      <c r="G1903" s="192" t="s">
        <v>3156</v>
      </c>
      <c r="H1903" s="192" t="s">
        <v>295</v>
      </c>
      <c r="I1903" s="192" t="s">
        <v>295</v>
      </c>
      <c r="J1903" s="192" t="s">
        <v>4368</v>
      </c>
      <c r="K1903" s="192" t="s">
        <v>3793</v>
      </c>
      <c r="L1903" s="192" t="s">
        <v>332</v>
      </c>
      <c r="M1903" s="192" t="s">
        <v>3848</v>
      </c>
      <c r="N1903" s="192" t="s">
        <v>295</v>
      </c>
      <c r="O1903" s="192" t="s">
        <v>177</v>
      </c>
      <c r="P1903" s="201">
        <v>5</v>
      </c>
      <c r="Q1903" s="192" t="s">
        <v>295</v>
      </c>
      <c r="R1903" s="192" t="s">
        <v>295</v>
      </c>
      <c r="S1903" s="199" t="b">
        <v>0</v>
      </c>
      <c r="V1903" s="198">
        <v>43577</v>
      </c>
      <c r="W1903" s="192" t="s">
        <v>3185</v>
      </c>
      <c r="X1903" s="200">
        <v>43617</v>
      </c>
      <c r="Y1903" s="200">
        <v>43739</v>
      </c>
      <c r="Z1903" s="192" t="s">
        <v>295</v>
      </c>
      <c r="AC1903" s="192" t="s">
        <v>295</v>
      </c>
      <c r="AE1903" s="192" t="s">
        <v>295</v>
      </c>
      <c r="AF1903" s="192" t="s">
        <v>295</v>
      </c>
      <c r="AG1903" s="192" t="s">
        <v>295</v>
      </c>
      <c r="AH1903" s="167"/>
      <c r="AI1903" s="192" t="s">
        <v>295</v>
      </c>
      <c r="AJ1903" s="151" t="str">
        <f t="shared" si="29"/>
        <v>PD&amp;C</v>
      </c>
      <c r="AK1903" s="151" t="b">
        <f>ISNUMBER(SEARCH("IRT",Table1[[#This Row],[Current_Status]]))</f>
        <v>0</v>
      </c>
      <c r="AL1903" s="152">
        <f>YEAR(Table1[[#This Row],[Project_Initiated]])</f>
        <v>2019</v>
      </c>
      <c r="AM1903" s="87">
        <v>43785</v>
      </c>
      <c r="AN1903" s="87" t="str">
        <f>IF(AND(Table1[[#This Row],[Completed Date]]&gt;="07/01/2019"+0,Table1[[#This Row],[Completed Date]]&lt;="6/30/2020"+0),"FY 19-20",IF(AND(Table1[[#This Row],[Completed Date]]&gt;="07/01/2018"+0,Table1[[#This Row],[Completed Date]]&lt;="6/30/2019"+0),"FY 18-19",""))</f>
        <v/>
      </c>
      <c r="AO1903" s="152" t="str">
        <f>IFERROR(FIND("R",Table1[[#This Row],[FS_Priority]]),"")</f>
        <v/>
      </c>
    </row>
    <row r="1904" spans="1:41" hidden="1" x14ac:dyDescent="0.25">
      <c r="A1904" s="192" t="s">
        <v>3139</v>
      </c>
      <c r="B1904" s="192" t="s">
        <v>3139</v>
      </c>
      <c r="C1904" s="192" t="s">
        <v>295</v>
      </c>
      <c r="D1904" s="199" t="b">
        <v>0</v>
      </c>
      <c r="E1904" s="192" t="s">
        <v>4818</v>
      </c>
      <c r="F1904" s="192" t="s">
        <v>3189</v>
      </c>
      <c r="G1904" s="192" t="s">
        <v>4271</v>
      </c>
      <c r="H1904" s="192" t="s">
        <v>295</v>
      </c>
      <c r="I1904" s="192" t="s">
        <v>295</v>
      </c>
      <c r="J1904" s="192" t="s">
        <v>57</v>
      </c>
      <c r="K1904" s="192" t="s">
        <v>4268</v>
      </c>
      <c r="L1904" s="192" t="s">
        <v>521</v>
      </c>
      <c r="M1904" s="192" t="s">
        <v>4272</v>
      </c>
      <c r="N1904" s="192" t="s">
        <v>295</v>
      </c>
      <c r="O1904" s="192" t="s">
        <v>3829</v>
      </c>
      <c r="P1904" s="201">
        <v>1</v>
      </c>
      <c r="Q1904" s="192" t="s">
        <v>295</v>
      </c>
      <c r="R1904" s="192" t="s">
        <v>295</v>
      </c>
      <c r="S1904" s="199" t="b">
        <v>0</v>
      </c>
      <c r="V1904" s="198">
        <v>43571</v>
      </c>
      <c r="W1904" s="192" t="s">
        <v>72</v>
      </c>
      <c r="X1904" s="200">
        <v>44013</v>
      </c>
      <c r="Y1904" s="200">
        <v>44044</v>
      </c>
      <c r="Z1904" s="192" t="s">
        <v>295</v>
      </c>
      <c r="AC1904" s="192" t="s">
        <v>295</v>
      </c>
      <c r="AE1904" s="192" t="s">
        <v>295</v>
      </c>
      <c r="AF1904" s="192" t="s">
        <v>295</v>
      </c>
      <c r="AG1904" s="192" t="s">
        <v>295</v>
      </c>
      <c r="AH1904" s="167"/>
      <c r="AI1904" s="192" t="s">
        <v>295</v>
      </c>
      <c r="AJ1904" s="151" t="str">
        <f t="shared" si="29"/>
        <v>PD&amp;C</v>
      </c>
      <c r="AK1904" s="151" t="b">
        <f>ISNUMBER(SEARCH("IRT",Table1[[#This Row],[Current_Status]]))</f>
        <v>0</v>
      </c>
      <c r="AL1904" s="152">
        <f>YEAR(Table1[[#This Row],[Project_Initiated]])</f>
        <v>2019</v>
      </c>
      <c r="AM1904" s="87">
        <v>43785</v>
      </c>
      <c r="AN1904" s="87" t="str">
        <f>IF(AND(Table1[[#This Row],[Completed Date]]&gt;="07/01/2019"+0,Table1[[#This Row],[Completed Date]]&lt;="6/30/2020"+0),"FY 19-20",IF(AND(Table1[[#This Row],[Completed Date]]&gt;="07/01/2018"+0,Table1[[#This Row],[Completed Date]]&lt;="6/30/2019"+0),"FY 18-19",""))</f>
        <v/>
      </c>
      <c r="AO1904" s="152" t="str">
        <f>IFERROR(FIND("R",Table1[[#This Row],[FS_Priority]]),"")</f>
        <v/>
      </c>
    </row>
    <row r="1905" spans="1:41" hidden="1" x14ac:dyDescent="0.25">
      <c r="A1905" s="192" t="s">
        <v>3161</v>
      </c>
      <c r="B1905" s="192" t="s">
        <v>3161</v>
      </c>
      <c r="C1905" s="192" t="s">
        <v>295</v>
      </c>
      <c r="D1905" s="199" t="b">
        <v>0</v>
      </c>
      <c r="E1905" s="192" t="s">
        <v>267</v>
      </c>
      <c r="F1905" s="192" t="s">
        <v>4741</v>
      </c>
      <c r="G1905" s="192" t="s">
        <v>4742</v>
      </c>
      <c r="H1905" s="192" t="s">
        <v>295</v>
      </c>
      <c r="I1905" s="192" t="s">
        <v>295</v>
      </c>
      <c r="J1905" s="192" t="s">
        <v>3835</v>
      </c>
      <c r="K1905" s="192" t="s">
        <v>37</v>
      </c>
      <c r="L1905" s="192" t="s">
        <v>478</v>
      </c>
      <c r="M1905" s="192" t="s">
        <v>4147</v>
      </c>
      <c r="N1905" s="192" t="s">
        <v>295</v>
      </c>
      <c r="O1905" s="192" t="s">
        <v>177</v>
      </c>
      <c r="P1905" s="201">
        <v>4</v>
      </c>
      <c r="Q1905" s="192" t="s">
        <v>295</v>
      </c>
      <c r="R1905" s="192" t="s">
        <v>295</v>
      </c>
      <c r="S1905" s="199" t="b">
        <v>0</v>
      </c>
      <c r="V1905" s="198">
        <v>43593</v>
      </c>
      <c r="W1905" s="192" t="s">
        <v>4528</v>
      </c>
      <c r="X1905" s="200">
        <v>43647</v>
      </c>
      <c r="Y1905" s="200">
        <v>43983</v>
      </c>
      <c r="Z1905" s="192" t="s">
        <v>295</v>
      </c>
      <c r="AC1905" s="192" t="s">
        <v>295</v>
      </c>
      <c r="AE1905" s="192" t="s">
        <v>295</v>
      </c>
      <c r="AF1905" s="192" t="s">
        <v>295</v>
      </c>
      <c r="AG1905" s="192" t="s">
        <v>295</v>
      </c>
      <c r="AH1905"/>
      <c r="AI1905" s="192" t="s">
        <v>295</v>
      </c>
      <c r="AJ1905" s="151" t="str">
        <f t="shared" si="29"/>
        <v>PD&amp;C</v>
      </c>
      <c r="AK1905" s="151" t="b">
        <f>ISNUMBER(SEARCH("IRT",Table1[[#This Row],[Current_Status]]))</f>
        <v>0</v>
      </c>
      <c r="AL1905" s="152">
        <f>YEAR(Table1[[#This Row],[Project_Initiated]])</f>
        <v>2019</v>
      </c>
      <c r="AM1905" s="87">
        <v>43785</v>
      </c>
      <c r="AN1905" s="87" t="str">
        <f>IF(AND(Table1[[#This Row],[Completed Date]]&gt;="07/01/2019"+0,Table1[[#This Row],[Completed Date]]&lt;="6/30/2020"+0),"FY 19-20",IF(AND(Table1[[#This Row],[Completed Date]]&gt;="07/01/2018"+0,Table1[[#This Row],[Completed Date]]&lt;="6/30/2019"+0),"FY 18-19",""))</f>
        <v/>
      </c>
      <c r="AO1905" s="152" t="str">
        <f>IFERROR(FIND("R",Table1[[#This Row],[FS_Priority]]),"")</f>
        <v/>
      </c>
    </row>
    <row r="1906" spans="1:41" hidden="1" x14ac:dyDescent="0.25">
      <c r="A1906" s="192" t="s">
        <v>3160</v>
      </c>
      <c r="B1906" s="192" t="s">
        <v>3160</v>
      </c>
      <c r="C1906" s="192" t="s">
        <v>295</v>
      </c>
      <c r="D1906" s="199" t="b">
        <v>0</v>
      </c>
      <c r="E1906" s="192" t="s">
        <v>267</v>
      </c>
      <c r="F1906" s="192" t="s">
        <v>4743</v>
      </c>
      <c r="G1906" s="192" t="s">
        <v>4391</v>
      </c>
      <c r="H1906" s="192" t="s">
        <v>295</v>
      </c>
      <c r="I1906" s="192" t="s">
        <v>295</v>
      </c>
      <c r="J1906" s="192" t="s">
        <v>3835</v>
      </c>
      <c r="K1906" s="192" t="s">
        <v>37</v>
      </c>
      <c r="L1906" s="192" t="s">
        <v>478</v>
      </c>
      <c r="M1906" s="192" t="s">
        <v>4147</v>
      </c>
      <c r="N1906" s="192" t="s">
        <v>295</v>
      </c>
      <c r="O1906" s="192" t="s">
        <v>177</v>
      </c>
      <c r="P1906" s="201">
        <v>5</v>
      </c>
      <c r="Q1906" s="192" t="s">
        <v>295</v>
      </c>
      <c r="R1906" s="192" t="s">
        <v>295</v>
      </c>
      <c r="S1906" s="199" t="b">
        <v>0</v>
      </c>
      <c r="V1906" s="198">
        <v>43599</v>
      </c>
      <c r="W1906" s="192" t="s">
        <v>4528</v>
      </c>
      <c r="X1906" s="200">
        <v>43647</v>
      </c>
      <c r="Y1906" s="200">
        <v>43800</v>
      </c>
      <c r="Z1906" s="192" t="s">
        <v>295</v>
      </c>
      <c r="AC1906" s="192" t="s">
        <v>295</v>
      </c>
      <c r="AE1906" s="192" t="s">
        <v>295</v>
      </c>
      <c r="AF1906" s="192" t="s">
        <v>295</v>
      </c>
      <c r="AG1906" s="192" t="s">
        <v>295</v>
      </c>
      <c r="AH1906" s="167"/>
      <c r="AI1906" s="192" t="s">
        <v>295</v>
      </c>
      <c r="AJ1906" s="151" t="str">
        <f t="shared" si="29"/>
        <v>PD&amp;C</v>
      </c>
      <c r="AK1906" s="151" t="b">
        <f>ISNUMBER(SEARCH("IRT",Table1[[#This Row],[Current_Status]]))</f>
        <v>0</v>
      </c>
      <c r="AL1906" s="152">
        <f>YEAR(Table1[[#This Row],[Project_Initiated]])</f>
        <v>2019</v>
      </c>
      <c r="AM1906" s="87">
        <v>43785</v>
      </c>
      <c r="AN1906" s="87" t="str">
        <f>IF(AND(Table1[[#This Row],[Completed Date]]&gt;="07/01/2019"+0,Table1[[#This Row],[Completed Date]]&lt;="6/30/2020"+0),"FY 19-20",IF(AND(Table1[[#This Row],[Completed Date]]&gt;="07/01/2018"+0,Table1[[#This Row],[Completed Date]]&lt;="6/30/2019"+0),"FY 18-19",""))</f>
        <v/>
      </c>
      <c r="AO1906" s="152" t="str">
        <f>IFERROR(FIND("R",Table1[[#This Row],[FS_Priority]]),"")</f>
        <v/>
      </c>
    </row>
    <row r="1907" spans="1:41" hidden="1" x14ac:dyDescent="0.25">
      <c r="A1907" s="192" t="s">
        <v>3183</v>
      </c>
      <c r="B1907" s="192" t="s">
        <v>3183</v>
      </c>
      <c r="C1907" s="192" t="s">
        <v>295</v>
      </c>
      <c r="D1907" s="199" t="b">
        <v>0</v>
      </c>
      <c r="E1907" s="192" t="s">
        <v>267</v>
      </c>
      <c r="F1907" s="192" t="s">
        <v>4744</v>
      </c>
      <c r="G1907" s="192" t="s">
        <v>3184</v>
      </c>
      <c r="H1907" s="192" t="s">
        <v>295</v>
      </c>
      <c r="I1907" s="192" t="s">
        <v>295</v>
      </c>
      <c r="J1907" s="192" t="s">
        <v>4992</v>
      </c>
      <c r="K1907" s="192" t="s">
        <v>37</v>
      </c>
      <c r="L1907" s="192" t="s">
        <v>478</v>
      </c>
      <c r="M1907" s="192" t="s">
        <v>177</v>
      </c>
      <c r="N1907" s="192" t="s">
        <v>295</v>
      </c>
      <c r="O1907" s="192" t="s">
        <v>177</v>
      </c>
      <c r="P1907" s="201">
        <v>7</v>
      </c>
      <c r="Q1907" s="192" t="s">
        <v>295</v>
      </c>
      <c r="R1907" s="192" t="s">
        <v>295</v>
      </c>
      <c r="S1907" s="199" t="b">
        <v>0</v>
      </c>
      <c r="V1907" s="198">
        <v>43600</v>
      </c>
      <c r="W1907" s="192" t="s">
        <v>4993</v>
      </c>
      <c r="X1907" s="200">
        <v>43891</v>
      </c>
      <c r="Y1907" s="200">
        <v>44075</v>
      </c>
      <c r="Z1907" s="192" t="s">
        <v>295</v>
      </c>
      <c r="AC1907" s="192" t="s">
        <v>295</v>
      </c>
      <c r="AE1907" s="192" t="s">
        <v>295</v>
      </c>
      <c r="AF1907" s="192" t="s">
        <v>295</v>
      </c>
      <c r="AG1907" s="192" t="s">
        <v>295</v>
      </c>
      <c r="AH1907" s="167"/>
      <c r="AI1907" s="192" t="s">
        <v>295</v>
      </c>
      <c r="AJ1907" s="151" t="str">
        <f t="shared" si="29"/>
        <v>PD&amp;C</v>
      </c>
      <c r="AK1907" s="151" t="b">
        <f>ISNUMBER(SEARCH("IRT",Table1[[#This Row],[Current_Status]]))</f>
        <v>0</v>
      </c>
      <c r="AL1907" s="152">
        <f>YEAR(Table1[[#This Row],[Project_Initiated]])</f>
        <v>2019</v>
      </c>
      <c r="AM1907" s="87">
        <v>43785</v>
      </c>
      <c r="AN1907" s="87" t="str">
        <f>IF(AND(Table1[[#This Row],[Completed Date]]&gt;="07/01/2019"+0,Table1[[#This Row],[Completed Date]]&lt;="6/30/2020"+0),"FY 19-20",IF(AND(Table1[[#This Row],[Completed Date]]&gt;="07/01/2018"+0,Table1[[#This Row],[Completed Date]]&lt;="6/30/2019"+0),"FY 18-19",""))</f>
        <v/>
      </c>
      <c r="AO1907" s="152" t="str">
        <f>IFERROR(FIND("R",Table1[[#This Row],[FS_Priority]]),"")</f>
        <v/>
      </c>
    </row>
    <row r="1908" spans="1:41" hidden="1" x14ac:dyDescent="0.25">
      <c r="A1908" s="192" t="s">
        <v>3192</v>
      </c>
      <c r="B1908" s="192" t="s">
        <v>3192</v>
      </c>
      <c r="C1908" s="192" t="s">
        <v>295</v>
      </c>
      <c r="D1908" s="199" t="b">
        <v>0</v>
      </c>
      <c r="E1908" s="192" t="s">
        <v>4804</v>
      </c>
      <c r="F1908" s="192" t="s">
        <v>3194</v>
      </c>
      <c r="G1908" s="192" t="s">
        <v>4296</v>
      </c>
      <c r="H1908" s="192" t="s">
        <v>295</v>
      </c>
      <c r="I1908" s="192" t="s">
        <v>295</v>
      </c>
      <c r="J1908" s="192" t="s">
        <v>3831</v>
      </c>
      <c r="K1908" s="192" t="s">
        <v>3793</v>
      </c>
      <c r="L1908" s="192" t="s">
        <v>332</v>
      </c>
      <c r="M1908" s="192" t="s">
        <v>3799</v>
      </c>
      <c r="N1908" s="192" t="s">
        <v>295</v>
      </c>
      <c r="O1908" s="192" t="s">
        <v>352</v>
      </c>
      <c r="P1908" s="201">
        <v>23</v>
      </c>
      <c r="Q1908" s="192" t="s">
        <v>295</v>
      </c>
      <c r="R1908" s="192" t="s">
        <v>295</v>
      </c>
      <c r="S1908" s="199" t="b">
        <v>0</v>
      </c>
      <c r="V1908" s="198">
        <v>43619</v>
      </c>
      <c r="W1908" s="192" t="s">
        <v>72</v>
      </c>
      <c r="X1908" s="200">
        <v>43586</v>
      </c>
      <c r="Y1908" s="200">
        <v>43709</v>
      </c>
      <c r="Z1908" s="192" t="s">
        <v>295</v>
      </c>
      <c r="AC1908" s="192" t="s">
        <v>295</v>
      </c>
      <c r="AE1908" s="192" t="s">
        <v>295</v>
      </c>
      <c r="AF1908" s="192" t="s">
        <v>295</v>
      </c>
      <c r="AG1908" s="192" t="s">
        <v>295</v>
      </c>
      <c r="AH1908"/>
      <c r="AI1908" s="192" t="s">
        <v>295</v>
      </c>
      <c r="AJ1908" s="151" t="str">
        <f t="shared" si="29"/>
        <v>PD&amp;C</v>
      </c>
      <c r="AK1908" s="151" t="b">
        <f>ISNUMBER(SEARCH("IRT",Table1[[#This Row],[Current_Status]]))</f>
        <v>0</v>
      </c>
      <c r="AL1908" s="152">
        <f>YEAR(Table1[[#This Row],[Project_Initiated]])</f>
        <v>2019</v>
      </c>
      <c r="AM1908" s="87">
        <v>43785</v>
      </c>
      <c r="AN1908" s="87" t="str">
        <f>IF(AND(Table1[[#This Row],[Completed Date]]&gt;="07/01/2019"+0,Table1[[#This Row],[Completed Date]]&lt;="6/30/2020"+0),"FY 19-20",IF(AND(Table1[[#This Row],[Completed Date]]&gt;="07/01/2018"+0,Table1[[#This Row],[Completed Date]]&lt;="6/30/2019"+0),"FY 18-19",""))</f>
        <v/>
      </c>
      <c r="AO1908" s="152" t="str">
        <f>IFERROR(FIND("R",Table1[[#This Row],[FS_Priority]]),"")</f>
        <v/>
      </c>
    </row>
    <row r="1909" spans="1:41" hidden="1" x14ac:dyDescent="0.25">
      <c r="A1909" s="192" t="s">
        <v>3193</v>
      </c>
      <c r="B1909" s="192" t="s">
        <v>3193</v>
      </c>
      <c r="C1909" s="192" t="s">
        <v>295</v>
      </c>
      <c r="D1909" s="199" t="b">
        <v>0</v>
      </c>
      <c r="E1909" s="192" t="s">
        <v>4818</v>
      </c>
      <c r="F1909" s="192" t="s">
        <v>4447</v>
      </c>
      <c r="G1909" s="192" t="s">
        <v>3198</v>
      </c>
      <c r="H1909" s="192" t="s">
        <v>295</v>
      </c>
      <c r="I1909" s="192" t="s">
        <v>295</v>
      </c>
      <c r="J1909" s="192" t="s">
        <v>3831</v>
      </c>
      <c r="K1909" s="192" t="s">
        <v>4268</v>
      </c>
      <c r="L1909" s="192" t="s">
        <v>521</v>
      </c>
      <c r="M1909" s="192" t="s">
        <v>4354</v>
      </c>
      <c r="N1909" s="192" t="s">
        <v>295</v>
      </c>
      <c r="O1909" s="192" t="s">
        <v>352</v>
      </c>
      <c r="P1909" s="201">
        <v>8</v>
      </c>
      <c r="Q1909" s="192" t="s">
        <v>295</v>
      </c>
      <c r="R1909" s="192" t="s">
        <v>295</v>
      </c>
      <c r="S1909" s="199" t="b">
        <v>0</v>
      </c>
      <c r="T1909" s="201">
        <v>680000</v>
      </c>
      <c r="V1909" s="198">
        <v>43622</v>
      </c>
      <c r="W1909" s="192" t="s">
        <v>74</v>
      </c>
      <c r="X1909" s="200">
        <v>43831</v>
      </c>
      <c r="Y1909" s="200">
        <v>43862</v>
      </c>
      <c r="Z1909" s="192" t="s">
        <v>295</v>
      </c>
      <c r="AC1909" s="192" t="s">
        <v>295</v>
      </c>
      <c r="AE1909" s="192" t="s">
        <v>295</v>
      </c>
      <c r="AF1909" s="192" t="s">
        <v>295</v>
      </c>
      <c r="AG1909" s="192" t="s">
        <v>295</v>
      </c>
      <c r="AH1909" s="167"/>
      <c r="AI1909" s="192" t="s">
        <v>295</v>
      </c>
      <c r="AJ1909" s="151" t="str">
        <f t="shared" si="29"/>
        <v>PD&amp;C</v>
      </c>
      <c r="AK1909" s="151" t="b">
        <f>ISNUMBER(SEARCH("IRT",Table1[[#This Row],[Current_Status]]))</f>
        <v>0</v>
      </c>
      <c r="AL1909" s="152">
        <f>YEAR(Table1[[#This Row],[Project_Initiated]])</f>
        <v>2019</v>
      </c>
      <c r="AM1909" s="87">
        <v>43785</v>
      </c>
      <c r="AN1909" s="87" t="str">
        <f>IF(AND(Table1[[#This Row],[Completed Date]]&gt;="07/01/2019"+0,Table1[[#This Row],[Completed Date]]&lt;="6/30/2020"+0),"FY 19-20",IF(AND(Table1[[#This Row],[Completed Date]]&gt;="07/01/2018"+0,Table1[[#This Row],[Completed Date]]&lt;="6/30/2019"+0),"FY 18-19",""))</f>
        <v/>
      </c>
      <c r="AO1909" s="152" t="str">
        <f>IFERROR(FIND("R",Table1[[#This Row],[FS_Priority]]),"")</f>
        <v/>
      </c>
    </row>
    <row r="1910" spans="1:41" hidden="1" x14ac:dyDescent="0.25">
      <c r="A1910" s="192" t="s">
        <v>3735</v>
      </c>
      <c r="B1910" s="192" t="s">
        <v>3735</v>
      </c>
      <c r="C1910" s="192" t="s">
        <v>295</v>
      </c>
      <c r="D1910" s="199" t="b">
        <v>0</v>
      </c>
      <c r="E1910" s="192" t="s">
        <v>141</v>
      </c>
      <c r="F1910" s="192" t="s">
        <v>3736</v>
      </c>
      <c r="G1910" s="192" t="s">
        <v>4381</v>
      </c>
      <c r="H1910" s="192" t="s">
        <v>295</v>
      </c>
      <c r="I1910" s="192" t="s">
        <v>4382</v>
      </c>
      <c r="J1910" s="192" t="s">
        <v>4505</v>
      </c>
      <c r="K1910" s="192" t="s">
        <v>3951</v>
      </c>
      <c r="L1910" s="192" t="s">
        <v>381</v>
      </c>
      <c r="M1910" s="192" t="s">
        <v>4027</v>
      </c>
      <c r="N1910" s="192" t="s">
        <v>295</v>
      </c>
      <c r="O1910" s="192" t="s">
        <v>3839</v>
      </c>
      <c r="P1910" s="201">
        <v>4</v>
      </c>
      <c r="Q1910" s="192" t="s">
        <v>295</v>
      </c>
      <c r="R1910" s="192" t="s">
        <v>295</v>
      </c>
      <c r="S1910" s="199" t="b">
        <v>0</v>
      </c>
      <c r="V1910" s="198">
        <v>43656</v>
      </c>
      <c r="W1910" s="192" t="s">
        <v>68</v>
      </c>
      <c r="X1910"/>
      <c r="Z1910" s="192" t="s">
        <v>295</v>
      </c>
      <c r="AC1910" s="192" t="s">
        <v>295</v>
      </c>
      <c r="AE1910" s="192" t="s">
        <v>295</v>
      </c>
      <c r="AF1910" s="192" t="s">
        <v>295</v>
      </c>
      <c r="AG1910" s="192" t="s">
        <v>295</v>
      </c>
      <c r="AH1910" s="167"/>
      <c r="AI1910" s="192" t="s">
        <v>295</v>
      </c>
      <c r="AJ1910" s="151" t="str">
        <f t="shared" si="29"/>
        <v>PD&amp;C</v>
      </c>
      <c r="AK1910" s="151" t="b">
        <f>ISNUMBER(SEARCH("IRT",Table1[[#This Row],[Current_Status]]))</f>
        <v>0</v>
      </c>
      <c r="AL1910" s="152">
        <f>YEAR(Table1[[#This Row],[Project_Initiated]])</f>
        <v>2019</v>
      </c>
      <c r="AM1910" s="87">
        <v>43785</v>
      </c>
      <c r="AN1910" s="87" t="str">
        <f>IF(AND(Table1[[#This Row],[Completed Date]]&gt;="07/01/2019"+0,Table1[[#This Row],[Completed Date]]&lt;="6/30/2020"+0),"FY 19-20",IF(AND(Table1[[#This Row],[Completed Date]]&gt;="07/01/2018"+0,Table1[[#This Row],[Completed Date]]&lt;="6/30/2019"+0),"FY 18-19",""))</f>
        <v/>
      </c>
      <c r="AO1910" s="152" t="str">
        <f>IFERROR(FIND("R",Table1[[#This Row],[FS_Priority]]),"")</f>
        <v/>
      </c>
    </row>
    <row r="1911" spans="1:41" hidden="1" x14ac:dyDescent="0.25">
      <c r="A1911" s="192" t="s">
        <v>4825</v>
      </c>
      <c r="B1911" s="192" t="s">
        <v>4825</v>
      </c>
      <c r="C1911" s="192" t="s">
        <v>295</v>
      </c>
      <c r="D1911" s="199" t="b">
        <v>0</v>
      </c>
      <c r="E1911" s="192" t="s">
        <v>4922</v>
      </c>
      <c r="F1911" s="192" t="s">
        <v>4923</v>
      </c>
      <c r="G1911" s="192" t="s">
        <v>4924</v>
      </c>
      <c r="H1911" s="192" t="s">
        <v>295</v>
      </c>
      <c r="I1911" s="192" t="s">
        <v>295</v>
      </c>
      <c r="J1911" s="192" t="s">
        <v>72</v>
      </c>
      <c r="K1911" s="192" t="s">
        <v>3793</v>
      </c>
      <c r="L1911" s="192" t="s">
        <v>33</v>
      </c>
      <c r="M1911" s="192" t="s">
        <v>3790</v>
      </c>
      <c r="N1911" s="192" t="s">
        <v>295</v>
      </c>
      <c r="O1911" s="192" t="s">
        <v>4872</v>
      </c>
      <c r="P1911" s="201">
        <v>2</v>
      </c>
      <c r="Q1911" s="192" t="s">
        <v>295</v>
      </c>
      <c r="R1911" s="192" t="s">
        <v>295</v>
      </c>
      <c r="S1911" s="199" t="b">
        <v>0</v>
      </c>
      <c r="T1911" s="201">
        <v>50000</v>
      </c>
      <c r="V1911" s="198">
        <v>43676</v>
      </c>
      <c r="W1911" s="192" t="s">
        <v>74</v>
      </c>
      <c r="X1911"/>
      <c r="Z1911" s="192" t="s">
        <v>295</v>
      </c>
      <c r="AC1911" s="192" t="s">
        <v>295</v>
      </c>
      <c r="AD1911" s="167"/>
      <c r="AE1911" s="192" t="s">
        <v>295</v>
      </c>
      <c r="AF1911" s="192" t="s">
        <v>295</v>
      </c>
      <c r="AG1911" s="192" t="s">
        <v>295</v>
      </c>
      <c r="AH1911"/>
      <c r="AI1911" s="192" t="s">
        <v>295</v>
      </c>
      <c r="AJ1911" s="151" t="str">
        <f t="shared" si="29"/>
        <v>PD&amp;C</v>
      </c>
      <c r="AK1911" s="151" t="b">
        <f>ISNUMBER(SEARCH("IRT",Table1[[#This Row],[Current_Status]]))</f>
        <v>0</v>
      </c>
      <c r="AL1911" s="152">
        <f>YEAR(Table1[[#This Row],[Project_Initiated]])</f>
        <v>2019</v>
      </c>
      <c r="AM1911" s="87">
        <v>43785</v>
      </c>
      <c r="AN1911" s="87" t="str">
        <f>IF(AND(Table1[[#This Row],[Completed Date]]&gt;="07/01/2019"+0,Table1[[#This Row],[Completed Date]]&lt;="6/30/2020"+0),"FY 19-20",IF(AND(Table1[[#This Row],[Completed Date]]&gt;="07/01/2018"+0,Table1[[#This Row],[Completed Date]]&lt;="6/30/2019"+0),"FY 18-19",""))</f>
        <v/>
      </c>
      <c r="AO1911" s="152" t="str">
        <f>IFERROR(FIND("R",Table1[[#This Row],[FS_Priority]]),"")</f>
        <v/>
      </c>
    </row>
    <row r="1912" spans="1:41" hidden="1" x14ac:dyDescent="0.25">
      <c r="A1912" s="192" t="s">
        <v>4440</v>
      </c>
      <c r="B1912" s="192" t="s">
        <v>4440</v>
      </c>
      <c r="C1912" s="192" t="s">
        <v>295</v>
      </c>
      <c r="D1912" s="199" t="b">
        <v>0</v>
      </c>
      <c r="E1912" s="192" t="s">
        <v>151</v>
      </c>
      <c r="F1912" s="192" t="s">
        <v>4527</v>
      </c>
      <c r="G1912" s="192" t="s">
        <v>4448</v>
      </c>
      <c r="H1912" s="192" t="s">
        <v>295</v>
      </c>
      <c r="I1912" s="192" t="s">
        <v>152</v>
      </c>
      <c r="J1912" s="192" t="s">
        <v>4988</v>
      </c>
      <c r="K1912" s="192" t="s">
        <v>4035</v>
      </c>
      <c r="L1912" s="192" t="s">
        <v>153</v>
      </c>
      <c r="M1912" s="192" t="s">
        <v>4449</v>
      </c>
      <c r="N1912" s="192" t="s">
        <v>295</v>
      </c>
      <c r="O1912" s="192" t="s">
        <v>177</v>
      </c>
      <c r="P1912" s="201">
        <v>3</v>
      </c>
      <c r="Q1912" s="192" t="s">
        <v>295</v>
      </c>
      <c r="R1912" s="192" t="s">
        <v>295</v>
      </c>
      <c r="S1912" s="199" t="b">
        <v>0</v>
      </c>
      <c r="V1912" s="198">
        <v>43678</v>
      </c>
      <c r="W1912" s="192" t="s">
        <v>4989</v>
      </c>
      <c r="X1912"/>
      <c r="Z1912" s="192" t="s">
        <v>295</v>
      </c>
      <c r="AC1912" s="192" t="s">
        <v>295</v>
      </c>
      <c r="AD1912" s="167"/>
      <c r="AE1912" s="192" t="s">
        <v>295</v>
      </c>
      <c r="AF1912" s="192" t="s">
        <v>295</v>
      </c>
      <c r="AG1912" s="192" t="s">
        <v>295</v>
      </c>
      <c r="AH1912"/>
      <c r="AI1912" s="192" t="s">
        <v>295</v>
      </c>
      <c r="AJ1912" s="151" t="str">
        <f t="shared" si="29"/>
        <v>PD&amp;C</v>
      </c>
      <c r="AK1912" s="151" t="b">
        <f>ISNUMBER(SEARCH("IRT",Table1[[#This Row],[Current_Status]]))</f>
        <v>0</v>
      </c>
      <c r="AL1912" s="152">
        <f>YEAR(Table1[[#This Row],[Project_Initiated]])</f>
        <v>2019</v>
      </c>
      <c r="AM1912" s="87">
        <v>43785</v>
      </c>
      <c r="AN1912" s="87" t="str">
        <f>IF(AND(Table1[[#This Row],[Completed Date]]&gt;="07/01/2019"+0,Table1[[#This Row],[Completed Date]]&lt;="6/30/2020"+0),"FY 19-20",IF(AND(Table1[[#This Row],[Completed Date]]&gt;="07/01/2018"+0,Table1[[#This Row],[Completed Date]]&lt;="6/30/2019"+0),"FY 18-19",""))</f>
        <v/>
      </c>
      <c r="AO1912" s="152" t="str">
        <f>IFERROR(FIND("R",Table1[[#This Row],[FS_Priority]]),"")</f>
        <v/>
      </c>
    </row>
    <row r="1913" spans="1:41" hidden="1" x14ac:dyDescent="0.25">
      <c r="A1913" s="192" t="s">
        <v>4547</v>
      </c>
      <c r="B1913" s="192" t="s">
        <v>4547</v>
      </c>
      <c r="C1913" s="192" t="s">
        <v>295</v>
      </c>
      <c r="D1913" s="199" t="b">
        <v>0</v>
      </c>
      <c r="E1913" s="192" t="s">
        <v>141</v>
      </c>
      <c r="F1913" s="192" t="s">
        <v>4745</v>
      </c>
      <c r="G1913" s="192" t="s">
        <v>4746</v>
      </c>
      <c r="H1913" s="192" t="s">
        <v>295</v>
      </c>
      <c r="I1913" s="192" t="s">
        <v>264</v>
      </c>
      <c r="J1913" s="192" t="s">
        <v>3826</v>
      </c>
      <c r="K1913" s="192" t="s">
        <v>3951</v>
      </c>
      <c r="L1913" s="192" t="s">
        <v>381</v>
      </c>
      <c r="M1913" s="192" t="s">
        <v>4747</v>
      </c>
      <c r="N1913" s="192" t="s">
        <v>295</v>
      </c>
      <c r="O1913" s="192" t="s">
        <v>99</v>
      </c>
      <c r="P1913" s="199">
        <v>6</v>
      </c>
      <c r="Q1913" s="192" t="s">
        <v>295</v>
      </c>
      <c r="R1913" s="192" t="s">
        <v>295</v>
      </c>
      <c r="S1913" s="199" t="b">
        <v>0</v>
      </c>
      <c r="V1913" s="198">
        <v>43717</v>
      </c>
      <c r="W1913" s="192" t="s">
        <v>32</v>
      </c>
      <c r="X1913" s="167"/>
      <c r="Y1913" s="167"/>
      <c r="Z1913" s="192" t="s">
        <v>295</v>
      </c>
      <c r="AC1913" s="192" t="s">
        <v>295</v>
      </c>
      <c r="AE1913" s="192" t="s">
        <v>295</v>
      </c>
      <c r="AF1913" s="192" t="s">
        <v>295</v>
      </c>
      <c r="AG1913" s="192" t="s">
        <v>295</v>
      </c>
      <c r="AH1913"/>
      <c r="AI1913" s="192" t="s">
        <v>295</v>
      </c>
      <c r="AJ1913" s="151" t="str">
        <f t="shared" si="29"/>
        <v>PD&amp;C</v>
      </c>
      <c r="AK1913" s="151" t="b">
        <f>ISNUMBER(SEARCH("IRT",Table1[[#This Row],[Current_Status]]))</f>
        <v>0</v>
      </c>
      <c r="AL1913" s="152">
        <f>YEAR(Table1[[#This Row],[Project_Initiated]])</f>
        <v>2019</v>
      </c>
      <c r="AM1913" s="87">
        <v>43785</v>
      </c>
      <c r="AN1913" s="87" t="str">
        <f>IF(AND(Table1[[#This Row],[Completed Date]]&gt;="07/01/2019"+0,Table1[[#This Row],[Completed Date]]&lt;="6/30/2020"+0),"FY 19-20",IF(AND(Table1[[#This Row],[Completed Date]]&gt;="07/01/2018"+0,Table1[[#This Row],[Completed Date]]&lt;="6/30/2019"+0),"FY 18-19",""))</f>
        <v/>
      </c>
      <c r="AO1913" s="152" t="str">
        <f>IFERROR(FIND("R",Table1[[#This Row],[FS_Priority]]),"")</f>
        <v/>
      </c>
    </row>
    <row r="1914" spans="1:41" hidden="1" x14ac:dyDescent="0.25">
      <c r="A1914" s="192" t="s">
        <v>4574</v>
      </c>
      <c r="B1914" s="192" t="s">
        <v>4574</v>
      </c>
      <c r="C1914" s="192" t="s">
        <v>295</v>
      </c>
      <c r="D1914" s="199" t="b">
        <v>0</v>
      </c>
      <c r="E1914" s="192" t="s">
        <v>267</v>
      </c>
      <c r="F1914" s="192" t="s">
        <v>4748</v>
      </c>
      <c r="G1914" s="192" t="s">
        <v>4749</v>
      </c>
      <c r="H1914" s="192" t="s">
        <v>295</v>
      </c>
      <c r="I1914" s="192" t="s">
        <v>295</v>
      </c>
      <c r="J1914" s="192" t="s">
        <v>4994</v>
      </c>
      <c r="K1914" s="192" t="s">
        <v>37</v>
      </c>
      <c r="L1914" s="192" t="s">
        <v>478</v>
      </c>
      <c r="M1914" s="192" t="s">
        <v>177</v>
      </c>
      <c r="N1914" s="192" t="s">
        <v>295</v>
      </c>
      <c r="O1914" s="192" t="s">
        <v>99</v>
      </c>
      <c r="P1914" s="199">
        <v>12</v>
      </c>
      <c r="Q1914" s="192" t="s">
        <v>295</v>
      </c>
      <c r="R1914" s="192" t="s">
        <v>295</v>
      </c>
      <c r="S1914" s="199" t="b">
        <v>0</v>
      </c>
      <c r="T1914" s="199">
        <v>500000</v>
      </c>
      <c r="V1914" s="198">
        <v>43713</v>
      </c>
      <c r="W1914" s="192" t="s">
        <v>72</v>
      </c>
      <c r="X1914" s="167"/>
      <c r="Y1914" s="167"/>
      <c r="Z1914" s="192" t="s">
        <v>295</v>
      </c>
      <c r="AC1914" s="192" t="s">
        <v>295</v>
      </c>
      <c r="AE1914" s="192" t="s">
        <v>295</v>
      </c>
      <c r="AF1914" s="192" t="s">
        <v>295</v>
      </c>
      <c r="AG1914" s="192" t="s">
        <v>295</v>
      </c>
      <c r="AH1914"/>
      <c r="AI1914" s="192" t="s">
        <v>295</v>
      </c>
      <c r="AJ1914" s="151" t="str">
        <f t="shared" si="29"/>
        <v>PD&amp;C</v>
      </c>
      <c r="AK1914" s="151" t="b">
        <f>ISNUMBER(SEARCH("IRT",Table1[[#This Row],[Current_Status]]))</f>
        <v>0</v>
      </c>
      <c r="AL1914" s="152">
        <f>YEAR(Table1[[#This Row],[Project_Initiated]])</f>
        <v>2019</v>
      </c>
      <c r="AM1914" s="87">
        <v>43785</v>
      </c>
      <c r="AN1914" s="87" t="str">
        <f>IF(AND(Table1[[#This Row],[Completed Date]]&gt;="07/01/2019"+0,Table1[[#This Row],[Completed Date]]&lt;="6/30/2020"+0),"FY 19-20",IF(AND(Table1[[#This Row],[Completed Date]]&gt;="07/01/2018"+0,Table1[[#This Row],[Completed Date]]&lt;="6/30/2019"+0),"FY 18-19",""))</f>
        <v/>
      </c>
      <c r="AO1914" s="152" t="str">
        <f>IFERROR(FIND("R",Table1[[#This Row],[FS_Priority]]),"")</f>
        <v/>
      </c>
    </row>
    <row r="1915" spans="1:41" hidden="1" x14ac:dyDescent="0.25">
      <c r="A1915" s="192" t="s">
        <v>4575</v>
      </c>
      <c r="B1915" s="192" t="s">
        <v>4575</v>
      </c>
      <c r="C1915" s="192" t="s">
        <v>295</v>
      </c>
      <c r="D1915" s="199" t="b">
        <v>0</v>
      </c>
      <c r="E1915" s="192" t="s">
        <v>267</v>
      </c>
      <c r="F1915" s="192" t="s">
        <v>4750</v>
      </c>
      <c r="G1915" s="192" t="s">
        <v>4751</v>
      </c>
      <c r="H1915" s="192" t="s">
        <v>295</v>
      </c>
      <c r="I1915" s="192" t="s">
        <v>295</v>
      </c>
      <c r="J1915" s="192" t="s">
        <v>3785</v>
      </c>
      <c r="K1915" s="192" t="s">
        <v>37</v>
      </c>
      <c r="L1915" s="192" t="s">
        <v>478</v>
      </c>
      <c r="M1915" s="192" t="s">
        <v>177</v>
      </c>
      <c r="N1915" s="192" t="s">
        <v>295</v>
      </c>
      <c r="O1915" s="192" t="s">
        <v>99</v>
      </c>
      <c r="P1915" s="199">
        <v>11</v>
      </c>
      <c r="Q1915" s="192" t="s">
        <v>295</v>
      </c>
      <c r="R1915" s="192" t="s">
        <v>295</v>
      </c>
      <c r="S1915" s="199" t="b">
        <v>0</v>
      </c>
      <c r="T1915" s="199">
        <v>600000</v>
      </c>
      <c r="V1915" s="198">
        <v>43713</v>
      </c>
      <c r="W1915" s="192" t="s">
        <v>72</v>
      </c>
      <c r="X1915" s="167"/>
      <c r="Y1915" s="167"/>
      <c r="Z1915" s="192" t="s">
        <v>295</v>
      </c>
      <c r="AC1915" s="192" t="s">
        <v>295</v>
      </c>
      <c r="AE1915" s="192" t="s">
        <v>295</v>
      </c>
      <c r="AF1915" s="192" t="s">
        <v>295</v>
      </c>
      <c r="AG1915" s="192" t="s">
        <v>295</v>
      </c>
      <c r="AH1915"/>
      <c r="AI1915" s="192" t="s">
        <v>295</v>
      </c>
      <c r="AJ1915" s="151" t="str">
        <f t="shared" si="29"/>
        <v>PD&amp;C</v>
      </c>
      <c r="AK1915" s="151" t="b">
        <f>ISNUMBER(SEARCH("IRT",Table1[[#This Row],[Current_Status]]))</f>
        <v>0</v>
      </c>
      <c r="AL1915" s="152">
        <f>YEAR(Table1[[#This Row],[Project_Initiated]])</f>
        <v>2019</v>
      </c>
      <c r="AM1915" s="87">
        <v>43785</v>
      </c>
      <c r="AN1915" s="87" t="str">
        <f>IF(AND(Table1[[#This Row],[Completed Date]]&gt;="07/01/2019"+0,Table1[[#This Row],[Completed Date]]&lt;="6/30/2020"+0),"FY 19-20",IF(AND(Table1[[#This Row],[Completed Date]]&gt;="07/01/2018"+0,Table1[[#This Row],[Completed Date]]&lt;="6/30/2019"+0),"FY 18-19",""))</f>
        <v/>
      </c>
      <c r="AO1915" s="152" t="str">
        <f>IFERROR(FIND("R",Table1[[#This Row],[FS_Priority]]),"")</f>
        <v/>
      </c>
    </row>
    <row r="1916" spans="1:41" hidden="1" x14ac:dyDescent="0.25">
      <c r="A1916" s="192" t="s">
        <v>4573</v>
      </c>
      <c r="B1916" s="192" t="s">
        <v>4573</v>
      </c>
      <c r="C1916" s="192" t="s">
        <v>295</v>
      </c>
      <c r="D1916" s="199" t="b">
        <v>0</v>
      </c>
      <c r="E1916" s="192" t="s">
        <v>267</v>
      </c>
      <c r="F1916" s="192" t="s">
        <v>4752</v>
      </c>
      <c r="G1916" s="192" t="s">
        <v>4753</v>
      </c>
      <c r="H1916" s="192" t="s">
        <v>295</v>
      </c>
      <c r="I1916" s="192" t="s">
        <v>295</v>
      </c>
      <c r="J1916" s="192" t="s">
        <v>3831</v>
      </c>
      <c r="K1916" s="192" t="s">
        <v>37</v>
      </c>
      <c r="L1916" s="192" t="s">
        <v>478</v>
      </c>
      <c r="M1916" s="192" t="s">
        <v>177</v>
      </c>
      <c r="N1916" s="192" t="s">
        <v>295</v>
      </c>
      <c r="O1916" s="192" t="s">
        <v>177</v>
      </c>
      <c r="P1916" s="199">
        <v>10</v>
      </c>
      <c r="Q1916" s="192" t="s">
        <v>295</v>
      </c>
      <c r="R1916" s="192" t="s">
        <v>295</v>
      </c>
      <c r="S1916" s="199" t="b">
        <v>0</v>
      </c>
      <c r="T1916" s="199">
        <v>1177000</v>
      </c>
      <c r="V1916" s="198">
        <v>43713</v>
      </c>
      <c r="W1916" s="192" t="s">
        <v>74</v>
      </c>
      <c r="X1916" s="198">
        <v>43862</v>
      </c>
      <c r="Y1916" s="198">
        <v>43952</v>
      </c>
      <c r="Z1916" s="192" t="s">
        <v>295</v>
      </c>
      <c r="AC1916" s="192" t="s">
        <v>295</v>
      </c>
      <c r="AE1916" s="192" t="s">
        <v>295</v>
      </c>
      <c r="AF1916" s="192" t="s">
        <v>295</v>
      </c>
      <c r="AG1916" s="192" t="s">
        <v>295</v>
      </c>
      <c r="AH1916"/>
      <c r="AI1916" s="192" t="s">
        <v>295</v>
      </c>
      <c r="AJ1916" s="151" t="str">
        <f t="shared" si="29"/>
        <v>PD&amp;C</v>
      </c>
      <c r="AK1916" s="151" t="b">
        <f>ISNUMBER(SEARCH("IRT",Table1[[#This Row],[Current_Status]]))</f>
        <v>0</v>
      </c>
      <c r="AL1916" s="152">
        <f>YEAR(Table1[[#This Row],[Project_Initiated]])</f>
        <v>2019</v>
      </c>
      <c r="AM1916" s="87">
        <v>43785</v>
      </c>
      <c r="AN1916" s="87" t="str">
        <f>IF(AND(Table1[[#This Row],[Completed Date]]&gt;="07/01/2019"+0,Table1[[#This Row],[Completed Date]]&lt;="6/30/2020"+0),"FY 19-20",IF(AND(Table1[[#This Row],[Completed Date]]&gt;="07/01/2018"+0,Table1[[#This Row],[Completed Date]]&lt;="6/30/2019"+0),"FY 18-19",""))</f>
        <v/>
      </c>
      <c r="AO1916" s="152" t="str">
        <f>IFERROR(FIND("R",Table1[[#This Row],[FS_Priority]]),"")</f>
        <v/>
      </c>
    </row>
    <row r="1917" spans="1:41" hidden="1" x14ac:dyDescent="0.25">
      <c r="A1917" s="192" t="s">
        <v>4856</v>
      </c>
      <c r="B1917" s="192" t="s">
        <v>4856</v>
      </c>
      <c r="C1917" s="192" t="s">
        <v>295</v>
      </c>
      <c r="D1917" s="199" t="b">
        <v>0</v>
      </c>
      <c r="E1917" s="192" t="s">
        <v>151</v>
      </c>
      <c r="F1917" s="192" t="s">
        <v>4861</v>
      </c>
      <c r="G1917" s="192" t="s">
        <v>4894</v>
      </c>
      <c r="H1917" s="192" t="s">
        <v>295</v>
      </c>
      <c r="I1917" s="192" t="s">
        <v>295</v>
      </c>
      <c r="J1917" s="192" t="s">
        <v>3831</v>
      </c>
      <c r="K1917" s="192" t="s">
        <v>4035</v>
      </c>
      <c r="L1917" s="192" t="s">
        <v>153</v>
      </c>
      <c r="M1917" s="192" t="s">
        <v>4514</v>
      </c>
      <c r="N1917" s="192" t="s">
        <v>295</v>
      </c>
      <c r="O1917" s="192" t="s">
        <v>177</v>
      </c>
      <c r="P1917" s="199">
        <v>5</v>
      </c>
      <c r="Q1917" s="192" t="s">
        <v>295</v>
      </c>
      <c r="R1917" s="192" t="s">
        <v>295</v>
      </c>
      <c r="S1917" s="199" t="b">
        <v>0</v>
      </c>
      <c r="T1917" s="199">
        <v>2500</v>
      </c>
      <c r="V1917" s="198">
        <v>43742</v>
      </c>
      <c r="W1917" s="192" t="s">
        <v>2836</v>
      </c>
      <c r="X1917" s="198">
        <v>43831</v>
      </c>
      <c r="Y1917" s="198">
        <v>43922</v>
      </c>
      <c r="Z1917" s="192" t="s">
        <v>295</v>
      </c>
      <c r="AC1917" s="192" t="s">
        <v>295</v>
      </c>
      <c r="AE1917" s="192" t="s">
        <v>295</v>
      </c>
      <c r="AF1917" s="192" t="s">
        <v>295</v>
      </c>
      <c r="AG1917" s="192" t="s">
        <v>295</v>
      </c>
      <c r="AH1917"/>
      <c r="AI1917" s="192" t="s">
        <v>295</v>
      </c>
      <c r="AJ1917" s="151" t="str">
        <f t="shared" si="29"/>
        <v>PD&amp;C</v>
      </c>
      <c r="AK1917" s="151" t="b">
        <f>ISNUMBER(SEARCH("IRT",Table1[[#This Row],[Current_Status]]))</f>
        <v>0</v>
      </c>
      <c r="AL1917" s="152">
        <f>YEAR(Table1[[#This Row],[Project_Initiated]])</f>
        <v>2019</v>
      </c>
      <c r="AM1917" s="87">
        <v>43785</v>
      </c>
      <c r="AN1917" s="87" t="str">
        <f>IF(AND(Table1[[#This Row],[Completed Date]]&gt;="07/01/2019"+0,Table1[[#This Row],[Completed Date]]&lt;="6/30/2020"+0),"FY 19-20",IF(AND(Table1[[#This Row],[Completed Date]]&gt;="07/01/2018"+0,Table1[[#This Row],[Completed Date]]&lt;="6/30/2019"+0),"FY 18-19",""))</f>
        <v/>
      </c>
      <c r="AO1917" s="152" t="str">
        <f>IFERROR(FIND("R",Table1[[#This Row],[FS_Priority]]),"")</f>
        <v/>
      </c>
    </row>
    <row r="1918" spans="1:41" hidden="1" x14ac:dyDescent="0.25">
      <c r="A1918" s="192" t="s">
        <v>4918</v>
      </c>
      <c r="B1918" s="192" t="s">
        <v>4918</v>
      </c>
      <c r="C1918" s="192" t="s">
        <v>295</v>
      </c>
      <c r="D1918" s="199" t="b">
        <v>0</v>
      </c>
      <c r="E1918" s="192" t="s">
        <v>151</v>
      </c>
      <c r="F1918" s="192" t="s">
        <v>4919</v>
      </c>
      <c r="G1918" s="192" t="s">
        <v>4920</v>
      </c>
      <c r="H1918" s="192" t="s">
        <v>295</v>
      </c>
      <c r="I1918" s="192" t="s">
        <v>295</v>
      </c>
      <c r="J1918" s="192" t="s">
        <v>3831</v>
      </c>
      <c r="K1918" s="192" t="s">
        <v>4035</v>
      </c>
      <c r="L1918" s="192" t="s">
        <v>153</v>
      </c>
      <c r="M1918" s="192" t="s">
        <v>4514</v>
      </c>
      <c r="N1918" s="192" t="s">
        <v>295</v>
      </c>
      <c r="O1918" s="192" t="s">
        <v>177</v>
      </c>
      <c r="P1918" s="201">
        <v>7</v>
      </c>
      <c r="Q1918" s="192" t="s">
        <v>295</v>
      </c>
      <c r="R1918" s="192" t="s">
        <v>295</v>
      </c>
      <c r="S1918" s="199" t="b">
        <v>0</v>
      </c>
      <c r="T1918" s="201">
        <v>2500</v>
      </c>
      <c r="V1918" s="198">
        <v>43742</v>
      </c>
      <c r="W1918" s="192" t="s">
        <v>2836</v>
      </c>
      <c r="X1918" s="200">
        <v>43831</v>
      </c>
      <c r="Y1918" s="200">
        <v>43922</v>
      </c>
      <c r="Z1918" s="192" t="s">
        <v>295</v>
      </c>
      <c r="AC1918" s="192" t="s">
        <v>295</v>
      </c>
      <c r="AE1918" s="192" t="s">
        <v>295</v>
      </c>
      <c r="AF1918" s="192" t="s">
        <v>295</v>
      </c>
      <c r="AG1918" s="192" t="s">
        <v>295</v>
      </c>
      <c r="AH1918"/>
      <c r="AI1918" s="192" t="s">
        <v>295</v>
      </c>
      <c r="AJ1918" s="151" t="str">
        <f t="shared" si="29"/>
        <v>PD&amp;C</v>
      </c>
      <c r="AK1918" s="151" t="b">
        <f>ISNUMBER(SEARCH("IRT",Table1[[#This Row],[Current_Status]]))</f>
        <v>0</v>
      </c>
      <c r="AL1918" s="152">
        <f>YEAR(Table1[[#This Row],[Project_Initiated]])</f>
        <v>2019</v>
      </c>
      <c r="AM1918" s="87">
        <v>43785</v>
      </c>
      <c r="AN1918" s="87" t="str">
        <f>IF(AND(Table1[[#This Row],[Completed Date]]&gt;="07/01/2019"+0,Table1[[#This Row],[Completed Date]]&lt;="6/30/2020"+0),"FY 19-20",IF(AND(Table1[[#This Row],[Completed Date]]&gt;="07/01/2018"+0,Table1[[#This Row],[Completed Date]]&lt;="6/30/2019"+0),"FY 18-19",""))</f>
        <v/>
      </c>
      <c r="AO1918" s="152" t="str">
        <f>IFERROR(FIND("R",Table1[[#This Row],[FS_Priority]]),"")</f>
        <v/>
      </c>
    </row>
    <row r="1919" spans="1:41" hidden="1" x14ac:dyDescent="0.25">
      <c r="A1919" s="192" t="s">
        <v>5052</v>
      </c>
      <c r="B1919" s="192" t="s">
        <v>5052</v>
      </c>
      <c r="C1919" s="192" t="s">
        <v>295</v>
      </c>
      <c r="D1919" s="199" t="b">
        <v>0</v>
      </c>
      <c r="E1919" s="192" t="s">
        <v>267</v>
      </c>
      <c r="F1919" s="192" t="s">
        <v>5084</v>
      </c>
      <c r="G1919" s="192" t="s">
        <v>5085</v>
      </c>
      <c r="H1919" s="192" t="s">
        <v>295</v>
      </c>
      <c r="I1919" s="192" t="s">
        <v>295</v>
      </c>
      <c r="J1919" s="192" t="s">
        <v>23</v>
      </c>
      <c r="K1919" s="192" t="s">
        <v>37</v>
      </c>
      <c r="L1919" s="192" t="s">
        <v>478</v>
      </c>
      <c r="M1919" s="192" t="s">
        <v>573</v>
      </c>
      <c r="N1919" s="192" t="s">
        <v>295</v>
      </c>
      <c r="O1919" s="192" t="s">
        <v>177</v>
      </c>
      <c r="Q1919" s="192" t="s">
        <v>295</v>
      </c>
      <c r="R1919" s="192" t="s">
        <v>295</v>
      </c>
      <c r="S1919" s="199" t="b">
        <v>0</v>
      </c>
      <c r="T1919" s="201">
        <v>25000</v>
      </c>
      <c r="V1919" s="198">
        <v>43775</v>
      </c>
      <c r="W1919" s="192" t="s">
        <v>23</v>
      </c>
      <c r="X1919"/>
      <c r="Z1919" s="192" t="s">
        <v>295</v>
      </c>
      <c r="AC1919" s="192" t="s">
        <v>295</v>
      </c>
      <c r="AE1919" s="192" t="s">
        <v>295</v>
      </c>
      <c r="AF1919" s="192" t="s">
        <v>295</v>
      </c>
      <c r="AG1919" s="192" t="s">
        <v>295</v>
      </c>
      <c r="AH1919" s="167"/>
      <c r="AI1919" s="192" t="s">
        <v>295</v>
      </c>
      <c r="AJ1919" s="151" t="str">
        <f t="shared" si="29"/>
        <v>PD&amp;C</v>
      </c>
      <c r="AK1919" s="151" t="b">
        <f>ISNUMBER(SEARCH("IRT",Table1[[#This Row],[Current_Status]]))</f>
        <v>0</v>
      </c>
      <c r="AL1919" s="152">
        <f>YEAR(Table1[[#This Row],[Project_Initiated]])</f>
        <v>2019</v>
      </c>
      <c r="AM1919" s="87">
        <v>43785</v>
      </c>
      <c r="AN1919" s="87" t="str">
        <f>IF(AND(Table1[[#This Row],[Completed Date]]&gt;="07/01/2019"+0,Table1[[#This Row],[Completed Date]]&lt;="6/30/2020"+0),"FY 19-20",IF(AND(Table1[[#This Row],[Completed Date]]&gt;="07/01/2018"+0,Table1[[#This Row],[Completed Date]]&lt;="6/30/2019"+0),"FY 18-19",""))</f>
        <v/>
      </c>
      <c r="AO1919" s="152" t="str">
        <f>IFERROR(FIND("R",Table1[[#This Row],[FS_Priority]]),"")</f>
        <v/>
      </c>
    </row>
    <row r="1920" spans="1:41" hidden="1" x14ac:dyDescent="0.25">
      <c r="A1920" s="192" t="s">
        <v>5034</v>
      </c>
      <c r="B1920" s="192" t="s">
        <v>5034</v>
      </c>
      <c r="C1920" s="192" t="s">
        <v>295</v>
      </c>
      <c r="D1920" s="199" t="b">
        <v>0</v>
      </c>
      <c r="E1920" s="192" t="s">
        <v>267</v>
      </c>
      <c r="F1920" s="192" t="s">
        <v>5035</v>
      </c>
      <c r="G1920" s="192" t="s">
        <v>5051</v>
      </c>
      <c r="H1920" s="192" t="s">
        <v>295</v>
      </c>
      <c r="I1920" s="192" t="s">
        <v>295</v>
      </c>
      <c r="J1920" s="192" t="s">
        <v>23</v>
      </c>
      <c r="K1920" s="192" t="s">
        <v>37</v>
      </c>
      <c r="L1920" s="192" t="s">
        <v>478</v>
      </c>
      <c r="M1920" s="192" t="s">
        <v>4147</v>
      </c>
      <c r="N1920" s="192" t="s">
        <v>295</v>
      </c>
      <c r="O1920" s="192" t="s">
        <v>169</v>
      </c>
      <c r="Q1920" s="192" t="s">
        <v>295</v>
      </c>
      <c r="R1920" s="192" t="s">
        <v>295</v>
      </c>
      <c r="S1920" s="199" t="b">
        <v>0</v>
      </c>
      <c r="V1920" s="198">
        <v>43760</v>
      </c>
      <c r="W1920" s="192" t="s">
        <v>23</v>
      </c>
      <c r="X1920"/>
      <c r="Z1920" s="192" t="s">
        <v>295</v>
      </c>
      <c r="AC1920" s="192" t="s">
        <v>295</v>
      </c>
      <c r="AE1920" s="192" t="s">
        <v>295</v>
      </c>
      <c r="AF1920" s="192" t="s">
        <v>295</v>
      </c>
      <c r="AG1920" s="192" t="s">
        <v>295</v>
      </c>
      <c r="AH1920" s="167"/>
      <c r="AI1920" s="192" t="s">
        <v>295</v>
      </c>
      <c r="AJ1920" s="151" t="str">
        <f t="shared" si="29"/>
        <v>PD&amp;C</v>
      </c>
      <c r="AK1920" s="151" t="b">
        <f>ISNUMBER(SEARCH("IRT",Table1[[#This Row],[Current_Status]]))</f>
        <v>0</v>
      </c>
      <c r="AL1920" s="152">
        <f>YEAR(Table1[[#This Row],[Project_Initiated]])</f>
        <v>2019</v>
      </c>
      <c r="AM1920" s="87">
        <v>43785</v>
      </c>
      <c r="AN1920" s="87" t="str">
        <f>IF(AND(Table1[[#This Row],[Completed Date]]&gt;="07/01/2019"+0,Table1[[#This Row],[Completed Date]]&lt;="6/30/2020"+0),"FY 19-20",IF(AND(Table1[[#This Row],[Completed Date]]&gt;="07/01/2018"+0,Table1[[#This Row],[Completed Date]]&lt;="6/30/2019"+0),"FY 18-19",""))</f>
        <v/>
      </c>
      <c r="AO1920" s="152" t="str">
        <f>IFERROR(FIND("R",Table1[[#This Row],[FS_Priority]]),"")</f>
        <v/>
      </c>
    </row>
    <row r="1921" spans="1:41" hidden="1" x14ac:dyDescent="0.25">
      <c r="A1921" s="192" t="s">
        <v>5053</v>
      </c>
      <c r="B1921" s="192" t="s">
        <v>5053</v>
      </c>
      <c r="C1921" s="192" t="s">
        <v>295</v>
      </c>
      <c r="D1921" s="199" t="b">
        <v>0</v>
      </c>
      <c r="E1921" s="192" t="s">
        <v>267</v>
      </c>
      <c r="F1921" s="192" t="s">
        <v>5086</v>
      </c>
      <c r="G1921" s="192" t="s">
        <v>5087</v>
      </c>
      <c r="H1921" s="192" t="s">
        <v>295</v>
      </c>
      <c r="I1921" s="192" t="s">
        <v>295</v>
      </c>
      <c r="J1921" s="192" t="s">
        <v>23</v>
      </c>
      <c r="K1921" s="192" t="s">
        <v>37</v>
      </c>
      <c r="L1921" s="192" t="s">
        <v>478</v>
      </c>
      <c r="M1921" s="192" t="s">
        <v>177</v>
      </c>
      <c r="N1921" s="192" t="s">
        <v>295</v>
      </c>
      <c r="O1921" s="192" t="s">
        <v>177</v>
      </c>
      <c r="Q1921" s="192" t="s">
        <v>295</v>
      </c>
      <c r="R1921" s="192" t="s">
        <v>295</v>
      </c>
      <c r="S1921" s="199" t="b">
        <v>0</v>
      </c>
      <c r="T1921" s="201">
        <v>1500000</v>
      </c>
      <c r="V1921" s="198">
        <v>43775</v>
      </c>
      <c r="W1921" s="192" t="s">
        <v>23</v>
      </c>
      <c r="X1921"/>
      <c r="Z1921" s="192" t="s">
        <v>295</v>
      </c>
      <c r="AC1921" s="192" t="s">
        <v>295</v>
      </c>
      <c r="AE1921" s="192" t="s">
        <v>295</v>
      </c>
      <c r="AF1921" s="192" t="s">
        <v>295</v>
      </c>
      <c r="AG1921" s="192" t="s">
        <v>295</v>
      </c>
      <c r="AH1921" s="167"/>
      <c r="AI1921" s="192" t="s">
        <v>295</v>
      </c>
      <c r="AJ1921" s="151" t="str">
        <f t="shared" si="29"/>
        <v>PD&amp;C</v>
      </c>
      <c r="AK1921" s="151" t="b">
        <f>ISNUMBER(SEARCH("IRT",Table1[[#This Row],[Current_Status]]))</f>
        <v>0</v>
      </c>
      <c r="AL1921" s="152">
        <f>YEAR(Table1[[#This Row],[Project_Initiated]])</f>
        <v>2019</v>
      </c>
      <c r="AM1921" s="87">
        <v>43785</v>
      </c>
      <c r="AN1921" s="87" t="str">
        <f>IF(AND(Table1[[#This Row],[Completed Date]]&gt;="07/01/2019"+0,Table1[[#This Row],[Completed Date]]&lt;="6/30/2020"+0),"FY 19-20",IF(AND(Table1[[#This Row],[Completed Date]]&gt;="07/01/2018"+0,Table1[[#This Row],[Completed Date]]&lt;="6/30/2019"+0),"FY 18-19",""))</f>
        <v/>
      </c>
      <c r="AO1921" s="152" t="str">
        <f>IFERROR(FIND("R",Table1[[#This Row],[FS_Priority]]),"")</f>
        <v/>
      </c>
    </row>
    <row r="1922" spans="1:41" hidden="1" x14ac:dyDescent="0.25">
      <c r="A1922" s="192" t="s">
        <v>4966</v>
      </c>
      <c r="B1922" s="192" t="s">
        <v>4966</v>
      </c>
      <c r="C1922" s="192" t="s">
        <v>295</v>
      </c>
      <c r="D1922" s="199" t="b">
        <v>0</v>
      </c>
      <c r="E1922" s="192" t="s">
        <v>4788</v>
      </c>
      <c r="F1922" s="192" t="s">
        <v>4967</v>
      </c>
      <c r="G1922" s="192" t="s">
        <v>4968</v>
      </c>
      <c r="H1922" s="192" t="s">
        <v>295</v>
      </c>
      <c r="I1922" s="192" t="s">
        <v>295</v>
      </c>
      <c r="J1922" s="192" t="s">
        <v>23</v>
      </c>
      <c r="K1922" s="192" t="s">
        <v>84</v>
      </c>
      <c r="L1922" s="192" t="s">
        <v>33</v>
      </c>
      <c r="M1922" s="192" t="s">
        <v>4872</v>
      </c>
      <c r="N1922" s="192" t="s">
        <v>295</v>
      </c>
      <c r="O1922" s="192" t="s">
        <v>4872</v>
      </c>
      <c r="Q1922" s="192" t="s">
        <v>295</v>
      </c>
      <c r="R1922" s="192" t="s">
        <v>295</v>
      </c>
      <c r="S1922" s="199" t="b">
        <v>0</v>
      </c>
      <c r="V1922" s="198">
        <v>43767</v>
      </c>
      <c r="W1922" s="192" t="s">
        <v>23</v>
      </c>
      <c r="X1922"/>
      <c r="Z1922" s="192" t="s">
        <v>295</v>
      </c>
      <c r="AC1922" s="192" t="s">
        <v>295</v>
      </c>
      <c r="AE1922" s="192" t="s">
        <v>295</v>
      </c>
      <c r="AF1922" s="192" t="s">
        <v>295</v>
      </c>
      <c r="AG1922" s="192" t="s">
        <v>295</v>
      </c>
      <c r="AH1922" s="167"/>
      <c r="AI1922" s="192" t="s">
        <v>295</v>
      </c>
      <c r="AJ1922" s="156" t="str">
        <f t="shared" ref="AJ1922:AJ1985" si="30">IF(LEN(A1922)&gt;6,"FS","PD&amp;C")</f>
        <v>PD&amp;C</v>
      </c>
      <c r="AK1922" s="156" t="b">
        <f>ISNUMBER(SEARCH("IRT",Table1[[#This Row],[Current_Status]]))</f>
        <v>0</v>
      </c>
      <c r="AL1922" s="157">
        <f>YEAR(Table1[[#This Row],[Project_Initiated]])</f>
        <v>2019</v>
      </c>
      <c r="AM1922" s="87">
        <v>43785</v>
      </c>
      <c r="AN1922" s="158" t="str">
        <f>IF(AND(Table1[[#This Row],[Completed Date]]&gt;="07/01/2019"+0,Table1[[#This Row],[Completed Date]]&lt;="6/30/2020"+0),"FY 19-20",IF(AND(Table1[[#This Row],[Completed Date]]&gt;="07/01/2018"+0,Table1[[#This Row],[Completed Date]]&lt;="6/30/2019"+0),"FY 18-19",""))</f>
        <v/>
      </c>
      <c r="AO1922" s="157" t="str">
        <f>IFERROR(FIND("R",Table1[[#This Row],[FS_Priority]]),"")</f>
        <v/>
      </c>
    </row>
    <row r="1923" spans="1:41" hidden="1" x14ac:dyDescent="0.25">
      <c r="A1923" s="202" t="s">
        <v>497</v>
      </c>
      <c r="B1923" s="202" t="s">
        <v>295</v>
      </c>
      <c r="C1923" s="202" t="s">
        <v>497</v>
      </c>
      <c r="D1923" s="213" t="b">
        <v>0</v>
      </c>
      <c r="E1923" s="202" t="s">
        <v>4804</v>
      </c>
      <c r="F1923" s="202" t="s">
        <v>3580</v>
      </c>
      <c r="G1923" s="202" t="s">
        <v>295</v>
      </c>
      <c r="H1923" s="202" t="s">
        <v>1397</v>
      </c>
      <c r="I1923" s="202" t="s">
        <v>4183</v>
      </c>
      <c r="J1923" s="202" t="s">
        <v>2854</v>
      </c>
      <c r="K1923" s="202" t="s">
        <v>3793</v>
      </c>
      <c r="L1923" s="202" t="s">
        <v>332</v>
      </c>
      <c r="M1923" s="202" t="s">
        <v>4184</v>
      </c>
      <c r="N1923" s="202" t="s">
        <v>295</v>
      </c>
      <c r="O1923" s="202" t="s">
        <v>263</v>
      </c>
      <c r="Q1923" s="202" t="s">
        <v>295</v>
      </c>
      <c r="R1923" s="202" t="s">
        <v>320</v>
      </c>
      <c r="S1923" s="213" t="b">
        <v>0</v>
      </c>
      <c r="V1923" s="212">
        <v>42893</v>
      </c>
      <c r="W1923" s="202" t="s">
        <v>295</v>
      </c>
      <c r="X1923"/>
      <c r="Z1923" s="202" t="s">
        <v>295</v>
      </c>
      <c r="AC1923" s="202" t="s">
        <v>3162</v>
      </c>
      <c r="AE1923" s="202" t="s">
        <v>257</v>
      </c>
      <c r="AF1923" s="202" t="s">
        <v>295</v>
      </c>
      <c r="AG1923" s="202" t="s">
        <v>2883</v>
      </c>
      <c r="AH1923" s="212">
        <v>43560</v>
      </c>
      <c r="AI1923" s="202" t="s">
        <v>4939</v>
      </c>
      <c r="AJ1923" s="151" t="str">
        <f t="shared" si="30"/>
        <v>FS</v>
      </c>
      <c r="AK1923" s="151" t="b">
        <f>ISNUMBER(SEARCH("IRT",Table1[[#This Row],[Current_Status]]))</f>
        <v>0</v>
      </c>
      <c r="AL1923" s="152">
        <f>YEAR(Table1[[#This Row],[Project_Initiated]])</f>
        <v>2017</v>
      </c>
      <c r="AM1923" s="87">
        <v>43800</v>
      </c>
      <c r="AN1923" s="87" t="str">
        <f>IF(AND(Table1[[#This Row],[Completed Date]]&gt;="07/01/2019"+0,Table1[[#This Row],[Completed Date]]&lt;="6/30/2020"+0),"FY 19-20",IF(AND(Table1[[#This Row],[Completed Date]]&gt;="07/01/2018"+0,Table1[[#This Row],[Completed Date]]&lt;="6/30/2019"+0),"FY 18-19",""))</f>
        <v>FY 18-19</v>
      </c>
      <c r="AO1923" s="152" t="str">
        <f>IFERROR(FIND("R",Table1[[#This Row],[FS_Priority]]),"")</f>
        <v/>
      </c>
    </row>
    <row r="1924" spans="1:41" hidden="1" x14ac:dyDescent="0.25">
      <c r="A1924" s="202" t="s">
        <v>697</v>
      </c>
      <c r="B1924" s="202" t="s">
        <v>295</v>
      </c>
      <c r="C1924" s="202" t="s">
        <v>697</v>
      </c>
      <c r="D1924" s="213" t="b">
        <v>0</v>
      </c>
      <c r="E1924" s="202" t="s">
        <v>151</v>
      </c>
      <c r="F1924" s="202" t="s">
        <v>2801</v>
      </c>
      <c r="G1924" s="202" t="s">
        <v>295</v>
      </c>
      <c r="H1924" s="202" t="s">
        <v>544</v>
      </c>
      <c r="I1924" s="202" t="s">
        <v>3931</v>
      </c>
      <c r="J1924" s="202" t="s">
        <v>2838</v>
      </c>
      <c r="K1924" s="202" t="s">
        <v>4035</v>
      </c>
      <c r="L1924" s="202" t="s">
        <v>153</v>
      </c>
      <c r="M1924" s="202" t="s">
        <v>4040</v>
      </c>
      <c r="N1924" s="202" t="s">
        <v>295</v>
      </c>
      <c r="O1924" s="202" t="s">
        <v>243</v>
      </c>
      <c r="Q1924" s="202" t="s">
        <v>698</v>
      </c>
      <c r="R1924" s="202" t="s">
        <v>426</v>
      </c>
      <c r="S1924" s="213" t="b">
        <v>0</v>
      </c>
      <c r="V1924" s="212">
        <v>42859</v>
      </c>
      <c r="W1924" s="202" t="s">
        <v>295</v>
      </c>
      <c r="X1924"/>
      <c r="Z1924" s="202" t="s">
        <v>295</v>
      </c>
      <c r="AC1924" s="202" t="s">
        <v>699</v>
      </c>
      <c r="AE1924" s="202" t="s">
        <v>263</v>
      </c>
      <c r="AF1924" s="202" t="s">
        <v>295</v>
      </c>
      <c r="AG1924" s="202" t="s">
        <v>2884</v>
      </c>
      <c r="AH1924" s="212">
        <v>43395</v>
      </c>
      <c r="AI1924" s="202" t="s">
        <v>4939</v>
      </c>
      <c r="AJ1924" s="151" t="str">
        <f t="shared" si="30"/>
        <v>FS</v>
      </c>
      <c r="AK1924" s="151" t="b">
        <f>ISNUMBER(SEARCH("IRT",Table1[[#This Row],[Current_Status]]))</f>
        <v>0</v>
      </c>
      <c r="AL1924" s="152">
        <f>YEAR(Table1[[#This Row],[Project_Initiated]])</f>
        <v>2017</v>
      </c>
      <c r="AM1924" s="87">
        <v>43800</v>
      </c>
      <c r="AN1924" s="87" t="str">
        <f>IF(AND(Table1[[#This Row],[Completed Date]]&gt;="07/01/2019"+0,Table1[[#This Row],[Completed Date]]&lt;="6/30/2020"+0),"FY 19-20",IF(AND(Table1[[#This Row],[Completed Date]]&gt;="07/01/2018"+0,Table1[[#This Row],[Completed Date]]&lt;="6/30/2019"+0),"FY 18-19",""))</f>
        <v>FY 18-19</v>
      </c>
      <c r="AO1924" s="152" t="str">
        <f>IFERROR(FIND("R",Table1[[#This Row],[FS_Priority]]),"")</f>
        <v/>
      </c>
    </row>
    <row r="1925" spans="1:41" hidden="1" x14ac:dyDescent="0.25">
      <c r="A1925" s="202" t="s">
        <v>700</v>
      </c>
      <c r="B1925" s="202" t="s">
        <v>295</v>
      </c>
      <c r="C1925" s="202" t="s">
        <v>700</v>
      </c>
      <c r="D1925" s="213" t="b">
        <v>0</v>
      </c>
      <c r="E1925" s="202" t="s">
        <v>151</v>
      </c>
      <c r="F1925" s="202" t="s">
        <v>3463</v>
      </c>
      <c r="G1925" s="202" t="s">
        <v>295</v>
      </c>
      <c r="H1925" s="202" t="s">
        <v>480</v>
      </c>
      <c r="I1925" s="202" t="s">
        <v>309</v>
      </c>
      <c r="J1925" s="202" t="s">
        <v>2838</v>
      </c>
      <c r="K1925" s="202" t="s">
        <v>4035</v>
      </c>
      <c r="L1925" s="202" t="s">
        <v>153</v>
      </c>
      <c r="M1925" s="202" t="s">
        <v>4040</v>
      </c>
      <c r="N1925" s="202" t="s">
        <v>295</v>
      </c>
      <c r="O1925" s="202" t="s">
        <v>263</v>
      </c>
      <c r="Q1925" s="202" t="s">
        <v>295</v>
      </c>
      <c r="R1925" s="202" t="s">
        <v>295</v>
      </c>
      <c r="S1925" s="213" t="b">
        <v>0</v>
      </c>
      <c r="V1925" s="212">
        <v>43164</v>
      </c>
      <c r="W1925" s="202" t="s">
        <v>295</v>
      </c>
      <c r="X1925"/>
      <c r="Z1925" s="202" t="s">
        <v>295</v>
      </c>
      <c r="AC1925" s="202" t="s">
        <v>4860</v>
      </c>
      <c r="AE1925" s="202" t="s">
        <v>263</v>
      </c>
      <c r="AF1925" s="202" t="s">
        <v>295</v>
      </c>
      <c r="AG1925" s="202" t="s">
        <v>2884</v>
      </c>
      <c r="AH1925" s="212">
        <v>43293</v>
      </c>
      <c r="AI1925" s="202" t="s">
        <v>4939</v>
      </c>
      <c r="AJ1925" s="151" t="str">
        <f t="shared" si="30"/>
        <v>FS</v>
      </c>
      <c r="AK1925" s="151" t="b">
        <f>ISNUMBER(SEARCH("IRT",Table1[[#This Row],[Current_Status]]))</f>
        <v>0</v>
      </c>
      <c r="AL1925" s="152">
        <f>YEAR(Table1[[#This Row],[Project_Initiated]])</f>
        <v>2018</v>
      </c>
      <c r="AM1925" s="87">
        <v>43800</v>
      </c>
      <c r="AN1925" s="87" t="str">
        <f>IF(AND(Table1[[#This Row],[Completed Date]]&gt;="07/01/2019"+0,Table1[[#This Row],[Completed Date]]&lt;="6/30/2020"+0),"FY 19-20",IF(AND(Table1[[#This Row],[Completed Date]]&gt;="07/01/2018"+0,Table1[[#This Row],[Completed Date]]&lt;="6/30/2019"+0),"FY 18-19",""))</f>
        <v>FY 18-19</v>
      </c>
      <c r="AO1925" s="152" t="str">
        <f>IFERROR(FIND("R",Table1[[#This Row],[FS_Priority]]),"")</f>
        <v/>
      </c>
    </row>
    <row r="1926" spans="1:41" hidden="1" x14ac:dyDescent="0.25">
      <c r="A1926" s="202" t="s">
        <v>702</v>
      </c>
      <c r="B1926" s="202" t="s">
        <v>295</v>
      </c>
      <c r="C1926" s="202" t="s">
        <v>702</v>
      </c>
      <c r="D1926" s="213" t="b">
        <v>0</v>
      </c>
      <c r="E1926" s="202" t="s">
        <v>151</v>
      </c>
      <c r="F1926" s="202" t="s">
        <v>3449</v>
      </c>
      <c r="G1926" s="202" t="s">
        <v>295</v>
      </c>
      <c r="H1926" s="202" t="s">
        <v>480</v>
      </c>
      <c r="I1926" s="202" t="s">
        <v>4057</v>
      </c>
      <c r="J1926" s="202" t="s">
        <v>2838</v>
      </c>
      <c r="K1926" s="202" t="s">
        <v>4035</v>
      </c>
      <c r="L1926" s="202" t="s">
        <v>153</v>
      </c>
      <c r="M1926" s="202" t="s">
        <v>4040</v>
      </c>
      <c r="N1926" s="202" t="s">
        <v>295</v>
      </c>
      <c r="O1926" s="202" t="s">
        <v>263</v>
      </c>
      <c r="Q1926" s="202" t="s">
        <v>295</v>
      </c>
      <c r="R1926" s="202" t="s">
        <v>295</v>
      </c>
      <c r="S1926" s="213" t="b">
        <v>0</v>
      </c>
      <c r="V1926" s="212">
        <v>42927</v>
      </c>
      <c r="W1926" s="202" t="s">
        <v>295</v>
      </c>
      <c r="X1926"/>
      <c r="Z1926" s="202" t="s">
        <v>295</v>
      </c>
      <c r="AC1926" s="202" t="s">
        <v>4862</v>
      </c>
      <c r="AE1926" s="202" t="s">
        <v>263</v>
      </c>
      <c r="AF1926" s="202" t="s">
        <v>295</v>
      </c>
      <c r="AG1926" s="202" t="s">
        <v>2884</v>
      </c>
      <c r="AH1926" s="212">
        <v>43293</v>
      </c>
      <c r="AI1926" s="202" t="s">
        <v>4939</v>
      </c>
      <c r="AJ1926" s="151" t="str">
        <f t="shared" si="30"/>
        <v>FS</v>
      </c>
      <c r="AK1926" s="151" t="b">
        <f>ISNUMBER(SEARCH("IRT",Table1[[#This Row],[Current_Status]]))</f>
        <v>0</v>
      </c>
      <c r="AL1926" s="152">
        <f>YEAR(Table1[[#This Row],[Project_Initiated]])</f>
        <v>2017</v>
      </c>
      <c r="AM1926" s="87">
        <v>43800</v>
      </c>
      <c r="AN1926" s="87" t="str">
        <f>IF(AND(Table1[[#This Row],[Completed Date]]&gt;="07/01/2019"+0,Table1[[#This Row],[Completed Date]]&lt;="6/30/2020"+0),"FY 19-20",IF(AND(Table1[[#This Row],[Completed Date]]&gt;="07/01/2018"+0,Table1[[#This Row],[Completed Date]]&lt;="6/30/2019"+0),"FY 18-19",""))</f>
        <v>FY 18-19</v>
      </c>
      <c r="AO1926" s="152" t="str">
        <f>IFERROR(FIND("R",Table1[[#This Row],[FS_Priority]]),"")</f>
        <v/>
      </c>
    </row>
    <row r="1927" spans="1:41" hidden="1" x14ac:dyDescent="0.25">
      <c r="A1927" s="202" t="s">
        <v>704</v>
      </c>
      <c r="B1927" s="202" t="s">
        <v>295</v>
      </c>
      <c r="C1927" s="202" t="s">
        <v>704</v>
      </c>
      <c r="D1927" s="213" t="b">
        <v>0</v>
      </c>
      <c r="E1927" s="202" t="s">
        <v>151</v>
      </c>
      <c r="F1927" s="202" t="s">
        <v>3448</v>
      </c>
      <c r="G1927" s="202" t="s">
        <v>295</v>
      </c>
      <c r="H1927" s="202" t="s">
        <v>480</v>
      </c>
      <c r="I1927" s="202" t="s">
        <v>302</v>
      </c>
      <c r="J1927" s="202" t="s">
        <v>2838</v>
      </c>
      <c r="K1927" s="202" t="s">
        <v>4035</v>
      </c>
      <c r="L1927" s="202" t="s">
        <v>153</v>
      </c>
      <c r="M1927" s="202" t="s">
        <v>4040</v>
      </c>
      <c r="N1927" s="202" t="s">
        <v>295</v>
      </c>
      <c r="O1927" s="202" t="s">
        <v>263</v>
      </c>
      <c r="Q1927" s="202" t="s">
        <v>295</v>
      </c>
      <c r="R1927" s="202" t="s">
        <v>295</v>
      </c>
      <c r="S1927" s="213" t="b">
        <v>0</v>
      </c>
      <c r="V1927" s="212">
        <v>42927</v>
      </c>
      <c r="W1927" s="202" t="s">
        <v>295</v>
      </c>
      <c r="X1927"/>
      <c r="Z1927" s="202" t="s">
        <v>295</v>
      </c>
      <c r="AC1927" s="202" t="s">
        <v>705</v>
      </c>
      <c r="AE1927" s="202" t="s">
        <v>263</v>
      </c>
      <c r="AF1927" s="202" t="s">
        <v>295</v>
      </c>
      <c r="AG1927" s="202" t="s">
        <v>2884</v>
      </c>
      <c r="AH1927" s="212">
        <v>43292</v>
      </c>
      <c r="AI1927" s="202" t="s">
        <v>4939</v>
      </c>
      <c r="AJ1927" s="151" t="str">
        <f t="shared" si="30"/>
        <v>FS</v>
      </c>
      <c r="AK1927" s="151" t="b">
        <f>ISNUMBER(SEARCH("IRT",Table1[[#This Row],[Current_Status]]))</f>
        <v>0</v>
      </c>
      <c r="AL1927" s="152">
        <f>YEAR(Table1[[#This Row],[Project_Initiated]])</f>
        <v>2017</v>
      </c>
      <c r="AM1927" s="87">
        <v>43800</v>
      </c>
      <c r="AN1927" s="87" t="str">
        <f>IF(AND(Table1[[#This Row],[Completed Date]]&gt;="07/01/2019"+0,Table1[[#This Row],[Completed Date]]&lt;="6/30/2020"+0),"FY 19-20",IF(AND(Table1[[#This Row],[Completed Date]]&gt;="07/01/2018"+0,Table1[[#This Row],[Completed Date]]&lt;="6/30/2019"+0),"FY 18-19",""))</f>
        <v>FY 18-19</v>
      </c>
      <c r="AO1927" s="152" t="str">
        <f>IFERROR(FIND("R",Table1[[#This Row],[FS_Priority]]),"")</f>
        <v/>
      </c>
    </row>
    <row r="1928" spans="1:41" hidden="1" x14ac:dyDescent="0.25">
      <c r="A1928" s="202" t="s">
        <v>707</v>
      </c>
      <c r="B1928" s="202" t="s">
        <v>295</v>
      </c>
      <c r="C1928" s="202" t="s">
        <v>707</v>
      </c>
      <c r="D1928" s="213" t="b">
        <v>0</v>
      </c>
      <c r="E1928" s="202" t="s">
        <v>151</v>
      </c>
      <c r="F1928" s="202" t="s">
        <v>3446</v>
      </c>
      <c r="G1928" s="202" t="s">
        <v>295</v>
      </c>
      <c r="H1928" s="202" t="s">
        <v>480</v>
      </c>
      <c r="I1928" s="202" t="s">
        <v>3792</v>
      </c>
      <c r="J1928" s="202" t="s">
        <v>2838</v>
      </c>
      <c r="K1928" s="202" t="s">
        <v>4035</v>
      </c>
      <c r="L1928" s="202" t="s">
        <v>153</v>
      </c>
      <c r="M1928" s="202" t="s">
        <v>4040</v>
      </c>
      <c r="N1928" s="202" t="s">
        <v>295</v>
      </c>
      <c r="O1928" s="202" t="s">
        <v>263</v>
      </c>
      <c r="Q1928" s="202" t="s">
        <v>295</v>
      </c>
      <c r="R1928" s="202" t="s">
        <v>295</v>
      </c>
      <c r="S1928" s="213" t="b">
        <v>0</v>
      </c>
      <c r="V1928" s="212">
        <v>42927</v>
      </c>
      <c r="W1928" s="202" t="s">
        <v>295</v>
      </c>
      <c r="X1928"/>
      <c r="Z1928" s="202" t="s">
        <v>295</v>
      </c>
      <c r="AC1928" s="202" t="s">
        <v>2791</v>
      </c>
      <c r="AE1928" s="202" t="s">
        <v>263</v>
      </c>
      <c r="AF1928" s="202" t="s">
        <v>295</v>
      </c>
      <c r="AG1928" s="202" t="s">
        <v>2884</v>
      </c>
      <c r="AH1928" s="212">
        <v>43412</v>
      </c>
      <c r="AI1928" s="202" t="s">
        <v>4939</v>
      </c>
      <c r="AJ1928" s="151" t="str">
        <f t="shared" si="30"/>
        <v>FS</v>
      </c>
      <c r="AK1928" s="151" t="b">
        <f>ISNUMBER(SEARCH("IRT",Table1[[#This Row],[Current_Status]]))</f>
        <v>0</v>
      </c>
      <c r="AL1928" s="152">
        <f>YEAR(Table1[[#This Row],[Project_Initiated]])</f>
        <v>2017</v>
      </c>
      <c r="AM1928" s="87">
        <v>43800</v>
      </c>
      <c r="AN1928" s="87" t="str">
        <f>IF(AND(Table1[[#This Row],[Completed Date]]&gt;="07/01/2019"+0,Table1[[#This Row],[Completed Date]]&lt;="6/30/2020"+0),"FY 19-20",IF(AND(Table1[[#This Row],[Completed Date]]&gt;="07/01/2018"+0,Table1[[#This Row],[Completed Date]]&lt;="6/30/2019"+0),"FY 18-19",""))</f>
        <v>FY 18-19</v>
      </c>
      <c r="AO1928" s="152" t="str">
        <f>IFERROR(FIND("R",Table1[[#This Row],[FS_Priority]]),"")</f>
        <v/>
      </c>
    </row>
    <row r="1929" spans="1:41" hidden="1" x14ac:dyDescent="0.25">
      <c r="A1929" s="202" t="s">
        <v>709</v>
      </c>
      <c r="B1929" s="202" t="s">
        <v>295</v>
      </c>
      <c r="C1929" s="202" t="s">
        <v>709</v>
      </c>
      <c r="D1929" s="213" t="b">
        <v>0</v>
      </c>
      <c r="E1929" s="202" t="s">
        <v>4804</v>
      </c>
      <c r="F1929" s="202" t="s">
        <v>3268</v>
      </c>
      <c r="G1929" s="202" t="s">
        <v>295</v>
      </c>
      <c r="H1929" s="202" t="s">
        <v>710</v>
      </c>
      <c r="I1929" s="202" t="s">
        <v>3792</v>
      </c>
      <c r="J1929" s="202" t="s">
        <v>3773</v>
      </c>
      <c r="K1929" s="202" t="s">
        <v>3793</v>
      </c>
      <c r="L1929" s="202" t="s">
        <v>332</v>
      </c>
      <c r="M1929" s="202" t="s">
        <v>3794</v>
      </c>
      <c r="N1929" s="202" t="s">
        <v>295</v>
      </c>
      <c r="O1929" s="202" t="s">
        <v>257</v>
      </c>
      <c r="Q1929" s="202" t="s">
        <v>295</v>
      </c>
      <c r="R1929" s="202" t="s">
        <v>320</v>
      </c>
      <c r="S1929" s="213" t="b">
        <v>0</v>
      </c>
      <c r="V1929" s="212">
        <v>42986</v>
      </c>
      <c r="W1929" s="202" t="s">
        <v>295</v>
      </c>
      <c r="X1929"/>
      <c r="Z1929" s="202" t="s">
        <v>295</v>
      </c>
      <c r="AC1929" s="202" t="s">
        <v>2772</v>
      </c>
      <c r="AD1929" s="167"/>
      <c r="AE1929" s="202" t="s">
        <v>257</v>
      </c>
      <c r="AF1929" s="202" t="s">
        <v>295</v>
      </c>
      <c r="AG1929" s="202" t="s">
        <v>2884</v>
      </c>
      <c r="AH1929" s="214">
        <v>43484</v>
      </c>
      <c r="AI1929" s="202" t="s">
        <v>4939</v>
      </c>
      <c r="AJ1929" s="151" t="str">
        <f t="shared" si="30"/>
        <v>FS</v>
      </c>
      <c r="AK1929" s="151" t="b">
        <f>ISNUMBER(SEARCH("IRT",Table1[[#This Row],[Current_Status]]))</f>
        <v>0</v>
      </c>
      <c r="AL1929" s="152">
        <f>YEAR(Table1[[#This Row],[Project_Initiated]])</f>
        <v>2017</v>
      </c>
      <c r="AM1929" s="87">
        <v>43800</v>
      </c>
      <c r="AN1929" s="87" t="str">
        <f>IF(AND(Table1[[#This Row],[Completed Date]]&gt;="07/01/2019"+0,Table1[[#This Row],[Completed Date]]&lt;="6/30/2020"+0),"FY 19-20",IF(AND(Table1[[#This Row],[Completed Date]]&gt;="07/01/2018"+0,Table1[[#This Row],[Completed Date]]&lt;="6/30/2019"+0),"FY 18-19",""))</f>
        <v>FY 18-19</v>
      </c>
      <c r="AO1929" s="152" t="str">
        <f>IFERROR(FIND("R",Table1[[#This Row],[FS_Priority]]),"")</f>
        <v/>
      </c>
    </row>
    <row r="1930" spans="1:41" hidden="1" x14ac:dyDescent="0.25">
      <c r="A1930" s="202" t="s">
        <v>711</v>
      </c>
      <c r="B1930" s="202" t="s">
        <v>295</v>
      </c>
      <c r="C1930" s="202" t="s">
        <v>711</v>
      </c>
      <c r="D1930" s="213" t="b">
        <v>0</v>
      </c>
      <c r="E1930" s="202" t="s">
        <v>4804</v>
      </c>
      <c r="F1930" s="202" t="s">
        <v>3288</v>
      </c>
      <c r="G1930" s="202" t="s">
        <v>295</v>
      </c>
      <c r="H1930" s="202" t="s">
        <v>359</v>
      </c>
      <c r="I1930" s="202" t="s">
        <v>3817</v>
      </c>
      <c r="J1930" s="202" t="s">
        <v>2854</v>
      </c>
      <c r="K1930" s="202" t="s">
        <v>3793</v>
      </c>
      <c r="L1930" s="202" t="s">
        <v>332</v>
      </c>
      <c r="M1930" s="202" t="s">
        <v>3794</v>
      </c>
      <c r="N1930" s="202" t="s">
        <v>295</v>
      </c>
      <c r="O1930" s="202" t="s">
        <v>257</v>
      </c>
      <c r="Q1930" s="202" t="s">
        <v>643</v>
      </c>
      <c r="R1930" s="202" t="s">
        <v>259</v>
      </c>
      <c r="S1930" s="213" t="b">
        <v>0</v>
      </c>
      <c r="V1930" s="212">
        <v>42986</v>
      </c>
      <c r="W1930" s="202" t="s">
        <v>295</v>
      </c>
      <c r="X1930"/>
      <c r="Z1930" s="202" t="s">
        <v>295</v>
      </c>
      <c r="AC1930" s="202" t="s">
        <v>712</v>
      </c>
      <c r="AE1930" s="202" t="s">
        <v>257</v>
      </c>
      <c r="AF1930" s="202" t="s">
        <v>295</v>
      </c>
      <c r="AG1930" s="202" t="s">
        <v>2884</v>
      </c>
      <c r="AH1930" s="212">
        <v>43259</v>
      </c>
      <c r="AI1930" s="202" t="s">
        <v>4939</v>
      </c>
      <c r="AJ1930" s="151" t="str">
        <f t="shared" si="30"/>
        <v>FS</v>
      </c>
      <c r="AK1930" s="151" t="b">
        <f>ISNUMBER(SEARCH("IRT",Table1[[#This Row],[Current_Status]]))</f>
        <v>0</v>
      </c>
      <c r="AL1930" s="152">
        <f>YEAR(Table1[[#This Row],[Project_Initiated]])</f>
        <v>2017</v>
      </c>
      <c r="AM1930" s="87">
        <v>43800</v>
      </c>
      <c r="AN1930" s="87" t="str">
        <f>IF(AND(Table1[[#This Row],[Completed Date]]&gt;="07/01/2019"+0,Table1[[#This Row],[Completed Date]]&lt;="6/30/2020"+0),"FY 19-20",IF(AND(Table1[[#This Row],[Completed Date]]&gt;="07/01/2018"+0,Table1[[#This Row],[Completed Date]]&lt;="6/30/2019"+0),"FY 18-19",""))</f>
        <v/>
      </c>
      <c r="AO1930" s="152" t="str">
        <f>IFERROR(FIND("R",Table1[[#This Row],[FS_Priority]]),"")</f>
        <v/>
      </c>
    </row>
    <row r="1931" spans="1:41" hidden="1" x14ac:dyDescent="0.25">
      <c r="A1931" s="202" t="s">
        <v>425</v>
      </c>
      <c r="B1931" s="202" t="s">
        <v>295</v>
      </c>
      <c r="C1931" s="202" t="s">
        <v>425</v>
      </c>
      <c r="D1931" s="213" t="b">
        <v>0</v>
      </c>
      <c r="E1931" s="202" t="s">
        <v>151</v>
      </c>
      <c r="F1931" s="202" t="s">
        <v>3506</v>
      </c>
      <c r="G1931" s="202" t="s">
        <v>295</v>
      </c>
      <c r="H1931" s="202" t="s">
        <v>556</v>
      </c>
      <c r="I1931" s="202" t="s">
        <v>295</v>
      </c>
      <c r="J1931" s="202" t="s">
        <v>2838</v>
      </c>
      <c r="K1931" s="202" t="s">
        <v>4035</v>
      </c>
      <c r="L1931" s="202" t="s">
        <v>153</v>
      </c>
      <c r="M1931" s="202" t="s">
        <v>4094</v>
      </c>
      <c r="N1931" s="202" t="s">
        <v>295</v>
      </c>
      <c r="O1931" s="202" t="s">
        <v>263</v>
      </c>
      <c r="Q1931" s="202" t="s">
        <v>426</v>
      </c>
      <c r="R1931" s="202" t="s">
        <v>401</v>
      </c>
      <c r="S1931" s="213" t="b">
        <v>0</v>
      </c>
      <c r="V1931" s="212">
        <v>42986</v>
      </c>
      <c r="W1931" s="202" t="s">
        <v>295</v>
      </c>
      <c r="X1931"/>
      <c r="Z1931" s="202" t="s">
        <v>295</v>
      </c>
      <c r="AC1931" s="202" t="s">
        <v>3153</v>
      </c>
      <c r="AE1931" s="202" t="s">
        <v>263</v>
      </c>
      <c r="AF1931" s="202" t="s">
        <v>5112</v>
      </c>
      <c r="AG1931" s="202" t="s">
        <v>2884</v>
      </c>
      <c r="AH1931" s="212">
        <v>43574</v>
      </c>
      <c r="AI1931" s="202" t="s">
        <v>4939</v>
      </c>
      <c r="AJ1931" s="151" t="str">
        <f t="shared" si="30"/>
        <v>FS</v>
      </c>
      <c r="AK1931" s="151" t="b">
        <f>ISNUMBER(SEARCH("IRT",Table1[[#This Row],[Current_Status]]))</f>
        <v>0</v>
      </c>
      <c r="AL1931" s="152">
        <f>YEAR(Table1[[#This Row],[Project_Initiated]])</f>
        <v>2017</v>
      </c>
      <c r="AM1931" s="87">
        <v>43800</v>
      </c>
      <c r="AN1931" s="87" t="str">
        <f>IF(AND(Table1[[#This Row],[Completed Date]]&gt;="07/01/2019"+0,Table1[[#This Row],[Completed Date]]&lt;="6/30/2020"+0),"FY 19-20",IF(AND(Table1[[#This Row],[Completed Date]]&gt;="07/01/2018"+0,Table1[[#This Row],[Completed Date]]&lt;="6/30/2019"+0),"FY 18-19",""))</f>
        <v>FY 18-19</v>
      </c>
      <c r="AO1931" s="152" t="str">
        <f>IFERROR(FIND("R",Table1[[#This Row],[FS_Priority]]),"")</f>
        <v/>
      </c>
    </row>
    <row r="1932" spans="1:41" hidden="1" x14ac:dyDescent="0.25">
      <c r="A1932" s="202" t="s">
        <v>713</v>
      </c>
      <c r="B1932" s="202" t="s">
        <v>295</v>
      </c>
      <c r="C1932" s="202" t="s">
        <v>713</v>
      </c>
      <c r="D1932" s="213" t="b">
        <v>0</v>
      </c>
      <c r="E1932" s="202" t="s">
        <v>4804</v>
      </c>
      <c r="F1932" s="202" t="s">
        <v>3272</v>
      </c>
      <c r="G1932" s="202" t="s">
        <v>295</v>
      </c>
      <c r="H1932" s="202" t="s">
        <v>710</v>
      </c>
      <c r="I1932" s="202" t="s">
        <v>3792</v>
      </c>
      <c r="J1932" s="202" t="s">
        <v>3773</v>
      </c>
      <c r="K1932" s="202" t="s">
        <v>3793</v>
      </c>
      <c r="L1932" s="202" t="s">
        <v>332</v>
      </c>
      <c r="M1932" s="202" t="s">
        <v>3794</v>
      </c>
      <c r="N1932" s="202" t="s">
        <v>295</v>
      </c>
      <c r="O1932" s="202" t="s">
        <v>257</v>
      </c>
      <c r="Q1932" s="202" t="s">
        <v>295</v>
      </c>
      <c r="R1932" s="202" t="s">
        <v>264</v>
      </c>
      <c r="S1932" s="213" t="b">
        <v>0</v>
      </c>
      <c r="V1932" s="212">
        <v>42992</v>
      </c>
      <c r="W1932" s="202" t="s">
        <v>295</v>
      </c>
      <c r="X1932"/>
      <c r="Z1932" s="202" t="s">
        <v>295</v>
      </c>
      <c r="AC1932" s="202" t="s">
        <v>714</v>
      </c>
      <c r="AD1932" s="167"/>
      <c r="AE1932" s="202" t="s">
        <v>257</v>
      </c>
      <c r="AF1932" s="202" t="s">
        <v>295</v>
      </c>
      <c r="AG1932" s="202" t="s">
        <v>2884</v>
      </c>
      <c r="AH1932" s="212">
        <v>43484</v>
      </c>
      <c r="AI1932" s="202" t="s">
        <v>4939</v>
      </c>
      <c r="AJ1932" s="151" t="str">
        <f t="shared" si="30"/>
        <v>FS</v>
      </c>
      <c r="AK1932" s="151" t="b">
        <f>ISNUMBER(SEARCH("IRT",Table1[[#This Row],[Current_Status]]))</f>
        <v>0</v>
      </c>
      <c r="AL1932" s="152">
        <f>YEAR(Table1[[#This Row],[Project_Initiated]])</f>
        <v>2017</v>
      </c>
      <c r="AM1932" s="87">
        <v>43800</v>
      </c>
      <c r="AN1932" s="87" t="str">
        <f>IF(AND(Table1[[#This Row],[Completed Date]]&gt;="07/01/2019"+0,Table1[[#This Row],[Completed Date]]&lt;="6/30/2020"+0),"FY 19-20",IF(AND(Table1[[#This Row],[Completed Date]]&gt;="07/01/2018"+0,Table1[[#This Row],[Completed Date]]&lt;="6/30/2019"+0),"FY 18-19",""))</f>
        <v>FY 18-19</v>
      </c>
      <c r="AO1932" s="152" t="str">
        <f>IFERROR(FIND("R",Table1[[#This Row],[FS_Priority]]),"")</f>
        <v/>
      </c>
    </row>
    <row r="1933" spans="1:41" hidden="1" x14ac:dyDescent="0.25">
      <c r="A1933" s="202" t="s">
        <v>715</v>
      </c>
      <c r="B1933" s="202" t="s">
        <v>295</v>
      </c>
      <c r="C1933" s="202" t="s">
        <v>715</v>
      </c>
      <c r="D1933" s="213" t="b">
        <v>0</v>
      </c>
      <c r="E1933" s="202" t="s">
        <v>141</v>
      </c>
      <c r="F1933" s="202" t="s">
        <v>3381</v>
      </c>
      <c r="G1933" s="202" t="s">
        <v>295</v>
      </c>
      <c r="H1933" s="202" t="s">
        <v>529</v>
      </c>
      <c r="I1933" s="202" t="s">
        <v>295</v>
      </c>
      <c r="J1933" s="202" t="s">
        <v>2838</v>
      </c>
      <c r="K1933" s="202" t="s">
        <v>3951</v>
      </c>
      <c r="L1933" s="202" t="s">
        <v>381</v>
      </c>
      <c r="M1933" s="202" t="s">
        <v>3965</v>
      </c>
      <c r="N1933" s="202" t="s">
        <v>295</v>
      </c>
      <c r="O1933" s="202" t="s">
        <v>611</v>
      </c>
      <c r="Q1933" s="202" t="s">
        <v>295</v>
      </c>
      <c r="R1933" s="202" t="s">
        <v>295</v>
      </c>
      <c r="S1933" s="213" t="b">
        <v>0</v>
      </c>
      <c r="V1933" s="212">
        <v>42993</v>
      </c>
      <c r="W1933" s="202" t="s">
        <v>295</v>
      </c>
      <c r="X1933"/>
      <c r="Z1933" s="202" t="s">
        <v>295</v>
      </c>
      <c r="AC1933" s="202" t="s">
        <v>716</v>
      </c>
      <c r="AE1933" s="202" t="s">
        <v>257</v>
      </c>
      <c r="AF1933" s="202" t="s">
        <v>295</v>
      </c>
      <c r="AG1933" s="202" t="s">
        <v>2884</v>
      </c>
      <c r="AH1933" s="212">
        <v>43294</v>
      </c>
      <c r="AI1933" s="202" t="s">
        <v>4939</v>
      </c>
      <c r="AJ1933" s="151" t="str">
        <f t="shared" si="30"/>
        <v>FS</v>
      </c>
      <c r="AK1933" s="151" t="b">
        <f>ISNUMBER(SEARCH("IRT",Table1[[#This Row],[Current_Status]]))</f>
        <v>0</v>
      </c>
      <c r="AL1933" s="152">
        <f>YEAR(Table1[[#This Row],[Project_Initiated]])</f>
        <v>2017</v>
      </c>
      <c r="AM1933" s="87">
        <v>43800</v>
      </c>
      <c r="AN1933" s="87" t="str">
        <f>IF(AND(Table1[[#This Row],[Completed Date]]&gt;="07/01/2019"+0,Table1[[#This Row],[Completed Date]]&lt;="6/30/2020"+0),"FY 19-20",IF(AND(Table1[[#This Row],[Completed Date]]&gt;="07/01/2018"+0,Table1[[#This Row],[Completed Date]]&lt;="6/30/2019"+0),"FY 18-19",""))</f>
        <v>FY 18-19</v>
      </c>
      <c r="AO1933" s="152" t="str">
        <f>IFERROR(FIND("R",Table1[[#This Row],[FS_Priority]]),"")</f>
        <v/>
      </c>
    </row>
    <row r="1934" spans="1:41" hidden="1" x14ac:dyDescent="0.25">
      <c r="A1934" s="202" t="s">
        <v>718</v>
      </c>
      <c r="B1934" s="202" t="s">
        <v>295</v>
      </c>
      <c r="C1934" s="202" t="s">
        <v>718</v>
      </c>
      <c r="D1934" s="213" t="b">
        <v>0</v>
      </c>
      <c r="E1934" s="202" t="s">
        <v>151</v>
      </c>
      <c r="F1934" s="202" t="s">
        <v>3440</v>
      </c>
      <c r="G1934" s="202" t="s">
        <v>295</v>
      </c>
      <c r="H1934" s="202" t="s">
        <v>575</v>
      </c>
      <c r="I1934" s="202" t="s">
        <v>4067</v>
      </c>
      <c r="J1934" s="202" t="s">
        <v>2838</v>
      </c>
      <c r="K1934" s="202" t="s">
        <v>4035</v>
      </c>
      <c r="L1934" s="202" t="s">
        <v>153</v>
      </c>
      <c r="M1934" s="202" t="s">
        <v>4059</v>
      </c>
      <c r="N1934" s="202" t="s">
        <v>295</v>
      </c>
      <c r="O1934" s="202" t="s">
        <v>263</v>
      </c>
      <c r="Q1934" s="202" t="s">
        <v>295</v>
      </c>
      <c r="R1934" s="202" t="s">
        <v>295</v>
      </c>
      <c r="S1934" s="213" t="b">
        <v>0</v>
      </c>
      <c r="V1934" s="212">
        <v>43090</v>
      </c>
      <c r="W1934" s="202" t="s">
        <v>295</v>
      </c>
      <c r="X1934"/>
      <c r="Z1934" s="202" t="s">
        <v>295</v>
      </c>
      <c r="AC1934" s="202" t="s">
        <v>719</v>
      </c>
      <c r="AD1934" s="167"/>
      <c r="AE1934" s="202" t="s">
        <v>263</v>
      </c>
      <c r="AF1934" s="202" t="s">
        <v>295</v>
      </c>
      <c r="AG1934" s="202" t="s">
        <v>2884</v>
      </c>
      <c r="AH1934" s="212">
        <v>43353</v>
      </c>
      <c r="AI1934" s="202" t="s">
        <v>4938</v>
      </c>
      <c r="AJ1934" s="151" t="str">
        <f t="shared" si="30"/>
        <v>FS</v>
      </c>
      <c r="AK1934" s="151" t="b">
        <f>ISNUMBER(SEARCH("IRT",Table1[[#This Row],[Current_Status]]))</f>
        <v>0</v>
      </c>
      <c r="AL1934" s="152">
        <f>YEAR(Table1[[#This Row],[Project_Initiated]])</f>
        <v>2017</v>
      </c>
      <c r="AM1934" s="87">
        <v>43800</v>
      </c>
      <c r="AN1934" s="87" t="str">
        <f>IF(AND(Table1[[#This Row],[Completed Date]]&gt;="07/01/2019"+0,Table1[[#This Row],[Completed Date]]&lt;="6/30/2020"+0),"FY 19-20",IF(AND(Table1[[#This Row],[Completed Date]]&gt;="07/01/2018"+0,Table1[[#This Row],[Completed Date]]&lt;="6/30/2019"+0),"FY 18-19",""))</f>
        <v>FY 18-19</v>
      </c>
      <c r="AO1934" s="152" t="str">
        <f>IFERROR(FIND("R",Table1[[#This Row],[FS_Priority]]),"")</f>
        <v/>
      </c>
    </row>
    <row r="1935" spans="1:41" hidden="1" x14ac:dyDescent="0.25">
      <c r="A1935" s="202" t="s">
        <v>721</v>
      </c>
      <c r="B1935" s="202" t="s">
        <v>295</v>
      </c>
      <c r="C1935" s="202" t="s">
        <v>721</v>
      </c>
      <c r="D1935" s="213" t="b">
        <v>0</v>
      </c>
      <c r="E1935" s="202" t="s">
        <v>151</v>
      </c>
      <c r="F1935" s="202" t="s">
        <v>3467</v>
      </c>
      <c r="G1935" s="202" t="s">
        <v>295</v>
      </c>
      <c r="H1935" s="202" t="s">
        <v>548</v>
      </c>
      <c r="I1935" s="202" t="s">
        <v>4058</v>
      </c>
      <c r="J1935" s="202" t="s">
        <v>2838</v>
      </c>
      <c r="K1935" s="202" t="s">
        <v>4035</v>
      </c>
      <c r="L1935" s="202" t="s">
        <v>153</v>
      </c>
      <c r="M1935" s="202" t="s">
        <v>4059</v>
      </c>
      <c r="N1935" s="202" t="s">
        <v>295</v>
      </c>
      <c r="O1935" s="202" t="s">
        <v>263</v>
      </c>
      <c r="Q1935" s="202" t="s">
        <v>295</v>
      </c>
      <c r="R1935" s="202" t="s">
        <v>323</v>
      </c>
      <c r="S1935" s="213" t="b">
        <v>0</v>
      </c>
      <c r="V1935" s="212">
        <v>42998</v>
      </c>
      <c r="W1935" s="202" t="s">
        <v>295</v>
      </c>
      <c r="X1935"/>
      <c r="Z1935" s="202" t="s">
        <v>295</v>
      </c>
      <c r="AC1935" s="202" t="s">
        <v>722</v>
      </c>
      <c r="AD1935" s="167"/>
      <c r="AE1935" s="202" t="s">
        <v>263</v>
      </c>
      <c r="AF1935" s="202" t="s">
        <v>295</v>
      </c>
      <c r="AG1935" s="202" t="s">
        <v>2884</v>
      </c>
      <c r="AH1935" s="212">
        <v>43306</v>
      </c>
      <c r="AI1935" s="202" t="s">
        <v>4938</v>
      </c>
      <c r="AJ1935" s="151" t="str">
        <f t="shared" si="30"/>
        <v>FS</v>
      </c>
      <c r="AK1935" s="151" t="b">
        <f>ISNUMBER(SEARCH("IRT",Table1[[#This Row],[Current_Status]]))</f>
        <v>0</v>
      </c>
      <c r="AL1935" s="152">
        <f>YEAR(Table1[[#This Row],[Project_Initiated]])</f>
        <v>2017</v>
      </c>
      <c r="AM1935" s="87">
        <v>43800</v>
      </c>
      <c r="AN1935" s="87" t="str">
        <f>IF(AND(Table1[[#This Row],[Completed Date]]&gt;="07/01/2019"+0,Table1[[#This Row],[Completed Date]]&lt;="6/30/2020"+0),"FY 19-20",IF(AND(Table1[[#This Row],[Completed Date]]&gt;="07/01/2018"+0,Table1[[#This Row],[Completed Date]]&lt;="6/30/2019"+0),"FY 18-19",""))</f>
        <v>FY 18-19</v>
      </c>
      <c r="AO1935" s="152" t="str">
        <f>IFERROR(FIND("R",Table1[[#This Row],[FS_Priority]]),"")</f>
        <v/>
      </c>
    </row>
    <row r="1936" spans="1:41" hidden="1" x14ac:dyDescent="0.25">
      <c r="A1936" s="202" t="s">
        <v>724</v>
      </c>
      <c r="B1936" s="202" t="s">
        <v>295</v>
      </c>
      <c r="C1936" s="202" t="s">
        <v>724</v>
      </c>
      <c r="D1936" s="213" t="b">
        <v>0</v>
      </c>
      <c r="E1936" s="202" t="s">
        <v>371</v>
      </c>
      <c r="F1936" s="202" t="s">
        <v>3344</v>
      </c>
      <c r="G1936" s="202" t="s">
        <v>295</v>
      </c>
      <c r="H1936" s="202" t="s">
        <v>525</v>
      </c>
      <c r="I1936" s="202" t="s">
        <v>372</v>
      </c>
      <c r="J1936" s="202" t="s">
        <v>2851</v>
      </c>
      <c r="K1936" s="202" t="s">
        <v>295</v>
      </c>
      <c r="L1936" s="202" t="s">
        <v>295</v>
      </c>
      <c r="M1936" s="202" t="s">
        <v>3907</v>
      </c>
      <c r="N1936" s="202" t="s">
        <v>295</v>
      </c>
      <c r="O1936" s="202" t="s">
        <v>263</v>
      </c>
      <c r="Q1936" s="202" t="s">
        <v>295</v>
      </c>
      <c r="R1936" s="202" t="s">
        <v>259</v>
      </c>
      <c r="S1936" s="213" t="b">
        <v>0</v>
      </c>
      <c r="V1936" s="212">
        <v>42999</v>
      </c>
      <c r="W1936" s="202" t="s">
        <v>295</v>
      </c>
      <c r="X1936"/>
      <c r="Z1936" s="202" t="s">
        <v>295</v>
      </c>
      <c r="AC1936" s="202" t="s">
        <v>3146</v>
      </c>
      <c r="AE1936" s="202" t="s">
        <v>263</v>
      </c>
      <c r="AF1936" s="202" t="s">
        <v>295</v>
      </c>
      <c r="AG1936" s="202" t="s">
        <v>2883</v>
      </c>
      <c r="AH1936" s="212">
        <v>43586</v>
      </c>
      <c r="AI1936" s="202" t="s">
        <v>4938</v>
      </c>
      <c r="AJ1936" s="151" t="str">
        <f t="shared" si="30"/>
        <v>FS</v>
      </c>
      <c r="AK1936" s="151" t="b">
        <f>ISNUMBER(SEARCH("IRT",Table1[[#This Row],[Current_Status]]))</f>
        <v>0</v>
      </c>
      <c r="AL1936" s="152">
        <f>YEAR(Table1[[#This Row],[Project_Initiated]])</f>
        <v>2017</v>
      </c>
      <c r="AM1936" s="87">
        <v>43800</v>
      </c>
      <c r="AN1936" s="87" t="str">
        <f>IF(AND(Table1[[#This Row],[Completed Date]]&gt;="07/01/2019"+0,Table1[[#This Row],[Completed Date]]&lt;="6/30/2020"+0),"FY 19-20",IF(AND(Table1[[#This Row],[Completed Date]]&gt;="07/01/2018"+0,Table1[[#This Row],[Completed Date]]&lt;="6/30/2019"+0),"FY 18-19",""))</f>
        <v>FY 18-19</v>
      </c>
      <c r="AO1936" s="152" t="str">
        <f>IFERROR(FIND("R",Table1[[#This Row],[FS_Priority]]),"")</f>
        <v/>
      </c>
    </row>
    <row r="1937" spans="1:41" hidden="1" x14ac:dyDescent="0.25">
      <c r="A1937" s="202" t="s">
        <v>727</v>
      </c>
      <c r="B1937" s="202" t="s">
        <v>295</v>
      </c>
      <c r="C1937" s="202" t="s">
        <v>727</v>
      </c>
      <c r="D1937" s="213" t="b">
        <v>0</v>
      </c>
      <c r="E1937" s="202" t="s">
        <v>371</v>
      </c>
      <c r="F1937" s="202" t="s">
        <v>3340</v>
      </c>
      <c r="G1937" s="202" t="s">
        <v>295</v>
      </c>
      <c r="H1937" s="202" t="s">
        <v>525</v>
      </c>
      <c r="I1937" s="202" t="s">
        <v>372</v>
      </c>
      <c r="J1937" s="202" t="s">
        <v>2851</v>
      </c>
      <c r="K1937" s="202" t="s">
        <v>295</v>
      </c>
      <c r="L1937" s="202" t="s">
        <v>295</v>
      </c>
      <c r="M1937" s="202" t="s">
        <v>3907</v>
      </c>
      <c r="N1937" s="202" t="s">
        <v>295</v>
      </c>
      <c r="O1937" s="202" t="s">
        <v>263</v>
      </c>
      <c r="Q1937" s="202" t="s">
        <v>295</v>
      </c>
      <c r="R1937" s="202" t="s">
        <v>259</v>
      </c>
      <c r="S1937" s="213" t="b">
        <v>0</v>
      </c>
      <c r="V1937" s="212">
        <v>42999</v>
      </c>
      <c r="W1937" s="202" t="s">
        <v>295</v>
      </c>
      <c r="X1937"/>
      <c r="Z1937" s="202" t="s">
        <v>295</v>
      </c>
      <c r="AC1937" s="202" t="s">
        <v>726</v>
      </c>
      <c r="AE1937" s="202" t="s">
        <v>263</v>
      </c>
      <c r="AF1937" s="202" t="s">
        <v>295</v>
      </c>
      <c r="AG1937" s="202" t="s">
        <v>2883</v>
      </c>
      <c r="AH1937" s="212">
        <v>43192</v>
      </c>
      <c r="AI1937" s="202" t="s">
        <v>4938</v>
      </c>
      <c r="AJ1937" s="151" t="str">
        <f t="shared" si="30"/>
        <v>FS</v>
      </c>
      <c r="AK1937" s="151" t="b">
        <f>ISNUMBER(SEARCH("IRT",Table1[[#This Row],[Current_Status]]))</f>
        <v>0</v>
      </c>
      <c r="AL1937" s="152">
        <f>YEAR(Table1[[#This Row],[Project_Initiated]])</f>
        <v>2017</v>
      </c>
      <c r="AM1937" s="87">
        <v>43800</v>
      </c>
      <c r="AN1937" s="87" t="str">
        <f>IF(AND(Table1[[#This Row],[Completed Date]]&gt;="07/01/2019"+0,Table1[[#This Row],[Completed Date]]&lt;="6/30/2020"+0),"FY 19-20",IF(AND(Table1[[#This Row],[Completed Date]]&gt;="07/01/2018"+0,Table1[[#This Row],[Completed Date]]&lt;="6/30/2019"+0),"FY 18-19",""))</f>
        <v/>
      </c>
      <c r="AO1937" s="152" t="str">
        <f>IFERROR(FIND("R",Table1[[#This Row],[FS_Priority]]),"")</f>
        <v/>
      </c>
    </row>
    <row r="1938" spans="1:41" hidden="1" x14ac:dyDescent="0.25">
      <c r="A1938" s="202" t="s">
        <v>397</v>
      </c>
      <c r="B1938" s="202" t="s">
        <v>295</v>
      </c>
      <c r="C1938" s="202" t="s">
        <v>397</v>
      </c>
      <c r="D1938" s="213" t="b">
        <v>0</v>
      </c>
      <c r="E1938" s="202" t="s">
        <v>141</v>
      </c>
      <c r="F1938" s="202" t="s">
        <v>3415</v>
      </c>
      <c r="G1938" s="202" t="s">
        <v>295</v>
      </c>
      <c r="H1938" s="202" t="s">
        <v>549</v>
      </c>
      <c r="I1938" s="202" t="s">
        <v>4009</v>
      </c>
      <c r="J1938" s="202" t="s">
        <v>2838</v>
      </c>
      <c r="K1938" s="202" t="s">
        <v>3951</v>
      </c>
      <c r="L1938" s="202" t="s">
        <v>381</v>
      </c>
      <c r="M1938" s="202" t="s">
        <v>4010</v>
      </c>
      <c r="N1938" s="202" t="s">
        <v>295</v>
      </c>
      <c r="O1938" s="202" t="s">
        <v>263</v>
      </c>
      <c r="Q1938" s="202" t="s">
        <v>370</v>
      </c>
      <c r="R1938" s="202" t="s">
        <v>429</v>
      </c>
      <c r="S1938" s="213" t="b">
        <v>0</v>
      </c>
      <c r="V1938" s="212">
        <v>43006</v>
      </c>
      <c r="W1938" s="202" t="s">
        <v>295</v>
      </c>
      <c r="X1938"/>
      <c r="Z1938" s="202" t="s">
        <v>295</v>
      </c>
      <c r="AC1938" s="202" t="s">
        <v>3707</v>
      </c>
      <c r="AE1938" s="202" t="s">
        <v>257</v>
      </c>
      <c r="AF1938" s="202" t="s">
        <v>295</v>
      </c>
      <c r="AG1938" s="202" t="s">
        <v>2884</v>
      </c>
      <c r="AH1938" s="212">
        <v>43647</v>
      </c>
      <c r="AI1938" s="202" t="s">
        <v>4938</v>
      </c>
      <c r="AJ1938" s="151" t="str">
        <f t="shared" si="30"/>
        <v>FS</v>
      </c>
      <c r="AK1938" s="151" t="b">
        <f>ISNUMBER(SEARCH("IRT",Table1[[#This Row],[Current_Status]]))</f>
        <v>0</v>
      </c>
      <c r="AL1938" s="152">
        <f>YEAR(Table1[[#This Row],[Project_Initiated]])</f>
        <v>2017</v>
      </c>
      <c r="AM1938" s="87">
        <v>43800</v>
      </c>
      <c r="AN1938" s="87" t="str">
        <f>IF(AND(Table1[[#This Row],[Completed Date]]&gt;="07/01/2019"+0,Table1[[#This Row],[Completed Date]]&lt;="6/30/2020"+0),"FY 19-20",IF(AND(Table1[[#This Row],[Completed Date]]&gt;="07/01/2018"+0,Table1[[#This Row],[Completed Date]]&lt;="6/30/2019"+0),"FY 18-19",""))</f>
        <v>FY 19-20</v>
      </c>
      <c r="AO1938" s="152" t="str">
        <f>IFERROR(FIND("R",Table1[[#This Row],[FS_Priority]]),"")</f>
        <v/>
      </c>
    </row>
    <row r="1939" spans="1:41" hidden="1" x14ac:dyDescent="0.25">
      <c r="A1939" s="202" t="s">
        <v>729</v>
      </c>
      <c r="B1939" s="202" t="s">
        <v>295</v>
      </c>
      <c r="C1939" s="202" t="s">
        <v>729</v>
      </c>
      <c r="D1939" s="213" t="b">
        <v>0</v>
      </c>
      <c r="E1939" s="202" t="s">
        <v>189</v>
      </c>
      <c r="F1939" s="202" t="s">
        <v>3577</v>
      </c>
      <c r="G1939" s="202" t="s">
        <v>295</v>
      </c>
      <c r="H1939" s="202" t="s">
        <v>1771</v>
      </c>
      <c r="I1939" s="202" t="s">
        <v>2773</v>
      </c>
      <c r="J1939" s="202" t="s">
        <v>2854</v>
      </c>
      <c r="K1939" s="202" t="s">
        <v>4164</v>
      </c>
      <c r="L1939" s="202" t="s">
        <v>487</v>
      </c>
      <c r="M1939" s="202" t="s">
        <v>4169</v>
      </c>
      <c r="N1939" s="202" t="s">
        <v>295</v>
      </c>
      <c r="O1939" s="202" t="s">
        <v>263</v>
      </c>
      <c r="Q1939" s="202" t="s">
        <v>324</v>
      </c>
      <c r="R1939" s="202" t="s">
        <v>326</v>
      </c>
      <c r="S1939" s="213" t="b">
        <v>0</v>
      </c>
      <c r="V1939" s="212">
        <v>43059</v>
      </c>
      <c r="W1939" s="202" t="s">
        <v>295</v>
      </c>
      <c r="X1939"/>
      <c r="Z1939" s="202" t="s">
        <v>295</v>
      </c>
      <c r="AC1939" s="202" t="s">
        <v>4421</v>
      </c>
      <c r="AE1939" s="202" t="s">
        <v>257</v>
      </c>
      <c r="AF1939" s="202" t="s">
        <v>295</v>
      </c>
      <c r="AG1939" s="202" t="s">
        <v>2884</v>
      </c>
      <c r="AH1939" s="212">
        <v>43392</v>
      </c>
      <c r="AI1939" s="202" t="s">
        <v>4938</v>
      </c>
      <c r="AJ1939" s="151" t="str">
        <f t="shared" si="30"/>
        <v>FS</v>
      </c>
      <c r="AK1939" s="151" t="b">
        <f>ISNUMBER(SEARCH("IRT",Table1[[#This Row],[Current_Status]]))</f>
        <v>0</v>
      </c>
      <c r="AL1939" s="152">
        <f>YEAR(Table1[[#This Row],[Project_Initiated]])</f>
        <v>2017</v>
      </c>
      <c r="AM1939" s="87">
        <v>43800</v>
      </c>
      <c r="AN1939" s="87" t="str">
        <f>IF(AND(Table1[[#This Row],[Completed Date]]&gt;="07/01/2019"+0,Table1[[#This Row],[Completed Date]]&lt;="6/30/2020"+0),"FY 19-20",IF(AND(Table1[[#This Row],[Completed Date]]&gt;="07/01/2018"+0,Table1[[#This Row],[Completed Date]]&lt;="6/30/2019"+0),"FY 18-19",""))</f>
        <v>FY 18-19</v>
      </c>
      <c r="AO1939" s="152" t="str">
        <f>IFERROR(FIND("R",Table1[[#This Row],[FS_Priority]]),"")</f>
        <v/>
      </c>
    </row>
    <row r="1940" spans="1:41" hidden="1" x14ac:dyDescent="0.25">
      <c r="A1940" s="202" t="s">
        <v>513</v>
      </c>
      <c r="B1940" s="202" t="s">
        <v>295</v>
      </c>
      <c r="C1940" s="202" t="s">
        <v>513</v>
      </c>
      <c r="D1940" s="213" t="b">
        <v>0</v>
      </c>
      <c r="E1940" s="202" t="s">
        <v>4818</v>
      </c>
      <c r="F1940" s="202" t="s">
        <v>3643</v>
      </c>
      <c r="G1940" s="202" t="s">
        <v>4495</v>
      </c>
      <c r="H1940" s="202" t="s">
        <v>351</v>
      </c>
      <c r="I1940" s="202" t="s">
        <v>372</v>
      </c>
      <c r="J1940" s="202" t="s">
        <v>2854</v>
      </c>
      <c r="K1940" s="202" t="s">
        <v>4268</v>
      </c>
      <c r="L1940" s="202" t="s">
        <v>521</v>
      </c>
      <c r="M1940" s="202" t="s">
        <v>4273</v>
      </c>
      <c r="N1940" s="202" t="s">
        <v>295</v>
      </c>
      <c r="O1940" s="202" t="s">
        <v>263</v>
      </c>
      <c r="Q1940" s="202" t="s">
        <v>3586</v>
      </c>
      <c r="R1940" s="202" t="s">
        <v>324</v>
      </c>
      <c r="S1940" s="213" t="b">
        <v>0</v>
      </c>
      <c r="V1940" s="212">
        <v>43060</v>
      </c>
      <c r="W1940" s="202" t="s">
        <v>295</v>
      </c>
      <c r="X1940"/>
      <c r="Z1940" s="202" t="s">
        <v>295</v>
      </c>
      <c r="AC1940" s="202" t="s">
        <v>5008</v>
      </c>
      <c r="AD1940" s="212">
        <v>43123</v>
      </c>
      <c r="AE1940" s="202" t="s">
        <v>257</v>
      </c>
      <c r="AF1940" s="202" t="s">
        <v>295</v>
      </c>
      <c r="AG1940" s="202" t="s">
        <v>2884</v>
      </c>
      <c r="AH1940" s="212">
        <v>43768</v>
      </c>
      <c r="AI1940" s="202" t="s">
        <v>4938</v>
      </c>
      <c r="AJ1940" s="151" t="str">
        <f t="shared" si="30"/>
        <v>FS</v>
      </c>
      <c r="AK1940" s="151" t="b">
        <f>ISNUMBER(SEARCH("IRT",Table1[[#This Row],[Current_Status]]))</f>
        <v>0</v>
      </c>
      <c r="AL1940" s="152">
        <f>YEAR(Table1[[#This Row],[Project_Initiated]])</f>
        <v>2017</v>
      </c>
      <c r="AM1940" s="87">
        <v>43800</v>
      </c>
      <c r="AN1940" s="87" t="str">
        <f>IF(AND(Table1[[#This Row],[Completed Date]]&gt;="07/01/2019"+0,Table1[[#This Row],[Completed Date]]&lt;="6/30/2020"+0),"FY 19-20",IF(AND(Table1[[#This Row],[Completed Date]]&gt;="07/01/2018"+0,Table1[[#This Row],[Completed Date]]&lt;="6/30/2019"+0),"FY 18-19",""))</f>
        <v>FY 19-20</v>
      </c>
      <c r="AO1940" s="152">
        <f>IFERROR(FIND("R",Table1[[#This Row],[FS_Priority]]),"")</f>
        <v>1</v>
      </c>
    </row>
    <row r="1941" spans="1:41" hidden="1" x14ac:dyDescent="0.25">
      <c r="A1941" s="202" t="s">
        <v>730</v>
      </c>
      <c r="B1941" s="202" t="s">
        <v>295</v>
      </c>
      <c r="C1941" s="202" t="s">
        <v>730</v>
      </c>
      <c r="D1941" s="213" t="b">
        <v>0</v>
      </c>
      <c r="E1941" s="202" t="s">
        <v>141</v>
      </c>
      <c r="F1941" s="202" t="s">
        <v>3360</v>
      </c>
      <c r="G1941" s="202" t="s">
        <v>295</v>
      </c>
      <c r="H1941" s="202" t="s">
        <v>256</v>
      </c>
      <c r="I1941" s="202" t="s">
        <v>3979</v>
      </c>
      <c r="J1941" s="202" t="s">
        <v>2838</v>
      </c>
      <c r="K1941" s="202" t="s">
        <v>3951</v>
      </c>
      <c r="L1941" s="202" t="s">
        <v>381</v>
      </c>
      <c r="M1941" s="202" t="s">
        <v>3954</v>
      </c>
      <c r="N1941" s="202" t="s">
        <v>295</v>
      </c>
      <c r="O1941" s="202" t="s">
        <v>263</v>
      </c>
      <c r="Q1941" s="202" t="s">
        <v>295</v>
      </c>
      <c r="R1941" s="202" t="s">
        <v>264</v>
      </c>
      <c r="S1941" s="213" t="b">
        <v>1</v>
      </c>
      <c r="V1941" s="212">
        <v>43060</v>
      </c>
      <c r="W1941" s="202" t="s">
        <v>295</v>
      </c>
      <c r="X1941"/>
      <c r="Z1941" s="202" t="s">
        <v>295</v>
      </c>
      <c r="AC1941" s="202" t="s">
        <v>731</v>
      </c>
      <c r="AD1941" s="167"/>
      <c r="AE1941" s="202" t="s">
        <v>257</v>
      </c>
      <c r="AF1941" s="202" t="s">
        <v>295</v>
      </c>
      <c r="AG1941" s="202" t="s">
        <v>2884</v>
      </c>
      <c r="AH1941" s="212">
        <v>43335</v>
      </c>
      <c r="AI1941" s="202" t="s">
        <v>4938</v>
      </c>
      <c r="AJ1941" s="151" t="str">
        <f t="shared" si="30"/>
        <v>FS</v>
      </c>
      <c r="AK1941" s="151" t="b">
        <f>ISNUMBER(SEARCH("IRT",Table1[[#This Row],[Current_Status]]))</f>
        <v>0</v>
      </c>
      <c r="AL1941" s="152">
        <f>YEAR(Table1[[#This Row],[Project_Initiated]])</f>
        <v>2017</v>
      </c>
      <c r="AM1941" s="87">
        <v>43800</v>
      </c>
      <c r="AN1941" s="87" t="str">
        <f>IF(AND(Table1[[#This Row],[Completed Date]]&gt;="07/01/2019"+0,Table1[[#This Row],[Completed Date]]&lt;="6/30/2020"+0),"FY 19-20",IF(AND(Table1[[#This Row],[Completed Date]]&gt;="07/01/2018"+0,Table1[[#This Row],[Completed Date]]&lt;="6/30/2019"+0),"FY 18-19",""))</f>
        <v>FY 18-19</v>
      </c>
      <c r="AO1941" s="152" t="str">
        <f>IFERROR(FIND("R",Table1[[#This Row],[FS_Priority]]),"")</f>
        <v/>
      </c>
    </row>
    <row r="1942" spans="1:41" hidden="1" x14ac:dyDescent="0.25">
      <c r="A1942" s="202" t="s">
        <v>733</v>
      </c>
      <c r="B1942" s="202" t="s">
        <v>295</v>
      </c>
      <c r="C1942" s="202" t="s">
        <v>733</v>
      </c>
      <c r="D1942" s="213" t="b">
        <v>0</v>
      </c>
      <c r="E1942" s="202" t="s">
        <v>141</v>
      </c>
      <c r="F1942" s="202" t="s">
        <v>3379</v>
      </c>
      <c r="G1942" s="202" t="s">
        <v>295</v>
      </c>
      <c r="H1942" s="202" t="s">
        <v>529</v>
      </c>
      <c r="I1942" s="202" t="s">
        <v>3973</v>
      </c>
      <c r="J1942" s="202" t="s">
        <v>2838</v>
      </c>
      <c r="K1942" s="202" t="s">
        <v>3951</v>
      </c>
      <c r="L1942" s="202" t="s">
        <v>381</v>
      </c>
      <c r="M1942" s="202" t="s">
        <v>3954</v>
      </c>
      <c r="N1942" s="202" t="s">
        <v>295</v>
      </c>
      <c r="O1942" s="202" t="s">
        <v>263</v>
      </c>
      <c r="Q1942" s="202" t="s">
        <v>295</v>
      </c>
      <c r="R1942" s="202" t="s">
        <v>295</v>
      </c>
      <c r="S1942" s="213" t="b">
        <v>1</v>
      </c>
      <c r="V1942" s="212">
        <v>43066</v>
      </c>
      <c r="W1942" s="202" t="s">
        <v>295</v>
      </c>
      <c r="X1942"/>
      <c r="Z1942" s="202" t="s">
        <v>295</v>
      </c>
      <c r="AC1942" s="202" t="s">
        <v>734</v>
      </c>
      <c r="AD1942" s="167"/>
      <c r="AE1942" s="202" t="s">
        <v>257</v>
      </c>
      <c r="AF1942" s="202" t="s">
        <v>295</v>
      </c>
      <c r="AG1942" s="202" t="s">
        <v>2884</v>
      </c>
      <c r="AH1942" s="214">
        <v>43364</v>
      </c>
      <c r="AI1942" s="202" t="s">
        <v>4938</v>
      </c>
      <c r="AJ1942" s="151" t="str">
        <f t="shared" si="30"/>
        <v>FS</v>
      </c>
      <c r="AK1942" s="151" t="b">
        <f>ISNUMBER(SEARCH("IRT",Table1[[#This Row],[Current_Status]]))</f>
        <v>0</v>
      </c>
      <c r="AL1942" s="152">
        <f>YEAR(Table1[[#This Row],[Project_Initiated]])</f>
        <v>2017</v>
      </c>
      <c r="AM1942" s="87">
        <v>43800</v>
      </c>
      <c r="AN1942" s="87" t="str">
        <f>IF(AND(Table1[[#This Row],[Completed Date]]&gt;="07/01/2019"+0,Table1[[#This Row],[Completed Date]]&lt;="6/30/2020"+0),"FY 19-20",IF(AND(Table1[[#This Row],[Completed Date]]&gt;="07/01/2018"+0,Table1[[#This Row],[Completed Date]]&lt;="6/30/2019"+0),"FY 18-19",""))</f>
        <v>FY 18-19</v>
      </c>
      <c r="AO1942" s="152" t="str">
        <f>IFERROR(FIND("R",Table1[[#This Row],[FS_Priority]]),"")</f>
        <v/>
      </c>
    </row>
    <row r="1943" spans="1:41" hidden="1" x14ac:dyDescent="0.25">
      <c r="A1943" s="202" t="s">
        <v>736</v>
      </c>
      <c r="B1943" s="202" t="s">
        <v>295</v>
      </c>
      <c r="C1943" s="202" t="s">
        <v>736</v>
      </c>
      <c r="D1943" s="213" t="b">
        <v>0</v>
      </c>
      <c r="E1943" s="202" t="s">
        <v>530</v>
      </c>
      <c r="F1943" s="202" t="s">
        <v>3348</v>
      </c>
      <c r="G1943" s="202" t="s">
        <v>295</v>
      </c>
      <c r="H1943" s="202" t="s">
        <v>531</v>
      </c>
      <c r="I1943" s="202" t="s">
        <v>372</v>
      </c>
      <c r="J1943" s="202" t="s">
        <v>2854</v>
      </c>
      <c r="K1943" s="202" t="s">
        <v>3932</v>
      </c>
      <c r="L1943" s="202" t="s">
        <v>2778</v>
      </c>
      <c r="M1943" s="202" t="s">
        <v>3936</v>
      </c>
      <c r="N1943" s="202" t="s">
        <v>295</v>
      </c>
      <c r="O1943" s="202" t="s">
        <v>263</v>
      </c>
      <c r="Q1943" s="202" t="s">
        <v>295</v>
      </c>
      <c r="R1943" s="202" t="s">
        <v>302</v>
      </c>
      <c r="S1943" s="213" t="b">
        <v>0</v>
      </c>
      <c r="V1943" s="212">
        <v>43069</v>
      </c>
      <c r="W1943" s="202" t="s">
        <v>295</v>
      </c>
      <c r="X1943"/>
      <c r="Z1943" s="202" t="s">
        <v>295</v>
      </c>
      <c r="AC1943" s="202" t="s">
        <v>3172</v>
      </c>
      <c r="AE1943" s="202" t="s">
        <v>583</v>
      </c>
      <c r="AF1943" s="202" t="s">
        <v>5113</v>
      </c>
      <c r="AG1943" s="202" t="s">
        <v>2884</v>
      </c>
      <c r="AH1943" s="212">
        <v>43601</v>
      </c>
      <c r="AI1943" s="202" t="s">
        <v>4938</v>
      </c>
      <c r="AJ1943" s="151" t="str">
        <f t="shared" si="30"/>
        <v>FS</v>
      </c>
      <c r="AK1943" s="151" t="b">
        <f>ISNUMBER(SEARCH("IRT",Table1[[#This Row],[Current_Status]]))</f>
        <v>0</v>
      </c>
      <c r="AL1943" s="152">
        <f>YEAR(Table1[[#This Row],[Project_Initiated]])</f>
        <v>2017</v>
      </c>
      <c r="AM1943" s="87">
        <v>43800</v>
      </c>
      <c r="AN1943" s="87" t="str">
        <f>IF(AND(Table1[[#This Row],[Completed Date]]&gt;="07/01/2019"+0,Table1[[#This Row],[Completed Date]]&lt;="6/30/2020"+0),"FY 19-20",IF(AND(Table1[[#This Row],[Completed Date]]&gt;="07/01/2018"+0,Table1[[#This Row],[Completed Date]]&lt;="6/30/2019"+0),"FY 18-19",""))</f>
        <v>FY 18-19</v>
      </c>
      <c r="AO1943" s="152" t="str">
        <f>IFERROR(FIND("R",Table1[[#This Row],[FS_Priority]]),"")</f>
        <v/>
      </c>
    </row>
    <row r="1944" spans="1:41" hidden="1" x14ac:dyDescent="0.25">
      <c r="A1944" s="202" t="s">
        <v>737</v>
      </c>
      <c r="B1944" s="202" t="s">
        <v>295</v>
      </c>
      <c r="C1944" s="202" t="s">
        <v>737</v>
      </c>
      <c r="D1944" s="213" t="b">
        <v>0</v>
      </c>
      <c r="E1944" s="202" t="s">
        <v>4818</v>
      </c>
      <c r="F1944" s="202" t="s">
        <v>3640</v>
      </c>
      <c r="G1944" s="202" t="s">
        <v>295</v>
      </c>
      <c r="H1944" s="202" t="s">
        <v>545</v>
      </c>
      <c r="I1944" s="202" t="s">
        <v>295</v>
      </c>
      <c r="J1944" s="202" t="s">
        <v>2839</v>
      </c>
      <c r="K1944" s="202" t="s">
        <v>4268</v>
      </c>
      <c r="L1944" s="202" t="s">
        <v>521</v>
      </c>
      <c r="M1944" s="202" t="s">
        <v>4269</v>
      </c>
      <c r="N1944" s="202" t="s">
        <v>295</v>
      </c>
      <c r="O1944" s="202" t="s">
        <v>263</v>
      </c>
      <c r="Q1944" s="202" t="s">
        <v>295</v>
      </c>
      <c r="R1944" s="202" t="s">
        <v>320</v>
      </c>
      <c r="S1944" s="213" t="b">
        <v>0</v>
      </c>
      <c r="V1944" s="212">
        <v>43077</v>
      </c>
      <c r="W1944" s="202" t="s">
        <v>295</v>
      </c>
      <c r="X1944"/>
      <c r="Z1944" s="202" t="s">
        <v>295</v>
      </c>
      <c r="AC1944" s="202" t="s">
        <v>5114</v>
      </c>
      <c r="AD1944" s="167"/>
      <c r="AE1944" s="202" t="s">
        <v>257</v>
      </c>
      <c r="AF1944" s="202" t="s">
        <v>295</v>
      </c>
      <c r="AG1944" s="202" t="s">
        <v>2884</v>
      </c>
      <c r="AH1944" s="167"/>
      <c r="AI1944" s="202" t="s">
        <v>4938</v>
      </c>
      <c r="AJ1944" s="151" t="str">
        <f t="shared" si="30"/>
        <v>FS</v>
      </c>
      <c r="AK1944" s="151" t="b">
        <f>ISNUMBER(SEARCH("IRT",Table1[[#This Row],[Current_Status]]))</f>
        <v>0</v>
      </c>
      <c r="AL1944" s="152">
        <f>YEAR(Table1[[#This Row],[Project_Initiated]])</f>
        <v>2017</v>
      </c>
      <c r="AM1944" s="87">
        <v>43800</v>
      </c>
      <c r="AN1944" s="87" t="str">
        <f>IF(AND(Table1[[#This Row],[Completed Date]]&gt;="07/01/2019"+0,Table1[[#This Row],[Completed Date]]&lt;="6/30/2020"+0),"FY 19-20",IF(AND(Table1[[#This Row],[Completed Date]]&gt;="07/01/2018"+0,Table1[[#This Row],[Completed Date]]&lt;="6/30/2019"+0),"FY 18-19",""))</f>
        <v/>
      </c>
      <c r="AO1944" s="152" t="str">
        <f>IFERROR(FIND("R",Table1[[#This Row],[FS_Priority]]),"")</f>
        <v/>
      </c>
    </row>
    <row r="1945" spans="1:41" hidden="1" x14ac:dyDescent="0.25">
      <c r="A1945" s="202" t="s">
        <v>738</v>
      </c>
      <c r="B1945" s="202" t="s">
        <v>295</v>
      </c>
      <c r="C1945" s="202" t="s">
        <v>738</v>
      </c>
      <c r="D1945" s="213" t="b">
        <v>0</v>
      </c>
      <c r="E1945" s="202" t="s">
        <v>4818</v>
      </c>
      <c r="F1945" s="202" t="s">
        <v>3638</v>
      </c>
      <c r="G1945" s="202" t="s">
        <v>295</v>
      </c>
      <c r="H1945" s="202" t="s">
        <v>545</v>
      </c>
      <c r="I1945" s="202" t="s">
        <v>295</v>
      </c>
      <c r="J1945" s="202" t="s">
        <v>2838</v>
      </c>
      <c r="K1945" s="202" t="s">
        <v>4268</v>
      </c>
      <c r="L1945" s="202" t="s">
        <v>521</v>
      </c>
      <c r="M1945" s="202" t="s">
        <v>4270</v>
      </c>
      <c r="N1945" s="202" t="s">
        <v>295</v>
      </c>
      <c r="O1945" s="202" t="s">
        <v>263</v>
      </c>
      <c r="Q1945" s="202" t="s">
        <v>295</v>
      </c>
      <c r="R1945" s="202" t="s">
        <v>264</v>
      </c>
      <c r="S1945" s="213" t="b">
        <v>0</v>
      </c>
      <c r="V1945" s="212">
        <v>43077</v>
      </c>
      <c r="W1945" s="202" t="s">
        <v>295</v>
      </c>
      <c r="X1945"/>
      <c r="Z1945" s="202" t="s">
        <v>295</v>
      </c>
      <c r="AC1945" s="202" t="s">
        <v>3639</v>
      </c>
      <c r="AD1945" s="167"/>
      <c r="AE1945" s="202" t="s">
        <v>257</v>
      </c>
      <c r="AF1945" s="202" t="s">
        <v>295</v>
      </c>
      <c r="AG1945" s="202" t="s">
        <v>2884</v>
      </c>
      <c r="AH1945" s="214">
        <v>43633</v>
      </c>
      <c r="AI1945" s="202" t="s">
        <v>4938</v>
      </c>
      <c r="AJ1945" s="151" t="str">
        <f t="shared" si="30"/>
        <v>FS</v>
      </c>
      <c r="AK1945" s="151" t="b">
        <f>ISNUMBER(SEARCH("IRT",Table1[[#This Row],[Current_Status]]))</f>
        <v>0</v>
      </c>
      <c r="AL1945" s="152">
        <f>YEAR(Table1[[#This Row],[Project_Initiated]])</f>
        <v>2017</v>
      </c>
      <c r="AM1945" s="87">
        <v>43800</v>
      </c>
      <c r="AN1945" s="87" t="str">
        <f>IF(AND(Table1[[#This Row],[Completed Date]]&gt;="07/01/2019"+0,Table1[[#This Row],[Completed Date]]&lt;="6/30/2020"+0),"FY 19-20",IF(AND(Table1[[#This Row],[Completed Date]]&gt;="07/01/2018"+0,Table1[[#This Row],[Completed Date]]&lt;="6/30/2019"+0),"FY 18-19",""))</f>
        <v>FY 18-19</v>
      </c>
      <c r="AO1945" s="152" t="str">
        <f>IFERROR(FIND("R",Table1[[#This Row],[FS_Priority]]),"")</f>
        <v/>
      </c>
    </row>
    <row r="1946" spans="1:41" hidden="1" x14ac:dyDescent="0.25">
      <c r="A1946" s="202" t="s">
        <v>31</v>
      </c>
      <c r="B1946" s="202" t="s">
        <v>295</v>
      </c>
      <c r="C1946" s="202" t="s">
        <v>31</v>
      </c>
      <c r="D1946" s="213" t="b">
        <v>0</v>
      </c>
      <c r="E1946" s="202" t="s">
        <v>151</v>
      </c>
      <c r="F1946" s="202" t="s">
        <v>3546</v>
      </c>
      <c r="G1946" s="202" t="s">
        <v>295</v>
      </c>
      <c r="H1946" s="202" t="s">
        <v>550</v>
      </c>
      <c r="I1946" s="202" t="s">
        <v>4128</v>
      </c>
      <c r="J1946" s="202" t="s">
        <v>2838</v>
      </c>
      <c r="K1946" s="202" t="s">
        <v>4035</v>
      </c>
      <c r="L1946" s="202" t="s">
        <v>153</v>
      </c>
      <c r="M1946" s="202" t="s">
        <v>4053</v>
      </c>
      <c r="N1946" s="202" t="s">
        <v>295</v>
      </c>
      <c r="O1946" s="202" t="s">
        <v>263</v>
      </c>
      <c r="P1946" s="167"/>
      <c r="Q1946" s="202" t="s">
        <v>152</v>
      </c>
      <c r="R1946" s="202" t="s">
        <v>318</v>
      </c>
      <c r="S1946" s="213" t="b">
        <v>0</v>
      </c>
      <c r="T1946" s="167"/>
      <c r="V1946" s="212">
        <v>43080</v>
      </c>
      <c r="W1946" s="202" t="s">
        <v>295</v>
      </c>
      <c r="X1946"/>
      <c r="Z1946" s="202" t="s">
        <v>295</v>
      </c>
      <c r="AC1946" s="202" t="s">
        <v>2877</v>
      </c>
      <c r="AE1946" s="202" t="s">
        <v>263</v>
      </c>
      <c r="AF1946" s="202" t="s">
        <v>295</v>
      </c>
      <c r="AG1946" s="202" t="s">
        <v>2884</v>
      </c>
      <c r="AH1946" s="214">
        <v>43448</v>
      </c>
      <c r="AI1946" s="202" t="s">
        <v>4938</v>
      </c>
      <c r="AJ1946" s="151" t="str">
        <f t="shared" si="30"/>
        <v>FS</v>
      </c>
      <c r="AK1946" s="151" t="b">
        <f>ISNUMBER(SEARCH("IRT",Table1[[#This Row],[Current_Status]]))</f>
        <v>0</v>
      </c>
      <c r="AL1946" s="152">
        <f>YEAR(Table1[[#This Row],[Project_Initiated]])</f>
        <v>2017</v>
      </c>
      <c r="AM1946" s="87">
        <v>43800</v>
      </c>
      <c r="AN1946" s="87" t="str">
        <f>IF(AND(Table1[[#This Row],[Completed Date]]&gt;="07/01/2019"+0,Table1[[#This Row],[Completed Date]]&lt;="6/30/2020"+0),"FY 19-20",IF(AND(Table1[[#This Row],[Completed Date]]&gt;="07/01/2018"+0,Table1[[#This Row],[Completed Date]]&lt;="6/30/2019"+0),"FY 18-19",""))</f>
        <v>FY 18-19</v>
      </c>
      <c r="AO1946" s="152" t="str">
        <f>IFERROR(FIND("R",Table1[[#This Row],[FS_Priority]]),"")</f>
        <v/>
      </c>
    </row>
    <row r="1947" spans="1:41" hidden="1" x14ac:dyDescent="0.25">
      <c r="A1947" s="202" t="s">
        <v>411</v>
      </c>
      <c r="B1947" s="202" t="s">
        <v>295</v>
      </c>
      <c r="C1947" s="202" t="s">
        <v>411</v>
      </c>
      <c r="D1947" s="213" t="b">
        <v>0</v>
      </c>
      <c r="E1947" s="202" t="s">
        <v>151</v>
      </c>
      <c r="F1947" s="202" t="s">
        <v>3484</v>
      </c>
      <c r="G1947" s="202" t="s">
        <v>295</v>
      </c>
      <c r="H1947" s="202" t="s">
        <v>477</v>
      </c>
      <c r="I1947" s="202" t="s">
        <v>295</v>
      </c>
      <c r="J1947" s="202" t="s">
        <v>2838</v>
      </c>
      <c r="K1947" s="202" t="s">
        <v>4035</v>
      </c>
      <c r="L1947" s="202" t="s">
        <v>153</v>
      </c>
      <c r="M1947" s="202" t="s">
        <v>4053</v>
      </c>
      <c r="N1947" s="202" t="s">
        <v>295</v>
      </c>
      <c r="O1947" s="202" t="s">
        <v>263</v>
      </c>
      <c r="P1947" s="167"/>
      <c r="Q1947" s="202" t="s">
        <v>307</v>
      </c>
      <c r="R1947" s="202" t="s">
        <v>370</v>
      </c>
      <c r="S1947" s="213" t="b">
        <v>0</v>
      </c>
      <c r="T1947" s="167"/>
      <c r="V1947" s="212">
        <v>43080</v>
      </c>
      <c r="W1947" s="202" t="s">
        <v>295</v>
      </c>
      <c r="X1947"/>
      <c r="Z1947" s="202" t="s">
        <v>295</v>
      </c>
      <c r="AC1947" s="202" t="s">
        <v>2965</v>
      </c>
      <c r="AE1947" s="202" t="s">
        <v>263</v>
      </c>
      <c r="AF1947" s="202" t="s">
        <v>295</v>
      </c>
      <c r="AG1947" s="202" t="s">
        <v>2884</v>
      </c>
      <c r="AH1947" s="214">
        <v>43497</v>
      </c>
      <c r="AI1947" s="202" t="s">
        <v>4938</v>
      </c>
      <c r="AJ1947" s="151" t="str">
        <f t="shared" si="30"/>
        <v>FS</v>
      </c>
      <c r="AK1947" s="151" t="b">
        <f>ISNUMBER(SEARCH("IRT",Table1[[#This Row],[Current_Status]]))</f>
        <v>0</v>
      </c>
      <c r="AL1947" s="152">
        <f>YEAR(Table1[[#This Row],[Project_Initiated]])</f>
        <v>2017</v>
      </c>
      <c r="AM1947" s="87">
        <v>43800</v>
      </c>
      <c r="AN1947" s="87" t="str">
        <f>IF(AND(Table1[[#This Row],[Completed Date]]&gt;="07/01/2019"+0,Table1[[#This Row],[Completed Date]]&lt;="6/30/2020"+0),"FY 19-20",IF(AND(Table1[[#This Row],[Completed Date]]&gt;="07/01/2018"+0,Table1[[#This Row],[Completed Date]]&lt;="6/30/2019"+0),"FY 18-19",""))</f>
        <v>FY 18-19</v>
      </c>
      <c r="AO1947" s="152" t="str">
        <f>IFERROR(FIND("R",Table1[[#This Row],[FS_Priority]]),"")</f>
        <v/>
      </c>
    </row>
    <row r="1948" spans="1:41" hidden="1" x14ac:dyDescent="0.25">
      <c r="A1948" s="202" t="s">
        <v>367</v>
      </c>
      <c r="B1948" s="202" t="s">
        <v>295</v>
      </c>
      <c r="C1948" s="202" t="s">
        <v>367</v>
      </c>
      <c r="D1948" s="213" t="b">
        <v>0</v>
      </c>
      <c r="E1948" s="202" t="s">
        <v>76</v>
      </c>
      <c r="F1948" s="202" t="s">
        <v>3330</v>
      </c>
      <c r="G1948" s="202" t="s">
        <v>295</v>
      </c>
      <c r="H1948" s="202" t="s">
        <v>369</v>
      </c>
      <c r="I1948" s="202" t="s">
        <v>3894</v>
      </c>
      <c r="J1948" s="202" t="s">
        <v>2838</v>
      </c>
      <c r="K1948" s="202" t="s">
        <v>3856</v>
      </c>
      <c r="L1948" s="202" t="s">
        <v>77</v>
      </c>
      <c r="M1948" s="202" t="s">
        <v>3857</v>
      </c>
      <c r="N1948" s="202" t="s">
        <v>295</v>
      </c>
      <c r="O1948" s="202" t="s">
        <v>263</v>
      </c>
      <c r="Q1948" s="202" t="s">
        <v>328</v>
      </c>
      <c r="R1948" s="202" t="s">
        <v>259</v>
      </c>
      <c r="S1948" s="213" t="b">
        <v>1</v>
      </c>
      <c r="V1948" s="212">
        <v>43080</v>
      </c>
      <c r="W1948" s="202" t="s">
        <v>295</v>
      </c>
      <c r="X1948"/>
      <c r="Z1948" s="202" t="s">
        <v>295</v>
      </c>
      <c r="AC1948" s="202" t="s">
        <v>3004</v>
      </c>
      <c r="AE1948" s="202" t="s">
        <v>263</v>
      </c>
      <c r="AF1948" s="202" t="s">
        <v>295</v>
      </c>
      <c r="AG1948" s="202" t="s">
        <v>2884</v>
      </c>
      <c r="AH1948" s="212">
        <v>43510</v>
      </c>
      <c r="AI1948" s="202" t="s">
        <v>4933</v>
      </c>
      <c r="AJ1948" s="151" t="str">
        <f t="shared" si="30"/>
        <v>FS</v>
      </c>
      <c r="AK1948" s="151" t="b">
        <f>ISNUMBER(SEARCH("IRT",Table1[[#This Row],[Current_Status]]))</f>
        <v>0</v>
      </c>
      <c r="AL1948" s="152">
        <f>YEAR(Table1[[#This Row],[Project_Initiated]])</f>
        <v>2017</v>
      </c>
      <c r="AM1948" s="87">
        <v>43800</v>
      </c>
      <c r="AN1948" s="87" t="str">
        <f>IF(AND(Table1[[#This Row],[Completed Date]]&gt;="07/01/2019"+0,Table1[[#This Row],[Completed Date]]&lt;="6/30/2020"+0),"FY 19-20",IF(AND(Table1[[#This Row],[Completed Date]]&gt;="07/01/2018"+0,Table1[[#This Row],[Completed Date]]&lt;="6/30/2019"+0),"FY 18-19",""))</f>
        <v>FY 18-19</v>
      </c>
      <c r="AO1948" s="152" t="str">
        <f>IFERROR(FIND("R",Table1[[#This Row],[FS_Priority]]),"")</f>
        <v/>
      </c>
    </row>
    <row r="1949" spans="1:41" hidden="1" x14ac:dyDescent="0.25">
      <c r="A1949" s="202" t="s">
        <v>740</v>
      </c>
      <c r="B1949" s="202" t="s">
        <v>295</v>
      </c>
      <c r="C1949" s="202" t="s">
        <v>740</v>
      </c>
      <c r="D1949" s="213" t="b">
        <v>0</v>
      </c>
      <c r="E1949" s="202" t="s">
        <v>151</v>
      </c>
      <c r="F1949" s="202" t="s">
        <v>3461</v>
      </c>
      <c r="G1949" s="202" t="s">
        <v>295</v>
      </c>
      <c r="H1949" s="202" t="s">
        <v>378</v>
      </c>
      <c r="I1949" s="202" t="s">
        <v>4056</v>
      </c>
      <c r="J1949" s="202" t="s">
        <v>2838</v>
      </c>
      <c r="K1949" s="202" t="s">
        <v>4035</v>
      </c>
      <c r="L1949" s="202" t="s">
        <v>153</v>
      </c>
      <c r="M1949" s="202" t="s">
        <v>4053</v>
      </c>
      <c r="N1949" s="202" t="s">
        <v>295</v>
      </c>
      <c r="O1949" s="202" t="s">
        <v>263</v>
      </c>
      <c r="Q1949" s="202" t="s">
        <v>295</v>
      </c>
      <c r="R1949" s="202" t="s">
        <v>295</v>
      </c>
      <c r="S1949" s="213" t="b">
        <v>1</v>
      </c>
      <c r="V1949" s="212">
        <v>43081</v>
      </c>
      <c r="W1949" s="202" t="s">
        <v>295</v>
      </c>
      <c r="X1949"/>
      <c r="Z1949" s="202" t="s">
        <v>295</v>
      </c>
      <c r="AC1949" s="202" t="s">
        <v>2790</v>
      </c>
      <c r="AE1949" s="202" t="s">
        <v>263</v>
      </c>
      <c r="AF1949" s="202" t="s">
        <v>295</v>
      </c>
      <c r="AG1949" s="202" t="s">
        <v>2884</v>
      </c>
      <c r="AH1949" s="212">
        <v>43412</v>
      </c>
      <c r="AI1949" s="202" t="s">
        <v>4938</v>
      </c>
      <c r="AJ1949" s="151" t="str">
        <f t="shared" si="30"/>
        <v>FS</v>
      </c>
      <c r="AK1949" s="151" t="b">
        <f>ISNUMBER(SEARCH("IRT",Table1[[#This Row],[Current_Status]]))</f>
        <v>0</v>
      </c>
      <c r="AL1949" s="152">
        <f>YEAR(Table1[[#This Row],[Project_Initiated]])</f>
        <v>2017</v>
      </c>
      <c r="AM1949" s="87">
        <v>43800</v>
      </c>
      <c r="AN1949" s="87" t="str">
        <f>IF(AND(Table1[[#This Row],[Completed Date]]&gt;="07/01/2019"+0,Table1[[#This Row],[Completed Date]]&lt;="6/30/2020"+0),"FY 19-20",IF(AND(Table1[[#This Row],[Completed Date]]&gt;="07/01/2018"+0,Table1[[#This Row],[Completed Date]]&lt;="6/30/2019"+0),"FY 18-19",""))</f>
        <v>FY 18-19</v>
      </c>
      <c r="AO1949" s="152" t="str">
        <f>IFERROR(FIND("R",Table1[[#This Row],[FS_Priority]]),"")</f>
        <v/>
      </c>
    </row>
    <row r="1950" spans="1:41" hidden="1" x14ac:dyDescent="0.25">
      <c r="A1950" s="202" t="s">
        <v>742</v>
      </c>
      <c r="B1950" s="202" t="s">
        <v>295</v>
      </c>
      <c r="C1950" s="202" t="s">
        <v>742</v>
      </c>
      <c r="D1950" s="213" t="b">
        <v>0</v>
      </c>
      <c r="E1950" s="202" t="s">
        <v>151</v>
      </c>
      <c r="F1950" s="202" t="s">
        <v>3470</v>
      </c>
      <c r="G1950" s="202" t="s">
        <v>295</v>
      </c>
      <c r="H1950" s="202" t="s">
        <v>525</v>
      </c>
      <c r="I1950" s="202" t="s">
        <v>4034</v>
      </c>
      <c r="J1950" s="202" t="s">
        <v>2838</v>
      </c>
      <c r="K1950" s="202" t="s">
        <v>4035</v>
      </c>
      <c r="L1950" s="202" t="s">
        <v>153</v>
      </c>
      <c r="M1950" s="202" t="s">
        <v>4036</v>
      </c>
      <c r="N1950" s="202" t="s">
        <v>295</v>
      </c>
      <c r="O1950" s="202" t="s">
        <v>243</v>
      </c>
      <c r="Q1950" s="202" t="s">
        <v>295</v>
      </c>
      <c r="R1950" s="202" t="s">
        <v>315</v>
      </c>
      <c r="S1950" s="213" t="b">
        <v>0</v>
      </c>
      <c r="V1950" s="212">
        <v>43089</v>
      </c>
      <c r="W1950" s="202" t="s">
        <v>295</v>
      </c>
      <c r="X1950"/>
      <c r="Z1950" s="202" t="s">
        <v>295</v>
      </c>
      <c r="AC1950" s="202" t="s">
        <v>295</v>
      </c>
      <c r="AE1950" s="202" t="s">
        <v>243</v>
      </c>
      <c r="AF1950" s="202" t="s">
        <v>295</v>
      </c>
      <c r="AG1950" s="202" t="s">
        <v>624</v>
      </c>
      <c r="AH1950" s="212">
        <v>43295</v>
      </c>
      <c r="AI1950" s="202" t="s">
        <v>4933</v>
      </c>
      <c r="AJ1950" s="151" t="str">
        <f t="shared" si="30"/>
        <v>FS</v>
      </c>
      <c r="AK1950" s="151" t="b">
        <f>ISNUMBER(SEARCH("IRT",Table1[[#This Row],[Current_Status]]))</f>
        <v>0</v>
      </c>
      <c r="AL1950" s="152">
        <f>YEAR(Table1[[#This Row],[Project_Initiated]])</f>
        <v>2017</v>
      </c>
      <c r="AM1950" s="87">
        <v>43800</v>
      </c>
      <c r="AN1950" s="87" t="str">
        <f>IF(AND(Table1[[#This Row],[Completed Date]]&gt;="07/01/2019"+0,Table1[[#This Row],[Completed Date]]&lt;="6/30/2020"+0),"FY 19-20",IF(AND(Table1[[#This Row],[Completed Date]]&gt;="07/01/2018"+0,Table1[[#This Row],[Completed Date]]&lt;="6/30/2019"+0),"FY 18-19",""))</f>
        <v>FY 18-19</v>
      </c>
      <c r="AO1950" s="152" t="str">
        <f>IFERROR(FIND("R",Table1[[#This Row],[FS_Priority]]),"")</f>
        <v/>
      </c>
    </row>
    <row r="1951" spans="1:41" hidden="1" x14ac:dyDescent="0.25">
      <c r="A1951" s="202" t="s">
        <v>488</v>
      </c>
      <c r="B1951" s="202" t="s">
        <v>295</v>
      </c>
      <c r="C1951" s="202" t="s">
        <v>488</v>
      </c>
      <c r="D1951" s="213" t="b">
        <v>0</v>
      </c>
      <c r="E1951" s="202" t="s">
        <v>189</v>
      </c>
      <c r="F1951" s="202" t="s">
        <v>3573</v>
      </c>
      <c r="G1951" s="202" t="s">
        <v>295</v>
      </c>
      <c r="H1951" s="202" t="s">
        <v>529</v>
      </c>
      <c r="I1951" s="202" t="s">
        <v>4172</v>
      </c>
      <c r="J1951" s="202" t="s">
        <v>2854</v>
      </c>
      <c r="K1951" s="202" t="s">
        <v>4164</v>
      </c>
      <c r="L1951" s="202" t="s">
        <v>487</v>
      </c>
      <c r="M1951" s="202" t="s">
        <v>4173</v>
      </c>
      <c r="N1951" s="202" t="s">
        <v>295</v>
      </c>
      <c r="O1951" s="202" t="s">
        <v>263</v>
      </c>
      <c r="Q1951" s="202" t="s">
        <v>302</v>
      </c>
      <c r="R1951" s="202" t="s">
        <v>320</v>
      </c>
      <c r="S1951" s="213" t="b">
        <v>0</v>
      </c>
      <c r="V1951" s="212">
        <v>43090</v>
      </c>
      <c r="W1951" s="202" t="s">
        <v>295</v>
      </c>
      <c r="X1951"/>
      <c r="Z1951" s="202" t="s">
        <v>295</v>
      </c>
      <c r="AC1951" s="202" t="s">
        <v>295</v>
      </c>
      <c r="AD1951" s="214">
        <v>43272</v>
      </c>
      <c r="AE1951" s="202" t="s">
        <v>583</v>
      </c>
      <c r="AF1951" s="202" t="s">
        <v>295</v>
      </c>
      <c r="AG1951" s="202" t="s">
        <v>2884</v>
      </c>
      <c r="AH1951" s="212">
        <v>43489</v>
      </c>
      <c r="AI1951" s="202" t="s">
        <v>4935</v>
      </c>
      <c r="AJ1951" s="151" t="str">
        <f t="shared" si="30"/>
        <v>FS</v>
      </c>
      <c r="AK1951" s="151" t="b">
        <f>ISNUMBER(SEARCH("IRT",Table1[[#This Row],[Current_Status]]))</f>
        <v>0</v>
      </c>
      <c r="AL1951" s="152">
        <f>YEAR(Table1[[#This Row],[Project_Initiated]])</f>
        <v>2017</v>
      </c>
      <c r="AM1951" s="87">
        <v>43800</v>
      </c>
      <c r="AN1951" s="87" t="str">
        <f>IF(AND(Table1[[#This Row],[Completed Date]]&gt;="07/01/2019"+0,Table1[[#This Row],[Completed Date]]&lt;="6/30/2020"+0),"FY 19-20",IF(AND(Table1[[#This Row],[Completed Date]]&gt;="07/01/2018"+0,Table1[[#This Row],[Completed Date]]&lt;="6/30/2019"+0),"FY 18-19",""))</f>
        <v>FY 18-19</v>
      </c>
      <c r="AO1951" s="152" t="str">
        <f>IFERROR(FIND("R",Table1[[#This Row],[FS_Priority]]),"")</f>
        <v/>
      </c>
    </row>
    <row r="1952" spans="1:41" hidden="1" x14ac:dyDescent="0.25">
      <c r="A1952" s="202" t="s">
        <v>743</v>
      </c>
      <c r="B1952" s="202" t="s">
        <v>295</v>
      </c>
      <c r="C1952" s="202" t="s">
        <v>743</v>
      </c>
      <c r="D1952" s="213" t="b">
        <v>0</v>
      </c>
      <c r="E1952" s="202" t="s">
        <v>151</v>
      </c>
      <c r="F1952" s="202" t="s">
        <v>3460</v>
      </c>
      <c r="G1952" s="202" t="s">
        <v>295</v>
      </c>
      <c r="H1952" s="202" t="s">
        <v>550</v>
      </c>
      <c r="I1952" s="202" t="s">
        <v>4049</v>
      </c>
      <c r="J1952" s="202" t="s">
        <v>2838</v>
      </c>
      <c r="K1952" s="202" t="s">
        <v>4035</v>
      </c>
      <c r="L1952" s="202" t="s">
        <v>153</v>
      </c>
      <c r="M1952" s="202" t="s">
        <v>4050</v>
      </c>
      <c r="N1952" s="202" t="s">
        <v>295</v>
      </c>
      <c r="O1952" s="202" t="s">
        <v>263</v>
      </c>
      <c r="Q1952" s="202" t="s">
        <v>295</v>
      </c>
      <c r="R1952" s="202" t="s">
        <v>295</v>
      </c>
      <c r="S1952" s="213" t="b">
        <v>0</v>
      </c>
      <c r="V1952" s="212">
        <v>43091</v>
      </c>
      <c r="W1952" s="202" t="s">
        <v>295</v>
      </c>
      <c r="X1952"/>
      <c r="Z1952" s="202" t="s">
        <v>295</v>
      </c>
      <c r="AC1952" s="202" t="s">
        <v>744</v>
      </c>
      <c r="AE1952" s="202" t="s">
        <v>263</v>
      </c>
      <c r="AF1952" s="202" t="s">
        <v>295</v>
      </c>
      <c r="AG1952" s="202" t="s">
        <v>2884</v>
      </c>
      <c r="AH1952" s="212">
        <v>43364</v>
      </c>
      <c r="AI1952" s="202" t="s">
        <v>4933</v>
      </c>
      <c r="AJ1952" s="151" t="str">
        <f t="shared" si="30"/>
        <v>FS</v>
      </c>
      <c r="AK1952" s="151" t="b">
        <f>ISNUMBER(SEARCH("IRT",Table1[[#This Row],[Current_Status]]))</f>
        <v>0</v>
      </c>
      <c r="AL1952" s="152">
        <f>YEAR(Table1[[#This Row],[Project_Initiated]])</f>
        <v>2017</v>
      </c>
      <c r="AM1952" s="87">
        <v>43800</v>
      </c>
      <c r="AN1952" s="87" t="str">
        <f>IF(AND(Table1[[#This Row],[Completed Date]]&gt;="07/01/2019"+0,Table1[[#This Row],[Completed Date]]&lt;="6/30/2020"+0),"FY 19-20",IF(AND(Table1[[#This Row],[Completed Date]]&gt;="07/01/2018"+0,Table1[[#This Row],[Completed Date]]&lt;="6/30/2019"+0),"FY 18-19",""))</f>
        <v>FY 18-19</v>
      </c>
      <c r="AO1952" s="152" t="str">
        <f>IFERROR(FIND("R",Table1[[#This Row],[FS_Priority]]),"")</f>
        <v/>
      </c>
    </row>
    <row r="1953" spans="1:41" hidden="1" x14ac:dyDescent="0.25">
      <c r="A1953" s="202" t="s">
        <v>427</v>
      </c>
      <c r="B1953" s="202" t="s">
        <v>295</v>
      </c>
      <c r="C1953" s="202" t="s">
        <v>427</v>
      </c>
      <c r="D1953" s="213" t="b">
        <v>0</v>
      </c>
      <c r="E1953" s="202" t="s">
        <v>151</v>
      </c>
      <c r="F1953" s="202" t="s">
        <v>3507</v>
      </c>
      <c r="G1953" s="202" t="s">
        <v>295</v>
      </c>
      <c r="H1953" s="202" t="s">
        <v>3873</v>
      </c>
      <c r="I1953" s="202" t="s">
        <v>4095</v>
      </c>
      <c r="J1953" s="202" t="s">
        <v>2838</v>
      </c>
      <c r="K1953" s="202" t="s">
        <v>4035</v>
      </c>
      <c r="L1953" s="202" t="s">
        <v>153</v>
      </c>
      <c r="M1953" s="202" t="s">
        <v>4063</v>
      </c>
      <c r="N1953" s="202" t="s">
        <v>295</v>
      </c>
      <c r="O1953" s="202" t="s">
        <v>263</v>
      </c>
      <c r="Q1953" s="202" t="s">
        <v>428</v>
      </c>
      <c r="R1953" s="202" t="s">
        <v>428</v>
      </c>
      <c r="S1953" s="213" t="b">
        <v>0</v>
      </c>
      <c r="V1953" s="212">
        <v>43091</v>
      </c>
      <c r="W1953" s="202" t="s">
        <v>295</v>
      </c>
      <c r="X1953"/>
      <c r="Z1953" s="202" t="s">
        <v>295</v>
      </c>
      <c r="AC1953" s="202" t="s">
        <v>2967</v>
      </c>
      <c r="AE1953" s="202" t="s">
        <v>257</v>
      </c>
      <c r="AF1953" s="202" t="s">
        <v>295</v>
      </c>
      <c r="AG1953" s="202" t="s">
        <v>2884</v>
      </c>
      <c r="AH1953" s="212">
        <v>43497</v>
      </c>
      <c r="AI1953" s="202" t="s">
        <v>4933</v>
      </c>
      <c r="AJ1953" s="151" t="str">
        <f t="shared" si="30"/>
        <v>FS</v>
      </c>
      <c r="AK1953" s="151" t="b">
        <f>ISNUMBER(SEARCH("IRT",Table1[[#This Row],[Current_Status]]))</f>
        <v>0</v>
      </c>
      <c r="AL1953" s="152">
        <f>YEAR(Table1[[#This Row],[Project_Initiated]])</f>
        <v>2017</v>
      </c>
      <c r="AM1953" s="87">
        <v>43800</v>
      </c>
      <c r="AN1953" s="87" t="str">
        <f>IF(AND(Table1[[#This Row],[Completed Date]]&gt;="07/01/2019"+0,Table1[[#This Row],[Completed Date]]&lt;="6/30/2020"+0),"FY 19-20",IF(AND(Table1[[#This Row],[Completed Date]]&gt;="07/01/2018"+0,Table1[[#This Row],[Completed Date]]&lt;="6/30/2019"+0),"FY 18-19",""))</f>
        <v>FY 18-19</v>
      </c>
      <c r="AO1953" s="152" t="str">
        <f>IFERROR(FIND("R",Table1[[#This Row],[FS_Priority]]),"")</f>
        <v/>
      </c>
    </row>
    <row r="1954" spans="1:41" hidden="1" x14ac:dyDescent="0.25">
      <c r="A1954" s="202" t="s">
        <v>430</v>
      </c>
      <c r="B1954" s="202" t="s">
        <v>295</v>
      </c>
      <c r="C1954" s="202" t="s">
        <v>430</v>
      </c>
      <c r="D1954" s="213" t="b">
        <v>0</v>
      </c>
      <c r="E1954" s="202" t="s">
        <v>151</v>
      </c>
      <c r="F1954" s="202" t="s">
        <v>3508</v>
      </c>
      <c r="G1954" s="202" t="s">
        <v>295</v>
      </c>
      <c r="H1954" s="202" t="s">
        <v>3873</v>
      </c>
      <c r="I1954" s="202" t="s">
        <v>4096</v>
      </c>
      <c r="J1954" s="202" t="s">
        <v>2838</v>
      </c>
      <c r="K1954" s="202" t="s">
        <v>4035</v>
      </c>
      <c r="L1954" s="202" t="s">
        <v>153</v>
      </c>
      <c r="M1954" s="202" t="s">
        <v>4063</v>
      </c>
      <c r="N1954" s="202" t="s">
        <v>295</v>
      </c>
      <c r="O1954" s="202" t="s">
        <v>263</v>
      </c>
      <c r="Q1954" s="202" t="s">
        <v>429</v>
      </c>
      <c r="R1954" s="202" t="s">
        <v>2840</v>
      </c>
      <c r="S1954" s="213" t="b">
        <v>0</v>
      </c>
      <c r="V1954" s="212">
        <v>43091</v>
      </c>
      <c r="W1954" s="202" t="s">
        <v>295</v>
      </c>
      <c r="X1954"/>
      <c r="Z1954" s="202" t="s">
        <v>295</v>
      </c>
      <c r="AC1954" s="202" t="s">
        <v>2968</v>
      </c>
      <c r="AE1954" s="202" t="s">
        <v>257</v>
      </c>
      <c r="AF1954" s="202" t="s">
        <v>295</v>
      </c>
      <c r="AG1954" s="202" t="s">
        <v>2884</v>
      </c>
      <c r="AH1954" s="212">
        <v>43497</v>
      </c>
      <c r="AI1954" s="202" t="s">
        <v>4933</v>
      </c>
      <c r="AJ1954" s="151" t="str">
        <f t="shared" si="30"/>
        <v>FS</v>
      </c>
      <c r="AK1954" s="151" t="b">
        <f>ISNUMBER(SEARCH("IRT",Table1[[#This Row],[Current_Status]]))</f>
        <v>0</v>
      </c>
      <c r="AL1954" s="152">
        <f>YEAR(Table1[[#This Row],[Project_Initiated]])</f>
        <v>2017</v>
      </c>
      <c r="AM1954" s="87">
        <v>43800</v>
      </c>
      <c r="AN1954" s="87" t="str">
        <f>IF(AND(Table1[[#This Row],[Completed Date]]&gt;="07/01/2019"+0,Table1[[#This Row],[Completed Date]]&lt;="6/30/2020"+0),"FY 19-20",IF(AND(Table1[[#This Row],[Completed Date]]&gt;="07/01/2018"+0,Table1[[#This Row],[Completed Date]]&lt;="6/30/2019"+0),"FY 18-19",""))</f>
        <v>FY 18-19</v>
      </c>
      <c r="AO1954" s="152" t="str">
        <f>IFERROR(FIND("R",Table1[[#This Row],[FS_Priority]]),"")</f>
        <v/>
      </c>
    </row>
    <row r="1955" spans="1:41" hidden="1" x14ac:dyDescent="0.25">
      <c r="A1955" s="202" t="s">
        <v>747</v>
      </c>
      <c r="B1955" s="202" t="s">
        <v>295</v>
      </c>
      <c r="C1955" s="202" t="s">
        <v>747</v>
      </c>
      <c r="D1955" s="213" t="b">
        <v>0</v>
      </c>
      <c r="E1955" s="202" t="s">
        <v>211</v>
      </c>
      <c r="F1955" s="202" t="s">
        <v>3603</v>
      </c>
      <c r="G1955" s="202" t="s">
        <v>295</v>
      </c>
      <c r="H1955" s="202" t="s">
        <v>575</v>
      </c>
      <c r="I1955" s="202" t="s">
        <v>4224</v>
      </c>
      <c r="J1955" s="202" t="s">
        <v>2838</v>
      </c>
      <c r="K1955" s="202" t="s">
        <v>4222</v>
      </c>
      <c r="L1955" s="202" t="s">
        <v>4866</v>
      </c>
      <c r="M1955" s="202" t="s">
        <v>4225</v>
      </c>
      <c r="N1955" s="202" t="s">
        <v>295</v>
      </c>
      <c r="O1955" s="202" t="s">
        <v>263</v>
      </c>
      <c r="Q1955" s="202" t="s">
        <v>295</v>
      </c>
      <c r="R1955" s="202" t="s">
        <v>295</v>
      </c>
      <c r="S1955" s="213" t="b">
        <v>0</v>
      </c>
      <c r="V1955" s="212">
        <v>43091</v>
      </c>
      <c r="W1955" s="202" t="s">
        <v>295</v>
      </c>
      <c r="X1955"/>
      <c r="Z1955" s="202" t="s">
        <v>295</v>
      </c>
      <c r="AC1955" s="202" t="s">
        <v>748</v>
      </c>
      <c r="AE1955" s="202" t="s">
        <v>263</v>
      </c>
      <c r="AF1955" s="202" t="s">
        <v>295</v>
      </c>
      <c r="AG1955" s="202" t="s">
        <v>2884</v>
      </c>
      <c r="AH1955" s="212">
        <v>43353</v>
      </c>
      <c r="AI1955" s="202" t="s">
        <v>4933</v>
      </c>
      <c r="AJ1955" s="151" t="str">
        <f t="shared" si="30"/>
        <v>FS</v>
      </c>
      <c r="AK1955" s="151" t="b">
        <f>ISNUMBER(SEARCH("IRT",Table1[[#This Row],[Current_Status]]))</f>
        <v>0</v>
      </c>
      <c r="AL1955" s="152">
        <f>YEAR(Table1[[#This Row],[Project_Initiated]])</f>
        <v>2017</v>
      </c>
      <c r="AM1955" s="87">
        <v>43800</v>
      </c>
      <c r="AN1955" s="87" t="str">
        <f>IF(AND(Table1[[#This Row],[Completed Date]]&gt;="07/01/2019"+0,Table1[[#This Row],[Completed Date]]&lt;="6/30/2020"+0),"FY 19-20",IF(AND(Table1[[#This Row],[Completed Date]]&gt;="07/01/2018"+0,Table1[[#This Row],[Completed Date]]&lt;="6/30/2019"+0),"FY 18-19",""))</f>
        <v>FY 18-19</v>
      </c>
      <c r="AO1955" s="152" t="str">
        <f>IFERROR(FIND("R",Table1[[#This Row],[FS_Priority]]),"")</f>
        <v/>
      </c>
    </row>
    <row r="1956" spans="1:41" hidden="1" x14ac:dyDescent="0.25">
      <c r="A1956" s="202" t="s">
        <v>750</v>
      </c>
      <c r="B1956" s="202" t="s">
        <v>295</v>
      </c>
      <c r="C1956" s="202" t="s">
        <v>750</v>
      </c>
      <c r="D1956" s="213" t="b">
        <v>0</v>
      </c>
      <c r="E1956" s="202" t="s">
        <v>76</v>
      </c>
      <c r="F1956" s="202" t="s">
        <v>3303</v>
      </c>
      <c r="G1956" s="202" t="s">
        <v>295</v>
      </c>
      <c r="H1956" s="202" t="s">
        <v>1092</v>
      </c>
      <c r="I1956" s="202" t="s">
        <v>296</v>
      </c>
      <c r="J1956" s="202" t="s">
        <v>2838</v>
      </c>
      <c r="K1956" s="202" t="s">
        <v>3856</v>
      </c>
      <c r="L1956" s="202" t="s">
        <v>77</v>
      </c>
      <c r="M1956" s="202" t="s">
        <v>3859</v>
      </c>
      <c r="N1956" s="202" t="s">
        <v>295</v>
      </c>
      <c r="O1956" s="202" t="s">
        <v>263</v>
      </c>
      <c r="Q1956" s="202" t="s">
        <v>295</v>
      </c>
      <c r="R1956" s="202" t="s">
        <v>323</v>
      </c>
      <c r="S1956" s="213" t="b">
        <v>0</v>
      </c>
      <c r="V1956" s="212">
        <v>43116</v>
      </c>
      <c r="W1956" s="202" t="s">
        <v>295</v>
      </c>
      <c r="X1956"/>
      <c r="Z1956" s="202" t="s">
        <v>295</v>
      </c>
      <c r="AC1956" s="202" t="s">
        <v>751</v>
      </c>
      <c r="AD1956" s="167"/>
      <c r="AE1956" s="202" t="s">
        <v>257</v>
      </c>
      <c r="AF1956" s="202" t="s">
        <v>295</v>
      </c>
      <c r="AG1956" s="202" t="s">
        <v>2884</v>
      </c>
      <c r="AH1956" s="212">
        <v>43292</v>
      </c>
      <c r="AI1956" s="202" t="s">
        <v>4933</v>
      </c>
      <c r="AJ1956" s="151" t="str">
        <f t="shared" si="30"/>
        <v>FS</v>
      </c>
      <c r="AK1956" s="151" t="b">
        <f>ISNUMBER(SEARCH("IRT",Table1[[#This Row],[Current_Status]]))</f>
        <v>0</v>
      </c>
      <c r="AL1956" s="152">
        <f>YEAR(Table1[[#This Row],[Project_Initiated]])</f>
        <v>2018</v>
      </c>
      <c r="AM1956" s="87">
        <v>43800</v>
      </c>
      <c r="AN1956" s="87" t="str">
        <f>IF(AND(Table1[[#This Row],[Completed Date]]&gt;="07/01/2019"+0,Table1[[#This Row],[Completed Date]]&lt;="6/30/2020"+0),"FY 19-20",IF(AND(Table1[[#This Row],[Completed Date]]&gt;="07/01/2018"+0,Table1[[#This Row],[Completed Date]]&lt;="6/30/2019"+0),"FY 18-19",""))</f>
        <v>FY 18-19</v>
      </c>
      <c r="AO1956" s="152" t="str">
        <f>IFERROR(FIND("R",Table1[[#This Row],[FS_Priority]]),"")</f>
        <v/>
      </c>
    </row>
    <row r="1957" spans="1:41" hidden="1" x14ac:dyDescent="0.25">
      <c r="A1957" s="202" t="s">
        <v>412</v>
      </c>
      <c r="B1957" s="202" t="s">
        <v>295</v>
      </c>
      <c r="C1957" s="202" t="s">
        <v>412</v>
      </c>
      <c r="D1957" s="213" t="b">
        <v>0</v>
      </c>
      <c r="E1957" s="202" t="s">
        <v>151</v>
      </c>
      <c r="F1957" s="202" t="s">
        <v>3489</v>
      </c>
      <c r="G1957" s="202" t="s">
        <v>295</v>
      </c>
      <c r="H1957" s="202" t="s">
        <v>378</v>
      </c>
      <c r="I1957" s="202" t="s">
        <v>4083</v>
      </c>
      <c r="J1957" s="202" t="s">
        <v>2854</v>
      </c>
      <c r="K1957" s="202" t="s">
        <v>4035</v>
      </c>
      <c r="L1957" s="202" t="s">
        <v>153</v>
      </c>
      <c r="M1957" s="202" t="s">
        <v>4053</v>
      </c>
      <c r="N1957" s="202" t="s">
        <v>295</v>
      </c>
      <c r="O1957" s="202" t="s">
        <v>263</v>
      </c>
      <c r="Q1957" s="202" t="s">
        <v>309</v>
      </c>
      <c r="R1957" s="202" t="s">
        <v>392</v>
      </c>
      <c r="S1957" s="213" t="b">
        <v>0</v>
      </c>
      <c r="V1957" s="212">
        <v>43116</v>
      </c>
      <c r="W1957" s="202" t="s">
        <v>295</v>
      </c>
      <c r="X1957"/>
      <c r="Z1957" s="202" t="s">
        <v>295</v>
      </c>
      <c r="AC1957" s="202" t="s">
        <v>3045</v>
      </c>
      <c r="AE1957" s="202" t="s">
        <v>257</v>
      </c>
      <c r="AF1957" s="202" t="s">
        <v>295</v>
      </c>
      <c r="AG1957" s="202" t="s">
        <v>2884</v>
      </c>
      <c r="AH1957" s="212">
        <v>43542</v>
      </c>
      <c r="AI1957" s="202" t="s">
        <v>4933</v>
      </c>
      <c r="AJ1957" s="151" t="str">
        <f t="shared" si="30"/>
        <v>FS</v>
      </c>
      <c r="AK1957" s="151" t="b">
        <f>ISNUMBER(SEARCH("IRT",Table1[[#This Row],[Current_Status]]))</f>
        <v>0</v>
      </c>
      <c r="AL1957" s="152">
        <f>YEAR(Table1[[#This Row],[Project_Initiated]])</f>
        <v>2018</v>
      </c>
      <c r="AM1957" s="87">
        <v>43800</v>
      </c>
      <c r="AN1957" s="87" t="str">
        <f>IF(AND(Table1[[#This Row],[Completed Date]]&gt;="07/01/2019"+0,Table1[[#This Row],[Completed Date]]&lt;="6/30/2020"+0),"FY 19-20",IF(AND(Table1[[#This Row],[Completed Date]]&gt;="07/01/2018"+0,Table1[[#This Row],[Completed Date]]&lt;="6/30/2019"+0),"FY 18-19",""))</f>
        <v>FY 18-19</v>
      </c>
      <c r="AO1957" s="152" t="str">
        <f>IFERROR(FIND("R",Table1[[#This Row],[FS_Priority]]),"")</f>
        <v/>
      </c>
    </row>
    <row r="1958" spans="1:41" hidden="1" x14ac:dyDescent="0.25">
      <c r="A1958" s="202" t="s">
        <v>512</v>
      </c>
      <c r="B1958" s="202" t="s">
        <v>295</v>
      </c>
      <c r="C1958" s="202" t="s">
        <v>512</v>
      </c>
      <c r="D1958" s="213" t="b">
        <v>0</v>
      </c>
      <c r="E1958" s="202" t="s">
        <v>753</v>
      </c>
      <c r="F1958" s="202" t="s">
        <v>3623</v>
      </c>
      <c r="G1958" s="202" t="s">
        <v>295</v>
      </c>
      <c r="H1958" s="202" t="s">
        <v>529</v>
      </c>
      <c r="I1958" s="202" t="s">
        <v>4251</v>
      </c>
      <c r="J1958" s="202" t="s">
        <v>2854</v>
      </c>
      <c r="K1958" s="202" t="s">
        <v>4244</v>
      </c>
      <c r="L1958" s="202" t="s">
        <v>534</v>
      </c>
      <c r="M1958" s="202" t="s">
        <v>4249</v>
      </c>
      <c r="N1958" s="202" t="s">
        <v>295</v>
      </c>
      <c r="O1958" s="202" t="s">
        <v>263</v>
      </c>
      <c r="Q1958" s="202" t="s">
        <v>323</v>
      </c>
      <c r="R1958" s="202" t="s">
        <v>320</v>
      </c>
      <c r="S1958" s="213" t="b">
        <v>1</v>
      </c>
      <c r="V1958" s="212">
        <v>43116</v>
      </c>
      <c r="W1958" s="202" t="s">
        <v>295</v>
      </c>
      <c r="X1958"/>
      <c r="Z1958" s="202" t="s">
        <v>295</v>
      </c>
      <c r="AC1958" s="202" t="s">
        <v>754</v>
      </c>
      <c r="AE1958" s="202" t="s">
        <v>257</v>
      </c>
      <c r="AF1958" s="202" t="s">
        <v>295</v>
      </c>
      <c r="AG1958" s="202" t="s">
        <v>2884</v>
      </c>
      <c r="AH1958" s="212">
        <v>43214</v>
      </c>
      <c r="AI1958" s="202" t="s">
        <v>4933</v>
      </c>
      <c r="AJ1958" s="151" t="str">
        <f t="shared" si="30"/>
        <v>FS</v>
      </c>
      <c r="AK1958" s="151" t="b">
        <f>ISNUMBER(SEARCH("IRT",Table1[[#This Row],[Current_Status]]))</f>
        <v>0</v>
      </c>
      <c r="AL1958" s="152">
        <f>YEAR(Table1[[#This Row],[Project_Initiated]])</f>
        <v>2018</v>
      </c>
      <c r="AM1958" s="87">
        <v>43800</v>
      </c>
      <c r="AN1958" s="87" t="str">
        <f>IF(AND(Table1[[#This Row],[Completed Date]]&gt;="07/01/2019"+0,Table1[[#This Row],[Completed Date]]&lt;="6/30/2020"+0),"FY 19-20",IF(AND(Table1[[#This Row],[Completed Date]]&gt;="07/01/2018"+0,Table1[[#This Row],[Completed Date]]&lt;="6/30/2019"+0),"FY 18-19",""))</f>
        <v/>
      </c>
      <c r="AO1958" s="152" t="str">
        <f>IFERROR(FIND("R",Table1[[#This Row],[FS_Priority]]),"")</f>
        <v/>
      </c>
    </row>
    <row r="1959" spans="1:41" hidden="1" x14ac:dyDescent="0.25">
      <c r="A1959" s="202" t="s">
        <v>492</v>
      </c>
      <c r="B1959" s="202" t="s">
        <v>295</v>
      </c>
      <c r="C1959" s="202" t="s">
        <v>492</v>
      </c>
      <c r="D1959" s="213" t="b">
        <v>0</v>
      </c>
      <c r="E1959" s="202" t="s">
        <v>192</v>
      </c>
      <c r="F1959" s="202" t="s">
        <v>3578</v>
      </c>
      <c r="G1959" s="202" t="s">
        <v>295</v>
      </c>
      <c r="H1959" s="202" t="s">
        <v>357</v>
      </c>
      <c r="I1959" s="202" t="s">
        <v>295</v>
      </c>
      <c r="J1959" s="202" t="s">
        <v>3773</v>
      </c>
      <c r="K1959" s="202" t="s">
        <v>4177</v>
      </c>
      <c r="L1959" s="202" t="s">
        <v>2976</v>
      </c>
      <c r="M1959" s="202" t="s">
        <v>4178</v>
      </c>
      <c r="N1959" s="202" t="s">
        <v>295</v>
      </c>
      <c r="O1959" s="202" t="s">
        <v>263</v>
      </c>
      <c r="Q1959" s="202" t="s">
        <v>302</v>
      </c>
      <c r="R1959" s="202" t="s">
        <v>302</v>
      </c>
      <c r="S1959" s="213" t="b">
        <v>0</v>
      </c>
      <c r="V1959" s="212">
        <v>43118</v>
      </c>
      <c r="W1959" s="202" t="s">
        <v>295</v>
      </c>
      <c r="X1959"/>
      <c r="Z1959" s="202" t="s">
        <v>295</v>
      </c>
      <c r="AC1959" s="202" t="s">
        <v>2881</v>
      </c>
      <c r="AE1959" s="202" t="s">
        <v>263</v>
      </c>
      <c r="AF1959" s="202" t="s">
        <v>295</v>
      </c>
      <c r="AG1959" s="202" t="s">
        <v>2884</v>
      </c>
      <c r="AH1959" s="212">
        <v>43447</v>
      </c>
      <c r="AI1959" s="202" t="s">
        <v>4933</v>
      </c>
      <c r="AJ1959" s="151" t="str">
        <f t="shared" si="30"/>
        <v>FS</v>
      </c>
      <c r="AK1959" s="151" t="b">
        <f>ISNUMBER(SEARCH("IRT",Table1[[#This Row],[Current_Status]]))</f>
        <v>0</v>
      </c>
      <c r="AL1959" s="152">
        <f>YEAR(Table1[[#This Row],[Project_Initiated]])</f>
        <v>2018</v>
      </c>
      <c r="AM1959" s="87">
        <v>43800</v>
      </c>
      <c r="AN1959" s="87" t="str">
        <f>IF(AND(Table1[[#This Row],[Completed Date]]&gt;="07/01/2019"+0,Table1[[#This Row],[Completed Date]]&lt;="6/30/2020"+0),"FY 19-20",IF(AND(Table1[[#This Row],[Completed Date]]&gt;="07/01/2018"+0,Table1[[#This Row],[Completed Date]]&lt;="6/30/2019"+0),"FY 18-19",""))</f>
        <v>FY 18-19</v>
      </c>
      <c r="AO1959" s="152" t="str">
        <f>IFERROR(FIND("R",Table1[[#This Row],[FS_Priority]]),"")</f>
        <v/>
      </c>
    </row>
    <row r="1960" spans="1:41" hidden="1" x14ac:dyDescent="0.25">
      <c r="A1960" s="202" t="s">
        <v>755</v>
      </c>
      <c r="B1960" s="202" t="s">
        <v>295</v>
      </c>
      <c r="C1960" s="202" t="s">
        <v>755</v>
      </c>
      <c r="D1960" s="213" t="b">
        <v>0</v>
      </c>
      <c r="E1960" s="202" t="s">
        <v>482</v>
      </c>
      <c r="F1960" s="202" t="s">
        <v>3560</v>
      </c>
      <c r="G1960" s="202" t="s">
        <v>295</v>
      </c>
      <c r="H1960" s="202" t="s">
        <v>4160</v>
      </c>
      <c r="I1960" s="202" t="s">
        <v>295</v>
      </c>
      <c r="J1960" s="202" t="s">
        <v>2838</v>
      </c>
      <c r="K1960" s="202" t="s">
        <v>4158</v>
      </c>
      <c r="L1960" s="202" t="s">
        <v>483</v>
      </c>
      <c r="M1960" s="202" t="s">
        <v>4159</v>
      </c>
      <c r="N1960" s="202" t="s">
        <v>4161</v>
      </c>
      <c r="O1960" s="202" t="s">
        <v>263</v>
      </c>
      <c r="Q1960" s="202" t="s">
        <v>295</v>
      </c>
      <c r="R1960" s="202" t="s">
        <v>295</v>
      </c>
      <c r="S1960" s="213" t="b">
        <v>0</v>
      </c>
      <c r="V1960" s="212">
        <v>43118</v>
      </c>
      <c r="W1960" s="202" t="s">
        <v>295</v>
      </c>
      <c r="X1960"/>
      <c r="Z1960" s="202" t="s">
        <v>295</v>
      </c>
      <c r="AC1960" s="202" t="s">
        <v>3009</v>
      </c>
      <c r="AE1960" s="202" t="s">
        <v>257</v>
      </c>
      <c r="AF1960" s="202" t="s">
        <v>295</v>
      </c>
      <c r="AG1960" s="202" t="s">
        <v>2884</v>
      </c>
      <c r="AH1960" s="212">
        <v>43510</v>
      </c>
      <c r="AI1960" s="202" t="s">
        <v>4933</v>
      </c>
      <c r="AJ1960" s="151" t="str">
        <f t="shared" si="30"/>
        <v>FS</v>
      </c>
      <c r="AK1960" s="151" t="b">
        <f>ISNUMBER(SEARCH("IRT",Table1[[#This Row],[Current_Status]]))</f>
        <v>0</v>
      </c>
      <c r="AL1960" s="152">
        <f>YEAR(Table1[[#This Row],[Project_Initiated]])</f>
        <v>2018</v>
      </c>
      <c r="AM1960" s="87">
        <v>43800</v>
      </c>
      <c r="AN1960" s="87" t="str">
        <f>IF(AND(Table1[[#This Row],[Completed Date]]&gt;="07/01/2019"+0,Table1[[#This Row],[Completed Date]]&lt;="6/30/2020"+0),"FY 19-20",IF(AND(Table1[[#This Row],[Completed Date]]&gt;="07/01/2018"+0,Table1[[#This Row],[Completed Date]]&lt;="6/30/2019"+0),"FY 18-19",""))</f>
        <v>FY 18-19</v>
      </c>
      <c r="AO1960" s="152" t="str">
        <f>IFERROR(FIND("R",Table1[[#This Row],[FS_Priority]]),"")</f>
        <v/>
      </c>
    </row>
    <row r="1961" spans="1:41" hidden="1" x14ac:dyDescent="0.25">
      <c r="A1961" s="202" t="s">
        <v>517</v>
      </c>
      <c r="B1961" s="202" t="s">
        <v>295</v>
      </c>
      <c r="C1961" s="202" t="s">
        <v>517</v>
      </c>
      <c r="D1961" s="213" t="b">
        <v>0</v>
      </c>
      <c r="E1961" s="202" t="s">
        <v>4761</v>
      </c>
      <c r="F1961" s="202" t="s">
        <v>3652</v>
      </c>
      <c r="G1961" s="202" t="s">
        <v>295</v>
      </c>
      <c r="H1961" s="202" t="s">
        <v>533</v>
      </c>
      <c r="I1961" s="202" t="s">
        <v>4292</v>
      </c>
      <c r="J1961" s="202" t="s">
        <v>2838</v>
      </c>
      <c r="K1961" s="202" t="s">
        <v>4289</v>
      </c>
      <c r="L1961" s="202" t="s">
        <v>523</v>
      </c>
      <c r="M1961" s="202" t="s">
        <v>4293</v>
      </c>
      <c r="N1961" s="202" t="s">
        <v>295</v>
      </c>
      <c r="O1961" s="202" t="s">
        <v>619</v>
      </c>
      <c r="Q1961" s="202" t="s">
        <v>320</v>
      </c>
      <c r="R1961" s="202" t="s">
        <v>295</v>
      </c>
      <c r="S1961" s="213" t="b">
        <v>0</v>
      </c>
      <c r="V1961" s="212">
        <v>43124</v>
      </c>
      <c r="W1961" s="202" t="s">
        <v>295</v>
      </c>
      <c r="X1961"/>
      <c r="Z1961" s="202" t="s">
        <v>295</v>
      </c>
      <c r="AC1961" s="202" t="s">
        <v>3079</v>
      </c>
      <c r="AE1961" s="202" t="s">
        <v>257</v>
      </c>
      <c r="AF1961" s="202" t="s">
        <v>295</v>
      </c>
      <c r="AG1961" s="202" t="s">
        <v>2884</v>
      </c>
      <c r="AH1961" s="212">
        <v>43552</v>
      </c>
      <c r="AI1961" s="202" t="s">
        <v>4933</v>
      </c>
      <c r="AJ1961" s="151" t="str">
        <f t="shared" si="30"/>
        <v>FS</v>
      </c>
      <c r="AK1961" s="151" t="b">
        <f>ISNUMBER(SEARCH("IRT",Table1[[#This Row],[Current_Status]]))</f>
        <v>0</v>
      </c>
      <c r="AL1961" s="152">
        <f>YEAR(Table1[[#This Row],[Project_Initiated]])</f>
        <v>2018</v>
      </c>
      <c r="AM1961" s="87">
        <v>43800</v>
      </c>
      <c r="AN1961" s="87" t="str">
        <f>IF(AND(Table1[[#This Row],[Completed Date]]&gt;="07/01/2019"+0,Table1[[#This Row],[Completed Date]]&lt;="6/30/2020"+0),"FY 19-20",IF(AND(Table1[[#This Row],[Completed Date]]&gt;="07/01/2018"+0,Table1[[#This Row],[Completed Date]]&lt;="6/30/2019"+0),"FY 18-19",""))</f>
        <v>FY 18-19</v>
      </c>
      <c r="AO1961" s="152" t="str">
        <f>IFERROR(FIND("R",Table1[[#This Row],[FS_Priority]]),"")</f>
        <v/>
      </c>
    </row>
    <row r="1962" spans="1:41" hidden="1" x14ac:dyDescent="0.25">
      <c r="A1962" s="202" t="s">
        <v>758</v>
      </c>
      <c r="B1962" s="202" t="s">
        <v>295</v>
      </c>
      <c r="C1962" s="202" t="s">
        <v>758</v>
      </c>
      <c r="D1962" s="213" t="b">
        <v>0</v>
      </c>
      <c r="E1962" s="202" t="s">
        <v>4804</v>
      </c>
      <c r="F1962" s="202" t="s">
        <v>3273</v>
      </c>
      <c r="G1962" s="202" t="s">
        <v>295</v>
      </c>
      <c r="H1962" s="202" t="s">
        <v>532</v>
      </c>
      <c r="I1962" s="202" t="s">
        <v>295</v>
      </c>
      <c r="J1962" s="202" t="s">
        <v>2838</v>
      </c>
      <c r="K1962" s="202" t="s">
        <v>3793</v>
      </c>
      <c r="L1962" s="202" t="s">
        <v>332</v>
      </c>
      <c r="M1962" s="202" t="s">
        <v>3800</v>
      </c>
      <c r="N1962" s="202" t="s">
        <v>295</v>
      </c>
      <c r="O1962" s="202" t="s">
        <v>263</v>
      </c>
      <c r="Q1962" s="202" t="s">
        <v>295</v>
      </c>
      <c r="R1962" s="202" t="s">
        <v>295</v>
      </c>
      <c r="S1962" s="213" t="b">
        <v>0</v>
      </c>
      <c r="V1962" s="212">
        <v>43125</v>
      </c>
      <c r="W1962" s="202" t="s">
        <v>295</v>
      </c>
      <c r="X1962"/>
      <c r="Z1962" s="202" t="s">
        <v>295</v>
      </c>
      <c r="AC1962" s="202" t="s">
        <v>759</v>
      </c>
      <c r="AE1962" s="202" t="s">
        <v>257</v>
      </c>
      <c r="AF1962" s="202" t="s">
        <v>295</v>
      </c>
      <c r="AG1962" s="202" t="s">
        <v>2884</v>
      </c>
      <c r="AH1962" s="212">
        <v>43322</v>
      </c>
      <c r="AI1962" s="202" t="s">
        <v>4933</v>
      </c>
      <c r="AJ1962" s="151" t="str">
        <f t="shared" si="30"/>
        <v>FS</v>
      </c>
      <c r="AK1962" s="151" t="b">
        <f>ISNUMBER(SEARCH("IRT",Table1[[#This Row],[Current_Status]]))</f>
        <v>0</v>
      </c>
      <c r="AL1962" s="152">
        <f>YEAR(Table1[[#This Row],[Project_Initiated]])</f>
        <v>2018</v>
      </c>
      <c r="AM1962" s="87">
        <v>43800</v>
      </c>
      <c r="AN1962" s="87" t="str">
        <f>IF(AND(Table1[[#This Row],[Completed Date]]&gt;="07/01/2019"+0,Table1[[#This Row],[Completed Date]]&lt;="6/30/2020"+0),"FY 19-20",IF(AND(Table1[[#This Row],[Completed Date]]&gt;="07/01/2018"+0,Table1[[#This Row],[Completed Date]]&lt;="6/30/2019"+0),"FY 18-19",""))</f>
        <v>FY 18-19</v>
      </c>
      <c r="AO1962" s="152" t="str">
        <f>IFERROR(FIND("R",Table1[[#This Row],[FS_Priority]]),"")</f>
        <v/>
      </c>
    </row>
    <row r="1963" spans="1:41" hidden="1" x14ac:dyDescent="0.25">
      <c r="A1963" s="202" t="s">
        <v>761</v>
      </c>
      <c r="B1963" s="202" t="s">
        <v>295</v>
      </c>
      <c r="C1963" s="202" t="s">
        <v>761</v>
      </c>
      <c r="D1963" s="213" t="b">
        <v>0</v>
      </c>
      <c r="E1963" s="202" t="s">
        <v>151</v>
      </c>
      <c r="F1963" s="202" t="s">
        <v>3509</v>
      </c>
      <c r="G1963" s="202" t="s">
        <v>295</v>
      </c>
      <c r="H1963" s="202" t="s">
        <v>3873</v>
      </c>
      <c r="I1963" s="202" t="s">
        <v>4097</v>
      </c>
      <c r="J1963" s="202" t="s">
        <v>2838</v>
      </c>
      <c r="K1963" s="202" t="s">
        <v>4035</v>
      </c>
      <c r="L1963" s="202" t="s">
        <v>153</v>
      </c>
      <c r="M1963" s="202" t="s">
        <v>4063</v>
      </c>
      <c r="N1963" s="202" t="s">
        <v>295</v>
      </c>
      <c r="O1963" s="202" t="s">
        <v>243</v>
      </c>
      <c r="Q1963" s="202" t="s">
        <v>429</v>
      </c>
      <c r="R1963" s="202" t="s">
        <v>401</v>
      </c>
      <c r="S1963" s="213" t="b">
        <v>0</v>
      </c>
      <c r="V1963" s="212">
        <v>43131</v>
      </c>
      <c r="W1963" s="202" t="s">
        <v>295</v>
      </c>
      <c r="X1963"/>
      <c r="Z1963" s="202" t="s">
        <v>295</v>
      </c>
      <c r="AC1963" s="202" t="s">
        <v>762</v>
      </c>
      <c r="AD1963" s="167"/>
      <c r="AE1963" s="202" t="s">
        <v>263</v>
      </c>
      <c r="AF1963" s="202" t="s">
        <v>295</v>
      </c>
      <c r="AG1963" s="202" t="s">
        <v>2884</v>
      </c>
      <c r="AH1963" s="212">
        <v>43364</v>
      </c>
      <c r="AI1963" s="202" t="s">
        <v>4933</v>
      </c>
      <c r="AJ1963" s="151" t="str">
        <f t="shared" si="30"/>
        <v>FS</v>
      </c>
      <c r="AK1963" s="151" t="b">
        <f>ISNUMBER(SEARCH("IRT",Table1[[#This Row],[Current_Status]]))</f>
        <v>0</v>
      </c>
      <c r="AL1963" s="152">
        <f>YEAR(Table1[[#This Row],[Project_Initiated]])</f>
        <v>2018</v>
      </c>
      <c r="AM1963" s="87">
        <v>43800</v>
      </c>
      <c r="AN1963" s="87" t="str">
        <f>IF(AND(Table1[[#This Row],[Completed Date]]&gt;="07/01/2019"+0,Table1[[#This Row],[Completed Date]]&lt;="6/30/2020"+0),"FY 19-20",IF(AND(Table1[[#This Row],[Completed Date]]&gt;="07/01/2018"+0,Table1[[#This Row],[Completed Date]]&lt;="6/30/2019"+0),"FY 18-19",""))</f>
        <v>FY 18-19</v>
      </c>
      <c r="AO1963" s="152" t="str">
        <f>IFERROR(FIND("R",Table1[[#This Row],[FS_Priority]]),"")</f>
        <v/>
      </c>
    </row>
    <row r="1964" spans="1:41" hidden="1" x14ac:dyDescent="0.25">
      <c r="A1964" s="202" t="s">
        <v>763</v>
      </c>
      <c r="B1964" s="202" t="s">
        <v>295</v>
      </c>
      <c r="C1964" s="202" t="s">
        <v>763</v>
      </c>
      <c r="D1964" s="213" t="b">
        <v>0</v>
      </c>
      <c r="E1964" s="202" t="s">
        <v>151</v>
      </c>
      <c r="F1964" s="202" t="s">
        <v>3453</v>
      </c>
      <c r="G1964" s="202" t="s">
        <v>295</v>
      </c>
      <c r="H1964" s="202" t="s">
        <v>3873</v>
      </c>
      <c r="I1964" s="202" t="s">
        <v>4065</v>
      </c>
      <c r="J1964" s="202" t="s">
        <v>2838</v>
      </c>
      <c r="K1964" s="202" t="s">
        <v>4035</v>
      </c>
      <c r="L1964" s="202" t="s">
        <v>153</v>
      </c>
      <c r="M1964" s="202" t="s">
        <v>4063</v>
      </c>
      <c r="N1964" s="202" t="s">
        <v>295</v>
      </c>
      <c r="O1964" s="202" t="s">
        <v>263</v>
      </c>
      <c r="Q1964" s="202" t="s">
        <v>295</v>
      </c>
      <c r="R1964" s="202" t="s">
        <v>925</v>
      </c>
      <c r="S1964" s="213" t="b">
        <v>0</v>
      </c>
      <c r="V1964" s="212">
        <v>43131</v>
      </c>
      <c r="W1964" s="202" t="s">
        <v>295</v>
      </c>
      <c r="X1964"/>
      <c r="Z1964" s="202" t="s">
        <v>295</v>
      </c>
      <c r="AC1964" s="202" t="s">
        <v>764</v>
      </c>
      <c r="AE1964" s="202" t="s">
        <v>263</v>
      </c>
      <c r="AF1964" s="202" t="s">
        <v>295</v>
      </c>
      <c r="AG1964" s="202" t="s">
        <v>2884</v>
      </c>
      <c r="AH1964" s="212">
        <v>43364</v>
      </c>
      <c r="AI1964" s="202" t="s">
        <v>4933</v>
      </c>
      <c r="AJ1964" s="151" t="str">
        <f t="shared" si="30"/>
        <v>FS</v>
      </c>
      <c r="AK1964" s="151" t="b">
        <f>ISNUMBER(SEARCH("IRT",Table1[[#This Row],[Current_Status]]))</f>
        <v>0</v>
      </c>
      <c r="AL1964" s="152">
        <f>YEAR(Table1[[#This Row],[Project_Initiated]])</f>
        <v>2018</v>
      </c>
      <c r="AM1964" s="87">
        <v>43800</v>
      </c>
      <c r="AN1964" s="87" t="str">
        <f>IF(AND(Table1[[#This Row],[Completed Date]]&gt;="07/01/2019"+0,Table1[[#This Row],[Completed Date]]&lt;="6/30/2020"+0),"FY 19-20",IF(AND(Table1[[#This Row],[Completed Date]]&gt;="07/01/2018"+0,Table1[[#This Row],[Completed Date]]&lt;="6/30/2019"+0),"FY 18-19",""))</f>
        <v>FY 18-19</v>
      </c>
      <c r="AO1964" s="152" t="str">
        <f>IFERROR(FIND("R",Table1[[#This Row],[FS_Priority]]),"")</f>
        <v/>
      </c>
    </row>
    <row r="1965" spans="1:41" hidden="1" x14ac:dyDescent="0.25">
      <c r="A1965" s="202" t="s">
        <v>765</v>
      </c>
      <c r="B1965" s="202" t="s">
        <v>295</v>
      </c>
      <c r="C1965" s="202" t="s">
        <v>765</v>
      </c>
      <c r="D1965" s="213" t="b">
        <v>0</v>
      </c>
      <c r="E1965" s="202" t="s">
        <v>151</v>
      </c>
      <c r="F1965" s="202" t="s">
        <v>3452</v>
      </c>
      <c r="G1965" s="202" t="s">
        <v>295</v>
      </c>
      <c r="H1965" s="202" t="s">
        <v>3873</v>
      </c>
      <c r="I1965" s="202" t="s">
        <v>4065</v>
      </c>
      <c r="J1965" s="202" t="s">
        <v>2838</v>
      </c>
      <c r="K1965" s="202" t="s">
        <v>4035</v>
      </c>
      <c r="L1965" s="202" t="s">
        <v>153</v>
      </c>
      <c r="M1965" s="202" t="s">
        <v>4063</v>
      </c>
      <c r="N1965" s="202" t="s">
        <v>295</v>
      </c>
      <c r="O1965" s="202" t="s">
        <v>243</v>
      </c>
      <c r="Q1965" s="202" t="s">
        <v>295</v>
      </c>
      <c r="R1965" s="202" t="s">
        <v>313</v>
      </c>
      <c r="S1965" s="213" t="b">
        <v>1</v>
      </c>
      <c r="V1965" s="212">
        <v>43131</v>
      </c>
      <c r="W1965" s="202" t="s">
        <v>295</v>
      </c>
      <c r="X1965"/>
      <c r="Z1965" s="202" t="s">
        <v>295</v>
      </c>
      <c r="AC1965" s="202" t="s">
        <v>295</v>
      </c>
      <c r="AE1965" s="202" t="s">
        <v>263</v>
      </c>
      <c r="AF1965" s="202" t="s">
        <v>295</v>
      </c>
      <c r="AG1965" s="202" t="s">
        <v>2884</v>
      </c>
      <c r="AH1965" s="212">
        <v>43336</v>
      </c>
      <c r="AI1965" s="202" t="s">
        <v>4933</v>
      </c>
      <c r="AJ1965" s="151" t="str">
        <f t="shared" si="30"/>
        <v>FS</v>
      </c>
      <c r="AK1965" s="151" t="b">
        <f>ISNUMBER(SEARCH("IRT",Table1[[#This Row],[Current_Status]]))</f>
        <v>0</v>
      </c>
      <c r="AL1965" s="152">
        <f>YEAR(Table1[[#This Row],[Project_Initiated]])</f>
        <v>2018</v>
      </c>
      <c r="AM1965" s="87">
        <v>43800</v>
      </c>
      <c r="AN1965" s="87" t="str">
        <f>IF(AND(Table1[[#This Row],[Completed Date]]&gt;="07/01/2019"+0,Table1[[#This Row],[Completed Date]]&lt;="6/30/2020"+0),"FY 19-20",IF(AND(Table1[[#This Row],[Completed Date]]&gt;="07/01/2018"+0,Table1[[#This Row],[Completed Date]]&lt;="6/30/2019"+0),"FY 18-19",""))</f>
        <v>FY 18-19</v>
      </c>
      <c r="AO1965" s="152" t="str">
        <f>IFERROR(FIND("R",Table1[[#This Row],[FS_Priority]]),"")</f>
        <v/>
      </c>
    </row>
    <row r="1966" spans="1:41" hidden="1" x14ac:dyDescent="0.25">
      <c r="A1966" s="202" t="s">
        <v>766</v>
      </c>
      <c r="B1966" s="202" t="s">
        <v>295</v>
      </c>
      <c r="C1966" s="202" t="s">
        <v>766</v>
      </c>
      <c r="D1966" s="213" t="b">
        <v>0</v>
      </c>
      <c r="E1966" s="202" t="s">
        <v>151</v>
      </c>
      <c r="F1966" s="202" t="s">
        <v>3451</v>
      </c>
      <c r="G1966" s="202" t="s">
        <v>295</v>
      </c>
      <c r="H1966" s="202" t="s">
        <v>3873</v>
      </c>
      <c r="I1966" s="202" t="s">
        <v>4064</v>
      </c>
      <c r="J1966" s="202" t="s">
        <v>2838</v>
      </c>
      <c r="K1966" s="202" t="s">
        <v>4035</v>
      </c>
      <c r="L1966" s="202" t="s">
        <v>153</v>
      </c>
      <c r="M1966" s="202" t="s">
        <v>4063</v>
      </c>
      <c r="N1966" s="202" t="s">
        <v>295</v>
      </c>
      <c r="O1966" s="202" t="s">
        <v>243</v>
      </c>
      <c r="Q1966" s="202" t="s">
        <v>295</v>
      </c>
      <c r="R1966" s="202" t="s">
        <v>302</v>
      </c>
      <c r="S1966" s="213" t="b">
        <v>1</v>
      </c>
      <c r="V1966" s="212">
        <v>43131</v>
      </c>
      <c r="W1966" s="202" t="s">
        <v>295</v>
      </c>
      <c r="X1966"/>
      <c r="Z1966" s="202" t="s">
        <v>295</v>
      </c>
      <c r="AC1966" s="202" t="s">
        <v>295</v>
      </c>
      <c r="AE1966" s="202" t="s">
        <v>263</v>
      </c>
      <c r="AF1966" s="202" t="s">
        <v>295</v>
      </c>
      <c r="AG1966" s="202" t="s">
        <v>2884</v>
      </c>
      <c r="AH1966" s="212">
        <v>43336</v>
      </c>
      <c r="AI1966" s="202" t="s">
        <v>4933</v>
      </c>
      <c r="AJ1966" s="151" t="str">
        <f t="shared" si="30"/>
        <v>FS</v>
      </c>
      <c r="AK1966" s="151" t="b">
        <f>ISNUMBER(SEARCH("IRT",Table1[[#This Row],[Current_Status]]))</f>
        <v>0</v>
      </c>
      <c r="AL1966" s="152">
        <f>YEAR(Table1[[#This Row],[Project_Initiated]])</f>
        <v>2018</v>
      </c>
      <c r="AM1966" s="87">
        <v>43800</v>
      </c>
      <c r="AN1966" s="87" t="str">
        <f>IF(AND(Table1[[#This Row],[Completed Date]]&gt;="07/01/2019"+0,Table1[[#This Row],[Completed Date]]&lt;="6/30/2020"+0),"FY 19-20",IF(AND(Table1[[#This Row],[Completed Date]]&gt;="07/01/2018"+0,Table1[[#This Row],[Completed Date]]&lt;="6/30/2019"+0),"FY 18-19",""))</f>
        <v>FY 18-19</v>
      </c>
      <c r="AO1966" s="152" t="str">
        <f>IFERROR(FIND("R",Table1[[#This Row],[FS_Priority]]),"")</f>
        <v/>
      </c>
    </row>
    <row r="1967" spans="1:41" hidden="1" x14ac:dyDescent="0.25">
      <c r="A1967" s="202" t="s">
        <v>768</v>
      </c>
      <c r="B1967" s="202" t="s">
        <v>295</v>
      </c>
      <c r="C1967" s="202" t="s">
        <v>768</v>
      </c>
      <c r="D1967" s="213" t="b">
        <v>0</v>
      </c>
      <c r="E1967" s="202" t="s">
        <v>151</v>
      </c>
      <c r="F1967" s="202" t="s">
        <v>3459</v>
      </c>
      <c r="G1967" s="202" t="s">
        <v>295</v>
      </c>
      <c r="H1967" s="202" t="s">
        <v>3873</v>
      </c>
      <c r="I1967" s="202" t="s">
        <v>4061</v>
      </c>
      <c r="J1967" s="202" t="s">
        <v>2838</v>
      </c>
      <c r="K1967" s="202" t="s">
        <v>4035</v>
      </c>
      <c r="L1967" s="202" t="s">
        <v>153</v>
      </c>
      <c r="M1967" s="202" t="s">
        <v>4063</v>
      </c>
      <c r="N1967" s="202" t="s">
        <v>295</v>
      </c>
      <c r="O1967" s="202" t="s">
        <v>243</v>
      </c>
      <c r="Q1967" s="202" t="s">
        <v>295</v>
      </c>
      <c r="R1967" s="202" t="s">
        <v>434</v>
      </c>
      <c r="S1967" s="213" t="b">
        <v>0</v>
      </c>
      <c r="V1967" s="212">
        <v>43131</v>
      </c>
      <c r="W1967" s="202" t="s">
        <v>295</v>
      </c>
      <c r="X1967"/>
      <c r="Z1967" s="202" t="s">
        <v>295</v>
      </c>
      <c r="AC1967" s="202" t="s">
        <v>762</v>
      </c>
      <c r="AE1967" s="202" t="s">
        <v>263</v>
      </c>
      <c r="AF1967" s="202" t="s">
        <v>295</v>
      </c>
      <c r="AG1967" s="202" t="s">
        <v>2884</v>
      </c>
      <c r="AH1967" s="212">
        <v>43336</v>
      </c>
      <c r="AI1967" s="202" t="s">
        <v>4933</v>
      </c>
      <c r="AJ1967" s="151" t="str">
        <f t="shared" si="30"/>
        <v>FS</v>
      </c>
      <c r="AK1967" s="151" t="b">
        <f>ISNUMBER(SEARCH("IRT",Table1[[#This Row],[Current_Status]]))</f>
        <v>0</v>
      </c>
      <c r="AL1967" s="152">
        <f>YEAR(Table1[[#This Row],[Project_Initiated]])</f>
        <v>2018</v>
      </c>
      <c r="AM1967" s="87">
        <v>43800</v>
      </c>
      <c r="AN1967" s="87" t="str">
        <f>IF(AND(Table1[[#This Row],[Completed Date]]&gt;="07/01/2019"+0,Table1[[#This Row],[Completed Date]]&lt;="6/30/2020"+0),"FY 19-20",IF(AND(Table1[[#This Row],[Completed Date]]&gt;="07/01/2018"+0,Table1[[#This Row],[Completed Date]]&lt;="6/30/2019"+0),"FY 18-19",""))</f>
        <v>FY 18-19</v>
      </c>
      <c r="AO1967" s="152" t="str">
        <f>IFERROR(FIND("R",Table1[[#This Row],[FS_Priority]]),"")</f>
        <v/>
      </c>
    </row>
    <row r="1968" spans="1:41" hidden="1" x14ac:dyDescent="0.25">
      <c r="A1968" s="202" t="s">
        <v>769</v>
      </c>
      <c r="B1968" s="202" t="s">
        <v>295</v>
      </c>
      <c r="C1968" s="202" t="s">
        <v>769</v>
      </c>
      <c r="D1968" s="213" t="b">
        <v>0</v>
      </c>
      <c r="E1968" s="202" t="s">
        <v>141</v>
      </c>
      <c r="F1968" s="202" t="s">
        <v>3366</v>
      </c>
      <c r="G1968" s="202" t="s">
        <v>295</v>
      </c>
      <c r="H1968" s="202" t="s">
        <v>549</v>
      </c>
      <c r="I1968" s="202" t="s">
        <v>3953</v>
      </c>
      <c r="J1968" s="202" t="s">
        <v>2854</v>
      </c>
      <c r="K1968" s="202" t="s">
        <v>3951</v>
      </c>
      <c r="L1968" s="202" t="s">
        <v>381</v>
      </c>
      <c r="M1968" s="202" t="s">
        <v>3954</v>
      </c>
      <c r="N1968" s="202" t="s">
        <v>295</v>
      </c>
      <c r="O1968" s="202" t="s">
        <v>263</v>
      </c>
      <c r="Q1968" s="202" t="s">
        <v>295</v>
      </c>
      <c r="R1968" s="202" t="s">
        <v>259</v>
      </c>
      <c r="S1968" s="213" t="b">
        <v>0</v>
      </c>
      <c r="V1968" s="212">
        <v>43132</v>
      </c>
      <c r="W1968" s="202" t="s">
        <v>295</v>
      </c>
      <c r="X1968"/>
      <c r="Z1968" s="202" t="s">
        <v>295</v>
      </c>
      <c r="AC1968" s="202" t="s">
        <v>295</v>
      </c>
      <c r="AD1968" s="167"/>
      <c r="AE1968" s="202" t="s">
        <v>257</v>
      </c>
      <c r="AF1968" s="202" t="s">
        <v>295</v>
      </c>
      <c r="AG1968" s="202" t="s">
        <v>2884</v>
      </c>
      <c r="AH1968" s="214">
        <v>43297</v>
      </c>
      <c r="AI1968" s="202" t="s">
        <v>4933</v>
      </c>
      <c r="AJ1968" s="151" t="str">
        <f t="shared" si="30"/>
        <v>FS</v>
      </c>
      <c r="AK1968" s="151" t="b">
        <f>ISNUMBER(SEARCH("IRT",Table1[[#This Row],[Current_Status]]))</f>
        <v>0</v>
      </c>
      <c r="AL1968" s="152">
        <f>YEAR(Table1[[#This Row],[Project_Initiated]])</f>
        <v>2018</v>
      </c>
      <c r="AM1968" s="87">
        <v>43800</v>
      </c>
      <c r="AN1968" s="87" t="str">
        <f>IF(AND(Table1[[#This Row],[Completed Date]]&gt;="07/01/2019"+0,Table1[[#This Row],[Completed Date]]&lt;="6/30/2020"+0),"FY 19-20",IF(AND(Table1[[#This Row],[Completed Date]]&gt;="07/01/2018"+0,Table1[[#This Row],[Completed Date]]&lt;="6/30/2019"+0),"FY 18-19",""))</f>
        <v>FY 18-19</v>
      </c>
      <c r="AO1968" s="152" t="str">
        <f>IFERROR(FIND("R",Table1[[#This Row],[FS_Priority]]),"")</f>
        <v/>
      </c>
    </row>
    <row r="1969" spans="1:41" hidden="1" x14ac:dyDescent="0.25">
      <c r="A1969" s="202" t="s">
        <v>770</v>
      </c>
      <c r="B1969" s="202" t="s">
        <v>295</v>
      </c>
      <c r="C1969" s="202" t="s">
        <v>770</v>
      </c>
      <c r="D1969" s="213" t="b">
        <v>0</v>
      </c>
      <c r="E1969" s="202" t="s">
        <v>141</v>
      </c>
      <c r="F1969" s="202" t="s">
        <v>3363</v>
      </c>
      <c r="G1969" s="202" t="s">
        <v>295</v>
      </c>
      <c r="H1969" s="202" t="s">
        <v>529</v>
      </c>
      <c r="I1969" s="202" t="s">
        <v>3955</v>
      </c>
      <c r="J1969" s="202" t="s">
        <v>2838</v>
      </c>
      <c r="K1969" s="202" t="s">
        <v>3951</v>
      </c>
      <c r="L1969" s="202" t="s">
        <v>381</v>
      </c>
      <c r="M1969" s="202" t="s">
        <v>3954</v>
      </c>
      <c r="N1969" s="202" t="s">
        <v>295</v>
      </c>
      <c r="O1969" s="202" t="s">
        <v>263</v>
      </c>
      <c r="Q1969" s="202" t="s">
        <v>295</v>
      </c>
      <c r="R1969" s="202" t="s">
        <v>295</v>
      </c>
      <c r="S1969" s="213" t="b">
        <v>1</v>
      </c>
      <c r="V1969" s="212">
        <v>43132</v>
      </c>
      <c r="W1969" s="202" t="s">
        <v>295</v>
      </c>
      <c r="X1969"/>
      <c r="Z1969" s="202" t="s">
        <v>295</v>
      </c>
      <c r="AC1969" s="202" t="s">
        <v>771</v>
      </c>
      <c r="AD1969" s="167"/>
      <c r="AE1969" s="202" t="s">
        <v>257</v>
      </c>
      <c r="AF1969" s="202" t="s">
        <v>295</v>
      </c>
      <c r="AG1969" s="202" t="s">
        <v>2884</v>
      </c>
      <c r="AH1969" s="212">
        <v>43364</v>
      </c>
      <c r="AI1969" s="202" t="s">
        <v>4933</v>
      </c>
      <c r="AJ1969" s="151" t="str">
        <f t="shared" si="30"/>
        <v>FS</v>
      </c>
      <c r="AK1969" s="151" t="b">
        <f>ISNUMBER(SEARCH("IRT",Table1[[#This Row],[Current_Status]]))</f>
        <v>0</v>
      </c>
      <c r="AL1969" s="152">
        <f>YEAR(Table1[[#This Row],[Project_Initiated]])</f>
        <v>2018</v>
      </c>
      <c r="AM1969" s="87">
        <v>43800</v>
      </c>
      <c r="AN1969" s="87" t="str">
        <f>IF(AND(Table1[[#This Row],[Completed Date]]&gt;="07/01/2019"+0,Table1[[#This Row],[Completed Date]]&lt;="6/30/2020"+0),"FY 19-20",IF(AND(Table1[[#This Row],[Completed Date]]&gt;="07/01/2018"+0,Table1[[#This Row],[Completed Date]]&lt;="6/30/2019"+0),"FY 18-19",""))</f>
        <v>FY 18-19</v>
      </c>
      <c r="AO1969" s="152" t="str">
        <f>IFERROR(FIND("R",Table1[[#This Row],[FS_Priority]]),"")</f>
        <v/>
      </c>
    </row>
    <row r="1970" spans="1:41" hidden="1" x14ac:dyDescent="0.25">
      <c r="A1970" s="202" t="s">
        <v>773</v>
      </c>
      <c r="B1970" s="202" t="s">
        <v>295</v>
      </c>
      <c r="C1970" s="202" t="s">
        <v>773</v>
      </c>
      <c r="D1970" s="213" t="b">
        <v>0</v>
      </c>
      <c r="E1970" s="202" t="s">
        <v>151</v>
      </c>
      <c r="F1970" s="202" t="s">
        <v>3466</v>
      </c>
      <c r="G1970" s="202" t="s">
        <v>295</v>
      </c>
      <c r="H1970" s="202" t="s">
        <v>3873</v>
      </c>
      <c r="I1970" s="202" t="s">
        <v>4062</v>
      </c>
      <c r="J1970" s="202" t="s">
        <v>2838</v>
      </c>
      <c r="K1970" s="202" t="s">
        <v>4035</v>
      </c>
      <c r="L1970" s="202" t="s">
        <v>153</v>
      </c>
      <c r="M1970" s="202" t="s">
        <v>4063</v>
      </c>
      <c r="N1970" s="202" t="s">
        <v>295</v>
      </c>
      <c r="O1970" s="202" t="s">
        <v>263</v>
      </c>
      <c r="Q1970" s="202" t="s">
        <v>295</v>
      </c>
      <c r="R1970" s="202" t="s">
        <v>432</v>
      </c>
      <c r="S1970" s="213" t="b">
        <v>0</v>
      </c>
      <c r="V1970" s="212">
        <v>43133</v>
      </c>
      <c r="W1970" s="202" t="s">
        <v>295</v>
      </c>
      <c r="X1970"/>
      <c r="Z1970" s="202" t="s">
        <v>295</v>
      </c>
      <c r="AC1970" s="202" t="s">
        <v>2964</v>
      </c>
      <c r="AE1970" s="202" t="s">
        <v>263</v>
      </c>
      <c r="AF1970" s="202" t="s">
        <v>295</v>
      </c>
      <c r="AG1970" s="202" t="s">
        <v>2884</v>
      </c>
      <c r="AH1970" s="214">
        <v>43466</v>
      </c>
      <c r="AI1970" s="202" t="s">
        <v>4933</v>
      </c>
      <c r="AJ1970" s="151" t="str">
        <f t="shared" si="30"/>
        <v>FS</v>
      </c>
      <c r="AK1970" s="151" t="b">
        <f>ISNUMBER(SEARCH("IRT",Table1[[#This Row],[Current_Status]]))</f>
        <v>0</v>
      </c>
      <c r="AL1970" s="152">
        <f>YEAR(Table1[[#This Row],[Project_Initiated]])</f>
        <v>2018</v>
      </c>
      <c r="AM1970" s="87">
        <v>43800</v>
      </c>
      <c r="AN1970" s="87" t="str">
        <f>IF(AND(Table1[[#This Row],[Completed Date]]&gt;="07/01/2019"+0,Table1[[#This Row],[Completed Date]]&lt;="6/30/2020"+0),"FY 19-20",IF(AND(Table1[[#This Row],[Completed Date]]&gt;="07/01/2018"+0,Table1[[#This Row],[Completed Date]]&lt;="6/30/2019"+0),"FY 18-19",""))</f>
        <v>FY 18-19</v>
      </c>
      <c r="AO1970" s="152" t="str">
        <f>IFERROR(FIND("R",Table1[[#This Row],[FS_Priority]]),"")</f>
        <v/>
      </c>
    </row>
    <row r="1971" spans="1:41" hidden="1" x14ac:dyDescent="0.25">
      <c r="A1971" s="202" t="s">
        <v>380</v>
      </c>
      <c r="B1971" s="202" t="s">
        <v>295</v>
      </c>
      <c r="C1971" s="202" t="s">
        <v>380</v>
      </c>
      <c r="D1971" s="213" t="b">
        <v>0</v>
      </c>
      <c r="E1971" s="202" t="s">
        <v>530</v>
      </c>
      <c r="F1971" s="202" t="s">
        <v>3356</v>
      </c>
      <c r="G1971" s="202" t="s">
        <v>295</v>
      </c>
      <c r="H1971" s="202" t="s">
        <v>3873</v>
      </c>
      <c r="I1971" s="202" t="s">
        <v>3949</v>
      </c>
      <c r="J1971" s="202" t="s">
        <v>2838</v>
      </c>
      <c r="K1971" s="202" t="s">
        <v>3932</v>
      </c>
      <c r="L1971" s="202" t="s">
        <v>2778</v>
      </c>
      <c r="M1971" s="202" t="s">
        <v>3935</v>
      </c>
      <c r="N1971" s="202" t="s">
        <v>295</v>
      </c>
      <c r="O1971" s="202" t="s">
        <v>263</v>
      </c>
      <c r="Q1971" s="202" t="s">
        <v>323</v>
      </c>
      <c r="R1971" s="202" t="s">
        <v>264</v>
      </c>
      <c r="S1971" s="213" t="b">
        <v>0</v>
      </c>
      <c r="V1971" s="212">
        <v>43133</v>
      </c>
      <c r="W1971" s="202" t="s">
        <v>295</v>
      </c>
      <c r="X1971"/>
      <c r="Z1971" s="202" t="s">
        <v>295</v>
      </c>
      <c r="AC1971" s="202" t="s">
        <v>2961</v>
      </c>
      <c r="AE1971" s="202" t="s">
        <v>257</v>
      </c>
      <c r="AF1971" s="202" t="s">
        <v>295</v>
      </c>
      <c r="AG1971" s="202" t="s">
        <v>2884</v>
      </c>
      <c r="AH1971" s="212">
        <v>43497</v>
      </c>
      <c r="AI1971" s="202" t="s">
        <v>4933</v>
      </c>
      <c r="AJ1971" s="151" t="str">
        <f t="shared" si="30"/>
        <v>FS</v>
      </c>
      <c r="AK1971" s="151" t="b">
        <f>ISNUMBER(SEARCH("IRT",Table1[[#This Row],[Current_Status]]))</f>
        <v>0</v>
      </c>
      <c r="AL1971" s="152">
        <f>YEAR(Table1[[#This Row],[Project_Initiated]])</f>
        <v>2018</v>
      </c>
      <c r="AM1971" s="87">
        <v>43800</v>
      </c>
      <c r="AN1971" s="87" t="str">
        <f>IF(AND(Table1[[#This Row],[Completed Date]]&gt;="07/01/2019"+0,Table1[[#This Row],[Completed Date]]&lt;="6/30/2020"+0),"FY 19-20",IF(AND(Table1[[#This Row],[Completed Date]]&gt;="07/01/2018"+0,Table1[[#This Row],[Completed Date]]&lt;="6/30/2019"+0),"FY 18-19",""))</f>
        <v>FY 18-19</v>
      </c>
      <c r="AO1971" s="152" t="str">
        <f>IFERROR(FIND("R",Table1[[#This Row],[FS_Priority]]),"")</f>
        <v/>
      </c>
    </row>
    <row r="1972" spans="1:41" hidden="1" x14ac:dyDescent="0.25">
      <c r="A1972" s="202" t="s">
        <v>775</v>
      </c>
      <c r="B1972" s="202" t="s">
        <v>295</v>
      </c>
      <c r="C1972" s="202" t="s">
        <v>775</v>
      </c>
      <c r="D1972" s="213" t="b">
        <v>0</v>
      </c>
      <c r="E1972" s="202" t="s">
        <v>141</v>
      </c>
      <c r="F1972" s="202" t="s">
        <v>3369</v>
      </c>
      <c r="G1972" s="202" t="s">
        <v>295</v>
      </c>
      <c r="H1972" s="202" t="s">
        <v>256</v>
      </c>
      <c r="I1972" s="202" t="s">
        <v>295</v>
      </c>
      <c r="J1972" s="202" t="s">
        <v>2838</v>
      </c>
      <c r="K1972" s="202" t="s">
        <v>3951</v>
      </c>
      <c r="L1972" s="202" t="s">
        <v>381</v>
      </c>
      <c r="M1972" s="202" t="s">
        <v>3958</v>
      </c>
      <c r="N1972" s="202" t="s">
        <v>295</v>
      </c>
      <c r="O1972" s="202" t="s">
        <v>243</v>
      </c>
      <c r="Q1972" s="202" t="s">
        <v>295</v>
      </c>
      <c r="R1972" s="202" t="s">
        <v>422</v>
      </c>
      <c r="S1972" s="213" t="b">
        <v>0</v>
      </c>
      <c r="V1972" s="212">
        <v>43133</v>
      </c>
      <c r="W1972" s="202" t="s">
        <v>295</v>
      </c>
      <c r="X1972"/>
      <c r="Z1972" s="202" t="s">
        <v>295</v>
      </c>
      <c r="AC1972" s="202" t="s">
        <v>776</v>
      </c>
      <c r="AD1972" s="167"/>
      <c r="AE1972" s="202" t="s">
        <v>243</v>
      </c>
      <c r="AF1972" s="202" t="s">
        <v>295</v>
      </c>
      <c r="AG1972" s="202" t="s">
        <v>624</v>
      </c>
      <c r="AH1972" s="212">
        <v>43336</v>
      </c>
      <c r="AI1972" s="202" t="s">
        <v>4933</v>
      </c>
      <c r="AJ1972" s="151" t="str">
        <f t="shared" si="30"/>
        <v>FS</v>
      </c>
      <c r="AK1972" s="151" t="b">
        <f>ISNUMBER(SEARCH("IRT",Table1[[#This Row],[Current_Status]]))</f>
        <v>0</v>
      </c>
      <c r="AL1972" s="152">
        <f>YEAR(Table1[[#This Row],[Project_Initiated]])</f>
        <v>2018</v>
      </c>
      <c r="AM1972" s="87">
        <v>43800</v>
      </c>
      <c r="AN1972" s="87" t="str">
        <f>IF(AND(Table1[[#This Row],[Completed Date]]&gt;="07/01/2019"+0,Table1[[#This Row],[Completed Date]]&lt;="6/30/2020"+0),"FY 19-20",IF(AND(Table1[[#This Row],[Completed Date]]&gt;="07/01/2018"+0,Table1[[#This Row],[Completed Date]]&lt;="6/30/2019"+0),"FY 18-19",""))</f>
        <v>FY 18-19</v>
      </c>
      <c r="AO1972" s="152" t="str">
        <f>IFERROR(FIND("R",Table1[[#This Row],[FS_Priority]]),"")</f>
        <v/>
      </c>
    </row>
    <row r="1973" spans="1:41" hidden="1" x14ac:dyDescent="0.25">
      <c r="A1973" s="202" t="s">
        <v>777</v>
      </c>
      <c r="B1973" s="202" t="s">
        <v>295</v>
      </c>
      <c r="C1973" s="202" t="s">
        <v>777</v>
      </c>
      <c r="D1973" s="213" t="b">
        <v>0</v>
      </c>
      <c r="E1973" s="202" t="s">
        <v>151</v>
      </c>
      <c r="F1973" s="202" t="s">
        <v>3450</v>
      </c>
      <c r="G1973" s="202" t="s">
        <v>295</v>
      </c>
      <c r="H1973" s="202" t="s">
        <v>560</v>
      </c>
      <c r="I1973" s="202" t="s">
        <v>3879</v>
      </c>
      <c r="J1973" s="202" t="s">
        <v>2838</v>
      </c>
      <c r="K1973" s="202" t="s">
        <v>4035</v>
      </c>
      <c r="L1973" s="202" t="s">
        <v>153</v>
      </c>
      <c r="M1973" s="202" t="s">
        <v>4048</v>
      </c>
      <c r="N1973" s="202" t="s">
        <v>295</v>
      </c>
      <c r="O1973" s="202" t="s">
        <v>263</v>
      </c>
      <c r="Q1973" s="202" t="s">
        <v>295</v>
      </c>
      <c r="R1973" s="202" t="s">
        <v>295</v>
      </c>
      <c r="S1973" s="213" t="b">
        <v>0</v>
      </c>
      <c r="V1973" s="212">
        <v>43143</v>
      </c>
      <c r="W1973" s="202" t="s">
        <v>295</v>
      </c>
      <c r="X1973"/>
      <c r="Z1973" s="202" t="s">
        <v>295</v>
      </c>
      <c r="AC1973" s="202" t="s">
        <v>778</v>
      </c>
      <c r="AE1973" s="202" t="s">
        <v>263</v>
      </c>
      <c r="AF1973" s="202" t="s">
        <v>295</v>
      </c>
      <c r="AG1973" s="202" t="s">
        <v>2884</v>
      </c>
      <c r="AH1973" s="212">
        <v>43395</v>
      </c>
      <c r="AI1973" s="202" t="s">
        <v>4935</v>
      </c>
      <c r="AJ1973" s="151" t="str">
        <f t="shared" si="30"/>
        <v>FS</v>
      </c>
      <c r="AK1973" s="151" t="b">
        <f>ISNUMBER(SEARCH("IRT",Table1[[#This Row],[Current_Status]]))</f>
        <v>0</v>
      </c>
      <c r="AL1973" s="152">
        <f>YEAR(Table1[[#This Row],[Project_Initiated]])</f>
        <v>2018</v>
      </c>
      <c r="AM1973" s="87">
        <v>43800</v>
      </c>
      <c r="AN1973" s="87" t="str">
        <f>IF(AND(Table1[[#This Row],[Completed Date]]&gt;="07/01/2019"+0,Table1[[#This Row],[Completed Date]]&lt;="6/30/2020"+0),"FY 19-20",IF(AND(Table1[[#This Row],[Completed Date]]&gt;="07/01/2018"+0,Table1[[#This Row],[Completed Date]]&lt;="6/30/2019"+0),"FY 18-19",""))</f>
        <v>FY 18-19</v>
      </c>
      <c r="AO1973" s="152" t="str">
        <f>IFERROR(FIND("R",Table1[[#This Row],[FS_Priority]]),"")</f>
        <v/>
      </c>
    </row>
    <row r="1974" spans="1:41" hidden="1" x14ac:dyDescent="0.25">
      <c r="A1974" s="202" t="s">
        <v>780</v>
      </c>
      <c r="B1974" s="202" t="s">
        <v>295</v>
      </c>
      <c r="C1974" s="202" t="s">
        <v>780</v>
      </c>
      <c r="D1974" s="213" t="b">
        <v>0</v>
      </c>
      <c r="E1974" s="202" t="s">
        <v>151</v>
      </c>
      <c r="F1974" s="202" t="s">
        <v>3551</v>
      </c>
      <c r="G1974" s="202" t="s">
        <v>295</v>
      </c>
      <c r="H1974" s="202" t="s">
        <v>4131</v>
      </c>
      <c r="I1974" s="202" t="s">
        <v>295</v>
      </c>
      <c r="J1974" s="202" t="s">
        <v>2851</v>
      </c>
      <c r="K1974" s="202" t="s">
        <v>4035</v>
      </c>
      <c r="L1974" s="202" t="s">
        <v>153</v>
      </c>
      <c r="M1974" s="202" t="s">
        <v>4041</v>
      </c>
      <c r="N1974" s="202" t="s">
        <v>295</v>
      </c>
      <c r="O1974" s="202" t="s">
        <v>263</v>
      </c>
      <c r="Q1974" s="202" t="s">
        <v>295</v>
      </c>
      <c r="R1974" s="202" t="s">
        <v>444</v>
      </c>
      <c r="S1974" s="213" t="b">
        <v>0</v>
      </c>
      <c r="V1974" s="212">
        <v>43144</v>
      </c>
      <c r="W1974" s="202" t="s">
        <v>295</v>
      </c>
      <c r="X1974"/>
      <c r="Z1974" s="202" t="s">
        <v>295</v>
      </c>
      <c r="AC1974" s="202" t="s">
        <v>295</v>
      </c>
      <c r="AE1974" s="202" t="s">
        <v>257</v>
      </c>
      <c r="AF1974" s="202" t="s">
        <v>295</v>
      </c>
      <c r="AG1974" s="202" t="s">
        <v>2884</v>
      </c>
      <c r="AH1974" s="212">
        <v>43362</v>
      </c>
      <c r="AI1974" s="202" t="s">
        <v>4933</v>
      </c>
      <c r="AJ1974" s="151" t="str">
        <f t="shared" si="30"/>
        <v>FS</v>
      </c>
      <c r="AK1974" s="151" t="b">
        <f>ISNUMBER(SEARCH("IRT",Table1[[#This Row],[Current_Status]]))</f>
        <v>0</v>
      </c>
      <c r="AL1974" s="152">
        <f>YEAR(Table1[[#This Row],[Project_Initiated]])</f>
        <v>2018</v>
      </c>
      <c r="AM1974" s="87">
        <v>43800</v>
      </c>
      <c r="AN1974" s="87" t="str">
        <f>IF(AND(Table1[[#This Row],[Completed Date]]&gt;="07/01/2019"+0,Table1[[#This Row],[Completed Date]]&lt;="6/30/2020"+0),"FY 19-20",IF(AND(Table1[[#This Row],[Completed Date]]&gt;="07/01/2018"+0,Table1[[#This Row],[Completed Date]]&lt;="6/30/2019"+0),"FY 18-19",""))</f>
        <v>FY 18-19</v>
      </c>
      <c r="AO1974" s="152" t="str">
        <f>IFERROR(FIND("R",Table1[[#This Row],[FS_Priority]]),"")</f>
        <v/>
      </c>
    </row>
    <row r="1975" spans="1:41" hidden="1" x14ac:dyDescent="0.25">
      <c r="A1975" s="202" t="s">
        <v>781</v>
      </c>
      <c r="B1975" s="202" t="s">
        <v>295</v>
      </c>
      <c r="C1975" s="202" t="s">
        <v>781</v>
      </c>
      <c r="D1975" s="213" t="b">
        <v>0</v>
      </c>
      <c r="E1975" s="202" t="s">
        <v>482</v>
      </c>
      <c r="F1975" s="202" t="s">
        <v>3559</v>
      </c>
      <c r="G1975" s="202" t="s">
        <v>295</v>
      </c>
      <c r="H1975" s="202" t="s">
        <v>537</v>
      </c>
      <c r="I1975" s="202" t="s">
        <v>295</v>
      </c>
      <c r="J1975" s="202" t="s">
        <v>2838</v>
      </c>
      <c r="K1975" s="202" t="s">
        <v>4158</v>
      </c>
      <c r="L1975" s="202" t="s">
        <v>483</v>
      </c>
      <c r="M1975" s="202" t="s">
        <v>4159</v>
      </c>
      <c r="N1975" s="202" t="s">
        <v>295</v>
      </c>
      <c r="O1975" s="202" t="s">
        <v>263</v>
      </c>
      <c r="Q1975" s="202" t="s">
        <v>295</v>
      </c>
      <c r="R1975" s="202" t="s">
        <v>295</v>
      </c>
      <c r="S1975" s="213" t="b">
        <v>0</v>
      </c>
      <c r="V1975" s="212">
        <v>43146</v>
      </c>
      <c r="W1975" s="202" t="s">
        <v>295</v>
      </c>
      <c r="X1975"/>
      <c r="Z1975" s="202" t="s">
        <v>295</v>
      </c>
      <c r="AC1975" s="202" t="s">
        <v>782</v>
      </c>
      <c r="AD1975" s="167"/>
      <c r="AE1975" s="202" t="s">
        <v>243</v>
      </c>
      <c r="AF1975" s="202" t="s">
        <v>295</v>
      </c>
      <c r="AG1975" s="202" t="s">
        <v>624</v>
      </c>
      <c r="AH1975" s="212">
        <v>43395</v>
      </c>
      <c r="AI1975" s="202" t="s">
        <v>4933</v>
      </c>
      <c r="AJ1975" s="151" t="str">
        <f t="shared" si="30"/>
        <v>FS</v>
      </c>
      <c r="AK1975" s="151" t="b">
        <f>ISNUMBER(SEARCH("IRT",Table1[[#This Row],[Current_Status]]))</f>
        <v>0</v>
      </c>
      <c r="AL1975" s="152">
        <f>YEAR(Table1[[#This Row],[Project_Initiated]])</f>
        <v>2018</v>
      </c>
      <c r="AM1975" s="87">
        <v>43800</v>
      </c>
      <c r="AN1975" s="87" t="str">
        <f>IF(AND(Table1[[#This Row],[Completed Date]]&gt;="07/01/2019"+0,Table1[[#This Row],[Completed Date]]&lt;="6/30/2020"+0),"FY 19-20",IF(AND(Table1[[#This Row],[Completed Date]]&gt;="07/01/2018"+0,Table1[[#This Row],[Completed Date]]&lt;="6/30/2019"+0),"FY 18-19",""))</f>
        <v>FY 18-19</v>
      </c>
      <c r="AO1975" s="152" t="str">
        <f>IFERROR(FIND("R",Table1[[#This Row],[FS_Priority]]),"")</f>
        <v/>
      </c>
    </row>
    <row r="1976" spans="1:41" hidden="1" x14ac:dyDescent="0.25">
      <c r="A1976" s="202" t="s">
        <v>783</v>
      </c>
      <c r="B1976" s="202" t="s">
        <v>295</v>
      </c>
      <c r="C1976" s="202" t="s">
        <v>783</v>
      </c>
      <c r="D1976" s="213" t="b">
        <v>0</v>
      </c>
      <c r="E1976" s="202" t="s">
        <v>141</v>
      </c>
      <c r="F1976" s="202" t="s">
        <v>3364</v>
      </c>
      <c r="G1976" s="202" t="s">
        <v>295</v>
      </c>
      <c r="H1976" s="202" t="s">
        <v>409</v>
      </c>
      <c r="I1976" s="202" t="s">
        <v>3959</v>
      </c>
      <c r="J1976" s="202" t="s">
        <v>2838</v>
      </c>
      <c r="K1976" s="202" t="s">
        <v>3951</v>
      </c>
      <c r="L1976" s="202" t="s">
        <v>381</v>
      </c>
      <c r="M1976" s="202" t="s">
        <v>3960</v>
      </c>
      <c r="N1976" s="202" t="s">
        <v>295</v>
      </c>
      <c r="O1976" s="202" t="s">
        <v>263</v>
      </c>
      <c r="Q1976" s="202" t="s">
        <v>295</v>
      </c>
      <c r="R1976" s="202" t="s">
        <v>390</v>
      </c>
      <c r="S1976" s="213" t="b">
        <v>0</v>
      </c>
      <c r="V1976" s="212">
        <v>43147</v>
      </c>
      <c r="W1976" s="202" t="s">
        <v>295</v>
      </c>
      <c r="X1976"/>
      <c r="Z1976" s="202" t="s">
        <v>295</v>
      </c>
      <c r="AC1976" s="202" t="s">
        <v>784</v>
      </c>
      <c r="AE1976" s="202" t="s">
        <v>257</v>
      </c>
      <c r="AF1976" s="202" t="s">
        <v>295</v>
      </c>
      <c r="AG1976" s="202" t="s">
        <v>2884</v>
      </c>
      <c r="AH1976" s="212">
        <v>43306</v>
      </c>
      <c r="AI1976" s="202" t="s">
        <v>4933</v>
      </c>
      <c r="AJ1976" s="151" t="str">
        <f t="shared" si="30"/>
        <v>FS</v>
      </c>
      <c r="AK1976" s="151" t="b">
        <f>ISNUMBER(SEARCH("IRT",Table1[[#This Row],[Current_Status]]))</f>
        <v>0</v>
      </c>
      <c r="AL1976" s="152">
        <f>YEAR(Table1[[#This Row],[Project_Initiated]])</f>
        <v>2018</v>
      </c>
      <c r="AM1976" s="87">
        <v>43800</v>
      </c>
      <c r="AN1976" s="87" t="str">
        <f>IF(AND(Table1[[#This Row],[Completed Date]]&gt;="07/01/2019"+0,Table1[[#This Row],[Completed Date]]&lt;="6/30/2020"+0),"FY 19-20",IF(AND(Table1[[#This Row],[Completed Date]]&gt;="07/01/2018"+0,Table1[[#This Row],[Completed Date]]&lt;="6/30/2019"+0),"FY 18-19",""))</f>
        <v>FY 18-19</v>
      </c>
      <c r="AO1976" s="152" t="str">
        <f>IFERROR(FIND("R",Table1[[#This Row],[FS_Priority]]),"")</f>
        <v/>
      </c>
    </row>
    <row r="1977" spans="1:41" hidden="1" x14ac:dyDescent="0.25">
      <c r="A1977" s="202" t="s">
        <v>786</v>
      </c>
      <c r="B1977" s="202" t="s">
        <v>295</v>
      </c>
      <c r="C1977" s="202" t="s">
        <v>786</v>
      </c>
      <c r="D1977" s="213" t="b">
        <v>0</v>
      </c>
      <c r="E1977" s="202" t="s">
        <v>76</v>
      </c>
      <c r="F1977" s="202" t="s">
        <v>3295</v>
      </c>
      <c r="G1977" s="202" t="s">
        <v>295</v>
      </c>
      <c r="H1977" s="202" t="s">
        <v>369</v>
      </c>
      <c r="I1977" s="202" t="s">
        <v>3870</v>
      </c>
      <c r="J1977" s="202" t="s">
        <v>2838</v>
      </c>
      <c r="K1977" s="202" t="s">
        <v>3856</v>
      </c>
      <c r="L1977" s="202" t="s">
        <v>77</v>
      </c>
      <c r="M1977" s="202" t="s">
        <v>3857</v>
      </c>
      <c r="N1977" s="202" t="s">
        <v>295</v>
      </c>
      <c r="O1977" s="202" t="s">
        <v>263</v>
      </c>
      <c r="Q1977" s="202" t="s">
        <v>295</v>
      </c>
      <c r="R1977" s="202" t="s">
        <v>259</v>
      </c>
      <c r="S1977" s="213" t="b">
        <v>1</v>
      </c>
      <c r="V1977" s="212">
        <v>43147</v>
      </c>
      <c r="W1977" s="202" t="s">
        <v>295</v>
      </c>
      <c r="X1977"/>
      <c r="Z1977" s="202" t="s">
        <v>295</v>
      </c>
      <c r="AC1977" s="202" t="s">
        <v>787</v>
      </c>
      <c r="AD1977" s="167"/>
      <c r="AE1977" s="202" t="s">
        <v>263</v>
      </c>
      <c r="AF1977" s="202" t="s">
        <v>295</v>
      </c>
      <c r="AG1977" s="202" t="s">
        <v>2884</v>
      </c>
      <c r="AH1977" s="214">
        <v>43335</v>
      </c>
      <c r="AI1977" s="202" t="s">
        <v>4933</v>
      </c>
      <c r="AJ1977" s="151" t="str">
        <f t="shared" si="30"/>
        <v>FS</v>
      </c>
      <c r="AK1977" s="151" t="b">
        <f>ISNUMBER(SEARCH("IRT",Table1[[#This Row],[Current_Status]]))</f>
        <v>0</v>
      </c>
      <c r="AL1977" s="152">
        <f>YEAR(Table1[[#This Row],[Project_Initiated]])</f>
        <v>2018</v>
      </c>
      <c r="AM1977" s="87">
        <v>43800</v>
      </c>
      <c r="AN1977" s="87" t="str">
        <f>IF(AND(Table1[[#This Row],[Completed Date]]&gt;="07/01/2019"+0,Table1[[#This Row],[Completed Date]]&lt;="6/30/2020"+0),"FY 19-20",IF(AND(Table1[[#This Row],[Completed Date]]&gt;="07/01/2018"+0,Table1[[#This Row],[Completed Date]]&lt;="6/30/2019"+0),"FY 18-19",""))</f>
        <v>FY 18-19</v>
      </c>
      <c r="AO1977" s="152" t="str">
        <f>IFERROR(FIND("R",Table1[[#This Row],[FS_Priority]]),"")</f>
        <v/>
      </c>
    </row>
    <row r="1978" spans="1:41" hidden="1" x14ac:dyDescent="0.25">
      <c r="A1978" s="202" t="s">
        <v>789</v>
      </c>
      <c r="B1978" s="202" t="s">
        <v>295</v>
      </c>
      <c r="C1978" s="202" t="s">
        <v>789</v>
      </c>
      <c r="D1978" s="213" t="b">
        <v>0</v>
      </c>
      <c r="E1978" s="202" t="s">
        <v>141</v>
      </c>
      <c r="F1978" s="202" t="s">
        <v>3365</v>
      </c>
      <c r="G1978" s="202" t="s">
        <v>295</v>
      </c>
      <c r="H1978" s="202" t="s">
        <v>529</v>
      </c>
      <c r="I1978" s="202" t="s">
        <v>295</v>
      </c>
      <c r="J1978" s="202" t="s">
        <v>2838</v>
      </c>
      <c r="K1978" s="202" t="s">
        <v>3951</v>
      </c>
      <c r="L1978" s="202" t="s">
        <v>381</v>
      </c>
      <c r="M1978" s="202" t="s">
        <v>3965</v>
      </c>
      <c r="N1978" s="202" t="s">
        <v>295</v>
      </c>
      <c r="O1978" s="202" t="s">
        <v>263</v>
      </c>
      <c r="Q1978" s="202" t="s">
        <v>295</v>
      </c>
      <c r="R1978" s="202" t="s">
        <v>396</v>
      </c>
      <c r="S1978" s="213" t="b">
        <v>0</v>
      </c>
      <c r="V1978" s="212">
        <v>43152</v>
      </c>
      <c r="W1978" s="202" t="s">
        <v>295</v>
      </c>
      <c r="X1978"/>
      <c r="Z1978" s="202" t="s">
        <v>295</v>
      </c>
      <c r="AC1978" s="202" t="s">
        <v>3101</v>
      </c>
      <c r="AE1978" s="202" t="s">
        <v>257</v>
      </c>
      <c r="AF1978" s="202" t="s">
        <v>295</v>
      </c>
      <c r="AG1978" s="202" t="s">
        <v>2884</v>
      </c>
      <c r="AH1978" s="212">
        <v>43570</v>
      </c>
      <c r="AI1978" s="202" t="s">
        <v>4933</v>
      </c>
      <c r="AJ1978" s="151" t="str">
        <f t="shared" si="30"/>
        <v>FS</v>
      </c>
      <c r="AK1978" s="151" t="b">
        <f>ISNUMBER(SEARCH("IRT",Table1[[#This Row],[Current_Status]]))</f>
        <v>0</v>
      </c>
      <c r="AL1978" s="152">
        <f>YEAR(Table1[[#This Row],[Project_Initiated]])</f>
        <v>2018</v>
      </c>
      <c r="AM1978" s="87">
        <v>43800</v>
      </c>
      <c r="AN1978" s="87" t="str">
        <f>IF(AND(Table1[[#This Row],[Completed Date]]&gt;="07/01/2019"+0,Table1[[#This Row],[Completed Date]]&lt;="6/30/2020"+0),"FY 19-20",IF(AND(Table1[[#This Row],[Completed Date]]&gt;="07/01/2018"+0,Table1[[#This Row],[Completed Date]]&lt;="6/30/2019"+0),"FY 18-19",""))</f>
        <v>FY 18-19</v>
      </c>
      <c r="AO1978" s="152" t="str">
        <f>IFERROR(FIND("R",Table1[[#This Row],[FS_Priority]]),"")</f>
        <v/>
      </c>
    </row>
    <row r="1979" spans="1:41" hidden="1" x14ac:dyDescent="0.25">
      <c r="A1979" s="202" t="s">
        <v>791</v>
      </c>
      <c r="B1979" s="202" t="s">
        <v>295</v>
      </c>
      <c r="C1979" s="202" t="s">
        <v>791</v>
      </c>
      <c r="D1979" s="213" t="b">
        <v>0</v>
      </c>
      <c r="E1979" s="202" t="s">
        <v>76</v>
      </c>
      <c r="F1979" s="202" t="s">
        <v>3292</v>
      </c>
      <c r="G1979" s="202" t="s">
        <v>295</v>
      </c>
      <c r="H1979" s="202" t="s">
        <v>531</v>
      </c>
      <c r="I1979" s="202" t="s">
        <v>3861</v>
      </c>
      <c r="J1979" s="202" t="s">
        <v>2838</v>
      </c>
      <c r="K1979" s="202" t="s">
        <v>3856</v>
      </c>
      <c r="L1979" s="202" t="s">
        <v>77</v>
      </c>
      <c r="M1979" s="202" t="s">
        <v>3859</v>
      </c>
      <c r="N1979" s="202" t="s">
        <v>295</v>
      </c>
      <c r="O1979" s="202" t="s">
        <v>257</v>
      </c>
      <c r="Q1979" s="202" t="s">
        <v>295</v>
      </c>
      <c r="R1979" s="202" t="s">
        <v>295</v>
      </c>
      <c r="S1979" s="213" t="b">
        <v>0</v>
      </c>
      <c r="V1979" s="212">
        <v>43153</v>
      </c>
      <c r="W1979" s="202" t="s">
        <v>295</v>
      </c>
      <c r="X1979"/>
      <c r="Z1979" s="202" t="s">
        <v>295</v>
      </c>
      <c r="AC1979" s="202" t="s">
        <v>792</v>
      </c>
      <c r="AE1979" s="202" t="s">
        <v>257</v>
      </c>
      <c r="AF1979" s="202" t="s">
        <v>295</v>
      </c>
      <c r="AG1979" s="202" t="s">
        <v>2884</v>
      </c>
      <c r="AH1979" s="212">
        <v>43322</v>
      </c>
      <c r="AI1979" s="202" t="s">
        <v>4933</v>
      </c>
      <c r="AJ1979" s="151" t="str">
        <f t="shared" si="30"/>
        <v>FS</v>
      </c>
      <c r="AK1979" s="151" t="b">
        <f>ISNUMBER(SEARCH("IRT",Table1[[#This Row],[Current_Status]]))</f>
        <v>0</v>
      </c>
      <c r="AL1979" s="152">
        <f>YEAR(Table1[[#This Row],[Project_Initiated]])</f>
        <v>2018</v>
      </c>
      <c r="AM1979" s="87">
        <v>43800</v>
      </c>
      <c r="AN1979" s="87" t="str">
        <f>IF(AND(Table1[[#This Row],[Completed Date]]&gt;="07/01/2019"+0,Table1[[#This Row],[Completed Date]]&lt;="6/30/2020"+0),"FY 19-20",IF(AND(Table1[[#This Row],[Completed Date]]&gt;="07/01/2018"+0,Table1[[#This Row],[Completed Date]]&lt;="6/30/2019"+0),"FY 18-19",""))</f>
        <v>FY 18-19</v>
      </c>
      <c r="AO1979" s="152" t="str">
        <f>IFERROR(FIND("R",Table1[[#This Row],[FS_Priority]]),"")</f>
        <v/>
      </c>
    </row>
    <row r="1980" spans="1:41" hidden="1" x14ac:dyDescent="0.25">
      <c r="A1980" s="202" t="s">
        <v>794</v>
      </c>
      <c r="B1980" s="202" t="s">
        <v>295</v>
      </c>
      <c r="C1980" s="202" t="s">
        <v>794</v>
      </c>
      <c r="D1980" s="213" t="b">
        <v>0</v>
      </c>
      <c r="E1980" s="202" t="s">
        <v>4804</v>
      </c>
      <c r="F1980" s="202" t="s">
        <v>3582</v>
      </c>
      <c r="G1980" s="202" t="s">
        <v>295</v>
      </c>
      <c r="H1980" s="202" t="s">
        <v>75</v>
      </c>
      <c r="I1980" s="202" t="s">
        <v>4185</v>
      </c>
      <c r="J1980" s="202" t="s">
        <v>2838</v>
      </c>
      <c r="K1980" s="202" t="s">
        <v>3793</v>
      </c>
      <c r="L1980" s="202" t="s">
        <v>332</v>
      </c>
      <c r="M1980" s="202" t="s">
        <v>3911</v>
      </c>
      <c r="N1980" s="202" t="s">
        <v>295</v>
      </c>
      <c r="O1980" s="202" t="s">
        <v>243</v>
      </c>
      <c r="Q1980" s="202" t="s">
        <v>295</v>
      </c>
      <c r="R1980" s="202" t="s">
        <v>295</v>
      </c>
      <c r="S1980" s="213" t="b">
        <v>0</v>
      </c>
      <c r="V1980" s="212">
        <v>43157</v>
      </c>
      <c r="W1980" s="202" t="s">
        <v>295</v>
      </c>
      <c r="X1980"/>
      <c r="Z1980" s="202" t="s">
        <v>295</v>
      </c>
      <c r="AC1980" s="202" t="s">
        <v>295</v>
      </c>
      <c r="AE1980" s="202" t="s">
        <v>243</v>
      </c>
      <c r="AF1980" s="202" t="s">
        <v>295</v>
      </c>
      <c r="AG1980" s="202" t="s">
        <v>624</v>
      </c>
      <c r="AH1980" s="212">
        <v>43292</v>
      </c>
      <c r="AI1980" s="202" t="s">
        <v>4933</v>
      </c>
      <c r="AJ1980" s="151" t="str">
        <f t="shared" si="30"/>
        <v>FS</v>
      </c>
      <c r="AK1980" s="151" t="b">
        <f>ISNUMBER(SEARCH("IRT",Table1[[#This Row],[Current_Status]]))</f>
        <v>0</v>
      </c>
      <c r="AL1980" s="152">
        <f>YEAR(Table1[[#This Row],[Project_Initiated]])</f>
        <v>2018</v>
      </c>
      <c r="AM1980" s="87">
        <v>43800</v>
      </c>
      <c r="AN1980" s="87" t="str">
        <f>IF(AND(Table1[[#This Row],[Completed Date]]&gt;="07/01/2019"+0,Table1[[#This Row],[Completed Date]]&lt;="6/30/2020"+0),"FY 19-20",IF(AND(Table1[[#This Row],[Completed Date]]&gt;="07/01/2018"+0,Table1[[#This Row],[Completed Date]]&lt;="6/30/2019"+0),"FY 18-19",""))</f>
        <v>FY 18-19</v>
      </c>
      <c r="AO1980" s="152" t="str">
        <f>IFERROR(FIND("R",Table1[[#This Row],[FS_Priority]]),"")</f>
        <v/>
      </c>
    </row>
    <row r="1981" spans="1:41" hidden="1" x14ac:dyDescent="0.25">
      <c r="A1981" s="202" t="s">
        <v>795</v>
      </c>
      <c r="B1981" s="202" t="s">
        <v>295</v>
      </c>
      <c r="C1981" s="202" t="s">
        <v>795</v>
      </c>
      <c r="D1981" s="213" t="b">
        <v>0</v>
      </c>
      <c r="E1981" s="202" t="s">
        <v>21</v>
      </c>
      <c r="F1981" s="202" t="s">
        <v>3247</v>
      </c>
      <c r="G1981" s="202" t="s">
        <v>295</v>
      </c>
      <c r="H1981" s="202" t="s">
        <v>75</v>
      </c>
      <c r="I1981" s="202" t="s">
        <v>295</v>
      </c>
      <c r="J1981" s="202" t="s">
        <v>2838</v>
      </c>
      <c r="K1981" s="202" t="s">
        <v>3774</v>
      </c>
      <c r="L1981" s="202" t="s">
        <v>4821</v>
      </c>
      <c r="M1981" s="202" t="s">
        <v>3777</v>
      </c>
      <c r="N1981" s="202" t="s">
        <v>295</v>
      </c>
      <c r="O1981" s="202" t="s">
        <v>263</v>
      </c>
      <c r="Q1981" s="202" t="s">
        <v>295</v>
      </c>
      <c r="R1981" s="202" t="s">
        <v>295</v>
      </c>
      <c r="S1981" s="213" t="b">
        <v>0</v>
      </c>
      <c r="V1981" s="212">
        <v>43160</v>
      </c>
      <c r="W1981" s="202" t="s">
        <v>295</v>
      </c>
      <c r="X1981"/>
      <c r="Z1981" s="202" t="s">
        <v>295</v>
      </c>
      <c r="AC1981" s="202" t="s">
        <v>796</v>
      </c>
      <c r="AD1981" s="167"/>
      <c r="AE1981" s="202" t="s">
        <v>263</v>
      </c>
      <c r="AF1981" s="202" t="s">
        <v>295</v>
      </c>
      <c r="AG1981" s="202" t="s">
        <v>2884</v>
      </c>
      <c r="AH1981" s="214">
        <v>43292</v>
      </c>
      <c r="AI1981" s="202" t="s">
        <v>4933</v>
      </c>
      <c r="AJ1981" s="151" t="str">
        <f t="shared" si="30"/>
        <v>FS</v>
      </c>
      <c r="AK1981" s="151" t="b">
        <f>ISNUMBER(SEARCH("IRT",Table1[[#This Row],[Current_Status]]))</f>
        <v>0</v>
      </c>
      <c r="AL1981" s="152">
        <f>YEAR(Table1[[#This Row],[Project_Initiated]])</f>
        <v>2018</v>
      </c>
      <c r="AM1981" s="87">
        <v>43800</v>
      </c>
      <c r="AN1981" s="87" t="str">
        <f>IF(AND(Table1[[#This Row],[Completed Date]]&gt;="07/01/2019"+0,Table1[[#This Row],[Completed Date]]&lt;="6/30/2020"+0),"FY 19-20",IF(AND(Table1[[#This Row],[Completed Date]]&gt;="07/01/2018"+0,Table1[[#This Row],[Completed Date]]&lt;="6/30/2019"+0),"FY 18-19",""))</f>
        <v>FY 18-19</v>
      </c>
      <c r="AO1981" s="152" t="str">
        <f>IFERROR(FIND("R",Table1[[#This Row],[FS_Priority]]),"")</f>
        <v/>
      </c>
    </row>
    <row r="1982" spans="1:41" hidden="1" x14ac:dyDescent="0.25">
      <c r="A1982" s="202" t="s">
        <v>798</v>
      </c>
      <c r="B1982" s="202" t="s">
        <v>295</v>
      </c>
      <c r="C1982" s="202" t="s">
        <v>798</v>
      </c>
      <c r="D1982" s="213" t="b">
        <v>0</v>
      </c>
      <c r="E1982" s="202" t="s">
        <v>530</v>
      </c>
      <c r="F1982" s="202" t="s">
        <v>3347</v>
      </c>
      <c r="G1982" s="202" t="s">
        <v>295</v>
      </c>
      <c r="H1982" s="202" t="s">
        <v>3873</v>
      </c>
      <c r="I1982" s="202" t="s">
        <v>3931</v>
      </c>
      <c r="J1982" s="202" t="s">
        <v>2838</v>
      </c>
      <c r="K1982" s="202" t="s">
        <v>3932</v>
      </c>
      <c r="L1982" s="202" t="s">
        <v>2778</v>
      </c>
      <c r="M1982" s="202" t="s">
        <v>3933</v>
      </c>
      <c r="N1982" s="202" t="s">
        <v>295</v>
      </c>
      <c r="O1982" s="202" t="s">
        <v>263</v>
      </c>
      <c r="Q1982" s="202" t="s">
        <v>295</v>
      </c>
      <c r="R1982" s="202" t="s">
        <v>295</v>
      </c>
      <c r="S1982" s="213" t="b">
        <v>0</v>
      </c>
      <c r="V1982" s="212">
        <v>43171</v>
      </c>
      <c r="W1982" s="202" t="s">
        <v>295</v>
      </c>
      <c r="X1982"/>
      <c r="Z1982" s="202" t="s">
        <v>295</v>
      </c>
      <c r="AC1982" s="202" t="s">
        <v>799</v>
      </c>
      <c r="AE1982" s="202" t="s">
        <v>263</v>
      </c>
      <c r="AF1982" s="202" t="s">
        <v>295</v>
      </c>
      <c r="AG1982" s="202" t="s">
        <v>2884</v>
      </c>
      <c r="AH1982" s="212">
        <v>43361</v>
      </c>
      <c r="AI1982" s="202" t="s">
        <v>4933</v>
      </c>
      <c r="AJ1982" s="151" t="str">
        <f t="shared" si="30"/>
        <v>FS</v>
      </c>
      <c r="AK1982" s="151" t="b">
        <f>ISNUMBER(SEARCH("IRT",Table1[[#This Row],[Current_Status]]))</f>
        <v>0</v>
      </c>
      <c r="AL1982" s="152">
        <f>YEAR(Table1[[#This Row],[Project_Initiated]])</f>
        <v>2018</v>
      </c>
      <c r="AM1982" s="87">
        <v>43800</v>
      </c>
      <c r="AN1982" s="87" t="str">
        <f>IF(AND(Table1[[#This Row],[Completed Date]]&gt;="07/01/2019"+0,Table1[[#This Row],[Completed Date]]&lt;="6/30/2020"+0),"FY 19-20",IF(AND(Table1[[#This Row],[Completed Date]]&gt;="07/01/2018"+0,Table1[[#This Row],[Completed Date]]&lt;="6/30/2019"+0),"FY 18-19",""))</f>
        <v>FY 18-19</v>
      </c>
      <c r="AO1982" s="152" t="str">
        <f>IFERROR(FIND("R",Table1[[#This Row],[FS_Priority]]),"")</f>
        <v/>
      </c>
    </row>
    <row r="1983" spans="1:41" hidden="1" x14ac:dyDescent="0.25">
      <c r="A1983" s="202" t="s">
        <v>801</v>
      </c>
      <c r="B1983" s="202" t="s">
        <v>295</v>
      </c>
      <c r="C1983" s="202" t="s">
        <v>801</v>
      </c>
      <c r="D1983" s="213" t="b">
        <v>0</v>
      </c>
      <c r="E1983" s="202" t="s">
        <v>4818</v>
      </c>
      <c r="F1983" s="202" t="s">
        <v>3636</v>
      </c>
      <c r="G1983" s="202" t="s">
        <v>295</v>
      </c>
      <c r="H1983" s="202" t="s">
        <v>545</v>
      </c>
      <c r="I1983" s="202" t="s">
        <v>4267</v>
      </c>
      <c r="J1983" s="202" t="s">
        <v>2838</v>
      </c>
      <c r="K1983" s="202" t="s">
        <v>4268</v>
      </c>
      <c r="L1983" s="202" t="s">
        <v>521</v>
      </c>
      <c r="M1983" s="202" t="s">
        <v>4269</v>
      </c>
      <c r="N1983" s="202" t="s">
        <v>295</v>
      </c>
      <c r="O1983" s="202" t="s">
        <v>263</v>
      </c>
      <c r="Q1983" s="202" t="s">
        <v>295</v>
      </c>
      <c r="R1983" s="202" t="s">
        <v>323</v>
      </c>
      <c r="S1983" s="213" t="b">
        <v>0</v>
      </c>
      <c r="V1983" s="212">
        <v>43171</v>
      </c>
      <c r="W1983" s="202" t="s">
        <v>295</v>
      </c>
      <c r="X1983"/>
      <c r="Z1983" s="202" t="s">
        <v>295</v>
      </c>
      <c r="AC1983" s="202" t="s">
        <v>2882</v>
      </c>
      <c r="AE1983" s="202" t="s">
        <v>257</v>
      </c>
      <c r="AF1983" s="202" t="s">
        <v>295</v>
      </c>
      <c r="AG1983" s="202" t="s">
        <v>2884</v>
      </c>
      <c r="AH1983" s="212">
        <v>43448</v>
      </c>
      <c r="AI1983" s="202" t="s">
        <v>4933</v>
      </c>
      <c r="AJ1983" s="151" t="str">
        <f t="shared" si="30"/>
        <v>FS</v>
      </c>
      <c r="AK1983" s="151" t="b">
        <f>ISNUMBER(SEARCH("IRT",Table1[[#This Row],[Current_Status]]))</f>
        <v>0</v>
      </c>
      <c r="AL1983" s="152">
        <f>YEAR(Table1[[#This Row],[Project_Initiated]])</f>
        <v>2018</v>
      </c>
      <c r="AM1983" s="87">
        <v>43800</v>
      </c>
      <c r="AN1983" s="87" t="str">
        <f>IF(AND(Table1[[#This Row],[Completed Date]]&gt;="07/01/2019"+0,Table1[[#This Row],[Completed Date]]&lt;="6/30/2020"+0),"FY 19-20",IF(AND(Table1[[#This Row],[Completed Date]]&gt;="07/01/2018"+0,Table1[[#This Row],[Completed Date]]&lt;="6/30/2019"+0),"FY 18-19",""))</f>
        <v>FY 18-19</v>
      </c>
      <c r="AO1983" s="152" t="str">
        <f>IFERROR(FIND("R",Table1[[#This Row],[FS_Priority]]),"")</f>
        <v/>
      </c>
    </row>
    <row r="1984" spans="1:41" hidden="1" x14ac:dyDescent="0.25">
      <c r="A1984" s="202" t="s">
        <v>803</v>
      </c>
      <c r="B1984" s="202" t="s">
        <v>295</v>
      </c>
      <c r="C1984" s="202" t="s">
        <v>803</v>
      </c>
      <c r="D1984" s="213" t="b">
        <v>0</v>
      </c>
      <c r="E1984" s="202" t="s">
        <v>151</v>
      </c>
      <c r="F1984" s="202" t="s">
        <v>3455</v>
      </c>
      <c r="G1984" s="202" t="s">
        <v>295</v>
      </c>
      <c r="H1984" s="202" t="s">
        <v>525</v>
      </c>
      <c r="I1984" s="202" t="s">
        <v>4054</v>
      </c>
      <c r="J1984" s="202" t="s">
        <v>2838</v>
      </c>
      <c r="K1984" s="202" t="s">
        <v>4035</v>
      </c>
      <c r="L1984" s="202" t="s">
        <v>153</v>
      </c>
      <c r="M1984" s="202" t="s">
        <v>4036</v>
      </c>
      <c r="N1984" s="202" t="s">
        <v>295</v>
      </c>
      <c r="O1984" s="202" t="s">
        <v>263</v>
      </c>
      <c r="Q1984" s="202" t="s">
        <v>295</v>
      </c>
      <c r="R1984" s="202" t="s">
        <v>295</v>
      </c>
      <c r="S1984" s="213" t="b">
        <v>0</v>
      </c>
      <c r="V1984" s="212">
        <v>43173</v>
      </c>
      <c r="W1984" s="202" t="s">
        <v>295</v>
      </c>
      <c r="X1984"/>
      <c r="Z1984" s="202" t="s">
        <v>295</v>
      </c>
      <c r="AC1984" s="202" t="s">
        <v>2874</v>
      </c>
      <c r="AE1984" s="202" t="s">
        <v>263</v>
      </c>
      <c r="AF1984" s="202" t="s">
        <v>295</v>
      </c>
      <c r="AG1984" s="202" t="s">
        <v>2884</v>
      </c>
      <c r="AH1984" s="212">
        <v>43448</v>
      </c>
      <c r="AI1984" s="202" t="s">
        <v>4933</v>
      </c>
      <c r="AJ1984" s="151" t="str">
        <f t="shared" si="30"/>
        <v>FS</v>
      </c>
      <c r="AK1984" s="151" t="b">
        <f>ISNUMBER(SEARCH("IRT",Table1[[#This Row],[Current_Status]]))</f>
        <v>0</v>
      </c>
      <c r="AL1984" s="152">
        <f>YEAR(Table1[[#This Row],[Project_Initiated]])</f>
        <v>2018</v>
      </c>
      <c r="AM1984" s="87">
        <v>43800</v>
      </c>
      <c r="AN1984" s="87" t="str">
        <f>IF(AND(Table1[[#This Row],[Completed Date]]&gt;="07/01/2019"+0,Table1[[#This Row],[Completed Date]]&lt;="6/30/2020"+0),"FY 19-20",IF(AND(Table1[[#This Row],[Completed Date]]&gt;="07/01/2018"+0,Table1[[#This Row],[Completed Date]]&lt;="6/30/2019"+0),"FY 18-19",""))</f>
        <v>FY 18-19</v>
      </c>
      <c r="AO1984" s="152" t="str">
        <f>IFERROR(FIND("R",Table1[[#This Row],[FS_Priority]]),"")</f>
        <v/>
      </c>
    </row>
    <row r="1985" spans="1:41" hidden="1" x14ac:dyDescent="0.25">
      <c r="A1985" s="202" t="s">
        <v>398</v>
      </c>
      <c r="B1985" s="202" t="s">
        <v>295</v>
      </c>
      <c r="C1985" s="202" t="s">
        <v>398</v>
      </c>
      <c r="D1985" s="213" t="b">
        <v>0</v>
      </c>
      <c r="E1985" s="202" t="s">
        <v>141</v>
      </c>
      <c r="F1985" s="202" t="s">
        <v>3416</v>
      </c>
      <c r="G1985" s="202" t="s">
        <v>295</v>
      </c>
      <c r="H1985" s="202" t="s">
        <v>1143</v>
      </c>
      <c r="I1985" s="202" t="s">
        <v>4011</v>
      </c>
      <c r="J1985" s="202" t="s">
        <v>2838</v>
      </c>
      <c r="K1985" s="202" t="s">
        <v>3951</v>
      </c>
      <c r="L1985" s="202" t="s">
        <v>381</v>
      </c>
      <c r="M1985" s="202" t="s">
        <v>3954</v>
      </c>
      <c r="N1985" s="202" t="s">
        <v>295</v>
      </c>
      <c r="O1985" s="202" t="s">
        <v>263</v>
      </c>
      <c r="Q1985" s="202" t="s">
        <v>399</v>
      </c>
      <c r="R1985" s="202" t="s">
        <v>320</v>
      </c>
      <c r="S1985" s="213" t="b">
        <v>0</v>
      </c>
      <c r="V1985" s="212">
        <v>43175</v>
      </c>
      <c r="W1985" s="202" t="s">
        <v>295</v>
      </c>
      <c r="X1985"/>
      <c r="Z1985" s="202" t="s">
        <v>295</v>
      </c>
      <c r="AC1985" s="202" t="s">
        <v>5056</v>
      </c>
      <c r="AD1985" s="167"/>
      <c r="AE1985" s="202" t="s">
        <v>257</v>
      </c>
      <c r="AF1985" s="202" t="s">
        <v>295</v>
      </c>
      <c r="AG1985" s="202" t="s">
        <v>2884</v>
      </c>
      <c r="AH1985" s="214">
        <v>43784</v>
      </c>
      <c r="AI1985" s="202" t="s">
        <v>4933</v>
      </c>
      <c r="AJ1985" s="151" t="str">
        <f t="shared" si="30"/>
        <v>FS</v>
      </c>
      <c r="AK1985" s="151" t="b">
        <f>ISNUMBER(SEARCH("IRT",Table1[[#This Row],[Current_Status]]))</f>
        <v>0</v>
      </c>
      <c r="AL1985" s="152">
        <f>YEAR(Table1[[#This Row],[Project_Initiated]])</f>
        <v>2018</v>
      </c>
      <c r="AM1985" s="87">
        <v>43800</v>
      </c>
      <c r="AN1985" s="87" t="str">
        <f>IF(AND(Table1[[#This Row],[Completed Date]]&gt;="07/01/2019"+0,Table1[[#This Row],[Completed Date]]&lt;="6/30/2020"+0),"FY 19-20",IF(AND(Table1[[#This Row],[Completed Date]]&gt;="07/01/2018"+0,Table1[[#This Row],[Completed Date]]&lt;="6/30/2019"+0),"FY 18-19",""))</f>
        <v>FY 19-20</v>
      </c>
      <c r="AO1985" s="152" t="str">
        <f>IFERROR(FIND("R",Table1[[#This Row],[FS_Priority]]),"")</f>
        <v/>
      </c>
    </row>
    <row r="1986" spans="1:41" hidden="1" x14ac:dyDescent="0.25">
      <c r="A1986" s="202" t="s">
        <v>805</v>
      </c>
      <c r="B1986" s="202" t="s">
        <v>295</v>
      </c>
      <c r="C1986" s="202" t="s">
        <v>805</v>
      </c>
      <c r="D1986" s="213" t="b">
        <v>0</v>
      </c>
      <c r="E1986" s="202" t="s">
        <v>141</v>
      </c>
      <c r="F1986" s="202" t="s">
        <v>3380</v>
      </c>
      <c r="G1986" s="202" t="s">
        <v>295</v>
      </c>
      <c r="H1986" s="202" t="s">
        <v>529</v>
      </c>
      <c r="I1986" s="202" t="s">
        <v>3966</v>
      </c>
      <c r="J1986" s="202" t="s">
        <v>2838</v>
      </c>
      <c r="K1986" s="202" t="s">
        <v>3951</v>
      </c>
      <c r="L1986" s="202" t="s">
        <v>381</v>
      </c>
      <c r="M1986" s="202" t="s">
        <v>3954</v>
      </c>
      <c r="N1986" s="202" t="s">
        <v>295</v>
      </c>
      <c r="O1986" s="202" t="s">
        <v>263</v>
      </c>
      <c r="Q1986" s="202" t="s">
        <v>295</v>
      </c>
      <c r="R1986" s="202" t="s">
        <v>302</v>
      </c>
      <c r="S1986" s="213" t="b">
        <v>1</v>
      </c>
      <c r="V1986" s="212">
        <v>43177</v>
      </c>
      <c r="W1986" s="202" t="s">
        <v>295</v>
      </c>
      <c r="X1986"/>
      <c r="Z1986" s="202" t="s">
        <v>295</v>
      </c>
      <c r="AC1986" s="202" t="s">
        <v>806</v>
      </c>
      <c r="AD1986" s="167"/>
      <c r="AE1986" s="202" t="s">
        <v>243</v>
      </c>
      <c r="AF1986" s="202" t="s">
        <v>295</v>
      </c>
      <c r="AG1986" s="202" t="s">
        <v>624</v>
      </c>
      <c r="AH1986" s="214">
        <v>43353</v>
      </c>
      <c r="AI1986" s="202" t="s">
        <v>4933</v>
      </c>
      <c r="AJ1986" s="151" t="str">
        <f t="shared" ref="AJ1986:AJ2049" si="31">IF(LEN(A1986)&gt;6,"FS","PD&amp;C")</f>
        <v>FS</v>
      </c>
      <c r="AK1986" s="151" t="b">
        <f>ISNUMBER(SEARCH("IRT",Table1[[#This Row],[Current_Status]]))</f>
        <v>0</v>
      </c>
      <c r="AL1986" s="152">
        <f>YEAR(Table1[[#This Row],[Project_Initiated]])</f>
        <v>2018</v>
      </c>
      <c r="AM1986" s="87">
        <v>43800</v>
      </c>
      <c r="AN1986" s="87" t="str">
        <f>IF(AND(Table1[[#This Row],[Completed Date]]&gt;="07/01/2019"+0,Table1[[#This Row],[Completed Date]]&lt;="6/30/2020"+0),"FY 19-20",IF(AND(Table1[[#This Row],[Completed Date]]&gt;="07/01/2018"+0,Table1[[#This Row],[Completed Date]]&lt;="6/30/2019"+0),"FY 18-19",""))</f>
        <v>FY 18-19</v>
      </c>
      <c r="AO1986" s="152" t="str">
        <f>IFERROR(FIND("R",Table1[[#This Row],[FS_Priority]]),"")</f>
        <v/>
      </c>
    </row>
    <row r="1987" spans="1:41" hidden="1" x14ac:dyDescent="0.25">
      <c r="A1987" s="202" t="s">
        <v>297</v>
      </c>
      <c r="B1987" s="202" t="s">
        <v>295</v>
      </c>
      <c r="C1987" s="202" t="s">
        <v>297</v>
      </c>
      <c r="D1987" s="213" t="b">
        <v>0</v>
      </c>
      <c r="E1987" s="202" t="s">
        <v>21</v>
      </c>
      <c r="F1987" s="202" t="s">
        <v>3248</v>
      </c>
      <c r="G1987" s="202" t="s">
        <v>295</v>
      </c>
      <c r="H1987" s="202" t="s">
        <v>407</v>
      </c>
      <c r="I1987" s="202" t="s">
        <v>295</v>
      </c>
      <c r="J1987" s="202" t="s">
        <v>2838</v>
      </c>
      <c r="K1987" s="202" t="s">
        <v>3774</v>
      </c>
      <c r="L1987" s="202" t="s">
        <v>4821</v>
      </c>
      <c r="M1987" s="202" t="s">
        <v>3777</v>
      </c>
      <c r="N1987" s="202" t="s">
        <v>295</v>
      </c>
      <c r="O1987" s="202" t="s">
        <v>263</v>
      </c>
      <c r="Q1987" s="202" t="s">
        <v>295</v>
      </c>
      <c r="R1987" s="202" t="s">
        <v>295</v>
      </c>
      <c r="S1987" s="213" t="b">
        <v>0</v>
      </c>
      <c r="V1987" s="212">
        <v>43177</v>
      </c>
      <c r="W1987" s="202" t="s">
        <v>295</v>
      </c>
      <c r="X1987"/>
      <c r="Z1987" s="202" t="s">
        <v>295</v>
      </c>
      <c r="AC1987" s="202" t="s">
        <v>2769</v>
      </c>
      <c r="AE1987" s="202" t="s">
        <v>263</v>
      </c>
      <c r="AF1987" s="202" t="s">
        <v>295</v>
      </c>
      <c r="AG1987" s="202" t="s">
        <v>2884</v>
      </c>
      <c r="AH1987" s="214">
        <v>43412</v>
      </c>
      <c r="AI1987" s="202" t="s">
        <v>4933</v>
      </c>
      <c r="AJ1987" s="151" t="str">
        <f t="shared" si="31"/>
        <v>FS</v>
      </c>
      <c r="AK1987" s="151" t="b">
        <f>ISNUMBER(SEARCH("IRT",Table1[[#This Row],[Current_Status]]))</f>
        <v>0</v>
      </c>
      <c r="AL1987" s="152">
        <f>YEAR(Table1[[#This Row],[Project_Initiated]])</f>
        <v>2018</v>
      </c>
      <c r="AM1987" s="87">
        <v>43800</v>
      </c>
      <c r="AN1987" s="87" t="str">
        <f>IF(AND(Table1[[#This Row],[Completed Date]]&gt;="07/01/2019"+0,Table1[[#This Row],[Completed Date]]&lt;="6/30/2020"+0),"FY 19-20",IF(AND(Table1[[#This Row],[Completed Date]]&gt;="07/01/2018"+0,Table1[[#This Row],[Completed Date]]&lt;="6/30/2019"+0),"FY 18-19",""))</f>
        <v>FY 18-19</v>
      </c>
      <c r="AO1987" s="152" t="str">
        <f>IFERROR(FIND("R",Table1[[#This Row],[FS_Priority]]),"")</f>
        <v/>
      </c>
    </row>
    <row r="1988" spans="1:41" hidden="1" x14ac:dyDescent="0.25">
      <c r="A1988" s="202" t="s">
        <v>431</v>
      </c>
      <c r="B1988" s="202" t="s">
        <v>295</v>
      </c>
      <c r="C1988" s="202" t="s">
        <v>431</v>
      </c>
      <c r="D1988" s="213" t="b">
        <v>0</v>
      </c>
      <c r="E1988" s="202" t="s">
        <v>151</v>
      </c>
      <c r="F1988" s="202" t="s">
        <v>3513</v>
      </c>
      <c r="G1988" s="202" t="s">
        <v>295</v>
      </c>
      <c r="H1988" s="202" t="s">
        <v>556</v>
      </c>
      <c r="I1988" s="202" t="s">
        <v>372</v>
      </c>
      <c r="J1988" s="202" t="s">
        <v>2838</v>
      </c>
      <c r="K1988" s="202" t="s">
        <v>4035</v>
      </c>
      <c r="L1988" s="202" t="s">
        <v>153</v>
      </c>
      <c r="M1988" s="202" t="s">
        <v>4041</v>
      </c>
      <c r="N1988" s="202" t="s">
        <v>295</v>
      </c>
      <c r="O1988" s="202" t="s">
        <v>263</v>
      </c>
      <c r="Q1988" s="202" t="s">
        <v>432</v>
      </c>
      <c r="R1988" s="202" t="s">
        <v>2841</v>
      </c>
      <c r="S1988" s="213" t="b">
        <v>0</v>
      </c>
      <c r="V1988" s="212">
        <v>43177</v>
      </c>
      <c r="W1988" s="202" t="s">
        <v>295</v>
      </c>
      <c r="X1988"/>
      <c r="Z1988" s="202" t="s">
        <v>295</v>
      </c>
      <c r="AC1988" s="202" t="s">
        <v>3114</v>
      </c>
      <c r="AE1988" s="202" t="s">
        <v>257</v>
      </c>
      <c r="AF1988" s="202" t="s">
        <v>295</v>
      </c>
      <c r="AG1988" s="202" t="s">
        <v>2884</v>
      </c>
      <c r="AH1988" s="212">
        <v>43570</v>
      </c>
      <c r="AI1988" s="202" t="s">
        <v>4933</v>
      </c>
      <c r="AJ1988" s="151" t="str">
        <f t="shared" si="31"/>
        <v>FS</v>
      </c>
      <c r="AK1988" s="151" t="b">
        <f>ISNUMBER(SEARCH("IRT",Table1[[#This Row],[Current_Status]]))</f>
        <v>0</v>
      </c>
      <c r="AL1988" s="152">
        <f>YEAR(Table1[[#This Row],[Project_Initiated]])</f>
        <v>2018</v>
      </c>
      <c r="AM1988" s="87">
        <v>43800</v>
      </c>
      <c r="AN1988" s="87" t="str">
        <f>IF(AND(Table1[[#This Row],[Completed Date]]&gt;="07/01/2019"+0,Table1[[#This Row],[Completed Date]]&lt;="6/30/2020"+0),"FY 19-20",IF(AND(Table1[[#This Row],[Completed Date]]&gt;="07/01/2018"+0,Table1[[#This Row],[Completed Date]]&lt;="6/30/2019"+0),"FY 18-19",""))</f>
        <v>FY 18-19</v>
      </c>
      <c r="AO1988" s="152" t="str">
        <f>IFERROR(FIND("R",Table1[[#This Row],[FS_Priority]]),"")</f>
        <v/>
      </c>
    </row>
    <row r="1989" spans="1:41" hidden="1" x14ac:dyDescent="0.25">
      <c r="A1989" s="202" t="s">
        <v>514</v>
      </c>
      <c r="B1989" s="202" t="s">
        <v>295</v>
      </c>
      <c r="C1989" s="202" t="s">
        <v>514</v>
      </c>
      <c r="D1989" s="213" t="b">
        <v>0</v>
      </c>
      <c r="E1989" s="202" t="s">
        <v>4818</v>
      </c>
      <c r="F1989" s="202" t="s">
        <v>3646</v>
      </c>
      <c r="G1989" s="202" t="s">
        <v>295</v>
      </c>
      <c r="H1989" s="202" t="s">
        <v>351</v>
      </c>
      <c r="I1989" s="202" t="s">
        <v>4278</v>
      </c>
      <c r="J1989" s="202" t="s">
        <v>3773</v>
      </c>
      <c r="K1989" s="202" t="s">
        <v>4268</v>
      </c>
      <c r="L1989" s="202" t="s">
        <v>521</v>
      </c>
      <c r="M1989" s="202" t="s">
        <v>4273</v>
      </c>
      <c r="N1989" s="202" t="s">
        <v>295</v>
      </c>
      <c r="O1989" s="202" t="s">
        <v>263</v>
      </c>
      <c r="Q1989" s="202" t="s">
        <v>320</v>
      </c>
      <c r="R1989" s="202" t="s">
        <v>326</v>
      </c>
      <c r="S1989" s="213" t="b">
        <v>0</v>
      </c>
      <c r="V1989" s="212">
        <v>43177</v>
      </c>
      <c r="W1989" s="202" t="s">
        <v>295</v>
      </c>
      <c r="X1989"/>
      <c r="Z1989" s="202" t="s">
        <v>295</v>
      </c>
      <c r="AC1989" s="202" t="s">
        <v>2984</v>
      </c>
      <c r="AE1989" s="202" t="s">
        <v>257</v>
      </c>
      <c r="AF1989" s="202" t="s">
        <v>295</v>
      </c>
      <c r="AG1989" s="202" t="s">
        <v>2884</v>
      </c>
      <c r="AH1989" s="214">
        <v>43497</v>
      </c>
      <c r="AI1989" s="202" t="s">
        <v>4933</v>
      </c>
      <c r="AJ1989" s="151" t="str">
        <f t="shared" si="31"/>
        <v>FS</v>
      </c>
      <c r="AK1989" s="151" t="b">
        <f>ISNUMBER(SEARCH("IRT",Table1[[#This Row],[Current_Status]]))</f>
        <v>0</v>
      </c>
      <c r="AL1989" s="152">
        <f>YEAR(Table1[[#This Row],[Project_Initiated]])</f>
        <v>2018</v>
      </c>
      <c r="AM1989" s="87">
        <v>43800</v>
      </c>
      <c r="AN1989" s="87" t="str">
        <f>IF(AND(Table1[[#This Row],[Completed Date]]&gt;="07/01/2019"+0,Table1[[#This Row],[Completed Date]]&lt;="6/30/2020"+0),"FY 19-20",IF(AND(Table1[[#This Row],[Completed Date]]&gt;="07/01/2018"+0,Table1[[#This Row],[Completed Date]]&lt;="6/30/2019"+0),"FY 18-19",""))</f>
        <v>FY 18-19</v>
      </c>
      <c r="AO1989" s="152" t="str">
        <f>IFERROR(FIND("R",Table1[[#This Row],[FS_Priority]]),"")</f>
        <v/>
      </c>
    </row>
    <row r="1990" spans="1:41" hidden="1" x14ac:dyDescent="0.25">
      <c r="A1990" s="202" t="s">
        <v>809</v>
      </c>
      <c r="B1990" s="202" t="s">
        <v>295</v>
      </c>
      <c r="C1990" s="202" t="s">
        <v>809</v>
      </c>
      <c r="D1990" s="213" t="b">
        <v>0</v>
      </c>
      <c r="E1990" s="202" t="s">
        <v>76</v>
      </c>
      <c r="F1990" s="202" t="s">
        <v>3301</v>
      </c>
      <c r="G1990" s="202" t="s">
        <v>295</v>
      </c>
      <c r="H1990" s="202" t="s">
        <v>525</v>
      </c>
      <c r="I1990" s="202" t="s">
        <v>3868</v>
      </c>
      <c r="J1990" s="202" t="s">
        <v>2838</v>
      </c>
      <c r="K1990" s="202" t="s">
        <v>3856</v>
      </c>
      <c r="L1990" s="202" t="s">
        <v>77</v>
      </c>
      <c r="M1990" s="202" t="s">
        <v>3857</v>
      </c>
      <c r="N1990" s="202" t="s">
        <v>295</v>
      </c>
      <c r="O1990" s="202" t="s">
        <v>263</v>
      </c>
      <c r="Q1990" s="202" t="s">
        <v>295</v>
      </c>
      <c r="R1990" s="202" t="s">
        <v>295</v>
      </c>
      <c r="S1990" s="213" t="b">
        <v>1</v>
      </c>
      <c r="V1990" s="212">
        <v>43177</v>
      </c>
      <c r="W1990" s="202" t="s">
        <v>295</v>
      </c>
      <c r="X1990"/>
      <c r="Z1990" s="202" t="s">
        <v>295</v>
      </c>
      <c r="AC1990" s="202" t="s">
        <v>810</v>
      </c>
      <c r="AE1990" s="202" t="s">
        <v>263</v>
      </c>
      <c r="AF1990" s="202" t="s">
        <v>295</v>
      </c>
      <c r="AG1990" s="202" t="s">
        <v>2884</v>
      </c>
      <c r="AH1990" s="212">
        <v>43292</v>
      </c>
      <c r="AI1990" s="202" t="s">
        <v>4933</v>
      </c>
      <c r="AJ1990" s="151" t="str">
        <f t="shared" si="31"/>
        <v>FS</v>
      </c>
      <c r="AK1990" s="151" t="b">
        <f>ISNUMBER(SEARCH("IRT",Table1[[#This Row],[Current_Status]]))</f>
        <v>0</v>
      </c>
      <c r="AL1990" s="152">
        <f>YEAR(Table1[[#This Row],[Project_Initiated]])</f>
        <v>2018</v>
      </c>
      <c r="AM1990" s="87">
        <v>43800</v>
      </c>
      <c r="AN1990" s="87" t="str">
        <f>IF(AND(Table1[[#This Row],[Completed Date]]&gt;="07/01/2019"+0,Table1[[#This Row],[Completed Date]]&lt;="6/30/2020"+0),"FY 19-20",IF(AND(Table1[[#This Row],[Completed Date]]&gt;="07/01/2018"+0,Table1[[#This Row],[Completed Date]]&lt;="6/30/2019"+0),"FY 18-19",""))</f>
        <v>FY 18-19</v>
      </c>
      <c r="AO1990" s="152" t="str">
        <f>IFERROR(FIND("R",Table1[[#This Row],[FS_Priority]]),"")</f>
        <v/>
      </c>
    </row>
    <row r="1991" spans="1:41" hidden="1" x14ac:dyDescent="0.25">
      <c r="A1991" s="202" t="s">
        <v>812</v>
      </c>
      <c r="B1991" s="202" t="s">
        <v>295</v>
      </c>
      <c r="C1991" s="202" t="s">
        <v>812</v>
      </c>
      <c r="D1991" s="213" t="b">
        <v>0</v>
      </c>
      <c r="E1991" s="202" t="s">
        <v>526</v>
      </c>
      <c r="F1991" s="202" t="s">
        <v>3595</v>
      </c>
      <c r="G1991" s="202" t="s">
        <v>813</v>
      </c>
      <c r="H1991" s="202" t="s">
        <v>4444</v>
      </c>
      <c r="I1991" s="202" t="s">
        <v>370</v>
      </c>
      <c r="J1991" s="202" t="s">
        <v>2838</v>
      </c>
      <c r="K1991" s="202" t="s">
        <v>4208</v>
      </c>
      <c r="L1991" s="202" t="s">
        <v>203</v>
      </c>
      <c r="M1991" s="202" t="s">
        <v>4209</v>
      </c>
      <c r="N1991" s="202" t="s">
        <v>295</v>
      </c>
      <c r="O1991" s="202" t="s">
        <v>263</v>
      </c>
      <c r="Q1991" s="202" t="s">
        <v>295</v>
      </c>
      <c r="R1991" s="202" t="s">
        <v>264</v>
      </c>
      <c r="S1991" s="213" t="b">
        <v>0</v>
      </c>
      <c r="V1991" s="212">
        <v>43178</v>
      </c>
      <c r="W1991" s="202" t="s">
        <v>295</v>
      </c>
      <c r="X1991"/>
      <c r="Z1991" s="202" t="s">
        <v>295</v>
      </c>
      <c r="AC1991" s="202" t="s">
        <v>4450</v>
      </c>
      <c r="AE1991" s="202" t="s">
        <v>257</v>
      </c>
      <c r="AF1991" s="202" t="s">
        <v>295</v>
      </c>
      <c r="AG1991" s="202" t="s">
        <v>2884</v>
      </c>
      <c r="AH1991" s="212">
        <v>43678</v>
      </c>
      <c r="AI1991" s="202" t="s">
        <v>4933</v>
      </c>
      <c r="AJ1991" s="151" t="str">
        <f t="shared" si="31"/>
        <v>FS</v>
      </c>
      <c r="AK1991" s="151" t="b">
        <f>ISNUMBER(SEARCH("IRT",Table1[[#This Row],[Current_Status]]))</f>
        <v>0</v>
      </c>
      <c r="AL1991" s="152">
        <f>YEAR(Table1[[#This Row],[Project_Initiated]])</f>
        <v>2018</v>
      </c>
      <c r="AM1991" s="87">
        <v>43800</v>
      </c>
      <c r="AN1991" s="87" t="str">
        <f>IF(AND(Table1[[#This Row],[Completed Date]]&gt;="07/01/2019"+0,Table1[[#This Row],[Completed Date]]&lt;="6/30/2020"+0),"FY 19-20",IF(AND(Table1[[#This Row],[Completed Date]]&gt;="07/01/2018"+0,Table1[[#This Row],[Completed Date]]&lt;="6/30/2019"+0),"FY 18-19",""))</f>
        <v>FY 19-20</v>
      </c>
      <c r="AO1991" s="152" t="str">
        <f>IFERROR(FIND("R",Table1[[#This Row],[FS_Priority]]),"")</f>
        <v/>
      </c>
    </row>
    <row r="1992" spans="1:41" hidden="1" x14ac:dyDescent="0.25">
      <c r="A1992" s="202" t="s">
        <v>815</v>
      </c>
      <c r="B1992" s="202" t="s">
        <v>295</v>
      </c>
      <c r="C1992" s="202" t="s">
        <v>815</v>
      </c>
      <c r="D1992" s="213" t="b">
        <v>0</v>
      </c>
      <c r="E1992" s="202" t="s">
        <v>141</v>
      </c>
      <c r="F1992" s="202" t="s">
        <v>3362</v>
      </c>
      <c r="G1992" s="202" t="s">
        <v>295</v>
      </c>
      <c r="H1992" s="202" t="s">
        <v>551</v>
      </c>
      <c r="I1992" s="202" t="s">
        <v>3969</v>
      </c>
      <c r="J1992" s="202" t="s">
        <v>2838</v>
      </c>
      <c r="K1992" s="202" t="s">
        <v>3951</v>
      </c>
      <c r="L1992" s="202" t="s">
        <v>381</v>
      </c>
      <c r="M1992" s="202" t="s">
        <v>3963</v>
      </c>
      <c r="N1992" s="202" t="s">
        <v>295</v>
      </c>
      <c r="O1992" s="202" t="s">
        <v>243</v>
      </c>
      <c r="Q1992" s="202" t="s">
        <v>295</v>
      </c>
      <c r="R1992" s="202" t="s">
        <v>426</v>
      </c>
      <c r="S1992" s="213" t="b">
        <v>0</v>
      </c>
      <c r="V1992" s="212">
        <v>43179</v>
      </c>
      <c r="W1992" s="202" t="s">
        <v>295</v>
      </c>
      <c r="X1992"/>
      <c r="Z1992" s="202" t="s">
        <v>295</v>
      </c>
      <c r="AC1992" s="202" t="s">
        <v>816</v>
      </c>
      <c r="AE1992" s="202" t="s">
        <v>243</v>
      </c>
      <c r="AF1992" s="202" t="s">
        <v>295</v>
      </c>
      <c r="AG1992" s="202" t="s">
        <v>624</v>
      </c>
      <c r="AH1992" s="212">
        <v>43335</v>
      </c>
      <c r="AI1992" s="202" t="s">
        <v>4933</v>
      </c>
      <c r="AJ1992" s="151" t="str">
        <f t="shared" si="31"/>
        <v>FS</v>
      </c>
      <c r="AK1992" s="151" t="b">
        <f>ISNUMBER(SEARCH("IRT",Table1[[#This Row],[Current_Status]]))</f>
        <v>0</v>
      </c>
      <c r="AL1992" s="152">
        <f>YEAR(Table1[[#This Row],[Project_Initiated]])</f>
        <v>2018</v>
      </c>
      <c r="AM1992" s="87">
        <v>43800</v>
      </c>
      <c r="AN1992" s="87" t="str">
        <f>IF(AND(Table1[[#This Row],[Completed Date]]&gt;="07/01/2019"+0,Table1[[#This Row],[Completed Date]]&lt;="6/30/2020"+0),"FY 19-20",IF(AND(Table1[[#This Row],[Completed Date]]&gt;="07/01/2018"+0,Table1[[#This Row],[Completed Date]]&lt;="6/30/2019"+0),"FY 18-19",""))</f>
        <v>FY 18-19</v>
      </c>
      <c r="AO1992" s="152" t="str">
        <f>IFERROR(FIND("R",Table1[[#This Row],[FS_Priority]]),"")</f>
        <v/>
      </c>
    </row>
    <row r="1993" spans="1:41" hidden="1" x14ac:dyDescent="0.25">
      <c r="A1993" s="202" t="s">
        <v>817</v>
      </c>
      <c r="B1993" s="202" t="s">
        <v>295</v>
      </c>
      <c r="C1993" s="202" t="s">
        <v>817</v>
      </c>
      <c r="D1993" s="213" t="b">
        <v>0</v>
      </c>
      <c r="E1993" s="202" t="s">
        <v>151</v>
      </c>
      <c r="F1993" s="202" t="s">
        <v>3490</v>
      </c>
      <c r="G1993" s="202" t="s">
        <v>295</v>
      </c>
      <c r="H1993" s="202" t="s">
        <v>1246</v>
      </c>
      <c r="I1993" s="202" t="s">
        <v>295</v>
      </c>
      <c r="J1993" s="202" t="s">
        <v>2851</v>
      </c>
      <c r="K1993" s="202" t="s">
        <v>4035</v>
      </c>
      <c r="L1993" s="202" t="s">
        <v>153</v>
      </c>
      <c r="M1993" s="202" t="s">
        <v>4084</v>
      </c>
      <c r="N1993" s="202" t="s">
        <v>295</v>
      </c>
      <c r="O1993" s="202" t="s">
        <v>263</v>
      </c>
      <c r="Q1993" s="202" t="s">
        <v>311</v>
      </c>
      <c r="R1993" s="202" t="s">
        <v>390</v>
      </c>
      <c r="S1993" s="213" t="b">
        <v>0</v>
      </c>
      <c r="V1993" s="212">
        <v>43179</v>
      </c>
      <c r="W1993" s="202" t="s">
        <v>295</v>
      </c>
      <c r="X1993"/>
      <c r="Z1993" s="202" t="s">
        <v>295</v>
      </c>
      <c r="AC1993" s="202" t="s">
        <v>818</v>
      </c>
      <c r="AE1993" s="202" t="s">
        <v>263</v>
      </c>
      <c r="AF1993" s="202" t="s">
        <v>295</v>
      </c>
      <c r="AG1993" s="202" t="s">
        <v>2884</v>
      </c>
      <c r="AH1993" s="212">
        <v>43306</v>
      </c>
      <c r="AI1993" s="202" t="s">
        <v>4933</v>
      </c>
      <c r="AJ1993" s="151" t="str">
        <f t="shared" si="31"/>
        <v>FS</v>
      </c>
      <c r="AK1993" s="151" t="b">
        <f>ISNUMBER(SEARCH("IRT",Table1[[#This Row],[Current_Status]]))</f>
        <v>0</v>
      </c>
      <c r="AL1993" s="152">
        <f>YEAR(Table1[[#This Row],[Project_Initiated]])</f>
        <v>2018</v>
      </c>
      <c r="AM1993" s="87">
        <v>43800</v>
      </c>
      <c r="AN1993" s="87" t="str">
        <f>IF(AND(Table1[[#This Row],[Completed Date]]&gt;="07/01/2019"+0,Table1[[#This Row],[Completed Date]]&lt;="6/30/2020"+0),"FY 19-20",IF(AND(Table1[[#This Row],[Completed Date]]&gt;="07/01/2018"+0,Table1[[#This Row],[Completed Date]]&lt;="6/30/2019"+0),"FY 18-19",""))</f>
        <v>FY 18-19</v>
      </c>
      <c r="AO1993" s="152" t="str">
        <f>IFERROR(FIND("R",Table1[[#This Row],[FS_Priority]]),"")</f>
        <v/>
      </c>
    </row>
    <row r="1994" spans="1:41" hidden="1" x14ac:dyDescent="0.25">
      <c r="A1994" s="202" t="s">
        <v>819</v>
      </c>
      <c r="B1994" s="202" t="s">
        <v>295</v>
      </c>
      <c r="C1994" s="202" t="s">
        <v>819</v>
      </c>
      <c r="D1994" s="213" t="b">
        <v>0</v>
      </c>
      <c r="E1994" s="202" t="s">
        <v>151</v>
      </c>
      <c r="F1994" s="202" t="s">
        <v>3456</v>
      </c>
      <c r="G1994" s="202" t="s">
        <v>295</v>
      </c>
      <c r="H1994" s="202" t="s">
        <v>544</v>
      </c>
      <c r="I1994" s="202" t="s">
        <v>4061</v>
      </c>
      <c r="J1994" s="202" t="s">
        <v>2838</v>
      </c>
      <c r="K1994" s="202" t="s">
        <v>4035</v>
      </c>
      <c r="L1994" s="202" t="s">
        <v>153</v>
      </c>
      <c r="M1994" s="202" t="s">
        <v>4040</v>
      </c>
      <c r="N1994" s="202" t="s">
        <v>295</v>
      </c>
      <c r="O1994" s="202" t="s">
        <v>243</v>
      </c>
      <c r="Q1994" s="202" t="s">
        <v>295</v>
      </c>
      <c r="R1994" s="202" t="s">
        <v>305</v>
      </c>
      <c r="S1994" s="213" t="b">
        <v>1</v>
      </c>
      <c r="V1994" s="212">
        <v>43179</v>
      </c>
      <c r="W1994" s="202" t="s">
        <v>295</v>
      </c>
      <c r="X1994"/>
      <c r="Z1994" s="202" t="s">
        <v>295</v>
      </c>
      <c r="AC1994" s="202" t="s">
        <v>295</v>
      </c>
      <c r="AE1994" s="202" t="s">
        <v>243</v>
      </c>
      <c r="AF1994" s="202" t="s">
        <v>295</v>
      </c>
      <c r="AG1994" s="202" t="s">
        <v>624</v>
      </c>
      <c r="AH1994" s="212">
        <v>43336</v>
      </c>
      <c r="AI1994" s="202" t="s">
        <v>4933</v>
      </c>
      <c r="AJ1994" s="151" t="str">
        <f t="shared" si="31"/>
        <v>FS</v>
      </c>
      <c r="AK1994" s="151" t="b">
        <f>ISNUMBER(SEARCH("IRT",Table1[[#This Row],[Current_Status]]))</f>
        <v>0</v>
      </c>
      <c r="AL1994" s="152">
        <f>YEAR(Table1[[#This Row],[Project_Initiated]])</f>
        <v>2018</v>
      </c>
      <c r="AM1994" s="87">
        <v>43800</v>
      </c>
      <c r="AN1994" s="87" t="str">
        <f>IF(AND(Table1[[#This Row],[Completed Date]]&gt;="07/01/2019"+0,Table1[[#This Row],[Completed Date]]&lt;="6/30/2020"+0),"FY 19-20",IF(AND(Table1[[#This Row],[Completed Date]]&gt;="07/01/2018"+0,Table1[[#This Row],[Completed Date]]&lt;="6/30/2019"+0),"FY 18-19",""))</f>
        <v>FY 18-19</v>
      </c>
      <c r="AO1994" s="152" t="str">
        <f>IFERROR(FIND("R",Table1[[#This Row],[FS_Priority]]),"")</f>
        <v/>
      </c>
    </row>
    <row r="1995" spans="1:41" hidden="1" x14ac:dyDescent="0.25">
      <c r="A1995" s="202" t="s">
        <v>339</v>
      </c>
      <c r="B1995" s="202" t="s">
        <v>295</v>
      </c>
      <c r="C1995" s="202" t="s">
        <v>339</v>
      </c>
      <c r="D1995" s="213" t="b">
        <v>0</v>
      </c>
      <c r="E1995" s="202" t="s">
        <v>4804</v>
      </c>
      <c r="F1995" s="202" t="s">
        <v>3279</v>
      </c>
      <c r="G1995" s="202" t="s">
        <v>295</v>
      </c>
      <c r="H1995" s="202" t="s">
        <v>553</v>
      </c>
      <c r="I1995" s="202" t="s">
        <v>295</v>
      </c>
      <c r="J1995" s="202" t="s">
        <v>2838</v>
      </c>
      <c r="K1995" s="202" t="s">
        <v>3793</v>
      </c>
      <c r="L1995" s="202" t="s">
        <v>332</v>
      </c>
      <c r="M1995" s="202" t="s">
        <v>3807</v>
      </c>
      <c r="N1995" s="202" t="s">
        <v>295</v>
      </c>
      <c r="O1995" s="202" t="s">
        <v>243</v>
      </c>
      <c r="Q1995" s="202" t="s">
        <v>311</v>
      </c>
      <c r="R1995" s="202" t="s">
        <v>295</v>
      </c>
      <c r="S1995" s="213" t="b">
        <v>0</v>
      </c>
      <c r="V1995" s="212">
        <v>43185</v>
      </c>
      <c r="W1995" s="202" t="s">
        <v>295</v>
      </c>
      <c r="X1995"/>
      <c r="Z1995" s="202" t="s">
        <v>295</v>
      </c>
      <c r="AC1995" s="202" t="s">
        <v>624</v>
      </c>
      <c r="AE1995" s="202" t="s">
        <v>243</v>
      </c>
      <c r="AF1995" s="202" t="s">
        <v>295</v>
      </c>
      <c r="AG1995" s="202" t="s">
        <v>624</v>
      </c>
      <c r="AH1995" s="212">
        <v>43412</v>
      </c>
      <c r="AI1995" s="202" t="s">
        <v>4932</v>
      </c>
      <c r="AJ1995" s="151" t="str">
        <f t="shared" si="31"/>
        <v>FS</v>
      </c>
      <c r="AK1995" s="151" t="b">
        <f>ISNUMBER(SEARCH("IRT",Table1[[#This Row],[Current_Status]]))</f>
        <v>0</v>
      </c>
      <c r="AL1995" s="152">
        <f>YEAR(Table1[[#This Row],[Project_Initiated]])</f>
        <v>2018</v>
      </c>
      <c r="AM1995" s="87">
        <v>43800</v>
      </c>
      <c r="AN1995" s="87" t="str">
        <f>IF(AND(Table1[[#This Row],[Completed Date]]&gt;="07/01/2019"+0,Table1[[#This Row],[Completed Date]]&lt;="6/30/2020"+0),"FY 19-20",IF(AND(Table1[[#This Row],[Completed Date]]&gt;="07/01/2018"+0,Table1[[#This Row],[Completed Date]]&lt;="6/30/2019"+0),"FY 18-19",""))</f>
        <v>FY 18-19</v>
      </c>
      <c r="AO1995" s="152" t="str">
        <f>IFERROR(FIND("R",Table1[[#This Row],[FS_Priority]]),"")</f>
        <v/>
      </c>
    </row>
    <row r="1996" spans="1:41" hidden="1" x14ac:dyDescent="0.25">
      <c r="A1996" s="202" t="s">
        <v>820</v>
      </c>
      <c r="B1996" s="202" t="s">
        <v>295</v>
      </c>
      <c r="C1996" s="202" t="s">
        <v>820</v>
      </c>
      <c r="D1996" s="213" t="b">
        <v>0</v>
      </c>
      <c r="E1996" s="202" t="s">
        <v>141</v>
      </c>
      <c r="F1996" s="202" t="s">
        <v>3359</v>
      </c>
      <c r="G1996" s="202" t="s">
        <v>295</v>
      </c>
      <c r="H1996" s="202" t="s">
        <v>408</v>
      </c>
      <c r="I1996" s="202" t="s">
        <v>3972</v>
      </c>
      <c r="J1996" s="202" t="s">
        <v>2838</v>
      </c>
      <c r="K1996" s="202" t="s">
        <v>3951</v>
      </c>
      <c r="L1996" s="202" t="s">
        <v>381</v>
      </c>
      <c r="M1996" s="202" t="s">
        <v>3958</v>
      </c>
      <c r="N1996" s="202" t="s">
        <v>295</v>
      </c>
      <c r="O1996" s="202" t="s">
        <v>243</v>
      </c>
      <c r="Q1996" s="202" t="s">
        <v>295</v>
      </c>
      <c r="R1996" s="202" t="s">
        <v>401</v>
      </c>
      <c r="S1996" s="213" t="b">
        <v>0</v>
      </c>
      <c r="V1996" s="212">
        <v>43186</v>
      </c>
      <c r="W1996" s="202" t="s">
        <v>295</v>
      </c>
      <c r="X1996"/>
      <c r="Z1996" s="202" t="s">
        <v>295</v>
      </c>
      <c r="AC1996" s="202" t="s">
        <v>295</v>
      </c>
      <c r="AE1996" s="202" t="s">
        <v>243</v>
      </c>
      <c r="AF1996" s="202" t="s">
        <v>295</v>
      </c>
      <c r="AG1996" s="202" t="s">
        <v>624</v>
      </c>
      <c r="AH1996" s="212">
        <v>43295</v>
      </c>
      <c r="AI1996" s="202" t="s">
        <v>4933</v>
      </c>
      <c r="AJ1996" s="151" t="str">
        <f t="shared" si="31"/>
        <v>FS</v>
      </c>
      <c r="AK1996" s="151" t="b">
        <f>ISNUMBER(SEARCH("IRT",Table1[[#This Row],[Current_Status]]))</f>
        <v>0</v>
      </c>
      <c r="AL1996" s="152">
        <f>YEAR(Table1[[#This Row],[Project_Initiated]])</f>
        <v>2018</v>
      </c>
      <c r="AM1996" s="87">
        <v>43800</v>
      </c>
      <c r="AN1996" s="87" t="str">
        <f>IF(AND(Table1[[#This Row],[Completed Date]]&gt;="07/01/2019"+0,Table1[[#This Row],[Completed Date]]&lt;="6/30/2020"+0),"FY 19-20",IF(AND(Table1[[#This Row],[Completed Date]]&gt;="07/01/2018"+0,Table1[[#This Row],[Completed Date]]&lt;="6/30/2019"+0),"FY 18-19",""))</f>
        <v>FY 18-19</v>
      </c>
      <c r="AO1996" s="152" t="str">
        <f>IFERROR(FIND("R",Table1[[#This Row],[FS_Priority]]),"")</f>
        <v/>
      </c>
    </row>
    <row r="1997" spans="1:41" hidden="1" x14ac:dyDescent="0.25">
      <c r="A1997" s="202" t="s">
        <v>821</v>
      </c>
      <c r="B1997" s="202" t="s">
        <v>295</v>
      </c>
      <c r="C1997" s="202" t="s">
        <v>821</v>
      </c>
      <c r="D1997" s="213" t="b">
        <v>0</v>
      </c>
      <c r="E1997" s="202" t="s">
        <v>4804</v>
      </c>
      <c r="F1997" s="202" t="s">
        <v>3264</v>
      </c>
      <c r="G1997" s="202" t="s">
        <v>2770</v>
      </c>
      <c r="H1997" s="202" t="s">
        <v>550</v>
      </c>
      <c r="I1997" s="202" t="s">
        <v>3801</v>
      </c>
      <c r="J1997" s="202" t="s">
        <v>2854</v>
      </c>
      <c r="K1997" s="202" t="s">
        <v>3793</v>
      </c>
      <c r="L1997" s="202" t="s">
        <v>332</v>
      </c>
      <c r="M1997" s="202" t="s">
        <v>3802</v>
      </c>
      <c r="N1997" s="202" t="s">
        <v>295</v>
      </c>
      <c r="O1997" s="202" t="s">
        <v>263</v>
      </c>
      <c r="Q1997" s="202" t="s">
        <v>295</v>
      </c>
      <c r="R1997" s="202" t="s">
        <v>323</v>
      </c>
      <c r="S1997" s="213" t="b">
        <v>0</v>
      </c>
      <c r="V1997" s="212">
        <v>43186</v>
      </c>
      <c r="W1997" s="202" t="s">
        <v>295</v>
      </c>
      <c r="X1997"/>
      <c r="Z1997" s="202" t="s">
        <v>295</v>
      </c>
      <c r="AC1997" s="202" t="s">
        <v>2863</v>
      </c>
      <c r="AE1997" s="202" t="s">
        <v>583</v>
      </c>
      <c r="AF1997" s="202" t="s">
        <v>295</v>
      </c>
      <c r="AG1997" s="202" t="s">
        <v>2884</v>
      </c>
      <c r="AH1997" s="212">
        <v>43448</v>
      </c>
      <c r="AI1997" s="202" t="s">
        <v>4933</v>
      </c>
      <c r="AJ1997" s="151" t="str">
        <f t="shared" si="31"/>
        <v>FS</v>
      </c>
      <c r="AK1997" s="151" t="b">
        <f>ISNUMBER(SEARCH("IRT",Table1[[#This Row],[Current_Status]]))</f>
        <v>0</v>
      </c>
      <c r="AL1997" s="152">
        <f>YEAR(Table1[[#This Row],[Project_Initiated]])</f>
        <v>2018</v>
      </c>
      <c r="AM1997" s="87">
        <v>43800</v>
      </c>
      <c r="AN1997" s="87" t="str">
        <f>IF(AND(Table1[[#This Row],[Completed Date]]&gt;="07/01/2019"+0,Table1[[#This Row],[Completed Date]]&lt;="6/30/2020"+0),"FY 19-20",IF(AND(Table1[[#This Row],[Completed Date]]&gt;="07/01/2018"+0,Table1[[#This Row],[Completed Date]]&lt;="6/30/2019"+0),"FY 18-19",""))</f>
        <v>FY 18-19</v>
      </c>
      <c r="AO1997" s="152" t="str">
        <f>IFERROR(FIND("R",Table1[[#This Row],[FS_Priority]]),"")</f>
        <v/>
      </c>
    </row>
    <row r="1998" spans="1:41" hidden="1" x14ac:dyDescent="0.25">
      <c r="A1998" s="202" t="s">
        <v>822</v>
      </c>
      <c r="B1998" s="202" t="s">
        <v>295</v>
      </c>
      <c r="C1998" s="202" t="s">
        <v>822</v>
      </c>
      <c r="D1998" s="213" t="b">
        <v>0</v>
      </c>
      <c r="E1998" s="202" t="s">
        <v>4804</v>
      </c>
      <c r="F1998" s="202" t="s">
        <v>3265</v>
      </c>
      <c r="G1998" s="202" t="s">
        <v>295</v>
      </c>
      <c r="H1998" s="202" t="s">
        <v>532</v>
      </c>
      <c r="I1998" s="202" t="s">
        <v>3792</v>
      </c>
      <c r="J1998" s="202" t="s">
        <v>2838</v>
      </c>
      <c r="K1998" s="202" t="s">
        <v>3793</v>
      </c>
      <c r="L1998" s="202" t="s">
        <v>332</v>
      </c>
      <c r="M1998" s="202" t="s">
        <v>3797</v>
      </c>
      <c r="N1998" s="202" t="s">
        <v>295</v>
      </c>
      <c r="O1998" s="202" t="s">
        <v>243</v>
      </c>
      <c r="Q1998" s="202" t="s">
        <v>295</v>
      </c>
      <c r="R1998" s="202" t="s">
        <v>328</v>
      </c>
      <c r="S1998" s="213" t="b">
        <v>0</v>
      </c>
      <c r="V1998" s="212">
        <v>43192</v>
      </c>
      <c r="W1998" s="202" t="s">
        <v>295</v>
      </c>
      <c r="X1998"/>
      <c r="Z1998" s="202" t="s">
        <v>295</v>
      </c>
      <c r="AC1998" s="202" t="s">
        <v>295</v>
      </c>
      <c r="AE1998" s="202" t="s">
        <v>243</v>
      </c>
      <c r="AF1998" s="202" t="s">
        <v>295</v>
      </c>
      <c r="AG1998" s="202" t="s">
        <v>624</v>
      </c>
      <c r="AH1998" s="212">
        <v>43295</v>
      </c>
      <c r="AI1998" s="202" t="s">
        <v>4933</v>
      </c>
      <c r="AJ1998" s="151" t="str">
        <f t="shared" si="31"/>
        <v>FS</v>
      </c>
      <c r="AK1998" s="151" t="b">
        <f>ISNUMBER(SEARCH("IRT",Table1[[#This Row],[Current_Status]]))</f>
        <v>0</v>
      </c>
      <c r="AL1998" s="152">
        <f>YEAR(Table1[[#This Row],[Project_Initiated]])</f>
        <v>2018</v>
      </c>
      <c r="AM1998" s="87">
        <v>43800</v>
      </c>
      <c r="AN1998" s="87" t="str">
        <f>IF(AND(Table1[[#This Row],[Completed Date]]&gt;="07/01/2019"+0,Table1[[#This Row],[Completed Date]]&lt;="6/30/2020"+0),"FY 19-20",IF(AND(Table1[[#This Row],[Completed Date]]&gt;="07/01/2018"+0,Table1[[#This Row],[Completed Date]]&lt;="6/30/2019"+0),"FY 18-19",""))</f>
        <v>FY 18-19</v>
      </c>
      <c r="AO1998" s="152" t="str">
        <f>IFERROR(FIND("R",Table1[[#This Row],[FS_Priority]]),"")</f>
        <v/>
      </c>
    </row>
    <row r="1999" spans="1:41" hidden="1" x14ac:dyDescent="0.25">
      <c r="A1999" s="202" t="s">
        <v>823</v>
      </c>
      <c r="B1999" s="202" t="s">
        <v>295</v>
      </c>
      <c r="C1999" s="202" t="s">
        <v>823</v>
      </c>
      <c r="D1999" s="213" t="b">
        <v>0</v>
      </c>
      <c r="E1999" s="202" t="s">
        <v>215</v>
      </c>
      <c r="F1999" s="202" t="s">
        <v>3629</v>
      </c>
      <c r="G1999" s="202" t="s">
        <v>295</v>
      </c>
      <c r="H1999" s="202" t="s">
        <v>541</v>
      </c>
      <c r="I1999" s="202" t="s">
        <v>295</v>
      </c>
      <c r="J1999" s="202" t="s">
        <v>2838</v>
      </c>
      <c r="K1999" s="202" t="s">
        <v>4842</v>
      </c>
      <c r="L1999" s="202" t="s">
        <v>518</v>
      </c>
      <c r="M1999" s="202" t="s">
        <v>4256</v>
      </c>
      <c r="N1999" s="202" t="s">
        <v>295</v>
      </c>
      <c r="O1999" s="202" t="s">
        <v>243</v>
      </c>
      <c r="Q1999" s="202" t="s">
        <v>295</v>
      </c>
      <c r="R1999" s="202" t="s">
        <v>323</v>
      </c>
      <c r="S1999" s="213" t="b">
        <v>0</v>
      </c>
      <c r="V1999" s="212">
        <v>43195</v>
      </c>
      <c r="W1999" s="202" t="s">
        <v>295</v>
      </c>
      <c r="X1999"/>
      <c r="Z1999" s="202" t="s">
        <v>295</v>
      </c>
      <c r="AC1999" s="202" t="s">
        <v>295</v>
      </c>
      <c r="AE1999" s="202" t="s">
        <v>243</v>
      </c>
      <c r="AF1999" s="202" t="s">
        <v>295</v>
      </c>
      <c r="AG1999" s="202" t="s">
        <v>624</v>
      </c>
      <c r="AH1999" s="212">
        <v>43336</v>
      </c>
      <c r="AI1999" s="202" t="s">
        <v>4935</v>
      </c>
      <c r="AJ1999" s="151" t="str">
        <f t="shared" si="31"/>
        <v>FS</v>
      </c>
      <c r="AK1999" s="151" t="b">
        <f>ISNUMBER(SEARCH("IRT",Table1[[#This Row],[Current_Status]]))</f>
        <v>0</v>
      </c>
      <c r="AL1999" s="152">
        <f>YEAR(Table1[[#This Row],[Project_Initiated]])</f>
        <v>2018</v>
      </c>
      <c r="AM1999" s="87">
        <v>43800</v>
      </c>
      <c r="AN1999" s="87" t="str">
        <f>IF(AND(Table1[[#This Row],[Completed Date]]&gt;="07/01/2019"+0,Table1[[#This Row],[Completed Date]]&lt;="6/30/2020"+0),"FY 19-20",IF(AND(Table1[[#This Row],[Completed Date]]&gt;="07/01/2018"+0,Table1[[#This Row],[Completed Date]]&lt;="6/30/2019"+0),"FY 18-19",""))</f>
        <v>FY 18-19</v>
      </c>
      <c r="AO1999" s="152" t="str">
        <f>IFERROR(FIND("R",Table1[[#This Row],[FS_Priority]]),"")</f>
        <v/>
      </c>
    </row>
    <row r="2000" spans="1:41" hidden="1" x14ac:dyDescent="0.25">
      <c r="A2000" s="202" t="s">
        <v>824</v>
      </c>
      <c r="B2000" s="202" t="s">
        <v>295</v>
      </c>
      <c r="C2000" s="202" t="s">
        <v>824</v>
      </c>
      <c r="D2000" s="213" t="b">
        <v>0</v>
      </c>
      <c r="E2000" s="202" t="s">
        <v>211</v>
      </c>
      <c r="F2000" s="202" t="s">
        <v>3604</v>
      </c>
      <c r="G2000" s="202" t="s">
        <v>825</v>
      </c>
      <c r="H2000" s="202" t="s">
        <v>542</v>
      </c>
      <c r="I2000" s="202" t="s">
        <v>4226</v>
      </c>
      <c r="J2000" s="202" t="s">
        <v>2854</v>
      </c>
      <c r="K2000" s="202" t="s">
        <v>4222</v>
      </c>
      <c r="L2000" s="202" t="s">
        <v>4866</v>
      </c>
      <c r="M2000" s="202" t="s">
        <v>4223</v>
      </c>
      <c r="N2000" s="202" t="s">
        <v>295</v>
      </c>
      <c r="O2000" s="202" t="s">
        <v>263</v>
      </c>
      <c r="Q2000" s="202" t="s">
        <v>295</v>
      </c>
      <c r="R2000" s="202" t="s">
        <v>295</v>
      </c>
      <c r="S2000" s="213" t="b">
        <v>0</v>
      </c>
      <c r="V2000" s="212">
        <v>43195</v>
      </c>
      <c r="W2000" s="202" t="s">
        <v>295</v>
      </c>
      <c r="X2000"/>
      <c r="Z2000" s="202" t="s">
        <v>295</v>
      </c>
      <c r="AC2000" s="202" t="s">
        <v>826</v>
      </c>
      <c r="AE2000" s="202" t="s">
        <v>257</v>
      </c>
      <c r="AF2000" s="202" t="s">
        <v>295</v>
      </c>
      <c r="AG2000" s="202" t="s">
        <v>2883</v>
      </c>
      <c r="AH2000" s="212">
        <v>43334</v>
      </c>
      <c r="AI2000" s="202" t="s">
        <v>4935</v>
      </c>
      <c r="AJ2000" s="151" t="str">
        <f t="shared" si="31"/>
        <v>FS</v>
      </c>
      <c r="AK2000" s="151" t="b">
        <f>ISNUMBER(SEARCH("IRT",Table1[[#This Row],[Current_Status]]))</f>
        <v>0</v>
      </c>
      <c r="AL2000" s="152">
        <f>YEAR(Table1[[#This Row],[Project_Initiated]])</f>
        <v>2018</v>
      </c>
      <c r="AM2000" s="87">
        <v>43800</v>
      </c>
      <c r="AN2000" s="87" t="str">
        <f>IF(AND(Table1[[#This Row],[Completed Date]]&gt;="07/01/2019"+0,Table1[[#This Row],[Completed Date]]&lt;="6/30/2020"+0),"FY 19-20",IF(AND(Table1[[#This Row],[Completed Date]]&gt;="07/01/2018"+0,Table1[[#This Row],[Completed Date]]&lt;="6/30/2019"+0),"FY 18-19",""))</f>
        <v>FY 18-19</v>
      </c>
      <c r="AO2000" s="152" t="str">
        <f>IFERROR(FIND("R",Table1[[#This Row],[FS_Priority]]),"")</f>
        <v/>
      </c>
    </row>
    <row r="2001" spans="1:41" hidden="1" x14ac:dyDescent="0.25">
      <c r="A2001" s="202" t="s">
        <v>490</v>
      </c>
      <c r="B2001" s="202" t="s">
        <v>295</v>
      </c>
      <c r="C2001" s="202" t="s">
        <v>490</v>
      </c>
      <c r="D2001" s="213" t="b">
        <v>0</v>
      </c>
      <c r="E2001" s="202" t="s">
        <v>189</v>
      </c>
      <c r="F2001" s="202" t="s">
        <v>3575</v>
      </c>
      <c r="G2001" s="202" t="s">
        <v>295</v>
      </c>
      <c r="H2001" s="202" t="s">
        <v>536</v>
      </c>
      <c r="I2001" s="202" t="s">
        <v>295</v>
      </c>
      <c r="J2001" s="202" t="s">
        <v>2838</v>
      </c>
      <c r="K2001" s="202" t="s">
        <v>4164</v>
      </c>
      <c r="L2001" s="202" t="s">
        <v>487</v>
      </c>
      <c r="M2001" s="202" t="s">
        <v>4165</v>
      </c>
      <c r="N2001" s="202" t="s">
        <v>295</v>
      </c>
      <c r="O2001" s="202" t="s">
        <v>263</v>
      </c>
      <c r="Q2001" s="202" t="s">
        <v>264</v>
      </c>
      <c r="R2001" s="202" t="s">
        <v>323</v>
      </c>
      <c r="S2001" s="213" t="b">
        <v>0</v>
      </c>
      <c r="V2001" s="212">
        <v>43195</v>
      </c>
      <c r="W2001" s="202" t="s">
        <v>295</v>
      </c>
      <c r="X2001"/>
      <c r="Z2001" s="202" t="s">
        <v>295</v>
      </c>
      <c r="AC2001" s="202" t="s">
        <v>2895</v>
      </c>
      <c r="AD2001" s="214">
        <v>43287</v>
      </c>
      <c r="AE2001" s="202" t="s">
        <v>583</v>
      </c>
      <c r="AF2001" s="202" t="s">
        <v>295</v>
      </c>
      <c r="AG2001" s="202" t="s">
        <v>2884</v>
      </c>
      <c r="AH2001" s="212">
        <v>43480</v>
      </c>
      <c r="AI2001" s="202" t="s">
        <v>4935</v>
      </c>
      <c r="AJ2001" s="151" t="str">
        <f t="shared" si="31"/>
        <v>FS</v>
      </c>
      <c r="AK2001" s="151" t="b">
        <f>ISNUMBER(SEARCH("IRT",Table1[[#This Row],[Current_Status]]))</f>
        <v>0</v>
      </c>
      <c r="AL2001" s="152">
        <f>YEAR(Table1[[#This Row],[Project_Initiated]])</f>
        <v>2018</v>
      </c>
      <c r="AM2001" s="87">
        <v>43800</v>
      </c>
      <c r="AN2001" s="87" t="str">
        <f>IF(AND(Table1[[#This Row],[Completed Date]]&gt;="07/01/2019"+0,Table1[[#This Row],[Completed Date]]&lt;="6/30/2020"+0),"FY 19-20",IF(AND(Table1[[#This Row],[Completed Date]]&gt;="07/01/2018"+0,Table1[[#This Row],[Completed Date]]&lt;="6/30/2019"+0),"FY 18-19",""))</f>
        <v>FY 18-19</v>
      </c>
      <c r="AO2001" s="152" t="str">
        <f>IFERROR(FIND("R",Table1[[#This Row],[FS_Priority]]),"")</f>
        <v/>
      </c>
    </row>
    <row r="2002" spans="1:41" hidden="1" x14ac:dyDescent="0.25">
      <c r="A2002" s="202" t="s">
        <v>489</v>
      </c>
      <c r="B2002" s="202" t="s">
        <v>295</v>
      </c>
      <c r="C2002" s="202" t="s">
        <v>489</v>
      </c>
      <c r="D2002" s="213" t="b">
        <v>0</v>
      </c>
      <c r="E2002" s="202" t="s">
        <v>189</v>
      </c>
      <c r="F2002" s="202" t="s">
        <v>3574</v>
      </c>
      <c r="G2002" s="202" t="s">
        <v>295</v>
      </c>
      <c r="H2002" s="202" t="s">
        <v>536</v>
      </c>
      <c r="I2002" s="202" t="s">
        <v>295</v>
      </c>
      <c r="J2002" s="202" t="s">
        <v>2838</v>
      </c>
      <c r="K2002" s="202" t="s">
        <v>4164</v>
      </c>
      <c r="L2002" s="202" t="s">
        <v>487</v>
      </c>
      <c r="M2002" s="202" t="s">
        <v>4174</v>
      </c>
      <c r="N2002" s="202" t="s">
        <v>295</v>
      </c>
      <c r="O2002" s="202" t="s">
        <v>263</v>
      </c>
      <c r="Q2002" s="202" t="s">
        <v>320</v>
      </c>
      <c r="R2002" s="202" t="s">
        <v>264</v>
      </c>
      <c r="S2002" s="213" t="b">
        <v>0</v>
      </c>
      <c r="V2002" s="212">
        <v>43195</v>
      </c>
      <c r="W2002" s="202" t="s">
        <v>295</v>
      </c>
      <c r="X2002"/>
      <c r="Z2002" s="202" t="s">
        <v>295</v>
      </c>
      <c r="AC2002" s="202" t="s">
        <v>2896</v>
      </c>
      <c r="AD2002" s="214">
        <v>43287</v>
      </c>
      <c r="AE2002" s="202" t="s">
        <v>583</v>
      </c>
      <c r="AF2002" s="202" t="s">
        <v>295</v>
      </c>
      <c r="AG2002" s="202" t="s">
        <v>2884</v>
      </c>
      <c r="AH2002" s="212">
        <v>43480</v>
      </c>
      <c r="AI2002" s="202" t="s">
        <v>4935</v>
      </c>
      <c r="AJ2002" s="151" t="str">
        <f t="shared" si="31"/>
        <v>FS</v>
      </c>
      <c r="AK2002" s="151" t="b">
        <f>ISNUMBER(SEARCH("IRT",Table1[[#This Row],[Current_Status]]))</f>
        <v>0</v>
      </c>
      <c r="AL2002" s="152">
        <f>YEAR(Table1[[#This Row],[Project_Initiated]])</f>
        <v>2018</v>
      </c>
      <c r="AM2002" s="87">
        <v>43800</v>
      </c>
      <c r="AN2002" s="87" t="str">
        <f>IF(AND(Table1[[#This Row],[Completed Date]]&gt;="07/01/2019"+0,Table1[[#This Row],[Completed Date]]&lt;="6/30/2020"+0),"FY 19-20",IF(AND(Table1[[#This Row],[Completed Date]]&gt;="07/01/2018"+0,Table1[[#This Row],[Completed Date]]&lt;="6/30/2019"+0),"FY 18-19",""))</f>
        <v>FY 18-19</v>
      </c>
      <c r="AO2002" s="152" t="str">
        <f>IFERROR(FIND("R",Table1[[#This Row],[FS_Priority]]),"")</f>
        <v/>
      </c>
    </row>
    <row r="2003" spans="1:41" hidden="1" x14ac:dyDescent="0.25">
      <c r="A2003" s="202" t="s">
        <v>828</v>
      </c>
      <c r="B2003" s="202" t="s">
        <v>295</v>
      </c>
      <c r="C2003" s="202" t="s">
        <v>828</v>
      </c>
      <c r="D2003" s="213" t="b">
        <v>0</v>
      </c>
      <c r="E2003" s="202" t="s">
        <v>141</v>
      </c>
      <c r="F2003" s="202" t="s">
        <v>3358</v>
      </c>
      <c r="G2003" s="202" t="s">
        <v>295</v>
      </c>
      <c r="H2003" s="202" t="s">
        <v>549</v>
      </c>
      <c r="I2003" s="202" t="s">
        <v>3956</v>
      </c>
      <c r="J2003" s="202" t="s">
        <v>2838</v>
      </c>
      <c r="K2003" s="202" t="s">
        <v>3951</v>
      </c>
      <c r="L2003" s="202" t="s">
        <v>381</v>
      </c>
      <c r="M2003" s="202" t="s">
        <v>3957</v>
      </c>
      <c r="N2003" s="202" t="s">
        <v>295</v>
      </c>
      <c r="O2003" s="202" t="s">
        <v>243</v>
      </c>
      <c r="Q2003" s="202" t="s">
        <v>295</v>
      </c>
      <c r="R2003" s="202" t="s">
        <v>323</v>
      </c>
      <c r="S2003" s="213" t="b">
        <v>1</v>
      </c>
      <c r="V2003" s="212">
        <v>43196</v>
      </c>
      <c r="W2003" s="202" t="s">
        <v>295</v>
      </c>
      <c r="X2003"/>
      <c r="Z2003" s="202" t="s">
        <v>295</v>
      </c>
      <c r="AC2003" s="202" t="s">
        <v>295</v>
      </c>
      <c r="AE2003" s="202" t="s">
        <v>243</v>
      </c>
      <c r="AF2003" s="202" t="s">
        <v>295</v>
      </c>
      <c r="AG2003" s="202" t="s">
        <v>624</v>
      </c>
      <c r="AH2003" s="212">
        <v>43322</v>
      </c>
      <c r="AI2003" s="202" t="s">
        <v>4935</v>
      </c>
      <c r="AJ2003" s="151" t="str">
        <f t="shared" si="31"/>
        <v>FS</v>
      </c>
      <c r="AK2003" s="151" t="b">
        <f>ISNUMBER(SEARCH("IRT",Table1[[#This Row],[Current_Status]]))</f>
        <v>0</v>
      </c>
      <c r="AL2003" s="152">
        <f>YEAR(Table1[[#This Row],[Project_Initiated]])</f>
        <v>2018</v>
      </c>
      <c r="AM2003" s="87">
        <v>43800</v>
      </c>
      <c r="AN2003" s="87" t="str">
        <f>IF(AND(Table1[[#This Row],[Completed Date]]&gt;="07/01/2019"+0,Table1[[#This Row],[Completed Date]]&lt;="6/30/2020"+0),"FY 19-20",IF(AND(Table1[[#This Row],[Completed Date]]&gt;="07/01/2018"+0,Table1[[#This Row],[Completed Date]]&lt;="6/30/2019"+0),"FY 18-19",""))</f>
        <v>FY 18-19</v>
      </c>
      <c r="AO2003" s="152" t="str">
        <f>IFERROR(FIND("R",Table1[[#This Row],[FS_Priority]]),"")</f>
        <v/>
      </c>
    </row>
    <row r="2004" spans="1:41" hidden="1" x14ac:dyDescent="0.25">
      <c r="A2004" s="202" t="s">
        <v>393</v>
      </c>
      <c r="B2004" s="202" t="s">
        <v>295</v>
      </c>
      <c r="C2004" s="202" t="s">
        <v>393</v>
      </c>
      <c r="D2004" s="213" t="b">
        <v>0</v>
      </c>
      <c r="E2004" s="202" t="s">
        <v>141</v>
      </c>
      <c r="F2004" s="202" t="s">
        <v>3411</v>
      </c>
      <c r="G2004" s="202" t="s">
        <v>295</v>
      </c>
      <c r="H2004" s="202" t="s">
        <v>549</v>
      </c>
      <c r="I2004" s="202" t="s">
        <v>4006</v>
      </c>
      <c r="J2004" s="202" t="s">
        <v>2838</v>
      </c>
      <c r="K2004" s="202" t="s">
        <v>3951</v>
      </c>
      <c r="L2004" s="202" t="s">
        <v>381</v>
      </c>
      <c r="M2004" s="202" t="s">
        <v>3952</v>
      </c>
      <c r="N2004" s="202" t="s">
        <v>295</v>
      </c>
      <c r="O2004" s="202" t="s">
        <v>263</v>
      </c>
      <c r="Q2004" s="202" t="s">
        <v>394</v>
      </c>
      <c r="R2004" s="202" t="s">
        <v>394</v>
      </c>
      <c r="S2004" s="213" t="b">
        <v>0</v>
      </c>
      <c r="V2004" s="212">
        <v>43165</v>
      </c>
      <c r="W2004" s="202" t="s">
        <v>295</v>
      </c>
      <c r="X2004"/>
      <c r="Z2004" s="202" t="s">
        <v>295</v>
      </c>
      <c r="AC2004" s="202" t="s">
        <v>3042</v>
      </c>
      <c r="AD2004" s="167"/>
      <c r="AE2004" s="202" t="s">
        <v>257</v>
      </c>
      <c r="AF2004" s="202" t="s">
        <v>295</v>
      </c>
      <c r="AG2004" s="202" t="s">
        <v>2884</v>
      </c>
      <c r="AH2004" s="212">
        <v>43542</v>
      </c>
      <c r="AI2004" s="202" t="s">
        <v>4933</v>
      </c>
      <c r="AJ2004" s="151" t="str">
        <f t="shared" si="31"/>
        <v>FS</v>
      </c>
      <c r="AK2004" s="151" t="b">
        <f>ISNUMBER(SEARCH("IRT",Table1[[#This Row],[Current_Status]]))</f>
        <v>0</v>
      </c>
      <c r="AL2004" s="152">
        <f>YEAR(Table1[[#This Row],[Project_Initiated]])</f>
        <v>2018</v>
      </c>
      <c r="AM2004" s="87">
        <v>43800</v>
      </c>
      <c r="AN2004" s="87" t="str">
        <f>IF(AND(Table1[[#This Row],[Completed Date]]&gt;="07/01/2019"+0,Table1[[#This Row],[Completed Date]]&lt;="6/30/2020"+0),"FY 19-20",IF(AND(Table1[[#This Row],[Completed Date]]&gt;="07/01/2018"+0,Table1[[#This Row],[Completed Date]]&lt;="6/30/2019"+0),"FY 18-19",""))</f>
        <v>FY 18-19</v>
      </c>
      <c r="AO2004" s="152" t="str">
        <f>IFERROR(FIND("R",Table1[[#This Row],[FS_Priority]]),"")</f>
        <v/>
      </c>
    </row>
    <row r="2005" spans="1:41" hidden="1" x14ac:dyDescent="0.25">
      <c r="A2005" s="202" t="s">
        <v>830</v>
      </c>
      <c r="B2005" s="202" t="s">
        <v>295</v>
      </c>
      <c r="C2005" s="202" t="s">
        <v>830</v>
      </c>
      <c r="D2005" s="213" t="b">
        <v>0</v>
      </c>
      <c r="E2005" s="202" t="s">
        <v>141</v>
      </c>
      <c r="F2005" s="202" t="s">
        <v>3378</v>
      </c>
      <c r="G2005" s="202" t="s">
        <v>295</v>
      </c>
      <c r="H2005" s="202" t="s">
        <v>549</v>
      </c>
      <c r="I2005" s="202" t="s">
        <v>3909</v>
      </c>
      <c r="J2005" s="202" t="s">
        <v>2838</v>
      </c>
      <c r="K2005" s="202" t="s">
        <v>3951</v>
      </c>
      <c r="L2005" s="202" t="s">
        <v>381</v>
      </c>
      <c r="M2005" s="202" t="s">
        <v>3954</v>
      </c>
      <c r="N2005" s="202" t="s">
        <v>295</v>
      </c>
      <c r="O2005" s="202" t="s">
        <v>243</v>
      </c>
      <c r="Q2005" s="202" t="s">
        <v>295</v>
      </c>
      <c r="R2005" s="202" t="s">
        <v>428</v>
      </c>
      <c r="S2005" s="213" t="b">
        <v>0</v>
      </c>
      <c r="V2005" s="212">
        <v>43200</v>
      </c>
      <c r="W2005" s="202" t="s">
        <v>295</v>
      </c>
      <c r="X2005"/>
      <c r="Z2005" s="202" t="s">
        <v>295</v>
      </c>
      <c r="AC2005" s="202" t="s">
        <v>295</v>
      </c>
      <c r="AE2005" s="202" t="s">
        <v>243</v>
      </c>
      <c r="AF2005" s="202" t="s">
        <v>295</v>
      </c>
      <c r="AG2005" s="202" t="s">
        <v>624</v>
      </c>
      <c r="AH2005" s="212">
        <v>43336</v>
      </c>
      <c r="AI2005" s="202" t="s">
        <v>4935</v>
      </c>
      <c r="AJ2005" s="151" t="str">
        <f t="shared" si="31"/>
        <v>FS</v>
      </c>
      <c r="AK2005" s="151" t="b">
        <f>ISNUMBER(SEARCH("IRT",Table1[[#This Row],[Current_Status]]))</f>
        <v>0</v>
      </c>
      <c r="AL2005" s="152">
        <f>YEAR(Table1[[#This Row],[Project_Initiated]])</f>
        <v>2018</v>
      </c>
      <c r="AM2005" s="87">
        <v>43800</v>
      </c>
      <c r="AN2005" s="87" t="str">
        <f>IF(AND(Table1[[#This Row],[Completed Date]]&gt;="07/01/2019"+0,Table1[[#This Row],[Completed Date]]&lt;="6/30/2020"+0),"FY 19-20",IF(AND(Table1[[#This Row],[Completed Date]]&gt;="07/01/2018"+0,Table1[[#This Row],[Completed Date]]&lt;="6/30/2019"+0),"FY 18-19",""))</f>
        <v>FY 18-19</v>
      </c>
      <c r="AO2005" s="152" t="str">
        <f>IFERROR(FIND("R",Table1[[#This Row],[FS_Priority]]),"")</f>
        <v/>
      </c>
    </row>
    <row r="2006" spans="1:41" hidden="1" x14ac:dyDescent="0.25">
      <c r="A2006" s="202" t="s">
        <v>419</v>
      </c>
      <c r="B2006" s="202" t="s">
        <v>295</v>
      </c>
      <c r="C2006" s="202" t="s">
        <v>419</v>
      </c>
      <c r="D2006" s="213" t="b">
        <v>0</v>
      </c>
      <c r="E2006" s="202" t="s">
        <v>151</v>
      </c>
      <c r="F2006" s="202" t="s">
        <v>3502</v>
      </c>
      <c r="G2006" s="202" t="s">
        <v>2798</v>
      </c>
      <c r="H2006" s="202" t="s">
        <v>558</v>
      </c>
      <c r="I2006" s="202" t="s">
        <v>4091</v>
      </c>
      <c r="J2006" s="202" t="s">
        <v>2838</v>
      </c>
      <c r="K2006" s="202" t="s">
        <v>4035</v>
      </c>
      <c r="L2006" s="202" t="s">
        <v>153</v>
      </c>
      <c r="M2006" s="202" t="s">
        <v>3906</v>
      </c>
      <c r="N2006" s="202" t="s">
        <v>295</v>
      </c>
      <c r="O2006" s="202" t="s">
        <v>263</v>
      </c>
      <c r="Q2006" s="202" t="s">
        <v>399</v>
      </c>
      <c r="R2006" s="202" t="s">
        <v>399</v>
      </c>
      <c r="S2006" s="213" t="b">
        <v>0</v>
      </c>
      <c r="V2006" s="212">
        <v>43200</v>
      </c>
      <c r="W2006" s="202" t="s">
        <v>295</v>
      </c>
      <c r="X2006"/>
      <c r="Z2006" s="202" t="s">
        <v>295</v>
      </c>
      <c r="AC2006" s="202" t="s">
        <v>4493</v>
      </c>
      <c r="AE2006" s="202" t="s">
        <v>257</v>
      </c>
      <c r="AF2006" s="202" t="s">
        <v>295</v>
      </c>
      <c r="AG2006" s="202" t="s">
        <v>2884</v>
      </c>
      <c r="AH2006" s="214">
        <v>43691</v>
      </c>
      <c r="AI2006" s="202" t="s">
        <v>4935</v>
      </c>
      <c r="AJ2006" s="151" t="str">
        <f t="shared" si="31"/>
        <v>FS</v>
      </c>
      <c r="AK2006" s="151" t="b">
        <f>ISNUMBER(SEARCH("IRT",Table1[[#This Row],[Current_Status]]))</f>
        <v>0</v>
      </c>
      <c r="AL2006" s="152">
        <f>YEAR(Table1[[#This Row],[Project_Initiated]])</f>
        <v>2018</v>
      </c>
      <c r="AM2006" s="87">
        <v>43800</v>
      </c>
      <c r="AN2006" s="87" t="str">
        <f>IF(AND(Table1[[#This Row],[Completed Date]]&gt;="07/01/2019"+0,Table1[[#This Row],[Completed Date]]&lt;="6/30/2020"+0),"FY 19-20",IF(AND(Table1[[#This Row],[Completed Date]]&gt;="07/01/2018"+0,Table1[[#This Row],[Completed Date]]&lt;="6/30/2019"+0),"FY 18-19",""))</f>
        <v>FY 19-20</v>
      </c>
      <c r="AO2006" s="152" t="str">
        <f>IFERROR(FIND("R",Table1[[#This Row],[FS_Priority]]),"")</f>
        <v/>
      </c>
    </row>
    <row r="2007" spans="1:41" hidden="1" x14ac:dyDescent="0.25">
      <c r="A2007" s="202" t="s">
        <v>832</v>
      </c>
      <c r="B2007" s="202" t="s">
        <v>295</v>
      </c>
      <c r="C2007" s="202" t="s">
        <v>832</v>
      </c>
      <c r="D2007" s="213" t="b">
        <v>0</v>
      </c>
      <c r="E2007" s="202" t="s">
        <v>141</v>
      </c>
      <c r="F2007" s="202" t="s">
        <v>3377</v>
      </c>
      <c r="G2007" s="202" t="s">
        <v>295</v>
      </c>
      <c r="H2007" s="202" t="s">
        <v>551</v>
      </c>
      <c r="I2007" s="202" t="s">
        <v>3962</v>
      </c>
      <c r="J2007" s="202" t="s">
        <v>2838</v>
      </c>
      <c r="K2007" s="202" t="s">
        <v>3951</v>
      </c>
      <c r="L2007" s="202" t="s">
        <v>381</v>
      </c>
      <c r="M2007" s="202" t="s">
        <v>3963</v>
      </c>
      <c r="N2007" s="202" t="s">
        <v>295</v>
      </c>
      <c r="O2007" s="202" t="s">
        <v>243</v>
      </c>
      <c r="Q2007" s="202" t="s">
        <v>295</v>
      </c>
      <c r="R2007" s="202" t="s">
        <v>324</v>
      </c>
      <c r="S2007" s="213" t="b">
        <v>1</v>
      </c>
      <c r="V2007" s="212">
        <v>43200</v>
      </c>
      <c r="W2007" s="202" t="s">
        <v>295</v>
      </c>
      <c r="X2007"/>
      <c r="Z2007" s="202" t="s">
        <v>295</v>
      </c>
      <c r="AC2007" s="202" t="s">
        <v>295</v>
      </c>
      <c r="AE2007" s="202" t="s">
        <v>243</v>
      </c>
      <c r="AF2007" s="202" t="s">
        <v>295</v>
      </c>
      <c r="AG2007" s="202" t="s">
        <v>624</v>
      </c>
      <c r="AH2007" s="212">
        <v>43412</v>
      </c>
      <c r="AI2007" s="202" t="s">
        <v>4935</v>
      </c>
      <c r="AJ2007" s="151" t="str">
        <f t="shared" si="31"/>
        <v>FS</v>
      </c>
      <c r="AK2007" s="151" t="b">
        <f>ISNUMBER(SEARCH("IRT",Table1[[#This Row],[Current_Status]]))</f>
        <v>0</v>
      </c>
      <c r="AL2007" s="152">
        <f>YEAR(Table1[[#This Row],[Project_Initiated]])</f>
        <v>2018</v>
      </c>
      <c r="AM2007" s="87">
        <v>43800</v>
      </c>
      <c r="AN2007" s="87" t="str">
        <f>IF(AND(Table1[[#This Row],[Completed Date]]&gt;="07/01/2019"+0,Table1[[#This Row],[Completed Date]]&lt;="6/30/2020"+0),"FY 19-20",IF(AND(Table1[[#This Row],[Completed Date]]&gt;="07/01/2018"+0,Table1[[#This Row],[Completed Date]]&lt;="6/30/2019"+0),"FY 18-19",""))</f>
        <v>FY 18-19</v>
      </c>
      <c r="AO2007" s="152" t="str">
        <f>IFERROR(FIND("R",Table1[[#This Row],[FS_Priority]]),"")</f>
        <v/>
      </c>
    </row>
    <row r="2008" spans="1:41" hidden="1" x14ac:dyDescent="0.25">
      <c r="A2008" s="202" t="s">
        <v>833</v>
      </c>
      <c r="B2008" s="202" t="s">
        <v>295</v>
      </c>
      <c r="C2008" s="202" t="s">
        <v>833</v>
      </c>
      <c r="D2008" s="213" t="b">
        <v>0</v>
      </c>
      <c r="E2008" s="202" t="s">
        <v>4804</v>
      </c>
      <c r="F2008" s="202" t="s">
        <v>3579</v>
      </c>
      <c r="G2008" s="202" t="s">
        <v>295</v>
      </c>
      <c r="H2008" s="202" t="s">
        <v>2411</v>
      </c>
      <c r="I2008" s="202" t="s">
        <v>4187</v>
      </c>
      <c r="J2008" s="202" t="s">
        <v>2838</v>
      </c>
      <c r="K2008" s="202" t="s">
        <v>3793</v>
      </c>
      <c r="L2008" s="202" t="s">
        <v>332</v>
      </c>
      <c r="M2008" s="202" t="s">
        <v>4188</v>
      </c>
      <c r="N2008" s="202" t="s">
        <v>295</v>
      </c>
      <c r="O2008" s="202" t="s">
        <v>243</v>
      </c>
      <c r="Q2008" s="202" t="s">
        <v>295</v>
      </c>
      <c r="R2008" s="202" t="s">
        <v>302</v>
      </c>
      <c r="S2008" s="213" t="b">
        <v>0</v>
      </c>
      <c r="V2008" s="212">
        <v>43200</v>
      </c>
      <c r="W2008" s="202" t="s">
        <v>295</v>
      </c>
      <c r="X2008"/>
      <c r="Z2008" s="202" t="s">
        <v>295</v>
      </c>
      <c r="AC2008" s="202" t="s">
        <v>295</v>
      </c>
      <c r="AE2008" s="202" t="s">
        <v>243</v>
      </c>
      <c r="AF2008" s="202" t="s">
        <v>295</v>
      </c>
      <c r="AG2008" s="202" t="s">
        <v>624</v>
      </c>
      <c r="AH2008" s="212">
        <v>43336</v>
      </c>
      <c r="AI2008" s="202" t="s">
        <v>4935</v>
      </c>
      <c r="AJ2008" s="151" t="str">
        <f t="shared" si="31"/>
        <v>FS</v>
      </c>
      <c r="AK2008" s="151" t="b">
        <f>ISNUMBER(SEARCH("IRT",Table1[[#This Row],[Current_Status]]))</f>
        <v>0</v>
      </c>
      <c r="AL2008" s="152">
        <f>YEAR(Table1[[#This Row],[Project_Initiated]])</f>
        <v>2018</v>
      </c>
      <c r="AM2008" s="87">
        <v>43800</v>
      </c>
      <c r="AN2008" s="87" t="str">
        <f>IF(AND(Table1[[#This Row],[Completed Date]]&gt;="07/01/2019"+0,Table1[[#This Row],[Completed Date]]&lt;="6/30/2020"+0),"FY 19-20",IF(AND(Table1[[#This Row],[Completed Date]]&gt;="07/01/2018"+0,Table1[[#This Row],[Completed Date]]&lt;="6/30/2019"+0),"FY 18-19",""))</f>
        <v>FY 18-19</v>
      </c>
      <c r="AO2008" s="152" t="str">
        <f>IFERROR(FIND("R",Table1[[#This Row],[FS_Priority]]),"")</f>
        <v/>
      </c>
    </row>
    <row r="2009" spans="1:41" hidden="1" x14ac:dyDescent="0.25">
      <c r="A2009" s="202" t="s">
        <v>835</v>
      </c>
      <c r="B2009" s="202" t="s">
        <v>295</v>
      </c>
      <c r="C2009" s="202" t="s">
        <v>835</v>
      </c>
      <c r="D2009" s="213" t="b">
        <v>0</v>
      </c>
      <c r="E2009" s="202" t="s">
        <v>76</v>
      </c>
      <c r="F2009" s="202" t="s">
        <v>3300</v>
      </c>
      <c r="G2009" s="202" t="s">
        <v>295</v>
      </c>
      <c r="H2009" s="202" t="s">
        <v>1092</v>
      </c>
      <c r="I2009" s="202" t="s">
        <v>3869</v>
      </c>
      <c r="J2009" s="202" t="s">
        <v>2838</v>
      </c>
      <c r="K2009" s="202" t="s">
        <v>3856</v>
      </c>
      <c r="L2009" s="202" t="s">
        <v>77</v>
      </c>
      <c r="M2009" s="202" t="s">
        <v>3859</v>
      </c>
      <c r="N2009" s="202" t="s">
        <v>295</v>
      </c>
      <c r="O2009" s="202" t="s">
        <v>263</v>
      </c>
      <c r="Q2009" s="202" t="s">
        <v>295</v>
      </c>
      <c r="R2009" s="202" t="s">
        <v>295</v>
      </c>
      <c r="S2009" s="213" t="b">
        <v>1</v>
      </c>
      <c r="V2009" s="212">
        <v>43200</v>
      </c>
      <c r="W2009" s="202" t="s">
        <v>295</v>
      </c>
      <c r="X2009"/>
      <c r="Z2009" s="202" t="s">
        <v>295</v>
      </c>
      <c r="AC2009" s="202" t="s">
        <v>2776</v>
      </c>
      <c r="AE2009" s="202" t="s">
        <v>263</v>
      </c>
      <c r="AF2009" s="202" t="s">
        <v>295</v>
      </c>
      <c r="AG2009" s="202" t="s">
        <v>2884</v>
      </c>
      <c r="AH2009" s="214">
        <v>43353</v>
      </c>
      <c r="AI2009" s="202" t="s">
        <v>4933</v>
      </c>
      <c r="AJ2009" s="151" t="str">
        <f t="shared" si="31"/>
        <v>FS</v>
      </c>
      <c r="AK2009" s="151" t="b">
        <f>ISNUMBER(SEARCH("IRT",Table1[[#This Row],[Current_Status]]))</f>
        <v>0</v>
      </c>
      <c r="AL2009" s="152">
        <f>YEAR(Table1[[#This Row],[Project_Initiated]])</f>
        <v>2018</v>
      </c>
      <c r="AM2009" s="87">
        <v>43800</v>
      </c>
      <c r="AN2009" s="87" t="str">
        <f>IF(AND(Table1[[#This Row],[Completed Date]]&gt;="07/01/2019"+0,Table1[[#This Row],[Completed Date]]&lt;="6/30/2020"+0),"FY 19-20",IF(AND(Table1[[#This Row],[Completed Date]]&gt;="07/01/2018"+0,Table1[[#This Row],[Completed Date]]&lt;="6/30/2019"+0),"FY 18-19",""))</f>
        <v>FY 18-19</v>
      </c>
      <c r="AO2009" s="152" t="str">
        <f>IFERROR(FIND("R",Table1[[#This Row],[FS_Priority]]),"")</f>
        <v/>
      </c>
    </row>
    <row r="2010" spans="1:41" hidden="1" x14ac:dyDescent="0.25">
      <c r="A2010" s="202" t="s">
        <v>836</v>
      </c>
      <c r="B2010" s="202" t="s">
        <v>295</v>
      </c>
      <c r="C2010" s="202" t="s">
        <v>836</v>
      </c>
      <c r="D2010" s="213" t="b">
        <v>0</v>
      </c>
      <c r="E2010" s="202" t="s">
        <v>151</v>
      </c>
      <c r="F2010" s="202" t="s">
        <v>3469</v>
      </c>
      <c r="G2010" s="202" t="s">
        <v>295</v>
      </c>
      <c r="H2010" s="202" t="s">
        <v>378</v>
      </c>
      <c r="I2010" s="202" t="s">
        <v>372</v>
      </c>
      <c r="J2010" s="202" t="s">
        <v>2838</v>
      </c>
      <c r="K2010" s="202" t="s">
        <v>4035</v>
      </c>
      <c r="L2010" s="202" t="s">
        <v>153</v>
      </c>
      <c r="M2010" s="202" t="s">
        <v>4060</v>
      </c>
      <c r="N2010" s="202" t="s">
        <v>295</v>
      </c>
      <c r="O2010" s="202" t="s">
        <v>243</v>
      </c>
      <c r="Q2010" s="202" t="s">
        <v>295</v>
      </c>
      <c r="R2010" s="202" t="s">
        <v>328</v>
      </c>
      <c r="S2010" s="213" t="b">
        <v>1</v>
      </c>
      <c r="V2010" s="212">
        <v>43202</v>
      </c>
      <c r="W2010" s="202" t="s">
        <v>295</v>
      </c>
      <c r="X2010"/>
      <c r="Z2010" s="202" t="s">
        <v>295</v>
      </c>
      <c r="AC2010" s="202" t="s">
        <v>295</v>
      </c>
      <c r="AD2010" s="167"/>
      <c r="AE2010" s="202" t="s">
        <v>243</v>
      </c>
      <c r="AF2010" s="202" t="s">
        <v>295</v>
      </c>
      <c r="AG2010" s="202" t="s">
        <v>624</v>
      </c>
      <c r="AH2010" s="214">
        <v>43336</v>
      </c>
      <c r="AI2010" s="202" t="s">
        <v>4935</v>
      </c>
      <c r="AJ2010" s="151" t="str">
        <f t="shared" si="31"/>
        <v>FS</v>
      </c>
      <c r="AK2010" s="151" t="b">
        <f>ISNUMBER(SEARCH("IRT",Table1[[#This Row],[Current_Status]]))</f>
        <v>0</v>
      </c>
      <c r="AL2010" s="152">
        <f>YEAR(Table1[[#This Row],[Project_Initiated]])</f>
        <v>2018</v>
      </c>
      <c r="AM2010" s="87">
        <v>43800</v>
      </c>
      <c r="AN2010" s="87" t="str">
        <f>IF(AND(Table1[[#This Row],[Completed Date]]&gt;="07/01/2019"+0,Table1[[#This Row],[Completed Date]]&lt;="6/30/2020"+0),"FY 19-20",IF(AND(Table1[[#This Row],[Completed Date]]&gt;="07/01/2018"+0,Table1[[#This Row],[Completed Date]]&lt;="6/30/2019"+0),"FY 18-19",""))</f>
        <v>FY 18-19</v>
      </c>
      <c r="AO2010" s="152" t="str">
        <f>IFERROR(FIND("R",Table1[[#This Row],[FS_Priority]]),"")</f>
        <v/>
      </c>
    </row>
    <row r="2011" spans="1:41" hidden="1" x14ac:dyDescent="0.25">
      <c r="A2011" s="202" t="s">
        <v>837</v>
      </c>
      <c r="B2011" s="202" t="s">
        <v>295</v>
      </c>
      <c r="C2011" s="202" t="s">
        <v>837</v>
      </c>
      <c r="D2011" s="213" t="b">
        <v>0</v>
      </c>
      <c r="E2011" s="202" t="s">
        <v>76</v>
      </c>
      <c r="F2011" s="202" t="s">
        <v>3294</v>
      </c>
      <c r="G2011" s="202" t="s">
        <v>295</v>
      </c>
      <c r="H2011" s="202" t="s">
        <v>369</v>
      </c>
      <c r="I2011" s="202" t="s">
        <v>3867</v>
      </c>
      <c r="J2011" s="202" t="s">
        <v>2838</v>
      </c>
      <c r="K2011" s="202" t="s">
        <v>3856</v>
      </c>
      <c r="L2011" s="202" t="s">
        <v>77</v>
      </c>
      <c r="M2011" s="202" t="s">
        <v>3859</v>
      </c>
      <c r="N2011" s="202" t="s">
        <v>295</v>
      </c>
      <c r="O2011" s="202" t="s">
        <v>263</v>
      </c>
      <c r="Q2011" s="202" t="s">
        <v>295</v>
      </c>
      <c r="R2011" s="202" t="s">
        <v>320</v>
      </c>
      <c r="S2011" s="213" t="b">
        <v>1</v>
      </c>
      <c r="V2011" s="212">
        <v>43202</v>
      </c>
      <c r="W2011" s="202" t="s">
        <v>295</v>
      </c>
      <c r="X2011"/>
      <c r="Z2011" s="202" t="s">
        <v>295</v>
      </c>
      <c r="AC2011" s="202" t="s">
        <v>2956</v>
      </c>
      <c r="AD2011" s="167"/>
      <c r="AE2011" s="202" t="s">
        <v>257</v>
      </c>
      <c r="AF2011" s="202" t="s">
        <v>295</v>
      </c>
      <c r="AG2011" s="202" t="s">
        <v>2884</v>
      </c>
      <c r="AH2011" s="214">
        <v>43497</v>
      </c>
      <c r="AI2011" s="202" t="s">
        <v>4933</v>
      </c>
      <c r="AJ2011" s="151" t="str">
        <f t="shared" si="31"/>
        <v>FS</v>
      </c>
      <c r="AK2011" s="151" t="b">
        <f>ISNUMBER(SEARCH("IRT",Table1[[#This Row],[Current_Status]]))</f>
        <v>0</v>
      </c>
      <c r="AL2011" s="152">
        <f>YEAR(Table1[[#This Row],[Project_Initiated]])</f>
        <v>2018</v>
      </c>
      <c r="AM2011" s="87">
        <v>43800</v>
      </c>
      <c r="AN2011" s="87" t="str">
        <f>IF(AND(Table1[[#This Row],[Completed Date]]&gt;="07/01/2019"+0,Table1[[#This Row],[Completed Date]]&lt;="6/30/2020"+0),"FY 19-20",IF(AND(Table1[[#This Row],[Completed Date]]&gt;="07/01/2018"+0,Table1[[#This Row],[Completed Date]]&lt;="6/30/2019"+0),"FY 18-19",""))</f>
        <v>FY 18-19</v>
      </c>
      <c r="AO2011" s="152" t="str">
        <f>IFERROR(FIND("R",Table1[[#This Row],[FS_Priority]]),"")</f>
        <v/>
      </c>
    </row>
    <row r="2012" spans="1:41" hidden="1" x14ac:dyDescent="0.25">
      <c r="A2012" s="202" t="s">
        <v>839</v>
      </c>
      <c r="B2012" s="202" t="s">
        <v>295</v>
      </c>
      <c r="C2012" s="202" t="s">
        <v>839</v>
      </c>
      <c r="D2012" s="213" t="b">
        <v>0</v>
      </c>
      <c r="E2012" s="202" t="s">
        <v>141</v>
      </c>
      <c r="F2012" s="202" t="s">
        <v>3382</v>
      </c>
      <c r="G2012" s="202" t="s">
        <v>4488</v>
      </c>
      <c r="H2012" s="202" t="s">
        <v>536</v>
      </c>
      <c r="I2012" s="202" t="s">
        <v>3962</v>
      </c>
      <c r="J2012" s="202" t="s">
        <v>2838</v>
      </c>
      <c r="K2012" s="202" t="s">
        <v>3951</v>
      </c>
      <c r="L2012" s="202" t="s">
        <v>381</v>
      </c>
      <c r="M2012" s="202" t="s">
        <v>3974</v>
      </c>
      <c r="N2012" s="202" t="s">
        <v>4489</v>
      </c>
      <c r="O2012" s="202" t="s">
        <v>243</v>
      </c>
      <c r="P2012" s="167"/>
      <c r="Q2012" s="202" t="s">
        <v>295</v>
      </c>
      <c r="R2012" s="202" t="s">
        <v>295</v>
      </c>
      <c r="S2012" s="213" t="b">
        <v>1</v>
      </c>
      <c r="T2012" s="167"/>
      <c r="V2012" s="212">
        <v>43203</v>
      </c>
      <c r="W2012" s="202" t="s">
        <v>295</v>
      </c>
      <c r="X2012" s="167"/>
      <c r="Y2012" s="167"/>
      <c r="Z2012" s="202" t="s">
        <v>295</v>
      </c>
      <c r="AC2012" s="202" t="s">
        <v>4490</v>
      </c>
      <c r="AE2012" s="202" t="s">
        <v>243</v>
      </c>
      <c r="AF2012" s="202" t="s">
        <v>295</v>
      </c>
      <c r="AG2012" s="202" t="s">
        <v>624</v>
      </c>
      <c r="AH2012" s="214">
        <v>43336</v>
      </c>
      <c r="AI2012" s="202" t="s">
        <v>4935</v>
      </c>
      <c r="AJ2012" s="151" t="str">
        <f t="shared" si="31"/>
        <v>FS</v>
      </c>
      <c r="AK2012" s="151" t="b">
        <f>ISNUMBER(SEARCH("IRT",Table1[[#This Row],[Current_Status]]))</f>
        <v>0</v>
      </c>
      <c r="AL2012" s="152">
        <f>YEAR(Table1[[#This Row],[Project_Initiated]])</f>
        <v>2018</v>
      </c>
      <c r="AM2012" s="87">
        <v>43800</v>
      </c>
      <c r="AN2012" s="87" t="str">
        <f>IF(AND(Table1[[#This Row],[Completed Date]]&gt;="07/01/2019"+0,Table1[[#This Row],[Completed Date]]&lt;="6/30/2020"+0),"FY 19-20",IF(AND(Table1[[#This Row],[Completed Date]]&gt;="07/01/2018"+0,Table1[[#This Row],[Completed Date]]&lt;="6/30/2019"+0),"FY 18-19",""))</f>
        <v>FY 18-19</v>
      </c>
      <c r="AO2012" s="152" t="str">
        <f>IFERROR(FIND("R",Table1[[#This Row],[FS_Priority]]),"")</f>
        <v/>
      </c>
    </row>
    <row r="2013" spans="1:41" hidden="1" x14ac:dyDescent="0.25">
      <c r="A2013" s="202" t="s">
        <v>508</v>
      </c>
      <c r="B2013" s="202" t="s">
        <v>295</v>
      </c>
      <c r="C2013" s="202" t="s">
        <v>508</v>
      </c>
      <c r="D2013" s="213" t="b">
        <v>0</v>
      </c>
      <c r="E2013" s="202" t="s">
        <v>211</v>
      </c>
      <c r="F2013" s="202" t="s">
        <v>3616</v>
      </c>
      <c r="G2013" s="202" t="s">
        <v>509</v>
      </c>
      <c r="H2013" s="202" t="s">
        <v>575</v>
      </c>
      <c r="I2013" s="202" t="s">
        <v>4240</v>
      </c>
      <c r="J2013" s="202" t="s">
        <v>2851</v>
      </c>
      <c r="K2013" s="202" t="s">
        <v>4222</v>
      </c>
      <c r="L2013" s="202" t="s">
        <v>4866</v>
      </c>
      <c r="M2013" s="202" t="s">
        <v>4161</v>
      </c>
      <c r="N2013" s="202" t="s">
        <v>295</v>
      </c>
      <c r="O2013" s="202" t="s">
        <v>263</v>
      </c>
      <c r="Q2013" s="202" t="s">
        <v>295</v>
      </c>
      <c r="R2013" s="202" t="s">
        <v>295</v>
      </c>
      <c r="S2013" s="213" t="b">
        <v>0</v>
      </c>
      <c r="V2013" s="212">
        <v>43204</v>
      </c>
      <c r="W2013" s="202" t="s">
        <v>295</v>
      </c>
      <c r="X2013"/>
      <c r="Z2013" s="202" t="s">
        <v>295</v>
      </c>
      <c r="AC2013" s="202" t="s">
        <v>840</v>
      </c>
      <c r="AE2013" s="202" t="s">
        <v>257</v>
      </c>
      <c r="AF2013" s="202" t="s">
        <v>295</v>
      </c>
      <c r="AG2013" s="202" t="s">
        <v>2884</v>
      </c>
      <c r="AH2013" s="212">
        <v>43291</v>
      </c>
      <c r="AI2013" s="202" t="s">
        <v>4933</v>
      </c>
      <c r="AJ2013" s="151" t="str">
        <f t="shared" si="31"/>
        <v>FS</v>
      </c>
      <c r="AK2013" s="151" t="b">
        <f>ISNUMBER(SEARCH("IRT",Table1[[#This Row],[Current_Status]]))</f>
        <v>0</v>
      </c>
      <c r="AL2013" s="152">
        <f>YEAR(Table1[[#This Row],[Project_Initiated]])</f>
        <v>2018</v>
      </c>
      <c r="AM2013" s="87">
        <v>43800</v>
      </c>
      <c r="AN2013" s="87" t="str">
        <f>IF(AND(Table1[[#This Row],[Completed Date]]&gt;="07/01/2019"+0,Table1[[#This Row],[Completed Date]]&lt;="6/30/2020"+0),"FY 19-20",IF(AND(Table1[[#This Row],[Completed Date]]&gt;="07/01/2018"+0,Table1[[#This Row],[Completed Date]]&lt;="6/30/2019"+0),"FY 18-19",""))</f>
        <v>FY 18-19</v>
      </c>
      <c r="AO2013" s="152" t="str">
        <f>IFERROR(FIND("R",Table1[[#This Row],[FS_Priority]]),"")</f>
        <v/>
      </c>
    </row>
    <row r="2014" spans="1:41" hidden="1" x14ac:dyDescent="0.25">
      <c r="A2014" s="202" t="s">
        <v>841</v>
      </c>
      <c r="B2014" s="202" t="s">
        <v>295</v>
      </c>
      <c r="C2014" s="202" t="s">
        <v>841</v>
      </c>
      <c r="D2014" s="213" t="b">
        <v>0</v>
      </c>
      <c r="E2014" s="202" t="s">
        <v>530</v>
      </c>
      <c r="F2014" s="202" t="s">
        <v>3349</v>
      </c>
      <c r="G2014" s="202" t="s">
        <v>295</v>
      </c>
      <c r="H2014" s="202" t="s">
        <v>75</v>
      </c>
      <c r="I2014" s="202" t="s">
        <v>3937</v>
      </c>
      <c r="J2014" s="202" t="s">
        <v>2838</v>
      </c>
      <c r="K2014" s="202" t="s">
        <v>3932</v>
      </c>
      <c r="L2014" s="202" t="s">
        <v>2778</v>
      </c>
      <c r="M2014" s="202" t="s">
        <v>3935</v>
      </c>
      <c r="N2014" s="202" t="s">
        <v>295</v>
      </c>
      <c r="O2014" s="202" t="s">
        <v>243</v>
      </c>
      <c r="Q2014" s="202" t="s">
        <v>295</v>
      </c>
      <c r="R2014" s="202" t="s">
        <v>323</v>
      </c>
      <c r="S2014" s="213" t="b">
        <v>0</v>
      </c>
      <c r="V2014" s="212">
        <v>43215</v>
      </c>
      <c r="W2014" s="202" t="s">
        <v>295</v>
      </c>
      <c r="X2014"/>
      <c r="Z2014" s="202" t="s">
        <v>295</v>
      </c>
      <c r="AC2014" s="202" t="s">
        <v>295</v>
      </c>
      <c r="AE2014" s="202" t="s">
        <v>243</v>
      </c>
      <c r="AF2014" s="202" t="s">
        <v>295</v>
      </c>
      <c r="AG2014" s="202" t="s">
        <v>624</v>
      </c>
      <c r="AH2014" s="212">
        <v>43336</v>
      </c>
      <c r="AI2014" s="202" t="s">
        <v>4935</v>
      </c>
      <c r="AJ2014" s="151" t="str">
        <f t="shared" si="31"/>
        <v>FS</v>
      </c>
      <c r="AK2014" s="151" t="b">
        <f>ISNUMBER(SEARCH("IRT",Table1[[#This Row],[Current_Status]]))</f>
        <v>0</v>
      </c>
      <c r="AL2014" s="152">
        <f>YEAR(Table1[[#This Row],[Project_Initiated]])</f>
        <v>2018</v>
      </c>
      <c r="AM2014" s="87">
        <v>43800</v>
      </c>
      <c r="AN2014" s="87" t="str">
        <f>IF(AND(Table1[[#This Row],[Completed Date]]&gt;="07/01/2019"+0,Table1[[#This Row],[Completed Date]]&lt;="6/30/2020"+0),"FY 19-20",IF(AND(Table1[[#This Row],[Completed Date]]&gt;="07/01/2018"+0,Table1[[#This Row],[Completed Date]]&lt;="6/30/2019"+0),"FY 18-19",""))</f>
        <v>FY 18-19</v>
      </c>
      <c r="AO2014" s="152" t="str">
        <f>IFERROR(FIND("R",Table1[[#This Row],[FS_Priority]]),"")</f>
        <v/>
      </c>
    </row>
    <row r="2015" spans="1:41" hidden="1" x14ac:dyDescent="0.25">
      <c r="A2015" s="202" t="s">
        <v>379</v>
      </c>
      <c r="B2015" s="202" t="s">
        <v>295</v>
      </c>
      <c r="C2015" s="202" t="s">
        <v>379</v>
      </c>
      <c r="D2015" s="213" t="b">
        <v>0</v>
      </c>
      <c r="E2015" s="202" t="s">
        <v>530</v>
      </c>
      <c r="F2015" s="202" t="s">
        <v>3352</v>
      </c>
      <c r="G2015" s="202" t="s">
        <v>295</v>
      </c>
      <c r="H2015" s="202" t="s">
        <v>531</v>
      </c>
      <c r="I2015" s="202" t="s">
        <v>372</v>
      </c>
      <c r="J2015" s="202" t="s">
        <v>2838</v>
      </c>
      <c r="K2015" s="202" t="s">
        <v>3932</v>
      </c>
      <c r="L2015" s="202" t="s">
        <v>2778</v>
      </c>
      <c r="M2015" s="202" t="s">
        <v>3940</v>
      </c>
      <c r="N2015" s="202" t="s">
        <v>295</v>
      </c>
      <c r="O2015" s="202" t="s">
        <v>243</v>
      </c>
      <c r="Q2015" s="202" t="s">
        <v>302</v>
      </c>
      <c r="R2015" s="202" t="s">
        <v>320</v>
      </c>
      <c r="S2015" s="213" t="b">
        <v>0</v>
      </c>
      <c r="V2015" s="212">
        <v>43216</v>
      </c>
      <c r="W2015" s="202" t="s">
        <v>295</v>
      </c>
      <c r="X2015"/>
      <c r="Z2015" s="202" t="s">
        <v>295</v>
      </c>
      <c r="AC2015" s="202" t="s">
        <v>3163</v>
      </c>
      <c r="AE2015" s="202" t="s">
        <v>243</v>
      </c>
      <c r="AF2015" s="202" t="s">
        <v>295</v>
      </c>
      <c r="AG2015" s="202" t="s">
        <v>624</v>
      </c>
      <c r="AH2015" s="212">
        <v>43592</v>
      </c>
      <c r="AI2015" s="202" t="s">
        <v>4935</v>
      </c>
      <c r="AJ2015" s="151" t="str">
        <f t="shared" si="31"/>
        <v>FS</v>
      </c>
      <c r="AK2015" s="151" t="b">
        <f>ISNUMBER(SEARCH("IRT",Table1[[#This Row],[Current_Status]]))</f>
        <v>0</v>
      </c>
      <c r="AL2015" s="152">
        <f>YEAR(Table1[[#This Row],[Project_Initiated]])</f>
        <v>2018</v>
      </c>
      <c r="AM2015" s="87">
        <v>43800</v>
      </c>
      <c r="AN2015" s="87" t="str">
        <f>IF(AND(Table1[[#This Row],[Completed Date]]&gt;="07/01/2019"+0,Table1[[#This Row],[Completed Date]]&lt;="6/30/2020"+0),"FY 19-20",IF(AND(Table1[[#This Row],[Completed Date]]&gt;="07/01/2018"+0,Table1[[#This Row],[Completed Date]]&lt;="6/30/2019"+0),"FY 18-19",""))</f>
        <v>FY 18-19</v>
      </c>
      <c r="AO2015" s="152" t="str">
        <f>IFERROR(FIND("R",Table1[[#This Row],[FS_Priority]]),"")</f>
        <v/>
      </c>
    </row>
    <row r="2016" spans="1:41" hidden="1" x14ac:dyDescent="0.25">
      <c r="A2016" s="202" t="s">
        <v>842</v>
      </c>
      <c r="B2016" s="202" t="s">
        <v>295</v>
      </c>
      <c r="C2016" s="202" t="s">
        <v>842</v>
      </c>
      <c r="D2016" s="213" t="b">
        <v>0</v>
      </c>
      <c r="E2016" s="202" t="s">
        <v>141</v>
      </c>
      <c r="F2016" s="202" t="s">
        <v>3375</v>
      </c>
      <c r="G2016" s="202" t="s">
        <v>2786</v>
      </c>
      <c r="H2016" s="202" t="s">
        <v>548</v>
      </c>
      <c r="I2016" s="202" t="s">
        <v>372</v>
      </c>
      <c r="J2016" s="202" t="s">
        <v>2854</v>
      </c>
      <c r="K2016" s="202" t="s">
        <v>3951</v>
      </c>
      <c r="L2016" s="202" t="s">
        <v>381</v>
      </c>
      <c r="M2016" s="202" t="s">
        <v>3985</v>
      </c>
      <c r="N2016" s="202" t="s">
        <v>295</v>
      </c>
      <c r="O2016" s="202" t="s">
        <v>263</v>
      </c>
      <c r="Q2016" s="202" t="s">
        <v>295</v>
      </c>
      <c r="R2016" s="202" t="s">
        <v>305</v>
      </c>
      <c r="S2016" s="213" t="b">
        <v>1</v>
      </c>
      <c r="V2016" s="212">
        <v>43228</v>
      </c>
      <c r="W2016" s="202" t="s">
        <v>295</v>
      </c>
      <c r="X2016"/>
      <c r="Z2016" s="202" t="s">
        <v>295</v>
      </c>
      <c r="AC2016" s="202" t="s">
        <v>2871</v>
      </c>
      <c r="AE2016" s="202" t="s">
        <v>263</v>
      </c>
      <c r="AF2016" s="202" t="s">
        <v>295</v>
      </c>
      <c r="AG2016" s="202" t="s">
        <v>2884</v>
      </c>
      <c r="AH2016" s="212">
        <v>43448</v>
      </c>
      <c r="AI2016" s="202" t="s">
        <v>4935</v>
      </c>
      <c r="AJ2016" s="151" t="str">
        <f t="shared" si="31"/>
        <v>FS</v>
      </c>
      <c r="AK2016" s="151" t="b">
        <f>ISNUMBER(SEARCH("IRT",Table1[[#This Row],[Current_Status]]))</f>
        <v>0</v>
      </c>
      <c r="AL2016" s="152">
        <f>YEAR(Table1[[#This Row],[Project_Initiated]])</f>
        <v>2018</v>
      </c>
      <c r="AM2016" s="87">
        <v>43800</v>
      </c>
      <c r="AN2016" s="87" t="str">
        <f>IF(AND(Table1[[#This Row],[Completed Date]]&gt;="07/01/2019"+0,Table1[[#This Row],[Completed Date]]&lt;="6/30/2020"+0),"FY 19-20",IF(AND(Table1[[#This Row],[Completed Date]]&gt;="07/01/2018"+0,Table1[[#This Row],[Completed Date]]&lt;="6/30/2019"+0),"FY 18-19",""))</f>
        <v>FY 18-19</v>
      </c>
      <c r="AO2016" s="152" t="str">
        <f>IFERROR(FIND("R",Table1[[#This Row],[FS_Priority]]),"")</f>
        <v/>
      </c>
    </row>
    <row r="2017" spans="1:41" hidden="1" x14ac:dyDescent="0.25">
      <c r="A2017" s="202" t="s">
        <v>843</v>
      </c>
      <c r="B2017" s="202" t="s">
        <v>295</v>
      </c>
      <c r="C2017" s="202" t="s">
        <v>843</v>
      </c>
      <c r="D2017" s="213" t="b">
        <v>0</v>
      </c>
      <c r="E2017" s="202" t="s">
        <v>141</v>
      </c>
      <c r="F2017" s="202" t="s">
        <v>3384</v>
      </c>
      <c r="G2017" s="202" t="s">
        <v>295</v>
      </c>
      <c r="H2017" s="202" t="s">
        <v>549</v>
      </c>
      <c r="I2017" s="202" t="s">
        <v>3964</v>
      </c>
      <c r="J2017" s="202" t="s">
        <v>2838</v>
      </c>
      <c r="K2017" s="202" t="s">
        <v>3951</v>
      </c>
      <c r="L2017" s="202" t="s">
        <v>381</v>
      </c>
      <c r="M2017" s="202" t="s">
        <v>3952</v>
      </c>
      <c r="N2017" s="202" t="s">
        <v>295</v>
      </c>
      <c r="O2017" s="202" t="s">
        <v>243</v>
      </c>
      <c r="Q2017" s="202" t="s">
        <v>295</v>
      </c>
      <c r="R2017" s="202" t="s">
        <v>152</v>
      </c>
      <c r="S2017" s="213" t="b">
        <v>1</v>
      </c>
      <c r="V2017" s="212">
        <v>43217</v>
      </c>
      <c r="W2017" s="202" t="s">
        <v>295</v>
      </c>
      <c r="X2017"/>
      <c r="Z2017" s="202" t="s">
        <v>295</v>
      </c>
      <c r="AC2017" s="202" t="s">
        <v>295</v>
      </c>
      <c r="AE2017" s="202" t="s">
        <v>243</v>
      </c>
      <c r="AF2017" s="202" t="s">
        <v>295</v>
      </c>
      <c r="AG2017" s="202" t="s">
        <v>624</v>
      </c>
      <c r="AH2017" s="212">
        <v>43336</v>
      </c>
      <c r="AI2017" s="202" t="s">
        <v>4935</v>
      </c>
      <c r="AJ2017" s="151" t="str">
        <f t="shared" si="31"/>
        <v>FS</v>
      </c>
      <c r="AK2017" s="151" t="b">
        <f>ISNUMBER(SEARCH("IRT",Table1[[#This Row],[Current_Status]]))</f>
        <v>0</v>
      </c>
      <c r="AL2017" s="152">
        <f>YEAR(Table1[[#This Row],[Project_Initiated]])</f>
        <v>2018</v>
      </c>
      <c r="AM2017" s="87">
        <v>43800</v>
      </c>
      <c r="AN2017" s="87" t="str">
        <f>IF(AND(Table1[[#This Row],[Completed Date]]&gt;="07/01/2019"+0,Table1[[#This Row],[Completed Date]]&lt;="6/30/2020"+0),"FY 19-20",IF(AND(Table1[[#This Row],[Completed Date]]&gt;="07/01/2018"+0,Table1[[#This Row],[Completed Date]]&lt;="6/30/2019"+0),"FY 18-19",""))</f>
        <v>FY 18-19</v>
      </c>
      <c r="AO2017" s="152" t="str">
        <f>IFERROR(FIND("R",Table1[[#This Row],[FS_Priority]]),"")</f>
        <v/>
      </c>
    </row>
    <row r="2018" spans="1:41" hidden="1" x14ac:dyDescent="0.25">
      <c r="A2018" s="202" t="s">
        <v>844</v>
      </c>
      <c r="B2018" s="202" t="s">
        <v>295</v>
      </c>
      <c r="C2018" s="202" t="s">
        <v>844</v>
      </c>
      <c r="D2018" s="213" t="b">
        <v>0</v>
      </c>
      <c r="E2018" s="202" t="s">
        <v>141</v>
      </c>
      <c r="F2018" s="202" t="s">
        <v>3373</v>
      </c>
      <c r="G2018" s="202" t="s">
        <v>295</v>
      </c>
      <c r="H2018" s="202" t="s">
        <v>549</v>
      </c>
      <c r="I2018" s="202" t="s">
        <v>3961</v>
      </c>
      <c r="J2018" s="202" t="s">
        <v>2838</v>
      </c>
      <c r="K2018" s="202" t="s">
        <v>3951</v>
      </c>
      <c r="L2018" s="202" t="s">
        <v>381</v>
      </c>
      <c r="M2018" s="202" t="s">
        <v>3952</v>
      </c>
      <c r="N2018" s="202" t="s">
        <v>295</v>
      </c>
      <c r="O2018" s="202" t="s">
        <v>243</v>
      </c>
      <c r="Q2018" s="202" t="s">
        <v>295</v>
      </c>
      <c r="R2018" s="202" t="s">
        <v>313</v>
      </c>
      <c r="S2018" s="213" t="b">
        <v>1</v>
      </c>
      <c r="V2018" s="212">
        <v>43217</v>
      </c>
      <c r="W2018" s="202" t="s">
        <v>295</v>
      </c>
      <c r="X2018"/>
      <c r="Z2018" s="202" t="s">
        <v>295</v>
      </c>
      <c r="AC2018" s="202" t="s">
        <v>295</v>
      </c>
      <c r="AE2018" s="202" t="s">
        <v>243</v>
      </c>
      <c r="AF2018" s="202" t="s">
        <v>295</v>
      </c>
      <c r="AG2018" s="202" t="s">
        <v>624</v>
      </c>
      <c r="AH2018" s="212">
        <v>43336</v>
      </c>
      <c r="AI2018" s="202" t="s">
        <v>4935</v>
      </c>
      <c r="AJ2018" s="151" t="str">
        <f t="shared" si="31"/>
        <v>FS</v>
      </c>
      <c r="AK2018" s="151" t="b">
        <f>ISNUMBER(SEARCH("IRT",Table1[[#This Row],[Current_Status]]))</f>
        <v>0</v>
      </c>
      <c r="AL2018" s="152">
        <f>YEAR(Table1[[#This Row],[Project_Initiated]])</f>
        <v>2018</v>
      </c>
      <c r="AM2018" s="87">
        <v>43800</v>
      </c>
      <c r="AN2018" s="87" t="str">
        <f>IF(AND(Table1[[#This Row],[Completed Date]]&gt;="07/01/2019"+0,Table1[[#This Row],[Completed Date]]&lt;="6/30/2020"+0),"FY 19-20",IF(AND(Table1[[#This Row],[Completed Date]]&gt;="07/01/2018"+0,Table1[[#This Row],[Completed Date]]&lt;="6/30/2019"+0),"FY 18-19",""))</f>
        <v>FY 18-19</v>
      </c>
      <c r="AO2018" s="152" t="str">
        <f>IFERROR(FIND("R",Table1[[#This Row],[FS_Priority]]),"")</f>
        <v/>
      </c>
    </row>
    <row r="2019" spans="1:41" hidden="1" x14ac:dyDescent="0.25">
      <c r="A2019" s="202" t="s">
        <v>845</v>
      </c>
      <c r="B2019" s="202" t="s">
        <v>295</v>
      </c>
      <c r="C2019" s="202" t="s">
        <v>845</v>
      </c>
      <c r="D2019" s="213" t="b">
        <v>0</v>
      </c>
      <c r="E2019" s="202" t="s">
        <v>141</v>
      </c>
      <c r="F2019" s="202" t="s">
        <v>3372</v>
      </c>
      <c r="G2019" s="202" t="s">
        <v>295</v>
      </c>
      <c r="H2019" s="202" t="s">
        <v>549</v>
      </c>
      <c r="I2019" s="202" t="s">
        <v>3950</v>
      </c>
      <c r="J2019" s="202" t="s">
        <v>2838</v>
      </c>
      <c r="K2019" s="202" t="s">
        <v>3951</v>
      </c>
      <c r="L2019" s="202" t="s">
        <v>381</v>
      </c>
      <c r="M2019" s="202" t="s">
        <v>3952</v>
      </c>
      <c r="N2019" s="202" t="s">
        <v>295</v>
      </c>
      <c r="O2019" s="202" t="s">
        <v>243</v>
      </c>
      <c r="Q2019" s="202" t="s">
        <v>295</v>
      </c>
      <c r="R2019" s="202" t="s">
        <v>315</v>
      </c>
      <c r="S2019" s="213" t="b">
        <v>1</v>
      </c>
      <c r="V2019" s="212">
        <v>43217</v>
      </c>
      <c r="W2019" s="202" t="s">
        <v>295</v>
      </c>
      <c r="X2019"/>
      <c r="Z2019" s="202" t="s">
        <v>295</v>
      </c>
      <c r="AC2019" s="202" t="s">
        <v>295</v>
      </c>
      <c r="AE2019" s="202" t="s">
        <v>243</v>
      </c>
      <c r="AF2019" s="202" t="s">
        <v>295</v>
      </c>
      <c r="AG2019" s="202" t="s">
        <v>624</v>
      </c>
      <c r="AH2019" s="212">
        <v>43295</v>
      </c>
      <c r="AI2019" s="202" t="s">
        <v>4935</v>
      </c>
      <c r="AJ2019" s="151" t="str">
        <f t="shared" si="31"/>
        <v>FS</v>
      </c>
      <c r="AK2019" s="151" t="b">
        <f>ISNUMBER(SEARCH("IRT",Table1[[#This Row],[Current_Status]]))</f>
        <v>0</v>
      </c>
      <c r="AL2019" s="152">
        <f>YEAR(Table1[[#This Row],[Project_Initiated]])</f>
        <v>2018</v>
      </c>
      <c r="AM2019" s="87">
        <v>43800</v>
      </c>
      <c r="AN2019" s="87" t="str">
        <f>IF(AND(Table1[[#This Row],[Completed Date]]&gt;="07/01/2019"+0,Table1[[#This Row],[Completed Date]]&lt;="6/30/2020"+0),"FY 19-20",IF(AND(Table1[[#This Row],[Completed Date]]&gt;="07/01/2018"+0,Table1[[#This Row],[Completed Date]]&lt;="6/30/2019"+0),"FY 18-19",""))</f>
        <v>FY 18-19</v>
      </c>
      <c r="AO2019" s="152" t="str">
        <f>IFERROR(FIND("R",Table1[[#This Row],[FS_Priority]]),"")</f>
        <v/>
      </c>
    </row>
    <row r="2020" spans="1:41" hidden="1" x14ac:dyDescent="0.25">
      <c r="A2020" s="202" t="s">
        <v>402</v>
      </c>
      <c r="B2020" s="202" t="s">
        <v>295</v>
      </c>
      <c r="C2020" s="202" t="s">
        <v>402</v>
      </c>
      <c r="D2020" s="213" t="b">
        <v>0</v>
      </c>
      <c r="E2020" s="202" t="s">
        <v>141</v>
      </c>
      <c r="F2020" s="202" t="s">
        <v>3426</v>
      </c>
      <c r="G2020" s="202" t="s">
        <v>403</v>
      </c>
      <c r="H2020" s="202" t="s">
        <v>536</v>
      </c>
      <c r="I2020" s="202" t="s">
        <v>4017</v>
      </c>
      <c r="J2020" s="202" t="s">
        <v>2854</v>
      </c>
      <c r="K2020" s="202" t="s">
        <v>3951</v>
      </c>
      <c r="L2020" s="202" t="s">
        <v>381</v>
      </c>
      <c r="M2020" s="202" t="s">
        <v>3954</v>
      </c>
      <c r="N2020" s="202" t="s">
        <v>295</v>
      </c>
      <c r="O2020" s="202" t="s">
        <v>263</v>
      </c>
      <c r="Q2020" s="202" t="s">
        <v>324</v>
      </c>
      <c r="R2020" s="202" t="s">
        <v>328</v>
      </c>
      <c r="S2020" s="213" t="b">
        <v>1</v>
      </c>
      <c r="V2020" s="212">
        <v>43217</v>
      </c>
      <c r="W2020" s="202" t="s">
        <v>295</v>
      </c>
      <c r="X2020"/>
      <c r="Z2020" s="202" t="s">
        <v>295</v>
      </c>
      <c r="AC2020" s="202" t="s">
        <v>3007</v>
      </c>
      <c r="AE2020" s="202" t="s">
        <v>257</v>
      </c>
      <c r="AF2020" s="202" t="s">
        <v>295</v>
      </c>
      <c r="AG2020" s="202" t="s">
        <v>2883</v>
      </c>
      <c r="AH2020" s="212">
        <v>43510</v>
      </c>
      <c r="AI2020" s="202" t="s">
        <v>4935</v>
      </c>
      <c r="AJ2020" s="151" t="str">
        <f t="shared" si="31"/>
        <v>FS</v>
      </c>
      <c r="AK2020" s="151" t="b">
        <f>ISNUMBER(SEARCH("IRT",Table1[[#This Row],[Current_Status]]))</f>
        <v>0</v>
      </c>
      <c r="AL2020" s="152">
        <f>YEAR(Table1[[#This Row],[Project_Initiated]])</f>
        <v>2018</v>
      </c>
      <c r="AM2020" s="87">
        <v>43800</v>
      </c>
      <c r="AN2020" s="87" t="str">
        <f>IF(AND(Table1[[#This Row],[Completed Date]]&gt;="07/01/2019"+0,Table1[[#This Row],[Completed Date]]&lt;="6/30/2020"+0),"FY 19-20",IF(AND(Table1[[#This Row],[Completed Date]]&gt;="07/01/2018"+0,Table1[[#This Row],[Completed Date]]&lt;="6/30/2019"+0),"FY 18-19",""))</f>
        <v>FY 18-19</v>
      </c>
      <c r="AO2020" s="152" t="str">
        <f>IFERROR(FIND("R",Table1[[#This Row],[FS_Priority]]),"")</f>
        <v/>
      </c>
    </row>
    <row r="2021" spans="1:41" hidden="1" x14ac:dyDescent="0.25">
      <c r="A2021" s="202" t="s">
        <v>847</v>
      </c>
      <c r="B2021" s="202" t="s">
        <v>295</v>
      </c>
      <c r="C2021" s="202" t="s">
        <v>847</v>
      </c>
      <c r="D2021" s="213" t="b">
        <v>0</v>
      </c>
      <c r="E2021" s="202" t="s">
        <v>141</v>
      </c>
      <c r="F2021" s="202" t="s">
        <v>3371</v>
      </c>
      <c r="G2021" s="202" t="s">
        <v>848</v>
      </c>
      <c r="H2021" s="202" t="s">
        <v>536</v>
      </c>
      <c r="I2021" s="202" t="s">
        <v>372</v>
      </c>
      <c r="J2021" s="202" t="s">
        <v>2854</v>
      </c>
      <c r="K2021" s="202" t="s">
        <v>3951</v>
      </c>
      <c r="L2021" s="202" t="s">
        <v>381</v>
      </c>
      <c r="M2021" s="202" t="s">
        <v>3954</v>
      </c>
      <c r="N2021" s="202" t="s">
        <v>295</v>
      </c>
      <c r="O2021" s="202" t="s">
        <v>295</v>
      </c>
      <c r="Q2021" s="202" t="s">
        <v>295</v>
      </c>
      <c r="R2021" s="202" t="s">
        <v>2837</v>
      </c>
      <c r="S2021" s="213" t="b">
        <v>1</v>
      </c>
      <c r="V2021" s="212">
        <v>43217</v>
      </c>
      <c r="W2021" s="202" t="s">
        <v>295</v>
      </c>
      <c r="X2021"/>
      <c r="Z2021" s="202" t="s">
        <v>295</v>
      </c>
      <c r="AC2021" s="202" t="s">
        <v>295</v>
      </c>
      <c r="AE2021" s="202" t="s">
        <v>295</v>
      </c>
      <c r="AF2021" s="202" t="s">
        <v>295</v>
      </c>
      <c r="AG2021" s="202" t="s">
        <v>2884</v>
      </c>
      <c r="AH2021" s="212">
        <v>43283</v>
      </c>
      <c r="AI2021" s="202" t="s">
        <v>4935</v>
      </c>
      <c r="AJ2021" s="151" t="str">
        <f t="shared" si="31"/>
        <v>FS</v>
      </c>
      <c r="AK2021" s="151" t="b">
        <f>ISNUMBER(SEARCH("IRT",Table1[[#This Row],[Current_Status]]))</f>
        <v>0</v>
      </c>
      <c r="AL2021" s="152">
        <f>YEAR(Table1[[#This Row],[Project_Initiated]])</f>
        <v>2018</v>
      </c>
      <c r="AM2021" s="87">
        <v>43800</v>
      </c>
      <c r="AN2021" s="87" t="str">
        <f>IF(AND(Table1[[#This Row],[Completed Date]]&gt;="07/01/2019"+0,Table1[[#This Row],[Completed Date]]&lt;="6/30/2020"+0),"FY 19-20",IF(AND(Table1[[#This Row],[Completed Date]]&gt;="07/01/2018"+0,Table1[[#This Row],[Completed Date]]&lt;="6/30/2019"+0),"FY 18-19",""))</f>
        <v>FY 18-19</v>
      </c>
      <c r="AO2021" s="152" t="str">
        <f>IFERROR(FIND("R",Table1[[#This Row],[FS_Priority]]),"")</f>
        <v/>
      </c>
    </row>
    <row r="2022" spans="1:41" hidden="1" x14ac:dyDescent="0.25">
      <c r="A2022" s="202" t="s">
        <v>849</v>
      </c>
      <c r="B2022" s="202" t="s">
        <v>295</v>
      </c>
      <c r="C2022" s="202" t="s">
        <v>849</v>
      </c>
      <c r="D2022" s="213" t="b">
        <v>0</v>
      </c>
      <c r="E2022" s="202" t="s">
        <v>530</v>
      </c>
      <c r="F2022" s="202" t="s">
        <v>3349</v>
      </c>
      <c r="G2022" s="202" t="s">
        <v>295</v>
      </c>
      <c r="H2022" s="202" t="s">
        <v>75</v>
      </c>
      <c r="I2022" s="202" t="s">
        <v>3934</v>
      </c>
      <c r="J2022" s="202" t="s">
        <v>2838</v>
      </c>
      <c r="K2022" s="202" t="s">
        <v>3932</v>
      </c>
      <c r="L2022" s="202" t="s">
        <v>2778</v>
      </c>
      <c r="M2022" s="202" t="s">
        <v>3935</v>
      </c>
      <c r="N2022" s="202" t="s">
        <v>295</v>
      </c>
      <c r="O2022" s="202" t="s">
        <v>243</v>
      </c>
      <c r="P2022" s="167"/>
      <c r="Q2022" s="202" t="s">
        <v>295</v>
      </c>
      <c r="R2022" s="202" t="s">
        <v>324</v>
      </c>
      <c r="S2022" s="213" t="b">
        <v>0</v>
      </c>
      <c r="T2022" s="167"/>
      <c r="V2022" s="212">
        <v>43220</v>
      </c>
      <c r="W2022" s="202" t="s">
        <v>295</v>
      </c>
      <c r="X2022"/>
      <c r="Z2022" s="202" t="s">
        <v>295</v>
      </c>
      <c r="AC2022" s="202" t="s">
        <v>295</v>
      </c>
      <c r="AE2022" s="202" t="s">
        <v>243</v>
      </c>
      <c r="AF2022" s="202" t="s">
        <v>295</v>
      </c>
      <c r="AG2022" s="202" t="s">
        <v>624</v>
      </c>
      <c r="AH2022" s="214">
        <v>43336</v>
      </c>
      <c r="AI2022" s="202" t="s">
        <v>4935</v>
      </c>
      <c r="AJ2022" s="151" t="str">
        <f t="shared" si="31"/>
        <v>FS</v>
      </c>
      <c r="AK2022" s="151" t="b">
        <f>ISNUMBER(SEARCH("IRT",Table1[[#This Row],[Current_Status]]))</f>
        <v>0</v>
      </c>
      <c r="AL2022" s="152">
        <f>YEAR(Table1[[#This Row],[Project_Initiated]])</f>
        <v>2018</v>
      </c>
      <c r="AM2022" s="87">
        <v>43800</v>
      </c>
      <c r="AN2022" s="87" t="str">
        <f>IF(AND(Table1[[#This Row],[Completed Date]]&gt;="07/01/2019"+0,Table1[[#This Row],[Completed Date]]&lt;="6/30/2020"+0),"FY 19-20",IF(AND(Table1[[#This Row],[Completed Date]]&gt;="07/01/2018"+0,Table1[[#This Row],[Completed Date]]&lt;="6/30/2019"+0),"FY 18-19",""))</f>
        <v>FY 18-19</v>
      </c>
      <c r="AO2022" s="152" t="str">
        <f>IFERROR(FIND("R",Table1[[#This Row],[FS_Priority]]),"")</f>
        <v/>
      </c>
    </row>
    <row r="2023" spans="1:41" hidden="1" x14ac:dyDescent="0.25">
      <c r="A2023" s="202" t="s">
        <v>850</v>
      </c>
      <c r="B2023" s="202" t="s">
        <v>295</v>
      </c>
      <c r="C2023" s="202" t="s">
        <v>850</v>
      </c>
      <c r="D2023" s="213" t="b">
        <v>0</v>
      </c>
      <c r="E2023" s="202" t="s">
        <v>76</v>
      </c>
      <c r="F2023" s="202" t="s">
        <v>3299</v>
      </c>
      <c r="G2023" s="202" t="s">
        <v>295</v>
      </c>
      <c r="H2023" s="202" t="s">
        <v>369</v>
      </c>
      <c r="I2023" s="202" t="s">
        <v>3855</v>
      </c>
      <c r="J2023" s="202" t="s">
        <v>2838</v>
      </c>
      <c r="K2023" s="202" t="s">
        <v>3856</v>
      </c>
      <c r="L2023" s="202" t="s">
        <v>77</v>
      </c>
      <c r="M2023" s="202" t="s">
        <v>3857</v>
      </c>
      <c r="N2023" s="202" t="s">
        <v>295</v>
      </c>
      <c r="O2023" s="202" t="s">
        <v>263</v>
      </c>
      <c r="P2023" s="167"/>
      <c r="Q2023" s="202" t="s">
        <v>295</v>
      </c>
      <c r="R2023" s="202" t="s">
        <v>295</v>
      </c>
      <c r="S2023" s="213" t="b">
        <v>1</v>
      </c>
      <c r="T2023" s="167"/>
      <c r="V2023" s="212">
        <v>43221</v>
      </c>
      <c r="W2023" s="202" t="s">
        <v>295</v>
      </c>
      <c r="X2023" s="167"/>
      <c r="Y2023" s="167"/>
      <c r="Z2023" s="202" t="s">
        <v>295</v>
      </c>
      <c r="AC2023" s="202" t="s">
        <v>851</v>
      </c>
      <c r="AE2023" s="202" t="s">
        <v>263</v>
      </c>
      <c r="AF2023" s="202" t="s">
        <v>295</v>
      </c>
      <c r="AG2023" s="202" t="s">
        <v>2884</v>
      </c>
      <c r="AH2023" s="214">
        <v>43306</v>
      </c>
      <c r="AI2023" s="202" t="s">
        <v>4933</v>
      </c>
      <c r="AJ2023" s="151" t="str">
        <f t="shared" si="31"/>
        <v>FS</v>
      </c>
      <c r="AK2023" s="151" t="b">
        <f>ISNUMBER(SEARCH("IRT",Table1[[#This Row],[Current_Status]]))</f>
        <v>0</v>
      </c>
      <c r="AL2023" s="152">
        <f>YEAR(Table1[[#This Row],[Project_Initiated]])</f>
        <v>2018</v>
      </c>
      <c r="AM2023" s="87">
        <v>43800</v>
      </c>
      <c r="AN2023" s="87" t="str">
        <f>IF(AND(Table1[[#This Row],[Completed Date]]&gt;="07/01/2019"+0,Table1[[#This Row],[Completed Date]]&lt;="6/30/2020"+0),"FY 19-20",IF(AND(Table1[[#This Row],[Completed Date]]&gt;="07/01/2018"+0,Table1[[#This Row],[Completed Date]]&lt;="6/30/2019"+0),"FY 18-19",""))</f>
        <v>FY 18-19</v>
      </c>
      <c r="AO2023" s="152" t="str">
        <f>IFERROR(FIND("R",Table1[[#This Row],[FS_Priority]]),"")</f>
        <v/>
      </c>
    </row>
    <row r="2024" spans="1:41" hidden="1" x14ac:dyDescent="0.25">
      <c r="A2024" s="202" t="s">
        <v>853</v>
      </c>
      <c r="B2024" s="202" t="s">
        <v>295</v>
      </c>
      <c r="C2024" s="202" t="s">
        <v>853</v>
      </c>
      <c r="D2024" s="213" t="b">
        <v>0</v>
      </c>
      <c r="E2024" s="202" t="s">
        <v>76</v>
      </c>
      <c r="F2024" s="202" t="s">
        <v>3302</v>
      </c>
      <c r="G2024" s="202" t="s">
        <v>295</v>
      </c>
      <c r="H2024" s="202" t="s">
        <v>369</v>
      </c>
      <c r="I2024" s="202" t="s">
        <v>3860</v>
      </c>
      <c r="J2024" s="202" t="s">
        <v>2838</v>
      </c>
      <c r="K2024" s="202" t="s">
        <v>3856</v>
      </c>
      <c r="L2024" s="202" t="s">
        <v>77</v>
      </c>
      <c r="M2024" s="202" t="s">
        <v>3857</v>
      </c>
      <c r="N2024" s="202" t="s">
        <v>295</v>
      </c>
      <c r="O2024" s="202" t="s">
        <v>263</v>
      </c>
      <c r="P2024" s="167"/>
      <c r="Q2024" s="202" t="s">
        <v>295</v>
      </c>
      <c r="R2024" s="202" t="s">
        <v>295</v>
      </c>
      <c r="S2024" s="213" t="b">
        <v>1</v>
      </c>
      <c r="T2024" s="167"/>
      <c r="V2024" s="212">
        <v>43221</v>
      </c>
      <c r="W2024" s="202" t="s">
        <v>295</v>
      </c>
      <c r="X2024" s="167"/>
      <c r="Y2024" s="167"/>
      <c r="Z2024" s="202" t="s">
        <v>295</v>
      </c>
      <c r="AC2024" s="202" t="s">
        <v>854</v>
      </c>
      <c r="AE2024" s="202" t="s">
        <v>263</v>
      </c>
      <c r="AF2024" s="202" t="s">
        <v>295</v>
      </c>
      <c r="AG2024" s="202" t="s">
        <v>2884</v>
      </c>
      <c r="AH2024" s="214">
        <v>43306</v>
      </c>
      <c r="AI2024" s="202" t="s">
        <v>4933</v>
      </c>
      <c r="AJ2024" s="151" t="str">
        <f t="shared" si="31"/>
        <v>FS</v>
      </c>
      <c r="AK2024" s="151" t="b">
        <f>ISNUMBER(SEARCH("IRT",Table1[[#This Row],[Current_Status]]))</f>
        <v>0</v>
      </c>
      <c r="AL2024" s="152">
        <f>YEAR(Table1[[#This Row],[Project_Initiated]])</f>
        <v>2018</v>
      </c>
      <c r="AM2024" s="87">
        <v>43800</v>
      </c>
      <c r="AN2024" s="87" t="str">
        <f>IF(AND(Table1[[#This Row],[Completed Date]]&gt;="07/01/2019"+0,Table1[[#This Row],[Completed Date]]&lt;="6/30/2020"+0),"FY 19-20",IF(AND(Table1[[#This Row],[Completed Date]]&gt;="07/01/2018"+0,Table1[[#This Row],[Completed Date]]&lt;="6/30/2019"+0),"FY 18-19",""))</f>
        <v>FY 18-19</v>
      </c>
      <c r="AO2024" s="152" t="str">
        <f>IFERROR(FIND("R",Table1[[#This Row],[FS_Priority]]),"")</f>
        <v/>
      </c>
    </row>
    <row r="2025" spans="1:41" hidden="1" x14ac:dyDescent="0.25">
      <c r="A2025" s="202" t="s">
        <v>855</v>
      </c>
      <c r="B2025" s="202" t="s">
        <v>295</v>
      </c>
      <c r="C2025" s="202" t="s">
        <v>855</v>
      </c>
      <c r="D2025" s="213" t="b">
        <v>0</v>
      </c>
      <c r="E2025" s="202" t="s">
        <v>76</v>
      </c>
      <c r="F2025" s="202" t="s">
        <v>3298</v>
      </c>
      <c r="G2025" s="202" t="s">
        <v>295</v>
      </c>
      <c r="H2025" s="202" t="s">
        <v>369</v>
      </c>
      <c r="I2025" s="202" t="s">
        <v>3862</v>
      </c>
      <c r="J2025" s="202" t="s">
        <v>2838</v>
      </c>
      <c r="K2025" s="202" t="s">
        <v>3856</v>
      </c>
      <c r="L2025" s="202" t="s">
        <v>77</v>
      </c>
      <c r="M2025" s="202" t="s">
        <v>3857</v>
      </c>
      <c r="N2025" s="202" t="s">
        <v>295</v>
      </c>
      <c r="O2025" s="202" t="s">
        <v>263</v>
      </c>
      <c r="P2025" s="167"/>
      <c r="Q2025" s="202" t="s">
        <v>295</v>
      </c>
      <c r="R2025" s="202" t="s">
        <v>295</v>
      </c>
      <c r="S2025" s="213" t="b">
        <v>1</v>
      </c>
      <c r="T2025" s="167"/>
      <c r="V2025" s="212">
        <v>43221</v>
      </c>
      <c r="W2025" s="202" t="s">
        <v>295</v>
      </c>
      <c r="X2025" s="167"/>
      <c r="Y2025" s="167"/>
      <c r="Z2025" s="202" t="s">
        <v>295</v>
      </c>
      <c r="AC2025" s="202" t="s">
        <v>856</v>
      </c>
      <c r="AE2025" s="202" t="s">
        <v>243</v>
      </c>
      <c r="AF2025" s="202" t="s">
        <v>295</v>
      </c>
      <c r="AG2025" s="202" t="s">
        <v>2884</v>
      </c>
      <c r="AH2025" s="214">
        <v>43292</v>
      </c>
      <c r="AI2025" s="202" t="s">
        <v>4933</v>
      </c>
      <c r="AJ2025" s="151" t="str">
        <f t="shared" si="31"/>
        <v>FS</v>
      </c>
      <c r="AK2025" s="151" t="b">
        <f>ISNUMBER(SEARCH("IRT",Table1[[#This Row],[Current_Status]]))</f>
        <v>0</v>
      </c>
      <c r="AL2025" s="152">
        <f>YEAR(Table1[[#This Row],[Project_Initiated]])</f>
        <v>2018</v>
      </c>
      <c r="AM2025" s="87">
        <v>43800</v>
      </c>
      <c r="AN2025" s="87" t="str">
        <f>IF(AND(Table1[[#This Row],[Completed Date]]&gt;="07/01/2019"+0,Table1[[#This Row],[Completed Date]]&lt;="6/30/2020"+0),"FY 19-20",IF(AND(Table1[[#This Row],[Completed Date]]&gt;="07/01/2018"+0,Table1[[#This Row],[Completed Date]]&lt;="6/30/2019"+0),"FY 18-19",""))</f>
        <v>FY 18-19</v>
      </c>
      <c r="AO2025" s="152" t="str">
        <f>IFERROR(FIND("R",Table1[[#This Row],[FS_Priority]]),"")</f>
        <v/>
      </c>
    </row>
    <row r="2026" spans="1:41" hidden="1" x14ac:dyDescent="0.25">
      <c r="A2026" s="202" t="s">
        <v>857</v>
      </c>
      <c r="B2026" s="202" t="s">
        <v>295</v>
      </c>
      <c r="C2026" s="202" t="s">
        <v>857</v>
      </c>
      <c r="D2026" s="213" t="b">
        <v>0</v>
      </c>
      <c r="E2026" s="202" t="s">
        <v>526</v>
      </c>
      <c r="F2026" s="202" t="s">
        <v>3594</v>
      </c>
      <c r="G2026" s="202" t="s">
        <v>295</v>
      </c>
      <c r="H2026" s="202" t="s">
        <v>548</v>
      </c>
      <c r="I2026" s="202" t="s">
        <v>4207</v>
      </c>
      <c r="J2026" s="202" t="s">
        <v>2838</v>
      </c>
      <c r="K2026" s="202" t="s">
        <v>4208</v>
      </c>
      <c r="L2026" s="202" t="s">
        <v>203</v>
      </c>
      <c r="M2026" s="202" t="s">
        <v>4209</v>
      </c>
      <c r="N2026" s="202" t="s">
        <v>295</v>
      </c>
      <c r="O2026" s="202" t="s">
        <v>243</v>
      </c>
      <c r="P2026" s="167"/>
      <c r="Q2026" s="202" t="s">
        <v>295</v>
      </c>
      <c r="R2026" s="202" t="s">
        <v>324</v>
      </c>
      <c r="S2026" s="213" t="b">
        <v>0</v>
      </c>
      <c r="T2026" s="167"/>
      <c r="V2026" s="212">
        <v>43222</v>
      </c>
      <c r="W2026" s="202" t="s">
        <v>295</v>
      </c>
      <c r="X2026" s="167"/>
      <c r="Y2026" s="167"/>
      <c r="Z2026" s="202" t="s">
        <v>295</v>
      </c>
      <c r="AC2026" s="202" t="s">
        <v>295</v>
      </c>
      <c r="AE2026" s="202" t="s">
        <v>243</v>
      </c>
      <c r="AF2026" s="202" t="s">
        <v>295</v>
      </c>
      <c r="AG2026" s="202" t="s">
        <v>624</v>
      </c>
      <c r="AH2026" s="214">
        <v>43329</v>
      </c>
      <c r="AI2026" s="202" t="s">
        <v>4935</v>
      </c>
      <c r="AJ2026" s="151" t="str">
        <f t="shared" si="31"/>
        <v>FS</v>
      </c>
      <c r="AK2026" s="151" t="b">
        <f>ISNUMBER(SEARCH("IRT",Table1[[#This Row],[Current_Status]]))</f>
        <v>0</v>
      </c>
      <c r="AL2026" s="152">
        <f>YEAR(Table1[[#This Row],[Project_Initiated]])</f>
        <v>2018</v>
      </c>
      <c r="AM2026" s="87">
        <v>43800</v>
      </c>
      <c r="AN2026" s="87" t="str">
        <f>IF(AND(Table1[[#This Row],[Completed Date]]&gt;="07/01/2019"+0,Table1[[#This Row],[Completed Date]]&lt;="6/30/2020"+0),"FY 19-20",IF(AND(Table1[[#This Row],[Completed Date]]&gt;="07/01/2018"+0,Table1[[#This Row],[Completed Date]]&lt;="6/30/2019"+0),"FY 18-19",""))</f>
        <v>FY 18-19</v>
      </c>
      <c r="AO2026" s="152" t="str">
        <f>IFERROR(FIND("R",Table1[[#This Row],[FS_Priority]]),"")</f>
        <v/>
      </c>
    </row>
    <row r="2027" spans="1:41" hidden="1" x14ac:dyDescent="0.25">
      <c r="A2027" s="202" t="s">
        <v>858</v>
      </c>
      <c r="B2027" s="202" t="s">
        <v>295</v>
      </c>
      <c r="C2027" s="202" t="s">
        <v>858</v>
      </c>
      <c r="D2027" s="213" t="b">
        <v>0</v>
      </c>
      <c r="E2027" s="202" t="s">
        <v>76</v>
      </c>
      <c r="F2027" s="202" t="s">
        <v>3297</v>
      </c>
      <c r="G2027" s="202" t="s">
        <v>295</v>
      </c>
      <c r="H2027" s="202" t="s">
        <v>369</v>
      </c>
      <c r="I2027" s="202" t="s">
        <v>3863</v>
      </c>
      <c r="J2027" s="202" t="s">
        <v>2838</v>
      </c>
      <c r="K2027" s="202" t="s">
        <v>3856</v>
      </c>
      <c r="L2027" s="202" t="s">
        <v>77</v>
      </c>
      <c r="M2027" s="202" t="s">
        <v>3864</v>
      </c>
      <c r="N2027" s="202" t="s">
        <v>295</v>
      </c>
      <c r="O2027" s="202" t="s">
        <v>263</v>
      </c>
      <c r="P2027" s="167"/>
      <c r="Q2027" s="202" t="s">
        <v>295</v>
      </c>
      <c r="R2027" s="202" t="s">
        <v>295</v>
      </c>
      <c r="S2027" s="213" t="b">
        <v>1</v>
      </c>
      <c r="V2027" s="212">
        <v>43200</v>
      </c>
      <c r="W2027" s="202" t="s">
        <v>295</v>
      </c>
      <c r="X2027"/>
      <c r="Z2027" s="202" t="s">
        <v>295</v>
      </c>
      <c r="AC2027" s="202" t="s">
        <v>859</v>
      </c>
      <c r="AE2027" s="202" t="s">
        <v>263</v>
      </c>
      <c r="AF2027" s="202" t="s">
        <v>295</v>
      </c>
      <c r="AG2027" s="202" t="s">
        <v>2884</v>
      </c>
      <c r="AH2027" s="214">
        <v>43362</v>
      </c>
      <c r="AI2027" s="202" t="s">
        <v>4933</v>
      </c>
      <c r="AJ2027" s="151" t="str">
        <f t="shared" si="31"/>
        <v>FS</v>
      </c>
      <c r="AK2027" s="151" t="b">
        <f>ISNUMBER(SEARCH("IRT",Table1[[#This Row],[Current_Status]]))</f>
        <v>0</v>
      </c>
      <c r="AL2027" s="152">
        <f>YEAR(Table1[[#This Row],[Project_Initiated]])</f>
        <v>2018</v>
      </c>
      <c r="AM2027" s="87">
        <v>43800</v>
      </c>
      <c r="AN2027" s="87" t="str">
        <f>IF(AND(Table1[[#This Row],[Completed Date]]&gt;="07/01/2019"+0,Table1[[#This Row],[Completed Date]]&lt;="6/30/2020"+0),"FY 19-20",IF(AND(Table1[[#This Row],[Completed Date]]&gt;="07/01/2018"+0,Table1[[#This Row],[Completed Date]]&lt;="6/30/2019"+0),"FY 18-19",""))</f>
        <v>FY 18-19</v>
      </c>
      <c r="AO2027" s="152" t="str">
        <f>IFERROR(FIND("R",Table1[[#This Row],[FS_Priority]]),"")</f>
        <v/>
      </c>
    </row>
    <row r="2028" spans="1:41" hidden="1" x14ac:dyDescent="0.25">
      <c r="A2028" s="202" t="s">
        <v>861</v>
      </c>
      <c r="B2028" s="202" t="s">
        <v>295</v>
      </c>
      <c r="C2028" s="202" t="s">
        <v>861</v>
      </c>
      <c r="D2028" s="213" t="b">
        <v>0</v>
      </c>
      <c r="E2028" s="202" t="s">
        <v>4804</v>
      </c>
      <c r="F2028" s="202" t="s">
        <v>3270</v>
      </c>
      <c r="G2028" s="202" t="s">
        <v>295</v>
      </c>
      <c r="H2028" s="202" t="s">
        <v>862</v>
      </c>
      <c r="I2028" s="202" t="s">
        <v>3795</v>
      </c>
      <c r="J2028" s="202" t="s">
        <v>2838</v>
      </c>
      <c r="K2028" s="202" t="s">
        <v>3793</v>
      </c>
      <c r="L2028" s="202" t="s">
        <v>332</v>
      </c>
      <c r="M2028" s="202" t="s">
        <v>3794</v>
      </c>
      <c r="N2028" s="202" t="s">
        <v>295</v>
      </c>
      <c r="O2028" s="202" t="s">
        <v>243</v>
      </c>
      <c r="P2028" s="167"/>
      <c r="Q2028" s="202" t="s">
        <v>295</v>
      </c>
      <c r="R2028" s="202" t="s">
        <v>295</v>
      </c>
      <c r="S2028" s="213" t="b">
        <v>0</v>
      </c>
      <c r="T2028" s="167"/>
      <c r="V2028" s="212">
        <v>43224</v>
      </c>
      <c r="W2028" s="202" t="s">
        <v>295</v>
      </c>
      <c r="X2028"/>
      <c r="Z2028" s="202" t="s">
        <v>295</v>
      </c>
      <c r="AC2028" s="202" t="s">
        <v>295</v>
      </c>
      <c r="AE2028" s="202" t="s">
        <v>243</v>
      </c>
      <c r="AF2028" s="202" t="s">
        <v>295</v>
      </c>
      <c r="AG2028" s="202" t="s">
        <v>624</v>
      </c>
      <c r="AH2028" s="214">
        <v>43294</v>
      </c>
      <c r="AI2028" s="202" t="s">
        <v>4935</v>
      </c>
      <c r="AJ2028" s="151" t="str">
        <f t="shared" si="31"/>
        <v>FS</v>
      </c>
      <c r="AK2028" s="151" t="b">
        <f>ISNUMBER(SEARCH("IRT",Table1[[#This Row],[Current_Status]]))</f>
        <v>0</v>
      </c>
      <c r="AL2028" s="152">
        <f>YEAR(Table1[[#This Row],[Project_Initiated]])</f>
        <v>2018</v>
      </c>
      <c r="AM2028" s="87">
        <v>43800</v>
      </c>
      <c r="AN2028" s="87" t="str">
        <f>IF(AND(Table1[[#This Row],[Completed Date]]&gt;="07/01/2019"+0,Table1[[#This Row],[Completed Date]]&lt;="6/30/2020"+0),"FY 19-20",IF(AND(Table1[[#This Row],[Completed Date]]&gt;="07/01/2018"+0,Table1[[#This Row],[Completed Date]]&lt;="6/30/2019"+0),"FY 18-19",""))</f>
        <v>FY 18-19</v>
      </c>
      <c r="AO2028" s="152" t="str">
        <f>IFERROR(FIND("R",Table1[[#This Row],[FS_Priority]]),"")</f>
        <v/>
      </c>
    </row>
    <row r="2029" spans="1:41" hidden="1" x14ac:dyDescent="0.25">
      <c r="A2029" s="202" t="s">
        <v>863</v>
      </c>
      <c r="B2029" s="202" t="s">
        <v>295</v>
      </c>
      <c r="C2029" s="202" t="s">
        <v>863</v>
      </c>
      <c r="D2029" s="213" t="b">
        <v>0</v>
      </c>
      <c r="E2029" s="202" t="s">
        <v>151</v>
      </c>
      <c r="F2029" s="202" t="s">
        <v>3465</v>
      </c>
      <c r="G2029" s="202" t="s">
        <v>295</v>
      </c>
      <c r="H2029" s="202" t="s">
        <v>550</v>
      </c>
      <c r="I2029" s="202" t="s">
        <v>4051</v>
      </c>
      <c r="J2029" s="202" t="s">
        <v>2838</v>
      </c>
      <c r="K2029" s="202" t="s">
        <v>4035</v>
      </c>
      <c r="L2029" s="202" t="s">
        <v>153</v>
      </c>
      <c r="M2029" s="202" t="s">
        <v>4050</v>
      </c>
      <c r="N2029" s="202" t="s">
        <v>295</v>
      </c>
      <c r="O2029" s="202" t="s">
        <v>243</v>
      </c>
      <c r="P2029" s="167"/>
      <c r="Q2029" s="202" t="s">
        <v>295</v>
      </c>
      <c r="R2029" s="202" t="s">
        <v>264</v>
      </c>
      <c r="S2029" s="213" t="b">
        <v>1</v>
      </c>
      <c r="T2029" s="167"/>
      <c r="V2029" s="212">
        <v>43229</v>
      </c>
      <c r="W2029" s="202" t="s">
        <v>295</v>
      </c>
      <c r="X2029" s="167"/>
      <c r="Y2029" s="167"/>
      <c r="Z2029" s="202" t="s">
        <v>295</v>
      </c>
      <c r="AC2029" s="202" t="s">
        <v>295</v>
      </c>
      <c r="AE2029" s="202" t="s">
        <v>243</v>
      </c>
      <c r="AF2029" s="202" t="s">
        <v>295</v>
      </c>
      <c r="AG2029" s="202" t="s">
        <v>624</v>
      </c>
      <c r="AH2029" s="214">
        <v>43336</v>
      </c>
      <c r="AI2029" s="202" t="s">
        <v>4935</v>
      </c>
      <c r="AJ2029" s="151" t="str">
        <f t="shared" si="31"/>
        <v>FS</v>
      </c>
      <c r="AK2029" s="151" t="b">
        <f>ISNUMBER(SEARCH("IRT",Table1[[#This Row],[Current_Status]]))</f>
        <v>0</v>
      </c>
      <c r="AL2029" s="152">
        <f>YEAR(Table1[[#This Row],[Project_Initiated]])</f>
        <v>2018</v>
      </c>
      <c r="AM2029" s="87">
        <v>43800</v>
      </c>
      <c r="AN2029" s="87" t="str">
        <f>IF(AND(Table1[[#This Row],[Completed Date]]&gt;="07/01/2019"+0,Table1[[#This Row],[Completed Date]]&lt;="6/30/2020"+0),"FY 19-20",IF(AND(Table1[[#This Row],[Completed Date]]&gt;="07/01/2018"+0,Table1[[#This Row],[Completed Date]]&lt;="6/30/2019"+0),"FY 18-19",""))</f>
        <v>FY 18-19</v>
      </c>
      <c r="AO2029" s="152" t="str">
        <f>IFERROR(FIND("R",Table1[[#This Row],[FS_Priority]]),"")</f>
        <v/>
      </c>
    </row>
    <row r="2030" spans="1:41" hidden="1" x14ac:dyDescent="0.25">
      <c r="A2030" s="202" t="s">
        <v>864</v>
      </c>
      <c r="B2030" s="202" t="s">
        <v>295</v>
      </c>
      <c r="C2030" s="202" t="s">
        <v>864</v>
      </c>
      <c r="D2030" s="213" t="b">
        <v>0</v>
      </c>
      <c r="E2030" s="202" t="s">
        <v>371</v>
      </c>
      <c r="F2030" s="202" t="s">
        <v>3343</v>
      </c>
      <c r="G2030" s="202" t="s">
        <v>295</v>
      </c>
      <c r="H2030" s="202" t="s">
        <v>549</v>
      </c>
      <c r="I2030" s="202" t="s">
        <v>3909</v>
      </c>
      <c r="J2030" s="202" t="s">
        <v>2838</v>
      </c>
      <c r="K2030" s="202" t="s">
        <v>295</v>
      </c>
      <c r="L2030" s="202" t="s">
        <v>295</v>
      </c>
      <c r="M2030" s="202" t="s">
        <v>3910</v>
      </c>
      <c r="N2030" s="202" t="s">
        <v>295</v>
      </c>
      <c r="O2030" s="202" t="s">
        <v>263</v>
      </c>
      <c r="P2030" s="167"/>
      <c r="Q2030" s="202" t="s">
        <v>295</v>
      </c>
      <c r="R2030" s="202" t="s">
        <v>2833</v>
      </c>
      <c r="S2030" s="213" t="b">
        <v>0</v>
      </c>
      <c r="T2030" s="167"/>
      <c r="V2030" s="212">
        <v>43230</v>
      </c>
      <c r="W2030" s="202" t="s">
        <v>295</v>
      </c>
      <c r="X2030" s="167"/>
      <c r="Y2030" s="167"/>
      <c r="Z2030" s="202" t="s">
        <v>295</v>
      </c>
      <c r="AC2030" s="202" t="s">
        <v>3099</v>
      </c>
      <c r="AE2030" s="202" t="s">
        <v>295</v>
      </c>
      <c r="AF2030" s="202" t="s">
        <v>295</v>
      </c>
      <c r="AG2030" s="202" t="s">
        <v>2883</v>
      </c>
      <c r="AH2030" s="214">
        <v>43570</v>
      </c>
      <c r="AI2030" s="202" t="s">
        <v>4935</v>
      </c>
      <c r="AJ2030" s="151" t="str">
        <f t="shared" si="31"/>
        <v>FS</v>
      </c>
      <c r="AK2030" s="151" t="b">
        <f>ISNUMBER(SEARCH("IRT",Table1[[#This Row],[Current_Status]]))</f>
        <v>0</v>
      </c>
      <c r="AL2030" s="152">
        <f>YEAR(Table1[[#This Row],[Project_Initiated]])</f>
        <v>2018</v>
      </c>
      <c r="AM2030" s="87">
        <v>43800</v>
      </c>
      <c r="AN2030" s="87" t="str">
        <f>IF(AND(Table1[[#This Row],[Completed Date]]&gt;="07/01/2019"+0,Table1[[#This Row],[Completed Date]]&lt;="6/30/2020"+0),"FY 19-20",IF(AND(Table1[[#This Row],[Completed Date]]&gt;="07/01/2018"+0,Table1[[#This Row],[Completed Date]]&lt;="6/30/2019"+0),"FY 18-19",""))</f>
        <v>FY 18-19</v>
      </c>
      <c r="AO2030" s="152" t="str">
        <f>IFERROR(FIND("R",Table1[[#This Row],[FS_Priority]]),"")</f>
        <v/>
      </c>
    </row>
    <row r="2031" spans="1:41" hidden="1" x14ac:dyDescent="0.25">
      <c r="A2031" s="202" t="s">
        <v>439</v>
      </c>
      <c r="B2031" s="202" t="s">
        <v>295</v>
      </c>
      <c r="C2031" s="202" t="s">
        <v>439</v>
      </c>
      <c r="D2031" s="213" t="b">
        <v>0</v>
      </c>
      <c r="E2031" s="202" t="s">
        <v>151</v>
      </c>
      <c r="F2031" s="202" t="s">
        <v>3517</v>
      </c>
      <c r="G2031" s="202" t="s">
        <v>295</v>
      </c>
      <c r="H2031" s="202" t="s">
        <v>559</v>
      </c>
      <c r="I2031" s="202" t="s">
        <v>4103</v>
      </c>
      <c r="J2031" s="202" t="s">
        <v>2838</v>
      </c>
      <c r="K2031" s="202" t="s">
        <v>4035</v>
      </c>
      <c r="L2031" s="202" t="s">
        <v>153</v>
      </c>
      <c r="M2031" s="202" t="s">
        <v>4048</v>
      </c>
      <c r="N2031" s="202" t="s">
        <v>295</v>
      </c>
      <c r="O2031" s="202" t="s">
        <v>243</v>
      </c>
      <c r="P2031" s="167"/>
      <c r="Q2031" s="202" t="s">
        <v>440</v>
      </c>
      <c r="R2031" s="202" t="s">
        <v>2833</v>
      </c>
      <c r="S2031" s="213" t="b">
        <v>0</v>
      </c>
      <c r="T2031" s="167"/>
      <c r="V2031" s="212">
        <v>43230</v>
      </c>
      <c r="W2031" s="202" t="s">
        <v>295</v>
      </c>
      <c r="X2031" s="167"/>
      <c r="Y2031" s="167"/>
      <c r="Z2031" s="202" t="s">
        <v>295</v>
      </c>
      <c r="AC2031" s="202" t="s">
        <v>2890</v>
      </c>
      <c r="AE2031" s="202" t="s">
        <v>243</v>
      </c>
      <c r="AF2031" s="202" t="s">
        <v>295</v>
      </c>
      <c r="AG2031" s="202" t="s">
        <v>624</v>
      </c>
      <c r="AH2031" s="214">
        <v>43476</v>
      </c>
      <c r="AI2031" s="202" t="s">
        <v>4935</v>
      </c>
      <c r="AJ2031" s="151" t="str">
        <f t="shared" si="31"/>
        <v>FS</v>
      </c>
      <c r="AK2031" s="151" t="b">
        <f>ISNUMBER(SEARCH("IRT",Table1[[#This Row],[Current_Status]]))</f>
        <v>0</v>
      </c>
      <c r="AL2031" s="152">
        <f>YEAR(Table1[[#This Row],[Project_Initiated]])</f>
        <v>2018</v>
      </c>
      <c r="AM2031" s="87">
        <v>43800</v>
      </c>
      <c r="AN2031" s="87" t="str">
        <f>IF(AND(Table1[[#This Row],[Completed Date]]&gt;="07/01/2019"+0,Table1[[#This Row],[Completed Date]]&lt;="6/30/2020"+0),"FY 19-20",IF(AND(Table1[[#This Row],[Completed Date]]&gt;="07/01/2018"+0,Table1[[#This Row],[Completed Date]]&lt;="6/30/2019"+0),"FY 18-19",""))</f>
        <v>FY 18-19</v>
      </c>
      <c r="AO2031" s="152" t="str">
        <f>IFERROR(FIND("R",Table1[[#This Row],[FS_Priority]]),"")</f>
        <v/>
      </c>
    </row>
    <row r="2032" spans="1:41" hidden="1" x14ac:dyDescent="0.25">
      <c r="A2032" s="202" t="s">
        <v>865</v>
      </c>
      <c r="B2032" s="202" t="s">
        <v>295</v>
      </c>
      <c r="C2032" s="202" t="s">
        <v>865</v>
      </c>
      <c r="D2032" s="213" t="b">
        <v>0</v>
      </c>
      <c r="E2032" s="202" t="s">
        <v>76</v>
      </c>
      <c r="F2032" s="202" t="s">
        <v>3336</v>
      </c>
      <c r="G2032" s="202" t="s">
        <v>295</v>
      </c>
      <c r="H2032" s="202" t="s">
        <v>1092</v>
      </c>
      <c r="I2032" s="202" t="s">
        <v>3898</v>
      </c>
      <c r="J2032" s="202" t="s">
        <v>2838</v>
      </c>
      <c r="K2032" s="202" t="s">
        <v>3856</v>
      </c>
      <c r="L2032" s="202" t="s">
        <v>77</v>
      </c>
      <c r="M2032" s="202" t="s">
        <v>3859</v>
      </c>
      <c r="N2032" s="202" t="s">
        <v>295</v>
      </c>
      <c r="O2032" s="202" t="s">
        <v>243</v>
      </c>
      <c r="P2032" s="167"/>
      <c r="Q2032" s="202" t="s">
        <v>576</v>
      </c>
      <c r="R2032" s="202" t="s">
        <v>305</v>
      </c>
      <c r="S2032" s="213" t="b">
        <v>0</v>
      </c>
      <c r="V2032" s="212">
        <v>43234</v>
      </c>
      <c r="W2032" s="202" t="s">
        <v>295</v>
      </c>
      <c r="X2032"/>
      <c r="Z2032" s="202" t="s">
        <v>295</v>
      </c>
      <c r="AC2032" s="202" t="s">
        <v>295</v>
      </c>
      <c r="AE2032" s="202" t="s">
        <v>243</v>
      </c>
      <c r="AF2032" s="202" t="s">
        <v>295</v>
      </c>
      <c r="AG2032" s="202" t="s">
        <v>624</v>
      </c>
      <c r="AH2032" s="214">
        <v>43353</v>
      </c>
      <c r="AI2032" s="202" t="s">
        <v>4935</v>
      </c>
      <c r="AJ2032" s="151" t="str">
        <f t="shared" si="31"/>
        <v>FS</v>
      </c>
      <c r="AK2032" s="151" t="b">
        <f>ISNUMBER(SEARCH("IRT",Table1[[#This Row],[Current_Status]]))</f>
        <v>0</v>
      </c>
      <c r="AL2032" s="152">
        <f>YEAR(Table1[[#This Row],[Project_Initiated]])</f>
        <v>2018</v>
      </c>
      <c r="AM2032" s="87">
        <v>43800</v>
      </c>
      <c r="AN2032" s="87" t="str">
        <f>IF(AND(Table1[[#This Row],[Completed Date]]&gt;="07/01/2019"+0,Table1[[#This Row],[Completed Date]]&lt;="6/30/2020"+0),"FY 19-20",IF(AND(Table1[[#This Row],[Completed Date]]&gt;="07/01/2018"+0,Table1[[#This Row],[Completed Date]]&lt;="6/30/2019"+0),"FY 18-19",""))</f>
        <v>FY 18-19</v>
      </c>
      <c r="AO2032" s="152" t="str">
        <f>IFERROR(FIND("R",Table1[[#This Row],[FS_Priority]]),"")</f>
        <v/>
      </c>
    </row>
    <row r="2033" spans="1:41" hidden="1" x14ac:dyDescent="0.25">
      <c r="A2033" s="202" t="s">
        <v>866</v>
      </c>
      <c r="B2033" s="202" t="s">
        <v>295</v>
      </c>
      <c r="C2033" s="202" t="s">
        <v>866</v>
      </c>
      <c r="D2033" s="213" t="b">
        <v>0</v>
      </c>
      <c r="E2033" s="202" t="s">
        <v>76</v>
      </c>
      <c r="F2033" s="202" t="s">
        <v>3335</v>
      </c>
      <c r="G2033" s="202" t="s">
        <v>295</v>
      </c>
      <c r="H2033" s="202" t="s">
        <v>1092</v>
      </c>
      <c r="I2033" s="202" t="s">
        <v>3897</v>
      </c>
      <c r="J2033" s="202" t="s">
        <v>2838</v>
      </c>
      <c r="K2033" s="202" t="s">
        <v>3856</v>
      </c>
      <c r="L2033" s="202" t="s">
        <v>77</v>
      </c>
      <c r="M2033" s="202" t="s">
        <v>3859</v>
      </c>
      <c r="N2033" s="202" t="s">
        <v>295</v>
      </c>
      <c r="O2033" s="202" t="s">
        <v>243</v>
      </c>
      <c r="P2033" s="167"/>
      <c r="Q2033" s="202" t="s">
        <v>576</v>
      </c>
      <c r="R2033" s="202" t="s">
        <v>307</v>
      </c>
      <c r="S2033" s="213" t="b">
        <v>0</v>
      </c>
      <c r="T2033" s="167"/>
      <c r="V2033" s="212">
        <v>43235</v>
      </c>
      <c r="W2033" s="202" t="s">
        <v>295</v>
      </c>
      <c r="X2033"/>
      <c r="Z2033" s="202" t="s">
        <v>295</v>
      </c>
      <c r="AC2033" s="202" t="s">
        <v>295</v>
      </c>
      <c r="AE2033" s="202" t="s">
        <v>243</v>
      </c>
      <c r="AF2033" s="202" t="s">
        <v>295</v>
      </c>
      <c r="AG2033" s="202" t="s">
        <v>624</v>
      </c>
      <c r="AH2033" s="214">
        <v>43353</v>
      </c>
      <c r="AI2033" s="202" t="s">
        <v>4935</v>
      </c>
      <c r="AJ2033" s="151" t="str">
        <f t="shared" si="31"/>
        <v>FS</v>
      </c>
      <c r="AK2033" s="151" t="b">
        <f>ISNUMBER(SEARCH("IRT",Table1[[#This Row],[Current_Status]]))</f>
        <v>0</v>
      </c>
      <c r="AL2033" s="152">
        <f>YEAR(Table1[[#This Row],[Project_Initiated]])</f>
        <v>2018</v>
      </c>
      <c r="AM2033" s="87">
        <v>43800</v>
      </c>
      <c r="AN2033" s="87" t="str">
        <f>IF(AND(Table1[[#This Row],[Completed Date]]&gt;="07/01/2019"+0,Table1[[#This Row],[Completed Date]]&lt;="6/30/2020"+0),"FY 19-20",IF(AND(Table1[[#This Row],[Completed Date]]&gt;="07/01/2018"+0,Table1[[#This Row],[Completed Date]]&lt;="6/30/2019"+0),"FY 18-19",""))</f>
        <v>FY 18-19</v>
      </c>
      <c r="AO2033" s="152" t="str">
        <f>IFERROR(FIND("R",Table1[[#This Row],[FS_Priority]]),"")</f>
        <v/>
      </c>
    </row>
    <row r="2034" spans="1:41" hidden="1" x14ac:dyDescent="0.25">
      <c r="A2034" s="202" t="s">
        <v>867</v>
      </c>
      <c r="B2034" s="202" t="s">
        <v>295</v>
      </c>
      <c r="C2034" s="202" t="s">
        <v>867</v>
      </c>
      <c r="D2034" s="213" t="b">
        <v>0</v>
      </c>
      <c r="E2034" s="202" t="s">
        <v>215</v>
      </c>
      <c r="F2034" s="202" t="s">
        <v>3628</v>
      </c>
      <c r="G2034" s="202" t="s">
        <v>295</v>
      </c>
      <c r="H2034" s="202" t="s">
        <v>477</v>
      </c>
      <c r="I2034" s="202" t="s">
        <v>4257</v>
      </c>
      <c r="J2034" s="202" t="s">
        <v>2838</v>
      </c>
      <c r="K2034" s="202" t="s">
        <v>4842</v>
      </c>
      <c r="L2034" s="202" t="s">
        <v>518</v>
      </c>
      <c r="M2034" s="202" t="s">
        <v>4256</v>
      </c>
      <c r="N2034" s="202" t="s">
        <v>295</v>
      </c>
      <c r="O2034" s="202" t="s">
        <v>243</v>
      </c>
      <c r="P2034" s="167"/>
      <c r="Q2034" s="202" t="s">
        <v>295</v>
      </c>
      <c r="R2034" s="202" t="s">
        <v>264</v>
      </c>
      <c r="S2034" s="213" t="b">
        <v>0</v>
      </c>
      <c r="T2034" s="167"/>
      <c r="V2034" s="212">
        <v>43238</v>
      </c>
      <c r="W2034" s="202" t="s">
        <v>295</v>
      </c>
      <c r="X2034" s="167"/>
      <c r="Y2034" s="167"/>
      <c r="Z2034" s="202" t="s">
        <v>295</v>
      </c>
      <c r="AC2034" s="202" t="s">
        <v>295</v>
      </c>
      <c r="AE2034" s="202" t="s">
        <v>243</v>
      </c>
      <c r="AF2034" s="202" t="s">
        <v>295</v>
      </c>
      <c r="AG2034" s="202" t="s">
        <v>624</v>
      </c>
      <c r="AH2034" s="214">
        <v>43336</v>
      </c>
      <c r="AI2034" s="202" t="s">
        <v>4935</v>
      </c>
      <c r="AJ2034" s="151" t="str">
        <f t="shared" si="31"/>
        <v>FS</v>
      </c>
      <c r="AK2034" s="151" t="b">
        <f>ISNUMBER(SEARCH("IRT",Table1[[#This Row],[Current_Status]]))</f>
        <v>0</v>
      </c>
      <c r="AL2034" s="152">
        <f>YEAR(Table1[[#This Row],[Project_Initiated]])</f>
        <v>2018</v>
      </c>
      <c r="AM2034" s="87">
        <v>43800</v>
      </c>
      <c r="AN2034" s="87" t="str">
        <f>IF(AND(Table1[[#This Row],[Completed Date]]&gt;="07/01/2019"+0,Table1[[#This Row],[Completed Date]]&lt;="6/30/2020"+0),"FY 19-20",IF(AND(Table1[[#This Row],[Completed Date]]&gt;="07/01/2018"+0,Table1[[#This Row],[Completed Date]]&lt;="6/30/2019"+0),"FY 18-19",""))</f>
        <v>FY 18-19</v>
      </c>
      <c r="AO2034" s="152" t="str">
        <f>IFERROR(FIND("R",Table1[[#This Row],[FS_Priority]]),"")</f>
        <v/>
      </c>
    </row>
    <row r="2035" spans="1:41" hidden="1" x14ac:dyDescent="0.25">
      <c r="A2035" s="202" t="s">
        <v>868</v>
      </c>
      <c r="B2035" s="202" t="s">
        <v>295</v>
      </c>
      <c r="C2035" s="202" t="s">
        <v>868</v>
      </c>
      <c r="D2035" s="213" t="b">
        <v>0</v>
      </c>
      <c r="E2035" s="202" t="s">
        <v>141</v>
      </c>
      <c r="F2035" s="202" t="s">
        <v>3428</v>
      </c>
      <c r="G2035" s="202" t="s">
        <v>295</v>
      </c>
      <c r="H2035" s="202" t="s">
        <v>256</v>
      </c>
      <c r="I2035" s="202" t="s">
        <v>4018</v>
      </c>
      <c r="J2035" s="202" t="s">
        <v>2838</v>
      </c>
      <c r="K2035" s="202" t="s">
        <v>3951</v>
      </c>
      <c r="L2035" s="202" t="s">
        <v>381</v>
      </c>
      <c r="M2035" s="202" t="s">
        <v>3971</v>
      </c>
      <c r="N2035" s="202" t="s">
        <v>295</v>
      </c>
      <c r="O2035" s="202" t="s">
        <v>243</v>
      </c>
      <c r="P2035" s="167"/>
      <c r="Q2035" s="202" t="s">
        <v>326</v>
      </c>
      <c r="R2035" s="202" t="s">
        <v>295</v>
      </c>
      <c r="S2035" s="213" t="b">
        <v>1</v>
      </c>
      <c r="T2035" s="167"/>
      <c r="V2035" s="212">
        <v>43241</v>
      </c>
      <c r="W2035" s="202" t="s">
        <v>295</v>
      </c>
      <c r="X2035" s="167"/>
      <c r="Y2035" s="167"/>
      <c r="Z2035" s="202" t="s">
        <v>295</v>
      </c>
      <c r="AC2035" s="202" t="s">
        <v>624</v>
      </c>
      <c r="AE2035" s="202" t="s">
        <v>243</v>
      </c>
      <c r="AF2035" s="202" t="s">
        <v>295</v>
      </c>
      <c r="AG2035" s="202" t="s">
        <v>624</v>
      </c>
      <c r="AH2035" s="214">
        <v>43364</v>
      </c>
      <c r="AI2035" s="202" t="s">
        <v>4932</v>
      </c>
      <c r="AJ2035" s="151" t="str">
        <f t="shared" si="31"/>
        <v>FS</v>
      </c>
      <c r="AK2035" s="151" t="b">
        <f>ISNUMBER(SEARCH("IRT",Table1[[#This Row],[Current_Status]]))</f>
        <v>0</v>
      </c>
      <c r="AL2035" s="152">
        <f>YEAR(Table1[[#This Row],[Project_Initiated]])</f>
        <v>2018</v>
      </c>
      <c r="AM2035" s="87">
        <v>43800</v>
      </c>
      <c r="AN2035" s="87" t="str">
        <f>IF(AND(Table1[[#This Row],[Completed Date]]&gt;="07/01/2019"+0,Table1[[#This Row],[Completed Date]]&lt;="6/30/2020"+0),"FY 19-20",IF(AND(Table1[[#This Row],[Completed Date]]&gt;="07/01/2018"+0,Table1[[#This Row],[Completed Date]]&lt;="6/30/2019"+0),"FY 18-19",""))</f>
        <v>FY 18-19</v>
      </c>
      <c r="AO2035" s="152" t="str">
        <f>IFERROR(FIND("R",Table1[[#This Row],[FS_Priority]]),"")</f>
        <v/>
      </c>
    </row>
    <row r="2036" spans="1:41" hidden="1" x14ac:dyDescent="0.25">
      <c r="A2036" s="202" t="s">
        <v>869</v>
      </c>
      <c r="B2036" s="202" t="s">
        <v>295</v>
      </c>
      <c r="C2036" s="202" t="s">
        <v>869</v>
      </c>
      <c r="D2036" s="213" t="b">
        <v>0</v>
      </c>
      <c r="E2036" s="202" t="s">
        <v>141</v>
      </c>
      <c r="F2036" s="202" t="s">
        <v>3383</v>
      </c>
      <c r="G2036" s="202" t="s">
        <v>295</v>
      </c>
      <c r="H2036" s="202" t="s">
        <v>256</v>
      </c>
      <c r="I2036" s="202" t="s">
        <v>3970</v>
      </c>
      <c r="J2036" s="202" t="s">
        <v>2838</v>
      </c>
      <c r="K2036" s="202" t="s">
        <v>3951</v>
      </c>
      <c r="L2036" s="202" t="s">
        <v>381</v>
      </c>
      <c r="M2036" s="202" t="s">
        <v>3971</v>
      </c>
      <c r="N2036" s="202" t="s">
        <v>295</v>
      </c>
      <c r="O2036" s="202" t="s">
        <v>243</v>
      </c>
      <c r="P2036" s="167"/>
      <c r="Q2036" s="202" t="s">
        <v>295</v>
      </c>
      <c r="R2036" s="202" t="s">
        <v>307</v>
      </c>
      <c r="S2036" s="213" t="b">
        <v>1</v>
      </c>
      <c r="V2036" s="212">
        <v>43241</v>
      </c>
      <c r="W2036" s="202" t="s">
        <v>295</v>
      </c>
      <c r="X2036"/>
      <c r="Z2036" s="202" t="s">
        <v>295</v>
      </c>
      <c r="AC2036" s="202" t="s">
        <v>295</v>
      </c>
      <c r="AE2036" s="202" t="s">
        <v>243</v>
      </c>
      <c r="AF2036" s="202" t="s">
        <v>295</v>
      </c>
      <c r="AG2036" s="202" t="s">
        <v>624</v>
      </c>
      <c r="AH2036" s="214">
        <v>43353</v>
      </c>
      <c r="AI2036" s="202" t="s">
        <v>4935</v>
      </c>
      <c r="AJ2036" s="151" t="str">
        <f t="shared" si="31"/>
        <v>FS</v>
      </c>
      <c r="AK2036" s="151" t="b">
        <f>ISNUMBER(SEARCH("IRT",Table1[[#This Row],[Current_Status]]))</f>
        <v>0</v>
      </c>
      <c r="AL2036" s="152">
        <f>YEAR(Table1[[#This Row],[Project_Initiated]])</f>
        <v>2018</v>
      </c>
      <c r="AM2036" s="87">
        <v>43800</v>
      </c>
      <c r="AN2036" s="87" t="str">
        <f>IF(AND(Table1[[#This Row],[Completed Date]]&gt;="07/01/2019"+0,Table1[[#This Row],[Completed Date]]&lt;="6/30/2020"+0),"FY 19-20",IF(AND(Table1[[#This Row],[Completed Date]]&gt;="07/01/2018"+0,Table1[[#This Row],[Completed Date]]&lt;="6/30/2019"+0),"FY 18-19",""))</f>
        <v>FY 18-19</v>
      </c>
      <c r="AO2036" s="152" t="str">
        <f>IFERROR(FIND("R",Table1[[#This Row],[FS_Priority]]),"")</f>
        <v/>
      </c>
    </row>
    <row r="2037" spans="1:41" hidden="1" x14ac:dyDescent="0.25">
      <c r="A2037" s="202" t="s">
        <v>415</v>
      </c>
      <c r="B2037" s="202" t="s">
        <v>295</v>
      </c>
      <c r="C2037" s="202" t="s">
        <v>415</v>
      </c>
      <c r="D2037" s="213" t="b">
        <v>0</v>
      </c>
      <c r="E2037" s="202" t="s">
        <v>151</v>
      </c>
      <c r="F2037" s="202" t="s">
        <v>3494</v>
      </c>
      <c r="G2037" s="202" t="s">
        <v>403</v>
      </c>
      <c r="H2037" s="202" t="s">
        <v>555</v>
      </c>
      <c r="I2037" s="202" t="s">
        <v>295</v>
      </c>
      <c r="J2037" s="202" t="s">
        <v>2832</v>
      </c>
      <c r="K2037" s="202" t="s">
        <v>4035</v>
      </c>
      <c r="L2037" s="202" t="s">
        <v>153</v>
      </c>
      <c r="M2037" s="202" t="s">
        <v>4060</v>
      </c>
      <c r="N2037" s="202" t="s">
        <v>295</v>
      </c>
      <c r="O2037" s="202" t="s">
        <v>263</v>
      </c>
      <c r="P2037" s="167"/>
      <c r="Q2037" s="202" t="s">
        <v>390</v>
      </c>
      <c r="R2037" s="202" t="s">
        <v>396</v>
      </c>
      <c r="S2037" s="213" t="b">
        <v>0</v>
      </c>
      <c r="T2037" s="167"/>
      <c r="V2037" s="212">
        <v>43245</v>
      </c>
      <c r="W2037" s="202" t="s">
        <v>295</v>
      </c>
      <c r="X2037" s="167"/>
      <c r="Y2037" s="167"/>
      <c r="Z2037" s="202" t="s">
        <v>295</v>
      </c>
      <c r="AC2037" s="202" t="s">
        <v>4864</v>
      </c>
      <c r="AE2037" s="202" t="s">
        <v>263</v>
      </c>
      <c r="AF2037" s="202" t="s">
        <v>295</v>
      </c>
      <c r="AG2037" s="202" t="s">
        <v>2884</v>
      </c>
      <c r="AH2037"/>
      <c r="AI2037" s="202" t="s">
        <v>4935</v>
      </c>
      <c r="AJ2037" s="151" t="str">
        <f t="shared" si="31"/>
        <v>FS</v>
      </c>
      <c r="AK2037" s="151" t="b">
        <f>ISNUMBER(SEARCH("IRT",Table1[[#This Row],[Current_Status]]))</f>
        <v>0</v>
      </c>
      <c r="AL2037" s="152">
        <f>YEAR(Table1[[#This Row],[Project_Initiated]])</f>
        <v>2018</v>
      </c>
      <c r="AM2037" s="87">
        <v>43800</v>
      </c>
      <c r="AN2037" s="87" t="str">
        <f>IF(AND(Table1[[#This Row],[Completed Date]]&gt;="07/01/2019"+0,Table1[[#This Row],[Completed Date]]&lt;="6/30/2020"+0),"FY 19-20",IF(AND(Table1[[#This Row],[Completed Date]]&gt;="07/01/2018"+0,Table1[[#This Row],[Completed Date]]&lt;="6/30/2019"+0),"FY 18-19",""))</f>
        <v/>
      </c>
      <c r="AO2037" s="152" t="str">
        <f>IFERROR(FIND("R",Table1[[#This Row],[FS_Priority]]),"")</f>
        <v/>
      </c>
    </row>
    <row r="2038" spans="1:41" hidden="1" x14ac:dyDescent="0.25">
      <c r="A2038" s="202" t="s">
        <v>870</v>
      </c>
      <c r="B2038" s="202" t="s">
        <v>295</v>
      </c>
      <c r="C2038" s="202" t="s">
        <v>870</v>
      </c>
      <c r="D2038" s="213" t="b">
        <v>0</v>
      </c>
      <c r="E2038" s="202" t="s">
        <v>76</v>
      </c>
      <c r="F2038" s="202" t="s">
        <v>3296</v>
      </c>
      <c r="G2038" s="202" t="s">
        <v>295</v>
      </c>
      <c r="H2038" s="202" t="s">
        <v>369</v>
      </c>
      <c r="I2038" s="202" t="s">
        <v>3858</v>
      </c>
      <c r="J2038" s="202" t="s">
        <v>2838</v>
      </c>
      <c r="K2038" s="202" t="s">
        <v>3856</v>
      </c>
      <c r="L2038" s="202" t="s">
        <v>77</v>
      </c>
      <c r="M2038" s="202" t="s">
        <v>3859</v>
      </c>
      <c r="N2038" s="202" t="s">
        <v>295</v>
      </c>
      <c r="O2038" s="202" t="s">
        <v>243</v>
      </c>
      <c r="P2038" s="167"/>
      <c r="Q2038" s="202" t="s">
        <v>295</v>
      </c>
      <c r="R2038" s="202" t="s">
        <v>152</v>
      </c>
      <c r="S2038" s="213" t="b">
        <v>0</v>
      </c>
      <c r="T2038" s="167"/>
      <c r="V2038" s="212">
        <v>43249</v>
      </c>
      <c r="W2038" s="202" t="s">
        <v>295</v>
      </c>
      <c r="X2038"/>
      <c r="Z2038" s="202" t="s">
        <v>295</v>
      </c>
      <c r="AC2038" s="202" t="s">
        <v>295</v>
      </c>
      <c r="AE2038" s="202" t="s">
        <v>243</v>
      </c>
      <c r="AF2038" s="202" t="s">
        <v>295</v>
      </c>
      <c r="AG2038" s="202" t="s">
        <v>624</v>
      </c>
      <c r="AH2038" s="214">
        <v>43336</v>
      </c>
      <c r="AI2038" s="202" t="s">
        <v>4935</v>
      </c>
      <c r="AJ2038" s="151" t="str">
        <f t="shared" si="31"/>
        <v>FS</v>
      </c>
      <c r="AK2038" s="151" t="b">
        <f>ISNUMBER(SEARCH("IRT",Table1[[#This Row],[Current_Status]]))</f>
        <v>0</v>
      </c>
      <c r="AL2038" s="152">
        <f>YEAR(Table1[[#This Row],[Project_Initiated]])</f>
        <v>2018</v>
      </c>
      <c r="AM2038" s="87">
        <v>43800</v>
      </c>
      <c r="AN2038" s="87" t="str">
        <f>IF(AND(Table1[[#This Row],[Completed Date]]&gt;="07/01/2019"+0,Table1[[#This Row],[Completed Date]]&lt;="6/30/2020"+0),"FY 19-20",IF(AND(Table1[[#This Row],[Completed Date]]&gt;="07/01/2018"+0,Table1[[#This Row],[Completed Date]]&lt;="6/30/2019"+0),"FY 18-19",""))</f>
        <v>FY 18-19</v>
      </c>
      <c r="AO2038" s="152" t="str">
        <f>IFERROR(FIND("R",Table1[[#This Row],[FS_Priority]]),"")</f>
        <v/>
      </c>
    </row>
    <row r="2039" spans="1:41" hidden="1" x14ac:dyDescent="0.25">
      <c r="A2039" s="202" t="s">
        <v>871</v>
      </c>
      <c r="B2039" s="202" t="s">
        <v>295</v>
      </c>
      <c r="C2039" s="202" t="s">
        <v>871</v>
      </c>
      <c r="D2039" s="213" t="b">
        <v>0</v>
      </c>
      <c r="E2039" s="202" t="s">
        <v>4818</v>
      </c>
      <c r="F2039" s="202" t="s">
        <v>3637</v>
      </c>
      <c r="G2039" s="202" t="s">
        <v>872</v>
      </c>
      <c r="H2039" s="202" t="s">
        <v>351</v>
      </c>
      <c r="I2039" s="202" t="s">
        <v>295</v>
      </c>
      <c r="J2039" s="202" t="s">
        <v>3773</v>
      </c>
      <c r="K2039" s="202" t="s">
        <v>4268</v>
      </c>
      <c r="L2039" s="202" t="s">
        <v>521</v>
      </c>
      <c r="M2039" s="202" t="s">
        <v>4273</v>
      </c>
      <c r="N2039" s="202" t="s">
        <v>295</v>
      </c>
      <c r="O2039" s="202" t="s">
        <v>263</v>
      </c>
      <c r="P2039" s="167"/>
      <c r="Q2039" s="202" t="s">
        <v>295</v>
      </c>
      <c r="R2039" s="202" t="s">
        <v>302</v>
      </c>
      <c r="S2039" s="213" t="b">
        <v>0</v>
      </c>
      <c r="T2039" s="167"/>
      <c r="V2039" s="212">
        <v>43250</v>
      </c>
      <c r="W2039" s="202" t="s">
        <v>295</v>
      </c>
      <c r="X2039" s="167"/>
      <c r="Y2039" s="167"/>
      <c r="Z2039" s="202" t="s">
        <v>295</v>
      </c>
      <c r="AC2039" s="202" t="s">
        <v>295</v>
      </c>
      <c r="AE2039" s="202" t="s">
        <v>257</v>
      </c>
      <c r="AF2039" s="202" t="s">
        <v>295</v>
      </c>
      <c r="AG2039" s="202" t="s">
        <v>2884</v>
      </c>
      <c r="AH2039" s="214">
        <v>43489</v>
      </c>
      <c r="AI2039" s="202" t="s">
        <v>4935</v>
      </c>
      <c r="AJ2039" s="151" t="str">
        <f t="shared" si="31"/>
        <v>FS</v>
      </c>
      <c r="AK2039" s="151" t="b">
        <f>ISNUMBER(SEARCH("IRT",Table1[[#This Row],[Current_Status]]))</f>
        <v>0</v>
      </c>
      <c r="AL2039" s="152">
        <f>YEAR(Table1[[#This Row],[Project_Initiated]])</f>
        <v>2018</v>
      </c>
      <c r="AM2039" s="87">
        <v>43800</v>
      </c>
      <c r="AN2039" s="87" t="str">
        <f>IF(AND(Table1[[#This Row],[Completed Date]]&gt;="07/01/2019"+0,Table1[[#This Row],[Completed Date]]&lt;="6/30/2020"+0),"FY 19-20",IF(AND(Table1[[#This Row],[Completed Date]]&gt;="07/01/2018"+0,Table1[[#This Row],[Completed Date]]&lt;="6/30/2019"+0),"FY 18-19",""))</f>
        <v>FY 18-19</v>
      </c>
      <c r="AO2039" s="152" t="str">
        <f>IFERROR(FIND("R",Table1[[#This Row],[FS_Priority]]),"")</f>
        <v/>
      </c>
    </row>
    <row r="2040" spans="1:41" hidden="1" x14ac:dyDescent="0.25">
      <c r="A2040" s="202" t="s">
        <v>873</v>
      </c>
      <c r="B2040" s="202" t="s">
        <v>295</v>
      </c>
      <c r="C2040" s="202" t="s">
        <v>873</v>
      </c>
      <c r="D2040" s="213" t="b">
        <v>0</v>
      </c>
      <c r="E2040" s="202" t="s">
        <v>4804</v>
      </c>
      <c r="F2040" s="202" t="s">
        <v>3290</v>
      </c>
      <c r="G2040" s="202" t="s">
        <v>295</v>
      </c>
      <c r="H2040" s="202" t="s">
        <v>874</v>
      </c>
      <c r="I2040" s="202" t="s">
        <v>295</v>
      </c>
      <c r="J2040" s="202" t="s">
        <v>2838</v>
      </c>
      <c r="K2040" s="202" t="s">
        <v>3793</v>
      </c>
      <c r="L2040" s="202" t="s">
        <v>332</v>
      </c>
      <c r="M2040" s="202" t="s">
        <v>3816</v>
      </c>
      <c r="N2040" s="202" t="s">
        <v>295</v>
      </c>
      <c r="O2040" s="202" t="s">
        <v>263</v>
      </c>
      <c r="Q2040" s="202" t="s">
        <v>295</v>
      </c>
      <c r="R2040" s="202" t="s">
        <v>326</v>
      </c>
      <c r="S2040" s="213" t="b">
        <v>0</v>
      </c>
      <c r="V2040" s="212">
        <v>43251</v>
      </c>
      <c r="W2040" s="202" t="s">
        <v>295</v>
      </c>
      <c r="X2040"/>
      <c r="Z2040" s="202" t="s">
        <v>295</v>
      </c>
      <c r="AC2040" s="202" t="s">
        <v>295</v>
      </c>
      <c r="AE2040" s="202" t="s">
        <v>257</v>
      </c>
      <c r="AF2040" s="202" t="s">
        <v>295</v>
      </c>
      <c r="AG2040" s="202" t="s">
        <v>2884</v>
      </c>
      <c r="AH2040" s="212">
        <v>43364</v>
      </c>
      <c r="AI2040" s="202" t="s">
        <v>4935</v>
      </c>
      <c r="AJ2040" s="151" t="str">
        <f t="shared" si="31"/>
        <v>FS</v>
      </c>
      <c r="AK2040" s="151" t="b">
        <f>ISNUMBER(SEARCH("IRT",Table1[[#This Row],[Current_Status]]))</f>
        <v>0</v>
      </c>
      <c r="AL2040" s="152">
        <f>YEAR(Table1[[#This Row],[Project_Initiated]])</f>
        <v>2018</v>
      </c>
      <c r="AM2040" s="87">
        <v>43800</v>
      </c>
      <c r="AN2040" s="87" t="str">
        <f>IF(AND(Table1[[#This Row],[Completed Date]]&gt;="07/01/2019"+0,Table1[[#This Row],[Completed Date]]&lt;="6/30/2020"+0),"FY 19-20",IF(AND(Table1[[#This Row],[Completed Date]]&gt;="07/01/2018"+0,Table1[[#This Row],[Completed Date]]&lt;="6/30/2019"+0),"FY 18-19",""))</f>
        <v>FY 18-19</v>
      </c>
      <c r="AO2040" s="152" t="str">
        <f>IFERROR(FIND("R",Table1[[#This Row],[FS_Priority]]),"")</f>
        <v/>
      </c>
    </row>
    <row r="2041" spans="1:41" hidden="1" x14ac:dyDescent="0.25">
      <c r="A2041" s="202" t="s">
        <v>876</v>
      </c>
      <c r="B2041" s="202" t="s">
        <v>295</v>
      </c>
      <c r="C2041" s="202" t="s">
        <v>876</v>
      </c>
      <c r="D2041" s="213" t="b">
        <v>0</v>
      </c>
      <c r="E2041" s="202" t="s">
        <v>526</v>
      </c>
      <c r="F2041" s="202" t="s">
        <v>3598</v>
      </c>
      <c r="G2041" s="202" t="s">
        <v>295</v>
      </c>
      <c r="H2041" s="202" t="s">
        <v>4212</v>
      </c>
      <c r="I2041" s="202" t="s">
        <v>4210</v>
      </c>
      <c r="J2041" s="202" t="s">
        <v>2838</v>
      </c>
      <c r="K2041" s="202" t="s">
        <v>4208</v>
      </c>
      <c r="L2041" s="202" t="s">
        <v>203</v>
      </c>
      <c r="M2041" s="202" t="s">
        <v>4209</v>
      </c>
      <c r="N2041" s="202" t="s">
        <v>295</v>
      </c>
      <c r="O2041" s="202" t="s">
        <v>243</v>
      </c>
      <c r="Q2041" s="202" t="s">
        <v>295</v>
      </c>
      <c r="R2041" s="202" t="s">
        <v>323</v>
      </c>
      <c r="S2041" s="213" t="b">
        <v>0</v>
      </c>
      <c r="V2041" s="212">
        <v>43255</v>
      </c>
      <c r="W2041" s="202" t="s">
        <v>295</v>
      </c>
      <c r="X2041"/>
      <c r="Z2041" s="202" t="s">
        <v>295</v>
      </c>
      <c r="AC2041" s="202" t="s">
        <v>295</v>
      </c>
      <c r="AE2041" s="202" t="s">
        <v>243</v>
      </c>
      <c r="AF2041" s="202" t="s">
        <v>295</v>
      </c>
      <c r="AG2041" s="202" t="s">
        <v>624</v>
      </c>
      <c r="AH2041" s="212">
        <v>43336</v>
      </c>
      <c r="AI2041" s="202" t="s">
        <v>4935</v>
      </c>
      <c r="AJ2041" s="151" t="str">
        <f t="shared" si="31"/>
        <v>FS</v>
      </c>
      <c r="AK2041" s="151" t="b">
        <f>ISNUMBER(SEARCH("IRT",Table1[[#This Row],[Current_Status]]))</f>
        <v>0</v>
      </c>
      <c r="AL2041" s="152">
        <f>YEAR(Table1[[#This Row],[Project_Initiated]])</f>
        <v>2018</v>
      </c>
      <c r="AM2041" s="87">
        <v>43800</v>
      </c>
      <c r="AN2041" s="87" t="str">
        <f>IF(AND(Table1[[#This Row],[Completed Date]]&gt;="07/01/2019"+0,Table1[[#This Row],[Completed Date]]&lt;="6/30/2020"+0),"FY 19-20",IF(AND(Table1[[#This Row],[Completed Date]]&gt;="07/01/2018"+0,Table1[[#This Row],[Completed Date]]&lt;="6/30/2019"+0),"FY 18-19",""))</f>
        <v>FY 18-19</v>
      </c>
      <c r="AO2041" s="152" t="str">
        <f>IFERROR(FIND("R",Table1[[#This Row],[FS_Priority]]),"")</f>
        <v/>
      </c>
    </row>
    <row r="2042" spans="1:41" hidden="1" x14ac:dyDescent="0.25">
      <c r="A2042" s="202" t="s">
        <v>437</v>
      </c>
      <c r="B2042" s="202" t="s">
        <v>295</v>
      </c>
      <c r="C2042" s="202" t="s">
        <v>437</v>
      </c>
      <c r="D2042" s="213" t="b">
        <v>0</v>
      </c>
      <c r="E2042" s="202" t="s">
        <v>151</v>
      </c>
      <c r="F2042" s="202" t="s">
        <v>3516</v>
      </c>
      <c r="G2042" s="202" t="s">
        <v>295</v>
      </c>
      <c r="H2042" s="202" t="s">
        <v>560</v>
      </c>
      <c r="I2042" s="202" t="s">
        <v>3879</v>
      </c>
      <c r="J2042" s="202" t="s">
        <v>2838</v>
      </c>
      <c r="K2042" s="202" t="s">
        <v>4035</v>
      </c>
      <c r="L2042" s="202" t="s">
        <v>153</v>
      </c>
      <c r="M2042" s="202" t="s">
        <v>4048</v>
      </c>
      <c r="N2042" s="202" t="s">
        <v>295</v>
      </c>
      <c r="O2042" s="202" t="s">
        <v>243</v>
      </c>
      <c r="Q2042" s="202" t="s">
        <v>438</v>
      </c>
      <c r="R2042" s="202" t="s">
        <v>295</v>
      </c>
      <c r="S2042" s="213" t="b">
        <v>0</v>
      </c>
      <c r="V2042" s="212">
        <v>43328</v>
      </c>
      <c r="W2042" s="202" t="s">
        <v>295</v>
      </c>
      <c r="X2042"/>
      <c r="Z2042" s="202" t="s">
        <v>295</v>
      </c>
      <c r="AC2042" s="202" t="s">
        <v>2890</v>
      </c>
      <c r="AE2042" s="202" t="s">
        <v>243</v>
      </c>
      <c r="AF2042" s="202" t="s">
        <v>295</v>
      </c>
      <c r="AG2042" s="202" t="s">
        <v>624</v>
      </c>
      <c r="AH2042" s="212">
        <v>43476</v>
      </c>
      <c r="AI2042" s="202" t="s">
        <v>4932</v>
      </c>
      <c r="AJ2042" s="151" t="str">
        <f t="shared" si="31"/>
        <v>FS</v>
      </c>
      <c r="AK2042" s="151" t="b">
        <f>ISNUMBER(SEARCH("IRT",Table1[[#This Row],[Current_Status]]))</f>
        <v>0</v>
      </c>
      <c r="AL2042" s="152">
        <f>YEAR(Table1[[#This Row],[Project_Initiated]])</f>
        <v>2018</v>
      </c>
      <c r="AM2042" s="87">
        <v>43800</v>
      </c>
      <c r="AN2042" s="87" t="str">
        <f>IF(AND(Table1[[#This Row],[Completed Date]]&gt;="07/01/2019"+0,Table1[[#This Row],[Completed Date]]&lt;="6/30/2020"+0),"FY 19-20",IF(AND(Table1[[#This Row],[Completed Date]]&gt;="07/01/2018"+0,Table1[[#This Row],[Completed Date]]&lt;="6/30/2019"+0),"FY 18-19",""))</f>
        <v>FY 18-19</v>
      </c>
      <c r="AO2042" s="152" t="str">
        <f>IFERROR(FIND("R",Table1[[#This Row],[FS_Priority]]),"")</f>
        <v/>
      </c>
    </row>
    <row r="2043" spans="1:41" hidden="1" x14ac:dyDescent="0.25">
      <c r="A2043" s="202" t="s">
        <v>4569</v>
      </c>
      <c r="B2043" s="202" t="s">
        <v>295</v>
      </c>
      <c r="C2043" s="202" t="s">
        <v>4569</v>
      </c>
      <c r="D2043" s="213" t="b">
        <v>0</v>
      </c>
      <c r="E2043" s="202" t="s">
        <v>151</v>
      </c>
      <c r="F2043" s="202" t="s">
        <v>4596</v>
      </c>
      <c r="G2043" s="202" t="s">
        <v>295</v>
      </c>
      <c r="H2043" s="202" t="s">
        <v>556</v>
      </c>
      <c r="I2043" s="202" t="s">
        <v>4597</v>
      </c>
      <c r="J2043" s="202" t="s">
        <v>2838</v>
      </c>
      <c r="K2043" s="202" t="s">
        <v>4035</v>
      </c>
      <c r="L2043" s="202" t="s">
        <v>153</v>
      </c>
      <c r="M2043" s="202" t="s">
        <v>4048</v>
      </c>
      <c r="N2043" s="202" t="s">
        <v>295</v>
      </c>
      <c r="O2043" s="202" t="s">
        <v>243</v>
      </c>
      <c r="Q2043" s="202" t="s">
        <v>4598</v>
      </c>
      <c r="R2043" s="202" t="s">
        <v>295</v>
      </c>
      <c r="S2043" s="213" t="b">
        <v>0</v>
      </c>
      <c r="V2043" s="212">
        <v>43257</v>
      </c>
      <c r="W2043" s="202" t="s">
        <v>295</v>
      </c>
      <c r="X2043"/>
      <c r="Z2043" s="202" t="s">
        <v>295</v>
      </c>
      <c r="AC2043" s="202" t="s">
        <v>295</v>
      </c>
      <c r="AE2043" s="202" t="s">
        <v>243</v>
      </c>
      <c r="AF2043" s="202" t="s">
        <v>295</v>
      </c>
      <c r="AG2043" s="202" t="s">
        <v>295</v>
      </c>
      <c r="AH2043" s="212">
        <v>43724</v>
      </c>
      <c r="AI2043" s="202" t="s">
        <v>4787</v>
      </c>
      <c r="AJ2043" s="151" t="str">
        <f t="shared" si="31"/>
        <v>FS</v>
      </c>
      <c r="AK2043" s="151" t="b">
        <f>ISNUMBER(SEARCH("IRT",Table1[[#This Row],[Current_Status]]))</f>
        <v>0</v>
      </c>
      <c r="AL2043" s="152">
        <f>YEAR(Table1[[#This Row],[Project_Initiated]])</f>
        <v>2018</v>
      </c>
      <c r="AM2043" s="87">
        <v>43800</v>
      </c>
      <c r="AN2043" s="87" t="str">
        <f>IF(AND(Table1[[#This Row],[Completed Date]]&gt;="07/01/2019"+0,Table1[[#This Row],[Completed Date]]&lt;="6/30/2020"+0),"FY 19-20",IF(AND(Table1[[#This Row],[Completed Date]]&gt;="07/01/2018"+0,Table1[[#This Row],[Completed Date]]&lt;="6/30/2019"+0),"FY 18-19",""))</f>
        <v>FY 19-20</v>
      </c>
      <c r="AO2043" s="152" t="str">
        <f>IFERROR(FIND("R",Table1[[#This Row],[FS_Priority]]),"")</f>
        <v/>
      </c>
    </row>
    <row r="2044" spans="1:41" hidden="1" x14ac:dyDescent="0.25">
      <c r="A2044" s="202" t="s">
        <v>877</v>
      </c>
      <c r="B2044" s="202" t="s">
        <v>295</v>
      </c>
      <c r="C2044" s="202" t="s">
        <v>877</v>
      </c>
      <c r="D2044" s="213" t="b">
        <v>0</v>
      </c>
      <c r="E2044" s="202" t="s">
        <v>141</v>
      </c>
      <c r="F2044" s="202" t="s">
        <v>3368</v>
      </c>
      <c r="G2044" s="202" t="s">
        <v>295</v>
      </c>
      <c r="H2044" s="202" t="s">
        <v>536</v>
      </c>
      <c r="I2044" s="202" t="s">
        <v>3968</v>
      </c>
      <c r="J2044" s="202" t="s">
        <v>2838</v>
      </c>
      <c r="K2044" s="202" t="s">
        <v>3951</v>
      </c>
      <c r="L2044" s="202" t="s">
        <v>381</v>
      </c>
      <c r="M2044" s="202" t="s">
        <v>3954</v>
      </c>
      <c r="N2044" s="202" t="s">
        <v>295</v>
      </c>
      <c r="O2044" s="202" t="s">
        <v>243</v>
      </c>
      <c r="Q2044" s="202" t="s">
        <v>295</v>
      </c>
      <c r="R2044" s="202" t="s">
        <v>311</v>
      </c>
      <c r="S2044" s="213" t="b">
        <v>1</v>
      </c>
      <c r="V2044" s="212">
        <v>43262</v>
      </c>
      <c r="W2044" s="202" t="s">
        <v>295</v>
      </c>
      <c r="X2044"/>
      <c r="Z2044" s="202" t="s">
        <v>295</v>
      </c>
      <c r="AC2044" s="202" t="s">
        <v>295</v>
      </c>
      <c r="AE2044" s="202" t="s">
        <v>243</v>
      </c>
      <c r="AF2044" s="202" t="s">
        <v>295</v>
      </c>
      <c r="AG2044" s="202" t="s">
        <v>624</v>
      </c>
      <c r="AH2044" s="212">
        <v>43322</v>
      </c>
      <c r="AI2044" s="202" t="s">
        <v>4935</v>
      </c>
      <c r="AJ2044" s="151" t="str">
        <f t="shared" si="31"/>
        <v>FS</v>
      </c>
      <c r="AK2044" s="151" t="b">
        <f>ISNUMBER(SEARCH("IRT",Table1[[#This Row],[Current_Status]]))</f>
        <v>0</v>
      </c>
      <c r="AL2044" s="152">
        <f>YEAR(Table1[[#This Row],[Project_Initiated]])</f>
        <v>2018</v>
      </c>
      <c r="AM2044" s="87">
        <v>43800</v>
      </c>
      <c r="AN2044" s="87" t="str">
        <f>IF(AND(Table1[[#This Row],[Completed Date]]&gt;="07/01/2019"+0,Table1[[#This Row],[Completed Date]]&lt;="6/30/2020"+0),"FY 19-20",IF(AND(Table1[[#This Row],[Completed Date]]&gt;="07/01/2018"+0,Table1[[#This Row],[Completed Date]]&lt;="6/30/2019"+0),"FY 18-19",""))</f>
        <v>FY 18-19</v>
      </c>
      <c r="AO2044" s="152" t="str">
        <f>IFERROR(FIND("R",Table1[[#This Row],[FS_Priority]]),"")</f>
        <v/>
      </c>
    </row>
    <row r="2045" spans="1:41" hidden="1" x14ac:dyDescent="0.25">
      <c r="A2045" s="202" t="s">
        <v>878</v>
      </c>
      <c r="B2045" s="202" t="s">
        <v>295</v>
      </c>
      <c r="C2045" s="202" t="s">
        <v>878</v>
      </c>
      <c r="D2045" s="213" t="b">
        <v>0</v>
      </c>
      <c r="E2045" s="202" t="s">
        <v>141</v>
      </c>
      <c r="F2045" s="202" t="s">
        <v>3367</v>
      </c>
      <c r="G2045" s="202" t="s">
        <v>295</v>
      </c>
      <c r="H2045" s="202" t="s">
        <v>536</v>
      </c>
      <c r="I2045" s="202" t="s">
        <v>3967</v>
      </c>
      <c r="J2045" s="202" t="s">
        <v>2838</v>
      </c>
      <c r="K2045" s="202" t="s">
        <v>3951</v>
      </c>
      <c r="L2045" s="202" t="s">
        <v>381</v>
      </c>
      <c r="M2045" s="202" t="s">
        <v>3954</v>
      </c>
      <c r="N2045" s="202" t="s">
        <v>295</v>
      </c>
      <c r="O2045" s="202" t="s">
        <v>243</v>
      </c>
      <c r="Q2045" s="202" t="s">
        <v>295</v>
      </c>
      <c r="R2045" s="202" t="s">
        <v>309</v>
      </c>
      <c r="S2045" s="213" t="b">
        <v>1</v>
      </c>
      <c r="V2045" s="212">
        <v>43262</v>
      </c>
      <c r="W2045" s="202" t="s">
        <v>295</v>
      </c>
      <c r="X2045"/>
      <c r="Z2045" s="202" t="s">
        <v>295</v>
      </c>
      <c r="AC2045" s="202" t="s">
        <v>295</v>
      </c>
      <c r="AE2045" s="202" t="s">
        <v>243</v>
      </c>
      <c r="AF2045" s="202" t="s">
        <v>295</v>
      </c>
      <c r="AG2045" s="202" t="s">
        <v>624</v>
      </c>
      <c r="AH2045" s="212">
        <v>43306</v>
      </c>
      <c r="AI2045" s="202" t="s">
        <v>4935</v>
      </c>
      <c r="AJ2045" s="151" t="str">
        <f t="shared" si="31"/>
        <v>FS</v>
      </c>
      <c r="AK2045" s="151" t="b">
        <f>ISNUMBER(SEARCH("IRT",Table1[[#This Row],[Current_Status]]))</f>
        <v>0</v>
      </c>
      <c r="AL2045" s="152">
        <f>YEAR(Table1[[#This Row],[Project_Initiated]])</f>
        <v>2018</v>
      </c>
      <c r="AM2045" s="87">
        <v>43800</v>
      </c>
      <c r="AN2045" s="87" t="str">
        <f>IF(AND(Table1[[#This Row],[Completed Date]]&gt;="07/01/2019"+0,Table1[[#This Row],[Completed Date]]&lt;="6/30/2020"+0),"FY 19-20",IF(AND(Table1[[#This Row],[Completed Date]]&gt;="07/01/2018"+0,Table1[[#This Row],[Completed Date]]&lt;="6/30/2019"+0),"FY 18-19",""))</f>
        <v>FY 18-19</v>
      </c>
      <c r="AO2045" s="152" t="str">
        <f>IFERROR(FIND("R",Table1[[#This Row],[FS_Priority]]),"")</f>
        <v/>
      </c>
    </row>
    <row r="2046" spans="1:41" hidden="1" x14ac:dyDescent="0.25">
      <c r="A2046" s="202" t="s">
        <v>879</v>
      </c>
      <c r="B2046" s="202" t="s">
        <v>295</v>
      </c>
      <c r="C2046" s="202" t="s">
        <v>879</v>
      </c>
      <c r="D2046" s="213" t="b">
        <v>0</v>
      </c>
      <c r="E2046" s="202" t="s">
        <v>753</v>
      </c>
      <c r="F2046" s="202" t="s">
        <v>3617</v>
      </c>
      <c r="G2046" s="202" t="s">
        <v>295</v>
      </c>
      <c r="H2046" s="202" t="s">
        <v>529</v>
      </c>
      <c r="I2046" s="202" t="s">
        <v>4243</v>
      </c>
      <c r="J2046" s="202" t="s">
        <v>2838</v>
      </c>
      <c r="K2046" s="202" t="s">
        <v>4244</v>
      </c>
      <c r="L2046" s="202" t="s">
        <v>534</v>
      </c>
      <c r="M2046" s="202" t="s">
        <v>4245</v>
      </c>
      <c r="N2046" s="202" t="s">
        <v>295</v>
      </c>
      <c r="O2046" s="202" t="s">
        <v>263</v>
      </c>
      <c r="Q2046" s="202" t="s">
        <v>295</v>
      </c>
      <c r="R2046" s="202" t="s">
        <v>302</v>
      </c>
      <c r="S2046" s="213" t="b">
        <v>0</v>
      </c>
      <c r="V2046" s="212">
        <v>43262</v>
      </c>
      <c r="W2046" s="202" t="s">
        <v>295</v>
      </c>
      <c r="X2046"/>
      <c r="Z2046" s="202" t="s">
        <v>295</v>
      </c>
      <c r="AC2046" s="202" t="s">
        <v>880</v>
      </c>
      <c r="AD2046" s="167"/>
      <c r="AE2046" s="202" t="s">
        <v>263</v>
      </c>
      <c r="AF2046" s="202" t="s">
        <v>295</v>
      </c>
      <c r="AG2046" s="202" t="s">
        <v>2884</v>
      </c>
      <c r="AH2046" s="214">
        <v>43335</v>
      </c>
      <c r="AI2046" s="202" t="s">
        <v>4933</v>
      </c>
      <c r="AJ2046" s="151" t="str">
        <f t="shared" si="31"/>
        <v>FS</v>
      </c>
      <c r="AK2046" s="151" t="b">
        <f>ISNUMBER(SEARCH("IRT",Table1[[#This Row],[Current_Status]]))</f>
        <v>0</v>
      </c>
      <c r="AL2046" s="152">
        <f>YEAR(Table1[[#This Row],[Project_Initiated]])</f>
        <v>2018</v>
      </c>
      <c r="AM2046" s="87">
        <v>43800</v>
      </c>
      <c r="AN2046" s="87" t="str">
        <f>IF(AND(Table1[[#This Row],[Completed Date]]&gt;="07/01/2019"+0,Table1[[#This Row],[Completed Date]]&lt;="6/30/2020"+0),"FY 19-20",IF(AND(Table1[[#This Row],[Completed Date]]&gt;="07/01/2018"+0,Table1[[#This Row],[Completed Date]]&lt;="6/30/2019"+0),"FY 18-19",""))</f>
        <v>FY 18-19</v>
      </c>
      <c r="AO2046" s="152" t="str">
        <f>IFERROR(FIND("R",Table1[[#This Row],[FS_Priority]]),"")</f>
        <v/>
      </c>
    </row>
    <row r="2047" spans="1:41" hidden="1" x14ac:dyDescent="0.25">
      <c r="A2047" s="202" t="s">
        <v>882</v>
      </c>
      <c r="B2047" s="202" t="s">
        <v>295</v>
      </c>
      <c r="C2047" s="202" t="s">
        <v>882</v>
      </c>
      <c r="D2047" s="213" t="b">
        <v>0</v>
      </c>
      <c r="E2047" s="202" t="s">
        <v>189</v>
      </c>
      <c r="F2047" s="202" t="s">
        <v>3568</v>
      </c>
      <c r="G2047" s="202" t="s">
        <v>295</v>
      </c>
      <c r="H2047" s="202" t="s">
        <v>1092</v>
      </c>
      <c r="I2047" s="202" t="s">
        <v>4170</v>
      </c>
      <c r="J2047" s="202" t="s">
        <v>2838</v>
      </c>
      <c r="K2047" s="202" t="s">
        <v>4164</v>
      </c>
      <c r="L2047" s="202" t="s">
        <v>487</v>
      </c>
      <c r="M2047" s="202" t="s">
        <v>4169</v>
      </c>
      <c r="N2047" s="202" t="s">
        <v>295</v>
      </c>
      <c r="O2047" s="202" t="s">
        <v>263</v>
      </c>
      <c r="Q2047" s="202" t="s">
        <v>295</v>
      </c>
      <c r="R2047" s="202" t="s">
        <v>324</v>
      </c>
      <c r="S2047" s="213" t="b">
        <v>0</v>
      </c>
      <c r="V2047" s="212">
        <v>43263</v>
      </c>
      <c r="W2047" s="202" t="s">
        <v>295</v>
      </c>
      <c r="X2047"/>
      <c r="Z2047" s="202" t="s">
        <v>295</v>
      </c>
      <c r="AC2047" s="202" t="s">
        <v>883</v>
      </c>
      <c r="AE2047" s="202" t="s">
        <v>263</v>
      </c>
      <c r="AF2047" s="202" t="s">
        <v>295</v>
      </c>
      <c r="AG2047" s="202" t="s">
        <v>2884</v>
      </c>
      <c r="AH2047" s="212">
        <v>43362</v>
      </c>
      <c r="AI2047" s="202" t="s">
        <v>4935</v>
      </c>
      <c r="AJ2047" s="151" t="str">
        <f t="shared" si="31"/>
        <v>FS</v>
      </c>
      <c r="AK2047" s="151" t="b">
        <f>ISNUMBER(SEARCH("IRT",Table1[[#This Row],[Current_Status]]))</f>
        <v>0</v>
      </c>
      <c r="AL2047" s="152">
        <f>YEAR(Table1[[#This Row],[Project_Initiated]])</f>
        <v>2018</v>
      </c>
      <c r="AM2047" s="87">
        <v>43800</v>
      </c>
      <c r="AN2047" s="87" t="str">
        <f>IF(AND(Table1[[#This Row],[Completed Date]]&gt;="07/01/2019"+0,Table1[[#This Row],[Completed Date]]&lt;="6/30/2020"+0),"FY 19-20",IF(AND(Table1[[#This Row],[Completed Date]]&gt;="07/01/2018"+0,Table1[[#This Row],[Completed Date]]&lt;="6/30/2019"+0),"FY 18-19",""))</f>
        <v>FY 18-19</v>
      </c>
      <c r="AO2047" s="152" t="str">
        <f>IFERROR(FIND("R",Table1[[#This Row],[FS_Priority]]),"")</f>
        <v/>
      </c>
    </row>
    <row r="2048" spans="1:41" hidden="1" x14ac:dyDescent="0.25">
      <c r="A2048" s="202" t="s">
        <v>884</v>
      </c>
      <c r="B2048" s="202" t="s">
        <v>295</v>
      </c>
      <c r="C2048" s="202" t="s">
        <v>884</v>
      </c>
      <c r="D2048" s="213" t="b">
        <v>0</v>
      </c>
      <c r="E2048" s="202" t="s">
        <v>76</v>
      </c>
      <c r="F2048" s="202" t="s">
        <v>3293</v>
      </c>
      <c r="G2048" s="202" t="s">
        <v>295</v>
      </c>
      <c r="H2048" s="202" t="s">
        <v>1092</v>
      </c>
      <c r="I2048" s="202" t="s">
        <v>3865</v>
      </c>
      <c r="J2048" s="202" t="s">
        <v>2838</v>
      </c>
      <c r="K2048" s="202" t="s">
        <v>3856</v>
      </c>
      <c r="L2048" s="202" t="s">
        <v>77</v>
      </c>
      <c r="M2048" s="202" t="s">
        <v>3866</v>
      </c>
      <c r="N2048" s="202" t="s">
        <v>295</v>
      </c>
      <c r="O2048" s="202" t="s">
        <v>243</v>
      </c>
      <c r="Q2048" s="202" t="s">
        <v>295</v>
      </c>
      <c r="R2048" s="202" t="s">
        <v>302</v>
      </c>
      <c r="S2048" s="213" t="b">
        <v>1</v>
      </c>
      <c r="V2048" s="212">
        <v>43263</v>
      </c>
      <c r="W2048" s="202" t="s">
        <v>295</v>
      </c>
      <c r="X2048"/>
      <c r="Z2048" s="202" t="s">
        <v>295</v>
      </c>
      <c r="AC2048" s="202" t="s">
        <v>295</v>
      </c>
      <c r="AD2048" s="167"/>
      <c r="AE2048" s="202" t="s">
        <v>243</v>
      </c>
      <c r="AF2048" s="202" t="s">
        <v>295</v>
      </c>
      <c r="AG2048" s="202" t="s">
        <v>624</v>
      </c>
      <c r="AH2048" s="214">
        <v>43336</v>
      </c>
      <c r="AI2048" s="202" t="s">
        <v>4935</v>
      </c>
      <c r="AJ2048" s="151" t="str">
        <f t="shared" si="31"/>
        <v>FS</v>
      </c>
      <c r="AK2048" s="151" t="b">
        <f>ISNUMBER(SEARCH("IRT",Table1[[#This Row],[Current_Status]]))</f>
        <v>0</v>
      </c>
      <c r="AL2048" s="152">
        <f>YEAR(Table1[[#This Row],[Project_Initiated]])</f>
        <v>2018</v>
      </c>
      <c r="AM2048" s="87">
        <v>43800</v>
      </c>
      <c r="AN2048" s="87" t="str">
        <f>IF(AND(Table1[[#This Row],[Completed Date]]&gt;="07/01/2019"+0,Table1[[#This Row],[Completed Date]]&lt;="6/30/2020"+0),"FY 19-20",IF(AND(Table1[[#This Row],[Completed Date]]&gt;="07/01/2018"+0,Table1[[#This Row],[Completed Date]]&lt;="6/30/2019"+0),"FY 18-19",""))</f>
        <v>FY 18-19</v>
      </c>
      <c r="AO2048" s="152" t="str">
        <f>IFERROR(FIND("R",Table1[[#This Row],[FS_Priority]]),"")</f>
        <v/>
      </c>
    </row>
    <row r="2049" spans="1:41" hidden="1" x14ac:dyDescent="0.25">
      <c r="A2049" s="202" t="s">
        <v>885</v>
      </c>
      <c r="B2049" s="202" t="s">
        <v>295</v>
      </c>
      <c r="C2049" s="202" t="s">
        <v>885</v>
      </c>
      <c r="D2049" s="213" t="b">
        <v>0</v>
      </c>
      <c r="E2049" s="202" t="s">
        <v>151</v>
      </c>
      <c r="F2049" s="202" t="s">
        <v>3478</v>
      </c>
      <c r="G2049" s="202" t="s">
        <v>295</v>
      </c>
      <c r="H2049" s="202" t="s">
        <v>116</v>
      </c>
      <c r="I2049" s="202" t="s">
        <v>4073</v>
      </c>
      <c r="J2049" s="202" t="s">
        <v>2838</v>
      </c>
      <c r="K2049" s="202" t="s">
        <v>4035</v>
      </c>
      <c r="L2049" s="202" t="s">
        <v>153</v>
      </c>
      <c r="M2049" s="202" t="s">
        <v>4043</v>
      </c>
      <c r="N2049" s="202" t="s">
        <v>295</v>
      </c>
      <c r="O2049" s="202" t="s">
        <v>243</v>
      </c>
      <c r="Q2049" s="202" t="s">
        <v>302</v>
      </c>
      <c r="R2049" s="202" t="s">
        <v>324</v>
      </c>
      <c r="S2049" s="213" t="b">
        <v>1</v>
      </c>
      <c r="V2049" s="212">
        <v>43263</v>
      </c>
      <c r="W2049" s="202" t="s">
        <v>295</v>
      </c>
      <c r="X2049"/>
      <c r="Z2049" s="202" t="s">
        <v>295</v>
      </c>
      <c r="AC2049" s="202" t="s">
        <v>295</v>
      </c>
      <c r="AE2049" s="202" t="s">
        <v>243</v>
      </c>
      <c r="AF2049" s="202" t="s">
        <v>295</v>
      </c>
      <c r="AG2049" s="202" t="s">
        <v>624</v>
      </c>
      <c r="AH2049" s="212">
        <v>43369</v>
      </c>
      <c r="AI2049" s="202" t="s">
        <v>4935</v>
      </c>
      <c r="AJ2049" s="151" t="str">
        <f t="shared" si="31"/>
        <v>FS</v>
      </c>
      <c r="AK2049" s="151" t="b">
        <f>ISNUMBER(SEARCH("IRT",Table1[[#This Row],[Current_Status]]))</f>
        <v>0</v>
      </c>
      <c r="AL2049" s="152">
        <f>YEAR(Table1[[#This Row],[Project_Initiated]])</f>
        <v>2018</v>
      </c>
      <c r="AM2049" s="87">
        <v>43800</v>
      </c>
      <c r="AN2049" s="87" t="str">
        <f>IF(AND(Table1[[#This Row],[Completed Date]]&gt;="07/01/2019"+0,Table1[[#This Row],[Completed Date]]&lt;="6/30/2020"+0),"FY 19-20",IF(AND(Table1[[#This Row],[Completed Date]]&gt;="07/01/2018"+0,Table1[[#This Row],[Completed Date]]&lt;="6/30/2019"+0),"FY 18-19",""))</f>
        <v>FY 18-19</v>
      </c>
      <c r="AO2049" s="152" t="str">
        <f>IFERROR(FIND("R",Table1[[#This Row],[FS_Priority]]),"")</f>
        <v/>
      </c>
    </row>
    <row r="2050" spans="1:41" hidden="1" x14ac:dyDescent="0.25">
      <c r="A2050" s="202" t="s">
        <v>886</v>
      </c>
      <c r="B2050" s="202" t="s">
        <v>295</v>
      </c>
      <c r="C2050" s="202" t="s">
        <v>886</v>
      </c>
      <c r="D2050" s="213" t="b">
        <v>0</v>
      </c>
      <c r="E2050" s="202" t="s">
        <v>189</v>
      </c>
      <c r="F2050" s="202" t="s">
        <v>3569</v>
      </c>
      <c r="G2050" s="202" t="s">
        <v>295</v>
      </c>
      <c r="H2050" s="202" t="s">
        <v>262</v>
      </c>
      <c r="I2050" s="202" t="s">
        <v>4167</v>
      </c>
      <c r="J2050" s="202" t="s">
        <v>2838</v>
      </c>
      <c r="K2050" s="202" t="s">
        <v>4164</v>
      </c>
      <c r="L2050" s="202" t="s">
        <v>487</v>
      </c>
      <c r="M2050" s="202" t="s">
        <v>4168</v>
      </c>
      <c r="N2050" s="202" t="s">
        <v>295</v>
      </c>
      <c r="O2050" s="202" t="s">
        <v>631</v>
      </c>
      <c r="Q2050" s="202" t="s">
        <v>295</v>
      </c>
      <c r="R2050" s="202" t="s">
        <v>302</v>
      </c>
      <c r="S2050" s="213" t="b">
        <v>0</v>
      </c>
      <c r="V2050" s="212">
        <v>43264</v>
      </c>
      <c r="W2050" s="202" t="s">
        <v>295</v>
      </c>
      <c r="X2050"/>
      <c r="Z2050" s="202" t="s">
        <v>295</v>
      </c>
      <c r="AC2050" s="202" t="s">
        <v>3080</v>
      </c>
      <c r="AE2050" s="202" t="s">
        <v>257</v>
      </c>
      <c r="AF2050" s="202" t="s">
        <v>295</v>
      </c>
      <c r="AG2050" s="202" t="s">
        <v>2884</v>
      </c>
      <c r="AH2050" s="212">
        <v>43552</v>
      </c>
      <c r="AI2050" s="202" t="s">
        <v>4935</v>
      </c>
      <c r="AJ2050" s="151" t="str">
        <f t="shared" ref="AJ2050:AJ2113" si="32">IF(LEN(A2050)&gt;6,"FS","PD&amp;C")</f>
        <v>FS</v>
      </c>
      <c r="AK2050" s="151" t="b">
        <f>ISNUMBER(SEARCH("IRT",Table1[[#This Row],[Current_Status]]))</f>
        <v>0</v>
      </c>
      <c r="AL2050" s="152">
        <f>YEAR(Table1[[#This Row],[Project_Initiated]])</f>
        <v>2018</v>
      </c>
      <c r="AM2050" s="87">
        <v>43800</v>
      </c>
      <c r="AN2050" s="87" t="str">
        <f>IF(AND(Table1[[#This Row],[Completed Date]]&gt;="07/01/2019"+0,Table1[[#This Row],[Completed Date]]&lt;="6/30/2020"+0),"FY 19-20",IF(AND(Table1[[#This Row],[Completed Date]]&gt;="07/01/2018"+0,Table1[[#This Row],[Completed Date]]&lt;="6/30/2019"+0),"FY 18-19",""))</f>
        <v>FY 18-19</v>
      </c>
      <c r="AO2050" s="152" t="str">
        <f>IFERROR(FIND("R",Table1[[#This Row],[FS_Priority]]),"")</f>
        <v/>
      </c>
    </row>
    <row r="2051" spans="1:41" hidden="1" x14ac:dyDescent="0.25">
      <c r="A2051" s="202" t="s">
        <v>888</v>
      </c>
      <c r="B2051" s="202" t="s">
        <v>295</v>
      </c>
      <c r="C2051" s="202" t="s">
        <v>888</v>
      </c>
      <c r="D2051" s="213" t="b">
        <v>0</v>
      </c>
      <c r="E2051" s="202" t="s">
        <v>215</v>
      </c>
      <c r="F2051" s="202" t="s">
        <v>3626</v>
      </c>
      <c r="G2051" s="202" t="s">
        <v>889</v>
      </c>
      <c r="H2051" s="202" t="s">
        <v>550</v>
      </c>
      <c r="I2051" s="202" t="s">
        <v>4254</v>
      </c>
      <c r="J2051" s="202" t="s">
        <v>2854</v>
      </c>
      <c r="K2051" s="202" t="s">
        <v>4842</v>
      </c>
      <c r="L2051" s="202" t="s">
        <v>518</v>
      </c>
      <c r="M2051" s="202" t="s">
        <v>4255</v>
      </c>
      <c r="N2051" s="202" t="s">
        <v>295</v>
      </c>
      <c r="O2051" s="202" t="s">
        <v>263</v>
      </c>
      <c r="Q2051" s="202" t="s">
        <v>295</v>
      </c>
      <c r="R2051" s="202" t="s">
        <v>295</v>
      </c>
      <c r="S2051" s="213" t="b">
        <v>0</v>
      </c>
      <c r="V2051" s="212">
        <v>43265</v>
      </c>
      <c r="W2051" s="202" t="s">
        <v>295</v>
      </c>
      <c r="X2051"/>
      <c r="Z2051" s="202" t="s">
        <v>295</v>
      </c>
      <c r="AC2051" s="202" t="s">
        <v>890</v>
      </c>
      <c r="AE2051" s="202" t="s">
        <v>295</v>
      </c>
      <c r="AF2051" s="202" t="s">
        <v>295</v>
      </c>
      <c r="AG2051" s="202" t="s">
        <v>2883</v>
      </c>
      <c r="AH2051" s="212">
        <v>43292</v>
      </c>
      <c r="AI2051" s="202" t="s">
        <v>4932</v>
      </c>
      <c r="AJ2051" s="151" t="str">
        <f t="shared" si="32"/>
        <v>FS</v>
      </c>
      <c r="AK2051" s="151" t="b">
        <f>ISNUMBER(SEARCH("IRT",Table1[[#This Row],[Current_Status]]))</f>
        <v>0</v>
      </c>
      <c r="AL2051" s="152">
        <f>YEAR(Table1[[#This Row],[Project_Initiated]])</f>
        <v>2018</v>
      </c>
      <c r="AM2051" s="87">
        <v>43800</v>
      </c>
      <c r="AN2051" s="87" t="str">
        <f>IF(AND(Table1[[#This Row],[Completed Date]]&gt;="07/01/2019"+0,Table1[[#This Row],[Completed Date]]&lt;="6/30/2020"+0),"FY 19-20",IF(AND(Table1[[#This Row],[Completed Date]]&gt;="07/01/2018"+0,Table1[[#This Row],[Completed Date]]&lt;="6/30/2019"+0),"FY 18-19",""))</f>
        <v>FY 18-19</v>
      </c>
      <c r="AO2051" s="152" t="str">
        <f>IFERROR(FIND("R",Table1[[#This Row],[FS_Priority]]),"")</f>
        <v/>
      </c>
    </row>
    <row r="2052" spans="1:41" hidden="1" x14ac:dyDescent="0.25">
      <c r="A2052" s="202" t="s">
        <v>892</v>
      </c>
      <c r="B2052" s="202" t="s">
        <v>295</v>
      </c>
      <c r="C2052" s="202" t="s">
        <v>892</v>
      </c>
      <c r="D2052" s="213" t="b">
        <v>0</v>
      </c>
      <c r="E2052" s="202" t="s">
        <v>2819</v>
      </c>
      <c r="F2052" s="202" t="s">
        <v>3624</v>
      </c>
      <c r="G2052" s="202" t="s">
        <v>295</v>
      </c>
      <c r="H2052" s="202" t="s">
        <v>75</v>
      </c>
      <c r="I2052" s="202" t="s">
        <v>4252</v>
      </c>
      <c r="J2052" s="202" t="s">
        <v>2838</v>
      </c>
      <c r="K2052" s="202" t="s">
        <v>295</v>
      </c>
      <c r="L2052" s="202" t="s">
        <v>295</v>
      </c>
      <c r="M2052" s="202" t="s">
        <v>4253</v>
      </c>
      <c r="N2052" s="202" t="s">
        <v>295</v>
      </c>
      <c r="O2052" s="202" t="s">
        <v>263</v>
      </c>
      <c r="Q2052" s="202" t="s">
        <v>295</v>
      </c>
      <c r="R2052" s="202" t="s">
        <v>302</v>
      </c>
      <c r="S2052" s="213" t="b">
        <v>0</v>
      </c>
      <c r="V2052" s="212">
        <v>43267</v>
      </c>
      <c r="W2052" s="202" t="s">
        <v>295</v>
      </c>
      <c r="X2052"/>
      <c r="Z2052" s="202" t="s">
        <v>295</v>
      </c>
      <c r="AC2052" s="202" t="s">
        <v>893</v>
      </c>
      <c r="AE2052" s="202" t="s">
        <v>263</v>
      </c>
      <c r="AF2052" s="202" t="s">
        <v>295</v>
      </c>
      <c r="AG2052" s="202" t="s">
        <v>2884</v>
      </c>
      <c r="AH2052" s="212">
        <v>43395</v>
      </c>
      <c r="AI2052" s="202" t="s">
        <v>4935</v>
      </c>
      <c r="AJ2052" s="151" t="str">
        <f t="shared" si="32"/>
        <v>FS</v>
      </c>
      <c r="AK2052" s="151" t="b">
        <f>ISNUMBER(SEARCH("IRT",Table1[[#This Row],[Current_Status]]))</f>
        <v>0</v>
      </c>
      <c r="AL2052" s="152">
        <f>YEAR(Table1[[#This Row],[Project_Initiated]])</f>
        <v>2018</v>
      </c>
      <c r="AM2052" s="87">
        <v>43800</v>
      </c>
      <c r="AN2052" s="87" t="str">
        <f>IF(AND(Table1[[#This Row],[Completed Date]]&gt;="07/01/2019"+0,Table1[[#This Row],[Completed Date]]&lt;="6/30/2020"+0),"FY 19-20",IF(AND(Table1[[#This Row],[Completed Date]]&gt;="07/01/2018"+0,Table1[[#This Row],[Completed Date]]&lt;="6/30/2019"+0),"FY 18-19",""))</f>
        <v>FY 18-19</v>
      </c>
      <c r="AO2052" s="152" t="str">
        <f>IFERROR(FIND("R",Table1[[#This Row],[FS_Priority]]),"")</f>
        <v/>
      </c>
    </row>
    <row r="2053" spans="1:41" hidden="1" x14ac:dyDescent="0.25">
      <c r="A2053" s="202" t="s">
        <v>420</v>
      </c>
      <c r="B2053" s="202" t="s">
        <v>295</v>
      </c>
      <c r="C2053" s="202" t="s">
        <v>420</v>
      </c>
      <c r="D2053" s="213" t="b">
        <v>0</v>
      </c>
      <c r="E2053" s="202" t="s">
        <v>151</v>
      </c>
      <c r="F2053" s="202" t="s">
        <v>3503</v>
      </c>
      <c r="G2053" s="202" t="s">
        <v>2799</v>
      </c>
      <c r="H2053" s="202" t="s">
        <v>895</v>
      </c>
      <c r="I2053" s="202" t="s">
        <v>295</v>
      </c>
      <c r="J2053" s="202" t="s">
        <v>2851</v>
      </c>
      <c r="K2053" s="202" t="s">
        <v>4035</v>
      </c>
      <c r="L2053" s="202" t="s">
        <v>153</v>
      </c>
      <c r="M2053" s="202" t="s">
        <v>4041</v>
      </c>
      <c r="N2053" s="202" t="s">
        <v>295</v>
      </c>
      <c r="O2053" s="202" t="s">
        <v>243</v>
      </c>
      <c r="Q2053" s="202" t="s">
        <v>401</v>
      </c>
      <c r="R2053" s="202" t="s">
        <v>295</v>
      </c>
      <c r="S2053" s="213" t="b">
        <v>0</v>
      </c>
      <c r="V2053" s="212">
        <v>43276</v>
      </c>
      <c r="W2053" s="202" t="s">
        <v>295</v>
      </c>
      <c r="X2053"/>
      <c r="Z2053" s="202" t="s">
        <v>295</v>
      </c>
      <c r="AC2053" s="202" t="s">
        <v>624</v>
      </c>
      <c r="AE2053" s="202" t="s">
        <v>243</v>
      </c>
      <c r="AF2053" s="202" t="s">
        <v>295</v>
      </c>
      <c r="AG2053" s="202" t="s">
        <v>624</v>
      </c>
      <c r="AH2053" s="212">
        <v>43344</v>
      </c>
      <c r="AI2053" s="202" t="s">
        <v>4932</v>
      </c>
      <c r="AJ2053" s="151" t="str">
        <f t="shared" si="32"/>
        <v>FS</v>
      </c>
      <c r="AK2053" s="151" t="b">
        <f>ISNUMBER(SEARCH("IRT",Table1[[#This Row],[Current_Status]]))</f>
        <v>0</v>
      </c>
      <c r="AL2053" s="152">
        <f>YEAR(Table1[[#This Row],[Project_Initiated]])</f>
        <v>2018</v>
      </c>
      <c r="AM2053" s="87">
        <v>43800</v>
      </c>
      <c r="AN2053" s="87" t="str">
        <f>IF(AND(Table1[[#This Row],[Completed Date]]&gt;="07/01/2019"+0,Table1[[#This Row],[Completed Date]]&lt;="6/30/2020"+0),"FY 19-20",IF(AND(Table1[[#This Row],[Completed Date]]&gt;="07/01/2018"+0,Table1[[#This Row],[Completed Date]]&lt;="6/30/2019"+0),"FY 18-19",""))</f>
        <v>FY 18-19</v>
      </c>
      <c r="AO2053" s="152" t="str">
        <f>IFERROR(FIND("R",Table1[[#This Row],[FS_Priority]]),"")</f>
        <v/>
      </c>
    </row>
    <row r="2054" spans="1:41" hidden="1" x14ac:dyDescent="0.25">
      <c r="A2054" s="202" t="s">
        <v>896</v>
      </c>
      <c r="B2054" s="202" t="s">
        <v>295</v>
      </c>
      <c r="C2054" s="202" t="s">
        <v>896</v>
      </c>
      <c r="D2054" s="213" t="b">
        <v>0</v>
      </c>
      <c r="E2054" s="202" t="s">
        <v>141</v>
      </c>
      <c r="F2054" s="202" t="s">
        <v>3388</v>
      </c>
      <c r="G2054" s="202" t="s">
        <v>295</v>
      </c>
      <c r="H2054" s="202" t="s">
        <v>529</v>
      </c>
      <c r="I2054" s="202" t="s">
        <v>197</v>
      </c>
      <c r="J2054" s="202" t="s">
        <v>2838</v>
      </c>
      <c r="K2054" s="202" t="s">
        <v>3951</v>
      </c>
      <c r="L2054" s="202" t="s">
        <v>381</v>
      </c>
      <c r="M2054" s="202" t="s">
        <v>3954</v>
      </c>
      <c r="N2054" s="202" t="s">
        <v>295</v>
      </c>
      <c r="O2054" s="202" t="s">
        <v>243</v>
      </c>
      <c r="Q2054" s="202" t="s">
        <v>305</v>
      </c>
      <c r="R2054" s="202" t="s">
        <v>295</v>
      </c>
      <c r="S2054" s="213" t="b">
        <v>0</v>
      </c>
      <c r="V2054" s="212">
        <v>43276</v>
      </c>
      <c r="W2054" s="202" t="s">
        <v>295</v>
      </c>
      <c r="X2054"/>
      <c r="Z2054" s="202" t="s">
        <v>295</v>
      </c>
      <c r="AC2054" s="202" t="s">
        <v>624</v>
      </c>
      <c r="AE2054" s="202" t="s">
        <v>243</v>
      </c>
      <c r="AF2054" s="202" t="s">
        <v>295</v>
      </c>
      <c r="AG2054" s="202" t="s">
        <v>624</v>
      </c>
      <c r="AH2054" s="212">
        <v>43395</v>
      </c>
      <c r="AI2054" s="202" t="s">
        <v>4932</v>
      </c>
      <c r="AJ2054" s="151" t="str">
        <f t="shared" si="32"/>
        <v>FS</v>
      </c>
      <c r="AK2054" s="151" t="b">
        <f>ISNUMBER(SEARCH("IRT",Table1[[#This Row],[Current_Status]]))</f>
        <v>0</v>
      </c>
      <c r="AL2054" s="152">
        <f>YEAR(Table1[[#This Row],[Project_Initiated]])</f>
        <v>2018</v>
      </c>
      <c r="AM2054" s="87">
        <v>43800</v>
      </c>
      <c r="AN2054" s="87" t="str">
        <f>IF(AND(Table1[[#This Row],[Completed Date]]&gt;="07/01/2019"+0,Table1[[#This Row],[Completed Date]]&lt;="6/30/2020"+0),"FY 19-20",IF(AND(Table1[[#This Row],[Completed Date]]&gt;="07/01/2018"+0,Table1[[#This Row],[Completed Date]]&lt;="6/30/2019"+0),"FY 18-19",""))</f>
        <v>FY 18-19</v>
      </c>
      <c r="AO2054" s="152" t="str">
        <f>IFERROR(FIND("R",Table1[[#This Row],[FS_Priority]]),"")</f>
        <v/>
      </c>
    </row>
    <row r="2055" spans="1:41" hidden="1" x14ac:dyDescent="0.25">
      <c r="A2055" s="202" t="s">
        <v>897</v>
      </c>
      <c r="B2055" s="202" t="s">
        <v>295</v>
      </c>
      <c r="C2055" s="202" t="s">
        <v>897</v>
      </c>
      <c r="D2055" s="213" t="b">
        <v>0</v>
      </c>
      <c r="E2055" s="202" t="s">
        <v>526</v>
      </c>
      <c r="F2055" s="202" t="s">
        <v>3597</v>
      </c>
      <c r="G2055" s="202" t="s">
        <v>295</v>
      </c>
      <c r="H2055" s="202" t="s">
        <v>4444</v>
      </c>
      <c r="I2055" s="202" t="s">
        <v>295</v>
      </c>
      <c r="J2055" s="202" t="s">
        <v>2838</v>
      </c>
      <c r="K2055" s="202" t="s">
        <v>4208</v>
      </c>
      <c r="L2055" s="202" t="s">
        <v>203</v>
      </c>
      <c r="M2055" s="202" t="s">
        <v>4209</v>
      </c>
      <c r="N2055" s="202" t="s">
        <v>295</v>
      </c>
      <c r="O2055" s="202" t="s">
        <v>263</v>
      </c>
      <c r="Q2055" s="202" t="s">
        <v>295</v>
      </c>
      <c r="R2055" s="202" t="s">
        <v>302</v>
      </c>
      <c r="S2055" s="213" t="b">
        <v>0</v>
      </c>
      <c r="V2055" s="212">
        <v>43277</v>
      </c>
      <c r="W2055" s="202" t="s">
        <v>295</v>
      </c>
      <c r="X2055"/>
      <c r="Z2055" s="202" t="s">
        <v>295</v>
      </c>
      <c r="AC2055" s="202" t="s">
        <v>898</v>
      </c>
      <c r="AE2055" s="202" t="s">
        <v>263</v>
      </c>
      <c r="AF2055" s="202" t="s">
        <v>295</v>
      </c>
      <c r="AG2055" s="202" t="s">
        <v>2884</v>
      </c>
      <c r="AH2055" s="212">
        <v>43314</v>
      </c>
      <c r="AI2055" s="202" t="s">
        <v>4935</v>
      </c>
      <c r="AJ2055" s="151" t="str">
        <f t="shared" si="32"/>
        <v>FS</v>
      </c>
      <c r="AK2055" s="151" t="b">
        <f>ISNUMBER(SEARCH("IRT",Table1[[#This Row],[Current_Status]]))</f>
        <v>0</v>
      </c>
      <c r="AL2055" s="152">
        <f>YEAR(Table1[[#This Row],[Project_Initiated]])</f>
        <v>2018</v>
      </c>
      <c r="AM2055" s="87">
        <v>43800</v>
      </c>
      <c r="AN2055" s="87" t="str">
        <f>IF(AND(Table1[[#This Row],[Completed Date]]&gt;="07/01/2019"+0,Table1[[#This Row],[Completed Date]]&lt;="6/30/2020"+0),"FY 19-20",IF(AND(Table1[[#This Row],[Completed Date]]&gt;="07/01/2018"+0,Table1[[#This Row],[Completed Date]]&lt;="6/30/2019"+0),"FY 18-19",""))</f>
        <v>FY 18-19</v>
      </c>
      <c r="AO2055" s="152" t="str">
        <f>IFERROR(FIND("R",Table1[[#This Row],[FS_Priority]]),"")</f>
        <v/>
      </c>
    </row>
    <row r="2056" spans="1:41" hidden="1" x14ac:dyDescent="0.25">
      <c r="A2056" s="202" t="s">
        <v>345</v>
      </c>
      <c r="B2056" s="202" t="s">
        <v>295</v>
      </c>
      <c r="C2056" s="202" t="s">
        <v>345</v>
      </c>
      <c r="D2056" s="213" t="b">
        <v>0</v>
      </c>
      <c r="E2056" s="202" t="s">
        <v>4804</v>
      </c>
      <c r="F2056" s="202" t="s">
        <v>3285</v>
      </c>
      <c r="G2056" s="202" t="s">
        <v>304</v>
      </c>
      <c r="H2056" s="202" t="s">
        <v>3812</v>
      </c>
      <c r="I2056" s="202" t="s">
        <v>295</v>
      </c>
      <c r="J2056" s="202" t="s">
        <v>2854</v>
      </c>
      <c r="K2056" s="202" t="s">
        <v>3793</v>
      </c>
      <c r="L2056" s="202" t="s">
        <v>332</v>
      </c>
      <c r="M2056" s="202" t="s">
        <v>3813</v>
      </c>
      <c r="N2056" s="202" t="s">
        <v>295</v>
      </c>
      <c r="O2056" s="202" t="s">
        <v>257</v>
      </c>
      <c r="Q2056" s="202" t="s">
        <v>327</v>
      </c>
      <c r="R2056" s="202" t="s">
        <v>295</v>
      </c>
      <c r="S2056" s="213" t="b">
        <v>0</v>
      </c>
      <c r="V2056" s="212">
        <v>43277</v>
      </c>
      <c r="W2056" s="202" t="s">
        <v>295</v>
      </c>
      <c r="X2056"/>
      <c r="Z2056" s="202" t="s">
        <v>295</v>
      </c>
      <c r="AC2056" s="202" t="s">
        <v>900</v>
      </c>
      <c r="AD2056" s="214">
        <v>43341</v>
      </c>
      <c r="AE2056" s="202" t="s">
        <v>257</v>
      </c>
      <c r="AF2056" s="202" t="s">
        <v>295</v>
      </c>
      <c r="AG2056" s="202" t="s">
        <v>2884</v>
      </c>
      <c r="AH2056" s="212">
        <v>43437</v>
      </c>
      <c r="AI2056" s="202" t="s">
        <v>4932</v>
      </c>
      <c r="AJ2056" s="151" t="str">
        <f t="shared" si="32"/>
        <v>FS</v>
      </c>
      <c r="AK2056" s="151" t="b">
        <f>ISNUMBER(SEARCH("IRT",Table1[[#This Row],[Current_Status]]))</f>
        <v>0</v>
      </c>
      <c r="AL2056" s="152">
        <f>YEAR(Table1[[#This Row],[Project_Initiated]])</f>
        <v>2018</v>
      </c>
      <c r="AM2056" s="87">
        <v>43800</v>
      </c>
      <c r="AN2056" s="87" t="str">
        <f>IF(AND(Table1[[#This Row],[Completed Date]]&gt;="07/01/2019"+0,Table1[[#This Row],[Completed Date]]&lt;="6/30/2020"+0),"FY 19-20",IF(AND(Table1[[#This Row],[Completed Date]]&gt;="07/01/2018"+0,Table1[[#This Row],[Completed Date]]&lt;="6/30/2019"+0),"FY 18-19",""))</f>
        <v>FY 18-19</v>
      </c>
      <c r="AO2056" s="152" t="str">
        <f>IFERROR(FIND("R",Table1[[#This Row],[FS_Priority]]),"")</f>
        <v/>
      </c>
    </row>
    <row r="2057" spans="1:41" hidden="1" x14ac:dyDescent="0.25">
      <c r="A2057" s="202" t="s">
        <v>298</v>
      </c>
      <c r="B2057" s="202" t="s">
        <v>295</v>
      </c>
      <c r="C2057" s="202" t="s">
        <v>298</v>
      </c>
      <c r="D2057" s="213" t="b">
        <v>0</v>
      </c>
      <c r="E2057" s="202" t="s">
        <v>21</v>
      </c>
      <c r="F2057" s="202" t="s">
        <v>3245</v>
      </c>
      <c r="G2057" s="202" t="s">
        <v>299</v>
      </c>
      <c r="H2057" s="202" t="s">
        <v>331</v>
      </c>
      <c r="I2057" s="202" t="s">
        <v>295</v>
      </c>
      <c r="J2057" s="202" t="s">
        <v>3773</v>
      </c>
      <c r="K2057" s="202" t="s">
        <v>3774</v>
      </c>
      <c r="L2057" s="202" t="s">
        <v>4821</v>
      </c>
      <c r="M2057" s="202" t="s">
        <v>3775</v>
      </c>
      <c r="N2057" s="202" t="s">
        <v>295</v>
      </c>
      <c r="O2057" s="202" t="s">
        <v>263</v>
      </c>
      <c r="Q2057" s="202" t="s">
        <v>295</v>
      </c>
      <c r="R2057" s="202" t="s">
        <v>295</v>
      </c>
      <c r="S2057" s="213" t="b">
        <v>0</v>
      </c>
      <c r="V2057" s="212">
        <v>43277</v>
      </c>
      <c r="W2057" s="202" t="s">
        <v>295</v>
      </c>
      <c r="X2057"/>
      <c r="Z2057" s="202" t="s">
        <v>295</v>
      </c>
      <c r="AC2057" s="202" t="s">
        <v>2952</v>
      </c>
      <c r="AE2057" s="202" t="s">
        <v>257</v>
      </c>
      <c r="AF2057" s="202" t="s">
        <v>295</v>
      </c>
      <c r="AG2057" s="202" t="s">
        <v>2883</v>
      </c>
      <c r="AH2057" s="212">
        <v>43497</v>
      </c>
      <c r="AI2057" s="202" t="s">
        <v>4932</v>
      </c>
      <c r="AJ2057" s="151" t="str">
        <f t="shared" si="32"/>
        <v>FS</v>
      </c>
      <c r="AK2057" s="151" t="b">
        <f>ISNUMBER(SEARCH("IRT",Table1[[#This Row],[Current_Status]]))</f>
        <v>0</v>
      </c>
      <c r="AL2057" s="152">
        <f>YEAR(Table1[[#This Row],[Project_Initiated]])</f>
        <v>2018</v>
      </c>
      <c r="AM2057" s="87">
        <v>43800</v>
      </c>
      <c r="AN2057" s="87" t="str">
        <f>IF(AND(Table1[[#This Row],[Completed Date]]&gt;="07/01/2019"+0,Table1[[#This Row],[Completed Date]]&lt;="6/30/2020"+0),"FY 19-20",IF(AND(Table1[[#This Row],[Completed Date]]&gt;="07/01/2018"+0,Table1[[#This Row],[Completed Date]]&lt;="6/30/2019"+0),"FY 18-19",""))</f>
        <v>FY 18-19</v>
      </c>
      <c r="AO2057" s="152" t="str">
        <f>IFERROR(FIND("R",Table1[[#This Row],[FS_Priority]]),"")</f>
        <v/>
      </c>
    </row>
    <row r="2058" spans="1:41" hidden="1" x14ac:dyDescent="0.25">
      <c r="A2058" s="202" t="s">
        <v>901</v>
      </c>
      <c r="B2058" s="202" t="s">
        <v>295</v>
      </c>
      <c r="C2058" s="202" t="s">
        <v>901</v>
      </c>
      <c r="D2058" s="213" t="b">
        <v>0</v>
      </c>
      <c r="E2058" s="202" t="s">
        <v>211</v>
      </c>
      <c r="F2058" s="202" t="s">
        <v>3613</v>
      </c>
      <c r="G2058" s="202" t="s">
        <v>295</v>
      </c>
      <c r="H2058" s="202" t="s">
        <v>542</v>
      </c>
      <c r="I2058" s="202" t="s">
        <v>295</v>
      </c>
      <c r="J2058" s="202" t="s">
        <v>2838</v>
      </c>
      <c r="K2058" s="202" t="s">
        <v>4222</v>
      </c>
      <c r="L2058" s="202" t="s">
        <v>4866</v>
      </c>
      <c r="M2058" s="202" t="s">
        <v>4235</v>
      </c>
      <c r="N2058" s="202" t="s">
        <v>295</v>
      </c>
      <c r="O2058" s="202" t="s">
        <v>243</v>
      </c>
      <c r="Q2058" s="202" t="s">
        <v>326</v>
      </c>
      <c r="R2058" s="202" t="s">
        <v>295</v>
      </c>
      <c r="S2058" s="213" t="b">
        <v>1</v>
      </c>
      <c r="V2058" s="212">
        <v>43279</v>
      </c>
      <c r="W2058" s="202" t="s">
        <v>295</v>
      </c>
      <c r="X2058"/>
      <c r="Z2058" s="202" t="s">
        <v>295</v>
      </c>
      <c r="AC2058" s="202" t="s">
        <v>624</v>
      </c>
      <c r="AE2058" s="202" t="s">
        <v>243</v>
      </c>
      <c r="AF2058" s="202" t="s">
        <v>295</v>
      </c>
      <c r="AG2058" s="202" t="s">
        <v>624</v>
      </c>
      <c r="AH2058" s="212">
        <v>43383</v>
      </c>
      <c r="AI2058" s="202" t="s">
        <v>4932</v>
      </c>
      <c r="AJ2058" s="151" t="str">
        <f t="shared" si="32"/>
        <v>FS</v>
      </c>
      <c r="AK2058" s="151" t="b">
        <f>ISNUMBER(SEARCH("IRT",Table1[[#This Row],[Current_Status]]))</f>
        <v>0</v>
      </c>
      <c r="AL2058" s="152">
        <f>YEAR(Table1[[#This Row],[Project_Initiated]])</f>
        <v>2018</v>
      </c>
      <c r="AM2058" s="87">
        <v>43800</v>
      </c>
      <c r="AN2058" s="87" t="str">
        <f>IF(AND(Table1[[#This Row],[Completed Date]]&gt;="07/01/2019"+0,Table1[[#This Row],[Completed Date]]&lt;="6/30/2020"+0),"FY 19-20",IF(AND(Table1[[#This Row],[Completed Date]]&gt;="07/01/2018"+0,Table1[[#This Row],[Completed Date]]&lt;="6/30/2019"+0),"FY 18-19",""))</f>
        <v>FY 18-19</v>
      </c>
      <c r="AO2058" s="152" t="str">
        <f>IFERROR(FIND("R",Table1[[#This Row],[FS_Priority]]),"")</f>
        <v/>
      </c>
    </row>
    <row r="2059" spans="1:41" hidden="1" x14ac:dyDescent="0.25">
      <c r="A2059" s="202" t="s">
        <v>421</v>
      </c>
      <c r="B2059" s="202" t="s">
        <v>295</v>
      </c>
      <c r="C2059" s="202" t="s">
        <v>421</v>
      </c>
      <c r="D2059" s="213" t="b">
        <v>0</v>
      </c>
      <c r="E2059" s="202" t="s">
        <v>151</v>
      </c>
      <c r="F2059" s="202" t="s">
        <v>3504</v>
      </c>
      <c r="G2059" s="202" t="s">
        <v>403</v>
      </c>
      <c r="H2059" s="202" t="s">
        <v>525</v>
      </c>
      <c r="I2059" s="202" t="s">
        <v>4092</v>
      </c>
      <c r="J2059" s="202" t="s">
        <v>2838</v>
      </c>
      <c r="K2059" s="202" t="s">
        <v>4035</v>
      </c>
      <c r="L2059" s="202" t="s">
        <v>153</v>
      </c>
      <c r="M2059" s="202" t="s">
        <v>4036</v>
      </c>
      <c r="N2059" s="202" t="s">
        <v>295</v>
      </c>
      <c r="O2059" s="202" t="s">
        <v>263</v>
      </c>
      <c r="Q2059" s="202" t="s">
        <v>422</v>
      </c>
      <c r="R2059" s="202" t="s">
        <v>295</v>
      </c>
      <c r="S2059" s="213" t="b">
        <v>0</v>
      </c>
      <c r="V2059" s="212">
        <v>43279</v>
      </c>
      <c r="W2059" s="202" t="s">
        <v>295</v>
      </c>
      <c r="X2059"/>
      <c r="Z2059" s="202" t="s">
        <v>295</v>
      </c>
      <c r="AC2059" s="202" t="s">
        <v>4452</v>
      </c>
      <c r="AE2059" s="202" t="s">
        <v>263</v>
      </c>
      <c r="AF2059" s="202" t="s">
        <v>295</v>
      </c>
      <c r="AG2059" s="202" t="s">
        <v>2884</v>
      </c>
      <c r="AH2059" s="212">
        <v>43678</v>
      </c>
      <c r="AI2059" s="202" t="s">
        <v>4932</v>
      </c>
      <c r="AJ2059" s="151" t="str">
        <f t="shared" si="32"/>
        <v>FS</v>
      </c>
      <c r="AK2059" s="151" t="b">
        <f>ISNUMBER(SEARCH("IRT",Table1[[#This Row],[Current_Status]]))</f>
        <v>0</v>
      </c>
      <c r="AL2059" s="152">
        <f>YEAR(Table1[[#This Row],[Project_Initiated]])</f>
        <v>2018</v>
      </c>
      <c r="AM2059" s="87">
        <v>43800</v>
      </c>
      <c r="AN2059" s="87" t="str">
        <f>IF(AND(Table1[[#This Row],[Completed Date]]&gt;="07/01/2019"+0,Table1[[#This Row],[Completed Date]]&lt;="6/30/2020"+0),"FY 19-20",IF(AND(Table1[[#This Row],[Completed Date]]&gt;="07/01/2018"+0,Table1[[#This Row],[Completed Date]]&lt;="6/30/2019"+0),"FY 18-19",""))</f>
        <v>FY 19-20</v>
      </c>
      <c r="AO2059" s="152" t="str">
        <f>IFERROR(FIND("R",Table1[[#This Row],[FS_Priority]]),"")</f>
        <v/>
      </c>
    </row>
    <row r="2060" spans="1:41" hidden="1" x14ac:dyDescent="0.25">
      <c r="A2060" s="202" t="s">
        <v>902</v>
      </c>
      <c r="B2060" s="202" t="s">
        <v>295</v>
      </c>
      <c r="C2060" s="202" t="s">
        <v>902</v>
      </c>
      <c r="D2060" s="213" t="b">
        <v>0</v>
      </c>
      <c r="E2060" s="202" t="s">
        <v>530</v>
      </c>
      <c r="F2060" s="202" t="s">
        <v>3353</v>
      </c>
      <c r="G2060" s="202" t="s">
        <v>295</v>
      </c>
      <c r="H2060" s="202" t="s">
        <v>3873</v>
      </c>
      <c r="I2060" s="202" t="s">
        <v>3943</v>
      </c>
      <c r="J2060" s="202" t="s">
        <v>2838</v>
      </c>
      <c r="K2060" s="202" t="s">
        <v>3932</v>
      </c>
      <c r="L2060" s="202" t="s">
        <v>2778</v>
      </c>
      <c r="M2060" s="202" t="s">
        <v>3944</v>
      </c>
      <c r="N2060" s="202" t="s">
        <v>295</v>
      </c>
      <c r="O2060" s="202" t="s">
        <v>243</v>
      </c>
      <c r="Q2060" s="202" t="s">
        <v>320</v>
      </c>
      <c r="R2060" s="202" t="s">
        <v>295</v>
      </c>
      <c r="S2060" s="213" t="b">
        <v>0</v>
      </c>
      <c r="V2060" s="212">
        <v>43279</v>
      </c>
      <c r="W2060" s="202" t="s">
        <v>295</v>
      </c>
      <c r="X2060"/>
      <c r="Z2060" s="202" t="s">
        <v>295</v>
      </c>
      <c r="AC2060" s="202" t="s">
        <v>624</v>
      </c>
      <c r="AE2060" s="202" t="s">
        <v>243</v>
      </c>
      <c r="AF2060" s="202" t="s">
        <v>295</v>
      </c>
      <c r="AG2060" s="202" t="s">
        <v>624</v>
      </c>
      <c r="AH2060" s="212">
        <v>43395</v>
      </c>
      <c r="AI2060" s="202" t="s">
        <v>4932</v>
      </c>
      <c r="AJ2060" s="151" t="str">
        <f t="shared" si="32"/>
        <v>FS</v>
      </c>
      <c r="AK2060" s="151" t="b">
        <f>ISNUMBER(SEARCH("IRT",Table1[[#This Row],[Current_Status]]))</f>
        <v>0</v>
      </c>
      <c r="AL2060" s="152">
        <f>YEAR(Table1[[#This Row],[Project_Initiated]])</f>
        <v>2018</v>
      </c>
      <c r="AM2060" s="87">
        <v>43800</v>
      </c>
      <c r="AN2060" s="87" t="str">
        <f>IF(AND(Table1[[#This Row],[Completed Date]]&gt;="07/01/2019"+0,Table1[[#This Row],[Completed Date]]&lt;="6/30/2020"+0),"FY 19-20",IF(AND(Table1[[#This Row],[Completed Date]]&gt;="07/01/2018"+0,Table1[[#This Row],[Completed Date]]&lt;="6/30/2019"+0),"FY 18-19",""))</f>
        <v>FY 18-19</v>
      </c>
      <c r="AO2060" s="152" t="str">
        <f>IFERROR(FIND("R",Table1[[#This Row],[FS_Priority]]),"")</f>
        <v/>
      </c>
    </row>
    <row r="2061" spans="1:41" hidden="1" x14ac:dyDescent="0.25">
      <c r="A2061" s="202" t="s">
        <v>903</v>
      </c>
      <c r="B2061" s="202" t="s">
        <v>295</v>
      </c>
      <c r="C2061" s="202" t="s">
        <v>903</v>
      </c>
      <c r="D2061" s="213" t="b">
        <v>0</v>
      </c>
      <c r="E2061" s="202" t="s">
        <v>151</v>
      </c>
      <c r="F2061" s="202" t="s">
        <v>3439</v>
      </c>
      <c r="G2061" s="202" t="s">
        <v>295</v>
      </c>
      <c r="H2061" s="202" t="s">
        <v>480</v>
      </c>
      <c r="I2061" s="202" t="s">
        <v>309</v>
      </c>
      <c r="J2061" s="202" t="s">
        <v>2838</v>
      </c>
      <c r="K2061" s="202" t="s">
        <v>4035</v>
      </c>
      <c r="L2061" s="202" t="s">
        <v>153</v>
      </c>
      <c r="M2061" s="202" t="s">
        <v>4040</v>
      </c>
      <c r="N2061" s="202" t="s">
        <v>295</v>
      </c>
      <c r="O2061" s="202" t="s">
        <v>263</v>
      </c>
      <c r="Q2061" s="202" t="s">
        <v>295</v>
      </c>
      <c r="R2061" s="202" t="s">
        <v>442</v>
      </c>
      <c r="S2061" s="213" t="b">
        <v>0</v>
      </c>
      <c r="V2061" s="212">
        <v>42927</v>
      </c>
      <c r="W2061" s="202" t="s">
        <v>295</v>
      </c>
      <c r="X2061"/>
      <c r="Z2061" s="202" t="s">
        <v>295</v>
      </c>
      <c r="AC2061" s="202" t="s">
        <v>904</v>
      </c>
      <c r="AE2061" s="202" t="s">
        <v>583</v>
      </c>
      <c r="AF2061" s="202" t="s">
        <v>295</v>
      </c>
      <c r="AG2061" s="202" t="s">
        <v>2884</v>
      </c>
      <c r="AH2061" s="212">
        <v>43292</v>
      </c>
      <c r="AI2061" s="202" t="s">
        <v>4935</v>
      </c>
      <c r="AJ2061" s="151" t="str">
        <f t="shared" si="32"/>
        <v>FS</v>
      </c>
      <c r="AK2061" s="151" t="b">
        <f>ISNUMBER(SEARCH("IRT",Table1[[#This Row],[Current_Status]]))</f>
        <v>0</v>
      </c>
      <c r="AL2061" s="152">
        <f>YEAR(Table1[[#This Row],[Project_Initiated]])</f>
        <v>2017</v>
      </c>
      <c r="AM2061" s="87">
        <v>43800</v>
      </c>
      <c r="AN2061" s="87" t="str">
        <f>IF(AND(Table1[[#This Row],[Completed Date]]&gt;="07/01/2019"+0,Table1[[#This Row],[Completed Date]]&lt;="6/30/2020"+0),"FY 19-20",IF(AND(Table1[[#This Row],[Completed Date]]&gt;="07/01/2018"+0,Table1[[#This Row],[Completed Date]]&lt;="6/30/2019"+0),"FY 18-19",""))</f>
        <v>FY 18-19</v>
      </c>
      <c r="AO2061" s="152" t="str">
        <f>IFERROR(FIND("R",Table1[[#This Row],[FS_Priority]]),"")</f>
        <v/>
      </c>
    </row>
    <row r="2062" spans="1:41" hidden="1" x14ac:dyDescent="0.25">
      <c r="A2062" s="202" t="s">
        <v>905</v>
      </c>
      <c r="B2062" s="202" t="s">
        <v>295</v>
      </c>
      <c r="C2062" s="202" t="s">
        <v>905</v>
      </c>
      <c r="D2062" s="213" t="b">
        <v>0</v>
      </c>
      <c r="E2062" s="202" t="s">
        <v>141</v>
      </c>
      <c r="F2062" s="202" t="s">
        <v>3361</v>
      </c>
      <c r="G2062" s="202" t="s">
        <v>295</v>
      </c>
      <c r="H2062" s="202" t="s">
        <v>256</v>
      </c>
      <c r="I2062" s="202" t="s">
        <v>3983</v>
      </c>
      <c r="J2062" s="202" t="s">
        <v>2838</v>
      </c>
      <c r="K2062" s="202" t="s">
        <v>3951</v>
      </c>
      <c r="L2062" s="202" t="s">
        <v>381</v>
      </c>
      <c r="M2062" s="202" t="s">
        <v>3971</v>
      </c>
      <c r="N2062" s="202" t="s">
        <v>295</v>
      </c>
      <c r="O2062" s="202" t="s">
        <v>243</v>
      </c>
      <c r="Q2062" s="202" t="s">
        <v>295</v>
      </c>
      <c r="R2062" s="202" t="s">
        <v>698</v>
      </c>
      <c r="S2062" s="213" t="b">
        <v>0</v>
      </c>
      <c r="V2062" s="212">
        <v>42941</v>
      </c>
      <c r="W2062" s="202" t="s">
        <v>295</v>
      </c>
      <c r="X2062"/>
      <c r="Z2062" s="202" t="s">
        <v>295</v>
      </c>
      <c r="AC2062" s="202" t="s">
        <v>295</v>
      </c>
      <c r="AE2062" s="202" t="s">
        <v>257</v>
      </c>
      <c r="AF2062" s="202" t="s">
        <v>295</v>
      </c>
      <c r="AG2062" s="202" t="s">
        <v>2884</v>
      </c>
      <c r="AH2062" s="212">
        <v>43367</v>
      </c>
      <c r="AI2062" s="202" t="s">
        <v>4939</v>
      </c>
      <c r="AJ2062" s="151" t="str">
        <f t="shared" si="32"/>
        <v>FS</v>
      </c>
      <c r="AK2062" s="151" t="b">
        <f>ISNUMBER(SEARCH("IRT",Table1[[#This Row],[Current_Status]]))</f>
        <v>0</v>
      </c>
      <c r="AL2062" s="152">
        <f>YEAR(Table1[[#This Row],[Project_Initiated]])</f>
        <v>2017</v>
      </c>
      <c r="AM2062" s="87">
        <v>43800</v>
      </c>
      <c r="AN2062" s="87" t="str">
        <f>IF(AND(Table1[[#This Row],[Completed Date]]&gt;="07/01/2019"+0,Table1[[#This Row],[Completed Date]]&lt;="6/30/2020"+0),"FY 19-20",IF(AND(Table1[[#This Row],[Completed Date]]&gt;="07/01/2018"+0,Table1[[#This Row],[Completed Date]]&lt;="6/30/2019"+0),"FY 18-19",""))</f>
        <v>FY 18-19</v>
      </c>
      <c r="AO2062" s="152" t="str">
        <f>IFERROR(FIND("R",Table1[[#This Row],[FS_Priority]]),"")</f>
        <v/>
      </c>
    </row>
    <row r="2063" spans="1:41" hidden="1" x14ac:dyDescent="0.25">
      <c r="A2063" s="202" t="s">
        <v>907</v>
      </c>
      <c r="B2063" s="202" t="s">
        <v>295</v>
      </c>
      <c r="C2063" s="202" t="s">
        <v>907</v>
      </c>
      <c r="D2063" s="213" t="b">
        <v>0</v>
      </c>
      <c r="E2063" s="202" t="s">
        <v>211</v>
      </c>
      <c r="F2063" s="202" t="s">
        <v>908</v>
      </c>
      <c r="G2063" s="202" t="s">
        <v>295</v>
      </c>
      <c r="H2063" s="202" t="s">
        <v>542</v>
      </c>
      <c r="I2063" s="202" t="s">
        <v>4221</v>
      </c>
      <c r="J2063" s="202" t="s">
        <v>2838</v>
      </c>
      <c r="K2063" s="202" t="s">
        <v>4222</v>
      </c>
      <c r="L2063" s="202" t="s">
        <v>4866</v>
      </c>
      <c r="M2063" s="202" t="s">
        <v>4223</v>
      </c>
      <c r="N2063" s="202" t="s">
        <v>295</v>
      </c>
      <c r="O2063" s="202" t="s">
        <v>263</v>
      </c>
      <c r="Q2063" s="202" t="s">
        <v>295</v>
      </c>
      <c r="R2063" s="202" t="s">
        <v>295</v>
      </c>
      <c r="S2063" s="213" t="b">
        <v>0</v>
      </c>
      <c r="V2063" s="212">
        <v>43035</v>
      </c>
      <c r="W2063" s="202" t="s">
        <v>295</v>
      </c>
      <c r="X2063"/>
      <c r="Z2063" s="202" t="s">
        <v>295</v>
      </c>
      <c r="AC2063" s="202" t="s">
        <v>909</v>
      </c>
      <c r="AE2063" s="202" t="s">
        <v>257</v>
      </c>
      <c r="AF2063" s="202" t="s">
        <v>295</v>
      </c>
      <c r="AG2063" s="202" t="s">
        <v>2884</v>
      </c>
      <c r="AH2063" s="212">
        <v>43292</v>
      </c>
      <c r="AI2063" s="202" t="s">
        <v>4933</v>
      </c>
      <c r="AJ2063" s="151" t="str">
        <f t="shared" si="32"/>
        <v>FS</v>
      </c>
      <c r="AK2063" s="151" t="b">
        <f>ISNUMBER(SEARCH("IRT",Table1[[#This Row],[Current_Status]]))</f>
        <v>0</v>
      </c>
      <c r="AL2063" s="152">
        <f>YEAR(Table1[[#This Row],[Project_Initiated]])</f>
        <v>2017</v>
      </c>
      <c r="AM2063" s="87">
        <v>43800</v>
      </c>
      <c r="AN2063" s="87" t="str">
        <f>IF(AND(Table1[[#This Row],[Completed Date]]&gt;="07/01/2019"+0,Table1[[#This Row],[Completed Date]]&lt;="6/30/2020"+0),"FY 19-20",IF(AND(Table1[[#This Row],[Completed Date]]&gt;="07/01/2018"+0,Table1[[#This Row],[Completed Date]]&lt;="6/30/2019"+0),"FY 18-19",""))</f>
        <v>FY 18-19</v>
      </c>
      <c r="AO2063" s="152" t="str">
        <f>IFERROR(FIND("R",Table1[[#This Row],[FS_Priority]]),"")</f>
        <v/>
      </c>
    </row>
    <row r="2064" spans="1:41" hidden="1" x14ac:dyDescent="0.25">
      <c r="A2064" s="202" t="s">
        <v>2809</v>
      </c>
      <c r="B2064" s="202" t="s">
        <v>295</v>
      </c>
      <c r="C2064" s="202" t="s">
        <v>2809</v>
      </c>
      <c r="D2064" s="213" t="b">
        <v>0</v>
      </c>
      <c r="E2064" s="202" t="s">
        <v>189</v>
      </c>
      <c r="F2064" s="202" t="s">
        <v>3567</v>
      </c>
      <c r="G2064" s="202" t="s">
        <v>295</v>
      </c>
      <c r="H2064" s="202" t="s">
        <v>543</v>
      </c>
      <c r="I2064" s="202" t="s">
        <v>3792</v>
      </c>
      <c r="J2064" s="202" t="s">
        <v>2851</v>
      </c>
      <c r="K2064" s="202" t="s">
        <v>4164</v>
      </c>
      <c r="L2064" s="202" t="s">
        <v>487</v>
      </c>
      <c r="M2064" s="202" t="s">
        <v>4165</v>
      </c>
      <c r="N2064" s="202" t="s">
        <v>295</v>
      </c>
      <c r="O2064" s="202" t="s">
        <v>263</v>
      </c>
      <c r="Q2064" s="202" t="s">
        <v>295</v>
      </c>
      <c r="R2064" s="202" t="s">
        <v>295</v>
      </c>
      <c r="S2064" s="213" t="b">
        <v>0</v>
      </c>
      <c r="V2064" s="212">
        <v>43069</v>
      </c>
      <c r="W2064" s="202" t="s">
        <v>295</v>
      </c>
      <c r="X2064"/>
      <c r="Z2064" s="202" t="s">
        <v>295</v>
      </c>
      <c r="AC2064" s="202" t="s">
        <v>4419</v>
      </c>
      <c r="AE2064" s="202" t="s">
        <v>295</v>
      </c>
      <c r="AF2064" s="202" t="s">
        <v>295</v>
      </c>
      <c r="AG2064" s="202" t="s">
        <v>295</v>
      </c>
      <c r="AH2064" s="212">
        <v>43668</v>
      </c>
      <c r="AI2064" s="202" t="s">
        <v>4937</v>
      </c>
      <c r="AJ2064" s="151" t="str">
        <f t="shared" si="32"/>
        <v>FS</v>
      </c>
      <c r="AK2064" s="151" t="b">
        <f>ISNUMBER(SEARCH("IRT",Table1[[#This Row],[Current_Status]]))</f>
        <v>0</v>
      </c>
      <c r="AL2064" s="152">
        <f>YEAR(Table1[[#This Row],[Project_Initiated]])</f>
        <v>2017</v>
      </c>
      <c r="AM2064" s="87">
        <v>43800</v>
      </c>
      <c r="AN2064" s="87" t="str">
        <f>IF(AND(Table1[[#This Row],[Completed Date]]&gt;="07/01/2019"+0,Table1[[#This Row],[Completed Date]]&lt;="6/30/2020"+0),"FY 19-20",IF(AND(Table1[[#This Row],[Completed Date]]&gt;="07/01/2018"+0,Table1[[#This Row],[Completed Date]]&lt;="6/30/2019"+0),"FY 18-19",""))</f>
        <v>FY 19-20</v>
      </c>
      <c r="AO2064" s="152" t="str">
        <f>IFERROR(FIND("R",Table1[[#This Row],[FS_Priority]]),"")</f>
        <v/>
      </c>
    </row>
    <row r="2065" spans="1:41" hidden="1" x14ac:dyDescent="0.25">
      <c r="A2065" s="202" t="s">
        <v>395</v>
      </c>
      <c r="B2065" s="202" t="s">
        <v>295</v>
      </c>
      <c r="C2065" s="202" t="s">
        <v>395</v>
      </c>
      <c r="D2065" s="213" t="b">
        <v>0</v>
      </c>
      <c r="E2065" s="202" t="s">
        <v>141</v>
      </c>
      <c r="F2065" s="202" t="s">
        <v>3414</v>
      </c>
      <c r="G2065" s="202" t="s">
        <v>295</v>
      </c>
      <c r="H2065" s="202" t="s">
        <v>549</v>
      </c>
      <c r="I2065" s="202" t="s">
        <v>4007</v>
      </c>
      <c r="J2065" s="202" t="s">
        <v>2838</v>
      </c>
      <c r="K2065" s="202" t="s">
        <v>3951</v>
      </c>
      <c r="L2065" s="202" t="s">
        <v>381</v>
      </c>
      <c r="M2065" s="202" t="s">
        <v>4008</v>
      </c>
      <c r="N2065" s="202" t="s">
        <v>295</v>
      </c>
      <c r="O2065" s="202" t="s">
        <v>243</v>
      </c>
      <c r="Q2065" s="202" t="s">
        <v>396</v>
      </c>
      <c r="R2065" s="202" t="s">
        <v>399</v>
      </c>
      <c r="S2065" s="213" t="b">
        <v>0</v>
      </c>
      <c r="V2065" s="212">
        <v>43102</v>
      </c>
      <c r="W2065" s="202" t="s">
        <v>295</v>
      </c>
      <c r="X2065"/>
      <c r="Z2065" s="202" t="s">
        <v>295</v>
      </c>
      <c r="AC2065" s="202" t="s">
        <v>295</v>
      </c>
      <c r="AE2065" s="202" t="s">
        <v>243</v>
      </c>
      <c r="AF2065" s="202" t="s">
        <v>295</v>
      </c>
      <c r="AG2065" s="202" t="s">
        <v>624</v>
      </c>
      <c r="AH2065" s="212">
        <v>43412</v>
      </c>
      <c r="AI2065" s="202" t="s">
        <v>4933</v>
      </c>
      <c r="AJ2065" s="151" t="str">
        <f t="shared" si="32"/>
        <v>FS</v>
      </c>
      <c r="AK2065" s="151" t="b">
        <f>ISNUMBER(SEARCH("IRT",Table1[[#This Row],[Current_Status]]))</f>
        <v>0</v>
      </c>
      <c r="AL2065" s="152">
        <f>YEAR(Table1[[#This Row],[Project_Initiated]])</f>
        <v>2018</v>
      </c>
      <c r="AM2065" s="87">
        <v>43800</v>
      </c>
      <c r="AN2065" s="87" t="str">
        <f>IF(AND(Table1[[#This Row],[Completed Date]]&gt;="07/01/2019"+0,Table1[[#This Row],[Completed Date]]&lt;="6/30/2020"+0),"FY 19-20",IF(AND(Table1[[#This Row],[Completed Date]]&gt;="07/01/2018"+0,Table1[[#This Row],[Completed Date]]&lt;="6/30/2019"+0),"FY 18-19",""))</f>
        <v>FY 18-19</v>
      </c>
      <c r="AO2065" s="152" t="str">
        <f>IFERROR(FIND("R",Table1[[#This Row],[FS_Priority]]),"")</f>
        <v/>
      </c>
    </row>
    <row r="2066" spans="1:41" hidden="1" x14ac:dyDescent="0.25">
      <c r="A2066" s="202" t="s">
        <v>258</v>
      </c>
      <c r="B2066" s="202" t="s">
        <v>295</v>
      </c>
      <c r="C2066" s="202" t="s">
        <v>258</v>
      </c>
      <c r="D2066" s="213" t="b">
        <v>0</v>
      </c>
      <c r="E2066" s="202" t="s">
        <v>4804</v>
      </c>
      <c r="F2066" s="202" t="s">
        <v>3291</v>
      </c>
      <c r="G2066" s="202" t="s">
        <v>347</v>
      </c>
      <c r="H2066" s="202" t="s">
        <v>1118</v>
      </c>
      <c r="I2066" s="202" t="s">
        <v>3792</v>
      </c>
      <c r="J2066" s="202" t="s">
        <v>2854</v>
      </c>
      <c r="K2066" s="202" t="s">
        <v>3793</v>
      </c>
      <c r="L2066" s="202" t="s">
        <v>332</v>
      </c>
      <c r="M2066" s="202" t="s">
        <v>3819</v>
      </c>
      <c r="N2066" s="202" t="s">
        <v>295</v>
      </c>
      <c r="O2066" s="202" t="s">
        <v>263</v>
      </c>
      <c r="Q2066" s="202" t="s">
        <v>295</v>
      </c>
      <c r="R2066" s="202" t="s">
        <v>295</v>
      </c>
      <c r="S2066" s="213" t="b">
        <v>0</v>
      </c>
      <c r="V2066" s="212">
        <v>43122</v>
      </c>
      <c r="W2066" s="202" t="s">
        <v>295</v>
      </c>
      <c r="X2066"/>
      <c r="Z2066" s="202" t="s">
        <v>295</v>
      </c>
      <c r="AC2066" s="202" t="s">
        <v>3081</v>
      </c>
      <c r="AE2066" s="202" t="s">
        <v>257</v>
      </c>
      <c r="AF2066" s="202" t="s">
        <v>295</v>
      </c>
      <c r="AG2066" s="202" t="s">
        <v>2884</v>
      </c>
      <c r="AH2066" s="212">
        <v>43552</v>
      </c>
      <c r="AI2066" s="202" t="s">
        <v>4933</v>
      </c>
      <c r="AJ2066" s="151" t="str">
        <f t="shared" si="32"/>
        <v>FS</v>
      </c>
      <c r="AK2066" s="151" t="b">
        <f>ISNUMBER(SEARCH("IRT",Table1[[#This Row],[Current_Status]]))</f>
        <v>0</v>
      </c>
      <c r="AL2066" s="152">
        <f>YEAR(Table1[[#This Row],[Project_Initiated]])</f>
        <v>2018</v>
      </c>
      <c r="AM2066" s="87">
        <v>43800</v>
      </c>
      <c r="AN2066" s="87" t="str">
        <f>IF(AND(Table1[[#This Row],[Completed Date]]&gt;="07/01/2019"+0,Table1[[#This Row],[Completed Date]]&lt;="6/30/2020"+0),"FY 19-20",IF(AND(Table1[[#This Row],[Completed Date]]&gt;="07/01/2018"+0,Table1[[#This Row],[Completed Date]]&lt;="6/30/2019"+0),"FY 18-19",""))</f>
        <v>FY 18-19</v>
      </c>
      <c r="AO2066" s="152" t="str">
        <f>IFERROR(FIND("R",Table1[[#This Row],[FS_Priority]]),"")</f>
        <v/>
      </c>
    </row>
    <row r="2067" spans="1:41" hidden="1" x14ac:dyDescent="0.25">
      <c r="A2067" s="202" t="s">
        <v>912</v>
      </c>
      <c r="B2067" s="202" t="s">
        <v>295</v>
      </c>
      <c r="C2067" s="202" t="s">
        <v>912</v>
      </c>
      <c r="D2067" s="213" t="b">
        <v>0</v>
      </c>
      <c r="E2067" s="202" t="s">
        <v>151</v>
      </c>
      <c r="F2067" s="202" t="s">
        <v>3442</v>
      </c>
      <c r="G2067" s="202" t="s">
        <v>295</v>
      </c>
      <c r="H2067" s="202" t="s">
        <v>557</v>
      </c>
      <c r="I2067" s="202" t="s">
        <v>4055</v>
      </c>
      <c r="J2067" s="202" t="s">
        <v>2838</v>
      </c>
      <c r="K2067" s="202" t="s">
        <v>4035</v>
      </c>
      <c r="L2067" s="202" t="s">
        <v>153</v>
      </c>
      <c r="M2067" s="202" t="s">
        <v>3913</v>
      </c>
      <c r="N2067" s="202" t="s">
        <v>295</v>
      </c>
      <c r="O2067" s="202" t="s">
        <v>263</v>
      </c>
      <c r="Q2067" s="202" t="s">
        <v>295</v>
      </c>
      <c r="R2067" s="202" t="s">
        <v>295</v>
      </c>
      <c r="S2067" s="213" t="b">
        <v>0</v>
      </c>
      <c r="V2067" s="212">
        <v>43154</v>
      </c>
      <c r="W2067" s="202" t="s">
        <v>295</v>
      </c>
      <c r="X2067"/>
      <c r="Z2067" s="202" t="s">
        <v>295</v>
      </c>
      <c r="AC2067" s="202" t="s">
        <v>913</v>
      </c>
      <c r="AE2067" s="202" t="s">
        <v>263</v>
      </c>
      <c r="AF2067" s="202" t="s">
        <v>295</v>
      </c>
      <c r="AG2067" s="202" t="s">
        <v>2884</v>
      </c>
      <c r="AH2067" s="212">
        <v>43292</v>
      </c>
      <c r="AI2067" s="202" t="s">
        <v>4933</v>
      </c>
      <c r="AJ2067" s="151" t="str">
        <f t="shared" si="32"/>
        <v>FS</v>
      </c>
      <c r="AK2067" s="151" t="b">
        <f>ISNUMBER(SEARCH("IRT",Table1[[#This Row],[Current_Status]]))</f>
        <v>0</v>
      </c>
      <c r="AL2067" s="152">
        <f>YEAR(Table1[[#This Row],[Project_Initiated]])</f>
        <v>2018</v>
      </c>
      <c r="AM2067" s="87">
        <v>43800</v>
      </c>
      <c r="AN2067" s="87" t="str">
        <f>IF(AND(Table1[[#This Row],[Completed Date]]&gt;="07/01/2019"+0,Table1[[#This Row],[Completed Date]]&lt;="6/30/2020"+0),"FY 19-20",IF(AND(Table1[[#This Row],[Completed Date]]&gt;="07/01/2018"+0,Table1[[#This Row],[Completed Date]]&lt;="6/30/2019"+0),"FY 18-19",""))</f>
        <v>FY 18-19</v>
      </c>
      <c r="AO2067" s="152" t="str">
        <f>IFERROR(FIND("R",Table1[[#This Row],[FS_Priority]]),"")</f>
        <v/>
      </c>
    </row>
    <row r="2068" spans="1:41" hidden="1" x14ac:dyDescent="0.25">
      <c r="A2068" s="202" t="s">
        <v>915</v>
      </c>
      <c r="B2068" s="202" t="s">
        <v>295</v>
      </c>
      <c r="C2068" s="202" t="s">
        <v>915</v>
      </c>
      <c r="D2068" s="213" t="b">
        <v>0</v>
      </c>
      <c r="E2068" s="202" t="s">
        <v>151</v>
      </c>
      <c r="F2068" s="202" t="s">
        <v>3443</v>
      </c>
      <c r="G2068" s="202" t="s">
        <v>295</v>
      </c>
      <c r="H2068" s="202" t="s">
        <v>544</v>
      </c>
      <c r="I2068" s="202" t="s">
        <v>4046</v>
      </c>
      <c r="J2068" s="202" t="s">
        <v>2838</v>
      </c>
      <c r="K2068" s="202" t="s">
        <v>4035</v>
      </c>
      <c r="L2068" s="202" t="s">
        <v>153</v>
      </c>
      <c r="M2068" s="202" t="s">
        <v>4040</v>
      </c>
      <c r="N2068" s="202" t="s">
        <v>295</v>
      </c>
      <c r="O2068" s="202" t="s">
        <v>243</v>
      </c>
      <c r="Q2068" s="202" t="s">
        <v>295</v>
      </c>
      <c r="R2068" s="202" t="s">
        <v>152</v>
      </c>
      <c r="S2068" s="213" t="b">
        <v>1</v>
      </c>
      <c r="V2068" s="212">
        <v>43167</v>
      </c>
      <c r="W2068" s="202" t="s">
        <v>295</v>
      </c>
      <c r="X2068"/>
      <c r="Z2068" s="202" t="s">
        <v>295</v>
      </c>
      <c r="AC2068" s="202" t="s">
        <v>916</v>
      </c>
      <c r="AE2068" s="202" t="s">
        <v>243</v>
      </c>
      <c r="AF2068" s="202" t="s">
        <v>295</v>
      </c>
      <c r="AG2068" s="202" t="s">
        <v>624</v>
      </c>
      <c r="AH2068" s="212">
        <v>43306</v>
      </c>
      <c r="AI2068" s="202" t="s">
        <v>4933</v>
      </c>
      <c r="AJ2068" s="151" t="str">
        <f t="shared" si="32"/>
        <v>FS</v>
      </c>
      <c r="AK2068" s="151" t="b">
        <f>ISNUMBER(SEARCH("IRT",Table1[[#This Row],[Current_Status]]))</f>
        <v>0</v>
      </c>
      <c r="AL2068" s="152">
        <f>YEAR(Table1[[#This Row],[Project_Initiated]])</f>
        <v>2018</v>
      </c>
      <c r="AM2068" s="87">
        <v>43800</v>
      </c>
      <c r="AN2068" s="87" t="str">
        <f>IF(AND(Table1[[#This Row],[Completed Date]]&gt;="07/01/2019"+0,Table1[[#This Row],[Completed Date]]&lt;="6/30/2020"+0),"FY 19-20",IF(AND(Table1[[#This Row],[Completed Date]]&gt;="07/01/2018"+0,Table1[[#This Row],[Completed Date]]&lt;="6/30/2019"+0),"FY 18-19",""))</f>
        <v>FY 18-19</v>
      </c>
      <c r="AO2068" s="152" t="str">
        <f>IFERROR(FIND("R",Table1[[#This Row],[FS_Priority]]),"")</f>
        <v/>
      </c>
    </row>
    <row r="2069" spans="1:41" hidden="1" x14ac:dyDescent="0.25">
      <c r="A2069" s="202" t="s">
        <v>447</v>
      </c>
      <c r="B2069" s="202" t="s">
        <v>295</v>
      </c>
      <c r="C2069" s="202" t="s">
        <v>447</v>
      </c>
      <c r="D2069" s="213" t="b">
        <v>0</v>
      </c>
      <c r="E2069" s="202" t="s">
        <v>151</v>
      </c>
      <c r="F2069" s="202" t="s">
        <v>3458</v>
      </c>
      <c r="G2069" s="202" t="s">
        <v>301</v>
      </c>
      <c r="H2069" s="202" t="s">
        <v>544</v>
      </c>
      <c r="I2069" s="202" t="s">
        <v>4042</v>
      </c>
      <c r="J2069" s="202" t="s">
        <v>2854</v>
      </c>
      <c r="K2069" s="202" t="s">
        <v>4035</v>
      </c>
      <c r="L2069" s="202" t="s">
        <v>153</v>
      </c>
      <c r="M2069" s="202" t="s">
        <v>4040</v>
      </c>
      <c r="N2069" s="202" t="s">
        <v>295</v>
      </c>
      <c r="O2069" s="202" t="s">
        <v>243</v>
      </c>
      <c r="Q2069" s="202" t="s">
        <v>323</v>
      </c>
      <c r="R2069" s="202" t="s">
        <v>307</v>
      </c>
      <c r="S2069" s="213" t="b">
        <v>1</v>
      </c>
      <c r="V2069" s="212">
        <v>43167</v>
      </c>
      <c r="W2069" s="202" t="s">
        <v>295</v>
      </c>
      <c r="X2069"/>
      <c r="Z2069" s="202" t="s">
        <v>295</v>
      </c>
      <c r="AC2069" s="202" t="s">
        <v>2861</v>
      </c>
      <c r="AE2069" s="202" t="s">
        <v>243</v>
      </c>
      <c r="AF2069" s="202" t="s">
        <v>295</v>
      </c>
      <c r="AG2069" s="202" t="s">
        <v>624</v>
      </c>
      <c r="AH2069" s="212">
        <v>43451</v>
      </c>
      <c r="AI2069" s="202" t="s">
        <v>4933</v>
      </c>
      <c r="AJ2069" s="151" t="str">
        <f t="shared" si="32"/>
        <v>FS</v>
      </c>
      <c r="AK2069" s="151" t="b">
        <f>ISNUMBER(SEARCH("IRT",Table1[[#This Row],[Current_Status]]))</f>
        <v>0</v>
      </c>
      <c r="AL2069" s="152">
        <f>YEAR(Table1[[#This Row],[Project_Initiated]])</f>
        <v>2018</v>
      </c>
      <c r="AM2069" s="87">
        <v>43800</v>
      </c>
      <c r="AN2069" s="87" t="str">
        <f>IF(AND(Table1[[#This Row],[Completed Date]]&gt;="07/01/2019"+0,Table1[[#This Row],[Completed Date]]&lt;="6/30/2020"+0),"FY 19-20",IF(AND(Table1[[#This Row],[Completed Date]]&gt;="07/01/2018"+0,Table1[[#This Row],[Completed Date]]&lt;="6/30/2019"+0),"FY 18-19",""))</f>
        <v>FY 18-19</v>
      </c>
      <c r="AO2069" s="152" t="str">
        <f>IFERROR(FIND("R",Table1[[#This Row],[FS_Priority]]),"")</f>
        <v/>
      </c>
    </row>
    <row r="2070" spans="1:41" hidden="1" x14ac:dyDescent="0.25">
      <c r="A2070" s="202" t="s">
        <v>917</v>
      </c>
      <c r="B2070" s="202" t="s">
        <v>295</v>
      </c>
      <c r="C2070" s="202" t="s">
        <v>917</v>
      </c>
      <c r="D2070" s="213" t="b">
        <v>0</v>
      </c>
      <c r="E2070" s="202" t="s">
        <v>151</v>
      </c>
      <c r="F2070" s="202" t="s">
        <v>3444</v>
      </c>
      <c r="G2070" s="202" t="s">
        <v>295</v>
      </c>
      <c r="H2070" s="202" t="s">
        <v>918</v>
      </c>
      <c r="I2070" s="202" t="s">
        <v>4044</v>
      </c>
      <c r="J2070" s="202" t="s">
        <v>2838</v>
      </c>
      <c r="K2070" s="202" t="s">
        <v>4035</v>
      </c>
      <c r="L2070" s="202" t="s">
        <v>153</v>
      </c>
      <c r="M2070" s="202" t="s">
        <v>4040</v>
      </c>
      <c r="N2070" s="202" t="s">
        <v>295</v>
      </c>
      <c r="O2070" s="202" t="s">
        <v>243</v>
      </c>
      <c r="Q2070" s="202" t="s">
        <v>295</v>
      </c>
      <c r="R2070" s="202" t="s">
        <v>309</v>
      </c>
      <c r="S2070" s="213" t="b">
        <v>1</v>
      </c>
      <c r="V2070" s="212">
        <v>43167</v>
      </c>
      <c r="W2070" s="202" t="s">
        <v>295</v>
      </c>
      <c r="X2070"/>
      <c r="Z2070" s="202" t="s">
        <v>295</v>
      </c>
      <c r="AC2070" s="202" t="s">
        <v>295</v>
      </c>
      <c r="AE2070" s="202" t="s">
        <v>243</v>
      </c>
      <c r="AF2070" s="202" t="s">
        <v>295</v>
      </c>
      <c r="AG2070" s="202" t="s">
        <v>624</v>
      </c>
      <c r="AH2070" s="212">
        <v>43336</v>
      </c>
      <c r="AI2070" s="202" t="s">
        <v>4933</v>
      </c>
      <c r="AJ2070" s="151" t="str">
        <f t="shared" si="32"/>
        <v>FS</v>
      </c>
      <c r="AK2070" s="151" t="b">
        <f>ISNUMBER(SEARCH("IRT",Table1[[#This Row],[Current_Status]]))</f>
        <v>0</v>
      </c>
      <c r="AL2070" s="152">
        <f>YEAR(Table1[[#This Row],[Project_Initiated]])</f>
        <v>2018</v>
      </c>
      <c r="AM2070" s="87">
        <v>43800</v>
      </c>
      <c r="AN2070" s="87" t="str">
        <f>IF(AND(Table1[[#This Row],[Completed Date]]&gt;="07/01/2019"+0,Table1[[#This Row],[Completed Date]]&lt;="6/30/2020"+0),"FY 19-20",IF(AND(Table1[[#This Row],[Completed Date]]&gt;="07/01/2018"+0,Table1[[#This Row],[Completed Date]]&lt;="6/30/2019"+0),"FY 18-19",""))</f>
        <v>FY 18-19</v>
      </c>
      <c r="AO2070" s="152" t="str">
        <f>IFERROR(FIND("R",Table1[[#This Row],[FS_Priority]]),"")</f>
        <v/>
      </c>
    </row>
    <row r="2071" spans="1:41" hidden="1" x14ac:dyDescent="0.25">
      <c r="A2071" s="202" t="s">
        <v>919</v>
      </c>
      <c r="B2071" s="202" t="s">
        <v>295</v>
      </c>
      <c r="C2071" s="202" t="s">
        <v>919</v>
      </c>
      <c r="D2071" s="213" t="b">
        <v>0</v>
      </c>
      <c r="E2071" s="202" t="s">
        <v>4804</v>
      </c>
      <c r="F2071" s="202" t="s">
        <v>3267</v>
      </c>
      <c r="G2071" s="202" t="s">
        <v>920</v>
      </c>
      <c r="H2071" s="202" t="s">
        <v>540</v>
      </c>
      <c r="I2071" s="202" t="s">
        <v>295</v>
      </c>
      <c r="J2071" s="202" t="s">
        <v>2854</v>
      </c>
      <c r="K2071" s="202" t="s">
        <v>3793</v>
      </c>
      <c r="L2071" s="202" t="s">
        <v>332</v>
      </c>
      <c r="M2071" s="202" t="s">
        <v>3803</v>
      </c>
      <c r="N2071" s="202" t="s">
        <v>295</v>
      </c>
      <c r="O2071" s="202" t="s">
        <v>263</v>
      </c>
      <c r="Q2071" s="202" t="s">
        <v>295</v>
      </c>
      <c r="R2071" s="202" t="s">
        <v>574</v>
      </c>
      <c r="S2071" s="213" t="b">
        <v>0</v>
      </c>
      <c r="V2071" s="212">
        <v>43171</v>
      </c>
      <c r="W2071" s="202" t="s">
        <v>295</v>
      </c>
      <c r="X2071"/>
      <c r="Z2071" s="202" t="s">
        <v>295</v>
      </c>
      <c r="AC2071" s="202" t="s">
        <v>921</v>
      </c>
      <c r="AE2071" s="202" t="s">
        <v>257</v>
      </c>
      <c r="AF2071" s="202" t="s">
        <v>295</v>
      </c>
      <c r="AG2071" s="202" t="s">
        <v>2884</v>
      </c>
      <c r="AH2071" s="212">
        <v>43284</v>
      </c>
      <c r="AI2071" s="202" t="s">
        <v>4933</v>
      </c>
      <c r="AJ2071" s="151" t="str">
        <f t="shared" si="32"/>
        <v>FS</v>
      </c>
      <c r="AK2071" s="151" t="b">
        <f>ISNUMBER(SEARCH("IRT",Table1[[#This Row],[Current_Status]]))</f>
        <v>0</v>
      </c>
      <c r="AL2071" s="152">
        <f>YEAR(Table1[[#This Row],[Project_Initiated]])</f>
        <v>2018</v>
      </c>
      <c r="AM2071" s="87">
        <v>43800</v>
      </c>
      <c r="AN2071" s="87" t="str">
        <f>IF(AND(Table1[[#This Row],[Completed Date]]&gt;="07/01/2019"+0,Table1[[#This Row],[Completed Date]]&lt;="6/30/2020"+0),"FY 19-20",IF(AND(Table1[[#This Row],[Completed Date]]&gt;="07/01/2018"+0,Table1[[#This Row],[Completed Date]]&lt;="6/30/2019"+0),"FY 18-19",""))</f>
        <v>FY 18-19</v>
      </c>
      <c r="AO2071" s="152" t="str">
        <f>IFERROR(FIND("R",Table1[[#This Row],[FS_Priority]]),"")</f>
        <v/>
      </c>
    </row>
    <row r="2072" spans="1:41" hidden="1" x14ac:dyDescent="0.25">
      <c r="A2072" s="202" t="s">
        <v>923</v>
      </c>
      <c r="B2072" s="202" t="s">
        <v>295</v>
      </c>
      <c r="C2072" s="202" t="s">
        <v>923</v>
      </c>
      <c r="D2072" s="213" t="b">
        <v>0</v>
      </c>
      <c r="E2072" s="202" t="s">
        <v>151</v>
      </c>
      <c r="F2072" s="202" t="s">
        <v>924</v>
      </c>
      <c r="G2072" s="202" t="s">
        <v>295</v>
      </c>
      <c r="H2072" s="202" t="s">
        <v>556</v>
      </c>
      <c r="I2072" s="202" t="s">
        <v>4102</v>
      </c>
      <c r="J2072" s="202" t="s">
        <v>2838</v>
      </c>
      <c r="K2072" s="202" t="s">
        <v>4035</v>
      </c>
      <c r="L2072" s="202" t="s">
        <v>153</v>
      </c>
      <c r="M2072" s="202" t="s">
        <v>3913</v>
      </c>
      <c r="N2072" s="202" t="s">
        <v>295</v>
      </c>
      <c r="O2072" s="202" t="s">
        <v>243</v>
      </c>
      <c r="Q2072" s="202" t="s">
        <v>925</v>
      </c>
      <c r="R2072" s="202" t="s">
        <v>429</v>
      </c>
      <c r="S2072" s="213" t="b">
        <v>0</v>
      </c>
      <c r="V2072" s="212">
        <v>43196</v>
      </c>
      <c r="W2072" s="202" t="s">
        <v>295</v>
      </c>
      <c r="X2072"/>
      <c r="Z2072" s="202" t="s">
        <v>295</v>
      </c>
      <c r="AC2072" s="202" t="s">
        <v>295</v>
      </c>
      <c r="AE2072" s="202" t="s">
        <v>243</v>
      </c>
      <c r="AF2072" s="202" t="s">
        <v>295</v>
      </c>
      <c r="AG2072" s="202" t="s">
        <v>624</v>
      </c>
      <c r="AH2072" s="212">
        <v>43395</v>
      </c>
      <c r="AI2072" s="202" t="s">
        <v>4935</v>
      </c>
      <c r="AJ2072" s="151" t="str">
        <f t="shared" si="32"/>
        <v>FS</v>
      </c>
      <c r="AK2072" s="151" t="b">
        <f>ISNUMBER(SEARCH("IRT",Table1[[#This Row],[Current_Status]]))</f>
        <v>0</v>
      </c>
      <c r="AL2072" s="152">
        <f>YEAR(Table1[[#This Row],[Project_Initiated]])</f>
        <v>2018</v>
      </c>
      <c r="AM2072" s="87">
        <v>43800</v>
      </c>
      <c r="AN2072" s="87" t="str">
        <f>IF(AND(Table1[[#This Row],[Completed Date]]&gt;="07/01/2019"+0,Table1[[#This Row],[Completed Date]]&lt;="6/30/2020"+0),"FY 19-20",IF(AND(Table1[[#This Row],[Completed Date]]&gt;="07/01/2018"+0,Table1[[#This Row],[Completed Date]]&lt;="6/30/2019"+0),"FY 18-19",""))</f>
        <v>FY 18-19</v>
      </c>
      <c r="AO2072" s="152" t="str">
        <f>IFERROR(FIND("R",Table1[[#This Row],[FS_Priority]]),"")</f>
        <v/>
      </c>
    </row>
    <row r="2073" spans="1:41" hidden="1" x14ac:dyDescent="0.25">
      <c r="A2073" s="202" t="s">
        <v>926</v>
      </c>
      <c r="B2073" s="202" t="s">
        <v>295</v>
      </c>
      <c r="C2073" s="202" t="s">
        <v>926</v>
      </c>
      <c r="D2073" s="213" t="b">
        <v>0</v>
      </c>
      <c r="E2073" s="202" t="s">
        <v>215</v>
      </c>
      <c r="F2073" s="202" t="s">
        <v>3625</v>
      </c>
      <c r="G2073" s="202" t="s">
        <v>295</v>
      </c>
      <c r="H2073" s="202" t="s">
        <v>541</v>
      </c>
      <c r="I2073" s="202" t="s">
        <v>295</v>
      </c>
      <c r="J2073" s="202" t="s">
        <v>2838</v>
      </c>
      <c r="K2073" s="202" t="s">
        <v>4842</v>
      </c>
      <c r="L2073" s="202" t="s">
        <v>518</v>
      </c>
      <c r="M2073" s="202" t="s">
        <v>4256</v>
      </c>
      <c r="N2073" s="202" t="s">
        <v>295</v>
      </c>
      <c r="O2073" s="202" t="s">
        <v>257</v>
      </c>
      <c r="Q2073" s="202" t="s">
        <v>295</v>
      </c>
      <c r="R2073" s="202" t="s">
        <v>320</v>
      </c>
      <c r="S2073" s="213" t="b">
        <v>0</v>
      </c>
      <c r="V2073" s="212">
        <v>43209</v>
      </c>
      <c r="W2073" s="202" t="s">
        <v>295</v>
      </c>
      <c r="X2073"/>
      <c r="Z2073" s="202" t="s">
        <v>295</v>
      </c>
      <c r="AC2073" s="202" t="s">
        <v>927</v>
      </c>
      <c r="AE2073" s="202" t="s">
        <v>257</v>
      </c>
      <c r="AF2073" s="202" t="s">
        <v>295</v>
      </c>
      <c r="AG2073" s="202" t="s">
        <v>2884</v>
      </c>
      <c r="AH2073" s="212">
        <v>43367</v>
      </c>
      <c r="AI2073" s="202" t="s">
        <v>4935</v>
      </c>
      <c r="AJ2073" s="151" t="str">
        <f t="shared" si="32"/>
        <v>FS</v>
      </c>
      <c r="AK2073" s="151" t="b">
        <f>ISNUMBER(SEARCH("IRT",Table1[[#This Row],[Current_Status]]))</f>
        <v>0</v>
      </c>
      <c r="AL2073" s="152">
        <f>YEAR(Table1[[#This Row],[Project_Initiated]])</f>
        <v>2018</v>
      </c>
      <c r="AM2073" s="87">
        <v>43800</v>
      </c>
      <c r="AN2073" s="87" t="str">
        <f>IF(AND(Table1[[#This Row],[Completed Date]]&gt;="07/01/2019"+0,Table1[[#This Row],[Completed Date]]&lt;="6/30/2020"+0),"FY 19-20",IF(AND(Table1[[#This Row],[Completed Date]]&gt;="07/01/2018"+0,Table1[[#This Row],[Completed Date]]&lt;="6/30/2019"+0),"FY 18-19",""))</f>
        <v>FY 18-19</v>
      </c>
      <c r="AO2073" s="152" t="str">
        <f>IFERROR(FIND("R",Table1[[#This Row],[FS_Priority]]),"")</f>
        <v/>
      </c>
    </row>
    <row r="2074" spans="1:41" hidden="1" x14ac:dyDescent="0.25">
      <c r="A2074" s="202" t="s">
        <v>929</v>
      </c>
      <c r="B2074" s="202" t="s">
        <v>295</v>
      </c>
      <c r="C2074" s="202" t="s">
        <v>929</v>
      </c>
      <c r="D2074" s="213" t="b">
        <v>0</v>
      </c>
      <c r="E2074" s="202" t="s">
        <v>215</v>
      </c>
      <c r="F2074" s="202" t="s">
        <v>3627</v>
      </c>
      <c r="G2074" s="202" t="s">
        <v>295</v>
      </c>
      <c r="H2074" s="202" t="s">
        <v>550</v>
      </c>
      <c r="I2074" s="202" t="s">
        <v>4254</v>
      </c>
      <c r="J2074" s="202" t="s">
        <v>2838</v>
      </c>
      <c r="K2074" s="202" t="s">
        <v>4842</v>
      </c>
      <c r="L2074" s="202" t="s">
        <v>518</v>
      </c>
      <c r="M2074" s="202" t="s">
        <v>4255</v>
      </c>
      <c r="N2074" s="202" t="s">
        <v>295</v>
      </c>
      <c r="O2074" s="202" t="s">
        <v>295</v>
      </c>
      <c r="Q2074" s="202" t="s">
        <v>295</v>
      </c>
      <c r="R2074" s="202" t="s">
        <v>302</v>
      </c>
      <c r="S2074" s="213" t="b">
        <v>0</v>
      </c>
      <c r="V2074" s="212">
        <v>43250</v>
      </c>
      <c r="W2074" s="202" t="s">
        <v>295</v>
      </c>
      <c r="X2074"/>
      <c r="Z2074" s="202" t="s">
        <v>295</v>
      </c>
      <c r="AC2074" s="202" t="s">
        <v>930</v>
      </c>
      <c r="AE2074" s="202" t="s">
        <v>263</v>
      </c>
      <c r="AF2074" s="202" t="s">
        <v>295</v>
      </c>
      <c r="AG2074" s="202" t="s">
        <v>2884</v>
      </c>
      <c r="AH2074" s="214">
        <v>43292</v>
      </c>
      <c r="AI2074" s="202" t="s">
        <v>4935</v>
      </c>
      <c r="AJ2074" s="151" t="str">
        <f t="shared" si="32"/>
        <v>FS</v>
      </c>
      <c r="AK2074" s="151" t="b">
        <f>ISNUMBER(SEARCH("IRT",Table1[[#This Row],[Current_Status]]))</f>
        <v>0</v>
      </c>
      <c r="AL2074" s="152">
        <f>YEAR(Table1[[#This Row],[Project_Initiated]])</f>
        <v>2018</v>
      </c>
      <c r="AM2074" s="87">
        <v>43800</v>
      </c>
      <c r="AN2074" s="87" t="str">
        <f>IF(AND(Table1[[#This Row],[Completed Date]]&gt;="07/01/2019"+0,Table1[[#This Row],[Completed Date]]&lt;="6/30/2020"+0),"FY 19-20",IF(AND(Table1[[#This Row],[Completed Date]]&gt;="07/01/2018"+0,Table1[[#This Row],[Completed Date]]&lt;="6/30/2019"+0),"FY 18-19",""))</f>
        <v>FY 18-19</v>
      </c>
      <c r="AO2074" s="152" t="str">
        <f>IFERROR(FIND("R",Table1[[#This Row],[FS_Priority]]),"")</f>
        <v/>
      </c>
    </row>
    <row r="2075" spans="1:41" hidden="1" x14ac:dyDescent="0.25">
      <c r="A2075" s="202" t="s">
        <v>931</v>
      </c>
      <c r="B2075" s="202" t="s">
        <v>295</v>
      </c>
      <c r="C2075" s="202" t="s">
        <v>931</v>
      </c>
      <c r="D2075" s="213" t="b">
        <v>0</v>
      </c>
      <c r="E2075" s="202" t="s">
        <v>141</v>
      </c>
      <c r="F2075" s="202" t="s">
        <v>932</v>
      </c>
      <c r="G2075" s="202" t="s">
        <v>295</v>
      </c>
      <c r="H2075" s="202" t="s">
        <v>537</v>
      </c>
      <c r="I2075" s="202" t="s">
        <v>3975</v>
      </c>
      <c r="J2075" s="202" t="s">
        <v>2838</v>
      </c>
      <c r="K2075" s="202" t="s">
        <v>3951</v>
      </c>
      <c r="L2075" s="202" t="s">
        <v>381</v>
      </c>
      <c r="M2075" s="202" t="s">
        <v>3974</v>
      </c>
      <c r="N2075" s="202" t="s">
        <v>295</v>
      </c>
      <c r="O2075" s="202" t="s">
        <v>243</v>
      </c>
      <c r="Q2075" s="202" t="s">
        <v>295</v>
      </c>
      <c r="R2075" s="202" t="s">
        <v>624</v>
      </c>
      <c r="S2075" s="213" t="b">
        <v>1</v>
      </c>
      <c r="V2075" s="212">
        <v>43270</v>
      </c>
      <c r="W2075" s="202" t="s">
        <v>295</v>
      </c>
      <c r="X2075"/>
      <c r="Z2075" s="202" t="s">
        <v>295</v>
      </c>
      <c r="AC2075" s="202" t="s">
        <v>295</v>
      </c>
      <c r="AE2075" s="202" t="s">
        <v>243</v>
      </c>
      <c r="AF2075" s="202" t="s">
        <v>295</v>
      </c>
      <c r="AG2075" s="202" t="s">
        <v>624</v>
      </c>
      <c r="AH2075" s="212">
        <v>43336</v>
      </c>
      <c r="AI2075" s="202" t="s">
        <v>4935</v>
      </c>
      <c r="AJ2075" s="151" t="str">
        <f t="shared" si="32"/>
        <v>FS</v>
      </c>
      <c r="AK2075" s="151" t="b">
        <f>ISNUMBER(SEARCH("IRT",Table1[[#This Row],[Current_Status]]))</f>
        <v>0</v>
      </c>
      <c r="AL2075" s="152">
        <f>YEAR(Table1[[#This Row],[Project_Initiated]])</f>
        <v>2018</v>
      </c>
      <c r="AM2075" s="87">
        <v>43800</v>
      </c>
      <c r="AN2075" s="87" t="str">
        <f>IF(AND(Table1[[#This Row],[Completed Date]]&gt;="07/01/2019"+0,Table1[[#This Row],[Completed Date]]&lt;="6/30/2020"+0),"FY 19-20",IF(AND(Table1[[#This Row],[Completed Date]]&gt;="07/01/2018"+0,Table1[[#This Row],[Completed Date]]&lt;="6/30/2019"+0),"FY 18-19",""))</f>
        <v>FY 18-19</v>
      </c>
      <c r="AO2075" s="152" t="str">
        <f>IFERROR(FIND("R",Table1[[#This Row],[FS_Priority]]),"")</f>
        <v/>
      </c>
    </row>
    <row r="2076" spans="1:41" hidden="1" x14ac:dyDescent="0.25">
      <c r="A2076" s="202" t="s">
        <v>389</v>
      </c>
      <c r="B2076" s="202" t="s">
        <v>295</v>
      </c>
      <c r="C2076" s="202" t="s">
        <v>389</v>
      </c>
      <c r="D2076" s="213" t="b">
        <v>0</v>
      </c>
      <c r="E2076" s="202" t="s">
        <v>141</v>
      </c>
      <c r="F2076" s="202" t="s">
        <v>3409</v>
      </c>
      <c r="G2076" s="202" t="s">
        <v>295</v>
      </c>
      <c r="H2076" s="202" t="s">
        <v>549</v>
      </c>
      <c r="I2076" s="202" t="s">
        <v>43</v>
      </c>
      <c r="J2076" s="202" t="s">
        <v>2838</v>
      </c>
      <c r="K2076" s="202" t="s">
        <v>3951</v>
      </c>
      <c r="L2076" s="202" t="s">
        <v>381</v>
      </c>
      <c r="M2076" s="202" t="s">
        <v>4004</v>
      </c>
      <c r="N2076" s="202" t="s">
        <v>295</v>
      </c>
      <c r="O2076" s="202" t="s">
        <v>243</v>
      </c>
      <c r="Q2076" s="202" t="s">
        <v>390</v>
      </c>
      <c r="R2076" s="202" t="s">
        <v>295</v>
      </c>
      <c r="S2076" s="213" t="b">
        <v>0</v>
      </c>
      <c r="V2076" s="212">
        <v>43271</v>
      </c>
      <c r="W2076" s="202" t="s">
        <v>295</v>
      </c>
      <c r="X2076"/>
      <c r="Z2076" s="202" t="s">
        <v>295</v>
      </c>
      <c r="AC2076" s="202" t="s">
        <v>624</v>
      </c>
      <c r="AE2076" s="202" t="s">
        <v>243</v>
      </c>
      <c r="AF2076" s="202" t="s">
        <v>295</v>
      </c>
      <c r="AG2076" s="202" t="s">
        <v>624</v>
      </c>
      <c r="AH2076" s="212">
        <v>43412</v>
      </c>
      <c r="AI2076" s="202" t="s">
        <v>4932</v>
      </c>
      <c r="AJ2076" s="151" t="str">
        <f t="shared" si="32"/>
        <v>FS</v>
      </c>
      <c r="AK2076" s="151" t="b">
        <f>ISNUMBER(SEARCH("IRT",Table1[[#This Row],[Current_Status]]))</f>
        <v>0</v>
      </c>
      <c r="AL2076" s="152">
        <f>YEAR(Table1[[#This Row],[Project_Initiated]])</f>
        <v>2018</v>
      </c>
      <c r="AM2076" s="87">
        <v>43800</v>
      </c>
      <c r="AN2076" s="87" t="str">
        <f>IF(AND(Table1[[#This Row],[Completed Date]]&gt;="07/01/2019"+0,Table1[[#This Row],[Completed Date]]&lt;="6/30/2020"+0),"FY 19-20",IF(AND(Table1[[#This Row],[Completed Date]]&gt;="07/01/2018"+0,Table1[[#This Row],[Completed Date]]&lt;="6/30/2019"+0),"FY 18-19",""))</f>
        <v>FY 18-19</v>
      </c>
      <c r="AO2076" s="152" t="str">
        <f>IFERROR(FIND("R",Table1[[#This Row],[FS_Priority]]),"")</f>
        <v/>
      </c>
    </row>
    <row r="2077" spans="1:41" hidden="1" x14ac:dyDescent="0.25">
      <c r="A2077" s="202" t="s">
        <v>265</v>
      </c>
      <c r="B2077" s="202" t="s">
        <v>265</v>
      </c>
      <c r="C2077" s="202" t="s">
        <v>295</v>
      </c>
      <c r="D2077" s="213" t="b">
        <v>0</v>
      </c>
      <c r="E2077" s="202" t="s">
        <v>151</v>
      </c>
      <c r="F2077" s="202" t="s">
        <v>162</v>
      </c>
      <c r="G2077" s="202" t="s">
        <v>4137</v>
      </c>
      <c r="H2077" s="202" t="s">
        <v>295</v>
      </c>
      <c r="I2077" s="202" t="s">
        <v>295</v>
      </c>
      <c r="J2077" s="202" t="s">
        <v>4138</v>
      </c>
      <c r="K2077" s="202" t="s">
        <v>4035</v>
      </c>
      <c r="L2077" s="202" t="s">
        <v>153</v>
      </c>
      <c r="M2077" s="202" t="s">
        <v>4139</v>
      </c>
      <c r="N2077" s="202" t="s">
        <v>295</v>
      </c>
      <c r="O2077" s="202" t="s">
        <v>377</v>
      </c>
      <c r="P2077" s="215">
        <v>99</v>
      </c>
      <c r="Q2077" s="202" t="s">
        <v>295</v>
      </c>
      <c r="R2077" s="202" t="s">
        <v>295</v>
      </c>
      <c r="S2077" s="213" t="b">
        <v>0</v>
      </c>
      <c r="T2077" s="215">
        <v>2193000</v>
      </c>
      <c r="V2077" s="212">
        <v>42286</v>
      </c>
      <c r="W2077" s="202" t="s">
        <v>38</v>
      </c>
      <c r="X2077" s="214">
        <v>43586</v>
      </c>
      <c r="Y2077" s="214">
        <v>43889</v>
      </c>
      <c r="Z2077" s="202" t="s">
        <v>295</v>
      </c>
      <c r="AC2077" s="202" t="s">
        <v>295</v>
      </c>
      <c r="AE2077" s="202" t="s">
        <v>295</v>
      </c>
      <c r="AF2077" s="202" t="s">
        <v>295</v>
      </c>
      <c r="AG2077" s="202" t="s">
        <v>295</v>
      </c>
      <c r="AH2077" s="167"/>
      <c r="AI2077" s="202" t="s">
        <v>295</v>
      </c>
      <c r="AJ2077" s="151" t="str">
        <f t="shared" si="32"/>
        <v>PD&amp;C</v>
      </c>
      <c r="AK2077" s="151" t="b">
        <f>ISNUMBER(SEARCH("IRT",Table1[[#This Row],[Current_Status]]))</f>
        <v>0</v>
      </c>
      <c r="AL2077" s="152">
        <f>YEAR(Table1[[#This Row],[Project_Initiated]])</f>
        <v>2015</v>
      </c>
      <c r="AM2077" s="87">
        <v>43800</v>
      </c>
      <c r="AN2077" s="87" t="str">
        <f>IF(AND(Table1[[#This Row],[Completed Date]]&gt;="07/01/2019"+0,Table1[[#This Row],[Completed Date]]&lt;="6/30/2020"+0),"FY 19-20",IF(AND(Table1[[#This Row],[Completed Date]]&gt;="07/01/2018"+0,Table1[[#This Row],[Completed Date]]&lt;="6/30/2019"+0),"FY 18-19",""))</f>
        <v/>
      </c>
      <c r="AO2077" s="152" t="str">
        <f>IFERROR(FIND("R",Table1[[#This Row],[FS_Priority]]),"")</f>
        <v/>
      </c>
    </row>
    <row r="2078" spans="1:41" hidden="1" x14ac:dyDescent="0.25">
      <c r="A2078" s="202" t="s">
        <v>165</v>
      </c>
      <c r="B2078" s="202" t="s">
        <v>165</v>
      </c>
      <c r="C2078" s="202" t="s">
        <v>295</v>
      </c>
      <c r="D2078" s="213" t="b">
        <v>0</v>
      </c>
      <c r="E2078" s="202" t="s">
        <v>151</v>
      </c>
      <c r="F2078" s="202" t="s">
        <v>166</v>
      </c>
      <c r="G2078" s="202" t="s">
        <v>4137</v>
      </c>
      <c r="H2078" s="202" t="s">
        <v>295</v>
      </c>
      <c r="I2078" s="202" t="s">
        <v>295</v>
      </c>
      <c r="J2078" s="202" t="s">
        <v>2894</v>
      </c>
      <c r="K2078" s="202" t="s">
        <v>4035</v>
      </c>
      <c r="L2078" s="202" t="s">
        <v>153</v>
      </c>
      <c r="M2078" s="202" t="s">
        <v>4139</v>
      </c>
      <c r="N2078" s="202" t="s">
        <v>295</v>
      </c>
      <c r="O2078" s="202" t="s">
        <v>377</v>
      </c>
      <c r="P2078" s="215">
        <v>99</v>
      </c>
      <c r="Q2078" s="202" t="s">
        <v>295</v>
      </c>
      <c r="R2078" s="202" t="s">
        <v>295</v>
      </c>
      <c r="S2078" s="213" t="b">
        <v>0</v>
      </c>
      <c r="V2078" s="212">
        <v>43273</v>
      </c>
      <c r="W2078" s="202" t="s">
        <v>38</v>
      </c>
      <c r="X2078" s="214">
        <v>43770</v>
      </c>
      <c r="Y2078" s="214">
        <v>43800</v>
      </c>
      <c r="Z2078" s="202" t="s">
        <v>295</v>
      </c>
      <c r="AC2078" s="202" t="s">
        <v>295</v>
      </c>
      <c r="AE2078" s="202" t="s">
        <v>295</v>
      </c>
      <c r="AF2078" s="202" t="s">
        <v>295</v>
      </c>
      <c r="AG2078" s="202" t="s">
        <v>295</v>
      </c>
      <c r="AH2078" s="167"/>
      <c r="AI2078" s="202" t="s">
        <v>295</v>
      </c>
      <c r="AJ2078" s="151" t="str">
        <f t="shared" si="32"/>
        <v>PD&amp;C</v>
      </c>
      <c r="AK2078" s="151" t="b">
        <f>ISNUMBER(SEARCH("IRT",Table1[[#This Row],[Current_Status]]))</f>
        <v>0</v>
      </c>
      <c r="AL2078" s="152">
        <f>YEAR(Table1[[#This Row],[Project_Initiated]])</f>
        <v>2018</v>
      </c>
      <c r="AM2078" s="87">
        <v>43800</v>
      </c>
      <c r="AN2078" s="87" t="str">
        <f>IF(AND(Table1[[#This Row],[Completed Date]]&gt;="07/01/2019"+0,Table1[[#This Row],[Completed Date]]&lt;="6/30/2020"+0),"FY 19-20",IF(AND(Table1[[#This Row],[Completed Date]]&gt;="07/01/2018"+0,Table1[[#This Row],[Completed Date]]&lt;="6/30/2019"+0),"FY 18-19",""))</f>
        <v/>
      </c>
      <c r="AO2078" s="152" t="str">
        <f>IFERROR(FIND("R",Table1[[#This Row],[FS_Priority]]),"")</f>
        <v/>
      </c>
    </row>
    <row r="2079" spans="1:41" hidden="1" x14ac:dyDescent="0.25">
      <c r="A2079" s="202" t="s">
        <v>261</v>
      </c>
      <c r="B2079" s="202" t="s">
        <v>295</v>
      </c>
      <c r="C2079" s="202" t="s">
        <v>261</v>
      </c>
      <c r="D2079" s="213" t="b">
        <v>0</v>
      </c>
      <c r="E2079" s="202" t="s">
        <v>151</v>
      </c>
      <c r="F2079" s="202" t="s">
        <v>3511</v>
      </c>
      <c r="G2079" s="202" t="s">
        <v>295</v>
      </c>
      <c r="H2079" s="202" t="s">
        <v>262</v>
      </c>
      <c r="I2079" s="202" t="s">
        <v>4099</v>
      </c>
      <c r="J2079" s="202" t="s">
        <v>2838</v>
      </c>
      <c r="K2079" s="202" t="s">
        <v>4035</v>
      </c>
      <c r="L2079" s="202" t="s">
        <v>153</v>
      </c>
      <c r="M2079" s="202" t="s">
        <v>4036</v>
      </c>
      <c r="N2079" s="202" t="s">
        <v>295</v>
      </c>
      <c r="O2079" s="202" t="s">
        <v>263</v>
      </c>
      <c r="Q2079" s="202" t="s">
        <v>264</v>
      </c>
      <c r="R2079" s="202" t="s">
        <v>295</v>
      </c>
      <c r="S2079" s="213" t="b">
        <v>1</v>
      </c>
      <c r="V2079" s="212">
        <v>43283</v>
      </c>
      <c r="W2079" s="202" t="s">
        <v>295</v>
      </c>
      <c r="X2079"/>
      <c r="Z2079" s="202" t="s">
        <v>295</v>
      </c>
      <c r="AC2079" s="202" t="s">
        <v>3048</v>
      </c>
      <c r="AD2079" s="214">
        <v>43371</v>
      </c>
      <c r="AE2079" s="202" t="s">
        <v>583</v>
      </c>
      <c r="AF2079" s="202" t="s">
        <v>295</v>
      </c>
      <c r="AG2079" s="202" t="s">
        <v>2884</v>
      </c>
      <c r="AH2079" s="212">
        <v>43542</v>
      </c>
      <c r="AI2079" s="202" t="s">
        <v>4932</v>
      </c>
      <c r="AJ2079" s="151" t="str">
        <f t="shared" si="32"/>
        <v>FS</v>
      </c>
      <c r="AK2079" s="151" t="b">
        <f>ISNUMBER(SEARCH("IRT",Table1[[#This Row],[Current_Status]]))</f>
        <v>0</v>
      </c>
      <c r="AL2079" s="152">
        <f>YEAR(Table1[[#This Row],[Project_Initiated]])</f>
        <v>2018</v>
      </c>
      <c r="AM2079" s="87">
        <v>43800</v>
      </c>
      <c r="AN2079" s="87" t="str">
        <f>IF(AND(Table1[[#This Row],[Completed Date]]&gt;="07/01/2019"+0,Table1[[#This Row],[Completed Date]]&lt;="6/30/2020"+0),"FY 19-20",IF(AND(Table1[[#This Row],[Completed Date]]&gt;="07/01/2018"+0,Table1[[#This Row],[Completed Date]]&lt;="6/30/2019"+0),"FY 18-19",""))</f>
        <v>FY 18-19</v>
      </c>
      <c r="AO2079" s="152" t="str">
        <f>IFERROR(FIND("R",Table1[[#This Row],[FS_Priority]]),"")</f>
        <v/>
      </c>
    </row>
    <row r="2080" spans="1:41" hidden="1" x14ac:dyDescent="0.25">
      <c r="A2080" s="202" t="s">
        <v>933</v>
      </c>
      <c r="B2080" s="202" t="s">
        <v>295</v>
      </c>
      <c r="C2080" s="202" t="s">
        <v>933</v>
      </c>
      <c r="D2080" s="213" t="b">
        <v>0</v>
      </c>
      <c r="E2080" s="202" t="s">
        <v>211</v>
      </c>
      <c r="F2080" s="202" t="s">
        <v>3606</v>
      </c>
      <c r="G2080" s="202" t="s">
        <v>295</v>
      </c>
      <c r="H2080" s="202" t="s">
        <v>535</v>
      </c>
      <c r="I2080" s="202" t="s">
        <v>4227</v>
      </c>
      <c r="J2080" s="202" t="s">
        <v>2838</v>
      </c>
      <c r="K2080" s="202" t="s">
        <v>4222</v>
      </c>
      <c r="L2080" s="202" t="s">
        <v>4866</v>
      </c>
      <c r="M2080" s="202" t="s">
        <v>4228</v>
      </c>
      <c r="N2080" s="202" t="s">
        <v>295</v>
      </c>
      <c r="O2080" s="202" t="s">
        <v>243</v>
      </c>
      <c r="Q2080" s="202" t="s">
        <v>302</v>
      </c>
      <c r="R2080" s="202" t="s">
        <v>295</v>
      </c>
      <c r="S2080" s="213" t="b">
        <v>1</v>
      </c>
      <c r="V2080" s="212">
        <v>43283</v>
      </c>
      <c r="W2080" s="202" t="s">
        <v>295</v>
      </c>
      <c r="X2080"/>
      <c r="Z2080" s="202" t="s">
        <v>295</v>
      </c>
      <c r="AC2080" s="202" t="s">
        <v>624</v>
      </c>
      <c r="AE2080" s="202" t="s">
        <v>243</v>
      </c>
      <c r="AF2080" s="202" t="s">
        <v>295</v>
      </c>
      <c r="AG2080" s="202" t="s">
        <v>624</v>
      </c>
      <c r="AH2080" s="212">
        <v>43383</v>
      </c>
      <c r="AI2080" s="202" t="s">
        <v>4932</v>
      </c>
      <c r="AJ2080" s="151" t="str">
        <f t="shared" si="32"/>
        <v>FS</v>
      </c>
      <c r="AK2080" s="151" t="b">
        <f>ISNUMBER(SEARCH("IRT",Table1[[#This Row],[Current_Status]]))</f>
        <v>0</v>
      </c>
      <c r="AL2080" s="152">
        <f>YEAR(Table1[[#This Row],[Project_Initiated]])</f>
        <v>2018</v>
      </c>
      <c r="AM2080" s="87">
        <v>43800</v>
      </c>
      <c r="AN2080" s="87" t="str">
        <f>IF(AND(Table1[[#This Row],[Completed Date]]&gt;="07/01/2019"+0,Table1[[#This Row],[Completed Date]]&lt;="6/30/2020"+0),"FY 19-20",IF(AND(Table1[[#This Row],[Completed Date]]&gt;="07/01/2018"+0,Table1[[#This Row],[Completed Date]]&lt;="6/30/2019"+0),"FY 18-19",""))</f>
        <v>FY 18-19</v>
      </c>
      <c r="AO2080" s="152" t="str">
        <f>IFERROR(FIND("R",Table1[[#This Row],[FS_Priority]]),"")</f>
        <v/>
      </c>
    </row>
    <row r="2081" spans="1:41" hidden="1" x14ac:dyDescent="0.25">
      <c r="A2081" s="202" t="s">
        <v>934</v>
      </c>
      <c r="B2081" s="202" t="s">
        <v>295</v>
      </c>
      <c r="C2081" s="202" t="s">
        <v>934</v>
      </c>
      <c r="D2081" s="213" t="b">
        <v>0</v>
      </c>
      <c r="E2081" s="202" t="s">
        <v>141</v>
      </c>
      <c r="F2081" s="202" t="s">
        <v>3422</v>
      </c>
      <c r="G2081" s="202" t="s">
        <v>295</v>
      </c>
      <c r="H2081" s="202" t="s">
        <v>551</v>
      </c>
      <c r="I2081" s="202" t="s">
        <v>4014</v>
      </c>
      <c r="J2081" s="202" t="s">
        <v>2838</v>
      </c>
      <c r="K2081" s="202" t="s">
        <v>3951</v>
      </c>
      <c r="L2081" s="202" t="s">
        <v>381</v>
      </c>
      <c r="M2081" s="202" t="s">
        <v>4015</v>
      </c>
      <c r="N2081" s="202" t="s">
        <v>295</v>
      </c>
      <c r="O2081" s="202" t="s">
        <v>243</v>
      </c>
      <c r="Q2081" s="202" t="s">
        <v>323</v>
      </c>
      <c r="R2081" s="202" t="s">
        <v>295</v>
      </c>
      <c r="S2081" s="213" t="b">
        <v>1</v>
      </c>
      <c r="V2081" s="212">
        <v>43284</v>
      </c>
      <c r="W2081" s="202" t="s">
        <v>295</v>
      </c>
      <c r="X2081"/>
      <c r="Z2081" s="202" t="s">
        <v>295</v>
      </c>
      <c r="AC2081" s="202" t="s">
        <v>624</v>
      </c>
      <c r="AE2081" s="202" t="s">
        <v>243</v>
      </c>
      <c r="AF2081" s="202" t="s">
        <v>295</v>
      </c>
      <c r="AG2081" s="202" t="s">
        <v>624</v>
      </c>
      <c r="AH2081" s="212">
        <v>43383</v>
      </c>
      <c r="AI2081" s="202" t="s">
        <v>4932</v>
      </c>
      <c r="AJ2081" s="151" t="str">
        <f t="shared" si="32"/>
        <v>FS</v>
      </c>
      <c r="AK2081" s="151" t="b">
        <f>ISNUMBER(SEARCH("IRT",Table1[[#This Row],[Current_Status]]))</f>
        <v>0</v>
      </c>
      <c r="AL2081" s="152">
        <f>YEAR(Table1[[#This Row],[Project_Initiated]])</f>
        <v>2018</v>
      </c>
      <c r="AM2081" s="87">
        <v>43800</v>
      </c>
      <c r="AN2081" s="87" t="str">
        <f>IF(AND(Table1[[#This Row],[Completed Date]]&gt;="07/01/2019"+0,Table1[[#This Row],[Completed Date]]&lt;="6/30/2020"+0),"FY 19-20",IF(AND(Table1[[#This Row],[Completed Date]]&gt;="07/01/2018"+0,Table1[[#This Row],[Completed Date]]&lt;="6/30/2019"+0),"FY 18-19",""))</f>
        <v>FY 18-19</v>
      </c>
      <c r="AO2081" s="152" t="str">
        <f>IFERROR(FIND("R",Table1[[#This Row],[FS_Priority]]),"")</f>
        <v/>
      </c>
    </row>
    <row r="2082" spans="1:41" hidden="1" x14ac:dyDescent="0.25">
      <c r="A2082" s="202" t="s">
        <v>935</v>
      </c>
      <c r="B2082" s="202" t="s">
        <v>295</v>
      </c>
      <c r="C2082" s="202" t="s">
        <v>935</v>
      </c>
      <c r="D2082" s="213" t="b">
        <v>0</v>
      </c>
      <c r="E2082" s="202" t="s">
        <v>211</v>
      </c>
      <c r="F2082" s="202" t="s">
        <v>3614</v>
      </c>
      <c r="G2082" s="202" t="s">
        <v>295</v>
      </c>
      <c r="H2082" s="202" t="s">
        <v>535</v>
      </c>
      <c r="I2082" s="202" t="s">
        <v>4236</v>
      </c>
      <c r="J2082" s="202" t="s">
        <v>2838</v>
      </c>
      <c r="K2082" s="202" t="s">
        <v>4222</v>
      </c>
      <c r="L2082" s="202" t="s">
        <v>4866</v>
      </c>
      <c r="M2082" s="202" t="s">
        <v>4237</v>
      </c>
      <c r="N2082" s="202" t="s">
        <v>295</v>
      </c>
      <c r="O2082" s="202" t="s">
        <v>243</v>
      </c>
      <c r="Q2082" s="202" t="s">
        <v>327</v>
      </c>
      <c r="R2082" s="202" t="s">
        <v>295</v>
      </c>
      <c r="S2082" s="213" t="b">
        <v>1</v>
      </c>
      <c r="V2082" s="212">
        <v>43287</v>
      </c>
      <c r="W2082" s="202" t="s">
        <v>295</v>
      </c>
      <c r="X2082"/>
      <c r="Z2082" s="202" t="s">
        <v>295</v>
      </c>
      <c r="AC2082" s="202" t="s">
        <v>624</v>
      </c>
      <c r="AE2082" s="202" t="s">
        <v>243</v>
      </c>
      <c r="AF2082" s="202" t="s">
        <v>295</v>
      </c>
      <c r="AG2082" s="202" t="s">
        <v>624</v>
      </c>
      <c r="AH2082" s="212">
        <v>43383</v>
      </c>
      <c r="AI2082" s="202" t="s">
        <v>4932</v>
      </c>
      <c r="AJ2082" s="151" t="str">
        <f t="shared" si="32"/>
        <v>FS</v>
      </c>
      <c r="AK2082" s="151" t="b">
        <f>ISNUMBER(SEARCH("IRT",Table1[[#This Row],[Current_Status]]))</f>
        <v>0</v>
      </c>
      <c r="AL2082" s="152">
        <f>YEAR(Table1[[#This Row],[Project_Initiated]])</f>
        <v>2018</v>
      </c>
      <c r="AM2082" s="87">
        <v>43800</v>
      </c>
      <c r="AN2082" s="87" t="str">
        <f>IF(AND(Table1[[#This Row],[Completed Date]]&gt;="07/01/2019"+0,Table1[[#This Row],[Completed Date]]&lt;="6/30/2020"+0),"FY 19-20",IF(AND(Table1[[#This Row],[Completed Date]]&gt;="07/01/2018"+0,Table1[[#This Row],[Completed Date]]&lt;="6/30/2019"+0),"FY 18-19",""))</f>
        <v>FY 18-19</v>
      </c>
      <c r="AO2082" s="152" t="str">
        <f>IFERROR(FIND("R",Table1[[#This Row],[FS_Priority]]),"")</f>
        <v/>
      </c>
    </row>
    <row r="2083" spans="1:41" hidden="1" x14ac:dyDescent="0.25">
      <c r="A2083" s="202" t="s">
        <v>936</v>
      </c>
      <c r="B2083" s="202" t="s">
        <v>295</v>
      </c>
      <c r="C2083" s="202" t="s">
        <v>936</v>
      </c>
      <c r="D2083" s="213" t="b">
        <v>0</v>
      </c>
      <c r="E2083" s="202" t="s">
        <v>211</v>
      </c>
      <c r="F2083" s="202" t="s">
        <v>3615</v>
      </c>
      <c r="G2083" s="202" t="s">
        <v>295</v>
      </c>
      <c r="H2083" s="202" t="s">
        <v>535</v>
      </c>
      <c r="I2083" s="202" t="s">
        <v>4238</v>
      </c>
      <c r="J2083" s="202" t="s">
        <v>2838</v>
      </c>
      <c r="K2083" s="202" t="s">
        <v>4222</v>
      </c>
      <c r="L2083" s="202" t="s">
        <v>4866</v>
      </c>
      <c r="M2083" s="202" t="s">
        <v>4237</v>
      </c>
      <c r="N2083" s="202" t="s">
        <v>295</v>
      </c>
      <c r="O2083" s="202" t="s">
        <v>243</v>
      </c>
      <c r="Q2083" s="202" t="s">
        <v>328</v>
      </c>
      <c r="R2083" s="202" t="s">
        <v>295</v>
      </c>
      <c r="S2083" s="213" t="b">
        <v>1</v>
      </c>
      <c r="V2083" s="212">
        <v>43290</v>
      </c>
      <c r="W2083" s="202" t="s">
        <v>295</v>
      </c>
      <c r="X2083"/>
      <c r="Z2083" s="202" t="s">
        <v>295</v>
      </c>
      <c r="AC2083" s="202" t="s">
        <v>624</v>
      </c>
      <c r="AE2083" s="202" t="s">
        <v>243</v>
      </c>
      <c r="AF2083" s="202" t="s">
        <v>295</v>
      </c>
      <c r="AG2083" s="202" t="s">
        <v>624</v>
      </c>
      <c r="AH2083" s="214">
        <v>43383</v>
      </c>
      <c r="AI2083" s="202" t="s">
        <v>4932</v>
      </c>
      <c r="AJ2083" s="151" t="str">
        <f t="shared" si="32"/>
        <v>FS</v>
      </c>
      <c r="AK2083" s="151" t="b">
        <f>ISNUMBER(SEARCH("IRT",Table1[[#This Row],[Current_Status]]))</f>
        <v>0</v>
      </c>
      <c r="AL2083" s="152">
        <f>YEAR(Table1[[#This Row],[Project_Initiated]])</f>
        <v>2018</v>
      </c>
      <c r="AM2083" s="87">
        <v>43800</v>
      </c>
      <c r="AN2083" s="87" t="str">
        <f>IF(AND(Table1[[#This Row],[Completed Date]]&gt;="07/01/2019"+0,Table1[[#This Row],[Completed Date]]&lt;="6/30/2020"+0),"FY 19-20",IF(AND(Table1[[#This Row],[Completed Date]]&gt;="07/01/2018"+0,Table1[[#This Row],[Completed Date]]&lt;="6/30/2019"+0),"FY 18-19",""))</f>
        <v>FY 18-19</v>
      </c>
      <c r="AO2083" s="152" t="str">
        <f>IFERROR(FIND("R",Table1[[#This Row],[FS_Priority]]),"")</f>
        <v/>
      </c>
    </row>
    <row r="2084" spans="1:41" hidden="1" x14ac:dyDescent="0.25">
      <c r="A2084" s="202" t="s">
        <v>335</v>
      </c>
      <c r="B2084" s="202" t="s">
        <v>295</v>
      </c>
      <c r="C2084" s="202" t="s">
        <v>335</v>
      </c>
      <c r="D2084" s="213" t="b">
        <v>0</v>
      </c>
      <c r="E2084" s="202" t="s">
        <v>4804</v>
      </c>
      <c r="F2084" s="202" t="s">
        <v>3276</v>
      </c>
      <c r="G2084" s="202" t="s">
        <v>295</v>
      </c>
      <c r="H2084" s="202" t="s">
        <v>552</v>
      </c>
      <c r="I2084" s="202" t="s">
        <v>302</v>
      </c>
      <c r="J2084" s="202" t="s">
        <v>2838</v>
      </c>
      <c r="K2084" s="202" t="s">
        <v>3793</v>
      </c>
      <c r="L2084" s="202" t="s">
        <v>332</v>
      </c>
      <c r="M2084" s="202" t="s">
        <v>3797</v>
      </c>
      <c r="N2084" s="202" t="s">
        <v>295</v>
      </c>
      <c r="O2084" s="202" t="s">
        <v>243</v>
      </c>
      <c r="Q2084" s="202" t="s">
        <v>307</v>
      </c>
      <c r="R2084" s="202" t="s">
        <v>295</v>
      </c>
      <c r="S2084" s="213" t="b">
        <v>0</v>
      </c>
      <c r="V2084" s="212">
        <v>43291</v>
      </c>
      <c r="W2084" s="202" t="s">
        <v>295</v>
      </c>
      <c r="X2084"/>
      <c r="Z2084" s="202" t="s">
        <v>295</v>
      </c>
      <c r="AC2084" s="202" t="s">
        <v>624</v>
      </c>
      <c r="AE2084" s="202" t="s">
        <v>243</v>
      </c>
      <c r="AF2084" s="202" t="s">
        <v>295</v>
      </c>
      <c r="AG2084" s="202" t="s">
        <v>624</v>
      </c>
      <c r="AH2084" s="212">
        <v>43412</v>
      </c>
      <c r="AI2084" s="202" t="s">
        <v>4932</v>
      </c>
      <c r="AJ2084" s="151" t="str">
        <f t="shared" si="32"/>
        <v>FS</v>
      </c>
      <c r="AK2084" s="151" t="b">
        <f>ISNUMBER(SEARCH("IRT",Table1[[#This Row],[Current_Status]]))</f>
        <v>0</v>
      </c>
      <c r="AL2084" s="152">
        <f>YEAR(Table1[[#This Row],[Project_Initiated]])</f>
        <v>2018</v>
      </c>
      <c r="AM2084" s="87">
        <v>43800</v>
      </c>
      <c r="AN2084" s="87" t="str">
        <f>IF(AND(Table1[[#This Row],[Completed Date]]&gt;="07/01/2019"+0,Table1[[#This Row],[Completed Date]]&lt;="6/30/2020"+0),"FY 19-20",IF(AND(Table1[[#This Row],[Completed Date]]&gt;="07/01/2018"+0,Table1[[#This Row],[Completed Date]]&lt;="6/30/2019"+0),"FY 18-19",""))</f>
        <v>FY 18-19</v>
      </c>
      <c r="AO2084" s="152" t="str">
        <f>IFERROR(FIND("R",Table1[[#This Row],[FS_Priority]]),"")</f>
        <v/>
      </c>
    </row>
    <row r="2085" spans="1:41" hidden="1" x14ac:dyDescent="0.25">
      <c r="A2085" s="202" t="s">
        <v>937</v>
      </c>
      <c r="B2085" s="202" t="s">
        <v>295</v>
      </c>
      <c r="C2085" s="202" t="s">
        <v>937</v>
      </c>
      <c r="D2085" s="213" t="b">
        <v>0</v>
      </c>
      <c r="E2085" s="202" t="s">
        <v>526</v>
      </c>
      <c r="F2085" s="202" t="s">
        <v>3596</v>
      </c>
      <c r="G2085" s="202" t="s">
        <v>295</v>
      </c>
      <c r="H2085" s="202" t="s">
        <v>4212</v>
      </c>
      <c r="I2085" s="202" t="s">
        <v>4211</v>
      </c>
      <c r="J2085" s="202" t="s">
        <v>2838</v>
      </c>
      <c r="K2085" s="202" t="s">
        <v>4208</v>
      </c>
      <c r="L2085" s="202" t="s">
        <v>203</v>
      </c>
      <c r="M2085" s="202" t="s">
        <v>4209</v>
      </c>
      <c r="N2085" s="202" t="s">
        <v>295</v>
      </c>
      <c r="O2085" s="202" t="s">
        <v>263</v>
      </c>
      <c r="Q2085" s="202" t="s">
        <v>295</v>
      </c>
      <c r="R2085" s="202" t="s">
        <v>295</v>
      </c>
      <c r="S2085" s="213" t="b">
        <v>0</v>
      </c>
      <c r="V2085" s="212">
        <v>43292</v>
      </c>
      <c r="W2085" s="202" t="s">
        <v>295</v>
      </c>
      <c r="X2085"/>
      <c r="Z2085" s="202" t="s">
        <v>295</v>
      </c>
      <c r="AC2085" s="202" t="s">
        <v>938</v>
      </c>
      <c r="AE2085" s="202" t="s">
        <v>257</v>
      </c>
      <c r="AF2085" s="202" t="s">
        <v>295</v>
      </c>
      <c r="AG2085" s="202" t="s">
        <v>2884</v>
      </c>
      <c r="AH2085" s="212">
        <v>43336</v>
      </c>
      <c r="AI2085" s="202" t="s">
        <v>4935</v>
      </c>
      <c r="AJ2085" s="151" t="str">
        <f t="shared" si="32"/>
        <v>FS</v>
      </c>
      <c r="AK2085" s="151" t="b">
        <f>ISNUMBER(SEARCH("IRT",Table1[[#This Row],[Current_Status]]))</f>
        <v>0</v>
      </c>
      <c r="AL2085" s="152">
        <f>YEAR(Table1[[#This Row],[Project_Initiated]])</f>
        <v>2018</v>
      </c>
      <c r="AM2085" s="87">
        <v>43800</v>
      </c>
      <c r="AN2085" s="87" t="str">
        <f>IF(AND(Table1[[#This Row],[Completed Date]]&gt;="07/01/2019"+0,Table1[[#This Row],[Completed Date]]&lt;="6/30/2020"+0),"FY 19-20",IF(AND(Table1[[#This Row],[Completed Date]]&gt;="07/01/2018"+0,Table1[[#This Row],[Completed Date]]&lt;="6/30/2019"+0),"FY 18-19",""))</f>
        <v>FY 18-19</v>
      </c>
      <c r="AO2085" s="152" t="str">
        <f>IFERROR(FIND("R",Table1[[#This Row],[FS_Priority]]),"")</f>
        <v/>
      </c>
    </row>
    <row r="2086" spans="1:41" hidden="1" x14ac:dyDescent="0.25">
      <c r="A2086" s="202" t="s">
        <v>940</v>
      </c>
      <c r="B2086" s="202" t="s">
        <v>295</v>
      </c>
      <c r="C2086" s="202" t="s">
        <v>940</v>
      </c>
      <c r="D2086" s="213" t="b">
        <v>0</v>
      </c>
      <c r="E2086" s="202" t="s">
        <v>526</v>
      </c>
      <c r="F2086" s="202" t="s">
        <v>3592</v>
      </c>
      <c r="G2086" s="202" t="s">
        <v>295</v>
      </c>
      <c r="H2086" s="202" t="s">
        <v>4212</v>
      </c>
      <c r="I2086" s="202" t="s">
        <v>4211</v>
      </c>
      <c r="J2086" s="202" t="s">
        <v>2838</v>
      </c>
      <c r="K2086" s="202" t="s">
        <v>4208</v>
      </c>
      <c r="L2086" s="202" t="s">
        <v>203</v>
      </c>
      <c r="M2086" s="202" t="s">
        <v>4209</v>
      </c>
      <c r="N2086" s="202" t="s">
        <v>295</v>
      </c>
      <c r="O2086" s="202" t="s">
        <v>243</v>
      </c>
      <c r="Q2086" s="202" t="s">
        <v>295</v>
      </c>
      <c r="R2086" s="202" t="s">
        <v>295</v>
      </c>
      <c r="S2086" s="213" t="b">
        <v>0</v>
      </c>
      <c r="V2086" s="212">
        <v>43292</v>
      </c>
      <c r="W2086" s="202" t="s">
        <v>295</v>
      </c>
      <c r="X2086"/>
      <c r="Z2086" s="202" t="s">
        <v>295</v>
      </c>
      <c r="AC2086" s="202" t="s">
        <v>624</v>
      </c>
      <c r="AE2086" s="202" t="s">
        <v>243</v>
      </c>
      <c r="AF2086" s="202" t="s">
        <v>295</v>
      </c>
      <c r="AG2086" s="202" t="s">
        <v>624</v>
      </c>
      <c r="AH2086" s="212">
        <v>43336</v>
      </c>
      <c r="AI2086" s="202" t="s">
        <v>4935</v>
      </c>
      <c r="AJ2086" s="151" t="str">
        <f t="shared" si="32"/>
        <v>FS</v>
      </c>
      <c r="AK2086" s="151" t="b">
        <f>ISNUMBER(SEARCH("IRT",Table1[[#This Row],[Current_Status]]))</f>
        <v>0</v>
      </c>
      <c r="AL2086" s="152">
        <f>YEAR(Table1[[#This Row],[Project_Initiated]])</f>
        <v>2018</v>
      </c>
      <c r="AM2086" s="87">
        <v>43800</v>
      </c>
      <c r="AN2086" s="87" t="str">
        <f>IF(AND(Table1[[#This Row],[Completed Date]]&gt;="07/01/2019"+0,Table1[[#This Row],[Completed Date]]&lt;="6/30/2020"+0),"FY 19-20",IF(AND(Table1[[#This Row],[Completed Date]]&gt;="07/01/2018"+0,Table1[[#This Row],[Completed Date]]&lt;="6/30/2019"+0),"FY 18-19",""))</f>
        <v>FY 18-19</v>
      </c>
      <c r="AO2086" s="152" t="str">
        <f>IFERROR(FIND("R",Table1[[#This Row],[FS_Priority]]),"")</f>
        <v/>
      </c>
    </row>
    <row r="2087" spans="1:41" hidden="1" x14ac:dyDescent="0.25">
      <c r="A2087" s="202" t="s">
        <v>491</v>
      </c>
      <c r="B2087" s="202" t="s">
        <v>295</v>
      </c>
      <c r="C2087" s="202" t="s">
        <v>491</v>
      </c>
      <c r="D2087" s="213" t="b">
        <v>0</v>
      </c>
      <c r="E2087" s="202" t="s">
        <v>189</v>
      </c>
      <c r="F2087" s="202" t="s">
        <v>3576</v>
      </c>
      <c r="G2087" s="202" t="s">
        <v>295</v>
      </c>
      <c r="H2087" s="202" t="s">
        <v>543</v>
      </c>
      <c r="I2087" s="202" t="s">
        <v>295</v>
      </c>
      <c r="J2087" s="202" t="s">
        <v>2838</v>
      </c>
      <c r="K2087" s="202" t="s">
        <v>4164</v>
      </c>
      <c r="L2087" s="202" t="s">
        <v>487</v>
      </c>
      <c r="M2087" s="202" t="s">
        <v>4165</v>
      </c>
      <c r="N2087" s="202" t="s">
        <v>295</v>
      </c>
      <c r="O2087" s="202" t="s">
        <v>263</v>
      </c>
      <c r="Q2087" s="202" t="s">
        <v>323</v>
      </c>
      <c r="R2087" s="202" t="s">
        <v>295</v>
      </c>
      <c r="S2087" s="213" t="b">
        <v>0</v>
      </c>
      <c r="V2087" s="212">
        <v>43293</v>
      </c>
      <c r="W2087" s="202" t="s">
        <v>295</v>
      </c>
      <c r="X2087"/>
      <c r="Z2087" s="202" t="s">
        <v>295</v>
      </c>
      <c r="AC2087" s="202" t="s">
        <v>3125</v>
      </c>
      <c r="AD2087" s="167"/>
      <c r="AE2087" s="202" t="s">
        <v>257</v>
      </c>
      <c r="AF2087" s="202" t="s">
        <v>5115</v>
      </c>
      <c r="AG2087" s="202" t="s">
        <v>2884</v>
      </c>
      <c r="AH2087" s="214">
        <v>43570</v>
      </c>
      <c r="AI2087" s="202" t="s">
        <v>4932</v>
      </c>
      <c r="AJ2087" s="151" t="str">
        <f t="shared" si="32"/>
        <v>FS</v>
      </c>
      <c r="AK2087" s="151" t="b">
        <f>ISNUMBER(SEARCH("IRT",Table1[[#This Row],[Current_Status]]))</f>
        <v>0</v>
      </c>
      <c r="AL2087" s="152">
        <f>YEAR(Table1[[#This Row],[Project_Initiated]])</f>
        <v>2018</v>
      </c>
      <c r="AM2087" s="87">
        <v>43800</v>
      </c>
      <c r="AN2087" s="87" t="str">
        <f>IF(AND(Table1[[#This Row],[Completed Date]]&gt;="07/01/2019"+0,Table1[[#This Row],[Completed Date]]&lt;="6/30/2020"+0),"FY 19-20",IF(AND(Table1[[#This Row],[Completed Date]]&gt;="07/01/2018"+0,Table1[[#This Row],[Completed Date]]&lt;="6/30/2019"+0),"FY 18-19",""))</f>
        <v>FY 18-19</v>
      </c>
      <c r="AO2087" s="152" t="str">
        <f>IFERROR(FIND("R",Table1[[#This Row],[FS_Priority]]),"")</f>
        <v/>
      </c>
    </row>
    <row r="2088" spans="1:41" hidden="1" x14ac:dyDescent="0.25">
      <c r="A2088" s="202" t="s">
        <v>942</v>
      </c>
      <c r="B2088" s="202" t="s">
        <v>295</v>
      </c>
      <c r="C2088" s="202" t="s">
        <v>942</v>
      </c>
      <c r="D2088" s="213" t="b">
        <v>0</v>
      </c>
      <c r="E2088" s="202" t="s">
        <v>4804</v>
      </c>
      <c r="F2088" s="202" t="s">
        <v>3286</v>
      </c>
      <c r="G2088" s="202" t="s">
        <v>295</v>
      </c>
      <c r="H2088" s="202" t="s">
        <v>351</v>
      </c>
      <c r="I2088" s="202" t="s">
        <v>2773</v>
      </c>
      <c r="J2088" s="202" t="s">
        <v>2838</v>
      </c>
      <c r="K2088" s="202" t="s">
        <v>3793</v>
      </c>
      <c r="L2088" s="202" t="s">
        <v>332</v>
      </c>
      <c r="M2088" s="202" t="s">
        <v>3814</v>
      </c>
      <c r="N2088" s="202" t="s">
        <v>295</v>
      </c>
      <c r="O2088" s="202" t="s">
        <v>243</v>
      </c>
      <c r="Q2088" s="202" t="s">
        <v>328</v>
      </c>
      <c r="R2088" s="202" t="s">
        <v>295</v>
      </c>
      <c r="S2088" s="213" t="b">
        <v>0</v>
      </c>
      <c r="V2088" s="212">
        <v>43293</v>
      </c>
      <c r="W2088" s="202" t="s">
        <v>295</v>
      </c>
      <c r="X2088"/>
      <c r="Z2088" s="202" t="s">
        <v>295</v>
      </c>
      <c r="AC2088" s="202" t="s">
        <v>624</v>
      </c>
      <c r="AD2088" s="167"/>
      <c r="AE2088" s="202" t="s">
        <v>243</v>
      </c>
      <c r="AF2088" s="202" t="s">
        <v>295</v>
      </c>
      <c r="AG2088" s="202" t="s">
        <v>624</v>
      </c>
      <c r="AH2088" s="212">
        <v>43360</v>
      </c>
      <c r="AI2088" s="202" t="s">
        <v>4935</v>
      </c>
      <c r="AJ2088" s="151" t="str">
        <f t="shared" si="32"/>
        <v>FS</v>
      </c>
      <c r="AK2088" s="151" t="b">
        <f>ISNUMBER(SEARCH("IRT",Table1[[#This Row],[Current_Status]]))</f>
        <v>0</v>
      </c>
      <c r="AL2088" s="152">
        <f>YEAR(Table1[[#This Row],[Project_Initiated]])</f>
        <v>2018</v>
      </c>
      <c r="AM2088" s="87">
        <v>43800</v>
      </c>
      <c r="AN2088" s="87" t="str">
        <f>IF(AND(Table1[[#This Row],[Completed Date]]&gt;="07/01/2019"+0,Table1[[#This Row],[Completed Date]]&lt;="6/30/2020"+0),"FY 19-20",IF(AND(Table1[[#This Row],[Completed Date]]&gt;="07/01/2018"+0,Table1[[#This Row],[Completed Date]]&lt;="6/30/2019"+0),"FY 18-19",""))</f>
        <v>FY 18-19</v>
      </c>
      <c r="AO2088" s="152" t="str">
        <f>IFERROR(FIND("R",Table1[[#This Row],[FS_Priority]]),"")</f>
        <v/>
      </c>
    </row>
    <row r="2089" spans="1:41" hidden="1" x14ac:dyDescent="0.25">
      <c r="A2089" s="202" t="s">
        <v>943</v>
      </c>
      <c r="B2089" s="202" t="s">
        <v>295</v>
      </c>
      <c r="C2089" s="202" t="s">
        <v>943</v>
      </c>
      <c r="D2089" s="213" t="b">
        <v>0</v>
      </c>
      <c r="E2089" s="202" t="s">
        <v>76</v>
      </c>
      <c r="F2089" s="202" t="s">
        <v>3331</v>
      </c>
      <c r="G2089" s="202" t="s">
        <v>944</v>
      </c>
      <c r="H2089" s="202" t="s">
        <v>1092</v>
      </c>
      <c r="I2089" s="202" t="s">
        <v>3895</v>
      </c>
      <c r="J2089" s="202" t="s">
        <v>2854</v>
      </c>
      <c r="K2089" s="202" t="s">
        <v>3856</v>
      </c>
      <c r="L2089" s="202" t="s">
        <v>77</v>
      </c>
      <c r="M2089" s="202" t="s">
        <v>3896</v>
      </c>
      <c r="N2089" s="202" t="s">
        <v>295</v>
      </c>
      <c r="O2089" s="202" t="s">
        <v>243</v>
      </c>
      <c r="Q2089" s="202" t="s">
        <v>152</v>
      </c>
      <c r="R2089" s="202" t="s">
        <v>295</v>
      </c>
      <c r="S2089" s="213" t="b">
        <v>0</v>
      </c>
      <c r="V2089" s="212">
        <v>43294</v>
      </c>
      <c r="W2089" s="202" t="s">
        <v>295</v>
      </c>
      <c r="X2089"/>
      <c r="Z2089" s="202" t="s">
        <v>295</v>
      </c>
      <c r="AC2089" s="202" t="s">
        <v>624</v>
      </c>
      <c r="AE2089" s="202" t="s">
        <v>243</v>
      </c>
      <c r="AF2089" s="202" t="s">
        <v>295</v>
      </c>
      <c r="AG2089" s="202" t="s">
        <v>624</v>
      </c>
      <c r="AH2089" s="212">
        <v>43361</v>
      </c>
      <c r="AI2089" s="202" t="s">
        <v>4932</v>
      </c>
      <c r="AJ2089" s="151" t="str">
        <f t="shared" si="32"/>
        <v>FS</v>
      </c>
      <c r="AK2089" s="151" t="b">
        <f>ISNUMBER(SEARCH("IRT",Table1[[#This Row],[Current_Status]]))</f>
        <v>0</v>
      </c>
      <c r="AL2089" s="152">
        <f>YEAR(Table1[[#This Row],[Project_Initiated]])</f>
        <v>2018</v>
      </c>
      <c r="AM2089" s="87">
        <v>43800</v>
      </c>
      <c r="AN2089" s="87" t="str">
        <f>IF(AND(Table1[[#This Row],[Completed Date]]&gt;="07/01/2019"+0,Table1[[#This Row],[Completed Date]]&lt;="6/30/2020"+0),"FY 19-20",IF(AND(Table1[[#This Row],[Completed Date]]&gt;="07/01/2018"+0,Table1[[#This Row],[Completed Date]]&lt;="6/30/2019"+0),"FY 18-19",""))</f>
        <v>FY 18-19</v>
      </c>
      <c r="AO2089" s="152" t="str">
        <f>IFERROR(FIND("R",Table1[[#This Row],[FS_Priority]]),"")</f>
        <v/>
      </c>
    </row>
    <row r="2090" spans="1:41" hidden="1" x14ac:dyDescent="0.25">
      <c r="A2090" s="202" t="s">
        <v>946</v>
      </c>
      <c r="B2090" s="202" t="s">
        <v>295</v>
      </c>
      <c r="C2090" s="202" t="s">
        <v>946</v>
      </c>
      <c r="D2090" s="213" t="b">
        <v>0</v>
      </c>
      <c r="E2090" s="202" t="s">
        <v>76</v>
      </c>
      <c r="F2090" s="202" t="s">
        <v>3333</v>
      </c>
      <c r="G2090" s="202" t="s">
        <v>944</v>
      </c>
      <c r="H2090" s="202" t="s">
        <v>1092</v>
      </c>
      <c r="I2090" s="202" t="s">
        <v>3895</v>
      </c>
      <c r="J2090" s="202" t="s">
        <v>2854</v>
      </c>
      <c r="K2090" s="202" t="s">
        <v>3856</v>
      </c>
      <c r="L2090" s="202" t="s">
        <v>77</v>
      </c>
      <c r="M2090" s="202" t="s">
        <v>3896</v>
      </c>
      <c r="N2090" s="202" t="s">
        <v>295</v>
      </c>
      <c r="O2090" s="202" t="s">
        <v>243</v>
      </c>
      <c r="Q2090" s="202" t="s">
        <v>152</v>
      </c>
      <c r="R2090" s="202" t="s">
        <v>295</v>
      </c>
      <c r="S2090" s="213" t="b">
        <v>0</v>
      </c>
      <c r="V2090" s="212">
        <v>43297</v>
      </c>
      <c r="W2090" s="202" t="s">
        <v>295</v>
      </c>
      <c r="X2090"/>
      <c r="Z2090" s="202" t="s">
        <v>295</v>
      </c>
      <c r="AC2090" s="202" t="s">
        <v>624</v>
      </c>
      <c r="AE2090" s="202" t="s">
        <v>243</v>
      </c>
      <c r="AF2090" s="202" t="s">
        <v>295</v>
      </c>
      <c r="AG2090" s="202" t="s">
        <v>624</v>
      </c>
      <c r="AH2090" s="212">
        <v>43361</v>
      </c>
      <c r="AI2090" s="202" t="s">
        <v>4932</v>
      </c>
      <c r="AJ2090" s="151" t="str">
        <f t="shared" si="32"/>
        <v>FS</v>
      </c>
      <c r="AK2090" s="151" t="b">
        <f>ISNUMBER(SEARCH("IRT",Table1[[#This Row],[Current_Status]]))</f>
        <v>0</v>
      </c>
      <c r="AL2090" s="152">
        <f>YEAR(Table1[[#This Row],[Project_Initiated]])</f>
        <v>2018</v>
      </c>
      <c r="AM2090" s="87">
        <v>43800</v>
      </c>
      <c r="AN2090" s="87" t="str">
        <f>IF(AND(Table1[[#This Row],[Completed Date]]&gt;="07/01/2019"+0,Table1[[#This Row],[Completed Date]]&lt;="6/30/2020"+0),"FY 19-20",IF(AND(Table1[[#This Row],[Completed Date]]&gt;="07/01/2018"+0,Table1[[#This Row],[Completed Date]]&lt;="6/30/2019"+0),"FY 18-19",""))</f>
        <v>FY 18-19</v>
      </c>
      <c r="AO2090" s="152" t="str">
        <f>IFERROR(FIND("R",Table1[[#This Row],[FS_Priority]]),"")</f>
        <v/>
      </c>
    </row>
    <row r="2091" spans="1:41" hidden="1" x14ac:dyDescent="0.25">
      <c r="A2091" s="202" t="s">
        <v>948</v>
      </c>
      <c r="B2091" s="202" t="s">
        <v>295</v>
      </c>
      <c r="C2091" s="202" t="s">
        <v>948</v>
      </c>
      <c r="D2091" s="213" t="b">
        <v>0</v>
      </c>
      <c r="E2091" s="202" t="s">
        <v>21</v>
      </c>
      <c r="F2091" s="202" t="s">
        <v>3246</v>
      </c>
      <c r="G2091" s="202" t="s">
        <v>4397</v>
      </c>
      <c r="H2091" s="202" t="s">
        <v>407</v>
      </c>
      <c r="I2091" s="202" t="s">
        <v>3776</v>
      </c>
      <c r="J2091" s="202" t="s">
        <v>2838</v>
      </c>
      <c r="K2091" s="202" t="s">
        <v>3774</v>
      </c>
      <c r="L2091" s="202" t="s">
        <v>4821</v>
      </c>
      <c r="M2091" s="202" t="s">
        <v>3775</v>
      </c>
      <c r="N2091" s="202" t="s">
        <v>295</v>
      </c>
      <c r="O2091" s="202" t="s">
        <v>263</v>
      </c>
      <c r="Q2091" s="202" t="s">
        <v>295</v>
      </c>
      <c r="R2091" s="202" t="s">
        <v>295</v>
      </c>
      <c r="S2091" s="213" t="b">
        <v>0</v>
      </c>
      <c r="V2091" s="212">
        <v>43297</v>
      </c>
      <c r="W2091" s="202" t="s">
        <v>295</v>
      </c>
      <c r="X2091"/>
      <c r="Z2091" s="202" t="s">
        <v>295</v>
      </c>
      <c r="AC2091" s="202" t="s">
        <v>949</v>
      </c>
      <c r="AE2091" s="202" t="s">
        <v>243</v>
      </c>
      <c r="AF2091" s="202" t="s">
        <v>295</v>
      </c>
      <c r="AG2091" s="202" t="s">
        <v>624</v>
      </c>
      <c r="AH2091" s="212">
        <v>43362</v>
      </c>
      <c r="AI2091" s="202" t="s">
        <v>4932</v>
      </c>
      <c r="AJ2091" s="151" t="str">
        <f t="shared" si="32"/>
        <v>FS</v>
      </c>
      <c r="AK2091" s="151" t="b">
        <f>ISNUMBER(SEARCH("IRT",Table1[[#This Row],[Current_Status]]))</f>
        <v>0</v>
      </c>
      <c r="AL2091" s="152">
        <f>YEAR(Table1[[#This Row],[Project_Initiated]])</f>
        <v>2018</v>
      </c>
      <c r="AM2091" s="87">
        <v>43800</v>
      </c>
      <c r="AN2091" s="87" t="str">
        <f>IF(AND(Table1[[#This Row],[Completed Date]]&gt;="07/01/2019"+0,Table1[[#This Row],[Completed Date]]&lt;="6/30/2020"+0),"FY 19-20",IF(AND(Table1[[#This Row],[Completed Date]]&gt;="07/01/2018"+0,Table1[[#This Row],[Completed Date]]&lt;="6/30/2019"+0),"FY 18-19",""))</f>
        <v>FY 18-19</v>
      </c>
      <c r="AO2091" s="152" t="str">
        <f>IFERROR(FIND("R",Table1[[#This Row],[FS_Priority]]),"")</f>
        <v/>
      </c>
    </row>
    <row r="2092" spans="1:41" hidden="1" x14ac:dyDescent="0.25">
      <c r="A2092" s="202" t="s">
        <v>362</v>
      </c>
      <c r="B2092" s="202" t="s">
        <v>295</v>
      </c>
      <c r="C2092" s="202" t="s">
        <v>362</v>
      </c>
      <c r="D2092" s="213" t="b">
        <v>0</v>
      </c>
      <c r="E2092" s="202" t="s">
        <v>76</v>
      </c>
      <c r="F2092" s="202" t="s">
        <v>3337</v>
      </c>
      <c r="G2092" s="202" t="s">
        <v>295</v>
      </c>
      <c r="H2092" s="202" t="s">
        <v>369</v>
      </c>
      <c r="I2092" s="202" t="s">
        <v>3899</v>
      </c>
      <c r="J2092" s="202" t="s">
        <v>2838</v>
      </c>
      <c r="K2092" s="202" t="s">
        <v>3856</v>
      </c>
      <c r="L2092" s="202" t="s">
        <v>77</v>
      </c>
      <c r="M2092" s="202" t="s">
        <v>3859</v>
      </c>
      <c r="N2092" s="202" t="s">
        <v>295</v>
      </c>
      <c r="O2092" s="202" t="s">
        <v>263</v>
      </c>
      <c r="Q2092" s="202" t="s">
        <v>295</v>
      </c>
      <c r="R2092" s="202" t="s">
        <v>295</v>
      </c>
      <c r="S2092" s="213" t="b">
        <v>0</v>
      </c>
      <c r="V2092" s="212">
        <v>43297</v>
      </c>
      <c r="W2092" s="202" t="s">
        <v>295</v>
      </c>
      <c r="X2092"/>
      <c r="Z2092" s="202" t="s">
        <v>295</v>
      </c>
      <c r="AC2092" s="202" t="s">
        <v>3145</v>
      </c>
      <c r="AD2092" s="212">
        <v>43418</v>
      </c>
      <c r="AE2092" s="202" t="s">
        <v>583</v>
      </c>
      <c r="AF2092" s="202" t="s">
        <v>295</v>
      </c>
      <c r="AG2092" s="202" t="s">
        <v>2884</v>
      </c>
      <c r="AH2092" s="212">
        <v>43586</v>
      </c>
      <c r="AI2092" s="202" t="s">
        <v>4932</v>
      </c>
      <c r="AJ2092" s="151" t="str">
        <f t="shared" si="32"/>
        <v>FS</v>
      </c>
      <c r="AK2092" s="151" t="b">
        <f>ISNUMBER(SEARCH("IRT",Table1[[#This Row],[Current_Status]]))</f>
        <v>0</v>
      </c>
      <c r="AL2092" s="152">
        <f>YEAR(Table1[[#This Row],[Project_Initiated]])</f>
        <v>2018</v>
      </c>
      <c r="AM2092" s="87">
        <v>43800</v>
      </c>
      <c r="AN2092" s="87" t="str">
        <f>IF(AND(Table1[[#This Row],[Completed Date]]&gt;="07/01/2019"+0,Table1[[#This Row],[Completed Date]]&lt;="6/30/2020"+0),"FY 19-20",IF(AND(Table1[[#This Row],[Completed Date]]&gt;="07/01/2018"+0,Table1[[#This Row],[Completed Date]]&lt;="6/30/2019"+0),"FY 18-19",""))</f>
        <v>FY 18-19</v>
      </c>
      <c r="AO2092" s="152" t="str">
        <f>IFERROR(FIND("R",Table1[[#This Row],[FS_Priority]]),"")</f>
        <v/>
      </c>
    </row>
    <row r="2093" spans="1:41" hidden="1" x14ac:dyDescent="0.25">
      <c r="A2093" s="202" t="s">
        <v>950</v>
      </c>
      <c r="B2093" s="202" t="s">
        <v>295</v>
      </c>
      <c r="C2093" s="202" t="s">
        <v>950</v>
      </c>
      <c r="D2093" s="213" t="b">
        <v>0</v>
      </c>
      <c r="E2093" s="202" t="s">
        <v>76</v>
      </c>
      <c r="F2093" s="202" t="s">
        <v>3311</v>
      </c>
      <c r="G2093" s="202" t="s">
        <v>951</v>
      </c>
      <c r="H2093" s="202" t="s">
        <v>1092</v>
      </c>
      <c r="I2093" s="202" t="s">
        <v>3881</v>
      </c>
      <c r="J2093" s="202" t="s">
        <v>2854</v>
      </c>
      <c r="K2093" s="202" t="s">
        <v>3856</v>
      </c>
      <c r="L2093" s="202" t="s">
        <v>77</v>
      </c>
      <c r="M2093" s="202" t="s">
        <v>3859</v>
      </c>
      <c r="N2093" s="202" t="s">
        <v>295</v>
      </c>
      <c r="O2093" s="202" t="s">
        <v>263</v>
      </c>
      <c r="Q2093" s="202" t="s">
        <v>307</v>
      </c>
      <c r="R2093" s="202" t="s">
        <v>295</v>
      </c>
      <c r="S2093" s="213" t="b">
        <v>0</v>
      </c>
      <c r="V2093" s="212">
        <v>43297</v>
      </c>
      <c r="W2093" s="202" t="s">
        <v>295</v>
      </c>
      <c r="X2093"/>
      <c r="Z2093" s="202" t="s">
        <v>295</v>
      </c>
      <c r="AC2093" s="202" t="s">
        <v>951</v>
      </c>
      <c r="AE2093" s="202" t="s">
        <v>583</v>
      </c>
      <c r="AF2093" s="202" t="s">
        <v>295</v>
      </c>
      <c r="AG2093" s="202" t="s">
        <v>2883</v>
      </c>
      <c r="AH2093" s="212">
        <v>43361</v>
      </c>
      <c r="AI2093" s="202" t="s">
        <v>4932</v>
      </c>
      <c r="AJ2093" s="151" t="str">
        <f t="shared" si="32"/>
        <v>FS</v>
      </c>
      <c r="AK2093" s="151" t="b">
        <f>ISNUMBER(SEARCH("IRT",Table1[[#This Row],[Current_Status]]))</f>
        <v>0</v>
      </c>
      <c r="AL2093" s="152">
        <f>YEAR(Table1[[#This Row],[Project_Initiated]])</f>
        <v>2018</v>
      </c>
      <c r="AM2093" s="87">
        <v>43800</v>
      </c>
      <c r="AN2093" s="87" t="str">
        <f>IF(AND(Table1[[#This Row],[Completed Date]]&gt;="07/01/2019"+0,Table1[[#This Row],[Completed Date]]&lt;="6/30/2020"+0),"FY 19-20",IF(AND(Table1[[#This Row],[Completed Date]]&gt;="07/01/2018"+0,Table1[[#This Row],[Completed Date]]&lt;="6/30/2019"+0),"FY 18-19",""))</f>
        <v>FY 18-19</v>
      </c>
      <c r="AO2093" s="152" t="str">
        <f>IFERROR(FIND("R",Table1[[#This Row],[FS_Priority]]),"")</f>
        <v/>
      </c>
    </row>
    <row r="2094" spans="1:41" hidden="1" x14ac:dyDescent="0.25">
      <c r="A2094" s="202" t="s">
        <v>952</v>
      </c>
      <c r="B2094" s="202" t="s">
        <v>295</v>
      </c>
      <c r="C2094" s="202" t="s">
        <v>952</v>
      </c>
      <c r="D2094" s="213" t="b">
        <v>0</v>
      </c>
      <c r="E2094" s="202" t="s">
        <v>526</v>
      </c>
      <c r="F2094" s="202" t="s">
        <v>3593</v>
      </c>
      <c r="G2094" s="202" t="s">
        <v>295</v>
      </c>
      <c r="H2094" s="202" t="s">
        <v>548</v>
      </c>
      <c r="I2094" s="202" t="s">
        <v>4129</v>
      </c>
      <c r="J2094" s="202" t="s">
        <v>2838</v>
      </c>
      <c r="K2094" s="202" t="s">
        <v>4208</v>
      </c>
      <c r="L2094" s="202" t="s">
        <v>203</v>
      </c>
      <c r="M2094" s="202" t="s">
        <v>4209</v>
      </c>
      <c r="N2094" s="202" t="s">
        <v>295</v>
      </c>
      <c r="O2094" s="202" t="s">
        <v>243</v>
      </c>
      <c r="Q2094" s="202" t="s">
        <v>302</v>
      </c>
      <c r="R2094" s="202" t="s">
        <v>295</v>
      </c>
      <c r="S2094" s="213" t="b">
        <v>0</v>
      </c>
      <c r="V2094" s="212">
        <v>43297</v>
      </c>
      <c r="W2094" s="202" t="s">
        <v>295</v>
      </c>
      <c r="X2094"/>
      <c r="Z2094" s="202" t="s">
        <v>295</v>
      </c>
      <c r="AC2094" s="202" t="s">
        <v>624</v>
      </c>
      <c r="AE2094" s="202" t="s">
        <v>243</v>
      </c>
      <c r="AF2094" s="202" t="s">
        <v>295</v>
      </c>
      <c r="AG2094" s="202" t="s">
        <v>624</v>
      </c>
      <c r="AH2094" s="212">
        <v>43383</v>
      </c>
      <c r="AI2094" s="202" t="s">
        <v>4932</v>
      </c>
      <c r="AJ2094" s="151" t="str">
        <f t="shared" si="32"/>
        <v>FS</v>
      </c>
      <c r="AK2094" s="151" t="b">
        <f>ISNUMBER(SEARCH("IRT",Table1[[#This Row],[Current_Status]]))</f>
        <v>0</v>
      </c>
      <c r="AL2094" s="152">
        <f>YEAR(Table1[[#This Row],[Project_Initiated]])</f>
        <v>2018</v>
      </c>
      <c r="AM2094" s="87">
        <v>43800</v>
      </c>
      <c r="AN2094" s="87" t="str">
        <f>IF(AND(Table1[[#This Row],[Completed Date]]&gt;="07/01/2019"+0,Table1[[#This Row],[Completed Date]]&lt;="6/30/2020"+0),"FY 19-20",IF(AND(Table1[[#This Row],[Completed Date]]&gt;="07/01/2018"+0,Table1[[#This Row],[Completed Date]]&lt;="6/30/2019"+0),"FY 18-19",""))</f>
        <v>FY 18-19</v>
      </c>
      <c r="AO2094" s="152" t="str">
        <f>IFERROR(FIND("R",Table1[[#This Row],[FS_Priority]]),"")</f>
        <v/>
      </c>
    </row>
    <row r="2095" spans="1:41" hidden="1" x14ac:dyDescent="0.25">
      <c r="A2095" s="202" t="s">
        <v>448</v>
      </c>
      <c r="B2095" s="202" t="s">
        <v>295</v>
      </c>
      <c r="C2095" s="202" t="s">
        <v>448</v>
      </c>
      <c r="D2095" s="213" t="b">
        <v>0</v>
      </c>
      <c r="E2095" s="202" t="s">
        <v>151</v>
      </c>
      <c r="F2095" s="202" t="s">
        <v>3523</v>
      </c>
      <c r="G2095" s="202" t="s">
        <v>295</v>
      </c>
      <c r="H2095" s="202" t="s">
        <v>561</v>
      </c>
      <c r="I2095" s="202" t="s">
        <v>4066</v>
      </c>
      <c r="J2095" s="202" t="s">
        <v>2838</v>
      </c>
      <c r="K2095" s="202" t="s">
        <v>4035</v>
      </c>
      <c r="L2095" s="202" t="s">
        <v>153</v>
      </c>
      <c r="M2095" s="202" t="s">
        <v>3906</v>
      </c>
      <c r="N2095" s="202" t="s">
        <v>295</v>
      </c>
      <c r="O2095" s="202" t="s">
        <v>263</v>
      </c>
      <c r="Q2095" s="202" t="s">
        <v>449</v>
      </c>
      <c r="R2095" s="202" t="s">
        <v>295</v>
      </c>
      <c r="S2095" s="213" t="b">
        <v>0</v>
      </c>
      <c r="V2095" s="212">
        <v>43297</v>
      </c>
      <c r="W2095" s="202" t="s">
        <v>295</v>
      </c>
      <c r="X2095"/>
      <c r="Z2095" s="202" t="s">
        <v>295</v>
      </c>
      <c r="AC2095" s="202" t="s">
        <v>3164</v>
      </c>
      <c r="AE2095" s="202" t="s">
        <v>257</v>
      </c>
      <c r="AF2095" s="202" t="s">
        <v>295</v>
      </c>
      <c r="AG2095" s="202" t="s">
        <v>2884</v>
      </c>
      <c r="AH2095" s="212">
        <v>43631</v>
      </c>
      <c r="AI2095" s="202" t="s">
        <v>4932</v>
      </c>
      <c r="AJ2095" s="151" t="str">
        <f t="shared" si="32"/>
        <v>FS</v>
      </c>
      <c r="AK2095" s="151" t="b">
        <f>ISNUMBER(SEARCH("IRT",Table1[[#This Row],[Current_Status]]))</f>
        <v>0</v>
      </c>
      <c r="AL2095" s="152">
        <f>YEAR(Table1[[#This Row],[Project_Initiated]])</f>
        <v>2018</v>
      </c>
      <c r="AM2095" s="87">
        <v>43800</v>
      </c>
      <c r="AN2095" s="87" t="str">
        <f>IF(AND(Table1[[#This Row],[Completed Date]]&gt;="07/01/2019"+0,Table1[[#This Row],[Completed Date]]&lt;="6/30/2020"+0),"FY 19-20",IF(AND(Table1[[#This Row],[Completed Date]]&gt;="07/01/2018"+0,Table1[[#This Row],[Completed Date]]&lt;="6/30/2019"+0),"FY 18-19",""))</f>
        <v>FY 18-19</v>
      </c>
      <c r="AO2095" s="152" t="str">
        <f>IFERROR(FIND("R",Table1[[#This Row],[FS_Priority]]),"")</f>
        <v/>
      </c>
    </row>
    <row r="2096" spans="1:41" hidden="1" x14ac:dyDescent="0.25">
      <c r="A2096" s="202" t="s">
        <v>507</v>
      </c>
      <c r="B2096" s="202" t="s">
        <v>295</v>
      </c>
      <c r="C2096" s="202" t="s">
        <v>507</v>
      </c>
      <c r="D2096" s="213" t="b">
        <v>0</v>
      </c>
      <c r="E2096" s="202" t="s">
        <v>211</v>
      </c>
      <c r="F2096" s="202" t="s">
        <v>3612</v>
      </c>
      <c r="G2096" s="202" t="s">
        <v>295</v>
      </c>
      <c r="H2096" s="202" t="s">
        <v>535</v>
      </c>
      <c r="I2096" s="202" t="s">
        <v>4234</v>
      </c>
      <c r="J2096" s="202" t="s">
        <v>2838</v>
      </c>
      <c r="K2096" s="202" t="s">
        <v>4222</v>
      </c>
      <c r="L2096" s="202" t="s">
        <v>4866</v>
      </c>
      <c r="M2096" s="202" t="s">
        <v>4161</v>
      </c>
      <c r="N2096" s="202" t="s">
        <v>295</v>
      </c>
      <c r="O2096" s="202" t="s">
        <v>263</v>
      </c>
      <c r="Q2096" s="202" t="s">
        <v>324</v>
      </c>
      <c r="R2096" s="202" t="s">
        <v>302</v>
      </c>
      <c r="S2096" s="213" t="b">
        <v>0</v>
      </c>
      <c r="V2096" s="212">
        <v>43298</v>
      </c>
      <c r="W2096" s="202" t="s">
        <v>295</v>
      </c>
      <c r="X2096"/>
      <c r="Z2096" s="202" t="s">
        <v>295</v>
      </c>
      <c r="AC2096" s="202" t="s">
        <v>3159</v>
      </c>
      <c r="AD2096" s="214">
        <v>43390</v>
      </c>
      <c r="AE2096" s="202" t="s">
        <v>583</v>
      </c>
      <c r="AF2096" s="202" t="s">
        <v>5116</v>
      </c>
      <c r="AG2096" s="202" t="s">
        <v>2884</v>
      </c>
      <c r="AH2096" s="212">
        <v>43586</v>
      </c>
      <c r="AI2096" s="202" t="s">
        <v>4935</v>
      </c>
      <c r="AJ2096" s="151" t="str">
        <f t="shared" si="32"/>
        <v>FS</v>
      </c>
      <c r="AK2096" s="151" t="b">
        <f>ISNUMBER(SEARCH("IRT",Table1[[#This Row],[Current_Status]]))</f>
        <v>0</v>
      </c>
      <c r="AL2096" s="152">
        <f>YEAR(Table1[[#This Row],[Project_Initiated]])</f>
        <v>2018</v>
      </c>
      <c r="AM2096" s="87">
        <v>43800</v>
      </c>
      <c r="AN2096" s="87" t="str">
        <f>IF(AND(Table1[[#This Row],[Completed Date]]&gt;="07/01/2019"+0,Table1[[#This Row],[Completed Date]]&lt;="6/30/2020"+0),"FY 19-20",IF(AND(Table1[[#This Row],[Completed Date]]&gt;="07/01/2018"+0,Table1[[#This Row],[Completed Date]]&lt;="6/30/2019"+0),"FY 18-19",""))</f>
        <v>FY 18-19</v>
      </c>
      <c r="AO2096" s="152" t="str">
        <f>IFERROR(FIND("R",Table1[[#This Row],[FS_Priority]]),"")</f>
        <v/>
      </c>
    </row>
    <row r="2097" spans="1:41" hidden="1" x14ac:dyDescent="0.25">
      <c r="A2097" s="202" t="s">
        <v>953</v>
      </c>
      <c r="B2097" s="202" t="s">
        <v>295</v>
      </c>
      <c r="C2097" s="202" t="s">
        <v>953</v>
      </c>
      <c r="D2097" s="213" t="b">
        <v>0</v>
      </c>
      <c r="E2097" s="202" t="s">
        <v>526</v>
      </c>
      <c r="F2097" s="202" t="s">
        <v>3593</v>
      </c>
      <c r="G2097" s="202" t="s">
        <v>954</v>
      </c>
      <c r="H2097" s="202" t="s">
        <v>548</v>
      </c>
      <c r="I2097" s="202" t="s">
        <v>4129</v>
      </c>
      <c r="J2097" s="202" t="s">
        <v>2854</v>
      </c>
      <c r="K2097" s="202" t="s">
        <v>4208</v>
      </c>
      <c r="L2097" s="202" t="s">
        <v>203</v>
      </c>
      <c r="M2097" s="202" t="s">
        <v>4209</v>
      </c>
      <c r="N2097" s="202" t="s">
        <v>295</v>
      </c>
      <c r="O2097" s="202" t="s">
        <v>243</v>
      </c>
      <c r="Q2097" s="202" t="s">
        <v>295</v>
      </c>
      <c r="R2097" s="202" t="s">
        <v>295</v>
      </c>
      <c r="S2097" s="213" t="b">
        <v>0</v>
      </c>
      <c r="V2097" s="212">
        <v>43297</v>
      </c>
      <c r="W2097" s="202" t="s">
        <v>295</v>
      </c>
      <c r="X2097"/>
      <c r="Z2097" s="202" t="s">
        <v>295</v>
      </c>
      <c r="AC2097" s="202" t="s">
        <v>955</v>
      </c>
      <c r="AE2097" s="202" t="s">
        <v>243</v>
      </c>
      <c r="AF2097" s="202" t="s">
        <v>295</v>
      </c>
      <c r="AG2097" s="202" t="s">
        <v>624</v>
      </c>
      <c r="AH2097" s="212">
        <v>43374</v>
      </c>
      <c r="AI2097" s="202" t="s">
        <v>4932</v>
      </c>
      <c r="AJ2097" s="151" t="str">
        <f t="shared" si="32"/>
        <v>FS</v>
      </c>
      <c r="AK2097" s="151" t="b">
        <f>ISNUMBER(SEARCH("IRT",Table1[[#This Row],[Current_Status]]))</f>
        <v>0</v>
      </c>
      <c r="AL2097" s="152">
        <f>YEAR(Table1[[#This Row],[Project_Initiated]])</f>
        <v>2018</v>
      </c>
      <c r="AM2097" s="87">
        <v>43800</v>
      </c>
      <c r="AN2097" s="87" t="str">
        <f>IF(AND(Table1[[#This Row],[Completed Date]]&gt;="07/01/2019"+0,Table1[[#This Row],[Completed Date]]&lt;="6/30/2020"+0),"FY 19-20",IF(AND(Table1[[#This Row],[Completed Date]]&gt;="07/01/2018"+0,Table1[[#This Row],[Completed Date]]&lt;="6/30/2019"+0),"FY 18-19",""))</f>
        <v>FY 18-19</v>
      </c>
      <c r="AO2097" s="152" t="str">
        <f>IFERROR(FIND("R",Table1[[#This Row],[FS_Priority]]),"")</f>
        <v/>
      </c>
    </row>
    <row r="2098" spans="1:41" hidden="1" x14ac:dyDescent="0.25">
      <c r="A2098" s="202" t="s">
        <v>368</v>
      </c>
      <c r="B2098" s="202" t="s">
        <v>295</v>
      </c>
      <c r="C2098" s="202" t="s">
        <v>368</v>
      </c>
      <c r="D2098" s="213" t="b">
        <v>0</v>
      </c>
      <c r="E2098" s="202" t="s">
        <v>76</v>
      </c>
      <c r="F2098" s="202" t="s">
        <v>3334</v>
      </c>
      <c r="G2098" s="202" t="s">
        <v>295</v>
      </c>
      <c r="H2098" s="202" t="s">
        <v>1092</v>
      </c>
      <c r="I2098" s="202" t="s">
        <v>3895</v>
      </c>
      <c r="J2098" s="202" t="s">
        <v>2838</v>
      </c>
      <c r="K2098" s="202" t="s">
        <v>3856</v>
      </c>
      <c r="L2098" s="202" t="s">
        <v>77</v>
      </c>
      <c r="M2098" s="202" t="s">
        <v>3896</v>
      </c>
      <c r="N2098" s="202" t="s">
        <v>295</v>
      </c>
      <c r="O2098" s="202" t="s">
        <v>263</v>
      </c>
      <c r="Q2098" s="202" t="s">
        <v>152</v>
      </c>
      <c r="R2098" s="202" t="s">
        <v>295</v>
      </c>
      <c r="S2098" s="213" t="b">
        <v>0</v>
      </c>
      <c r="V2098" s="212">
        <v>43297</v>
      </c>
      <c r="W2098" s="202" t="s">
        <v>295</v>
      </c>
      <c r="X2098"/>
      <c r="Z2098" s="202" t="s">
        <v>295</v>
      </c>
      <c r="AC2098" s="202" t="s">
        <v>2867</v>
      </c>
      <c r="AD2098" s="214">
        <v>43376</v>
      </c>
      <c r="AE2098" s="202" t="s">
        <v>583</v>
      </c>
      <c r="AF2098" s="202" t="s">
        <v>295</v>
      </c>
      <c r="AG2098" s="202" t="s">
        <v>2884</v>
      </c>
      <c r="AH2098" s="212">
        <v>43423</v>
      </c>
      <c r="AI2098" s="202" t="s">
        <v>4932</v>
      </c>
      <c r="AJ2098" s="151" t="str">
        <f t="shared" si="32"/>
        <v>FS</v>
      </c>
      <c r="AK2098" s="151" t="b">
        <f>ISNUMBER(SEARCH("IRT",Table1[[#This Row],[Current_Status]]))</f>
        <v>0</v>
      </c>
      <c r="AL2098" s="152">
        <f>YEAR(Table1[[#This Row],[Project_Initiated]])</f>
        <v>2018</v>
      </c>
      <c r="AM2098" s="87">
        <v>43800</v>
      </c>
      <c r="AN2098" s="87" t="str">
        <f>IF(AND(Table1[[#This Row],[Completed Date]]&gt;="07/01/2019"+0,Table1[[#This Row],[Completed Date]]&lt;="6/30/2020"+0),"FY 19-20",IF(AND(Table1[[#This Row],[Completed Date]]&gt;="07/01/2018"+0,Table1[[#This Row],[Completed Date]]&lt;="6/30/2019"+0),"FY 18-19",""))</f>
        <v>FY 18-19</v>
      </c>
      <c r="AO2098" s="152" t="str">
        <f>IFERROR(FIND("R",Table1[[#This Row],[FS_Priority]]),"")</f>
        <v/>
      </c>
    </row>
    <row r="2099" spans="1:41" hidden="1" x14ac:dyDescent="0.25">
      <c r="A2099" s="202" t="s">
        <v>956</v>
      </c>
      <c r="B2099" s="202" t="s">
        <v>295</v>
      </c>
      <c r="C2099" s="202" t="s">
        <v>956</v>
      </c>
      <c r="D2099" s="213" t="b">
        <v>0</v>
      </c>
      <c r="E2099" s="202" t="s">
        <v>4818</v>
      </c>
      <c r="F2099" s="202" t="s">
        <v>3647</v>
      </c>
      <c r="G2099" s="202" t="s">
        <v>295</v>
      </c>
      <c r="H2099" s="202" t="s">
        <v>545</v>
      </c>
      <c r="I2099" s="202" t="s">
        <v>295</v>
      </c>
      <c r="J2099" s="202" t="s">
        <v>2838</v>
      </c>
      <c r="K2099" s="202" t="s">
        <v>4268</v>
      </c>
      <c r="L2099" s="202" t="s">
        <v>521</v>
      </c>
      <c r="M2099" s="202" t="s">
        <v>4269</v>
      </c>
      <c r="N2099" s="202" t="s">
        <v>295</v>
      </c>
      <c r="O2099" s="202" t="s">
        <v>243</v>
      </c>
      <c r="Q2099" s="202" t="s">
        <v>264</v>
      </c>
      <c r="R2099" s="202" t="s">
        <v>295</v>
      </c>
      <c r="S2099" s="213" t="b">
        <v>0</v>
      </c>
      <c r="V2099" s="212">
        <v>43298</v>
      </c>
      <c r="W2099" s="202" t="s">
        <v>295</v>
      </c>
      <c r="X2099"/>
      <c r="Z2099" s="202" t="s">
        <v>295</v>
      </c>
      <c r="AC2099" s="202" t="s">
        <v>624</v>
      </c>
      <c r="AE2099" s="202" t="s">
        <v>243</v>
      </c>
      <c r="AF2099" s="202" t="s">
        <v>295</v>
      </c>
      <c r="AG2099" s="202" t="s">
        <v>624</v>
      </c>
      <c r="AH2099" s="212">
        <v>43395</v>
      </c>
      <c r="AI2099" s="202" t="s">
        <v>4932</v>
      </c>
      <c r="AJ2099" s="151" t="str">
        <f t="shared" si="32"/>
        <v>FS</v>
      </c>
      <c r="AK2099" s="151" t="b">
        <f>ISNUMBER(SEARCH("IRT",Table1[[#This Row],[Current_Status]]))</f>
        <v>0</v>
      </c>
      <c r="AL2099" s="152">
        <f>YEAR(Table1[[#This Row],[Project_Initiated]])</f>
        <v>2018</v>
      </c>
      <c r="AM2099" s="87">
        <v>43800</v>
      </c>
      <c r="AN2099" s="87" t="str">
        <f>IF(AND(Table1[[#This Row],[Completed Date]]&gt;="07/01/2019"+0,Table1[[#This Row],[Completed Date]]&lt;="6/30/2020"+0),"FY 19-20",IF(AND(Table1[[#This Row],[Completed Date]]&gt;="07/01/2018"+0,Table1[[#This Row],[Completed Date]]&lt;="6/30/2019"+0),"FY 18-19",""))</f>
        <v>FY 18-19</v>
      </c>
      <c r="AO2099" s="152" t="str">
        <f>IFERROR(FIND("R",Table1[[#This Row],[FS_Priority]]),"")</f>
        <v/>
      </c>
    </row>
    <row r="2100" spans="1:41" hidden="1" x14ac:dyDescent="0.25">
      <c r="A2100" s="202" t="s">
        <v>443</v>
      </c>
      <c r="B2100" s="202" t="s">
        <v>295</v>
      </c>
      <c r="C2100" s="202" t="s">
        <v>443</v>
      </c>
      <c r="D2100" s="213" t="b">
        <v>0</v>
      </c>
      <c r="E2100" s="202" t="s">
        <v>151</v>
      </c>
      <c r="F2100" s="202" t="s">
        <v>3519</v>
      </c>
      <c r="G2100" s="202" t="s">
        <v>295</v>
      </c>
      <c r="H2100" s="202" t="s">
        <v>559</v>
      </c>
      <c r="I2100" s="202" t="s">
        <v>4106</v>
      </c>
      <c r="J2100" s="202" t="s">
        <v>2838</v>
      </c>
      <c r="K2100" s="202" t="s">
        <v>4035</v>
      </c>
      <c r="L2100" s="202" t="s">
        <v>153</v>
      </c>
      <c r="M2100" s="202" t="s">
        <v>4101</v>
      </c>
      <c r="N2100" s="202" t="s">
        <v>295</v>
      </c>
      <c r="O2100" s="202" t="s">
        <v>243</v>
      </c>
      <c r="Q2100" s="202" t="s">
        <v>444</v>
      </c>
      <c r="R2100" s="202" t="s">
        <v>295</v>
      </c>
      <c r="S2100" s="213" t="b">
        <v>0</v>
      </c>
      <c r="V2100" s="212">
        <v>43301</v>
      </c>
      <c r="W2100" s="202" t="s">
        <v>295</v>
      </c>
      <c r="X2100"/>
      <c r="Z2100" s="202" t="s">
        <v>295</v>
      </c>
      <c r="AC2100" s="202" t="s">
        <v>2890</v>
      </c>
      <c r="AE2100" s="202" t="s">
        <v>243</v>
      </c>
      <c r="AF2100" s="202" t="s">
        <v>295</v>
      </c>
      <c r="AG2100" s="202" t="s">
        <v>624</v>
      </c>
      <c r="AH2100" s="212">
        <v>43476</v>
      </c>
      <c r="AI2100" s="202" t="s">
        <v>4932</v>
      </c>
      <c r="AJ2100" s="151" t="str">
        <f t="shared" si="32"/>
        <v>FS</v>
      </c>
      <c r="AK2100" s="151" t="b">
        <f>ISNUMBER(SEARCH("IRT",Table1[[#This Row],[Current_Status]]))</f>
        <v>0</v>
      </c>
      <c r="AL2100" s="152">
        <f>YEAR(Table1[[#This Row],[Project_Initiated]])</f>
        <v>2018</v>
      </c>
      <c r="AM2100" s="87">
        <v>43800</v>
      </c>
      <c r="AN2100" s="87" t="str">
        <f>IF(AND(Table1[[#This Row],[Completed Date]]&gt;="07/01/2019"+0,Table1[[#This Row],[Completed Date]]&lt;="6/30/2020"+0),"FY 19-20",IF(AND(Table1[[#This Row],[Completed Date]]&gt;="07/01/2018"+0,Table1[[#This Row],[Completed Date]]&lt;="6/30/2019"+0),"FY 18-19",""))</f>
        <v>FY 18-19</v>
      </c>
      <c r="AO2100" s="152" t="str">
        <f>IFERROR(FIND("R",Table1[[#This Row],[FS_Priority]]),"")</f>
        <v/>
      </c>
    </row>
    <row r="2101" spans="1:41" hidden="1" x14ac:dyDescent="0.25">
      <c r="A2101" s="202" t="s">
        <v>417</v>
      </c>
      <c r="B2101" s="202" t="s">
        <v>295</v>
      </c>
      <c r="C2101" s="202" t="s">
        <v>417</v>
      </c>
      <c r="D2101" s="213" t="b">
        <v>0</v>
      </c>
      <c r="E2101" s="202" t="s">
        <v>151</v>
      </c>
      <c r="F2101" s="202" t="s">
        <v>3496</v>
      </c>
      <c r="G2101" s="202" t="s">
        <v>957</v>
      </c>
      <c r="H2101" s="202" t="s">
        <v>557</v>
      </c>
      <c r="I2101" s="202" t="s">
        <v>4088</v>
      </c>
      <c r="J2101" s="202" t="s">
        <v>2854</v>
      </c>
      <c r="K2101" s="202" t="s">
        <v>4035</v>
      </c>
      <c r="L2101" s="202" t="s">
        <v>153</v>
      </c>
      <c r="M2101" s="202" t="s">
        <v>4041</v>
      </c>
      <c r="N2101" s="202" t="s">
        <v>295</v>
      </c>
      <c r="O2101" s="202" t="s">
        <v>263</v>
      </c>
      <c r="Q2101" s="202" t="s">
        <v>394</v>
      </c>
      <c r="R2101" s="202" t="s">
        <v>295</v>
      </c>
      <c r="S2101" s="213" t="b">
        <v>0</v>
      </c>
      <c r="V2101" s="212">
        <v>43301</v>
      </c>
      <c r="W2101" s="202" t="s">
        <v>295</v>
      </c>
      <c r="X2101"/>
      <c r="Z2101" s="202" t="s">
        <v>295</v>
      </c>
      <c r="AC2101" s="202" t="s">
        <v>295</v>
      </c>
      <c r="AD2101" s="214">
        <v>43395</v>
      </c>
      <c r="AE2101" s="202" t="s">
        <v>583</v>
      </c>
      <c r="AF2101" s="202" t="s">
        <v>295</v>
      </c>
      <c r="AG2101" s="202" t="s">
        <v>2884</v>
      </c>
      <c r="AH2101" s="212">
        <v>43396</v>
      </c>
      <c r="AI2101" s="202" t="s">
        <v>4932</v>
      </c>
      <c r="AJ2101" s="151" t="str">
        <f t="shared" si="32"/>
        <v>FS</v>
      </c>
      <c r="AK2101" s="151" t="b">
        <f>ISNUMBER(SEARCH("IRT",Table1[[#This Row],[Current_Status]]))</f>
        <v>0</v>
      </c>
      <c r="AL2101" s="152">
        <f>YEAR(Table1[[#This Row],[Project_Initiated]])</f>
        <v>2018</v>
      </c>
      <c r="AM2101" s="87">
        <v>43800</v>
      </c>
      <c r="AN2101" s="87" t="str">
        <f>IF(AND(Table1[[#This Row],[Completed Date]]&gt;="07/01/2019"+0,Table1[[#This Row],[Completed Date]]&lt;="6/30/2020"+0),"FY 19-20",IF(AND(Table1[[#This Row],[Completed Date]]&gt;="07/01/2018"+0,Table1[[#This Row],[Completed Date]]&lt;="6/30/2019"+0),"FY 18-19",""))</f>
        <v>FY 18-19</v>
      </c>
      <c r="AO2101" s="152" t="str">
        <f>IFERROR(FIND("R",Table1[[#This Row],[FS_Priority]]),"")</f>
        <v/>
      </c>
    </row>
    <row r="2102" spans="1:41" hidden="1" x14ac:dyDescent="0.25">
      <c r="A2102" s="202" t="s">
        <v>958</v>
      </c>
      <c r="B2102" s="202" t="s">
        <v>295</v>
      </c>
      <c r="C2102" s="202" t="s">
        <v>958</v>
      </c>
      <c r="D2102" s="213" t="b">
        <v>0</v>
      </c>
      <c r="E2102" s="202" t="s">
        <v>215</v>
      </c>
      <c r="F2102" s="202" t="s">
        <v>3376</v>
      </c>
      <c r="G2102" s="202" t="s">
        <v>295</v>
      </c>
      <c r="H2102" s="202" t="s">
        <v>558</v>
      </c>
      <c r="I2102" s="202" t="s">
        <v>4260</v>
      </c>
      <c r="J2102" s="202" t="s">
        <v>2838</v>
      </c>
      <c r="K2102" s="202" t="s">
        <v>4842</v>
      </c>
      <c r="L2102" s="202" t="s">
        <v>518</v>
      </c>
      <c r="M2102" s="202" t="s">
        <v>4259</v>
      </c>
      <c r="N2102" s="202" t="s">
        <v>295</v>
      </c>
      <c r="O2102" s="202" t="s">
        <v>243</v>
      </c>
      <c r="Q2102" s="202" t="s">
        <v>302</v>
      </c>
      <c r="R2102" s="202" t="s">
        <v>295</v>
      </c>
      <c r="S2102" s="213" t="b">
        <v>0</v>
      </c>
      <c r="V2102" s="212">
        <v>43304</v>
      </c>
      <c r="W2102" s="202" t="s">
        <v>295</v>
      </c>
      <c r="X2102"/>
      <c r="Z2102" s="202" t="s">
        <v>295</v>
      </c>
      <c r="AC2102" s="202" t="s">
        <v>624</v>
      </c>
      <c r="AE2102" s="202" t="s">
        <v>243</v>
      </c>
      <c r="AF2102" s="202" t="s">
        <v>295</v>
      </c>
      <c r="AG2102" s="202" t="s">
        <v>624</v>
      </c>
      <c r="AH2102" s="212">
        <v>43383</v>
      </c>
      <c r="AI2102" s="202" t="s">
        <v>4932</v>
      </c>
      <c r="AJ2102" s="151" t="str">
        <f t="shared" si="32"/>
        <v>FS</v>
      </c>
      <c r="AK2102" s="151" t="b">
        <f>ISNUMBER(SEARCH("IRT",Table1[[#This Row],[Current_Status]]))</f>
        <v>0</v>
      </c>
      <c r="AL2102" s="152">
        <f>YEAR(Table1[[#This Row],[Project_Initiated]])</f>
        <v>2018</v>
      </c>
      <c r="AM2102" s="87">
        <v>43800</v>
      </c>
      <c r="AN2102" s="87" t="str">
        <f>IF(AND(Table1[[#This Row],[Completed Date]]&gt;="07/01/2019"+0,Table1[[#This Row],[Completed Date]]&lt;="6/30/2020"+0),"FY 19-20",IF(AND(Table1[[#This Row],[Completed Date]]&gt;="07/01/2018"+0,Table1[[#This Row],[Completed Date]]&lt;="6/30/2019"+0),"FY 18-19",""))</f>
        <v>FY 18-19</v>
      </c>
      <c r="AO2102" s="152" t="str">
        <f>IFERROR(FIND("R",Table1[[#This Row],[FS_Priority]]),"")</f>
        <v/>
      </c>
    </row>
    <row r="2103" spans="1:41" hidden="1" x14ac:dyDescent="0.25">
      <c r="A2103" s="202" t="s">
        <v>413</v>
      </c>
      <c r="B2103" s="202" t="s">
        <v>295</v>
      </c>
      <c r="C2103" s="202" t="s">
        <v>413</v>
      </c>
      <c r="D2103" s="213" t="b">
        <v>0</v>
      </c>
      <c r="E2103" s="202" t="s">
        <v>151</v>
      </c>
      <c r="F2103" s="202" t="s">
        <v>3491</v>
      </c>
      <c r="G2103" s="202" t="s">
        <v>295</v>
      </c>
      <c r="H2103" s="202" t="s">
        <v>550</v>
      </c>
      <c r="I2103" s="202" t="s">
        <v>4085</v>
      </c>
      <c r="J2103" s="202" t="s">
        <v>2838</v>
      </c>
      <c r="K2103" s="202" t="s">
        <v>4035</v>
      </c>
      <c r="L2103" s="202" t="s">
        <v>153</v>
      </c>
      <c r="M2103" s="202" t="s">
        <v>4060</v>
      </c>
      <c r="N2103" s="202" t="s">
        <v>295</v>
      </c>
      <c r="O2103" s="202" t="s">
        <v>263</v>
      </c>
      <c r="Q2103" s="202" t="s">
        <v>313</v>
      </c>
      <c r="R2103" s="202" t="s">
        <v>295</v>
      </c>
      <c r="S2103" s="213" t="b">
        <v>0</v>
      </c>
      <c r="V2103" s="212">
        <v>43304</v>
      </c>
      <c r="W2103" s="202" t="s">
        <v>295</v>
      </c>
      <c r="X2103"/>
      <c r="Z2103" s="202" t="s">
        <v>295</v>
      </c>
      <c r="AC2103" s="202" t="s">
        <v>295</v>
      </c>
      <c r="AE2103" s="202" t="s">
        <v>583</v>
      </c>
      <c r="AF2103" s="202" t="s">
        <v>295</v>
      </c>
      <c r="AG2103" s="202" t="s">
        <v>2884</v>
      </c>
      <c r="AH2103" s="212">
        <v>43412</v>
      </c>
      <c r="AI2103" s="202" t="s">
        <v>4932</v>
      </c>
      <c r="AJ2103" s="151" t="str">
        <f t="shared" si="32"/>
        <v>FS</v>
      </c>
      <c r="AK2103" s="151" t="b">
        <f>ISNUMBER(SEARCH("IRT",Table1[[#This Row],[Current_Status]]))</f>
        <v>0</v>
      </c>
      <c r="AL2103" s="152">
        <f>YEAR(Table1[[#This Row],[Project_Initiated]])</f>
        <v>2018</v>
      </c>
      <c r="AM2103" s="87">
        <v>43800</v>
      </c>
      <c r="AN2103" s="87" t="str">
        <f>IF(AND(Table1[[#This Row],[Completed Date]]&gt;="07/01/2019"+0,Table1[[#This Row],[Completed Date]]&lt;="6/30/2020"+0),"FY 19-20",IF(AND(Table1[[#This Row],[Completed Date]]&gt;="07/01/2018"+0,Table1[[#This Row],[Completed Date]]&lt;="6/30/2019"+0),"FY 18-19",""))</f>
        <v>FY 18-19</v>
      </c>
      <c r="AO2103" s="152" t="str">
        <f>IFERROR(FIND("R",Table1[[#This Row],[FS_Priority]]),"")</f>
        <v/>
      </c>
    </row>
    <row r="2104" spans="1:41" hidden="1" x14ac:dyDescent="0.25">
      <c r="A2104" s="202" t="s">
        <v>363</v>
      </c>
      <c r="B2104" s="202" t="s">
        <v>295</v>
      </c>
      <c r="C2104" s="202" t="s">
        <v>363</v>
      </c>
      <c r="D2104" s="213" t="b">
        <v>0</v>
      </c>
      <c r="E2104" s="202" t="s">
        <v>76</v>
      </c>
      <c r="F2104" s="202" t="s">
        <v>3314</v>
      </c>
      <c r="G2104" s="202" t="s">
        <v>295</v>
      </c>
      <c r="H2104" s="202" t="s">
        <v>369</v>
      </c>
      <c r="I2104" s="202" t="s">
        <v>3883</v>
      </c>
      <c r="J2104" s="202" t="s">
        <v>2838</v>
      </c>
      <c r="K2104" s="202" t="s">
        <v>3856</v>
      </c>
      <c r="L2104" s="202" t="s">
        <v>77</v>
      </c>
      <c r="M2104" s="202" t="s">
        <v>3878</v>
      </c>
      <c r="N2104" s="202" t="s">
        <v>295</v>
      </c>
      <c r="O2104" s="202" t="s">
        <v>243</v>
      </c>
      <c r="Q2104" s="202" t="s">
        <v>320</v>
      </c>
      <c r="R2104" s="202" t="s">
        <v>295</v>
      </c>
      <c r="S2104" s="213" t="b">
        <v>1</v>
      </c>
      <c r="V2104" s="212">
        <v>43304</v>
      </c>
      <c r="W2104" s="202" t="s">
        <v>295</v>
      </c>
      <c r="X2104"/>
      <c r="Z2104" s="202" t="s">
        <v>295</v>
      </c>
      <c r="AC2104" s="202" t="s">
        <v>624</v>
      </c>
      <c r="AE2104" s="202" t="s">
        <v>243</v>
      </c>
      <c r="AF2104" s="202" t="s">
        <v>295</v>
      </c>
      <c r="AG2104" s="202" t="s">
        <v>624</v>
      </c>
      <c r="AH2104" s="212">
        <v>43412</v>
      </c>
      <c r="AI2104" s="202" t="s">
        <v>4932</v>
      </c>
      <c r="AJ2104" s="151" t="str">
        <f t="shared" si="32"/>
        <v>FS</v>
      </c>
      <c r="AK2104" s="151" t="b">
        <f>ISNUMBER(SEARCH("IRT",Table1[[#This Row],[Current_Status]]))</f>
        <v>0</v>
      </c>
      <c r="AL2104" s="152">
        <f>YEAR(Table1[[#This Row],[Project_Initiated]])</f>
        <v>2018</v>
      </c>
      <c r="AM2104" s="87">
        <v>43800</v>
      </c>
      <c r="AN2104" s="87" t="str">
        <f>IF(AND(Table1[[#This Row],[Completed Date]]&gt;="07/01/2019"+0,Table1[[#This Row],[Completed Date]]&lt;="6/30/2020"+0),"FY 19-20",IF(AND(Table1[[#This Row],[Completed Date]]&gt;="07/01/2018"+0,Table1[[#This Row],[Completed Date]]&lt;="6/30/2019"+0),"FY 18-19",""))</f>
        <v>FY 18-19</v>
      </c>
      <c r="AO2104" s="152" t="str">
        <f>IFERROR(FIND("R",Table1[[#This Row],[FS_Priority]]),"")</f>
        <v/>
      </c>
    </row>
    <row r="2105" spans="1:41" hidden="1" x14ac:dyDescent="0.25">
      <c r="A2105" s="202" t="s">
        <v>445</v>
      </c>
      <c r="B2105" s="202" t="s">
        <v>295</v>
      </c>
      <c r="C2105" s="202" t="s">
        <v>445</v>
      </c>
      <c r="D2105" s="213" t="b">
        <v>0</v>
      </c>
      <c r="E2105" s="202" t="s">
        <v>151</v>
      </c>
      <c r="F2105" s="202" t="s">
        <v>3520</v>
      </c>
      <c r="G2105" s="202" t="s">
        <v>295</v>
      </c>
      <c r="H2105" s="202" t="s">
        <v>525</v>
      </c>
      <c r="I2105" s="202" t="s">
        <v>4037</v>
      </c>
      <c r="J2105" s="202" t="s">
        <v>2838</v>
      </c>
      <c r="K2105" s="202" t="s">
        <v>4035</v>
      </c>
      <c r="L2105" s="202" t="s">
        <v>153</v>
      </c>
      <c r="M2105" s="202" t="s">
        <v>3907</v>
      </c>
      <c r="N2105" s="202" t="s">
        <v>295</v>
      </c>
      <c r="O2105" s="202" t="s">
        <v>243</v>
      </c>
      <c r="Q2105" s="202" t="s">
        <v>446</v>
      </c>
      <c r="R2105" s="202" t="s">
        <v>295</v>
      </c>
      <c r="S2105" s="213" t="b">
        <v>0</v>
      </c>
      <c r="V2105" s="212">
        <v>43306</v>
      </c>
      <c r="W2105" s="202" t="s">
        <v>295</v>
      </c>
      <c r="X2105"/>
      <c r="Z2105" s="202" t="s">
        <v>295</v>
      </c>
      <c r="AC2105" s="202" t="s">
        <v>2890</v>
      </c>
      <c r="AE2105" s="202" t="s">
        <v>243</v>
      </c>
      <c r="AF2105" s="202" t="s">
        <v>295</v>
      </c>
      <c r="AG2105" s="202" t="s">
        <v>624</v>
      </c>
      <c r="AH2105" s="212">
        <v>43476</v>
      </c>
      <c r="AI2105" s="202" t="s">
        <v>4932</v>
      </c>
      <c r="AJ2105" s="151" t="str">
        <f t="shared" si="32"/>
        <v>FS</v>
      </c>
      <c r="AK2105" s="151" t="b">
        <f>ISNUMBER(SEARCH("IRT",Table1[[#This Row],[Current_Status]]))</f>
        <v>0</v>
      </c>
      <c r="AL2105" s="152">
        <f>YEAR(Table1[[#This Row],[Project_Initiated]])</f>
        <v>2018</v>
      </c>
      <c r="AM2105" s="87">
        <v>43800</v>
      </c>
      <c r="AN2105" s="87" t="str">
        <f>IF(AND(Table1[[#This Row],[Completed Date]]&gt;="07/01/2019"+0,Table1[[#This Row],[Completed Date]]&lt;="6/30/2020"+0),"FY 19-20",IF(AND(Table1[[#This Row],[Completed Date]]&gt;="07/01/2018"+0,Table1[[#This Row],[Completed Date]]&lt;="6/30/2019"+0),"FY 18-19",""))</f>
        <v>FY 18-19</v>
      </c>
      <c r="AO2105" s="152" t="str">
        <f>IFERROR(FIND("R",Table1[[#This Row],[FS_Priority]]),"")</f>
        <v/>
      </c>
    </row>
    <row r="2106" spans="1:41" hidden="1" x14ac:dyDescent="0.25">
      <c r="A2106" s="202" t="s">
        <v>959</v>
      </c>
      <c r="B2106" s="202" t="s">
        <v>295</v>
      </c>
      <c r="C2106" s="202" t="s">
        <v>959</v>
      </c>
      <c r="D2106" s="213" t="b">
        <v>0</v>
      </c>
      <c r="E2106" s="202" t="s">
        <v>526</v>
      </c>
      <c r="F2106" s="202" t="s">
        <v>3591</v>
      </c>
      <c r="G2106" s="202" t="s">
        <v>295</v>
      </c>
      <c r="H2106" s="202" t="s">
        <v>4212</v>
      </c>
      <c r="I2106" s="202" t="s">
        <v>295</v>
      </c>
      <c r="J2106" s="202" t="s">
        <v>2838</v>
      </c>
      <c r="K2106" s="202" t="s">
        <v>4208</v>
      </c>
      <c r="L2106" s="202" t="s">
        <v>203</v>
      </c>
      <c r="M2106" s="202" t="s">
        <v>4209</v>
      </c>
      <c r="N2106" s="202" t="s">
        <v>295</v>
      </c>
      <c r="O2106" s="202" t="s">
        <v>263</v>
      </c>
      <c r="Q2106" s="202" t="s">
        <v>295</v>
      </c>
      <c r="R2106" s="202" t="s">
        <v>320</v>
      </c>
      <c r="S2106" s="213" t="b">
        <v>0</v>
      </c>
      <c r="V2106" s="212">
        <v>43203</v>
      </c>
      <c r="W2106" s="202" t="s">
        <v>295</v>
      </c>
      <c r="X2106"/>
      <c r="Z2106" s="202" t="s">
        <v>295</v>
      </c>
      <c r="AC2106" s="202" t="s">
        <v>960</v>
      </c>
      <c r="AE2106" s="202" t="s">
        <v>257</v>
      </c>
      <c r="AF2106" s="202" t="s">
        <v>295</v>
      </c>
      <c r="AG2106" s="202" t="s">
        <v>2884</v>
      </c>
      <c r="AH2106" s="212">
        <v>43395</v>
      </c>
      <c r="AI2106" s="202" t="s">
        <v>4935</v>
      </c>
      <c r="AJ2106" s="151" t="str">
        <f t="shared" si="32"/>
        <v>FS</v>
      </c>
      <c r="AK2106" s="151" t="b">
        <f>ISNUMBER(SEARCH("IRT",Table1[[#This Row],[Current_Status]]))</f>
        <v>0</v>
      </c>
      <c r="AL2106" s="152">
        <f>YEAR(Table1[[#This Row],[Project_Initiated]])</f>
        <v>2018</v>
      </c>
      <c r="AM2106" s="87">
        <v>43800</v>
      </c>
      <c r="AN2106" s="87" t="str">
        <f>IF(AND(Table1[[#This Row],[Completed Date]]&gt;="07/01/2019"+0,Table1[[#This Row],[Completed Date]]&lt;="6/30/2020"+0),"FY 19-20",IF(AND(Table1[[#This Row],[Completed Date]]&gt;="07/01/2018"+0,Table1[[#This Row],[Completed Date]]&lt;="6/30/2019"+0),"FY 18-19",""))</f>
        <v>FY 18-19</v>
      </c>
      <c r="AO2106" s="152" t="str">
        <f>IFERROR(FIND("R",Table1[[#This Row],[FS_Priority]]),"")</f>
        <v/>
      </c>
    </row>
    <row r="2107" spans="1:41" hidden="1" x14ac:dyDescent="0.25">
      <c r="A2107" s="202" t="s">
        <v>962</v>
      </c>
      <c r="B2107" s="202" t="s">
        <v>295</v>
      </c>
      <c r="C2107" s="202" t="s">
        <v>962</v>
      </c>
      <c r="D2107" s="213" t="b">
        <v>0</v>
      </c>
      <c r="E2107" s="202" t="s">
        <v>482</v>
      </c>
      <c r="F2107" s="202" t="s">
        <v>3562</v>
      </c>
      <c r="G2107" s="202" t="s">
        <v>295</v>
      </c>
      <c r="H2107" s="202" t="s">
        <v>537</v>
      </c>
      <c r="I2107" s="202" t="s">
        <v>4162</v>
      </c>
      <c r="J2107" s="202" t="s">
        <v>2838</v>
      </c>
      <c r="K2107" s="202" t="s">
        <v>4158</v>
      </c>
      <c r="L2107" s="202" t="s">
        <v>483</v>
      </c>
      <c r="M2107" s="202" t="s">
        <v>4159</v>
      </c>
      <c r="N2107" s="202" t="s">
        <v>295</v>
      </c>
      <c r="O2107" s="202" t="s">
        <v>243</v>
      </c>
      <c r="Q2107" s="202" t="s">
        <v>302</v>
      </c>
      <c r="R2107" s="202" t="s">
        <v>295</v>
      </c>
      <c r="S2107" s="213" t="b">
        <v>1</v>
      </c>
      <c r="V2107" s="212">
        <v>43307</v>
      </c>
      <c r="W2107" s="202" t="s">
        <v>295</v>
      </c>
      <c r="X2107"/>
      <c r="Z2107" s="202" t="s">
        <v>295</v>
      </c>
      <c r="AC2107" s="202" t="s">
        <v>624</v>
      </c>
      <c r="AE2107" s="202" t="s">
        <v>243</v>
      </c>
      <c r="AF2107" s="202" t="s">
        <v>295</v>
      </c>
      <c r="AG2107" s="202" t="s">
        <v>624</v>
      </c>
      <c r="AH2107" s="212">
        <v>43383</v>
      </c>
      <c r="AI2107" s="202" t="s">
        <v>4932</v>
      </c>
      <c r="AJ2107" s="151" t="str">
        <f t="shared" si="32"/>
        <v>FS</v>
      </c>
      <c r="AK2107" s="151" t="b">
        <f>ISNUMBER(SEARCH("IRT",Table1[[#This Row],[Current_Status]]))</f>
        <v>0</v>
      </c>
      <c r="AL2107" s="152">
        <f>YEAR(Table1[[#This Row],[Project_Initiated]])</f>
        <v>2018</v>
      </c>
      <c r="AM2107" s="87">
        <v>43800</v>
      </c>
      <c r="AN2107" s="87" t="str">
        <f>IF(AND(Table1[[#This Row],[Completed Date]]&gt;="07/01/2019"+0,Table1[[#This Row],[Completed Date]]&lt;="6/30/2020"+0),"FY 19-20",IF(AND(Table1[[#This Row],[Completed Date]]&gt;="07/01/2018"+0,Table1[[#This Row],[Completed Date]]&lt;="6/30/2019"+0),"FY 18-19",""))</f>
        <v>FY 18-19</v>
      </c>
      <c r="AO2107" s="152" t="str">
        <f>IFERROR(FIND("R",Table1[[#This Row],[FS_Priority]]),"")</f>
        <v/>
      </c>
    </row>
    <row r="2108" spans="1:41" hidden="1" x14ac:dyDescent="0.25">
      <c r="A2108" s="202" t="s">
        <v>433</v>
      </c>
      <c r="B2108" s="202" t="s">
        <v>295</v>
      </c>
      <c r="C2108" s="202" t="s">
        <v>433</v>
      </c>
      <c r="D2108" s="213" t="b">
        <v>0</v>
      </c>
      <c r="E2108" s="202" t="s">
        <v>151</v>
      </c>
      <c r="F2108" s="202" t="s">
        <v>3514</v>
      </c>
      <c r="G2108" s="202" t="s">
        <v>295</v>
      </c>
      <c r="H2108" s="202" t="s">
        <v>559</v>
      </c>
      <c r="I2108" s="202" t="s">
        <v>4100</v>
      </c>
      <c r="J2108" s="202" t="s">
        <v>2838</v>
      </c>
      <c r="K2108" s="202" t="s">
        <v>4035</v>
      </c>
      <c r="L2108" s="202" t="s">
        <v>153</v>
      </c>
      <c r="M2108" s="202" t="s">
        <v>4101</v>
      </c>
      <c r="N2108" s="202" t="s">
        <v>295</v>
      </c>
      <c r="O2108" s="202" t="s">
        <v>263</v>
      </c>
      <c r="Q2108" s="202" t="s">
        <v>434</v>
      </c>
      <c r="R2108" s="202" t="s">
        <v>422</v>
      </c>
      <c r="S2108" s="213" t="b">
        <v>0</v>
      </c>
      <c r="V2108" s="212">
        <v>43238</v>
      </c>
      <c r="W2108" s="202" t="s">
        <v>295</v>
      </c>
      <c r="X2108"/>
      <c r="Z2108" s="202" t="s">
        <v>295</v>
      </c>
      <c r="AC2108" s="202" t="s">
        <v>3115</v>
      </c>
      <c r="AD2108" s="214">
        <v>43433</v>
      </c>
      <c r="AE2108" s="202" t="s">
        <v>583</v>
      </c>
      <c r="AF2108" s="202" t="s">
        <v>5117</v>
      </c>
      <c r="AG2108" s="202" t="s">
        <v>2884</v>
      </c>
      <c r="AH2108" s="212">
        <v>43570</v>
      </c>
      <c r="AI2108" s="202" t="s">
        <v>4935</v>
      </c>
      <c r="AJ2108" s="151" t="str">
        <f t="shared" si="32"/>
        <v>FS</v>
      </c>
      <c r="AK2108" s="151" t="b">
        <f>ISNUMBER(SEARCH("IRT",Table1[[#This Row],[Current_Status]]))</f>
        <v>0</v>
      </c>
      <c r="AL2108" s="152">
        <f>YEAR(Table1[[#This Row],[Project_Initiated]])</f>
        <v>2018</v>
      </c>
      <c r="AM2108" s="87">
        <v>43800</v>
      </c>
      <c r="AN2108" s="87" t="str">
        <f>IF(AND(Table1[[#This Row],[Completed Date]]&gt;="07/01/2019"+0,Table1[[#This Row],[Completed Date]]&lt;="6/30/2020"+0),"FY 19-20",IF(AND(Table1[[#This Row],[Completed Date]]&gt;="07/01/2018"+0,Table1[[#This Row],[Completed Date]]&lt;="6/30/2019"+0),"FY 18-19",""))</f>
        <v>FY 18-19</v>
      </c>
      <c r="AO2108" s="152" t="str">
        <f>IFERROR(FIND("R",Table1[[#This Row],[FS_Priority]]),"")</f>
        <v/>
      </c>
    </row>
    <row r="2109" spans="1:41" hidden="1" x14ac:dyDescent="0.25">
      <c r="A2109" s="202" t="s">
        <v>963</v>
      </c>
      <c r="B2109" s="202" t="s">
        <v>295</v>
      </c>
      <c r="C2109" s="202" t="s">
        <v>963</v>
      </c>
      <c r="D2109" s="213" t="b">
        <v>0</v>
      </c>
      <c r="E2109" s="202" t="s">
        <v>141</v>
      </c>
      <c r="F2109" s="202" t="s">
        <v>3370</v>
      </c>
      <c r="G2109" s="202" t="s">
        <v>295</v>
      </c>
      <c r="H2109" s="202" t="s">
        <v>549</v>
      </c>
      <c r="I2109" s="202" t="s">
        <v>3976</v>
      </c>
      <c r="J2109" s="202" t="s">
        <v>2838</v>
      </c>
      <c r="K2109" s="202" t="s">
        <v>3951</v>
      </c>
      <c r="L2109" s="202" t="s">
        <v>381</v>
      </c>
      <c r="M2109" s="202" t="s">
        <v>3957</v>
      </c>
      <c r="N2109" s="202" t="s">
        <v>295</v>
      </c>
      <c r="O2109" s="202" t="s">
        <v>263</v>
      </c>
      <c r="Q2109" s="202" t="s">
        <v>295</v>
      </c>
      <c r="R2109" s="202" t="s">
        <v>392</v>
      </c>
      <c r="S2109" s="213" t="b">
        <v>0</v>
      </c>
      <c r="V2109" s="212">
        <v>43011</v>
      </c>
      <c r="W2109" s="202" t="s">
        <v>295</v>
      </c>
      <c r="X2109"/>
      <c r="Z2109" s="202" t="s">
        <v>295</v>
      </c>
      <c r="AC2109" s="202" t="s">
        <v>2870</v>
      </c>
      <c r="AD2109" s="167"/>
      <c r="AE2109" s="202" t="s">
        <v>257</v>
      </c>
      <c r="AF2109" s="202" t="s">
        <v>5118</v>
      </c>
      <c r="AG2109" s="202" t="s">
        <v>2884</v>
      </c>
      <c r="AH2109" s="214">
        <v>43448</v>
      </c>
      <c r="AI2109" s="202" t="s">
        <v>4933</v>
      </c>
      <c r="AJ2109" s="151" t="str">
        <f t="shared" si="32"/>
        <v>FS</v>
      </c>
      <c r="AK2109" s="151" t="b">
        <f>ISNUMBER(SEARCH("IRT",Table1[[#This Row],[Current_Status]]))</f>
        <v>0</v>
      </c>
      <c r="AL2109" s="152">
        <f>YEAR(Table1[[#This Row],[Project_Initiated]])</f>
        <v>2017</v>
      </c>
      <c r="AM2109" s="87">
        <v>43800</v>
      </c>
      <c r="AN2109" s="87" t="str">
        <f>IF(AND(Table1[[#This Row],[Completed Date]]&gt;="07/01/2019"+0,Table1[[#This Row],[Completed Date]]&lt;="6/30/2020"+0),"FY 19-20",IF(AND(Table1[[#This Row],[Completed Date]]&gt;="07/01/2018"+0,Table1[[#This Row],[Completed Date]]&lt;="6/30/2019"+0),"FY 18-19",""))</f>
        <v>FY 18-19</v>
      </c>
      <c r="AO2109" s="152" t="str">
        <f>IFERROR(FIND("R",Table1[[#This Row],[FS_Priority]]),"")</f>
        <v/>
      </c>
    </row>
    <row r="2110" spans="1:41" hidden="1" x14ac:dyDescent="0.25">
      <c r="A2110" s="202" t="s">
        <v>965</v>
      </c>
      <c r="B2110" s="202" t="s">
        <v>295</v>
      </c>
      <c r="C2110" s="202" t="s">
        <v>965</v>
      </c>
      <c r="D2110" s="213" t="b">
        <v>0</v>
      </c>
      <c r="E2110" s="202" t="s">
        <v>151</v>
      </c>
      <c r="F2110" s="202" t="s">
        <v>3464</v>
      </c>
      <c r="G2110" s="202" t="s">
        <v>295</v>
      </c>
      <c r="H2110" s="202" t="s">
        <v>4052</v>
      </c>
      <c r="I2110" s="202" t="s">
        <v>392</v>
      </c>
      <c r="J2110" s="202" t="s">
        <v>2838</v>
      </c>
      <c r="K2110" s="202" t="s">
        <v>4035</v>
      </c>
      <c r="L2110" s="202" t="s">
        <v>153</v>
      </c>
      <c r="M2110" s="202" t="s">
        <v>4053</v>
      </c>
      <c r="N2110" s="202" t="s">
        <v>295</v>
      </c>
      <c r="O2110" s="202" t="s">
        <v>263</v>
      </c>
      <c r="Q2110" s="202" t="s">
        <v>295</v>
      </c>
      <c r="R2110" s="202" t="s">
        <v>295</v>
      </c>
      <c r="S2110" s="213" t="b">
        <v>0</v>
      </c>
      <c r="V2110" s="212">
        <v>43187</v>
      </c>
      <c r="W2110" s="202" t="s">
        <v>295</v>
      </c>
      <c r="X2110"/>
      <c r="Z2110" s="202" t="s">
        <v>295</v>
      </c>
      <c r="AC2110" s="202" t="s">
        <v>966</v>
      </c>
      <c r="AE2110" s="202" t="s">
        <v>295</v>
      </c>
      <c r="AF2110" s="202" t="s">
        <v>295</v>
      </c>
      <c r="AG2110" s="202" t="s">
        <v>2884</v>
      </c>
      <c r="AH2110" s="212">
        <v>43336</v>
      </c>
      <c r="AI2110" s="202" t="s">
        <v>4933</v>
      </c>
      <c r="AJ2110" s="151" t="str">
        <f t="shared" si="32"/>
        <v>FS</v>
      </c>
      <c r="AK2110" s="151" t="b">
        <f>ISNUMBER(SEARCH("IRT",Table1[[#This Row],[Current_Status]]))</f>
        <v>0</v>
      </c>
      <c r="AL2110" s="152">
        <f>YEAR(Table1[[#This Row],[Project_Initiated]])</f>
        <v>2018</v>
      </c>
      <c r="AM2110" s="87">
        <v>43800</v>
      </c>
      <c r="AN2110" s="87" t="str">
        <f>IF(AND(Table1[[#This Row],[Completed Date]]&gt;="07/01/2019"+0,Table1[[#This Row],[Completed Date]]&lt;="6/30/2020"+0),"FY 19-20",IF(AND(Table1[[#This Row],[Completed Date]]&gt;="07/01/2018"+0,Table1[[#This Row],[Completed Date]]&lt;="6/30/2019"+0),"FY 18-19",""))</f>
        <v>FY 18-19</v>
      </c>
      <c r="AO2110" s="152" t="str">
        <f>IFERROR(FIND("R",Table1[[#This Row],[FS_Priority]]),"")</f>
        <v/>
      </c>
    </row>
    <row r="2111" spans="1:41" hidden="1" x14ac:dyDescent="0.25">
      <c r="A2111" s="202" t="s">
        <v>968</v>
      </c>
      <c r="B2111" s="202" t="s">
        <v>295</v>
      </c>
      <c r="C2111" s="202" t="s">
        <v>968</v>
      </c>
      <c r="D2111" s="213" t="b">
        <v>0</v>
      </c>
      <c r="E2111" s="202" t="s">
        <v>76</v>
      </c>
      <c r="F2111" s="202" t="s">
        <v>3308</v>
      </c>
      <c r="G2111" s="202" t="s">
        <v>969</v>
      </c>
      <c r="H2111" s="202" t="s">
        <v>1092</v>
      </c>
      <c r="I2111" s="202" t="s">
        <v>3879</v>
      </c>
      <c r="J2111" s="202" t="s">
        <v>2851</v>
      </c>
      <c r="K2111" s="202" t="s">
        <v>3856</v>
      </c>
      <c r="L2111" s="202" t="s">
        <v>77</v>
      </c>
      <c r="M2111" s="202" t="s">
        <v>3880</v>
      </c>
      <c r="N2111" s="202" t="s">
        <v>295</v>
      </c>
      <c r="O2111" s="202" t="s">
        <v>263</v>
      </c>
      <c r="Q2111" s="202" t="s">
        <v>305</v>
      </c>
      <c r="R2111" s="202" t="s">
        <v>327</v>
      </c>
      <c r="S2111" s="213" t="b">
        <v>0</v>
      </c>
      <c r="V2111" s="212">
        <v>43298</v>
      </c>
      <c r="W2111" s="202" t="s">
        <v>295</v>
      </c>
      <c r="X2111"/>
      <c r="Z2111" s="202" t="s">
        <v>295</v>
      </c>
      <c r="AC2111" s="202" t="s">
        <v>970</v>
      </c>
      <c r="AD2111" s="167"/>
      <c r="AE2111" s="202" t="s">
        <v>583</v>
      </c>
      <c r="AF2111" s="202" t="s">
        <v>295</v>
      </c>
      <c r="AG2111" s="202" t="s">
        <v>2884</v>
      </c>
      <c r="AH2111" s="214">
        <v>43311</v>
      </c>
      <c r="AI2111" s="202" t="s">
        <v>4935</v>
      </c>
      <c r="AJ2111" s="151" t="str">
        <f t="shared" si="32"/>
        <v>FS</v>
      </c>
      <c r="AK2111" s="151" t="b">
        <f>ISNUMBER(SEARCH("IRT",Table1[[#This Row],[Current_Status]]))</f>
        <v>0</v>
      </c>
      <c r="AL2111" s="152">
        <f>YEAR(Table1[[#This Row],[Project_Initiated]])</f>
        <v>2018</v>
      </c>
      <c r="AM2111" s="87">
        <v>43800</v>
      </c>
      <c r="AN2111" s="87" t="str">
        <f>IF(AND(Table1[[#This Row],[Completed Date]]&gt;="07/01/2019"+0,Table1[[#This Row],[Completed Date]]&lt;="6/30/2020"+0),"FY 19-20",IF(AND(Table1[[#This Row],[Completed Date]]&gt;="07/01/2018"+0,Table1[[#This Row],[Completed Date]]&lt;="6/30/2019"+0),"FY 18-19",""))</f>
        <v>FY 18-19</v>
      </c>
      <c r="AO2111" s="152" t="str">
        <f>IFERROR(FIND("R",Table1[[#This Row],[FS_Priority]]),"")</f>
        <v/>
      </c>
    </row>
    <row r="2112" spans="1:41" hidden="1" x14ac:dyDescent="0.25">
      <c r="A2112" s="202" t="s">
        <v>365</v>
      </c>
      <c r="B2112" s="202" t="s">
        <v>295</v>
      </c>
      <c r="C2112" s="202" t="s">
        <v>365</v>
      </c>
      <c r="D2112" s="213" t="b">
        <v>0</v>
      </c>
      <c r="E2112" s="202" t="s">
        <v>76</v>
      </c>
      <c r="F2112" s="202" t="s">
        <v>3325</v>
      </c>
      <c r="G2112" s="202" t="s">
        <v>317</v>
      </c>
      <c r="H2112" s="202" t="s">
        <v>1092</v>
      </c>
      <c r="I2112" s="202" t="s">
        <v>3892</v>
      </c>
      <c r="J2112" s="202" t="s">
        <v>3773</v>
      </c>
      <c r="K2112" s="202" t="s">
        <v>3856</v>
      </c>
      <c r="L2112" s="202" t="s">
        <v>77</v>
      </c>
      <c r="M2112" s="202" t="s">
        <v>3880</v>
      </c>
      <c r="N2112" s="202" t="s">
        <v>295</v>
      </c>
      <c r="O2112" s="202" t="s">
        <v>263</v>
      </c>
      <c r="Q2112" s="202" t="s">
        <v>326</v>
      </c>
      <c r="R2112" s="202" t="s">
        <v>323</v>
      </c>
      <c r="S2112" s="213" t="b">
        <v>0</v>
      </c>
      <c r="V2112" s="212">
        <v>43235</v>
      </c>
      <c r="W2112" s="202" t="s">
        <v>295</v>
      </c>
      <c r="X2112"/>
      <c r="Z2112" s="202" t="s">
        <v>295</v>
      </c>
      <c r="AC2112" s="202" t="s">
        <v>2958</v>
      </c>
      <c r="AE2112" s="202" t="s">
        <v>263</v>
      </c>
      <c r="AF2112" s="202" t="s">
        <v>295</v>
      </c>
      <c r="AG2112" s="202" t="s">
        <v>2884</v>
      </c>
      <c r="AH2112" s="212">
        <v>43497</v>
      </c>
      <c r="AI2112" s="202" t="s">
        <v>4935</v>
      </c>
      <c r="AJ2112" s="151" t="str">
        <f t="shared" si="32"/>
        <v>FS</v>
      </c>
      <c r="AK2112" s="151" t="b">
        <f>ISNUMBER(SEARCH("IRT",Table1[[#This Row],[Current_Status]]))</f>
        <v>0</v>
      </c>
      <c r="AL2112" s="152">
        <f>YEAR(Table1[[#This Row],[Project_Initiated]])</f>
        <v>2018</v>
      </c>
      <c r="AM2112" s="87">
        <v>43800</v>
      </c>
      <c r="AN2112" s="87" t="str">
        <f>IF(AND(Table1[[#This Row],[Completed Date]]&gt;="07/01/2019"+0,Table1[[#This Row],[Completed Date]]&lt;="6/30/2020"+0),"FY 19-20",IF(AND(Table1[[#This Row],[Completed Date]]&gt;="07/01/2018"+0,Table1[[#This Row],[Completed Date]]&lt;="6/30/2019"+0),"FY 18-19",""))</f>
        <v>FY 18-19</v>
      </c>
      <c r="AO2112" s="152" t="str">
        <f>IFERROR(FIND("R",Table1[[#This Row],[FS_Priority]]),"")</f>
        <v/>
      </c>
    </row>
    <row r="2113" spans="1:41" hidden="1" x14ac:dyDescent="0.25">
      <c r="A2113" s="202" t="s">
        <v>406</v>
      </c>
      <c r="B2113" s="202" t="s">
        <v>295</v>
      </c>
      <c r="C2113" s="202" t="s">
        <v>406</v>
      </c>
      <c r="D2113" s="213" t="b">
        <v>0</v>
      </c>
      <c r="E2113" s="202" t="s">
        <v>141</v>
      </c>
      <c r="F2113" s="202" t="s">
        <v>3436</v>
      </c>
      <c r="G2113" s="202" t="s">
        <v>295</v>
      </c>
      <c r="H2113" s="202" t="s">
        <v>551</v>
      </c>
      <c r="I2113" s="202" t="s">
        <v>4023</v>
      </c>
      <c r="J2113" s="202" t="s">
        <v>2838</v>
      </c>
      <c r="K2113" s="202" t="s">
        <v>3951</v>
      </c>
      <c r="L2113" s="202" t="s">
        <v>381</v>
      </c>
      <c r="M2113" s="202" t="s">
        <v>3986</v>
      </c>
      <c r="N2113" s="202" t="s">
        <v>295</v>
      </c>
      <c r="O2113" s="202" t="s">
        <v>243</v>
      </c>
      <c r="Q2113" s="202" t="s">
        <v>152</v>
      </c>
      <c r="R2113" s="202" t="s">
        <v>295</v>
      </c>
      <c r="S2113" s="213" t="b">
        <v>0</v>
      </c>
      <c r="V2113" s="212">
        <v>43311</v>
      </c>
      <c r="W2113" s="202" t="s">
        <v>295</v>
      </c>
      <c r="X2113"/>
      <c r="Z2113" s="202" t="s">
        <v>295</v>
      </c>
      <c r="AC2113" s="202" t="s">
        <v>2890</v>
      </c>
      <c r="AE2113" s="202" t="s">
        <v>243</v>
      </c>
      <c r="AF2113" s="202" t="s">
        <v>295</v>
      </c>
      <c r="AG2113" s="202" t="s">
        <v>624</v>
      </c>
      <c r="AH2113" s="212">
        <v>43476</v>
      </c>
      <c r="AI2113" s="202" t="s">
        <v>4932</v>
      </c>
      <c r="AJ2113" s="151" t="str">
        <f t="shared" si="32"/>
        <v>FS</v>
      </c>
      <c r="AK2113" s="151" t="b">
        <f>ISNUMBER(SEARCH("IRT",Table1[[#This Row],[Current_Status]]))</f>
        <v>0</v>
      </c>
      <c r="AL2113" s="152">
        <f>YEAR(Table1[[#This Row],[Project_Initiated]])</f>
        <v>2018</v>
      </c>
      <c r="AM2113" s="87">
        <v>43800</v>
      </c>
      <c r="AN2113" s="87" t="str">
        <f>IF(AND(Table1[[#This Row],[Completed Date]]&gt;="07/01/2019"+0,Table1[[#This Row],[Completed Date]]&lt;="6/30/2020"+0),"FY 19-20",IF(AND(Table1[[#This Row],[Completed Date]]&gt;="07/01/2018"+0,Table1[[#This Row],[Completed Date]]&lt;="6/30/2019"+0),"FY 18-19",""))</f>
        <v>FY 18-19</v>
      </c>
      <c r="AO2113" s="152" t="str">
        <f>IFERROR(FIND("R",Table1[[#This Row],[FS_Priority]]),"")</f>
        <v/>
      </c>
    </row>
    <row r="2114" spans="1:41" hidden="1" x14ac:dyDescent="0.25">
      <c r="A2114" s="202" t="s">
        <v>468</v>
      </c>
      <c r="B2114" s="202" t="s">
        <v>295</v>
      </c>
      <c r="C2114" s="202" t="s">
        <v>468</v>
      </c>
      <c r="D2114" s="213" t="b">
        <v>0</v>
      </c>
      <c r="E2114" s="202" t="s">
        <v>151</v>
      </c>
      <c r="F2114" s="202" t="s">
        <v>3535</v>
      </c>
      <c r="G2114" s="202" t="s">
        <v>295</v>
      </c>
      <c r="H2114" s="202" t="s">
        <v>262</v>
      </c>
      <c r="I2114" s="202" t="s">
        <v>4119</v>
      </c>
      <c r="J2114" s="202" t="s">
        <v>2838</v>
      </c>
      <c r="K2114" s="202" t="s">
        <v>4035</v>
      </c>
      <c r="L2114" s="202" t="s">
        <v>153</v>
      </c>
      <c r="M2114" s="202" t="s">
        <v>4036</v>
      </c>
      <c r="N2114" s="202" t="s">
        <v>295</v>
      </c>
      <c r="O2114" s="202" t="s">
        <v>263</v>
      </c>
      <c r="Q2114" s="202" t="s">
        <v>324</v>
      </c>
      <c r="R2114" s="202" t="s">
        <v>394</v>
      </c>
      <c r="S2114" s="213" t="b">
        <v>1</v>
      </c>
      <c r="V2114" s="212">
        <v>43311</v>
      </c>
      <c r="W2114" s="202" t="s">
        <v>295</v>
      </c>
      <c r="X2114"/>
      <c r="Z2114" s="202" t="s">
        <v>295</v>
      </c>
      <c r="AC2114" s="202" t="s">
        <v>2970</v>
      </c>
      <c r="AD2114" s="214">
        <v>43334</v>
      </c>
      <c r="AE2114" s="202" t="s">
        <v>583</v>
      </c>
      <c r="AF2114" s="202" t="s">
        <v>295</v>
      </c>
      <c r="AG2114" s="202" t="s">
        <v>2884</v>
      </c>
      <c r="AH2114" s="212">
        <v>43497</v>
      </c>
      <c r="AI2114" s="202" t="s">
        <v>4935</v>
      </c>
      <c r="AJ2114" s="151" t="str">
        <f t="shared" ref="AJ2114:AJ2177" si="33">IF(LEN(A2114)&gt;6,"FS","PD&amp;C")</f>
        <v>FS</v>
      </c>
      <c r="AK2114" s="151" t="b">
        <f>ISNUMBER(SEARCH("IRT",Table1[[#This Row],[Current_Status]]))</f>
        <v>0</v>
      </c>
      <c r="AL2114" s="152">
        <f>YEAR(Table1[[#This Row],[Project_Initiated]])</f>
        <v>2018</v>
      </c>
      <c r="AM2114" s="87">
        <v>43800</v>
      </c>
      <c r="AN2114" s="87" t="str">
        <f>IF(AND(Table1[[#This Row],[Completed Date]]&gt;="07/01/2019"+0,Table1[[#This Row],[Completed Date]]&lt;="6/30/2020"+0),"FY 19-20",IF(AND(Table1[[#This Row],[Completed Date]]&gt;="07/01/2018"+0,Table1[[#This Row],[Completed Date]]&lt;="6/30/2019"+0),"FY 18-19",""))</f>
        <v>FY 18-19</v>
      </c>
      <c r="AO2114" s="152" t="str">
        <f>IFERROR(FIND("R",Table1[[#This Row],[FS_Priority]]),"")</f>
        <v/>
      </c>
    </row>
    <row r="2115" spans="1:41" hidden="1" x14ac:dyDescent="0.25">
      <c r="A2115" s="202" t="s">
        <v>972</v>
      </c>
      <c r="B2115" s="202" t="s">
        <v>295</v>
      </c>
      <c r="C2115" s="202" t="s">
        <v>972</v>
      </c>
      <c r="D2115" s="213" t="b">
        <v>0</v>
      </c>
      <c r="E2115" s="202" t="s">
        <v>141</v>
      </c>
      <c r="F2115" s="202" t="s">
        <v>3418</v>
      </c>
      <c r="G2115" s="202" t="s">
        <v>295</v>
      </c>
      <c r="H2115" s="202" t="s">
        <v>551</v>
      </c>
      <c r="I2115" s="202" t="s">
        <v>4012</v>
      </c>
      <c r="J2115" s="202" t="s">
        <v>2838</v>
      </c>
      <c r="K2115" s="202" t="s">
        <v>3951</v>
      </c>
      <c r="L2115" s="202" t="s">
        <v>381</v>
      </c>
      <c r="M2115" s="202" t="s">
        <v>3986</v>
      </c>
      <c r="N2115" s="202" t="s">
        <v>295</v>
      </c>
      <c r="O2115" s="202" t="s">
        <v>243</v>
      </c>
      <c r="Q2115" s="202" t="s">
        <v>264</v>
      </c>
      <c r="R2115" s="202" t="s">
        <v>295</v>
      </c>
      <c r="S2115" s="213" t="b">
        <v>1</v>
      </c>
      <c r="V2115" s="212">
        <v>43312</v>
      </c>
      <c r="W2115" s="202" t="s">
        <v>295</v>
      </c>
      <c r="X2115"/>
      <c r="Z2115" s="202" t="s">
        <v>295</v>
      </c>
      <c r="AC2115" s="202" t="s">
        <v>295</v>
      </c>
      <c r="AE2115" s="202" t="s">
        <v>243</v>
      </c>
      <c r="AF2115" s="202" t="s">
        <v>295</v>
      </c>
      <c r="AG2115" s="202" t="s">
        <v>2883</v>
      </c>
      <c r="AH2115" s="212">
        <v>43369</v>
      </c>
      <c r="AI2115" s="202" t="s">
        <v>4932</v>
      </c>
      <c r="AJ2115" s="151" t="str">
        <f t="shared" si="33"/>
        <v>FS</v>
      </c>
      <c r="AK2115" s="151" t="b">
        <f>ISNUMBER(SEARCH("IRT",Table1[[#This Row],[Current_Status]]))</f>
        <v>0</v>
      </c>
      <c r="AL2115" s="152">
        <f>YEAR(Table1[[#This Row],[Project_Initiated]])</f>
        <v>2018</v>
      </c>
      <c r="AM2115" s="87">
        <v>43800</v>
      </c>
      <c r="AN2115" s="87" t="str">
        <f>IF(AND(Table1[[#This Row],[Completed Date]]&gt;="07/01/2019"+0,Table1[[#This Row],[Completed Date]]&lt;="6/30/2020"+0),"FY 19-20",IF(AND(Table1[[#This Row],[Completed Date]]&gt;="07/01/2018"+0,Table1[[#This Row],[Completed Date]]&lt;="6/30/2019"+0),"FY 18-19",""))</f>
        <v>FY 18-19</v>
      </c>
      <c r="AO2115" s="152" t="str">
        <f>IFERROR(FIND("R",Table1[[#This Row],[FS_Priority]]),"")</f>
        <v/>
      </c>
    </row>
    <row r="2116" spans="1:41" hidden="1" x14ac:dyDescent="0.25">
      <c r="A2116" s="202" t="s">
        <v>452</v>
      </c>
      <c r="B2116" s="202" t="s">
        <v>295</v>
      </c>
      <c r="C2116" s="202" t="s">
        <v>452</v>
      </c>
      <c r="D2116" s="213" t="b">
        <v>0</v>
      </c>
      <c r="E2116" s="202" t="s">
        <v>151</v>
      </c>
      <c r="F2116" s="202" t="s">
        <v>3525</v>
      </c>
      <c r="G2116" s="202" t="s">
        <v>295</v>
      </c>
      <c r="H2116" s="202" t="s">
        <v>562</v>
      </c>
      <c r="I2116" s="202" t="s">
        <v>4111</v>
      </c>
      <c r="J2116" s="202" t="s">
        <v>2838</v>
      </c>
      <c r="K2116" s="202" t="s">
        <v>4035</v>
      </c>
      <c r="L2116" s="202" t="s">
        <v>153</v>
      </c>
      <c r="M2116" s="202" t="s">
        <v>3906</v>
      </c>
      <c r="N2116" s="202" t="s">
        <v>295</v>
      </c>
      <c r="O2116" s="202" t="s">
        <v>243</v>
      </c>
      <c r="Q2116" s="202" t="s">
        <v>453</v>
      </c>
      <c r="R2116" s="202" t="s">
        <v>295</v>
      </c>
      <c r="S2116" s="213" t="b">
        <v>0</v>
      </c>
      <c r="V2116" s="212">
        <v>43313</v>
      </c>
      <c r="W2116" s="202" t="s">
        <v>295</v>
      </c>
      <c r="X2116"/>
      <c r="Z2116" s="202" t="s">
        <v>295</v>
      </c>
      <c r="AC2116" s="202" t="s">
        <v>2890</v>
      </c>
      <c r="AE2116" s="202" t="s">
        <v>243</v>
      </c>
      <c r="AF2116" s="202" t="s">
        <v>295</v>
      </c>
      <c r="AG2116" s="202" t="s">
        <v>624</v>
      </c>
      <c r="AH2116" s="212">
        <v>43476</v>
      </c>
      <c r="AI2116" s="202" t="s">
        <v>4932</v>
      </c>
      <c r="AJ2116" s="151" t="str">
        <f t="shared" si="33"/>
        <v>FS</v>
      </c>
      <c r="AK2116" s="151" t="b">
        <f>ISNUMBER(SEARCH("IRT",Table1[[#This Row],[Current_Status]]))</f>
        <v>0</v>
      </c>
      <c r="AL2116" s="152">
        <f>YEAR(Table1[[#This Row],[Project_Initiated]])</f>
        <v>2018</v>
      </c>
      <c r="AM2116" s="87">
        <v>43800</v>
      </c>
      <c r="AN2116" s="87" t="str">
        <f>IF(AND(Table1[[#This Row],[Completed Date]]&gt;="07/01/2019"+0,Table1[[#This Row],[Completed Date]]&lt;="6/30/2020"+0),"FY 19-20",IF(AND(Table1[[#This Row],[Completed Date]]&gt;="07/01/2018"+0,Table1[[#This Row],[Completed Date]]&lt;="6/30/2019"+0),"FY 18-19",""))</f>
        <v>FY 18-19</v>
      </c>
      <c r="AO2116" s="152" t="str">
        <f>IFERROR(FIND("R",Table1[[#This Row],[FS_Priority]]),"")</f>
        <v/>
      </c>
    </row>
    <row r="2117" spans="1:41" hidden="1" x14ac:dyDescent="0.25">
      <c r="A2117" s="202" t="s">
        <v>414</v>
      </c>
      <c r="B2117" s="202" t="s">
        <v>295</v>
      </c>
      <c r="C2117" s="202" t="s">
        <v>414</v>
      </c>
      <c r="D2117" s="213" t="b">
        <v>0</v>
      </c>
      <c r="E2117" s="202" t="s">
        <v>151</v>
      </c>
      <c r="F2117" s="202" t="s">
        <v>3492</v>
      </c>
      <c r="G2117" s="202" t="s">
        <v>295</v>
      </c>
      <c r="H2117" s="202" t="s">
        <v>525</v>
      </c>
      <c r="I2117" s="202" t="s">
        <v>4086</v>
      </c>
      <c r="J2117" s="202" t="s">
        <v>2838</v>
      </c>
      <c r="K2117" s="202" t="s">
        <v>4035</v>
      </c>
      <c r="L2117" s="202" t="s">
        <v>153</v>
      </c>
      <c r="M2117" s="202" t="s">
        <v>4036</v>
      </c>
      <c r="N2117" s="202" t="s">
        <v>295</v>
      </c>
      <c r="O2117" s="202" t="s">
        <v>263</v>
      </c>
      <c r="Q2117" s="202" t="s">
        <v>315</v>
      </c>
      <c r="R2117" s="202" t="s">
        <v>295</v>
      </c>
      <c r="S2117" s="213" t="b">
        <v>0</v>
      </c>
      <c r="V2117" s="212">
        <v>43313</v>
      </c>
      <c r="W2117" s="202" t="s">
        <v>295</v>
      </c>
      <c r="X2117"/>
      <c r="Z2117" s="202" t="s">
        <v>295</v>
      </c>
      <c r="AC2117" s="202" t="s">
        <v>3165</v>
      </c>
      <c r="AD2117" s="214">
        <v>43411</v>
      </c>
      <c r="AE2117" s="202" t="s">
        <v>583</v>
      </c>
      <c r="AF2117" s="202" t="s">
        <v>295</v>
      </c>
      <c r="AG2117" s="202" t="s">
        <v>2884</v>
      </c>
      <c r="AH2117" s="212">
        <v>43631</v>
      </c>
      <c r="AI2117" s="202" t="s">
        <v>4932</v>
      </c>
      <c r="AJ2117" s="151" t="str">
        <f t="shared" si="33"/>
        <v>FS</v>
      </c>
      <c r="AK2117" s="151" t="b">
        <f>ISNUMBER(SEARCH("IRT",Table1[[#This Row],[Current_Status]]))</f>
        <v>0</v>
      </c>
      <c r="AL2117" s="152">
        <f>YEAR(Table1[[#This Row],[Project_Initiated]])</f>
        <v>2018</v>
      </c>
      <c r="AM2117" s="87">
        <v>43800</v>
      </c>
      <c r="AN2117" s="87" t="str">
        <f>IF(AND(Table1[[#This Row],[Completed Date]]&gt;="07/01/2019"+0,Table1[[#This Row],[Completed Date]]&lt;="6/30/2020"+0),"FY 19-20",IF(AND(Table1[[#This Row],[Completed Date]]&gt;="07/01/2018"+0,Table1[[#This Row],[Completed Date]]&lt;="6/30/2019"+0),"FY 18-19",""))</f>
        <v>FY 18-19</v>
      </c>
      <c r="AO2117" s="152" t="str">
        <f>IFERROR(FIND("R",Table1[[#This Row],[FS_Priority]]),"")</f>
        <v/>
      </c>
    </row>
    <row r="2118" spans="1:41" hidden="1" x14ac:dyDescent="0.25">
      <c r="A2118" s="202" t="s">
        <v>975</v>
      </c>
      <c r="B2118" s="202" t="s">
        <v>295</v>
      </c>
      <c r="C2118" s="202" t="s">
        <v>975</v>
      </c>
      <c r="D2118" s="213" t="b">
        <v>0</v>
      </c>
      <c r="E2118" s="202" t="s">
        <v>530</v>
      </c>
      <c r="F2118" s="202" t="s">
        <v>3355</v>
      </c>
      <c r="G2118" s="202" t="s">
        <v>295</v>
      </c>
      <c r="H2118" s="202" t="s">
        <v>531</v>
      </c>
      <c r="I2118" s="202" t="s">
        <v>3947</v>
      </c>
      <c r="J2118" s="202" t="s">
        <v>2838</v>
      </c>
      <c r="K2118" s="202" t="s">
        <v>3932</v>
      </c>
      <c r="L2118" s="202" t="s">
        <v>2778</v>
      </c>
      <c r="M2118" s="202" t="s">
        <v>3948</v>
      </c>
      <c r="N2118" s="202" t="s">
        <v>295</v>
      </c>
      <c r="O2118" s="202" t="s">
        <v>243</v>
      </c>
      <c r="Q2118" s="202" t="s">
        <v>264</v>
      </c>
      <c r="R2118" s="202" t="s">
        <v>295</v>
      </c>
      <c r="S2118" s="213" t="b">
        <v>0</v>
      </c>
      <c r="V2118" s="212">
        <v>43314</v>
      </c>
      <c r="W2118" s="202" t="s">
        <v>295</v>
      </c>
      <c r="X2118"/>
      <c r="Z2118" s="202" t="s">
        <v>295</v>
      </c>
      <c r="AC2118" s="202" t="s">
        <v>624</v>
      </c>
      <c r="AE2118" s="202" t="s">
        <v>243</v>
      </c>
      <c r="AF2118" s="202" t="s">
        <v>295</v>
      </c>
      <c r="AG2118" s="202" t="s">
        <v>624</v>
      </c>
      <c r="AH2118" s="212">
        <v>43395</v>
      </c>
      <c r="AI2118" s="202" t="s">
        <v>4932</v>
      </c>
      <c r="AJ2118" s="151" t="str">
        <f t="shared" si="33"/>
        <v>FS</v>
      </c>
      <c r="AK2118" s="151" t="b">
        <f>ISNUMBER(SEARCH("IRT",Table1[[#This Row],[Current_Status]]))</f>
        <v>0</v>
      </c>
      <c r="AL2118" s="152">
        <f>YEAR(Table1[[#This Row],[Project_Initiated]])</f>
        <v>2018</v>
      </c>
      <c r="AM2118" s="87">
        <v>43800</v>
      </c>
      <c r="AN2118" s="87" t="str">
        <f>IF(AND(Table1[[#This Row],[Completed Date]]&gt;="07/01/2019"+0,Table1[[#This Row],[Completed Date]]&lt;="6/30/2020"+0),"FY 19-20",IF(AND(Table1[[#This Row],[Completed Date]]&gt;="07/01/2018"+0,Table1[[#This Row],[Completed Date]]&lt;="6/30/2019"+0),"FY 18-19",""))</f>
        <v>FY 18-19</v>
      </c>
      <c r="AO2118" s="152" t="str">
        <f>IFERROR(FIND("R",Table1[[#This Row],[FS_Priority]]),"")</f>
        <v/>
      </c>
    </row>
    <row r="2119" spans="1:41" hidden="1" x14ac:dyDescent="0.25">
      <c r="A2119" s="202" t="s">
        <v>976</v>
      </c>
      <c r="B2119" s="202" t="s">
        <v>295</v>
      </c>
      <c r="C2119" s="202" t="s">
        <v>976</v>
      </c>
      <c r="D2119" s="213" t="b">
        <v>0</v>
      </c>
      <c r="E2119" s="202" t="s">
        <v>4818</v>
      </c>
      <c r="F2119" s="202" t="s">
        <v>3649</v>
      </c>
      <c r="G2119" s="202" t="s">
        <v>295</v>
      </c>
      <c r="H2119" s="202" t="s">
        <v>977</v>
      </c>
      <c r="I2119" s="202" t="s">
        <v>4279</v>
      </c>
      <c r="J2119" s="202" t="s">
        <v>2838</v>
      </c>
      <c r="K2119" s="202" t="s">
        <v>4268</v>
      </c>
      <c r="L2119" s="202" t="s">
        <v>521</v>
      </c>
      <c r="M2119" s="202" t="s">
        <v>4280</v>
      </c>
      <c r="N2119" s="202" t="s">
        <v>295</v>
      </c>
      <c r="O2119" s="202" t="s">
        <v>243</v>
      </c>
      <c r="Q2119" s="202" t="s">
        <v>323</v>
      </c>
      <c r="R2119" s="202" t="s">
        <v>295</v>
      </c>
      <c r="S2119" s="213" t="b">
        <v>0</v>
      </c>
      <c r="V2119" s="212">
        <v>43314</v>
      </c>
      <c r="W2119" s="202" t="s">
        <v>295</v>
      </c>
      <c r="X2119"/>
      <c r="Z2119" s="202" t="s">
        <v>295</v>
      </c>
      <c r="AC2119" s="202" t="s">
        <v>624</v>
      </c>
      <c r="AD2119" s="167"/>
      <c r="AE2119" s="202" t="s">
        <v>243</v>
      </c>
      <c r="AF2119" s="202" t="s">
        <v>295</v>
      </c>
      <c r="AG2119" s="202" t="s">
        <v>624</v>
      </c>
      <c r="AH2119" s="212">
        <v>43395</v>
      </c>
      <c r="AI2119" s="202" t="s">
        <v>4932</v>
      </c>
      <c r="AJ2119" s="151" t="str">
        <f t="shared" si="33"/>
        <v>FS</v>
      </c>
      <c r="AK2119" s="151" t="b">
        <f>ISNUMBER(SEARCH("IRT",Table1[[#This Row],[Current_Status]]))</f>
        <v>0</v>
      </c>
      <c r="AL2119" s="152">
        <f>YEAR(Table1[[#This Row],[Project_Initiated]])</f>
        <v>2018</v>
      </c>
      <c r="AM2119" s="87">
        <v>43800</v>
      </c>
      <c r="AN2119" s="87" t="str">
        <f>IF(AND(Table1[[#This Row],[Completed Date]]&gt;="07/01/2019"+0,Table1[[#This Row],[Completed Date]]&lt;="6/30/2020"+0),"FY 19-20",IF(AND(Table1[[#This Row],[Completed Date]]&gt;="07/01/2018"+0,Table1[[#This Row],[Completed Date]]&lt;="6/30/2019"+0),"FY 18-19",""))</f>
        <v>FY 18-19</v>
      </c>
      <c r="AO2119" s="152" t="str">
        <f>IFERROR(FIND("R",Table1[[#This Row],[FS_Priority]]),"")</f>
        <v/>
      </c>
    </row>
    <row r="2120" spans="1:41" hidden="1" x14ac:dyDescent="0.25">
      <c r="A2120" s="202" t="s">
        <v>473</v>
      </c>
      <c r="B2120" s="202" t="s">
        <v>295</v>
      </c>
      <c r="C2120" s="202" t="s">
        <v>473</v>
      </c>
      <c r="D2120" s="213" t="b">
        <v>0</v>
      </c>
      <c r="E2120" s="202" t="s">
        <v>151</v>
      </c>
      <c r="F2120" s="202" t="s">
        <v>3538</v>
      </c>
      <c r="G2120" s="202" t="s">
        <v>295</v>
      </c>
      <c r="H2120" s="202" t="s">
        <v>546</v>
      </c>
      <c r="I2120" s="202" t="s">
        <v>4122</v>
      </c>
      <c r="J2120" s="202" t="s">
        <v>2838</v>
      </c>
      <c r="K2120" s="202" t="s">
        <v>4035</v>
      </c>
      <c r="L2120" s="202" t="s">
        <v>153</v>
      </c>
      <c r="M2120" s="202" t="s">
        <v>4123</v>
      </c>
      <c r="N2120" s="202" t="s">
        <v>295</v>
      </c>
      <c r="O2120" s="202" t="s">
        <v>263</v>
      </c>
      <c r="Q2120" s="202" t="s">
        <v>326</v>
      </c>
      <c r="R2120" s="202" t="s">
        <v>295</v>
      </c>
      <c r="S2120" s="213" t="b">
        <v>1</v>
      </c>
      <c r="V2120" s="212">
        <v>43315</v>
      </c>
      <c r="W2120" s="202" t="s">
        <v>295</v>
      </c>
      <c r="X2120"/>
      <c r="Z2120" s="202" t="s">
        <v>295</v>
      </c>
      <c r="AC2120" s="202" t="s">
        <v>2876</v>
      </c>
      <c r="AE2120" s="202" t="s">
        <v>583</v>
      </c>
      <c r="AF2120" s="202" t="s">
        <v>295</v>
      </c>
      <c r="AG2120" s="202" t="s">
        <v>2884</v>
      </c>
      <c r="AH2120" s="212">
        <v>43448</v>
      </c>
      <c r="AI2120" s="202" t="s">
        <v>4932</v>
      </c>
      <c r="AJ2120" s="151" t="str">
        <f t="shared" si="33"/>
        <v>FS</v>
      </c>
      <c r="AK2120" s="151" t="b">
        <f>ISNUMBER(SEARCH("IRT",Table1[[#This Row],[Current_Status]]))</f>
        <v>0</v>
      </c>
      <c r="AL2120" s="152">
        <f>YEAR(Table1[[#This Row],[Project_Initiated]])</f>
        <v>2018</v>
      </c>
      <c r="AM2120" s="87">
        <v>43800</v>
      </c>
      <c r="AN2120" s="87" t="str">
        <f>IF(AND(Table1[[#This Row],[Completed Date]]&gt;="07/01/2019"+0,Table1[[#This Row],[Completed Date]]&lt;="6/30/2020"+0),"FY 19-20",IF(AND(Table1[[#This Row],[Completed Date]]&gt;="07/01/2018"+0,Table1[[#This Row],[Completed Date]]&lt;="6/30/2019"+0),"FY 18-19",""))</f>
        <v>FY 18-19</v>
      </c>
      <c r="AO2120" s="152" t="str">
        <f>IFERROR(FIND("R",Table1[[#This Row],[FS_Priority]]),"")</f>
        <v/>
      </c>
    </row>
    <row r="2121" spans="1:41" hidden="1" x14ac:dyDescent="0.25">
      <c r="A2121" s="202" t="s">
        <v>978</v>
      </c>
      <c r="B2121" s="202" t="s">
        <v>295</v>
      </c>
      <c r="C2121" s="202" t="s">
        <v>978</v>
      </c>
      <c r="D2121" s="213" t="b">
        <v>0</v>
      </c>
      <c r="E2121" s="202" t="s">
        <v>151</v>
      </c>
      <c r="F2121" s="202" t="s">
        <v>3550</v>
      </c>
      <c r="G2121" s="202" t="s">
        <v>979</v>
      </c>
      <c r="H2121" s="202" t="s">
        <v>116</v>
      </c>
      <c r="I2121" s="202" t="s">
        <v>4129</v>
      </c>
      <c r="J2121" s="202" t="s">
        <v>2854</v>
      </c>
      <c r="K2121" s="202" t="s">
        <v>4035</v>
      </c>
      <c r="L2121" s="202" t="s">
        <v>153</v>
      </c>
      <c r="M2121" s="202" t="s">
        <v>4130</v>
      </c>
      <c r="N2121" s="202" t="s">
        <v>295</v>
      </c>
      <c r="O2121" s="202" t="s">
        <v>624</v>
      </c>
      <c r="Q2121" s="202" t="s">
        <v>574</v>
      </c>
      <c r="R2121" s="202" t="s">
        <v>295</v>
      </c>
      <c r="S2121" s="213" t="b">
        <v>0</v>
      </c>
      <c r="V2121" s="212">
        <v>43315</v>
      </c>
      <c r="W2121" s="202" t="s">
        <v>295</v>
      </c>
      <c r="X2121"/>
      <c r="Z2121" s="202" t="s">
        <v>295</v>
      </c>
      <c r="AC2121" s="202" t="s">
        <v>243</v>
      </c>
      <c r="AE2121" s="202" t="s">
        <v>243</v>
      </c>
      <c r="AF2121" s="202" t="s">
        <v>295</v>
      </c>
      <c r="AG2121" s="202" t="s">
        <v>295</v>
      </c>
      <c r="AH2121" s="212">
        <v>43364</v>
      </c>
      <c r="AI2121" s="202" t="s">
        <v>4932</v>
      </c>
      <c r="AJ2121" s="151" t="str">
        <f t="shared" si="33"/>
        <v>FS</v>
      </c>
      <c r="AK2121" s="151" t="b">
        <f>ISNUMBER(SEARCH("IRT",Table1[[#This Row],[Current_Status]]))</f>
        <v>0</v>
      </c>
      <c r="AL2121" s="152">
        <f>YEAR(Table1[[#This Row],[Project_Initiated]])</f>
        <v>2018</v>
      </c>
      <c r="AM2121" s="87">
        <v>43800</v>
      </c>
      <c r="AN2121" s="87" t="str">
        <f>IF(AND(Table1[[#This Row],[Completed Date]]&gt;="07/01/2019"+0,Table1[[#This Row],[Completed Date]]&lt;="6/30/2020"+0),"FY 19-20",IF(AND(Table1[[#This Row],[Completed Date]]&gt;="07/01/2018"+0,Table1[[#This Row],[Completed Date]]&lt;="6/30/2019"+0),"FY 18-19",""))</f>
        <v>FY 18-19</v>
      </c>
      <c r="AO2121" s="152" t="str">
        <f>IFERROR(FIND("R",Table1[[#This Row],[FS_Priority]]),"")</f>
        <v/>
      </c>
    </row>
    <row r="2122" spans="1:41" hidden="1" x14ac:dyDescent="0.25">
      <c r="A2122" s="202" t="s">
        <v>366</v>
      </c>
      <c r="B2122" s="202" t="s">
        <v>295</v>
      </c>
      <c r="C2122" s="202" t="s">
        <v>366</v>
      </c>
      <c r="D2122" s="213" t="b">
        <v>0</v>
      </c>
      <c r="E2122" s="202" t="s">
        <v>76</v>
      </c>
      <c r="F2122" s="202" t="s">
        <v>3329</v>
      </c>
      <c r="G2122" s="202" t="s">
        <v>295</v>
      </c>
      <c r="H2122" s="202" t="s">
        <v>1092</v>
      </c>
      <c r="I2122" s="202" t="s">
        <v>296</v>
      </c>
      <c r="J2122" s="202" t="s">
        <v>2838</v>
      </c>
      <c r="K2122" s="202" t="s">
        <v>3856</v>
      </c>
      <c r="L2122" s="202" t="s">
        <v>77</v>
      </c>
      <c r="M2122" s="202" t="s">
        <v>3893</v>
      </c>
      <c r="N2122" s="202" t="s">
        <v>295</v>
      </c>
      <c r="O2122" s="202" t="s">
        <v>263</v>
      </c>
      <c r="Q2122" s="202" t="s">
        <v>328</v>
      </c>
      <c r="R2122" s="202" t="s">
        <v>295</v>
      </c>
      <c r="S2122" s="213" t="b">
        <v>0</v>
      </c>
      <c r="V2122" s="212">
        <v>43318</v>
      </c>
      <c r="W2122" s="202" t="s">
        <v>295</v>
      </c>
      <c r="X2122"/>
      <c r="Z2122" s="202" t="s">
        <v>295</v>
      </c>
      <c r="AC2122" s="202" t="s">
        <v>2866</v>
      </c>
      <c r="AD2122" s="167"/>
      <c r="AE2122" s="202" t="s">
        <v>583</v>
      </c>
      <c r="AF2122" s="202" t="s">
        <v>295</v>
      </c>
      <c r="AG2122" s="202" t="s">
        <v>2884</v>
      </c>
      <c r="AH2122" s="212">
        <v>43448</v>
      </c>
      <c r="AI2122" s="202" t="s">
        <v>4932</v>
      </c>
      <c r="AJ2122" s="151" t="str">
        <f t="shared" si="33"/>
        <v>FS</v>
      </c>
      <c r="AK2122" s="151" t="b">
        <f>ISNUMBER(SEARCH("IRT",Table1[[#This Row],[Current_Status]]))</f>
        <v>0</v>
      </c>
      <c r="AL2122" s="152">
        <f>YEAR(Table1[[#This Row],[Project_Initiated]])</f>
        <v>2018</v>
      </c>
      <c r="AM2122" s="87">
        <v>43800</v>
      </c>
      <c r="AN2122" s="87" t="str">
        <f>IF(AND(Table1[[#This Row],[Completed Date]]&gt;="07/01/2019"+0,Table1[[#This Row],[Completed Date]]&lt;="6/30/2020"+0),"FY 19-20",IF(AND(Table1[[#This Row],[Completed Date]]&gt;="07/01/2018"+0,Table1[[#This Row],[Completed Date]]&lt;="6/30/2019"+0),"FY 18-19",""))</f>
        <v>FY 18-19</v>
      </c>
      <c r="AO2122" s="152" t="str">
        <f>IFERROR(FIND("R",Table1[[#This Row],[FS_Priority]]),"")</f>
        <v/>
      </c>
    </row>
    <row r="2123" spans="1:41" hidden="1" x14ac:dyDescent="0.25">
      <c r="A2123" s="202" t="s">
        <v>454</v>
      </c>
      <c r="B2123" s="202" t="s">
        <v>295</v>
      </c>
      <c r="C2123" s="202" t="s">
        <v>454</v>
      </c>
      <c r="D2123" s="213" t="b">
        <v>0</v>
      </c>
      <c r="E2123" s="202" t="s">
        <v>151</v>
      </c>
      <c r="F2123" s="202" t="s">
        <v>3526</v>
      </c>
      <c r="G2123" s="202" t="s">
        <v>295</v>
      </c>
      <c r="H2123" s="202" t="s">
        <v>378</v>
      </c>
      <c r="I2123" s="202" t="s">
        <v>4112</v>
      </c>
      <c r="J2123" s="202" t="s">
        <v>2838</v>
      </c>
      <c r="K2123" s="202" t="s">
        <v>4035</v>
      </c>
      <c r="L2123" s="202" t="s">
        <v>153</v>
      </c>
      <c r="M2123" s="202" t="s">
        <v>4060</v>
      </c>
      <c r="N2123" s="202" t="s">
        <v>295</v>
      </c>
      <c r="O2123" s="202" t="s">
        <v>243</v>
      </c>
      <c r="Q2123" s="202" t="s">
        <v>455</v>
      </c>
      <c r="R2123" s="202" t="s">
        <v>295</v>
      </c>
      <c r="S2123" s="213" t="b">
        <v>0</v>
      </c>
      <c r="V2123" s="212">
        <v>43319</v>
      </c>
      <c r="W2123" s="202" t="s">
        <v>295</v>
      </c>
      <c r="X2123"/>
      <c r="Z2123" s="202" t="s">
        <v>295</v>
      </c>
      <c r="AC2123" s="202" t="s">
        <v>3163</v>
      </c>
      <c r="AE2123" s="202" t="s">
        <v>243</v>
      </c>
      <c r="AF2123" s="202" t="s">
        <v>295</v>
      </c>
      <c r="AG2123" s="202" t="s">
        <v>624</v>
      </c>
      <c r="AH2123" s="212">
        <v>43592</v>
      </c>
      <c r="AI2123" s="202" t="s">
        <v>4932</v>
      </c>
      <c r="AJ2123" s="151" t="str">
        <f t="shared" si="33"/>
        <v>FS</v>
      </c>
      <c r="AK2123" s="151" t="b">
        <f>ISNUMBER(SEARCH("IRT",Table1[[#This Row],[Current_Status]]))</f>
        <v>0</v>
      </c>
      <c r="AL2123" s="152">
        <f>YEAR(Table1[[#This Row],[Project_Initiated]])</f>
        <v>2018</v>
      </c>
      <c r="AM2123" s="87">
        <v>43800</v>
      </c>
      <c r="AN2123" s="87" t="str">
        <f>IF(AND(Table1[[#This Row],[Completed Date]]&gt;="07/01/2019"+0,Table1[[#This Row],[Completed Date]]&lt;="6/30/2020"+0),"FY 19-20",IF(AND(Table1[[#This Row],[Completed Date]]&gt;="07/01/2018"+0,Table1[[#This Row],[Completed Date]]&lt;="6/30/2019"+0),"FY 18-19",""))</f>
        <v>FY 18-19</v>
      </c>
      <c r="AO2123" s="152" t="str">
        <f>IFERROR(FIND("R",Table1[[#This Row],[FS_Priority]]),"")</f>
        <v/>
      </c>
    </row>
    <row r="2124" spans="1:41" hidden="1" x14ac:dyDescent="0.25">
      <c r="A2124" s="202" t="s">
        <v>2938</v>
      </c>
      <c r="B2124" s="202" t="s">
        <v>295</v>
      </c>
      <c r="C2124" s="202" t="s">
        <v>2938</v>
      </c>
      <c r="D2124" s="213" t="b">
        <v>0</v>
      </c>
      <c r="E2124" s="202" t="s">
        <v>151</v>
      </c>
      <c r="F2124" s="202" t="s">
        <v>3488</v>
      </c>
      <c r="G2124" s="202" t="s">
        <v>295</v>
      </c>
      <c r="H2124" s="202" t="s">
        <v>562</v>
      </c>
      <c r="I2124" s="202" t="s">
        <v>3905</v>
      </c>
      <c r="J2124" s="202" t="s">
        <v>2838</v>
      </c>
      <c r="K2124" s="202" t="s">
        <v>4035</v>
      </c>
      <c r="L2124" s="202" t="s">
        <v>153</v>
      </c>
      <c r="M2124" s="202" t="s">
        <v>3906</v>
      </c>
      <c r="N2124" s="202" t="s">
        <v>295</v>
      </c>
      <c r="O2124" s="202" t="s">
        <v>243</v>
      </c>
      <c r="Q2124" s="202" t="s">
        <v>309</v>
      </c>
      <c r="R2124" s="202" t="s">
        <v>295</v>
      </c>
      <c r="S2124" s="213" t="b">
        <v>0</v>
      </c>
      <c r="V2124" s="212">
        <v>43320</v>
      </c>
      <c r="W2124" s="202" t="s">
        <v>295</v>
      </c>
      <c r="X2124"/>
      <c r="Z2124" s="202" t="s">
        <v>295</v>
      </c>
      <c r="AC2124" s="202" t="s">
        <v>3040</v>
      </c>
      <c r="AE2124" s="202" t="s">
        <v>295</v>
      </c>
      <c r="AF2124" s="202" t="s">
        <v>295</v>
      </c>
      <c r="AG2124" s="202" t="s">
        <v>295</v>
      </c>
      <c r="AH2124" s="212">
        <v>43528</v>
      </c>
      <c r="AI2124" s="202" t="s">
        <v>4931</v>
      </c>
      <c r="AJ2124" s="151" t="str">
        <f t="shared" si="33"/>
        <v>FS</v>
      </c>
      <c r="AK2124" s="151" t="b">
        <f>ISNUMBER(SEARCH("IRT",Table1[[#This Row],[Current_Status]]))</f>
        <v>0</v>
      </c>
      <c r="AL2124" s="152">
        <f>YEAR(Table1[[#This Row],[Project_Initiated]])</f>
        <v>2018</v>
      </c>
      <c r="AM2124" s="87">
        <v>43800</v>
      </c>
      <c r="AN2124" s="87" t="str">
        <f>IF(AND(Table1[[#This Row],[Completed Date]]&gt;="07/01/2019"+0,Table1[[#This Row],[Completed Date]]&lt;="6/30/2020"+0),"FY 19-20",IF(AND(Table1[[#This Row],[Completed Date]]&gt;="07/01/2018"+0,Table1[[#This Row],[Completed Date]]&lt;="6/30/2019"+0),"FY 18-19",""))</f>
        <v>FY 18-19</v>
      </c>
      <c r="AO2124" s="152" t="str">
        <f>IFERROR(FIND("R",Table1[[#This Row],[FS_Priority]]),"")</f>
        <v/>
      </c>
    </row>
    <row r="2125" spans="1:41" hidden="1" x14ac:dyDescent="0.25">
      <c r="A2125" s="202" t="s">
        <v>475</v>
      </c>
      <c r="B2125" s="202" t="s">
        <v>295</v>
      </c>
      <c r="C2125" s="202" t="s">
        <v>475</v>
      </c>
      <c r="D2125" s="213" t="b">
        <v>0</v>
      </c>
      <c r="E2125" s="202" t="s">
        <v>151</v>
      </c>
      <c r="F2125" s="202" t="s">
        <v>3493</v>
      </c>
      <c r="G2125" s="202" t="s">
        <v>295</v>
      </c>
      <c r="H2125" s="202" t="s">
        <v>262</v>
      </c>
      <c r="I2125" s="202" t="s">
        <v>472</v>
      </c>
      <c r="J2125" s="202" t="s">
        <v>2838</v>
      </c>
      <c r="K2125" s="202" t="s">
        <v>4035</v>
      </c>
      <c r="L2125" s="202" t="s">
        <v>153</v>
      </c>
      <c r="M2125" s="202" t="s">
        <v>4087</v>
      </c>
      <c r="N2125" s="202" t="s">
        <v>295</v>
      </c>
      <c r="O2125" s="202" t="s">
        <v>263</v>
      </c>
      <c r="Q2125" s="202" t="s">
        <v>318</v>
      </c>
      <c r="R2125" s="202" t="s">
        <v>295</v>
      </c>
      <c r="S2125" s="213" t="b">
        <v>0</v>
      </c>
      <c r="V2125" s="212">
        <v>43320</v>
      </c>
      <c r="W2125" s="202" t="s">
        <v>295</v>
      </c>
      <c r="X2125"/>
      <c r="Z2125" s="202" t="s">
        <v>295</v>
      </c>
      <c r="AC2125" s="202" t="s">
        <v>3008</v>
      </c>
      <c r="AD2125" s="214">
        <v>43362</v>
      </c>
      <c r="AE2125" s="202" t="s">
        <v>583</v>
      </c>
      <c r="AF2125" s="202" t="s">
        <v>295</v>
      </c>
      <c r="AG2125" s="202" t="s">
        <v>2884</v>
      </c>
      <c r="AH2125" s="212">
        <v>43510</v>
      </c>
      <c r="AI2125" s="202" t="s">
        <v>4932</v>
      </c>
      <c r="AJ2125" s="151" t="str">
        <f t="shared" si="33"/>
        <v>FS</v>
      </c>
      <c r="AK2125" s="151" t="b">
        <f>ISNUMBER(SEARCH("IRT",Table1[[#This Row],[Current_Status]]))</f>
        <v>0</v>
      </c>
      <c r="AL2125" s="152">
        <f>YEAR(Table1[[#This Row],[Project_Initiated]])</f>
        <v>2018</v>
      </c>
      <c r="AM2125" s="87">
        <v>43800</v>
      </c>
      <c r="AN2125" s="87" t="str">
        <f>IF(AND(Table1[[#This Row],[Completed Date]]&gt;="07/01/2019"+0,Table1[[#This Row],[Completed Date]]&lt;="6/30/2020"+0),"FY 19-20",IF(AND(Table1[[#This Row],[Completed Date]]&gt;="07/01/2018"+0,Table1[[#This Row],[Completed Date]]&lt;="6/30/2019"+0),"FY 18-19",""))</f>
        <v>FY 18-19</v>
      </c>
      <c r="AO2125" s="152" t="str">
        <f>IFERROR(FIND("R",Table1[[#This Row],[FS_Priority]]),"")</f>
        <v/>
      </c>
    </row>
    <row r="2126" spans="1:41" hidden="1" x14ac:dyDescent="0.25">
      <c r="A2126" s="202" t="s">
        <v>388</v>
      </c>
      <c r="B2126" s="202" t="s">
        <v>295</v>
      </c>
      <c r="C2126" s="202" t="s">
        <v>388</v>
      </c>
      <c r="D2126" s="213" t="b">
        <v>0</v>
      </c>
      <c r="E2126" s="202" t="s">
        <v>141</v>
      </c>
      <c r="F2126" s="202" t="s">
        <v>3408</v>
      </c>
      <c r="G2126" s="202" t="s">
        <v>295</v>
      </c>
      <c r="H2126" s="202" t="s">
        <v>549</v>
      </c>
      <c r="I2126" s="202" t="s">
        <v>4003</v>
      </c>
      <c r="J2126" s="202" t="s">
        <v>2838</v>
      </c>
      <c r="K2126" s="202" t="s">
        <v>3951</v>
      </c>
      <c r="L2126" s="202" t="s">
        <v>381</v>
      </c>
      <c r="M2126" s="202" t="s">
        <v>3990</v>
      </c>
      <c r="N2126" s="202" t="s">
        <v>295</v>
      </c>
      <c r="O2126" s="202" t="s">
        <v>243</v>
      </c>
      <c r="Q2126" s="202" t="s">
        <v>318</v>
      </c>
      <c r="R2126" s="202" t="s">
        <v>295</v>
      </c>
      <c r="S2126" s="213" t="b">
        <v>0</v>
      </c>
      <c r="V2126" s="212">
        <v>43321</v>
      </c>
      <c r="W2126" s="202" t="s">
        <v>295</v>
      </c>
      <c r="X2126"/>
      <c r="Z2126" s="202" t="s">
        <v>295</v>
      </c>
      <c r="AC2126" s="202" t="s">
        <v>3163</v>
      </c>
      <c r="AE2126" s="202" t="s">
        <v>243</v>
      </c>
      <c r="AF2126" s="202" t="s">
        <v>295</v>
      </c>
      <c r="AG2126" s="202" t="s">
        <v>624</v>
      </c>
      <c r="AH2126" s="212">
        <v>43592</v>
      </c>
      <c r="AI2126" s="202" t="s">
        <v>4932</v>
      </c>
      <c r="AJ2126" s="151" t="str">
        <f t="shared" si="33"/>
        <v>FS</v>
      </c>
      <c r="AK2126" s="151" t="b">
        <f>ISNUMBER(SEARCH("IRT",Table1[[#This Row],[Current_Status]]))</f>
        <v>0</v>
      </c>
      <c r="AL2126" s="152">
        <f>YEAR(Table1[[#This Row],[Project_Initiated]])</f>
        <v>2018</v>
      </c>
      <c r="AM2126" s="87">
        <v>43800</v>
      </c>
      <c r="AN2126" s="87" t="str">
        <f>IF(AND(Table1[[#This Row],[Completed Date]]&gt;="07/01/2019"+0,Table1[[#This Row],[Completed Date]]&lt;="6/30/2020"+0),"FY 19-20",IF(AND(Table1[[#This Row],[Completed Date]]&gt;="07/01/2018"+0,Table1[[#This Row],[Completed Date]]&lt;="6/30/2019"+0),"FY 18-19",""))</f>
        <v>FY 18-19</v>
      </c>
      <c r="AO2126" s="152" t="str">
        <f>IFERROR(FIND("R",Table1[[#This Row],[FS_Priority]]),"")</f>
        <v/>
      </c>
    </row>
    <row r="2127" spans="1:41" hidden="1" x14ac:dyDescent="0.25">
      <c r="A2127" s="202" t="s">
        <v>515</v>
      </c>
      <c r="B2127" s="202" t="s">
        <v>295</v>
      </c>
      <c r="C2127" s="202" t="s">
        <v>515</v>
      </c>
      <c r="D2127" s="213" t="b">
        <v>0</v>
      </c>
      <c r="E2127" s="202" t="s">
        <v>4818</v>
      </c>
      <c r="F2127" s="202" t="s">
        <v>3650</v>
      </c>
      <c r="G2127" s="202" t="s">
        <v>295</v>
      </c>
      <c r="H2127" s="202" t="s">
        <v>545</v>
      </c>
      <c r="I2127" s="202" t="s">
        <v>4281</v>
      </c>
      <c r="J2127" s="202" t="s">
        <v>2838</v>
      </c>
      <c r="K2127" s="202" t="s">
        <v>4268</v>
      </c>
      <c r="L2127" s="202" t="s">
        <v>521</v>
      </c>
      <c r="M2127" s="202" t="s">
        <v>4277</v>
      </c>
      <c r="N2127" s="202" t="s">
        <v>295</v>
      </c>
      <c r="O2127" s="202" t="s">
        <v>243</v>
      </c>
      <c r="Q2127" s="202" t="s">
        <v>324</v>
      </c>
      <c r="R2127" s="202" t="s">
        <v>295</v>
      </c>
      <c r="S2127" s="213" t="b">
        <v>0</v>
      </c>
      <c r="V2127" s="212">
        <v>43321</v>
      </c>
      <c r="W2127" s="202" t="s">
        <v>295</v>
      </c>
      <c r="X2127"/>
      <c r="Z2127" s="202" t="s">
        <v>295</v>
      </c>
      <c r="AC2127" s="202" t="s">
        <v>624</v>
      </c>
      <c r="AE2127" s="202" t="s">
        <v>243</v>
      </c>
      <c r="AF2127" s="202" t="s">
        <v>295</v>
      </c>
      <c r="AG2127" s="202" t="s">
        <v>624</v>
      </c>
      <c r="AH2127" s="212">
        <v>43412</v>
      </c>
      <c r="AI2127" s="202" t="s">
        <v>4932</v>
      </c>
      <c r="AJ2127" s="151" t="str">
        <f t="shared" si="33"/>
        <v>FS</v>
      </c>
      <c r="AK2127" s="151" t="b">
        <f>ISNUMBER(SEARCH("IRT",Table1[[#This Row],[Current_Status]]))</f>
        <v>0</v>
      </c>
      <c r="AL2127" s="152">
        <f>YEAR(Table1[[#This Row],[Project_Initiated]])</f>
        <v>2018</v>
      </c>
      <c r="AM2127" s="87">
        <v>43800</v>
      </c>
      <c r="AN2127" s="87" t="str">
        <f>IF(AND(Table1[[#This Row],[Completed Date]]&gt;="07/01/2019"+0,Table1[[#This Row],[Completed Date]]&lt;="6/30/2020"+0),"FY 19-20",IF(AND(Table1[[#This Row],[Completed Date]]&gt;="07/01/2018"+0,Table1[[#This Row],[Completed Date]]&lt;="6/30/2019"+0),"FY 18-19",""))</f>
        <v>FY 18-19</v>
      </c>
      <c r="AO2127" s="152" t="str">
        <f>IFERROR(FIND("R",Table1[[#This Row],[FS_Priority]]),"")</f>
        <v/>
      </c>
    </row>
    <row r="2128" spans="1:41" hidden="1" x14ac:dyDescent="0.25">
      <c r="A2128" s="202" t="s">
        <v>400</v>
      </c>
      <c r="B2128" s="202" t="s">
        <v>295</v>
      </c>
      <c r="C2128" s="202" t="s">
        <v>400</v>
      </c>
      <c r="D2128" s="213" t="b">
        <v>0</v>
      </c>
      <c r="E2128" s="202" t="s">
        <v>141</v>
      </c>
      <c r="F2128" s="202" t="s">
        <v>3417</v>
      </c>
      <c r="G2128" s="202" t="s">
        <v>295</v>
      </c>
      <c r="H2128" s="202" t="s">
        <v>1143</v>
      </c>
      <c r="I2128" s="202" t="s">
        <v>4011</v>
      </c>
      <c r="J2128" s="202" t="s">
        <v>2838</v>
      </c>
      <c r="K2128" s="202" t="s">
        <v>3951</v>
      </c>
      <c r="L2128" s="202" t="s">
        <v>381</v>
      </c>
      <c r="M2128" s="202" t="s">
        <v>3954</v>
      </c>
      <c r="N2128" s="202" t="s">
        <v>295</v>
      </c>
      <c r="O2128" s="202" t="s">
        <v>243</v>
      </c>
      <c r="Q2128" s="202" t="s">
        <v>401</v>
      </c>
      <c r="R2128" s="202" t="s">
        <v>295</v>
      </c>
      <c r="S2128" s="213" t="b">
        <v>0</v>
      </c>
      <c r="V2128" s="212">
        <v>43321</v>
      </c>
      <c r="W2128" s="202" t="s">
        <v>295</v>
      </c>
      <c r="X2128"/>
      <c r="Z2128" s="202" t="s">
        <v>295</v>
      </c>
      <c r="AC2128" s="202" t="s">
        <v>624</v>
      </c>
      <c r="AE2128" s="202" t="s">
        <v>243</v>
      </c>
      <c r="AF2128" s="202" t="s">
        <v>295</v>
      </c>
      <c r="AG2128" s="202" t="s">
        <v>624</v>
      </c>
      <c r="AH2128" s="212">
        <v>43412</v>
      </c>
      <c r="AI2128" s="202" t="s">
        <v>4932</v>
      </c>
      <c r="AJ2128" s="151" t="str">
        <f t="shared" si="33"/>
        <v>FS</v>
      </c>
      <c r="AK2128" s="151" t="b">
        <f>ISNUMBER(SEARCH("IRT",Table1[[#This Row],[Current_Status]]))</f>
        <v>0</v>
      </c>
      <c r="AL2128" s="152">
        <f>YEAR(Table1[[#This Row],[Project_Initiated]])</f>
        <v>2018</v>
      </c>
      <c r="AM2128" s="87">
        <v>43800</v>
      </c>
      <c r="AN2128" s="87" t="str">
        <f>IF(AND(Table1[[#This Row],[Completed Date]]&gt;="07/01/2019"+0,Table1[[#This Row],[Completed Date]]&lt;="6/30/2020"+0),"FY 19-20",IF(AND(Table1[[#This Row],[Completed Date]]&gt;="07/01/2018"+0,Table1[[#This Row],[Completed Date]]&lt;="6/30/2019"+0),"FY 18-19",""))</f>
        <v>FY 18-19</v>
      </c>
      <c r="AO2128" s="152" t="str">
        <f>IFERROR(FIND("R",Table1[[#This Row],[FS_Priority]]),"")</f>
        <v/>
      </c>
    </row>
    <row r="2129" spans="1:41" hidden="1" x14ac:dyDescent="0.25">
      <c r="A2129" s="202" t="s">
        <v>441</v>
      </c>
      <c r="B2129" s="202" t="s">
        <v>295</v>
      </c>
      <c r="C2129" s="202" t="s">
        <v>441</v>
      </c>
      <c r="D2129" s="213" t="b">
        <v>0</v>
      </c>
      <c r="E2129" s="202" t="s">
        <v>151</v>
      </c>
      <c r="F2129" s="202" t="s">
        <v>3518</v>
      </c>
      <c r="G2129" s="202" t="s">
        <v>295</v>
      </c>
      <c r="H2129" s="202" t="s">
        <v>378</v>
      </c>
      <c r="I2129" s="202" t="s">
        <v>4104</v>
      </c>
      <c r="J2129" s="202" t="s">
        <v>2838</v>
      </c>
      <c r="K2129" s="202" t="s">
        <v>4035</v>
      </c>
      <c r="L2129" s="202" t="s">
        <v>153</v>
      </c>
      <c r="M2129" s="202" t="s">
        <v>4105</v>
      </c>
      <c r="N2129" s="202" t="s">
        <v>295</v>
      </c>
      <c r="O2129" s="202" t="s">
        <v>263</v>
      </c>
      <c r="Q2129" s="202" t="s">
        <v>442</v>
      </c>
      <c r="R2129" s="202" t="s">
        <v>295</v>
      </c>
      <c r="S2129" s="213" t="b">
        <v>0</v>
      </c>
      <c r="V2129" s="212">
        <v>43305</v>
      </c>
      <c r="W2129" s="202" t="s">
        <v>295</v>
      </c>
      <c r="X2129"/>
      <c r="Z2129" s="202" t="s">
        <v>295</v>
      </c>
      <c r="AC2129" s="202" t="s">
        <v>3154</v>
      </c>
      <c r="AD2129" s="214">
        <v>43362</v>
      </c>
      <c r="AE2129" s="202" t="s">
        <v>583</v>
      </c>
      <c r="AF2129" s="202" t="s">
        <v>295</v>
      </c>
      <c r="AG2129" s="202" t="s">
        <v>2884</v>
      </c>
      <c r="AH2129" s="212">
        <v>43586</v>
      </c>
      <c r="AI2129" s="202" t="s">
        <v>4932</v>
      </c>
      <c r="AJ2129" s="151" t="str">
        <f t="shared" si="33"/>
        <v>FS</v>
      </c>
      <c r="AK2129" s="151" t="b">
        <f>ISNUMBER(SEARCH("IRT",Table1[[#This Row],[Current_Status]]))</f>
        <v>0</v>
      </c>
      <c r="AL2129" s="152">
        <f>YEAR(Table1[[#This Row],[Project_Initiated]])</f>
        <v>2018</v>
      </c>
      <c r="AM2129" s="87">
        <v>43800</v>
      </c>
      <c r="AN2129" s="87" t="str">
        <f>IF(AND(Table1[[#This Row],[Completed Date]]&gt;="07/01/2019"+0,Table1[[#This Row],[Completed Date]]&lt;="6/30/2020"+0),"FY 19-20",IF(AND(Table1[[#This Row],[Completed Date]]&gt;="07/01/2018"+0,Table1[[#This Row],[Completed Date]]&lt;="6/30/2019"+0),"FY 18-19",""))</f>
        <v>FY 18-19</v>
      </c>
      <c r="AO2129" s="152" t="str">
        <f>IFERROR(FIND("R",Table1[[#This Row],[FS_Priority]]),"")</f>
        <v/>
      </c>
    </row>
    <row r="2130" spans="1:41" hidden="1" x14ac:dyDescent="0.25">
      <c r="A2130" s="202" t="s">
        <v>981</v>
      </c>
      <c r="B2130" s="202" t="s">
        <v>295</v>
      </c>
      <c r="C2130" s="202" t="s">
        <v>981</v>
      </c>
      <c r="D2130" s="213" t="b">
        <v>0</v>
      </c>
      <c r="E2130" s="202" t="s">
        <v>76</v>
      </c>
      <c r="F2130" s="202" t="s">
        <v>3316</v>
      </c>
      <c r="G2130" s="202" t="s">
        <v>295</v>
      </c>
      <c r="H2130" s="202" t="s">
        <v>369</v>
      </c>
      <c r="I2130" s="202" t="s">
        <v>3887</v>
      </c>
      <c r="J2130" s="202" t="s">
        <v>2838</v>
      </c>
      <c r="K2130" s="202" t="s">
        <v>3856</v>
      </c>
      <c r="L2130" s="202" t="s">
        <v>77</v>
      </c>
      <c r="M2130" s="202" t="s">
        <v>3888</v>
      </c>
      <c r="N2130" s="202" t="s">
        <v>295</v>
      </c>
      <c r="O2130" s="202" t="s">
        <v>243</v>
      </c>
      <c r="Q2130" s="202" t="s">
        <v>264</v>
      </c>
      <c r="R2130" s="202" t="s">
        <v>295</v>
      </c>
      <c r="S2130" s="213" t="b">
        <v>1</v>
      </c>
      <c r="V2130" s="212">
        <v>43321</v>
      </c>
      <c r="W2130" s="202" t="s">
        <v>295</v>
      </c>
      <c r="X2130"/>
      <c r="Z2130" s="202" t="s">
        <v>295</v>
      </c>
      <c r="AC2130" s="202" t="s">
        <v>624</v>
      </c>
      <c r="AD2130" s="167"/>
      <c r="AE2130" s="202" t="s">
        <v>243</v>
      </c>
      <c r="AF2130" s="202" t="s">
        <v>295</v>
      </c>
      <c r="AG2130" s="202" t="s">
        <v>624</v>
      </c>
      <c r="AH2130" s="214">
        <v>43383</v>
      </c>
      <c r="AI2130" s="202" t="s">
        <v>4932</v>
      </c>
      <c r="AJ2130" s="151" t="str">
        <f t="shared" si="33"/>
        <v>FS</v>
      </c>
      <c r="AK2130" s="151" t="b">
        <f>ISNUMBER(SEARCH("IRT",Table1[[#This Row],[Current_Status]]))</f>
        <v>0</v>
      </c>
      <c r="AL2130" s="152">
        <f>YEAR(Table1[[#This Row],[Project_Initiated]])</f>
        <v>2018</v>
      </c>
      <c r="AM2130" s="87">
        <v>43800</v>
      </c>
      <c r="AN2130" s="87" t="str">
        <f>IF(AND(Table1[[#This Row],[Completed Date]]&gt;="07/01/2019"+0,Table1[[#This Row],[Completed Date]]&lt;="6/30/2020"+0),"FY 19-20",IF(AND(Table1[[#This Row],[Completed Date]]&gt;="07/01/2018"+0,Table1[[#This Row],[Completed Date]]&lt;="6/30/2019"+0),"FY 18-19",""))</f>
        <v>FY 18-19</v>
      </c>
      <c r="AO2130" s="152" t="str">
        <f>IFERROR(FIND("R",Table1[[#This Row],[FS_Priority]]),"")</f>
        <v/>
      </c>
    </row>
    <row r="2131" spans="1:41" hidden="1" x14ac:dyDescent="0.25">
      <c r="A2131" s="202" t="s">
        <v>469</v>
      </c>
      <c r="B2131" s="202" t="s">
        <v>295</v>
      </c>
      <c r="C2131" s="202" t="s">
        <v>469</v>
      </c>
      <c r="D2131" s="213" t="b">
        <v>0</v>
      </c>
      <c r="E2131" s="202" t="s">
        <v>151</v>
      </c>
      <c r="F2131" s="202" t="s">
        <v>3536</v>
      </c>
      <c r="G2131" s="202" t="s">
        <v>295</v>
      </c>
      <c r="H2131" s="202" t="s">
        <v>525</v>
      </c>
      <c r="I2131" s="202" t="s">
        <v>4121</v>
      </c>
      <c r="J2131" s="202" t="s">
        <v>2838</v>
      </c>
      <c r="K2131" s="202" t="s">
        <v>4035</v>
      </c>
      <c r="L2131" s="202" t="s">
        <v>153</v>
      </c>
      <c r="M2131" s="202" t="s">
        <v>4036</v>
      </c>
      <c r="N2131" s="202" t="s">
        <v>295</v>
      </c>
      <c r="O2131" s="202" t="s">
        <v>243</v>
      </c>
      <c r="Q2131" s="202" t="s">
        <v>470</v>
      </c>
      <c r="R2131" s="202" t="s">
        <v>295</v>
      </c>
      <c r="S2131" s="213" t="b">
        <v>0</v>
      </c>
      <c r="V2131" s="212">
        <v>43322</v>
      </c>
      <c r="W2131" s="202" t="s">
        <v>295</v>
      </c>
      <c r="X2131"/>
      <c r="Z2131" s="202" t="s">
        <v>295</v>
      </c>
      <c r="AC2131" s="202" t="s">
        <v>624</v>
      </c>
      <c r="AE2131" s="202" t="s">
        <v>243</v>
      </c>
      <c r="AF2131" s="202" t="s">
        <v>295</v>
      </c>
      <c r="AG2131" s="202" t="s">
        <v>624</v>
      </c>
      <c r="AH2131" s="212">
        <v>43480</v>
      </c>
      <c r="AI2131" s="202" t="s">
        <v>4932</v>
      </c>
      <c r="AJ2131" s="151" t="str">
        <f t="shared" si="33"/>
        <v>FS</v>
      </c>
      <c r="AK2131" s="151" t="b">
        <f>ISNUMBER(SEARCH("IRT",Table1[[#This Row],[Current_Status]]))</f>
        <v>0</v>
      </c>
      <c r="AL2131" s="152">
        <f>YEAR(Table1[[#This Row],[Project_Initiated]])</f>
        <v>2018</v>
      </c>
      <c r="AM2131" s="87">
        <v>43800</v>
      </c>
      <c r="AN2131" s="87" t="str">
        <f>IF(AND(Table1[[#This Row],[Completed Date]]&gt;="07/01/2019"+0,Table1[[#This Row],[Completed Date]]&lt;="6/30/2020"+0),"FY 19-20",IF(AND(Table1[[#This Row],[Completed Date]]&gt;="07/01/2018"+0,Table1[[#This Row],[Completed Date]]&lt;="6/30/2019"+0),"FY 18-19",""))</f>
        <v>FY 18-19</v>
      </c>
      <c r="AO2131" s="152" t="str">
        <f>IFERROR(FIND("R",Table1[[#This Row],[FS_Priority]]),"")</f>
        <v/>
      </c>
    </row>
    <row r="2132" spans="1:41" hidden="1" x14ac:dyDescent="0.25">
      <c r="A2132" s="202" t="s">
        <v>499</v>
      </c>
      <c r="B2132" s="202" t="s">
        <v>295</v>
      </c>
      <c r="C2132" s="202" t="s">
        <v>499</v>
      </c>
      <c r="D2132" s="213" t="b">
        <v>0</v>
      </c>
      <c r="E2132" s="202" t="s">
        <v>215</v>
      </c>
      <c r="F2132" s="202" t="s">
        <v>3635</v>
      </c>
      <c r="G2132" s="202" t="s">
        <v>295</v>
      </c>
      <c r="H2132" s="202" t="s">
        <v>541</v>
      </c>
      <c r="I2132" s="202" t="s">
        <v>4263</v>
      </c>
      <c r="J2132" s="202" t="s">
        <v>2838</v>
      </c>
      <c r="K2132" s="202" t="s">
        <v>4842</v>
      </c>
      <c r="L2132" s="202" t="s">
        <v>518</v>
      </c>
      <c r="M2132" s="202" t="s">
        <v>4264</v>
      </c>
      <c r="N2132" s="202" t="s">
        <v>295</v>
      </c>
      <c r="O2132" s="202" t="s">
        <v>243</v>
      </c>
      <c r="Q2132" s="202" t="s">
        <v>323</v>
      </c>
      <c r="R2132" s="202" t="s">
        <v>295</v>
      </c>
      <c r="S2132" s="213" t="b">
        <v>0</v>
      </c>
      <c r="V2132" s="212">
        <v>43326</v>
      </c>
      <c r="W2132" s="202" t="s">
        <v>295</v>
      </c>
      <c r="X2132"/>
      <c r="Z2132" s="202" t="s">
        <v>295</v>
      </c>
      <c r="AC2132" s="202" t="s">
        <v>624</v>
      </c>
      <c r="AE2132" s="202" t="s">
        <v>243</v>
      </c>
      <c r="AF2132" s="202" t="s">
        <v>295</v>
      </c>
      <c r="AG2132" s="202" t="s">
        <v>624</v>
      </c>
      <c r="AH2132" s="212">
        <v>43392</v>
      </c>
      <c r="AI2132" s="202" t="s">
        <v>4932</v>
      </c>
      <c r="AJ2132" s="151" t="str">
        <f t="shared" si="33"/>
        <v>FS</v>
      </c>
      <c r="AK2132" s="151" t="b">
        <f>ISNUMBER(SEARCH("IRT",Table1[[#This Row],[Current_Status]]))</f>
        <v>0</v>
      </c>
      <c r="AL2132" s="152">
        <f>YEAR(Table1[[#This Row],[Project_Initiated]])</f>
        <v>2018</v>
      </c>
      <c r="AM2132" s="87">
        <v>43800</v>
      </c>
      <c r="AN2132" s="87" t="str">
        <f>IF(AND(Table1[[#This Row],[Completed Date]]&gt;="07/01/2019"+0,Table1[[#This Row],[Completed Date]]&lt;="6/30/2020"+0),"FY 19-20",IF(AND(Table1[[#This Row],[Completed Date]]&gt;="07/01/2018"+0,Table1[[#This Row],[Completed Date]]&lt;="6/30/2019"+0),"FY 18-19",""))</f>
        <v>FY 18-19</v>
      </c>
      <c r="AO2132" s="152" t="str">
        <f>IFERROR(FIND("R",Table1[[#This Row],[FS_Priority]]),"")</f>
        <v/>
      </c>
    </row>
    <row r="2133" spans="1:41" hidden="1" x14ac:dyDescent="0.25">
      <c r="A2133" s="202" t="s">
        <v>458</v>
      </c>
      <c r="B2133" s="202" t="s">
        <v>295</v>
      </c>
      <c r="C2133" s="202" t="s">
        <v>458</v>
      </c>
      <c r="D2133" s="213" t="b">
        <v>0</v>
      </c>
      <c r="E2133" s="202" t="s">
        <v>151</v>
      </c>
      <c r="F2133" s="202" t="s">
        <v>3528</v>
      </c>
      <c r="G2133" s="202" t="s">
        <v>295</v>
      </c>
      <c r="H2133" s="202" t="s">
        <v>556</v>
      </c>
      <c r="I2133" s="202" t="s">
        <v>4114</v>
      </c>
      <c r="J2133" s="202" t="s">
        <v>2838</v>
      </c>
      <c r="K2133" s="202" t="s">
        <v>4035</v>
      </c>
      <c r="L2133" s="202" t="s">
        <v>153</v>
      </c>
      <c r="M2133" s="202" t="s">
        <v>4094</v>
      </c>
      <c r="N2133" s="202" t="s">
        <v>295</v>
      </c>
      <c r="O2133" s="202" t="s">
        <v>263</v>
      </c>
      <c r="Q2133" s="202" t="s">
        <v>459</v>
      </c>
      <c r="R2133" s="202" t="s">
        <v>295</v>
      </c>
      <c r="S2133" s="213" t="b">
        <v>0</v>
      </c>
      <c r="V2133" s="212">
        <v>43326</v>
      </c>
      <c r="W2133" s="202" t="s">
        <v>295</v>
      </c>
      <c r="X2133"/>
      <c r="Z2133" s="202" t="s">
        <v>295</v>
      </c>
      <c r="AC2133" s="202" t="s">
        <v>3117</v>
      </c>
      <c r="AE2133" s="202" t="s">
        <v>257</v>
      </c>
      <c r="AF2133" s="202" t="s">
        <v>5119</v>
      </c>
      <c r="AG2133" s="202" t="s">
        <v>2884</v>
      </c>
      <c r="AH2133" s="212">
        <v>43570</v>
      </c>
      <c r="AI2133" s="202" t="s">
        <v>4932</v>
      </c>
      <c r="AJ2133" s="151" t="str">
        <f t="shared" si="33"/>
        <v>FS</v>
      </c>
      <c r="AK2133" s="151" t="b">
        <f>ISNUMBER(SEARCH("IRT",Table1[[#This Row],[Current_Status]]))</f>
        <v>0</v>
      </c>
      <c r="AL2133" s="152">
        <f>YEAR(Table1[[#This Row],[Project_Initiated]])</f>
        <v>2018</v>
      </c>
      <c r="AM2133" s="87">
        <v>43800</v>
      </c>
      <c r="AN2133" s="87" t="str">
        <f>IF(AND(Table1[[#This Row],[Completed Date]]&gt;="07/01/2019"+0,Table1[[#This Row],[Completed Date]]&lt;="6/30/2020"+0),"FY 19-20",IF(AND(Table1[[#This Row],[Completed Date]]&gt;="07/01/2018"+0,Table1[[#This Row],[Completed Date]]&lt;="6/30/2019"+0),"FY 18-19",""))</f>
        <v>FY 18-19</v>
      </c>
      <c r="AO2133" s="152" t="str">
        <f>IFERROR(FIND("R",Table1[[#This Row],[FS_Priority]]),"")</f>
        <v/>
      </c>
    </row>
    <row r="2134" spans="1:41" hidden="1" x14ac:dyDescent="0.25">
      <c r="A2134" s="202" t="s">
        <v>982</v>
      </c>
      <c r="B2134" s="202" t="s">
        <v>295</v>
      </c>
      <c r="C2134" s="202" t="s">
        <v>982</v>
      </c>
      <c r="D2134" s="213" t="b">
        <v>0</v>
      </c>
      <c r="E2134" s="202" t="s">
        <v>151</v>
      </c>
      <c r="F2134" s="202" t="s">
        <v>3468</v>
      </c>
      <c r="G2134" s="202" t="s">
        <v>295</v>
      </c>
      <c r="H2134" s="202" t="s">
        <v>116</v>
      </c>
      <c r="I2134" s="202" t="s">
        <v>4045</v>
      </c>
      <c r="J2134" s="202" t="s">
        <v>2838</v>
      </c>
      <c r="K2134" s="202" t="s">
        <v>4035</v>
      </c>
      <c r="L2134" s="202" t="s">
        <v>153</v>
      </c>
      <c r="M2134" s="202" t="s">
        <v>4043</v>
      </c>
      <c r="N2134" s="202" t="s">
        <v>295</v>
      </c>
      <c r="O2134" s="202" t="s">
        <v>263</v>
      </c>
      <c r="Q2134" s="202" t="s">
        <v>295</v>
      </c>
      <c r="R2134" s="202" t="s">
        <v>326</v>
      </c>
      <c r="S2134" s="213" t="b">
        <v>1</v>
      </c>
      <c r="V2134" s="212">
        <v>43269</v>
      </c>
      <c r="W2134" s="202" t="s">
        <v>295</v>
      </c>
      <c r="X2134"/>
      <c r="Z2134" s="202" t="s">
        <v>295</v>
      </c>
      <c r="AC2134" s="202" t="s">
        <v>2873</v>
      </c>
      <c r="AE2134" s="202" t="s">
        <v>583</v>
      </c>
      <c r="AF2134" s="202" t="s">
        <v>295</v>
      </c>
      <c r="AG2134" s="202" t="s">
        <v>2884</v>
      </c>
      <c r="AH2134" s="212">
        <v>43448</v>
      </c>
      <c r="AI2134" s="202" t="s">
        <v>4935</v>
      </c>
      <c r="AJ2134" s="151" t="str">
        <f t="shared" si="33"/>
        <v>FS</v>
      </c>
      <c r="AK2134" s="151" t="b">
        <f>ISNUMBER(SEARCH("IRT",Table1[[#This Row],[Current_Status]]))</f>
        <v>0</v>
      </c>
      <c r="AL2134" s="152">
        <f>YEAR(Table1[[#This Row],[Project_Initiated]])</f>
        <v>2018</v>
      </c>
      <c r="AM2134" s="87">
        <v>43800</v>
      </c>
      <c r="AN2134" s="87" t="str">
        <f>IF(AND(Table1[[#This Row],[Completed Date]]&gt;="07/01/2019"+0,Table1[[#This Row],[Completed Date]]&lt;="6/30/2020"+0),"FY 19-20",IF(AND(Table1[[#This Row],[Completed Date]]&gt;="07/01/2018"+0,Table1[[#This Row],[Completed Date]]&lt;="6/30/2019"+0),"FY 18-19",""))</f>
        <v>FY 18-19</v>
      </c>
      <c r="AO2134" s="152" t="str">
        <f>IFERROR(FIND("R",Table1[[#This Row],[FS_Priority]]),"")</f>
        <v/>
      </c>
    </row>
    <row r="2135" spans="1:41" hidden="1" x14ac:dyDescent="0.25">
      <c r="A2135" s="202" t="s">
        <v>983</v>
      </c>
      <c r="B2135" s="202" t="s">
        <v>295</v>
      </c>
      <c r="C2135" s="202" t="s">
        <v>983</v>
      </c>
      <c r="D2135" s="213" t="b">
        <v>0</v>
      </c>
      <c r="E2135" s="202" t="s">
        <v>151</v>
      </c>
      <c r="F2135" s="202" t="s">
        <v>3457</v>
      </c>
      <c r="G2135" s="202" t="s">
        <v>295</v>
      </c>
      <c r="H2135" s="202" t="s">
        <v>116</v>
      </c>
      <c r="I2135" s="202" t="s">
        <v>3884</v>
      </c>
      <c r="J2135" s="202" t="s">
        <v>2838</v>
      </c>
      <c r="K2135" s="202" t="s">
        <v>4035</v>
      </c>
      <c r="L2135" s="202" t="s">
        <v>153</v>
      </c>
      <c r="M2135" s="202" t="s">
        <v>4043</v>
      </c>
      <c r="N2135" s="202" t="s">
        <v>295</v>
      </c>
      <c r="O2135" s="202" t="s">
        <v>263</v>
      </c>
      <c r="Q2135" s="202" t="s">
        <v>295</v>
      </c>
      <c r="R2135" s="202" t="s">
        <v>327</v>
      </c>
      <c r="S2135" s="213" t="b">
        <v>1</v>
      </c>
      <c r="V2135" s="212">
        <v>43269</v>
      </c>
      <c r="W2135" s="202" t="s">
        <v>295</v>
      </c>
      <c r="X2135"/>
      <c r="Z2135" s="202" t="s">
        <v>295</v>
      </c>
      <c r="AC2135" s="202" t="s">
        <v>2795</v>
      </c>
      <c r="AE2135" s="202" t="s">
        <v>583</v>
      </c>
      <c r="AF2135" s="202" t="s">
        <v>295</v>
      </c>
      <c r="AG2135" s="202" t="s">
        <v>2884</v>
      </c>
      <c r="AH2135" s="212">
        <v>43412</v>
      </c>
      <c r="AI2135" s="202" t="s">
        <v>4935</v>
      </c>
      <c r="AJ2135" s="151" t="str">
        <f t="shared" si="33"/>
        <v>FS</v>
      </c>
      <c r="AK2135" s="151" t="b">
        <f>ISNUMBER(SEARCH("IRT",Table1[[#This Row],[Current_Status]]))</f>
        <v>0</v>
      </c>
      <c r="AL2135" s="152">
        <f>YEAR(Table1[[#This Row],[Project_Initiated]])</f>
        <v>2018</v>
      </c>
      <c r="AM2135" s="87">
        <v>43800</v>
      </c>
      <c r="AN2135" s="87" t="str">
        <f>IF(AND(Table1[[#This Row],[Completed Date]]&gt;="07/01/2019"+0,Table1[[#This Row],[Completed Date]]&lt;="6/30/2020"+0),"FY 19-20",IF(AND(Table1[[#This Row],[Completed Date]]&gt;="07/01/2018"+0,Table1[[#This Row],[Completed Date]]&lt;="6/30/2019"+0),"FY 18-19",""))</f>
        <v>FY 18-19</v>
      </c>
      <c r="AO2135" s="152" t="str">
        <f>IFERROR(FIND("R",Table1[[#This Row],[FS_Priority]]),"")</f>
        <v/>
      </c>
    </row>
    <row r="2136" spans="1:41" hidden="1" x14ac:dyDescent="0.25">
      <c r="A2136" s="202" t="s">
        <v>984</v>
      </c>
      <c r="B2136" s="202" t="s">
        <v>295</v>
      </c>
      <c r="C2136" s="202" t="s">
        <v>984</v>
      </c>
      <c r="D2136" s="213" t="b">
        <v>0</v>
      </c>
      <c r="E2136" s="202" t="s">
        <v>371</v>
      </c>
      <c r="F2136" s="202" t="s">
        <v>3339</v>
      </c>
      <c r="G2136" s="202" t="s">
        <v>725</v>
      </c>
      <c r="H2136" s="202" t="s">
        <v>562</v>
      </c>
      <c r="I2136" s="202" t="s">
        <v>3912</v>
      </c>
      <c r="J2136" s="202" t="s">
        <v>2851</v>
      </c>
      <c r="K2136" s="202" t="s">
        <v>295</v>
      </c>
      <c r="L2136" s="202" t="s">
        <v>295</v>
      </c>
      <c r="M2136" s="202" t="s">
        <v>3906</v>
      </c>
      <c r="N2136" s="202" t="s">
        <v>295</v>
      </c>
      <c r="O2136" s="202" t="s">
        <v>243</v>
      </c>
      <c r="Q2136" s="202" t="s">
        <v>295</v>
      </c>
      <c r="R2136" s="202" t="s">
        <v>295</v>
      </c>
      <c r="S2136" s="213" t="b">
        <v>0</v>
      </c>
      <c r="V2136" s="212">
        <v>43328</v>
      </c>
      <c r="W2136" s="202" t="s">
        <v>295</v>
      </c>
      <c r="X2136"/>
      <c r="Z2136" s="202" t="s">
        <v>295</v>
      </c>
      <c r="AC2136" s="202" t="s">
        <v>2858</v>
      </c>
      <c r="AE2136" s="202" t="s">
        <v>295</v>
      </c>
      <c r="AF2136" s="202" t="s">
        <v>295</v>
      </c>
      <c r="AG2136" s="202" t="s">
        <v>295</v>
      </c>
      <c r="AH2136" s="212">
        <v>43447</v>
      </c>
      <c r="AI2136" s="202" t="s">
        <v>4932</v>
      </c>
      <c r="AJ2136" s="151" t="str">
        <f t="shared" si="33"/>
        <v>FS</v>
      </c>
      <c r="AK2136" s="151" t="b">
        <f>ISNUMBER(SEARCH("IRT",Table1[[#This Row],[Current_Status]]))</f>
        <v>0</v>
      </c>
      <c r="AL2136" s="152">
        <f>YEAR(Table1[[#This Row],[Project_Initiated]])</f>
        <v>2018</v>
      </c>
      <c r="AM2136" s="87">
        <v>43800</v>
      </c>
      <c r="AN2136" s="87" t="str">
        <f>IF(AND(Table1[[#This Row],[Completed Date]]&gt;="07/01/2019"+0,Table1[[#This Row],[Completed Date]]&lt;="6/30/2020"+0),"FY 19-20",IF(AND(Table1[[#This Row],[Completed Date]]&gt;="07/01/2018"+0,Table1[[#This Row],[Completed Date]]&lt;="6/30/2019"+0),"FY 18-19",""))</f>
        <v>FY 18-19</v>
      </c>
      <c r="AO2136" s="152" t="str">
        <f>IFERROR(FIND("R",Table1[[#This Row],[FS_Priority]]),"")</f>
        <v/>
      </c>
    </row>
    <row r="2137" spans="1:41" hidden="1" x14ac:dyDescent="0.25">
      <c r="A2137" s="202" t="s">
        <v>985</v>
      </c>
      <c r="B2137" s="202" t="s">
        <v>295</v>
      </c>
      <c r="C2137" s="202" t="s">
        <v>985</v>
      </c>
      <c r="D2137" s="213" t="b">
        <v>0</v>
      </c>
      <c r="E2137" s="202" t="s">
        <v>151</v>
      </c>
      <c r="F2137" s="202" t="s">
        <v>3454</v>
      </c>
      <c r="G2137" s="202" t="s">
        <v>986</v>
      </c>
      <c r="H2137" s="202" t="s">
        <v>525</v>
      </c>
      <c r="I2137" s="202" t="s">
        <v>4037</v>
      </c>
      <c r="J2137" s="202" t="s">
        <v>2854</v>
      </c>
      <c r="K2137" s="202" t="s">
        <v>4035</v>
      </c>
      <c r="L2137" s="202" t="s">
        <v>153</v>
      </c>
      <c r="M2137" s="202" t="s">
        <v>3907</v>
      </c>
      <c r="N2137" s="202" t="s">
        <v>295</v>
      </c>
      <c r="O2137" s="202" t="s">
        <v>263</v>
      </c>
      <c r="Q2137" s="202" t="s">
        <v>295</v>
      </c>
      <c r="R2137" s="202" t="s">
        <v>295</v>
      </c>
      <c r="S2137" s="213" t="b">
        <v>0</v>
      </c>
      <c r="V2137" s="212">
        <v>43328</v>
      </c>
      <c r="W2137" s="202" t="s">
        <v>295</v>
      </c>
      <c r="X2137"/>
      <c r="Z2137" s="202" t="s">
        <v>295</v>
      </c>
      <c r="AC2137" s="202" t="s">
        <v>295</v>
      </c>
      <c r="AE2137" s="202" t="s">
        <v>295</v>
      </c>
      <c r="AF2137" s="202" t="s">
        <v>295</v>
      </c>
      <c r="AG2137" s="202" t="s">
        <v>2883</v>
      </c>
      <c r="AH2137" s="212">
        <v>43391</v>
      </c>
      <c r="AI2137" s="202" t="s">
        <v>4932</v>
      </c>
      <c r="AJ2137" s="151" t="str">
        <f t="shared" si="33"/>
        <v>FS</v>
      </c>
      <c r="AK2137" s="151" t="b">
        <f>ISNUMBER(SEARCH("IRT",Table1[[#This Row],[Current_Status]]))</f>
        <v>0</v>
      </c>
      <c r="AL2137" s="152">
        <f>YEAR(Table1[[#This Row],[Project_Initiated]])</f>
        <v>2018</v>
      </c>
      <c r="AM2137" s="87">
        <v>43800</v>
      </c>
      <c r="AN2137" s="87" t="str">
        <f>IF(AND(Table1[[#This Row],[Completed Date]]&gt;="07/01/2019"+0,Table1[[#This Row],[Completed Date]]&lt;="6/30/2020"+0),"FY 19-20",IF(AND(Table1[[#This Row],[Completed Date]]&gt;="07/01/2018"+0,Table1[[#This Row],[Completed Date]]&lt;="6/30/2019"+0),"FY 18-19",""))</f>
        <v>FY 18-19</v>
      </c>
      <c r="AO2137" s="152" t="str">
        <f>IFERROR(FIND("R",Table1[[#This Row],[FS_Priority]]),"")</f>
        <v/>
      </c>
    </row>
    <row r="2138" spans="1:41" hidden="1" x14ac:dyDescent="0.25">
      <c r="A2138" s="202" t="s">
        <v>435</v>
      </c>
      <c r="B2138" s="202" t="s">
        <v>295</v>
      </c>
      <c r="C2138" s="202" t="s">
        <v>435</v>
      </c>
      <c r="D2138" s="213" t="b">
        <v>0</v>
      </c>
      <c r="E2138" s="202" t="s">
        <v>151</v>
      </c>
      <c r="F2138" s="202" t="s">
        <v>3515</v>
      </c>
      <c r="G2138" s="202" t="s">
        <v>295</v>
      </c>
      <c r="H2138" s="202" t="s">
        <v>75</v>
      </c>
      <c r="I2138" s="202" t="s">
        <v>295</v>
      </c>
      <c r="J2138" s="202" t="s">
        <v>2838</v>
      </c>
      <c r="K2138" s="202" t="s">
        <v>4035</v>
      </c>
      <c r="L2138" s="202" t="s">
        <v>153</v>
      </c>
      <c r="M2138" s="202" t="s">
        <v>4048</v>
      </c>
      <c r="N2138" s="202" t="s">
        <v>295</v>
      </c>
      <c r="O2138" s="202" t="s">
        <v>243</v>
      </c>
      <c r="Q2138" s="202" t="s">
        <v>436</v>
      </c>
      <c r="R2138" s="202" t="s">
        <v>295</v>
      </c>
      <c r="S2138" s="213" t="b">
        <v>0</v>
      </c>
      <c r="V2138" s="212">
        <v>43332</v>
      </c>
      <c r="W2138" s="202" t="s">
        <v>295</v>
      </c>
      <c r="X2138"/>
      <c r="Z2138" s="202" t="s">
        <v>295</v>
      </c>
      <c r="AC2138" s="202" t="s">
        <v>624</v>
      </c>
      <c r="AE2138" s="202" t="s">
        <v>243</v>
      </c>
      <c r="AF2138" s="202" t="s">
        <v>295</v>
      </c>
      <c r="AG2138" s="202" t="s">
        <v>624</v>
      </c>
      <c r="AH2138" s="212">
        <v>43412</v>
      </c>
      <c r="AI2138" s="202" t="s">
        <v>4932</v>
      </c>
      <c r="AJ2138" s="151" t="str">
        <f t="shared" si="33"/>
        <v>FS</v>
      </c>
      <c r="AK2138" s="151" t="b">
        <f>ISNUMBER(SEARCH("IRT",Table1[[#This Row],[Current_Status]]))</f>
        <v>0</v>
      </c>
      <c r="AL2138" s="152">
        <f>YEAR(Table1[[#This Row],[Project_Initiated]])</f>
        <v>2018</v>
      </c>
      <c r="AM2138" s="87">
        <v>43800</v>
      </c>
      <c r="AN2138" s="87" t="str">
        <f>IF(AND(Table1[[#This Row],[Completed Date]]&gt;="07/01/2019"+0,Table1[[#This Row],[Completed Date]]&lt;="6/30/2020"+0),"FY 19-20",IF(AND(Table1[[#This Row],[Completed Date]]&gt;="07/01/2018"+0,Table1[[#This Row],[Completed Date]]&lt;="6/30/2019"+0),"FY 18-19",""))</f>
        <v>FY 18-19</v>
      </c>
      <c r="AO2138" s="152" t="str">
        <f>IFERROR(FIND("R",Table1[[#This Row],[FS_Priority]]),"")</f>
        <v/>
      </c>
    </row>
    <row r="2139" spans="1:41" hidden="1" x14ac:dyDescent="0.25">
      <c r="A2139" s="202" t="s">
        <v>333</v>
      </c>
      <c r="B2139" s="202" t="s">
        <v>295</v>
      </c>
      <c r="C2139" s="202" t="s">
        <v>333</v>
      </c>
      <c r="D2139" s="213" t="b">
        <v>0</v>
      </c>
      <c r="E2139" s="202" t="s">
        <v>4804</v>
      </c>
      <c r="F2139" s="202" t="s">
        <v>3274</v>
      </c>
      <c r="G2139" s="202" t="s">
        <v>295</v>
      </c>
      <c r="H2139" s="202" t="s">
        <v>356</v>
      </c>
      <c r="I2139" s="202" t="s">
        <v>295</v>
      </c>
      <c r="J2139" s="202" t="s">
        <v>2838</v>
      </c>
      <c r="K2139" s="202" t="s">
        <v>3793</v>
      </c>
      <c r="L2139" s="202" t="s">
        <v>332</v>
      </c>
      <c r="M2139" s="202" t="s">
        <v>3803</v>
      </c>
      <c r="N2139" s="202" t="s">
        <v>295</v>
      </c>
      <c r="O2139" s="202" t="s">
        <v>243</v>
      </c>
      <c r="Q2139" s="202" t="s">
        <v>305</v>
      </c>
      <c r="R2139" s="202" t="s">
        <v>295</v>
      </c>
      <c r="S2139" s="213" t="b">
        <v>0</v>
      </c>
      <c r="V2139" s="212">
        <v>43332</v>
      </c>
      <c r="W2139" s="202" t="s">
        <v>295</v>
      </c>
      <c r="X2139"/>
      <c r="Z2139" s="202" t="s">
        <v>295</v>
      </c>
      <c r="AC2139" s="202" t="s">
        <v>624</v>
      </c>
      <c r="AD2139" s="167"/>
      <c r="AE2139" s="202" t="s">
        <v>243</v>
      </c>
      <c r="AF2139" s="202" t="s">
        <v>295</v>
      </c>
      <c r="AG2139" s="202" t="s">
        <v>624</v>
      </c>
      <c r="AH2139" s="212">
        <v>43412</v>
      </c>
      <c r="AI2139" s="202" t="s">
        <v>4932</v>
      </c>
      <c r="AJ2139" s="151" t="str">
        <f t="shared" si="33"/>
        <v>FS</v>
      </c>
      <c r="AK2139" s="151" t="b">
        <f>ISNUMBER(SEARCH("IRT",Table1[[#This Row],[Current_Status]]))</f>
        <v>0</v>
      </c>
      <c r="AL2139" s="152">
        <f>YEAR(Table1[[#This Row],[Project_Initiated]])</f>
        <v>2018</v>
      </c>
      <c r="AM2139" s="87">
        <v>43800</v>
      </c>
      <c r="AN2139" s="87" t="str">
        <f>IF(AND(Table1[[#This Row],[Completed Date]]&gt;="07/01/2019"+0,Table1[[#This Row],[Completed Date]]&lt;="6/30/2020"+0),"FY 19-20",IF(AND(Table1[[#This Row],[Completed Date]]&gt;="07/01/2018"+0,Table1[[#This Row],[Completed Date]]&lt;="6/30/2019"+0),"FY 18-19",""))</f>
        <v>FY 18-19</v>
      </c>
      <c r="AO2139" s="152" t="str">
        <f>IFERROR(FIND("R",Table1[[#This Row],[FS_Priority]]),"")</f>
        <v/>
      </c>
    </row>
    <row r="2140" spans="1:41" hidden="1" x14ac:dyDescent="0.25">
      <c r="A2140" s="202" t="s">
        <v>450</v>
      </c>
      <c r="B2140" s="202" t="s">
        <v>295</v>
      </c>
      <c r="C2140" s="202" t="s">
        <v>450</v>
      </c>
      <c r="D2140" s="213" t="b">
        <v>0</v>
      </c>
      <c r="E2140" s="202" t="s">
        <v>151</v>
      </c>
      <c r="F2140" s="202" t="s">
        <v>3524</v>
      </c>
      <c r="G2140" s="202" t="s">
        <v>3073</v>
      </c>
      <c r="H2140" s="202" t="s">
        <v>519</v>
      </c>
      <c r="I2140" s="202" t="s">
        <v>4109</v>
      </c>
      <c r="J2140" s="202" t="s">
        <v>2865</v>
      </c>
      <c r="K2140" s="202" t="s">
        <v>4035</v>
      </c>
      <c r="L2140" s="202" t="s">
        <v>153</v>
      </c>
      <c r="M2140" s="202" t="s">
        <v>4110</v>
      </c>
      <c r="N2140" s="202" t="s">
        <v>295</v>
      </c>
      <c r="O2140" s="202" t="s">
        <v>263</v>
      </c>
      <c r="Q2140" s="202" t="s">
        <v>451</v>
      </c>
      <c r="R2140" s="202" t="s">
        <v>295</v>
      </c>
      <c r="S2140" s="213" t="b">
        <v>0</v>
      </c>
      <c r="V2140" s="212">
        <v>43332</v>
      </c>
      <c r="W2140" s="202" t="s">
        <v>295</v>
      </c>
      <c r="X2140"/>
      <c r="Z2140" s="202" t="s">
        <v>295</v>
      </c>
      <c r="AC2140" s="202" t="s">
        <v>5120</v>
      </c>
      <c r="AD2140" s="214">
        <v>43381</v>
      </c>
      <c r="AE2140" s="202" t="s">
        <v>583</v>
      </c>
      <c r="AF2140" s="202" t="s">
        <v>5121</v>
      </c>
      <c r="AG2140" s="202" t="s">
        <v>2884</v>
      </c>
      <c r="AH2140" s="167"/>
      <c r="AI2140" s="202" t="s">
        <v>4932</v>
      </c>
      <c r="AJ2140" s="151" t="str">
        <f t="shared" si="33"/>
        <v>FS</v>
      </c>
      <c r="AK2140" s="151" t="b">
        <f>ISNUMBER(SEARCH("IRT",Table1[[#This Row],[Current_Status]]))</f>
        <v>0</v>
      </c>
      <c r="AL2140" s="152">
        <f>YEAR(Table1[[#This Row],[Project_Initiated]])</f>
        <v>2018</v>
      </c>
      <c r="AM2140" s="87">
        <v>43800</v>
      </c>
      <c r="AN2140" s="87" t="str">
        <f>IF(AND(Table1[[#This Row],[Completed Date]]&gt;="07/01/2019"+0,Table1[[#This Row],[Completed Date]]&lt;="6/30/2020"+0),"FY 19-20",IF(AND(Table1[[#This Row],[Completed Date]]&gt;="07/01/2018"+0,Table1[[#This Row],[Completed Date]]&lt;="6/30/2019"+0),"FY 18-19",""))</f>
        <v/>
      </c>
      <c r="AO2140" s="152" t="str">
        <f>IFERROR(FIND("R",Table1[[#This Row],[FS_Priority]]),"")</f>
        <v/>
      </c>
    </row>
    <row r="2141" spans="1:41" hidden="1" x14ac:dyDescent="0.25">
      <c r="A2141" s="202" t="s">
        <v>405</v>
      </c>
      <c r="B2141" s="202" t="s">
        <v>295</v>
      </c>
      <c r="C2141" s="202" t="s">
        <v>405</v>
      </c>
      <c r="D2141" s="213" t="b">
        <v>0</v>
      </c>
      <c r="E2141" s="202" t="s">
        <v>141</v>
      </c>
      <c r="F2141" s="202" t="s">
        <v>3433</v>
      </c>
      <c r="G2141" s="202" t="s">
        <v>295</v>
      </c>
      <c r="H2141" s="202" t="s">
        <v>549</v>
      </c>
      <c r="I2141" s="202" t="s">
        <v>4021</v>
      </c>
      <c r="J2141" s="202" t="s">
        <v>2838</v>
      </c>
      <c r="K2141" s="202" t="s">
        <v>3951</v>
      </c>
      <c r="L2141" s="202" t="s">
        <v>381</v>
      </c>
      <c r="M2141" s="202" t="s">
        <v>3982</v>
      </c>
      <c r="N2141" s="202" t="s">
        <v>295</v>
      </c>
      <c r="O2141" s="202" t="s">
        <v>243</v>
      </c>
      <c r="Q2141" s="202" t="s">
        <v>328</v>
      </c>
      <c r="R2141" s="202" t="s">
        <v>295</v>
      </c>
      <c r="S2141" s="213" t="b">
        <v>0</v>
      </c>
      <c r="V2141" s="212">
        <v>43332</v>
      </c>
      <c r="W2141" s="202" t="s">
        <v>295</v>
      </c>
      <c r="X2141"/>
      <c r="Z2141" s="202" t="s">
        <v>295</v>
      </c>
      <c r="AC2141" s="202" t="s">
        <v>624</v>
      </c>
      <c r="AE2141" s="202" t="s">
        <v>243</v>
      </c>
      <c r="AF2141" s="202" t="s">
        <v>295</v>
      </c>
      <c r="AG2141" s="202" t="s">
        <v>624</v>
      </c>
      <c r="AH2141" s="212">
        <v>43412</v>
      </c>
      <c r="AI2141" s="202" t="s">
        <v>4932</v>
      </c>
      <c r="AJ2141" s="151" t="str">
        <f t="shared" si="33"/>
        <v>FS</v>
      </c>
      <c r="AK2141" s="151" t="b">
        <f>ISNUMBER(SEARCH("IRT",Table1[[#This Row],[Current_Status]]))</f>
        <v>0</v>
      </c>
      <c r="AL2141" s="152">
        <f>YEAR(Table1[[#This Row],[Project_Initiated]])</f>
        <v>2018</v>
      </c>
      <c r="AM2141" s="87">
        <v>43800</v>
      </c>
      <c r="AN2141" s="87" t="str">
        <f>IF(AND(Table1[[#This Row],[Completed Date]]&gt;="07/01/2019"+0,Table1[[#This Row],[Completed Date]]&lt;="6/30/2020"+0),"FY 19-20",IF(AND(Table1[[#This Row],[Completed Date]]&gt;="07/01/2018"+0,Table1[[#This Row],[Completed Date]]&lt;="6/30/2019"+0),"FY 18-19",""))</f>
        <v>FY 18-19</v>
      </c>
      <c r="AO2141" s="152" t="str">
        <f>IFERROR(FIND("R",Table1[[#This Row],[FS_Priority]]),"")</f>
        <v/>
      </c>
    </row>
    <row r="2142" spans="1:41" hidden="1" x14ac:dyDescent="0.25">
      <c r="A2142" s="202" t="s">
        <v>384</v>
      </c>
      <c r="B2142" s="202" t="s">
        <v>295</v>
      </c>
      <c r="C2142" s="202" t="s">
        <v>384</v>
      </c>
      <c r="D2142" s="213" t="b">
        <v>0</v>
      </c>
      <c r="E2142" s="202" t="s">
        <v>141</v>
      </c>
      <c r="F2142" s="202" t="s">
        <v>3402</v>
      </c>
      <c r="G2142" s="202" t="s">
        <v>295</v>
      </c>
      <c r="H2142" s="202" t="s">
        <v>549</v>
      </c>
      <c r="I2142" s="202" t="s">
        <v>3999</v>
      </c>
      <c r="J2142" s="202" t="s">
        <v>2838</v>
      </c>
      <c r="K2142" s="202" t="s">
        <v>3951</v>
      </c>
      <c r="L2142" s="202" t="s">
        <v>381</v>
      </c>
      <c r="M2142" s="202" t="s">
        <v>3982</v>
      </c>
      <c r="N2142" s="202" t="s">
        <v>295</v>
      </c>
      <c r="O2142" s="202" t="s">
        <v>243</v>
      </c>
      <c r="Q2142" s="202" t="s">
        <v>309</v>
      </c>
      <c r="R2142" s="202" t="s">
        <v>295</v>
      </c>
      <c r="S2142" s="213" t="b">
        <v>0</v>
      </c>
      <c r="V2142" s="212">
        <v>43333</v>
      </c>
      <c r="W2142" s="202" t="s">
        <v>295</v>
      </c>
      <c r="X2142"/>
      <c r="Z2142" s="202" t="s">
        <v>295</v>
      </c>
      <c r="AC2142" s="202" t="s">
        <v>624</v>
      </c>
      <c r="AE2142" s="202" t="s">
        <v>243</v>
      </c>
      <c r="AF2142" s="202" t="s">
        <v>295</v>
      </c>
      <c r="AG2142" s="202" t="s">
        <v>624</v>
      </c>
      <c r="AH2142" s="212">
        <v>43412</v>
      </c>
      <c r="AI2142" s="202" t="s">
        <v>4932</v>
      </c>
      <c r="AJ2142" s="151" t="str">
        <f t="shared" si="33"/>
        <v>FS</v>
      </c>
      <c r="AK2142" s="151" t="b">
        <f>ISNUMBER(SEARCH("IRT",Table1[[#This Row],[Current_Status]]))</f>
        <v>0</v>
      </c>
      <c r="AL2142" s="152">
        <f>YEAR(Table1[[#This Row],[Project_Initiated]])</f>
        <v>2018</v>
      </c>
      <c r="AM2142" s="87">
        <v>43800</v>
      </c>
      <c r="AN2142" s="87" t="str">
        <f>IF(AND(Table1[[#This Row],[Completed Date]]&gt;="07/01/2019"+0,Table1[[#This Row],[Completed Date]]&lt;="6/30/2020"+0),"FY 19-20",IF(AND(Table1[[#This Row],[Completed Date]]&gt;="07/01/2018"+0,Table1[[#This Row],[Completed Date]]&lt;="6/30/2019"+0),"FY 18-19",""))</f>
        <v>FY 18-19</v>
      </c>
      <c r="AO2142" s="152" t="str">
        <f>IFERROR(FIND("R",Table1[[#This Row],[FS_Priority]]),"")</f>
        <v/>
      </c>
    </row>
    <row r="2143" spans="1:41" hidden="1" x14ac:dyDescent="0.25">
      <c r="A2143" s="202" t="s">
        <v>387</v>
      </c>
      <c r="B2143" s="202" t="s">
        <v>295</v>
      </c>
      <c r="C2143" s="202" t="s">
        <v>387</v>
      </c>
      <c r="D2143" s="213" t="b">
        <v>0</v>
      </c>
      <c r="E2143" s="202" t="s">
        <v>141</v>
      </c>
      <c r="F2143" s="202" t="s">
        <v>3407</v>
      </c>
      <c r="G2143" s="202" t="s">
        <v>295</v>
      </c>
      <c r="H2143" s="202" t="s">
        <v>1143</v>
      </c>
      <c r="I2143" s="202" t="s">
        <v>295</v>
      </c>
      <c r="J2143" s="202" t="s">
        <v>2838</v>
      </c>
      <c r="K2143" s="202" t="s">
        <v>3951</v>
      </c>
      <c r="L2143" s="202" t="s">
        <v>381</v>
      </c>
      <c r="M2143" s="202" t="s">
        <v>4002</v>
      </c>
      <c r="N2143" s="202" t="s">
        <v>295</v>
      </c>
      <c r="O2143" s="202" t="s">
        <v>243</v>
      </c>
      <c r="Q2143" s="202" t="s">
        <v>315</v>
      </c>
      <c r="R2143" s="202" t="s">
        <v>295</v>
      </c>
      <c r="S2143" s="213" t="b">
        <v>0</v>
      </c>
      <c r="V2143" s="212">
        <v>43333</v>
      </c>
      <c r="W2143" s="202" t="s">
        <v>295</v>
      </c>
      <c r="X2143"/>
      <c r="Z2143" s="202" t="s">
        <v>295</v>
      </c>
      <c r="AC2143" s="202" t="s">
        <v>624</v>
      </c>
      <c r="AE2143" s="202" t="s">
        <v>243</v>
      </c>
      <c r="AF2143" s="202" t="s">
        <v>295</v>
      </c>
      <c r="AG2143" s="202" t="s">
        <v>624</v>
      </c>
      <c r="AH2143" s="212">
        <v>43412</v>
      </c>
      <c r="AI2143" s="202" t="s">
        <v>4932</v>
      </c>
      <c r="AJ2143" s="151" t="str">
        <f t="shared" si="33"/>
        <v>FS</v>
      </c>
      <c r="AK2143" s="151" t="b">
        <f>ISNUMBER(SEARCH("IRT",Table1[[#This Row],[Current_Status]]))</f>
        <v>0</v>
      </c>
      <c r="AL2143" s="152">
        <f>YEAR(Table1[[#This Row],[Project_Initiated]])</f>
        <v>2018</v>
      </c>
      <c r="AM2143" s="87">
        <v>43800</v>
      </c>
      <c r="AN2143" s="87" t="str">
        <f>IF(AND(Table1[[#This Row],[Completed Date]]&gt;="07/01/2019"+0,Table1[[#This Row],[Completed Date]]&lt;="6/30/2020"+0),"FY 19-20",IF(AND(Table1[[#This Row],[Completed Date]]&gt;="07/01/2018"+0,Table1[[#This Row],[Completed Date]]&lt;="6/30/2019"+0),"FY 18-19",""))</f>
        <v>FY 18-19</v>
      </c>
      <c r="AO2143" s="152" t="str">
        <f>IFERROR(FIND("R",Table1[[#This Row],[FS_Priority]]),"")</f>
        <v/>
      </c>
    </row>
    <row r="2144" spans="1:41" hidden="1" x14ac:dyDescent="0.25">
      <c r="A2144" s="202" t="s">
        <v>456</v>
      </c>
      <c r="B2144" s="202" t="s">
        <v>295</v>
      </c>
      <c r="C2144" s="202" t="s">
        <v>456</v>
      </c>
      <c r="D2144" s="213" t="b">
        <v>0</v>
      </c>
      <c r="E2144" s="202" t="s">
        <v>151</v>
      </c>
      <c r="F2144" s="202" t="s">
        <v>3527</v>
      </c>
      <c r="G2144" s="202" t="s">
        <v>295</v>
      </c>
      <c r="H2144" s="202" t="s">
        <v>560</v>
      </c>
      <c r="I2144" s="202" t="s">
        <v>4113</v>
      </c>
      <c r="J2144" s="202" t="s">
        <v>2854</v>
      </c>
      <c r="K2144" s="202" t="s">
        <v>4035</v>
      </c>
      <c r="L2144" s="202" t="s">
        <v>153</v>
      </c>
      <c r="M2144" s="202" t="s">
        <v>4048</v>
      </c>
      <c r="N2144" s="202" t="s">
        <v>295</v>
      </c>
      <c r="O2144" s="202" t="s">
        <v>243</v>
      </c>
      <c r="Q2144" s="202" t="s">
        <v>457</v>
      </c>
      <c r="R2144" s="202" t="s">
        <v>295</v>
      </c>
      <c r="S2144" s="213" t="b">
        <v>0</v>
      </c>
      <c r="V2144" s="212">
        <v>43333</v>
      </c>
      <c r="W2144" s="202" t="s">
        <v>295</v>
      </c>
      <c r="X2144"/>
      <c r="Z2144" s="202" t="s">
        <v>295</v>
      </c>
      <c r="AC2144" s="202" t="s">
        <v>3166</v>
      </c>
      <c r="AD2144" s="167"/>
      <c r="AE2144" s="202" t="s">
        <v>243</v>
      </c>
      <c r="AF2144" s="202" t="s">
        <v>295</v>
      </c>
      <c r="AG2144" s="202" t="s">
        <v>624</v>
      </c>
      <c r="AH2144" s="212">
        <v>43592</v>
      </c>
      <c r="AI2144" s="202" t="s">
        <v>4932</v>
      </c>
      <c r="AJ2144" s="151" t="str">
        <f t="shared" si="33"/>
        <v>FS</v>
      </c>
      <c r="AK2144" s="151" t="b">
        <f>ISNUMBER(SEARCH("IRT",Table1[[#This Row],[Current_Status]]))</f>
        <v>0</v>
      </c>
      <c r="AL2144" s="152">
        <f>YEAR(Table1[[#This Row],[Project_Initiated]])</f>
        <v>2018</v>
      </c>
      <c r="AM2144" s="87">
        <v>43800</v>
      </c>
      <c r="AN2144" s="87" t="str">
        <f>IF(AND(Table1[[#This Row],[Completed Date]]&gt;="07/01/2019"+0,Table1[[#This Row],[Completed Date]]&lt;="6/30/2020"+0),"FY 19-20",IF(AND(Table1[[#This Row],[Completed Date]]&gt;="07/01/2018"+0,Table1[[#This Row],[Completed Date]]&lt;="6/30/2019"+0),"FY 18-19",""))</f>
        <v>FY 18-19</v>
      </c>
      <c r="AO2144" s="152" t="str">
        <f>IFERROR(FIND("R",Table1[[#This Row],[FS_Priority]]),"")</f>
        <v/>
      </c>
    </row>
    <row r="2145" spans="1:41" hidden="1" x14ac:dyDescent="0.25">
      <c r="A2145" s="202" t="s">
        <v>391</v>
      </c>
      <c r="B2145" s="202" t="s">
        <v>295</v>
      </c>
      <c r="C2145" s="202" t="s">
        <v>391</v>
      </c>
      <c r="D2145" s="213" t="b">
        <v>0</v>
      </c>
      <c r="E2145" s="202" t="s">
        <v>141</v>
      </c>
      <c r="F2145" s="202" t="s">
        <v>3410</v>
      </c>
      <c r="G2145" s="202" t="s">
        <v>295</v>
      </c>
      <c r="H2145" s="202" t="s">
        <v>529</v>
      </c>
      <c r="I2145" s="202" t="s">
        <v>4005</v>
      </c>
      <c r="J2145" s="202" t="s">
        <v>2838</v>
      </c>
      <c r="K2145" s="202" t="s">
        <v>3951</v>
      </c>
      <c r="L2145" s="202" t="s">
        <v>381</v>
      </c>
      <c r="M2145" s="202" t="s">
        <v>3965</v>
      </c>
      <c r="N2145" s="202" t="s">
        <v>295</v>
      </c>
      <c r="O2145" s="202" t="s">
        <v>243</v>
      </c>
      <c r="Q2145" s="202" t="s">
        <v>392</v>
      </c>
      <c r="R2145" s="202" t="s">
        <v>295</v>
      </c>
      <c r="S2145" s="213" t="b">
        <v>0</v>
      </c>
      <c r="V2145" s="212">
        <v>43334</v>
      </c>
      <c r="W2145" s="202" t="s">
        <v>295</v>
      </c>
      <c r="X2145"/>
      <c r="Z2145" s="202" t="s">
        <v>295</v>
      </c>
      <c r="AC2145" s="202" t="s">
        <v>624</v>
      </c>
      <c r="AE2145" s="202" t="s">
        <v>243</v>
      </c>
      <c r="AF2145" s="202" t="s">
        <v>295</v>
      </c>
      <c r="AG2145" s="202" t="s">
        <v>624</v>
      </c>
      <c r="AH2145" s="212">
        <v>43412</v>
      </c>
      <c r="AI2145" s="202" t="s">
        <v>4932</v>
      </c>
      <c r="AJ2145" s="151" t="str">
        <f t="shared" si="33"/>
        <v>FS</v>
      </c>
      <c r="AK2145" s="151" t="b">
        <f>ISNUMBER(SEARCH("IRT",Table1[[#This Row],[Current_Status]]))</f>
        <v>0</v>
      </c>
      <c r="AL2145" s="152">
        <f>YEAR(Table1[[#This Row],[Project_Initiated]])</f>
        <v>2018</v>
      </c>
      <c r="AM2145" s="87">
        <v>43800</v>
      </c>
      <c r="AN2145" s="87" t="str">
        <f>IF(AND(Table1[[#This Row],[Completed Date]]&gt;="07/01/2019"+0,Table1[[#This Row],[Completed Date]]&lt;="6/30/2020"+0),"FY 19-20",IF(AND(Table1[[#This Row],[Completed Date]]&gt;="07/01/2018"+0,Table1[[#This Row],[Completed Date]]&lt;="6/30/2019"+0),"FY 18-19",""))</f>
        <v>FY 18-19</v>
      </c>
      <c r="AO2145" s="152" t="str">
        <f>IFERROR(FIND("R",Table1[[#This Row],[FS_Priority]]),"")</f>
        <v/>
      </c>
    </row>
    <row r="2146" spans="1:41" hidden="1" x14ac:dyDescent="0.25">
      <c r="A2146" s="202" t="s">
        <v>364</v>
      </c>
      <c r="B2146" s="202" t="s">
        <v>295</v>
      </c>
      <c r="C2146" s="202" t="s">
        <v>364</v>
      </c>
      <c r="D2146" s="213" t="b">
        <v>0</v>
      </c>
      <c r="E2146" s="202" t="s">
        <v>76</v>
      </c>
      <c r="F2146" s="202" t="s">
        <v>3319</v>
      </c>
      <c r="G2146" s="202" t="s">
        <v>295</v>
      </c>
      <c r="H2146" s="202" t="s">
        <v>369</v>
      </c>
      <c r="I2146" s="202" t="s">
        <v>3889</v>
      </c>
      <c r="J2146" s="202" t="s">
        <v>2838</v>
      </c>
      <c r="K2146" s="202" t="s">
        <v>3856</v>
      </c>
      <c r="L2146" s="202" t="s">
        <v>77</v>
      </c>
      <c r="M2146" s="202" t="s">
        <v>3872</v>
      </c>
      <c r="N2146" s="202" t="s">
        <v>295</v>
      </c>
      <c r="O2146" s="202" t="s">
        <v>263</v>
      </c>
      <c r="Q2146" s="202" t="s">
        <v>323</v>
      </c>
      <c r="R2146" s="202" t="s">
        <v>295</v>
      </c>
      <c r="S2146" s="213" t="b">
        <v>1</v>
      </c>
      <c r="V2146" s="212">
        <v>43335</v>
      </c>
      <c r="W2146" s="202" t="s">
        <v>295</v>
      </c>
      <c r="X2146"/>
      <c r="Z2146" s="202" t="s">
        <v>295</v>
      </c>
      <c r="AC2146" s="202" t="s">
        <v>3020</v>
      </c>
      <c r="AD2146" s="167"/>
      <c r="AE2146" s="202" t="s">
        <v>583</v>
      </c>
      <c r="AF2146" s="202" t="s">
        <v>295</v>
      </c>
      <c r="AG2146" s="202" t="s">
        <v>2884</v>
      </c>
      <c r="AH2146" s="214">
        <v>43514</v>
      </c>
      <c r="AI2146" s="202" t="s">
        <v>4932</v>
      </c>
      <c r="AJ2146" s="151" t="str">
        <f t="shared" si="33"/>
        <v>FS</v>
      </c>
      <c r="AK2146" s="151" t="b">
        <f>ISNUMBER(SEARCH("IRT",Table1[[#This Row],[Current_Status]]))</f>
        <v>0</v>
      </c>
      <c r="AL2146" s="152">
        <f>YEAR(Table1[[#This Row],[Project_Initiated]])</f>
        <v>2018</v>
      </c>
      <c r="AM2146" s="87">
        <v>43800</v>
      </c>
      <c r="AN2146" s="87" t="str">
        <f>IF(AND(Table1[[#This Row],[Completed Date]]&gt;="07/01/2019"+0,Table1[[#This Row],[Completed Date]]&lt;="6/30/2020"+0),"FY 19-20",IF(AND(Table1[[#This Row],[Completed Date]]&gt;="07/01/2018"+0,Table1[[#This Row],[Completed Date]]&lt;="6/30/2019"+0),"FY 18-19",""))</f>
        <v>FY 18-19</v>
      </c>
      <c r="AO2146" s="152" t="str">
        <f>IFERROR(FIND("R",Table1[[#This Row],[FS_Priority]]),"")</f>
        <v/>
      </c>
    </row>
    <row r="2147" spans="1:41" hidden="1" x14ac:dyDescent="0.25">
      <c r="A2147" s="202" t="s">
        <v>404</v>
      </c>
      <c r="B2147" s="202" t="s">
        <v>295</v>
      </c>
      <c r="C2147" s="202" t="s">
        <v>404</v>
      </c>
      <c r="D2147" s="213" t="b">
        <v>0</v>
      </c>
      <c r="E2147" s="202" t="s">
        <v>141</v>
      </c>
      <c r="F2147" s="202" t="s">
        <v>3430</v>
      </c>
      <c r="G2147" s="202" t="s">
        <v>403</v>
      </c>
      <c r="H2147" s="202" t="s">
        <v>548</v>
      </c>
      <c r="I2147" s="202" t="s">
        <v>295</v>
      </c>
      <c r="J2147" s="202" t="s">
        <v>2838</v>
      </c>
      <c r="K2147" s="202" t="s">
        <v>3951</v>
      </c>
      <c r="L2147" s="202" t="s">
        <v>381</v>
      </c>
      <c r="M2147" s="202" t="s">
        <v>3986</v>
      </c>
      <c r="N2147" s="202" t="s">
        <v>295</v>
      </c>
      <c r="O2147" s="202" t="s">
        <v>263</v>
      </c>
      <c r="Q2147" s="202" t="s">
        <v>327</v>
      </c>
      <c r="R2147" s="202" t="s">
        <v>295</v>
      </c>
      <c r="S2147" s="213" t="b">
        <v>0</v>
      </c>
      <c r="V2147" s="212">
        <v>43335</v>
      </c>
      <c r="W2147" s="202" t="s">
        <v>295</v>
      </c>
      <c r="X2147"/>
      <c r="Z2147" s="202" t="s">
        <v>295</v>
      </c>
      <c r="AC2147" s="202" t="s">
        <v>4453</v>
      </c>
      <c r="AD2147" s="214">
        <v>43363</v>
      </c>
      <c r="AE2147" s="202" t="s">
        <v>257</v>
      </c>
      <c r="AF2147" s="202" t="s">
        <v>295</v>
      </c>
      <c r="AG2147" s="202" t="s">
        <v>2884</v>
      </c>
      <c r="AH2147" s="212">
        <v>43678</v>
      </c>
      <c r="AI2147" s="202" t="s">
        <v>4932</v>
      </c>
      <c r="AJ2147" s="151" t="str">
        <f t="shared" si="33"/>
        <v>FS</v>
      </c>
      <c r="AK2147" s="151" t="b">
        <f>ISNUMBER(SEARCH("IRT",Table1[[#This Row],[Current_Status]]))</f>
        <v>0</v>
      </c>
      <c r="AL2147" s="152">
        <f>YEAR(Table1[[#This Row],[Project_Initiated]])</f>
        <v>2018</v>
      </c>
      <c r="AM2147" s="87">
        <v>43800</v>
      </c>
      <c r="AN2147" s="87" t="str">
        <f>IF(AND(Table1[[#This Row],[Completed Date]]&gt;="07/01/2019"+0,Table1[[#This Row],[Completed Date]]&lt;="6/30/2020"+0),"FY 19-20",IF(AND(Table1[[#This Row],[Completed Date]]&gt;="07/01/2018"+0,Table1[[#This Row],[Completed Date]]&lt;="6/30/2019"+0),"FY 18-19",""))</f>
        <v>FY 19-20</v>
      </c>
      <c r="AO2147" s="152" t="str">
        <f>IFERROR(FIND("R",Table1[[#This Row],[FS_Priority]]),"")</f>
        <v/>
      </c>
    </row>
    <row r="2148" spans="1:41" hidden="1" x14ac:dyDescent="0.25">
      <c r="A2148" s="202" t="s">
        <v>989</v>
      </c>
      <c r="B2148" s="202" t="s">
        <v>295</v>
      </c>
      <c r="C2148" s="202" t="s">
        <v>989</v>
      </c>
      <c r="D2148" s="213" t="b">
        <v>0</v>
      </c>
      <c r="E2148" s="202" t="s">
        <v>4804</v>
      </c>
      <c r="F2148" s="202" t="s">
        <v>3289</v>
      </c>
      <c r="G2148" s="202" t="s">
        <v>990</v>
      </c>
      <c r="H2148" s="202" t="s">
        <v>359</v>
      </c>
      <c r="I2148" s="202" t="s">
        <v>295</v>
      </c>
      <c r="J2148" s="202" t="s">
        <v>2854</v>
      </c>
      <c r="K2148" s="202" t="s">
        <v>3793</v>
      </c>
      <c r="L2148" s="202" t="s">
        <v>332</v>
      </c>
      <c r="M2148" s="202" t="s">
        <v>3818</v>
      </c>
      <c r="N2148" s="202" t="s">
        <v>295</v>
      </c>
      <c r="O2148" s="202" t="s">
        <v>263</v>
      </c>
      <c r="Q2148" s="202" t="s">
        <v>295</v>
      </c>
      <c r="R2148" s="202" t="s">
        <v>295</v>
      </c>
      <c r="S2148" s="213" t="b">
        <v>0</v>
      </c>
      <c r="V2148" s="212">
        <v>43326</v>
      </c>
      <c r="W2148" s="202" t="s">
        <v>295</v>
      </c>
      <c r="X2148"/>
      <c r="Z2148" s="202" t="s">
        <v>295</v>
      </c>
      <c r="AC2148" s="202" t="s">
        <v>295</v>
      </c>
      <c r="AE2148" s="202" t="s">
        <v>257</v>
      </c>
      <c r="AF2148" s="202" t="s">
        <v>295</v>
      </c>
      <c r="AG2148" s="202" t="s">
        <v>2883</v>
      </c>
      <c r="AH2148" s="212">
        <v>43360</v>
      </c>
      <c r="AI2148" s="202" t="s">
        <v>4932</v>
      </c>
      <c r="AJ2148" s="151" t="str">
        <f t="shared" si="33"/>
        <v>FS</v>
      </c>
      <c r="AK2148" s="151" t="b">
        <f>ISNUMBER(SEARCH("IRT",Table1[[#This Row],[Current_Status]]))</f>
        <v>0</v>
      </c>
      <c r="AL2148" s="152">
        <f>YEAR(Table1[[#This Row],[Project_Initiated]])</f>
        <v>2018</v>
      </c>
      <c r="AM2148" s="87">
        <v>43800</v>
      </c>
      <c r="AN2148" s="87" t="str">
        <f>IF(AND(Table1[[#This Row],[Completed Date]]&gt;="07/01/2019"+0,Table1[[#This Row],[Completed Date]]&lt;="6/30/2020"+0),"FY 19-20",IF(AND(Table1[[#This Row],[Completed Date]]&gt;="07/01/2018"+0,Table1[[#This Row],[Completed Date]]&lt;="6/30/2019"+0),"FY 18-19",""))</f>
        <v>FY 18-19</v>
      </c>
      <c r="AO2148" s="152" t="str">
        <f>IFERROR(FIND("R",Table1[[#This Row],[FS_Priority]]),"")</f>
        <v/>
      </c>
    </row>
    <row r="2149" spans="1:41" hidden="1" x14ac:dyDescent="0.25">
      <c r="A2149" s="202" t="s">
        <v>495</v>
      </c>
      <c r="B2149" s="202" t="s">
        <v>295</v>
      </c>
      <c r="C2149" s="202" t="s">
        <v>495</v>
      </c>
      <c r="D2149" s="213" t="b">
        <v>0</v>
      </c>
      <c r="E2149" s="202" t="s">
        <v>4804</v>
      </c>
      <c r="F2149" s="202" t="s">
        <v>3581</v>
      </c>
      <c r="G2149" s="202" t="s">
        <v>295</v>
      </c>
      <c r="H2149" s="202" t="s">
        <v>1448</v>
      </c>
      <c r="I2149" s="202" t="s">
        <v>3792</v>
      </c>
      <c r="J2149" s="202" t="s">
        <v>2838</v>
      </c>
      <c r="K2149" s="202" t="s">
        <v>3793</v>
      </c>
      <c r="L2149" s="202" t="s">
        <v>332</v>
      </c>
      <c r="M2149" s="202" t="s">
        <v>4186</v>
      </c>
      <c r="N2149" s="202" t="s">
        <v>295</v>
      </c>
      <c r="O2149" s="202" t="s">
        <v>496</v>
      </c>
      <c r="Q2149" s="202" t="s">
        <v>295</v>
      </c>
      <c r="R2149" s="202" t="s">
        <v>295</v>
      </c>
      <c r="S2149" s="213" t="b">
        <v>0</v>
      </c>
      <c r="V2149" s="212">
        <v>43336</v>
      </c>
      <c r="W2149" s="202" t="s">
        <v>295</v>
      </c>
      <c r="X2149"/>
      <c r="Z2149" s="202" t="s">
        <v>295</v>
      </c>
      <c r="AC2149" s="202" t="s">
        <v>3716</v>
      </c>
      <c r="AE2149" s="202" t="s">
        <v>573</v>
      </c>
      <c r="AF2149" s="202" t="s">
        <v>295</v>
      </c>
      <c r="AG2149" s="202" t="s">
        <v>2884</v>
      </c>
      <c r="AH2149" s="212">
        <v>43647</v>
      </c>
      <c r="AI2149" s="202" t="s">
        <v>4932</v>
      </c>
      <c r="AJ2149" s="151" t="str">
        <f t="shared" si="33"/>
        <v>FS</v>
      </c>
      <c r="AK2149" s="151" t="b">
        <f>ISNUMBER(SEARCH("IRT",Table1[[#This Row],[Current_Status]]))</f>
        <v>0</v>
      </c>
      <c r="AL2149" s="152">
        <f>YEAR(Table1[[#This Row],[Project_Initiated]])</f>
        <v>2018</v>
      </c>
      <c r="AM2149" s="87">
        <v>43800</v>
      </c>
      <c r="AN2149" s="87" t="str">
        <f>IF(AND(Table1[[#This Row],[Completed Date]]&gt;="07/01/2019"+0,Table1[[#This Row],[Completed Date]]&lt;="6/30/2020"+0),"FY 19-20",IF(AND(Table1[[#This Row],[Completed Date]]&gt;="07/01/2018"+0,Table1[[#This Row],[Completed Date]]&lt;="6/30/2019"+0),"FY 18-19",""))</f>
        <v>FY 19-20</v>
      </c>
      <c r="AO2149" s="152" t="str">
        <f>IFERROR(FIND("R",Table1[[#This Row],[FS_Priority]]),"")</f>
        <v/>
      </c>
    </row>
    <row r="2150" spans="1:41" hidden="1" x14ac:dyDescent="0.25">
      <c r="A2150" s="202" t="s">
        <v>423</v>
      </c>
      <c r="B2150" s="202" t="s">
        <v>295</v>
      </c>
      <c r="C2150" s="202" t="s">
        <v>423</v>
      </c>
      <c r="D2150" s="213" t="b">
        <v>0</v>
      </c>
      <c r="E2150" s="202" t="s">
        <v>151</v>
      </c>
      <c r="F2150" s="202" t="s">
        <v>3505</v>
      </c>
      <c r="G2150" s="202" t="s">
        <v>295</v>
      </c>
      <c r="H2150" s="202" t="s">
        <v>546</v>
      </c>
      <c r="I2150" s="202" t="s">
        <v>4093</v>
      </c>
      <c r="J2150" s="202" t="s">
        <v>2838</v>
      </c>
      <c r="K2150" s="202" t="s">
        <v>4035</v>
      </c>
      <c r="L2150" s="202" t="s">
        <v>153</v>
      </c>
      <c r="M2150" s="202" t="s">
        <v>4043</v>
      </c>
      <c r="N2150" s="202" t="s">
        <v>295</v>
      </c>
      <c r="O2150" s="202" t="s">
        <v>263</v>
      </c>
      <c r="Q2150" s="202" t="s">
        <v>424</v>
      </c>
      <c r="R2150" s="202" t="s">
        <v>295</v>
      </c>
      <c r="S2150" s="213" t="b">
        <v>0</v>
      </c>
      <c r="V2150" s="212">
        <v>43336</v>
      </c>
      <c r="W2150" s="202" t="s">
        <v>295</v>
      </c>
      <c r="X2150"/>
      <c r="Z2150" s="202" t="s">
        <v>295</v>
      </c>
      <c r="AC2150" s="202" t="s">
        <v>3710</v>
      </c>
      <c r="AD2150" s="214">
        <v>43362</v>
      </c>
      <c r="AE2150" s="202" t="s">
        <v>583</v>
      </c>
      <c r="AF2150" s="202" t="s">
        <v>295</v>
      </c>
      <c r="AG2150" s="202" t="s">
        <v>2884</v>
      </c>
      <c r="AH2150" s="212">
        <v>43647</v>
      </c>
      <c r="AI2150" s="202" t="s">
        <v>4932</v>
      </c>
      <c r="AJ2150" s="151" t="str">
        <f t="shared" si="33"/>
        <v>FS</v>
      </c>
      <c r="AK2150" s="151" t="b">
        <f>ISNUMBER(SEARCH("IRT",Table1[[#This Row],[Current_Status]]))</f>
        <v>0</v>
      </c>
      <c r="AL2150" s="152">
        <f>YEAR(Table1[[#This Row],[Project_Initiated]])</f>
        <v>2018</v>
      </c>
      <c r="AM2150" s="87">
        <v>43800</v>
      </c>
      <c r="AN2150" s="87" t="str">
        <f>IF(AND(Table1[[#This Row],[Completed Date]]&gt;="07/01/2019"+0,Table1[[#This Row],[Completed Date]]&lt;="6/30/2020"+0),"FY 19-20",IF(AND(Table1[[#This Row],[Completed Date]]&gt;="07/01/2018"+0,Table1[[#This Row],[Completed Date]]&lt;="6/30/2019"+0),"FY 18-19",""))</f>
        <v>FY 19-20</v>
      </c>
      <c r="AO2150" s="152" t="str">
        <f>IFERROR(FIND("R",Table1[[#This Row],[FS_Priority]]),"")</f>
        <v/>
      </c>
    </row>
    <row r="2151" spans="1:41" hidden="1" x14ac:dyDescent="0.25">
      <c r="A2151" s="202" t="s">
        <v>991</v>
      </c>
      <c r="B2151" s="202" t="s">
        <v>295</v>
      </c>
      <c r="C2151" s="202" t="s">
        <v>991</v>
      </c>
      <c r="D2151" s="213" t="b">
        <v>0</v>
      </c>
      <c r="E2151" s="202" t="s">
        <v>371</v>
      </c>
      <c r="F2151" s="202" t="s">
        <v>3341</v>
      </c>
      <c r="G2151" s="202" t="s">
        <v>725</v>
      </c>
      <c r="H2151" s="202" t="s">
        <v>562</v>
      </c>
      <c r="I2151" s="202" t="s">
        <v>3905</v>
      </c>
      <c r="J2151" s="202" t="s">
        <v>2851</v>
      </c>
      <c r="K2151" s="202" t="s">
        <v>295</v>
      </c>
      <c r="L2151" s="202" t="s">
        <v>295</v>
      </c>
      <c r="M2151" s="202" t="s">
        <v>3906</v>
      </c>
      <c r="N2151" s="202" t="s">
        <v>295</v>
      </c>
      <c r="O2151" s="202" t="s">
        <v>295</v>
      </c>
      <c r="Q2151" s="202" t="s">
        <v>295</v>
      </c>
      <c r="R2151" s="202" t="s">
        <v>295</v>
      </c>
      <c r="S2151" s="213" t="b">
        <v>0</v>
      </c>
      <c r="V2151" s="212">
        <v>43336</v>
      </c>
      <c r="W2151" s="202" t="s">
        <v>295</v>
      </c>
      <c r="X2151"/>
      <c r="Z2151" s="202" t="s">
        <v>295</v>
      </c>
      <c r="AC2151" s="202" t="s">
        <v>2858</v>
      </c>
      <c r="AE2151" s="202" t="s">
        <v>295</v>
      </c>
      <c r="AF2151" s="202" t="s">
        <v>295</v>
      </c>
      <c r="AG2151" s="202" t="s">
        <v>295</v>
      </c>
      <c r="AH2151" s="212">
        <v>43447</v>
      </c>
      <c r="AI2151" s="202" t="s">
        <v>4932</v>
      </c>
      <c r="AJ2151" s="151" t="str">
        <f t="shared" si="33"/>
        <v>FS</v>
      </c>
      <c r="AK2151" s="151" t="b">
        <f>ISNUMBER(SEARCH("IRT",Table1[[#This Row],[Current_Status]]))</f>
        <v>0</v>
      </c>
      <c r="AL2151" s="152">
        <f>YEAR(Table1[[#This Row],[Project_Initiated]])</f>
        <v>2018</v>
      </c>
      <c r="AM2151" s="87">
        <v>43800</v>
      </c>
      <c r="AN2151" s="87" t="str">
        <f>IF(AND(Table1[[#This Row],[Completed Date]]&gt;="07/01/2019"+0,Table1[[#This Row],[Completed Date]]&lt;="6/30/2020"+0),"FY 19-20",IF(AND(Table1[[#This Row],[Completed Date]]&gt;="07/01/2018"+0,Table1[[#This Row],[Completed Date]]&lt;="6/30/2019"+0),"FY 18-19",""))</f>
        <v>FY 18-19</v>
      </c>
      <c r="AO2151" s="152" t="str">
        <f>IFERROR(FIND("R",Table1[[#This Row],[FS_Priority]]),"")</f>
        <v/>
      </c>
    </row>
    <row r="2152" spans="1:41" hidden="1" x14ac:dyDescent="0.25">
      <c r="A2152" s="202" t="s">
        <v>992</v>
      </c>
      <c r="B2152" s="202" t="s">
        <v>295</v>
      </c>
      <c r="C2152" s="202" t="s">
        <v>992</v>
      </c>
      <c r="D2152" s="213" t="b">
        <v>0</v>
      </c>
      <c r="E2152" s="202" t="s">
        <v>371</v>
      </c>
      <c r="F2152" s="202" t="s">
        <v>3342</v>
      </c>
      <c r="G2152" s="202" t="s">
        <v>725</v>
      </c>
      <c r="H2152" s="202" t="s">
        <v>562</v>
      </c>
      <c r="I2152" s="202" t="s">
        <v>3908</v>
      </c>
      <c r="J2152" s="202" t="s">
        <v>2851</v>
      </c>
      <c r="K2152" s="202" t="s">
        <v>295</v>
      </c>
      <c r="L2152" s="202" t="s">
        <v>295</v>
      </c>
      <c r="M2152" s="202" t="s">
        <v>3906</v>
      </c>
      <c r="N2152" s="202" t="s">
        <v>295</v>
      </c>
      <c r="O2152" s="202" t="s">
        <v>295</v>
      </c>
      <c r="P2152" s="167"/>
      <c r="Q2152" s="202" t="s">
        <v>295</v>
      </c>
      <c r="R2152" s="202" t="s">
        <v>295</v>
      </c>
      <c r="S2152" s="213" t="b">
        <v>0</v>
      </c>
      <c r="T2152" s="167"/>
      <c r="V2152" s="212">
        <v>43336</v>
      </c>
      <c r="W2152" s="202" t="s">
        <v>295</v>
      </c>
      <c r="X2152" s="167"/>
      <c r="Y2152" s="167"/>
      <c r="Z2152" s="202" t="s">
        <v>295</v>
      </c>
      <c r="AC2152" s="202" t="s">
        <v>2858</v>
      </c>
      <c r="AE2152" s="202" t="s">
        <v>295</v>
      </c>
      <c r="AF2152" s="202" t="s">
        <v>295</v>
      </c>
      <c r="AG2152" s="202" t="s">
        <v>295</v>
      </c>
      <c r="AH2152" s="214">
        <v>43447</v>
      </c>
      <c r="AI2152" s="202" t="s">
        <v>4932</v>
      </c>
      <c r="AJ2152" s="151" t="str">
        <f t="shared" si="33"/>
        <v>FS</v>
      </c>
      <c r="AK2152" s="151" t="b">
        <f>ISNUMBER(SEARCH("IRT",Table1[[#This Row],[Current_Status]]))</f>
        <v>0</v>
      </c>
      <c r="AL2152" s="152">
        <f>YEAR(Table1[[#This Row],[Project_Initiated]])</f>
        <v>2018</v>
      </c>
      <c r="AM2152" s="87">
        <v>43800</v>
      </c>
      <c r="AN2152" s="87" t="str">
        <f>IF(AND(Table1[[#This Row],[Completed Date]]&gt;="07/01/2019"+0,Table1[[#This Row],[Completed Date]]&lt;="6/30/2020"+0),"FY 19-20",IF(AND(Table1[[#This Row],[Completed Date]]&gt;="07/01/2018"+0,Table1[[#This Row],[Completed Date]]&lt;="6/30/2019"+0),"FY 18-19",""))</f>
        <v>FY 18-19</v>
      </c>
      <c r="AO2152" s="152" t="str">
        <f>IFERROR(FIND("R",Table1[[#This Row],[FS_Priority]]),"")</f>
        <v/>
      </c>
    </row>
    <row r="2153" spans="1:41" hidden="1" x14ac:dyDescent="0.25">
      <c r="A2153" s="202" t="s">
        <v>993</v>
      </c>
      <c r="B2153" s="202" t="s">
        <v>295</v>
      </c>
      <c r="C2153" s="202" t="s">
        <v>993</v>
      </c>
      <c r="D2153" s="213" t="b">
        <v>0</v>
      </c>
      <c r="E2153" s="202" t="s">
        <v>151</v>
      </c>
      <c r="F2153" s="202" t="s">
        <v>3462</v>
      </c>
      <c r="G2153" s="202" t="s">
        <v>994</v>
      </c>
      <c r="H2153" s="202" t="s">
        <v>561</v>
      </c>
      <c r="I2153" s="202" t="s">
        <v>4066</v>
      </c>
      <c r="J2153" s="202" t="s">
        <v>2854</v>
      </c>
      <c r="K2153" s="202" t="s">
        <v>4035</v>
      </c>
      <c r="L2153" s="202" t="s">
        <v>153</v>
      </c>
      <c r="M2153" s="202" t="s">
        <v>3906</v>
      </c>
      <c r="N2153" s="202" t="s">
        <v>295</v>
      </c>
      <c r="O2153" s="202" t="s">
        <v>295</v>
      </c>
      <c r="P2153" s="167"/>
      <c r="Q2153" s="202" t="s">
        <v>295</v>
      </c>
      <c r="R2153" s="202" t="s">
        <v>295</v>
      </c>
      <c r="S2153" s="213" t="b">
        <v>0</v>
      </c>
      <c r="T2153" s="167"/>
      <c r="V2153" s="212">
        <v>43336</v>
      </c>
      <c r="W2153" s="202" t="s">
        <v>295</v>
      </c>
      <c r="X2153"/>
      <c r="Z2153" s="202" t="s">
        <v>295</v>
      </c>
      <c r="AC2153" s="202" t="s">
        <v>295</v>
      </c>
      <c r="AE2153" s="202" t="s">
        <v>295</v>
      </c>
      <c r="AF2153" s="202" t="s">
        <v>295</v>
      </c>
      <c r="AG2153" s="202" t="s">
        <v>295</v>
      </c>
      <c r="AH2153" s="214">
        <v>43374</v>
      </c>
      <c r="AI2153" s="202" t="s">
        <v>4932</v>
      </c>
      <c r="AJ2153" s="151" t="str">
        <f t="shared" si="33"/>
        <v>FS</v>
      </c>
      <c r="AK2153" s="151" t="b">
        <f>ISNUMBER(SEARCH("IRT",Table1[[#This Row],[Current_Status]]))</f>
        <v>0</v>
      </c>
      <c r="AL2153" s="152">
        <f>YEAR(Table1[[#This Row],[Project_Initiated]])</f>
        <v>2018</v>
      </c>
      <c r="AM2153" s="87">
        <v>43800</v>
      </c>
      <c r="AN2153" s="87" t="str">
        <f>IF(AND(Table1[[#This Row],[Completed Date]]&gt;="07/01/2019"+0,Table1[[#This Row],[Completed Date]]&lt;="6/30/2020"+0),"FY 19-20",IF(AND(Table1[[#This Row],[Completed Date]]&gt;="07/01/2018"+0,Table1[[#This Row],[Completed Date]]&lt;="6/30/2019"+0),"FY 18-19",""))</f>
        <v>FY 18-19</v>
      </c>
      <c r="AO2153" s="152" t="str">
        <f>IFERROR(FIND("R",Table1[[#This Row],[FS_Priority]]),"")</f>
        <v/>
      </c>
    </row>
    <row r="2154" spans="1:41" hidden="1" x14ac:dyDescent="0.25">
      <c r="A2154" s="202" t="s">
        <v>995</v>
      </c>
      <c r="B2154" s="202" t="s">
        <v>295</v>
      </c>
      <c r="C2154" s="202" t="s">
        <v>995</v>
      </c>
      <c r="D2154" s="213" t="b">
        <v>0</v>
      </c>
      <c r="E2154" s="202" t="s">
        <v>151</v>
      </c>
      <c r="F2154" s="202" t="s">
        <v>3497</v>
      </c>
      <c r="G2154" s="202" t="s">
        <v>295</v>
      </c>
      <c r="H2154" s="202" t="s">
        <v>525</v>
      </c>
      <c r="I2154" s="202" t="s">
        <v>128</v>
      </c>
      <c r="J2154" s="202" t="s">
        <v>2838</v>
      </c>
      <c r="K2154" s="202" t="s">
        <v>4035</v>
      </c>
      <c r="L2154" s="202" t="s">
        <v>153</v>
      </c>
      <c r="M2154" s="202" t="s">
        <v>4036</v>
      </c>
      <c r="N2154" s="202" t="s">
        <v>295</v>
      </c>
      <c r="O2154" s="202" t="s">
        <v>243</v>
      </c>
      <c r="P2154" s="167"/>
      <c r="Q2154" s="202" t="s">
        <v>320</v>
      </c>
      <c r="R2154" s="202" t="s">
        <v>295</v>
      </c>
      <c r="S2154" s="213" t="b">
        <v>1</v>
      </c>
      <c r="V2154" s="212">
        <v>43336</v>
      </c>
      <c r="W2154" s="202" t="s">
        <v>295</v>
      </c>
      <c r="X2154" s="167"/>
      <c r="Y2154" s="167"/>
      <c r="Z2154" s="202" t="s">
        <v>295</v>
      </c>
      <c r="AC2154" s="202" t="s">
        <v>624</v>
      </c>
      <c r="AE2154" s="202" t="s">
        <v>243</v>
      </c>
      <c r="AF2154" s="202" t="s">
        <v>295</v>
      </c>
      <c r="AG2154" s="202" t="s">
        <v>624</v>
      </c>
      <c r="AH2154" s="214">
        <v>43383</v>
      </c>
      <c r="AI2154" s="202" t="s">
        <v>4932</v>
      </c>
      <c r="AJ2154" s="151" t="str">
        <f t="shared" si="33"/>
        <v>FS</v>
      </c>
      <c r="AK2154" s="151" t="b">
        <f>ISNUMBER(SEARCH("IRT",Table1[[#This Row],[Current_Status]]))</f>
        <v>0</v>
      </c>
      <c r="AL2154" s="152">
        <f>YEAR(Table1[[#This Row],[Project_Initiated]])</f>
        <v>2018</v>
      </c>
      <c r="AM2154" s="87">
        <v>43800</v>
      </c>
      <c r="AN2154" s="87" t="str">
        <f>IF(AND(Table1[[#This Row],[Completed Date]]&gt;="07/01/2019"+0,Table1[[#This Row],[Completed Date]]&lt;="6/30/2020"+0),"FY 19-20",IF(AND(Table1[[#This Row],[Completed Date]]&gt;="07/01/2018"+0,Table1[[#This Row],[Completed Date]]&lt;="6/30/2019"+0),"FY 18-19",""))</f>
        <v>FY 18-19</v>
      </c>
      <c r="AO2154" s="152" t="str">
        <f>IFERROR(FIND("R",Table1[[#This Row],[FS_Priority]]),"")</f>
        <v/>
      </c>
    </row>
    <row r="2155" spans="1:41" hidden="1" x14ac:dyDescent="0.25">
      <c r="A2155" s="202" t="s">
        <v>346</v>
      </c>
      <c r="B2155" s="202" t="s">
        <v>295</v>
      </c>
      <c r="C2155" s="202" t="s">
        <v>346</v>
      </c>
      <c r="D2155" s="213" t="b">
        <v>0</v>
      </c>
      <c r="E2155" s="202" t="s">
        <v>4804</v>
      </c>
      <c r="F2155" s="202" t="s">
        <v>3287</v>
      </c>
      <c r="G2155" s="202" t="s">
        <v>295</v>
      </c>
      <c r="H2155" s="202" t="s">
        <v>351</v>
      </c>
      <c r="I2155" s="202" t="s">
        <v>3815</v>
      </c>
      <c r="J2155" s="202" t="s">
        <v>2838</v>
      </c>
      <c r="K2155" s="202" t="s">
        <v>3793</v>
      </c>
      <c r="L2155" s="202" t="s">
        <v>332</v>
      </c>
      <c r="M2155" s="202" t="s">
        <v>3816</v>
      </c>
      <c r="N2155" s="202" t="s">
        <v>295</v>
      </c>
      <c r="O2155" s="202" t="s">
        <v>619</v>
      </c>
      <c r="P2155" s="167"/>
      <c r="Q2155" s="202" t="s">
        <v>152</v>
      </c>
      <c r="R2155" s="202" t="s">
        <v>295</v>
      </c>
      <c r="S2155" s="213" t="b">
        <v>0</v>
      </c>
      <c r="V2155" s="212">
        <v>43336</v>
      </c>
      <c r="W2155" s="202" t="s">
        <v>295</v>
      </c>
      <c r="X2155" s="167"/>
      <c r="Y2155" s="167"/>
      <c r="Z2155" s="202" t="s">
        <v>295</v>
      </c>
      <c r="AC2155" s="202" t="s">
        <v>2864</v>
      </c>
      <c r="AE2155" s="202" t="s">
        <v>257</v>
      </c>
      <c r="AF2155" s="202" t="s">
        <v>295</v>
      </c>
      <c r="AG2155" s="202" t="s">
        <v>2884</v>
      </c>
      <c r="AH2155" s="214">
        <v>43446</v>
      </c>
      <c r="AI2155" s="202" t="s">
        <v>4932</v>
      </c>
      <c r="AJ2155" s="151" t="str">
        <f t="shared" si="33"/>
        <v>FS</v>
      </c>
      <c r="AK2155" s="151" t="b">
        <f>ISNUMBER(SEARCH("IRT",Table1[[#This Row],[Current_Status]]))</f>
        <v>0</v>
      </c>
      <c r="AL2155" s="152">
        <f>YEAR(Table1[[#This Row],[Project_Initiated]])</f>
        <v>2018</v>
      </c>
      <c r="AM2155" s="87">
        <v>43800</v>
      </c>
      <c r="AN2155" s="87" t="str">
        <f>IF(AND(Table1[[#This Row],[Completed Date]]&gt;="07/01/2019"+0,Table1[[#This Row],[Completed Date]]&lt;="6/30/2020"+0),"FY 19-20",IF(AND(Table1[[#This Row],[Completed Date]]&gt;="07/01/2018"+0,Table1[[#This Row],[Completed Date]]&lt;="6/30/2019"+0),"FY 18-19",""))</f>
        <v>FY 18-19</v>
      </c>
      <c r="AO2155" s="152" t="str">
        <f>IFERROR(FIND("R",Table1[[#This Row],[FS_Priority]]),"")</f>
        <v/>
      </c>
    </row>
    <row r="2156" spans="1:41" hidden="1" x14ac:dyDescent="0.25">
      <c r="A2156" s="202" t="s">
        <v>385</v>
      </c>
      <c r="B2156" s="202" t="s">
        <v>295</v>
      </c>
      <c r="C2156" s="202" t="s">
        <v>385</v>
      </c>
      <c r="D2156" s="213" t="b">
        <v>0</v>
      </c>
      <c r="E2156" s="202" t="s">
        <v>141</v>
      </c>
      <c r="F2156" s="202" t="s">
        <v>3404</v>
      </c>
      <c r="G2156" s="202" t="s">
        <v>295</v>
      </c>
      <c r="H2156" s="202" t="s">
        <v>549</v>
      </c>
      <c r="I2156" s="202" t="s">
        <v>4000</v>
      </c>
      <c r="J2156" s="202" t="s">
        <v>2838</v>
      </c>
      <c r="K2156" s="202" t="s">
        <v>3951</v>
      </c>
      <c r="L2156" s="202" t="s">
        <v>381</v>
      </c>
      <c r="M2156" s="202" t="s">
        <v>3957</v>
      </c>
      <c r="N2156" s="202" t="s">
        <v>295</v>
      </c>
      <c r="O2156" s="202" t="s">
        <v>243</v>
      </c>
      <c r="P2156" s="167"/>
      <c r="Q2156" s="202" t="s">
        <v>311</v>
      </c>
      <c r="R2156" s="202" t="s">
        <v>295</v>
      </c>
      <c r="S2156" s="213" t="b">
        <v>0</v>
      </c>
      <c r="T2156" s="167"/>
      <c r="V2156" s="212">
        <v>43339</v>
      </c>
      <c r="W2156" s="202" t="s">
        <v>295</v>
      </c>
      <c r="X2156"/>
      <c r="Z2156" s="202" t="s">
        <v>295</v>
      </c>
      <c r="AC2156" s="202" t="s">
        <v>624</v>
      </c>
      <c r="AE2156" s="202" t="s">
        <v>243</v>
      </c>
      <c r="AF2156" s="202" t="s">
        <v>295</v>
      </c>
      <c r="AG2156" s="202" t="s">
        <v>624</v>
      </c>
      <c r="AH2156" s="214">
        <v>43412</v>
      </c>
      <c r="AI2156" s="202" t="s">
        <v>4932</v>
      </c>
      <c r="AJ2156" s="151" t="str">
        <f t="shared" si="33"/>
        <v>FS</v>
      </c>
      <c r="AK2156" s="151" t="b">
        <f>ISNUMBER(SEARCH("IRT",Table1[[#This Row],[Current_Status]]))</f>
        <v>0</v>
      </c>
      <c r="AL2156" s="152">
        <f>YEAR(Table1[[#This Row],[Project_Initiated]])</f>
        <v>2018</v>
      </c>
      <c r="AM2156" s="87">
        <v>43800</v>
      </c>
      <c r="AN2156" s="87" t="str">
        <f>IF(AND(Table1[[#This Row],[Completed Date]]&gt;="07/01/2019"+0,Table1[[#This Row],[Completed Date]]&lt;="6/30/2020"+0),"FY 19-20",IF(AND(Table1[[#This Row],[Completed Date]]&gt;="07/01/2018"+0,Table1[[#This Row],[Completed Date]]&lt;="6/30/2019"+0),"FY 18-19",""))</f>
        <v>FY 18-19</v>
      </c>
      <c r="AO2156" s="152" t="str">
        <f>IFERROR(FIND("R",Table1[[#This Row],[FS_Priority]]),"")</f>
        <v/>
      </c>
    </row>
    <row r="2157" spans="1:41" hidden="1" x14ac:dyDescent="0.25">
      <c r="A2157" s="202" t="s">
        <v>485</v>
      </c>
      <c r="B2157" s="202" t="s">
        <v>295</v>
      </c>
      <c r="C2157" s="202" t="s">
        <v>485</v>
      </c>
      <c r="D2157" s="213" t="b">
        <v>0</v>
      </c>
      <c r="E2157" s="202" t="s">
        <v>482</v>
      </c>
      <c r="F2157" s="202" t="s">
        <v>3565</v>
      </c>
      <c r="G2157" s="202" t="s">
        <v>295</v>
      </c>
      <c r="H2157" s="202" t="s">
        <v>537</v>
      </c>
      <c r="I2157" s="202" t="s">
        <v>4163</v>
      </c>
      <c r="J2157" s="202" t="s">
        <v>2838</v>
      </c>
      <c r="K2157" s="202" t="s">
        <v>4158</v>
      </c>
      <c r="L2157" s="202" t="s">
        <v>483</v>
      </c>
      <c r="M2157" s="202" t="s">
        <v>4159</v>
      </c>
      <c r="N2157" s="202" t="s">
        <v>295</v>
      </c>
      <c r="O2157" s="202" t="s">
        <v>263</v>
      </c>
      <c r="Q2157" s="202" t="s">
        <v>264</v>
      </c>
      <c r="R2157" s="202" t="s">
        <v>295</v>
      </c>
      <c r="S2157" s="213" t="b">
        <v>0</v>
      </c>
      <c r="V2157" s="212">
        <v>43339</v>
      </c>
      <c r="W2157" s="202" t="s">
        <v>295</v>
      </c>
      <c r="X2157"/>
      <c r="Z2157" s="202" t="s">
        <v>295</v>
      </c>
      <c r="AC2157" s="202" t="s">
        <v>3121</v>
      </c>
      <c r="AD2157" s="214">
        <v>43361</v>
      </c>
      <c r="AE2157" s="202" t="s">
        <v>257</v>
      </c>
      <c r="AF2157" s="202" t="s">
        <v>5122</v>
      </c>
      <c r="AG2157" s="202" t="s">
        <v>2884</v>
      </c>
      <c r="AH2157" s="212">
        <v>43570</v>
      </c>
      <c r="AI2157" s="202" t="s">
        <v>4932</v>
      </c>
      <c r="AJ2157" s="151" t="str">
        <f t="shared" si="33"/>
        <v>FS</v>
      </c>
      <c r="AK2157" s="151" t="b">
        <f>ISNUMBER(SEARCH("IRT",Table1[[#This Row],[Current_Status]]))</f>
        <v>0</v>
      </c>
      <c r="AL2157" s="152">
        <f>YEAR(Table1[[#This Row],[Project_Initiated]])</f>
        <v>2018</v>
      </c>
      <c r="AM2157" s="87">
        <v>43800</v>
      </c>
      <c r="AN2157" s="87" t="str">
        <f>IF(AND(Table1[[#This Row],[Completed Date]]&gt;="07/01/2019"+0,Table1[[#This Row],[Completed Date]]&lt;="6/30/2020"+0),"FY 19-20",IF(AND(Table1[[#This Row],[Completed Date]]&gt;="07/01/2018"+0,Table1[[#This Row],[Completed Date]]&lt;="6/30/2019"+0),"FY 18-19",""))</f>
        <v>FY 18-19</v>
      </c>
      <c r="AO2157" s="152" t="str">
        <f>IFERROR(FIND("R",Table1[[#This Row],[FS_Priority]]),"")</f>
        <v/>
      </c>
    </row>
    <row r="2158" spans="1:41" hidden="1" x14ac:dyDescent="0.25">
      <c r="A2158" s="202" t="s">
        <v>382</v>
      </c>
      <c r="B2158" s="202" t="s">
        <v>295</v>
      </c>
      <c r="C2158" s="202" t="s">
        <v>382</v>
      </c>
      <c r="D2158" s="213" t="b">
        <v>0</v>
      </c>
      <c r="E2158" s="202" t="s">
        <v>141</v>
      </c>
      <c r="F2158" s="202" t="s">
        <v>3387</v>
      </c>
      <c r="G2158" s="202" t="s">
        <v>295</v>
      </c>
      <c r="H2158" s="202" t="s">
        <v>256</v>
      </c>
      <c r="I2158" s="202" t="s">
        <v>3987</v>
      </c>
      <c r="J2158" s="202" t="s">
        <v>2838</v>
      </c>
      <c r="K2158" s="202" t="s">
        <v>3951</v>
      </c>
      <c r="L2158" s="202" t="s">
        <v>381</v>
      </c>
      <c r="M2158" s="202" t="s">
        <v>3988</v>
      </c>
      <c r="N2158" s="202" t="s">
        <v>295</v>
      </c>
      <c r="O2158" s="202" t="s">
        <v>263</v>
      </c>
      <c r="Q2158" s="202" t="s">
        <v>302</v>
      </c>
      <c r="R2158" s="202" t="s">
        <v>295</v>
      </c>
      <c r="S2158" s="213" t="b">
        <v>0</v>
      </c>
      <c r="V2158" s="212">
        <v>43340</v>
      </c>
      <c r="W2158" s="202" t="s">
        <v>295</v>
      </c>
      <c r="X2158"/>
      <c r="Z2158" s="202" t="s">
        <v>295</v>
      </c>
      <c r="AC2158" s="202" t="s">
        <v>2872</v>
      </c>
      <c r="AE2158" s="202" t="s">
        <v>257</v>
      </c>
      <c r="AF2158" s="202" t="s">
        <v>295</v>
      </c>
      <c r="AG2158" s="202" t="s">
        <v>2884</v>
      </c>
      <c r="AH2158" s="212">
        <v>43448</v>
      </c>
      <c r="AI2158" s="202" t="s">
        <v>4932</v>
      </c>
      <c r="AJ2158" s="151" t="str">
        <f t="shared" si="33"/>
        <v>FS</v>
      </c>
      <c r="AK2158" s="151" t="b">
        <f>ISNUMBER(SEARCH("IRT",Table1[[#This Row],[Current_Status]]))</f>
        <v>0</v>
      </c>
      <c r="AL2158" s="152">
        <f>YEAR(Table1[[#This Row],[Project_Initiated]])</f>
        <v>2018</v>
      </c>
      <c r="AM2158" s="87">
        <v>43800</v>
      </c>
      <c r="AN2158" s="87" t="str">
        <f>IF(AND(Table1[[#This Row],[Completed Date]]&gt;="07/01/2019"+0,Table1[[#This Row],[Completed Date]]&lt;="6/30/2020"+0),"FY 19-20",IF(AND(Table1[[#This Row],[Completed Date]]&gt;="07/01/2018"+0,Table1[[#This Row],[Completed Date]]&lt;="6/30/2019"+0),"FY 18-19",""))</f>
        <v>FY 18-19</v>
      </c>
      <c r="AO2158" s="152" t="str">
        <f>IFERROR(FIND("R",Table1[[#This Row],[FS_Priority]]),"")</f>
        <v/>
      </c>
    </row>
    <row r="2159" spans="1:41" hidden="1" x14ac:dyDescent="0.25">
      <c r="A2159" s="202" t="s">
        <v>386</v>
      </c>
      <c r="B2159" s="202" t="s">
        <v>295</v>
      </c>
      <c r="C2159" s="202" t="s">
        <v>386</v>
      </c>
      <c r="D2159" s="213" t="b">
        <v>0</v>
      </c>
      <c r="E2159" s="202" t="s">
        <v>141</v>
      </c>
      <c r="F2159" s="202" t="s">
        <v>3405</v>
      </c>
      <c r="G2159" s="202" t="s">
        <v>295</v>
      </c>
      <c r="H2159" s="202" t="s">
        <v>548</v>
      </c>
      <c r="I2159" s="202" t="s">
        <v>4001</v>
      </c>
      <c r="J2159" s="202" t="s">
        <v>2838</v>
      </c>
      <c r="K2159" s="202" t="s">
        <v>3951</v>
      </c>
      <c r="L2159" s="202" t="s">
        <v>381</v>
      </c>
      <c r="M2159" s="202" t="s">
        <v>3986</v>
      </c>
      <c r="N2159" s="202" t="s">
        <v>295</v>
      </c>
      <c r="O2159" s="202" t="s">
        <v>243</v>
      </c>
      <c r="Q2159" s="202" t="s">
        <v>313</v>
      </c>
      <c r="R2159" s="202" t="s">
        <v>295</v>
      </c>
      <c r="S2159" s="213" t="b">
        <v>0</v>
      </c>
      <c r="V2159" s="212">
        <v>43340</v>
      </c>
      <c r="W2159" s="202" t="s">
        <v>295</v>
      </c>
      <c r="X2159"/>
      <c r="Z2159" s="202" t="s">
        <v>295</v>
      </c>
      <c r="AC2159" s="202" t="s">
        <v>624</v>
      </c>
      <c r="AE2159" s="202" t="s">
        <v>243</v>
      </c>
      <c r="AF2159" s="202" t="s">
        <v>295</v>
      </c>
      <c r="AG2159" s="202" t="s">
        <v>624</v>
      </c>
      <c r="AH2159" s="212">
        <v>43412</v>
      </c>
      <c r="AI2159" s="202" t="s">
        <v>4932</v>
      </c>
      <c r="AJ2159" s="151" t="str">
        <f t="shared" si="33"/>
        <v>FS</v>
      </c>
      <c r="AK2159" s="151" t="b">
        <f>ISNUMBER(SEARCH("IRT",Table1[[#This Row],[Current_Status]]))</f>
        <v>0</v>
      </c>
      <c r="AL2159" s="152">
        <f>YEAR(Table1[[#This Row],[Project_Initiated]])</f>
        <v>2018</v>
      </c>
      <c r="AM2159" s="87">
        <v>43800</v>
      </c>
      <c r="AN2159" s="87" t="str">
        <f>IF(AND(Table1[[#This Row],[Completed Date]]&gt;="07/01/2019"+0,Table1[[#This Row],[Completed Date]]&lt;="6/30/2020"+0),"FY 19-20",IF(AND(Table1[[#This Row],[Completed Date]]&gt;="07/01/2018"+0,Table1[[#This Row],[Completed Date]]&lt;="6/30/2019"+0),"FY 18-19",""))</f>
        <v>FY 18-19</v>
      </c>
      <c r="AO2159" s="152" t="str">
        <f>IFERROR(FIND("R",Table1[[#This Row],[FS_Priority]]),"")</f>
        <v/>
      </c>
    </row>
    <row r="2160" spans="1:41" hidden="1" x14ac:dyDescent="0.25">
      <c r="A2160" s="202" t="s">
        <v>998</v>
      </c>
      <c r="B2160" s="202" t="s">
        <v>295</v>
      </c>
      <c r="C2160" s="202" t="s">
        <v>998</v>
      </c>
      <c r="D2160" s="213" t="b">
        <v>0</v>
      </c>
      <c r="E2160" s="202" t="s">
        <v>4804</v>
      </c>
      <c r="F2160" s="202" t="s">
        <v>3271</v>
      </c>
      <c r="G2160" s="202" t="s">
        <v>295</v>
      </c>
      <c r="H2160" s="202" t="s">
        <v>540</v>
      </c>
      <c r="I2160" s="202" t="s">
        <v>295</v>
      </c>
      <c r="J2160" s="202" t="s">
        <v>2838</v>
      </c>
      <c r="K2160" s="202" t="s">
        <v>3793</v>
      </c>
      <c r="L2160" s="202" t="s">
        <v>332</v>
      </c>
      <c r="M2160" s="202" t="s">
        <v>3796</v>
      </c>
      <c r="N2160" s="202" t="s">
        <v>295</v>
      </c>
      <c r="O2160" s="202" t="s">
        <v>243</v>
      </c>
      <c r="Q2160" s="202" t="s">
        <v>295</v>
      </c>
      <c r="R2160" s="202" t="s">
        <v>295</v>
      </c>
      <c r="S2160" s="213" t="b">
        <v>0</v>
      </c>
      <c r="V2160" s="212">
        <v>43375</v>
      </c>
      <c r="W2160" s="202" t="s">
        <v>295</v>
      </c>
      <c r="X2160"/>
      <c r="Z2160" s="202" t="s">
        <v>295</v>
      </c>
      <c r="AC2160" s="202" t="s">
        <v>624</v>
      </c>
      <c r="AE2160" s="202" t="s">
        <v>243</v>
      </c>
      <c r="AF2160" s="202" t="s">
        <v>295</v>
      </c>
      <c r="AG2160" s="202" t="s">
        <v>624</v>
      </c>
      <c r="AH2160" s="212">
        <v>43374</v>
      </c>
      <c r="AI2160" s="202" t="s">
        <v>4937</v>
      </c>
      <c r="AJ2160" s="151" t="str">
        <f t="shared" si="33"/>
        <v>FS</v>
      </c>
      <c r="AK2160" s="151" t="b">
        <f>ISNUMBER(SEARCH("IRT",Table1[[#This Row],[Current_Status]]))</f>
        <v>0</v>
      </c>
      <c r="AL2160" s="152">
        <f>YEAR(Table1[[#This Row],[Project_Initiated]])</f>
        <v>2018</v>
      </c>
      <c r="AM2160" s="87">
        <v>43800</v>
      </c>
      <c r="AN2160" s="87" t="str">
        <f>IF(AND(Table1[[#This Row],[Completed Date]]&gt;="07/01/2019"+0,Table1[[#This Row],[Completed Date]]&lt;="6/30/2020"+0),"FY 19-20",IF(AND(Table1[[#This Row],[Completed Date]]&gt;="07/01/2018"+0,Table1[[#This Row],[Completed Date]]&lt;="6/30/2019"+0),"FY 18-19",""))</f>
        <v>FY 18-19</v>
      </c>
      <c r="AO2160" s="152" t="str">
        <f>IFERROR(FIND("R",Table1[[#This Row],[FS_Priority]]),"")</f>
        <v/>
      </c>
    </row>
    <row r="2161" spans="1:41" hidden="1" x14ac:dyDescent="0.25">
      <c r="A2161" s="202" t="s">
        <v>341</v>
      </c>
      <c r="B2161" s="202" t="s">
        <v>295</v>
      </c>
      <c r="C2161" s="202" t="s">
        <v>341</v>
      </c>
      <c r="D2161" s="213" t="b">
        <v>0</v>
      </c>
      <c r="E2161" s="202" t="s">
        <v>4804</v>
      </c>
      <c r="F2161" s="202" t="s">
        <v>3281</v>
      </c>
      <c r="G2161" s="202" t="s">
        <v>295</v>
      </c>
      <c r="H2161" s="202" t="s">
        <v>540</v>
      </c>
      <c r="I2161" s="202" t="s">
        <v>295</v>
      </c>
      <c r="J2161" s="202" t="s">
        <v>2838</v>
      </c>
      <c r="K2161" s="202" t="s">
        <v>3793</v>
      </c>
      <c r="L2161" s="202" t="s">
        <v>332</v>
      </c>
      <c r="M2161" s="202" t="s">
        <v>3810</v>
      </c>
      <c r="N2161" s="202" t="s">
        <v>295</v>
      </c>
      <c r="O2161" s="202" t="s">
        <v>243</v>
      </c>
      <c r="Q2161" s="202" t="s">
        <v>264</v>
      </c>
      <c r="R2161" s="202" t="s">
        <v>295</v>
      </c>
      <c r="S2161" s="213" t="b">
        <v>0</v>
      </c>
      <c r="V2161" s="212">
        <v>43340</v>
      </c>
      <c r="W2161" s="202" t="s">
        <v>295</v>
      </c>
      <c r="X2161"/>
      <c r="Z2161" s="202" t="s">
        <v>295</v>
      </c>
      <c r="AC2161" s="202" t="s">
        <v>3163</v>
      </c>
      <c r="AE2161" s="202" t="s">
        <v>243</v>
      </c>
      <c r="AF2161" s="202" t="s">
        <v>295</v>
      </c>
      <c r="AG2161" s="202" t="s">
        <v>624</v>
      </c>
      <c r="AH2161" s="212">
        <v>43592</v>
      </c>
      <c r="AI2161" s="202" t="s">
        <v>4932</v>
      </c>
      <c r="AJ2161" s="151" t="str">
        <f t="shared" si="33"/>
        <v>FS</v>
      </c>
      <c r="AK2161" s="151" t="b">
        <f>ISNUMBER(SEARCH("IRT",Table1[[#This Row],[Current_Status]]))</f>
        <v>0</v>
      </c>
      <c r="AL2161" s="152">
        <f>YEAR(Table1[[#This Row],[Project_Initiated]])</f>
        <v>2018</v>
      </c>
      <c r="AM2161" s="87">
        <v>43800</v>
      </c>
      <c r="AN2161" s="87" t="str">
        <f>IF(AND(Table1[[#This Row],[Completed Date]]&gt;="07/01/2019"+0,Table1[[#This Row],[Completed Date]]&lt;="6/30/2020"+0),"FY 19-20",IF(AND(Table1[[#This Row],[Completed Date]]&gt;="07/01/2018"+0,Table1[[#This Row],[Completed Date]]&lt;="6/30/2019"+0),"FY 18-19",""))</f>
        <v>FY 18-19</v>
      </c>
      <c r="AO2161" s="152" t="str">
        <f>IFERROR(FIND("R",Table1[[#This Row],[FS_Priority]]),"")</f>
        <v/>
      </c>
    </row>
    <row r="2162" spans="1:41" hidden="1" x14ac:dyDescent="0.25">
      <c r="A2162" s="202" t="s">
        <v>498</v>
      </c>
      <c r="B2162" s="202" t="s">
        <v>295</v>
      </c>
      <c r="C2162" s="202" t="s">
        <v>498</v>
      </c>
      <c r="D2162" s="213" t="b">
        <v>0</v>
      </c>
      <c r="E2162" s="202" t="s">
        <v>215</v>
      </c>
      <c r="F2162" s="202" t="s">
        <v>3634</v>
      </c>
      <c r="G2162" s="202" t="s">
        <v>403</v>
      </c>
      <c r="H2162" s="202" t="s">
        <v>2498</v>
      </c>
      <c r="I2162" s="202" t="s">
        <v>4262</v>
      </c>
      <c r="J2162" s="202" t="s">
        <v>2852</v>
      </c>
      <c r="K2162" s="202" t="s">
        <v>4842</v>
      </c>
      <c r="L2162" s="202" t="s">
        <v>518</v>
      </c>
      <c r="M2162" s="202" t="s">
        <v>4256</v>
      </c>
      <c r="N2162" s="202" t="s">
        <v>295</v>
      </c>
      <c r="O2162" s="202" t="s">
        <v>263</v>
      </c>
      <c r="Q2162" s="202" t="s">
        <v>264</v>
      </c>
      <c r="R2162" s="202" t="s">
        <v>295</v>
      </c>
      <c r="S2162" s="213" t="b">
        <v>0</v>
      </c>
      <c r="V2162" s="212">
        <v>43340</v>
      </c>
      <c r="W2162" s="202" t="s">
        <v>295</v>
      </c>
      <c r="X2162"/>
      <c r="Z2162" s="202" t="s">
        <v>295</v>
      </c>
      <c r="AC2162" s="202" t="s">
        <v>295</v>
      </c>
      <c r="AD2162" s="214">
        <v>43370</v>
      </c>
      <c r="AE2162" s="202" t="s">
        <v>257</v>
      </c>
      <c r="AF2162" s="202" t="s">
        <v>295</v>
      </c>
      <c r="AG2162" s="202" t="s">
        <v>2884</v>
      </c>
      <c r="AH2162" s="167"/>
      <c r="AI2162" s="202" t="s">
        <v>4932</v>
      </c>
      <c r="AJ2162" s="151" t="str">
        <f t="shared" si="33"/>
        <v>FS</v>
      </c>
      <c r="AK2162" s="151" t="b">
        <f>ISNUMBER(SEARCH("IRT",Table1[[#This Row],[Current_Status]]))</f>
        <v>0</v>
      </c>
      <c r="AL2162" s="152">
        <f>YEAR(Table1[[#This Row],[Project_Initiated]])</f>
        <v>2018</v>
      </c>
      <c r="AM2162" s="87">
        <v>43800</v>
      </c>
      <c r="AN2162" s="87" t="str">
        <f>IF(AND(Table1[[#This Row],[Completed Date]]&gt;="07/01/2019"+0,Table1[[#This Row],[Completed Date]]&lt;="6/30/2020"+0),"FY 19-20",IF(AND(Table1[[#This Row],[Completed Date]]&gt;="07/01/2018"+0,Table1[[#This Row],[Completed Date]]&lt;="6/30/2019"+0),"FY 18-19",""))</f>
        <v/>
      </c>
      <c r="AO2162" s="152" t="str">
        <f>IFERROR(FIND("R",Table1[[#This Row],[FS_Priority]]),"")</f>
        <v/>
      </c>
    </row>
    <row r="2163" spans="1:41" hidden="1" x14ac:dyDescent="0.25">
      <c r="A2163" s="202" t="s">
        <v>999</v>
      </c>
      <c r="B2163" s="202" t="s">
        <v>295</v>
      </c>
      <c r="C2163" s="202" t="s">
        <v>999</v>
      </c>
      <c r="D2163" s="213" t="b">
        <v>0</v>
      </c>
      <c r="E2163" s="202" t="s">
        <v>141</v>
      </c>
      <c r="F2163" s="202" t="s">
        <v>3438</v>
      </c>
      <c r="G2163" s="202" t="s">
        <v>295</v>
      </c>
      <c r="H2163" s="202" t="s">
        <v>549</v>
      </c>
      <c r="I2163" s="202" t="s">
        <v>4021</v>
      </c>
      <c r="J2163" s="202" t="s">
        <v>2854</v>
      </c>
      <c r="K2163" s="202" t="s">
        <v>3951</v>
      </c>
      <c r="L2163" s="202" t="s">
        <v>381</v>
      </c>
      <c r="M2163" s="202" t="s">
        <v>4025</v>
      </c>
      <c r="N2163" s="202" t="s">
        <v>295</v>
      </c>
      <c r="O2163" s="202" t="s">
        <v>243</v>
      </c>
      <c r="Q2163" s="202" t="s">
        <v>574</v>
      </c>
      <c r="R2163" s="202" t="s">
        <v>295</v>
      </c>
      <c r="S2163" s="213" t="b">
        <v>0</v>
      </c>
      <c r="V2163" s="212">
        <v>43340</v>
      </c>
      <c r="W2163" s="202" t="s">
        <v>295</v>
      </c>
      <c r="X2163"/>
      <c r="Z2163" s="202" t="s">
        <v>295</v>
      </c>
      <c r="AC2163" s="202" t="s">
        <v>295</v>
      </c>
      <c r="AE2163" s="202" t="s">
        <v>243</v>
      </c>
      <c r="AF2163" s="202" t="s">
        <v>295</v>
      </c>
      <c r="AG2163" s="202" t="s">
        <v>295</v>
      </c>
      <c r="AH2163" s="212">
        <v>43374</v>
      </c>
      <c r="AI2163" s="202" t="s">
        <v>4932</v>
      </c>
      <c r="AJ2163" s="151" t="str">
        <f t="shared" si="33"/>
        <v>FS</v>
      </c>
      <c r="AK2163" s="151" t="b">
        <f>ISNUMBER(SEARCH("IRT",Table1[[#This Row],[Current_Status]]))</f>
        <v>0</v>
      </c>
      <c r="AL2163" s="152">
        <f>YEAR(Table1[[#This Row],[Project_Initiated]])</f>
        <v>2018</v>
      </c>
      <c r="AM2163" s="87">
        <v>43800</v>
      </c>
      <c r="AN2163" s="87" t="str">
        <f>IF(AND(Table1[[#This Row],[Completed Date]]&gt;="07/01/2019"+0,Table1[[#This Row],[Completed Date]]&lt;="6/30/2020"+0),"FY 19-20",IF(AND(Table1[[#This Row],[Completed Date]]&gt;="07/01/2018"+0,Table1[[#This Row],[Completed Date]]&lt;="6/30/2019"+0),"FY 18-19",""))</f>
        <v>FY 18-19</v>
      </c>
      <c r="AO2163" s="152" t="str">
        <f>IFERROR(FIND("R",Table1[[#This Row],[FS_Priority]]),"")</f>
        <v/>
      </c>
    </row>
    <row r="2164" spans="1:41" hidden="1" x14ac:dyDescent="0.25">
      <c r="A2164" s="202" t="s">
        <v>340</v>
      </c>
      <c r="B2164" s="202" t="s">
        <v>295</v>
      </c>
      <c r="C2164" s="202" t="s">
        <v>340</v>
      </c>
      <c r="D2164" s="213" t="b">
        <v>0</v>
      </c>
      <c r="E2164" s="202" t="s">
        <v>4804</v>
      </c>
      <c r="F2164" s="202" t="s">
        <v>3280</v>
      </c>
      <c r="G2164" s="202" t="s">
        <v>295</v>
      </c>
      <c r="H2164" s="202" t="s">
        <v>538</v>
      </c>
      <c r="I2164" s="202" t="s">
        <v>3808</v>
      </c>
      <c r="J2164" s="202" t="s">
        <v>2838</v>
      </c>
      <c r="K2164" s="202" t="s">
        <v>3793</v>
      </c>
      <c r="L2164" s="202" t="s">
        <v>332</v>
      </c>
      <c r="M2164" s="202" t="s">
        <v>3809</v>
      </c>
      <c r="N2164" s="202" t="s">
        <v>295</v>
      </c>
      <c r="O2164" s="202" t="s">
        <v>619</v>
      </c>
      <c r="Q2164" s="202" t="s">
        <v>320</v>
      </c>
      <c r="R2164" s="202" t="s">
        <v>295</v>
      </c>
      <c r="S2164" s="213" t="b">
        <v>0</v>
      </c>
      <c r="V2164" s="212">
        <v>43329</v>
      </c>
      <c r="W2164" s="202" t="s">
        <v>295</v>
      </c>
      <c r="X2164"/>
      <c r="Z2164" s="202" t="s">
        <v>295</v>
      </c>
      <c r="AC2164" s="202" t="s">
        <v>3170</v>
      </c>
      <c r="AE2164" s="202" t="s">
        <v>257</v>
      </c>
      <c r="AF2164" s="202" t="s">
        <v>295</v>
      </c>
      <c r="AG2164" s="202" t="s">
        <v>2884</v>
      </c>
      <c r="AH2164" s="212">
        <v>43601</v>
      </c>
      <c r="AI2164" s="202" t="s">
        <v>4932</v>
      </c>
      <c r="AJ2164" s="151" t="str">
        <f t="shared" si="33"/>
        <v>FS</v>
      </c>
      <c r="AK2164" s="151" t="b">
        <f>ISNUMBER(SEARCH("IRT",Table1[[#This Row],[Current_Status]]))</f>
        <v>0</v>
      </c>
      <c r="AL2164" s="152">
        <f>YEAR(Table1[[#This Row],[Project_Initiated]])</f>
        <v>2018</v>
      </c>
      <c r="AM2164" s="87">
        <v>43800</v>
      </c>
      <c r="AN2164" s="87" t="str">
        <f>IF(AND(Table1[[#This Row],[Completed Date]]&gt;="07/01/2019"+0,Table1[[#This Row],[Completed Date]]&lt;="6/30/2020"+0),"FY 19-20",IF(AND(Table1[[#This Row],[Completed Date]]&gt;="07/01/2018"+0,Table1[[#This Row],[Completed Date]]&lt;="6/30/2019"+0),"FY 18-19",""))</f>
        <v>FY 18-19</v>
      </c>
      <c r="AO2164" s="152" t="str">
        <f>IFERROR(FIND("R",Table1[[#This Row],[FS_Priority]]),"")</f>
        <v/>
      </c>
    </row>
    <row r="2165" spans="1:41" hidden="1" x14ac:dyDescent="0.25">
      <c r="A2165" s="202" t="s">
        <v>486</v>
      </c>
      <c r="B2165" s="202" t="s">
        <v>295</v>
      </c>
      <c r="C2165" s="202" t="s">
        <v>486</v>
      </c>
      <c r="D2165" s="213" t="b">
        <v>0</v>
      </c>
      <c r="E2165" s="202" t="s">
        <v>482</v>
      </c>
      <c r="F2165" s="202" t="s">
        <v>3566</v>
      </c>
      <c r="G2165" s="202" t="s">
        <v>295</v>
      </c>
      <c r="H2165" s="202" t="s">
        <v>537</v>
      </c>
      <c r="I2165" s="202" t="s">
        <v>295</v>
      </c>
      <c r="J2165" s="202" t="s">
        <v>2838</v>
      </c>
      <c r="K2165" s="202" t="s">
        <v>4158</v>
      </c>
      <c r="L2165" s="202" t="s">
        <v>483</v>
      </c>
      <c r="M2165" s="202" t="s">
        <v>4159</v>
      </c>
      <c r="N2165" s="202" t="s">
        <v>295</v>
      </c>
      <c r="O2165" s="202" t="s">
        <v>263</v>
      </c>
      <c r="Q2165" s="202" t="s">
        <v>323</v>
      </c>
      <c r="R2165" s="202" t="s">
        <v>295</v>
      </c>
      <c r="S2165" s="213" t="b">
        <v>0</v>
      </c>
      <c r="V2165" s="212">
        <v>43341</v>
      </c>
      <c r="W2165" s="202" t="s">
        <v>295</v>
      </c>
      <c r="X2165"/>
      <c r="Z2165" s="202" t="s">
        <v>295</v>
      </c>
      <c r="AC2165" s="202" t="s">
        <v>3167</v>
      </c>
      <c r="AE2165" s="202" t="s">
        <v>257</v>
      </c>
      <c r="AF2165" s="202" t="s">
        <v>295</v>
      </c>
      <c r="AG2165" s="202" t="s">
        <v>2884</v>
      </c>
      <c r="AH2165" s="212">
        <v>43631</v>
      </c>
      <c r="AI2165" s="202" t="s">
        <v>4932</v>
      </c>
      <c r="AJ2165" s="151" t="str">
        <f t="shared" si="33"/>
        <v>FS</v>
      </c>
      <c r="AK2165" s="151" t="b">
        <f>ISNUMBER(SEARCH("IRT",Table1[[#This Row],[Current_Status]]))</f>
        <v>0</v>
      </c>
      <c r="AL2165" s="152">
        <f>YEAR(Table1[[#This Row],[Project_Initiated]])</f>
        <v>2018</v>
      </c>
      <c r="AM2165" s="87">
        <v>43800</v>
      </c>
      <c r="AN2165" s="87" t="str">
        <f>IF(AND(Table1[[#This Row],[Completed Date]]&gt;="07/01/2019"+0,Table1[[#This Row],[Completed Date]]&lt;="6/30/2020"+0),"FY 19-20",IF(AND(Table1[[#This Row],[Completed Date]]&gt;="07/01/2018"+0,Table1[[#This Row],[Completed Date]]&lt;="6/30/2019"+0),"FY 18-19",""))</f>
        <v>FY 18-19</v>
      </c>
      <c r="AO2165" s="152" t="str">
        <f>IFERROR(FIND("R",Table1[[#This Row],[FS_Priority]]),"")</f>
        <v/>
      </c>
    </row>
    <row r="2166" spans="1:41" hidden="1" x14ac:dyDescent="0.25">
      <c r="A2166" s="202" t="s">
        <v>1002</v>
      </c>
      <c r="B2166" s="202" t="s">
        <v>295</v>
      </c>
      <c r="C2166" s="202" t="s">
        <v>1002</v>
      </c>
      <c r="D2166" s="213" t="b">
        <v>0</v>
      </c>
      <c r="E2166" s="202" t="s">
        <v>151</v>
      </c>
      <c r="F2166" s="202" t="s">
        <v>3540</v>
      </c>
      <c r="G2166" s="202" t="s">
        <v>295</v>
      </c>
      <c r="H2166" s="202" t="s">
        <v>556</v>
      </c>
      <c r="I2166" s="202" t="s">
        <v>4125</v>
      </c>
      <c r="J2166" s="202" t="s">
        <v>2838</v>
      </c>
      <c r="K2166" s="202" t="s">
        <v>4035</v>
      </c>
      <c r="L2166" s="202" t="s">
        <v>153</v>
      </c>
      <c r="M2166" s="202" t="s">
        <v>4108</v>
      </c>
      <c r="N2166" s="202" t="s">
        <v>295</v>
      </c>
      <c r="O2166" s="202" t="s">
        <v>243</v>
      </c>
      <c r="Q2166" s="202" t="s">
        <v>327</v>
      </c>
      <c r="R2166" s="202" t="s">
        <v>295</v>
      </c>
      <c r="S2166" s="213" t="b">
        <v>1</v>
      </c>
      <c r="V2166" s="212">
        <v>43342</v>
      </c>
      <c r="W2166" s="202" t="s">
        <v>295</v>
      </c>
      <c r="X2166"/>
      <c r="Z2166" s="202" t="s">
        <v>295</v>
      </c>
      <c r="AC2166" s="202" t="s">
        <v>1003</v>
      </c>
      <c r="AE2166" s="202" t="s">
        <v>243</v>
      </c>
      <c r="AF2166" s="202" t="s">
        <v>295</v>
      </c>
      <c r="AG2166" s="202" t="s">
        <v>624</v>
      </c>
      <c r="AH2166" s="212">
        <v>43383</v>
      </c>
      <c r="AI2166" s="202" t="s">
        <v>4932</v>
      </c>
      <c r="AJ2166" s="151" t="str">
        <f t="shared" si="33"/>
        <v>FS</v>
      </c>
      <c r="AK2166" s="151" t="b">
        <f>ISNUMBER(SEARCH("IRT",Table1[[#This Row],[Current_Status]]))</f>
        <v>0</v>
      </c>
      <c r="AL2166" s="152">
        <f>YEAR(Table1[[#This Row],[Project_Initiated]])</f>
        <v>2018</v>
      </c>
      <c r="AM2166" s="87">
        <v>43800</v>
      </c>
      <c r="AN2166" s="87" t="str">
        <f>IF(AND(Table1[[#This Row],[Completed Date]]&gt;="07/01/2019"+0,Table1[[#This Row],[Completed Date]]&lt;="6/30/2020"+0),"FY 19-20",IF(AND(Table1[[#This Row],[Completed Date]]&gt;="07/01/2018"+0,Table1[[#This Row],[Completed Date]]&lt;="6/30/2019"+0),"FY 18-19",""))</f>
        <v>FY 18-19</v>
      </c>
      <c r="AO2166" s="152" t="str">
        <f>IFERROR(FIND("R",Table1[[#This Row],[FS_Priority]]),"")</f>
        <v/>
      </c>
    </row>
    <row r="2167" spans="1:41" hidden="1" x14ac:dyDescent="0.25">
      <c r="A2167" s="202" t="s">
        <v>464</v>
      </c>
      <c r="B2167" s="202" t="s">
        <v>295</v>
      </c>
      <c r="C2167" s="202" t="s">
        <v>464</v>
      </c>
      <c r="D2167" s="213" t="b">
        <v>0</v>
      </c>
      <c r="E2167" s="202" t="s">
        <v>151</v>
      </c>
      <c r="F2167" s="202" t="s">
        <v>3531</v>
      </c>
      <c r="G2167" s="202" t="s">
        <v>295</v>
      </c>
      <c r="H2167" s="202" t="s">
        <v>548</v>
      </c>
      <c r="I2167" s="202" t="s">
        <v>4116</v>
      </c>
      <c r="J2167" s="202" t="s">
        <v>2838</v>
      </c>
      <c r="K2167" s="202" t="s">
        <v>4035</v>
      </c>
      <c r="L2167" s="202" t="s">
        <v>153</v>
      </c>
      <c r="M2167" s="202" t="s">
        <v>4117</v>
      </c>
      <c r="N2167" s="202" t="s">
        <v>295</v>
      </c>
      <c r="O2167" s="202" t="s">
        <v>243</v>
      </c>
      <c r="Q2167" s="202" t="s">
        <v>465</v>
      </c>
      <c r="R2167" s="202" t="s">
        <v>295</v>
      </c>
      <c r="S2167" s="213" t="b">
        <v>0</v>
      </c>
      <c r="V2167" s="212">
        <v>43342</v>
      </c>
      <c r="W2167" s="202" t="s">
        <v>295</v>
      </c>
      <c r="X2167"/>
      <c r="Z2167" s="202" t="s">
        <v>295</v>
      </c>
      <c r="AC2167" s="202" t="s">
        <v>2890</v>
      </c>
      <c r="AE2167" s="202" t="s">
        <v>243</v>
      </c>
      <c r="AF2167" s="202" t="s">
        <v>295</v>
      </c>
      <c r="AG2167" s="202" t="s">
        <v>624</v>
      </c>
      <c r="AH2167" s="212">
        <v>43476</v>
      </c>
      <c r="AI2167" s="202" t="s">
        <v>4932</v>
      </c>
      <c r="AJ2167" s="151" t="str">
        <f t="shared" si="33"/>
        <v>FS</v>
      </c>
      <c r="AK2167" s="151" t="b">
        <f>ISNUMBER(SEARCH("IRT",Table1[[#This Row],[Current_Status]]))</f>
        <v>0</v>
      </c>
      <c r="AL2167" s="152">
        <f>YEAR(Table1[[#This Row],[Project_Initiated]])</f>
        <v>2018</v>
      </c>
      <c r="AM2167" s="87">
        <v>43800</v>
      </c>
      <c r="AN2167" s="87" t="str">
        <f>IF(AND(Table1[[#This Row],[Completed Date]]&gt;="07/01/2019"+0,Table1[[#This Row],[Completed Date]]&lt;="6/30/2020"+0),"FY 19-20",IF(AND(Table1[[#This Row],[Completed Date]]&gt;="07/01/2018"+0,Table1[[#This Row],[Completed Date]]&lt;="6/30/2019"+0),"FY 18-19",""))</f>
        <v>FY 18-19</v>
      </c>
      <c r="AO2167" s="152" t="str">
        <f>IFERROR(FIND("R",Table1[[#This Row],[FS_Priority]]),"")</f>
        <v/>
      </c>
    </row>
    <row r="2168" spans="1:41" hidden="1" x14ac:dyDescent="0.25">
      <c r="A2168" s="202" t="s">
        <v>344</v>
      </c>
      <c r="B2168" s="202" t="s">
        <v>295</v>
      </c>
      <c r="C2168" s="202" t="s">
        <v>344</v>
      </c>
      <c r="D2168" s="213" t="b">
        <v>0</v>
      </c>
      <c r="E2168" s="202" t="s">
        <v>4804</v>
      </c>
      <c r="F2168" s="202" t="s">
        <v>3284</v>
      </c>
      <c r="G2168" s="202" t="s">
        <v>3171</v>
      </c>
      <c r="H2168" s="202" t="s">
        <v>547</v>
      </c>
      <c r="I2168" s="202" t="s">
        <v>3811</v>
      </c>
      <c r="J2168" s="202" t="s">
        <v>2838</v>
      </c>
      <c r="K2168" s="202" t="s">
        <v>3793</v>
      </c>
      <c r="L2168" s="202" t="s">
        <v>332</v>
      </c>
      <c r="M2168" s="202" t="s">
        <v>3796</v>
      </c>
      <c r="N2168" s="202" t="s">
        <v>295</v>
      </c>
      <c r="O2168" s="202" t="s">
        <v>619</v>
      </c>
      <c r="Q2168" s="202" t="s">
        <v>326</v>
      </c>
      <c r="R2168" s="202" t="s">
        <v>295</v>
      </c>
      <c r="S2168" s="213" t="b">
        <v>0</v>
      </c>
      <c r="V2168" s="212">
        <v>43347</v>
      </c>
      <c r="W2168" s="202" t="s">
        <v>295</v>
      </c>
      <c r="X2168"/>
      <c r="Z2168" s="202" t="s">
        <v>295</v>
      </c>
      <c r="AC2168" s="202" t="s">
        <v>4486</v>
      </c>
      <c r="AE2168" s="202" t="s">
        <v>257</v>
      </c>
      <c r="AF2168" s="202" t="s">
        <v>295</v>
      </c>
      <c r="AG2168" s="202" t="s">
        <v>2884</v>
      </c>
      <c r="AH2168" s="212">
        <v>43630</v>
      </c>
      <c r="AI2168" s="202" t="s">
        <v>4932</v>
      </c>
      <c r="AJ2168" s="151" t="str">
        <f t="shared" si="33"/>
        <v>FS</v>
      </c>
      <c r="AK2168" s="151" t="b">
        <f>ISNUMBER(SEARCH("IRT",Table1[[#This Row],[Current_Status]]))</f>
        <v>0</v>
      </c>
      <c r="AL2168" s="152">
        <f>YEAR(Table1[[#This Row],[Project_Initiated]])</f>
        <v>2018</v>
      </c>
      <c r="AM2168" s="87">
        <v>43800</v>
      </c>
      <c r="AN2168" s="87" t="str">
        <f>IF(AND(Table1[[#This Row],[Completed Date]]&gt;="07/01/2019"+0,Table1[[#This Row],[Completed Date]]&lt;="6/30/2020"+0),"FY 19-20",IF(AND(Table1[[#This Row],[Completed Date]]&gt;="07/01/2018"+0,Table1[[#This Row],[Completed Date]]&lt;="6/30/2019"+0),"FY 18-19",""))</f>
        <v>FY 18-19</v>
      </c>
      <c r="AO2168" s="152" t="str">
        <f>IFERROR(FIND("R",Table1[[#This Row],[FS_Priority]]),"")</f>
        <v/>
      </c>
    </row>
    <row r="2169" spans="1:41" hidden="1" x14ac:dyDescent="0.25">
      <c r="A2169" s="202" t="s">
        <v>338</v>
      </c>
      <c r="B2169" s="202" t="s">
        <v>295</v>
      </c>
      <c r="C2169" s="202" t="s">
        <v>338</v>
      </c>
      <c r="D2169" s="213" t="b">
        <v>0</v>
      </c>
      <c r="E2169" s="202" t="s">
        <v>4804</v>
      </c>
      <c r="F2169" s="202" t="s">
        <v>3278</v>
      </c>
      <c r="G2169" s="202" t="s">
        <v>304</v>
      </c>
      <c r="H2169" s="202" t="s">
        <v>356</v>
      </c>
      <c r="I2169" s="202" t="s">
        <v>3805</v>
      </c>
      <c r="J2169" s="202" t="s">
        <v>2851</v>
      </c>
      <c r="K2169" s="202" t="s">
        <v>3793</v>
      </c>
      <c r="L2169" s="202" t="s">
        <v>332</v>
      </c>
      <c r="M2169" s="202" t="s">
        <v>3806</v>
      </c>
      <c r="N2169" s="202" t="s">
        <v>295</v>
      </c>
      <c r="O2169" s="202" t="s">
        <v>295</v>
      </c>
      <c r="Q2169" s="202" t="s">
        <v>309</v>
      </c>
      <c r="R2169" s="202" t="s">
        <v>295</v>
      </c>
      <c r="S2169" s="213" t="b">
        <v>0</v>
      </c>
      <c r="V2169" s="212">
        <v>43347</v>
      </c>
      <c r="W2169" s="202" t="s">
        <v>295</v>
      </c>
      <c r="X2169"/>
      <c r="Z2169" s="202" t="s">
        <v>295</v>
      </c>
      <c r="AC2169" s="202" t="s">
        <v>295</v>
      </c>
      <c r="AE2169" s="202" t="s">
        <v>257</v>
      </c>
      <c r="AF2169" s="202" t="s">
        <v>295</v>
      </c>
      <c r="AG2169" s="202" t="s">
        <v>2884</v>
      </c>
      <c r="AH2169" s="212">
        <v>43367</v>
      </c>
      <c r="AI2169" s="202" t="s">
        <v>4932</v>
      </c>
      <c r="AJ2169" s="151" t="str">
        <f t="shared" si="33"/>
        <v>FS</v>
      </c>
      <c r="AK2169" s="151" t="b">
        <f>ISNUMBER(SEARCH("IRT",Table1[[#This Row],[Current_Status]]))</f>
        <v>0</v>
      </c>
      <c r="AL2169" s="152">
        <f>YEAR(Table1[[#This Row],[Project_Initiated]])</f>
        <v>2018</v>
      </c>
      <c r="AM2169" s="87">
        <v>43800</v>
      </c>
      <c r="AN2169" s="87" t="str">
        <f>IF(AND(Table1[[#This Row],[Completed Date]]&gt;="07/01/2019"+0,Table1[[#This Row],[Completed Date]]&lt;="6/30/2020"+0),"FY 19-20",IF(AND(Table1[[#This Row],[Completed Date]]&gt;="07/01/2018"+0,Table1[[#This Row],[Completed Date]]&lt;="6/30/2019"+0),"FY 18-19",""))</f>
        <v>FY 18-19</v>
      </c>
      <c r="AO2169" s="152" t="str">
        <f>IFERROR(FIND("R",Table1[[#This Row],[FS_Priority]]),"")</f>
        <v/>
      </c>
    </row>
    <row r="2170" spans="1:41" hidden="1" x14ac:dyDescent="0.25">
      <c r="A2170" s="202" t="s">
        <v>460</v>
      </c>
      <c r="B2170" s="202" t="s">
        <v>295</v>
      </c>
      <c r="C2170" s="202" t="s">
        <v>460</v>
      </c>
      <c r="D2170" s="213" t="b">
        <v>0</v>
      </c>
      <c r="E2170" s="202" t="s">
        <v>151</v>
      </c>
      <c r="F2170" s="202" t="s">
        <v>3552</v>
      </c>
      <c r="G2170" s="202" t="s">
        <v>295</v>
      </c>
      <c r="H2170" s="202" t="s">
        <v>525</v>
      </c>
      <c r="I2170" s="202" t="s">
        <v>4132</v>
      </c>
      <c r="J2170" s="202" t="s">
        <v>2851</v>
      </c>
      <c r="K2170" s="202" t="s">
        <v>4035</v>
      </c>
      <c r="L2170" s="202" t="s">
        <v>153</v>
      </c>
      <c r="M2170" s="202" t="s">
        <v>3907</v>
      </c>
      <c r="N2170" s="202" t="s">
        <v>295</v>
      </c>
      <c r="O2170" s="202" t="s">
        <v>243</v>
      </c>
      <c r="Q2170" s="202" t="s">
        <v>574</v>
      </c>
      <c r="R2170" s="202" t="s">
        <v>295</v>
      </c>
      <c r="S2170" s="213" t="b">
        <v>0</v>
      </c>
      <c r="V2170" s="212">
        <v>43347</v>
      </c>
      <c r="W2170" s="202" t="s">
        <v>295</v>
      </c>
      <c r="X2170"/>
      <c r="Z2170" s="202" t="s">
        <v>295</v>
      </c>
      <c r="AC2170" s="202" t="s">
        <v>4416</v>
      </c>
      <c r="AD2170" s="167"/>
      <c r="AE2170" s="202" t="s">
        <v>243</v>
      </c>
      <c r="AF2170" s="202" t="s">
        <v>295</v>
      </c>
      <c r="AG2170" s="202" t="s">
        <v>624</v>
      </c>
      <c r="AH2170" s="212">
        <v>43362</v>
      </c>
      <c r="AI2170" s="202" t="s">
        <v>4932</v>
      </c>
      <c r="AJ2170" s="151" t="str">
        <f t="shared" si="33"/>
        <v>FS</v>
      </c>
      <c r="AK2170" s="151" t="b">
        <f>ISNUMBER(SEARCH("IRT",Table1[[#This Row],[Current_Status]]))</f>
        <v>0</v>
      </c>
      <c r="AL2170" s="152">
        <f>YEAR(Table1[[#This Row],[Project_Initiated]])</f>
        <v>2018</v>
      </c>
      <c r="AM2170" s="87">
        <v>43800</v>
      </c>
      <c r="AN2170" s="87" t="str">
        <f>IF(AND(Table1[[#This Row],[Completed Date]]&gt;="07/01/2019"+0,Table1[[#This Row],[Completed Date]]&lt;="6/30/2020"+0),"FY 19-20",IF(AND(Table1[[#This Row],[Completed Date]]&gt;="07/01/2018"+0,Table1[[#This Row],[Completed Date]]&lt;="6/30/2019"+0),"FY 18-19",""))</f>
        <v>FY 18-19</v>
      </c>
      <c r="AO2170" s="152" t="str">
        <f>IFERROR(FIND("R",Table1[[#This Row],[FS_Priority]]),"")</f>
        <v/>
      </c>
    </row>
    <row r="2171" spans="1:41" hidden="1" x14ac:dyDescent="0.25">
      <c r="A2171" s="202" t="s">
        <v>336</v>
      </c>
      <c r="B2171" s="202" t="s">
        <v>295</v>
      </c>
      <c r="C2171" s="202" t="s">
        <v>336</v>
      </c>
      <c r="D2171" s="213" t="b">
        <v>0</v>
      </c>
      <c r="E2171" s="202" t="s">
        <v>4804</v>
      </c>
      <c r="F2171" s="202" t="s">
        <v>3277</v>
      </c>
      <c r="G2171" s="202" t="s">
        <v>337</v>
      </c>
      <c r="H2171" s="202" t="s">
        <v>348</v>
      </c>
      <c r="I2171" s="202" t="s">
        <v>3804</v>
      </c>
      <c r="J2171" s="202" t="s">
        <v>2854</v>
      </c>
      <c r="K2171" s="202" t="s">
        <v>3793</v>
      </c>
      <c r="L2171" s="202" t="s">
        <v>332</v>
      </c>
      <c r="M2171" s="202" t="s">
        <v>3794</v>
      </c>
      <c r="N2171" s="202" t="s">
        <v>295</v>
      </c>
      <c r="O2171" s="202" t="s">
        <v>619</v>
      </c>
      <c r="Q2171" s="202" t="s">
        <v>307</v>
      </c>
      <c r="R2171" s="202" t="s">
        <v>295</v>
      </c>
      <c r="S2171" s="213" t="b">
        <v>0</v>
      </c>
      <c r="V2171" s="212">
        <v>43347</v>
      </c>
      <c r="W2171" s="202" t="s">
        <v>295</v>
      </c>
      <c r="X2171"/>
      <c r="Z2171" s="202" t="s">
        <v>295</v>
      </c>
      <c r="AC2171" s="202" t="s">
        <v>3094</v>
      </c>
      <c r="AD2171" s="214">
        <v>43405</v>
      </c>
      <c r="AE2171" s="202" t="s">
        <v>257</v>
      </c>
      <c r="AF2171" s="202" t="s">
        <v>295</v>
      </c>
      <c r="AG2171" s="202" t="s">
        <v>2884</v>
      </c>
      <c r="AH2171" s="212">
        <v>43559</v>
      </c>
      <c r="AI2171" s="202" t="s">
        <v>4932</v>
      </c>
      <c r="AJ2171" s="151" t="str">
        <f t="shared" si="33"/>
        <v>FS</v>
      </c>
      <c r="AK2171" s="151" t="b">
        <f>ISNUMBER(SEARCH("IRT",Table1[[#This Row],[Current_Status]]))</f>
        <v>0</v>
      </c>
      <c r="AL2171" s="152">
        <f>YEAR(Table1[[#This Row],[Project_Initiated]])</f>
        <v>2018</v>
      </c>
      <c r="AM2171" s="87">
        <v>43800</v>
      </c>
      <c r="AN2171" s="87" t="str">
        <f>IF(AND(Table1[[#This Row],[Completed Date]]&gt;="07/01/2019"+0,Table1[[#This Row],[Completed Date]]&lt;="6/30/2020"+0),"FY 19-20",IF(AND(Table1[[#This Row],[Completed Date]]&gt;="07/01/2018"+0,Table1[[#This Row],[Completed Date]]&lt;="6/30/2019"+0),"FY 18-19",""))</f>
        <v>FY 18-19</v>
      </c>
      <c r="AO2171" s="152" t="str">
        <f>IFERROR(FIND("R",Table1[[#This Row],[FS_Priority]]),"")</f>
        <v/>
      </c>
    </row>
    <row r="2172" spans="1:41" hidden="1" x14ac:dyDescent="0.25">
      <c r="A2172" s="202" t="s">
        <v>334</v>
      </c>
      <c r="B2172" s="202" t="s">
        <v>295</v>
      </c>
      <c r="C2172" s="202" t="s">
        <v>334</v>
      </c>
      <c r="D2172" s="213" t="b">
        <v>0</v>
      </c>
      <c r="E2172" s="202" t="s">
        <v>4804</v>
      </c>
      <c r="F2172" s="202" t="s">
        <v>3275</v>
      </c>
      <c r="G2172" s="202" t="s">
        <v>295</v>
      </c>
      <c r="H2172" s="202" t="s">
        <v>348</v>
      </c>
      <c r="I2172" s="202" t="s">
        <v>3804</v>
      </c>
      <c r="J2172" s="202" t="s">
        <v>2838</v>
      </c>
      <c r="K2172" s="202" t="s">
        <v>3793</v>
      </c>
      <c r="L2172" s="202" t="s">
        <v>332</v>
      </c>
      <c r="M2172" s="202" t="s">
        <v>3794</v>
      </c>
      <c r="N2172" s="202" t="s">
        <v>295</v>
      </c>
      <c r="O2172" s="202" t="s">
        <v>619</v>
      </c>
      <c r="Q2172" s="202" t="s">
        <v>305</v>
      </c>
      <c r="R2172" s="202" t="s">
        <v>295</v>
      </c>
      <c r="S2172" s="213" t="b">
        <v>0</v>
      </c>
      <c r="V2172" s="212">
        <v>43347</v>
      </c>
      <c r="W2172" s="202" t="s">
        <v>295</v>
      </c>
      <c r="X2172"/>
      <c r="Z2172" s="202" t="s">
        <v>295</v>
      </c>
      <c r="AC2172" s="202" t="s">
        <v>3093</v>
      </c>
      <c r="AD2172" s="214">
        <v>43405</v>
      </c>
      <c r="AE2172" s="202" t="s">
        <v>257</v>
      </c>
      <c r="AF2172" s="202" t="s">
        <v>295</v>
      </c>
      <c r="AG2172" s="202" t="s">
        <v>2884</v>
      </c>
      <c r="AH2172" s="212">
        <v>43559</v>
      </c>
      <c r="AI2172" s="202" t="s">
        <v>4932</v>
      </c>
      <c r="AJ2172" s="151" t="str">
        <f t="shared" si="33"/>
        <v>FS</v>
      </c>
      <c r="AK2172" s="151" t="b">
        <f>ISNUMBER(SEARCH("IRT",Table1[[#This Row],[Current_Status]]))</f>
        <v>0</v>
      </c>
      <c r="AL2172" s="152">
        <f>YEAR(Table1[[#This Row],[Project_Initiated]])</f>
        <v>2018</v>
      </c>
      <c r="AM2172" s="87">
        <v>43800</v>
      </c>
      <c r="AN2172" s="87" t="str">
        <f>IF(AND(Table1[[#This Row],[Completed Date]]&gt;="07/01/2019"+0,Table1[[#This Row],[Completed Date]]&lt;="6/30/2020"+0),"FY 19-20",IF(AND(Table1[[#This Row],[Completed Date]]&gt;="07/01/2018"+0,Table1[[#This Row],[Completed Date]]&lt;="6/30/2019"+0),"FY 18-19",""))</f>
        <v>FY 18-19</v>
      </c>
      <c r="AO2172" s="152" t="str">
        <f>IFERROR(FIND("R",Table1[[#This Row],[FS_Priority]]),"")</f>
        <v/>
      </c>
    </row>
    <row r="2173" spans="1:41" hidden="1" x14ac:dyDescent="0.25">
      <c r="A2173" s="202" t="s">
        <v>484</v>
      </c>
      <c r="B2173" s="202" t="s">
        <v>295</v>
      </c>
      <c r="C2173" s="202" t="s">
        <v>484</v>
      </c>
      <c r="D2173" s="213" t="b">
        <v>0</v>
      </c>
      <c r="E2173" s="202" t="s">
        <v>482</v>
      </c>
      <c r="F2173" s="202" t="s">
        <v>3563</v>
      </c>
      <c r="G2173" s="202" t="s">
        <v>295</v>
      </c>
      <c r="H2173" s="202" t="s">
        <v>537</v>
      </c>
      <c r="I2173" s="202" t="s">
        <v>4118</v>
      </c>
      <c r="J2173" s="202" t="s">
        <v>2838</v>
      </c>
      <c r="K2173" s="202" t="s">
        <v>4158</v>
      </c>
      <c r="L2173" s="202" t="s">
        <v>483</v>
      </c>
      <c r="M2173" s="202" t="s">
        <v>4159</v>
      </c>
      <c r="N2173" s="202" t="s">
        <v>295</v>
      </c>
      <c r="O2173" s="202" t="s">
        <v>263</v>
      </c>
      <c r="Q2173" s="202" t="s">
        <v>320</v>
      </c>
      <c r="R2173" s="202" t="s">
        <v>295</v>
      </c>
      <c r="S2173" s="213" t="b">
        <v>0</v>
      </c>
      <c r="V2173" s="212">
        <v>43348</v>
      </c>
      <c r="W2173" s="202" t="s">
        <v>295</v>
      </c>
      <c r="X2173"/>
      <c r="Z2173" s="202" t="s">
        <v>295</v>
      </c>
      <c r="AC2173" s="202" t="s">
        <v>3119</v>
      </c>
      <c r="AD2173" s="214">
        <v>43378</v>
      </c>
      <c r="AE2173" s="202" t="s">
        <v>257</v>
      </c>
      <c r="AF2173" s="202" t="s">
        <v>5123</v>
      </c>
      <c r="AG2173" s="202" t="s">
        <v>2884</v>
      </c>
      <c r="AH2173" s="212">
        <v>43570</v>
      </c>
      <c r="AI2173" s="202" t="s">
        <v>4932</v>
      </c>
      <c r="AJ2173" s="151" t="str">
        <f t="shared" si="33"/>
        <v>FS</v>
      </c>
      <c r="AK2173" s="151" t="b">
        <f>ISNUMBER(SEARCH("IRT",Table1[[#This Row],[Current_Status]]))</f>
        <v>0</v>
      </c>
      <c r="AL2173" s="152">
        <f>YEAR(Table1[[#This Row],[Project_Initiated]])</f>
        <v>2018</v>
      </c>
      <c r="AM2173" s="87">
        <v>43800</v>
      </c>
      <c r="AN2173" s="87" t="str">
        <f>IF(AND(Table1[[#This Row],[Completed Date]]&gt;="07/01/2019"+0,Table1[[#This Row],[Completed Date]]&lt;="6/30/2020"+0),"FY 19-20",IF(AND(Table1[[#This Row],[Completed Date]]&gt;="07/01/2018"+0,Table1[[#This Row],[Completed Date]]&lt;="6/30/2019"+0),"FY 18-19",""))</f>
        <v>FY 18-19</v>
      </c>
      <c r="AO2173" s="152" t="str">
        <f>IFERROR(FIND("R",Table1[[#This Row],[FS_Priority]]),"")</f>
        <v/>
      </c>
    </row>
    <row r="2174" spans="1:41" hidden="1" x14ac:dyDescent="0.25">
      <c r="A2174" s="202" t="s">
        <v>516</v>
      </c>
      <c r="B2174" s="202" t="s">
        <v>295</v>
      </c>
      <c r="C2174" s="202" t="s">
        <v>516</v>
      </c>
      <c r="D2174" s="213" t="b">
        <v>0</v>
      </c>
      <c r="E2174" s="202" t="s">
        <v>4761</v>
      </c>
      <c r="F2174" s="202" t="s">
        <v>3651</v>
      </c>
      <c r="G2174" s="202" t="s">
        <v>295</v>
      </c>
      <c r="H2174" s="202" t="s">
        <v>75</v>
      </c>
      <c r="I2174" s="202" t="s">
        <v>4290</v>
      </c>
      <c r="J2174" s="202" t="s">
        <v>2838</v>
      </c>
      <c r="K2174" s="202" t="s">
        <v>4289</v>
      </c>
      <c r="L2174" s="202" t="s">
        <v>523</v>
      </c>
      <c r="M2174" s="202" t="s">
        <v>4291</v>
      </c>
      <c r="N2174" s="202" t="s">
        <v>295</v>
      </c>
      <c r="O2174" s="202" t="s">
        <v>243</v>
      </c>
      <c r="Q2174" s="202" t="s">
        <v>302</v>
      </c>
      <c r="R2174" s="202" t="s">
        <v>295</v>
      </c>
      <c r="S2174" s="213" t="b">
        <v>0</v>
      </c>
      <c r="V2174" s="212">
        <v>43348</v>
      </c>
      <c r="W2174" s="202" t="s">
        <v>295</v>
      </c>
      <c r="X2174"/>
      <c r="Z2174" s="202" t="s">
        <v>295</v>
      </c>
      <c r="AC2174" s="202" t="s">
        <v>2890</v>
      </c>
      <c r="AE2174" s="202" t="s">
        <v>243</v>
      </c>
      <c r="AF2174" s="202" t="s">
        <v>295</v>
      </c>
      <c r="AG2174" s="202" t="s">
        <v>624</v>
      </c>
      <c r="AH2174" s="212">
        <v>43476</v>
      </c>
      <c r="AI2174" s="202" t="s">
        <v>4932</v>
      </c>
      <c r="AJ2174" s="151" t="str">
        <f t="shared" si="33"/>
        <v>FS</v>
      </c>
      <c r="AK2174" s="151" t="b">
        <f>ISNUMBER(SEARCH("IRT",Table1[[#This Row],[Current_Status]]))</f>
        <v>0</v>
      </c>
      <c r="AL2174" s="152">
        <f>YEAR(Table1[[#This Row],[Project_Initiated]])</f>
        <v>2018</v>
      </c>
      <c r="AM2174" s="87">
        <v>43800</v>
      </c>
      <c r="AN2174" s="87" t="str">
        <f>IF(AND(Table1[[#This Row],[Completed Date]]&gt;="07/01/2019"+0,Table1[[#This Row],[Completed Date]]&lt;="6/30/2020"+0),"FY 19-20",IF(AND(Table1[[#This Row],[Completed Date]]&gt;="07/01/2018"+0,Table1[[#This Row],[Completed Date]]&lt;="6/30/2019"+0),"FY 18-19",""))</f>
        <v>FY 18-19</v>
      </c>
      <c r="AO2174" s="152" t="str">
        <f>IFERROR(FIND("R",Table1[[#This Row],[FS_Priority]]),"")</f>
        <v/>
      </c>
    </row>
    <row r="2175" spans="1:41" hidden="1" x14ac:dyDescent="0.25">
      <c r="A2175" s="202" t="s">
        <v>1004</v>
      </c>
      <c r="B2175" s="202" t="s">
        <v>295</v>
      </c>
      <c r="C2175" s="202" t="s">
        <v>1004</v>
      </c>
      <c r="D2175" s="213" t="b">
        <v>0</v>
      </c>
      <c r="E2175" s="202" t="s">
        <v>4804</v>
      </c>
      <c r="F2175" s="202" t="s">
        <v>3583</v>
      </c>
      <c r="G2175" s="202" t="s">
        <v>295</v>
      </c>
      <c r="H2175" s="202" t="s">
        <v>75</v>
      </c>
      <c r="I2175" s="202" t="s">
        <v>3962</v>
      </c>
      <c r="J2175" s="202" t="s">
        <v>2854</v>
      </c>
      <c r="K2175" s="202" t="s">
        <v>3793</v>
      </c>
      <c r="L2175" s="202" t="s">
        <v>332</v>
      </c>
      <c r="M2175" s="202" t="s">
        <v>3911</v>
      </c>
      <c r="N2175" s="202" t="s">
        <v>295</v>
      </c>
      <c r="O2175" s="202" t="s">
        <v>243</v>
      </c>
      <c r="Q2175" s="202" t="s">
        <v>302</v>
      </c>
      <c r="R2175" s="202" t="s">
        <v>295</v>
      </c>
      <c r="S2175" s="213" t="b">
        <v>0</v>
      </c>
      <c r="V2175" s="212">
        <v>43349</v>
      </c>
      <c r="W2175" s="202" t="s">
        <v>295</v>
      </c>
      <c r="X2175"/>
      <c r="Z2175" s="202" t="s">
        <v>295</v>
      </c>
      <c r="AC2175" s="202" t="s">
        <v>295</v>
      </c>
      <c r="AE2175" s="202" t="s">
        <v>243</v>
      </c>
      <c r="AF2175" s="202" t="s">
        <v>295</v>
      </c>
      <c r="AG2175" s="202" t="s">
        <v>624</v>
      </c>
      <c r="AH2175" s="212">
        <v>43356</v>
      </c>
      <c r="AI2175" s="202" t="s">
        <v>4932</v>
      </c>
      <c r="AJ2175" s="151" t="str">
        <f t="shared" si="33"/>
        <v>FS</v>
      </c>
      <c r="AK2175" s="151" t="b">
        <f>ISNUMBER(SEARCH("IRT",Table1[[#This Row],[Current_Status]]))</f>
        <v>0</v>
      </c>
      <c r="AL2175" s="152">
        <f>YEAR(Table1[[#This Row],[Project_Initiated]])</f>
        <v>2018</v>
      </c>
      <c r="AM2175" s="87">
        <v>43800</v>
      </c>
      <c r="AN2175" s="87" t="str">
        <f>IF(AND(Table1[[#This Row],[Completed Date]]&gt;="07/01/2019"+0,Table1[[#This Row],[Completed Date]]&lt;="6/30/2020"+0),"FY 19-20",IF(AND(Table1[[#This Row],[Completed Date]]&gt;="07/01/2018"+0,Table1[[#This Row],[Completed Date]]&lt;="6/30/2019"+0),"FY 18-19",""))</f>
        <v>FY 18-19</v>
      </c>
      <c r="AO2175" s="152" t="str">
        <f>IFERROR(FIND("R",Table1[[#This Row],[FS_Priority]]),"")</f>
        <v/>
      </c>
    </row>
    <row r="2176" spans="1:41" hidden="1" x14ac:dyDescent="0.25">
      <c r="A2176" s="202" t="s">
        <v>462</v>
      </c>
      <c r="B2176" s="202" t="s">
        <v>295</v>
      </c>
      <c r="C2176" s="202" t="s">
        <v>462</v>
      </c>
      <c r="D2176" s="213" t="b">
        <v>0</v>
      </c>
      <c r="E2176" s="202" t="s">
        <v>151</v>
      </c>
      <c r="F2176" s="202" t="s">
        <v>3530</v>
      </c>
      <c r="G2176" s="202" t="s">
        <v>295</v>
      </c>
      <c r="H2176" s="202" t="s">
        <v>560</v>
      </c>
      <c r="I2176" s="202" t="s">
        <v>4103</v>
      </c>
      <c r="J2176" s="202" t="s">
        <v>2838</v>
      </c>
      <c r="K2176" s="202" t="s">
        <v>4035</v>
      </c>
      <c r="L2176" s="202" t="s">
        <v>153</v>
      </c>
      <c r="M2176" s="202" t="s">
        <v>4048</v>
      </c>
      <c r="N2176" s="202" t="s">
        <v>295</v>
      </c>
      <c r="O2176" s="202" t="s">
        <v>243</v>
      </c>
      <c r="Q2176" s="202" t="s">
        <v>463</v>
      </c>
      <c r="R2176" s="202" t="s">
        <v>295</v>
      </c>
      <c r="S2176" s="213" t="b">
        <v>0</v>
      </c>
      <c r="V2176" s="212">
        <v>43349</v>
      </c>
      <c r="W2176" s="202" t="s">
        <v>295</v>
      </c>
      <c r="X2176"/>
      <c r="Z2176" s="202" t="s">
        <v>295</v>
      </c>
      <c r="AC2176" s="202" t="s">
        <v>2890</v>
      </c>
      <c r="AE2176" s="202" t="s">
        <v>243</v>
      </c>
      <c r="AF2176" s="202" t="s">
        <v>295</v>
      </c>
      <c r="AG2176" s="202" t="s">
        <v>624</v>
      </c>
      <c r="AH2176" s="212">
        <v>43476</v>
      </c>
      <c r="AI2176" s="202" t="s">
        <v>4932</v>
      </c>
      <c r="AJ2176" s="151" t="str">
        <f t="shared" si="33"/>
        <v>FS</v>
      </c>
      <c r="AK2176" s="151" t="b">
        <f>ISNUMBER(SEARCH("IRT",Table1[[#This Row],[Current_Status]]))</f>
        <v>0</v>
      </c>
      <c r="AL2176" s="152">
        <f>YEAR(Table1[[#This Row],[Project_Initiated]])</f>
        <v>2018</v>
      </c>
      <c r="AM2176" s="87">
        <v>43800</v>
      </c>
      <c r="AN2176" s="87" t="str">
        <f>IF(AND(Table1[[#This Row],[Completed Date]]&gt;="07/01/2019"+0,Table1[[#This Row],[Completed Date]]&lt;="6/30/2020"+0),"FY 19-20",IF(AND(Table1[[#This Row],[Completed Date]]&gt;="07/01/2018"+0,Table1[[#This Row],[Completed Date]]&lt;="6/30/2019"+0),"FY 18-19",""))</f>
        <v>FY 18-19</v>
      </c>
      <c r="AO2176" s="152" t="str">
        <f>IFERROR(FIND("R",Table1[[#This Row],[FS_Priority]]),"")</f>
        <v/>
      </c>
    </row>
    <row r="2177" spans="1:41" hidden="1" x14ac:dyDescent="0.25">
      <c r="A2177" s="202" t="s">
        <v>466</v>
      </c>
      <c r="B2177" s="202" t="s">
        <v>295</v>
      </c>
      <c r="C2177" s="202" t="s">
        <v>466</v>
      </c>
      <c r="D2177" s="213" t="b">
        <v>0</v>
      </c>
      <c r="E2177" s="202" t="s">
        <v>151</v>
      </c>
      <c r="F2177" s="202" t="s">
        <v>3532</v>
      </c>
      <c r="G2177" s="202" t="s">
        <v>295</v>
      </c>
      <c r="H2177" s="202" t="s">
        <v>519</v>
      </c>
      <c r="I2177" s="202" t="s">
        <v>4118</v>
      </c>
      <c r="J2177" s="202" t="s">
        <v>2838</v>
      </c>
      <c r="K2177" s="202" t="s">
        <v>4035</v>
      </c>
      <c r="L2177" s="202" t="s">
        <v>153</v>
      </c>
      <c r="M2177" s="202" t="s">
        <v>4110</v>
      </c>
      <c r="N2177" s="202" t="s">
        <v>295</v>
      </c>
      <c r="O2177" s="202" t="s">
        <v>243</v>
      </c>
      <c r="Q2177" s="202" t="s">
        <v>467</v>
      </c>
      <c r="R2177" s="202" t="s">
        <v>295</v>
      </c>
      <c r="S2177" s="213" t="b">
        <v>0</v>
      </c>
      <c r="V2177" s="212">
        <v>43349</v>
      </c>
      <c r="W2177" s="202" t="s">
        <v>295</v>
      </c>
      <c r="X2177"/>
      <c r="Z2177" s="202" t="s">
        <v>295</v>
      </c>
      <c r="AC2177" s="202" t="s">
        <v>3163</v>
      </c>
      <c r="AE2177" s="202" t="s">
        <v>243</v>
      </c>
      <c r="AF2177" s="202" t="s">
        <v>295</v>
      </c>
      <c r="AG2177" s="202" t="s">
        <v>624</v>
      </c>
      <c r="AH2177" s="212">
        <v>43592</v>
      </c>
      <c r="AI2177" s="202" t="s">
        <v>4932</v>
      </c>
      <c r="AJ2177" s="151" t="str">
        <f t="shared" si="33"/>
        <v>FS</v>
      </c>
      <c r="AK2177" s="151" t="b">
        <f>ISNUMBER(SEARCH("IRT",Table1[[#This Row],[Current_Status]]))</f>
        <v>0</v>
      </c>
      <c r="AL2177" s="152">
        <f>YEAR(Table1[[#This Row],[Project_Initiated]])</f>
        <v>2018</v>
      </c>
      <c r="AM2177" s="87">
        <v>43800</v>
      </c>
      <c r="AN2177" s="87" t="str">
        <f>IF(AND(Table1[[#This Row],[Completed Date]]&gt;="07/01/2019"+0,Table1[[#This Row],[Completed Date]]&lt;="6/30/2020"+0),"FY 19-20",IF(AND(Table1[[#This Row],[Completed Date]]&gt;="07/01/2018"+0,Table1[[#This Row],[Completed Date]]&lt;="6/30/2019"+0),"FY 18-19",""))</f>
        <v>FY 18-19</v>
      </c>
      <c r="AO2177" s="152" t="str">
        <f>IFERROR(FIND("R",Table1[[#This Row],[FS_Priority]]),"")</f>
        <v/>
      </c>
    </row>
    <row r="2178" spans="1:41" hidden="1" x14ac:dyDescent="0.25">
      <c r="A2178" s="202" t="s">
        <v>1006</v>
      </c>
      <c r="B2178" s="202" t="s">
        <v>295</v>
      </c>
      <c r="C2178" s="202" t="s">
        <v>1006</v>
      </c>
      <c r="D2178" s="213" t="b">
        <v>0</v>
      </c>
      <c r="E2178" s="202" t="s">
        <v>151</v>
      </c>
      <c r="F2178" s="202" t="s">
        <v>3479</v>
      </c>
      <c r="G2178" s="202" t="s">
        <v>295</v>
      </c>
      <c r="H2178" s="202" t="s">
        <v>556</v>
      </c>
      <c r="I2178" s="202" t="s">
        <v>4075</v>
      </c>
      <c r="J2178" s="202" t="s">
        <v>2838</v>
      </c>
      <c r="K2178" s="202" t="s">
        <v>4035</v>
      </c>
      <c r="L2178" s="202" t="s">
        <v>153</v>
      </c>
      <c r="M2178" s="202" t="s">
        <v>4041</v>
      </c>
      <c r="N2178" s="202" t="s">
        <v>295</v>
      </c>
      <c r="O2178" s="202" t="s">
        <v>243</v>
      </c>
      <c r="Q2178" s="202" t="s">
        <v>305</v>
      </c>
      <c r="R2178" s="202" t="s">
        <v>295</v>
      </c>
      <c r="S2178" s="213" t="b">
        <v>1</v>
      </c>
      <c r="V2178" s="212">
        <v>43349</v>
      </c>
      <c r="W2178" s="202" t="s">
        <v>295</v>
      </c>
      <c r="X2178"/>
      <c r="Z2178" s="202" t="s">
        <v>295</v>
      </c>
      <c r="AC2178" s="202" t="s">
        <v>624</v>
      </c>
      <c r="AE2178" s="202" t="s">
        <v>243</v>
      </c>
      <c r="AF2178" s="202" t="s">
        <v>295</v>
      </c>
      <c r="AG2178" s="202" t="s">
        <v>624</v>
      </c>
      <c r="AH2178" s="212">
        <v>43395</v>
      </c>
      <c r="AI2178" s="202" t="s">
        <v>4932</v>
      </c>
      <c r="AJ2178" s="151" t="str">
        <f t="shared" ref="AJ2178:AJ2241" si="34">IF(LEN(A2178)&gt;6,"FS","PD&amp;C")</f>
        <v>FS</v>
      </c>
      <c r="AK2178" s="151" t="b">
        <f>ISNUMBER(SEARCH("IRT",Table1[[#This Row],[Current_Status]]))</f>
        <v>0</v>
      </c>
      <c r="AL2178" s="152">
        <f>YEAR(Table1[[#This Row],[Project_Initiated]])</f>
        <v>2018</v>
      </c>
      <c r="AM2178" s="87">
        <v>43800</v>
      </c>
      <c r="AN2178" s="87" t="str">
        <f>IF(AND(Table1[[#This Row],[Completed Date]]&gt;="07/01/2019"+0,Table1[[#This Row],[Completed Date]]&lt;="6/30/2020"+0),"FY 19-20",IF(AND(Table1[[#This Row],[Completed Date]]&gt;="07/01/2018"+0,Table1[[#This Row],[Completed Date]]&lt;="6/30/2019"+0),"FY 18-19",""))</f>
        <v>FY 18-19</v>
      </c>
      <c r="AO2178" s="152" t="str">
        <f>IFERROR(FIND("R",Table1[[#This Row],[FS_Priority]]),"")</f>
        <v/>
      </c>
    </row>
    <row r="2179" spans="1:41" hidden="1" x14ac:dyDescent="0.25">
      <c r="A2179" s="202" t="s">
        <v>506</v>
      </c>
      <c r="B2179" s="202" t="s">
        <v>295</v>
      </c>
      <c r="C2179" s="202" t="s">
        <v>506</v>
      </c>
      <c r="D2179" s="213" t="b">
        <v>0</v>
      </c>
      <c r="E2179" s="202" t="s">
        <v>211</v>
      </c>
      <c r="F2179" s="202" t="s">
        <v>3611</v>
      </c>
      <c r="G2179" s="202" t="s">
        <v>295</v>
      </c>
      <c r="H2179" s="202" t="s">
        <v>542</v>
      </c>
      <c r="I2179" s="202" t="s">
        <v>295</v>
      </c>
      <c r="J2179" s="202" t="s">
        <v>2838</v>
      </c>
      <c r="K2179" s="202" t="s">
        <v>4222</v>
      </c>
      <c r="L2179" s="202" t="s">
        <v>4866</v>
      </c>
      <c r="M2179" s="202" t="s">
        <v>4232</v>
      </c>
      <c r="N2179" s="202" t="s">
        <v>295</v>
      </c>
      <c r="O2179" s="202" t="s">
        <v>263</v>
      </c>
      <c r="Q2179" s="202" t="s">
        <v>323</v>
      </c>
      <c r="R2179" s="202" t="s">
        <v>295</v>
      </c>
      <c r="S2179" s="213" t="b">
        <v>0</v>
      </c>
      <c r="V2179" s="212">
        <v>43350</v>
      </c>
      <c r="W2179" s="202" t="s">
        <v>295</v>
      </c>
      <c r="X2179"/>
      <c r="Z2179" s="202" t="s">
        <v>295</v>
      </c>
      <c r="AC2179" s="202" t="s">
        <v>3717</v>
      </c>
      <c r="AD2179" s="214">
        <v>43402</v>
      </c>
      <c r="AE2179" s="202" t="s">
        <v>583</v>
      </c>
      <c r="AF2179" s="202" t="s">
        <v>5124</v>
      </c>
      <c r="AG2179" s="202" t="s">
        <v>2884</v>
      </c>
      <c r="AH2179" s="212">
        <v>43647</v>
      </c>
      <c r="AI2179" s="202" t="s">
        <v>4932</v>
      </c>
      <c r="AJ2179" s="151" t="str">
        <f t="shared" si="34"/>
        <v>FS</v>
      </c>
      <c r="AK2179" s="151" t="b">
        <f>ISNUMBER(SEARCH("IRT",Table1[[#This Row],[Current_Status]]))</f>
        <v>0</v>
      </c>
      <c r="AL2179" s="152">
        <f>YEAR(Table1[[#This Row],[Project_Initiated]])</f>
        <v>2018</v>
      </c>
      <c r="AM2179" s="87">
        <v>43800</v>
      </c>
      <c r="AN2179" s="87" t="str">
        <f>IF(AND(Table1[[#This Row],[Completed Date]]&gt;="07/01/2019"+0,Table1[[#This Row],[Completed Date]]&lt;="6/30/2020"+0),"FY 19-20",IF(AND(Table1[[#This Row],[Completed Date]]&gt;="07/01/2018"+0,Table1[[#This Row],[Completed Date]]&lt;="6/30/2019"+0),"FY 18-19",""))</f>
        <v>FY 19-20</v>
      </c>
      <c r="AO2179" s="152" t="str">
        <f>IFERROR(FIND("R",Table1[[#This Row],[FS_Priority]]),"")</f>
        <v/>
      </c>
    </row>
    <row r="2180" spans="1:41" hidden="1" x14ac:dyDescent="0.25">
      <c r="A2180" s="202" t="s">
        <v>1007</v>
      </c>
      <c r="B2180" s="202" t="s">
        <v>295</v>
      </c>
      <c r="C2180" s="202" t="s">
        <v>1007</v>
      </c>
      <c r="D2180" s="213" t="b">
        <v>0</v>
      </c>
      <c r="E2180" s="202" t="s">
        <v>151</v>
      </c>
      <c r="F2180" s="202" t="s">
        <v>3529</v>
      </c>
      <c r="G2180" s="202" t="s">
        <v>295</v>
      </c>
      <c r="H2180" s="202" t="s">
        <v>525</v>
      </c>
      <c r="I2180" s="202" t="s">
        <v>4115</v>
      </c>
      <c r="J2180" s="202" t="s">
        <v>2838</v>
      </c>
      <c r="K2180" s="202" t="s">
        <v>4035</v>
      </c>
      <c r="L2180" s="202" t="s">
        <v>153</v>
      </c>
      <c r="M2180" s="202" t="s">
        <v>4036</v>
      </c>
      <c r="N2180" s="202" t="s">
        <v>295</v>
      </c>
      <c r="O2180" s="202" t="s">
        <v>243</v>
      </c>
      <c r="Q2180" s="202" t="s">
        <v>461</v>
      </c>
      <c r="R2180" s="202" t="s">
        <v>295</v>
      </c>
      <c r="S2180" s="213" t="b">
        <v>0</v>
      </c>
      <c r="V2180" s="212">
        <v>43350</v>
      </c>
      <c r="W2180" s="202" t="s">
        <v>295</v>
      </c>
      <c r="X2180"/>
      <c r="Z2180" s="202" t="s">
        <v>295</v>
      </c>
      <c r="AC2180" s="202" t="s">
        <v>1003</v>
      </c>
      <c r="AE2180" s="202" t="s">
        <v>243</v>
      </c>
      <c r="AF2180" s="202" t="s">
        <v>295</v>
      </c>
      <c r="AG2180" s="202" t="s">
        <v>624</v>
      </c>
      <c r="AH2180" s="212">
        <v>43383</v>
      </c>
      <c r="AI2180" s="202" t="s">
        <v>4932</v>
      </c>
      <c r="AJ2180" s="151" t="str">
        <f t="shared" si="34"/>
        <v>FS</v>
      </c>
      <c r="AK2180" s="151" t="b">
        <f>ISNUMBER(SEARCH("IRT",Table1[[#This Row],[Current_Status]]))</f>
        <v>0</v>
      </c>
      <c r="AL2180" s="152">
        <f>YEAR(Table1[[#This Row],[Project_Initiated]])</f>
        <v>2018</v>
      </c>
      <c r="AM2180" s="87">
        <v>43800</v>
      </c>
      <c r="AN2180" s="87" t="str">
        <f>IF(AND(Table1[[#This Row],[Completed Date]]&gt;="07/01/2019"+0,Table1[[#This Row],[Completed Date]]&lt;="6/30/2020"+0),"FY 19-20",IF(AND(Table1[[#This Row],[Completed Date]]&gt;="07/01/2018"+0,Table1[[#This Row],[Completed Date]]&lt;="6/30/2019"+0),"FY 18-19",""))</f>
        <v>FY 18-19</v>
      </c>
      <c r="AO2180" s="152" t="str">
        <f>IFERROR(FIND("R",Table1[[#This Row],[FS_Priority]]),"")</f>
        <v/>
      </c>
    </row>
    <row r="2181" spans="1:41" hidden="1" x14ac:dyDescent="0.25">
      <c r="A2181" s="202" t="s">
        <v>1009</v>
      </c>
      <c r="B2181" s="202" t="s">
        <v>295</v>
      </c>
      <c r="C2181" s="202" t="s">
        <v>1009</v>
      </c>
      <c r="D2181" s="213" t="b">
        <v>0</v>
      </c>
      <c r="E2181" s="202" t="s">
        <v>4804</v>
      </c>
      <c r="F2181" s="202" t="s">
        <v>3269</v>
      </c>
      <c r="G2181" s="202" t="s">
        <v>295</v>
      </c>
      <c r="H2181" s="202" t="s">
        <v>349</v>
      </c>
      <c r="I2181" s="202" t="s">
        <v>295</v>
      </c>
      <c r="J2181" s="202" t="s">
        <v>2838</v>
      </c>
      <c r="K2181" s="202" t="s">
        <v>3793</v>
      </c>
      <c r="L2181" s="202" t="s">
        <v>332</v>
      </c>
      <c r="M2181" s="202" t="s">
        <v>3796</v>
      </c>
      <c r="N2181" s="202" t="s">
        <v>295</v>
      </c>
      <c r="O2181" s="202" t="s">
        <v>615</v>
      </c>
      <c r="Q2181" s="202" t="s">
        <v>295</v>
      </c>
      <c r="R2181" s="202" t="s">
        <v>295</v>
      </c>
      <c r="S2181" s="213" t="b">
        <v>0</v>
      </c>
      <c r="V2181" s="212">
        <v>43353</v>
      </c>
      <c r="W2181" s="202" t="s">
        <v>295</v>
      </c>
      <c r="X2181"/>
      <c r="Z2181" s="202" t="s">
        <v>295</v>
      </c>
      <c r="AC2181" s="202" t="s">
        <v>295</v>
      </c>
      <c r="AE2181" s="202" t="s">
        <v>257</v>
      </c>
      <c r="AF2181" s="202" t="s">
        <v>295</v>
      </c>
      <c r="AG2181" s="202" t="s">
        <v>295</v>
      </c>
      <c r="AH2181" s="212">
        <v>43395</v>
      </c>
      <c r="AI2181" s="202" t="s">
        <v>4932</v>
      </c>
      <c r="AJ2181" s="151" t="str">
        <f t="shared" si="34"/>
        <v>FS</v>
      </c>
      <c r="AK2181" s="151" t="b">
        <f>ISNUMBER(SEARCH("IRT",Table1[[#This Row],[Current_Status]]))</f>
        <v>0</v>
      </c>
      <c r="AL2181" s="152">
        <f>YEAR(Table1[[#This Row],[Project_Initiated]])</f>
        <v>2018</v>
      </c>
      <c r="AM2181" s="87">
        <v>43800</v>
      </c>
      <c r="AN2181" s="87" t="str">
        <f>IF(AND(Table1[[#This Row],[Completed Date]]&gt;="07/01/2019"+0,Table1[[#This Row],[Completed Date]]&lt;="6/30/2020"+0),"FY 19-20",IF(AND(Table1[[#This Row],[Completed Date]]&gt;="07/01/2018"+0,Table1[[#This Row],[Completed Date]]&lt;="6/30/2019"+0),"FY 18-19",""))</f>
        <v>FY 18-19</v>
      </c>
      <c r="AO2181" s="152" t="str">
        <f>IFERROR(FIND("R",Table1[[#This Row],[FS_Priority]]),"")</f>
        <v/>
      </c>
    </row>
    <row r="2182" spans="1:41" hidden="1" x14ac:dyDescent="0.25">
      <c r="A2182" s="202" t="s">
        <v>504</v>
      </c>
      <c r="B2182" s="202" t="s">
        <v>295</v>
      </c>
      <c r="C2182" s="202" t="s">
        <v>504</v>
      </c>
      <c r="D2182" s="213" t="b">
        <v>0</v>
      </c>
      <c r="E2182" s="202" t="s">
        <v>211</v>
      </c>
      <c r="F2182" s="202" t="s">
        <v>3608</v>
      </c>
      <c r="G2182" s="202" t="s">
        <v>295</v>
      </c>
      <c r="H2182" s="202" t="s">
        <v>535</v>
      </c>
      <c r="I2182" s="202" t="s">
        <v>4233</v>
      </c>
      <c r="J2182" s="202" t="s">
        <v>2838</v>
      </c>
      <c r="K2182" s="202" t="s">
        <v>4222</v>
      </c>
      <c r="L2182" s="202" t="s">
        <v>4866</v>
      </c>
      <c r="M2182" s="202" t="s">
        <v>4232</v>
      </c>
      <c r="N2182" s="202" t="s">
        <v>295</v>
      </c>
      <c r="O2182" s="202" t="s">
        <v>295</v>
      </c>
      <c r="Q2182" s="202" t="s">
        <v>320</v>
      </c>
      <c r="R2182" s="202" t="s">
        <v>295</v>
      </c>
      <c r="S2182" s="213" t="b">
        <v>0</v>
      </c>
      <c r="V2182" s="212">
        <v>43353</v>
      </c>
      <c r="W2182" s="202" t="s">
        <v>295</v>
      </c>
      <c r="X2182"/>
      <c r="Z2182" s="202" t="s">
        <v>295</v>
      </c>
      <c r="AC2182" s="202" t="s">
        <v>3014</v>
      </c>
      <c r="AE2182" s="202" t="s">
        <v>583</v>
      </c>
      <c r="AF2182" s="202" t="s">
        <v>295</v>
      </c>
      <c r="AG2182" s="202" t="s">
        <v>2884</v>
      </c>
      <c r="AH2182" s="212">
        <v>43510</v>
      </c>
      <c r="AI2182" s="202" t="s">
        <v>4932</v>
      </c>
      <c r="AJ2182" s="151" t="str">
        <f t="shared" si="34"/>
        <v>FS</v>
      </c>
      <c r="AK2182" s="151" t="b">
        <f>ISNUMBER(SEARCH("IRT",Table1[[#This Row],[Current_Status]]))</f>
        <v>0</v>
      </c>
      <c r="AL2182" s="152">
        <f>YEAR(Table1[[#This Row],[Project_Initiated]])</f>
        <v>2018</v>
      </c>
      <c r="AM2182" s="87">
        <v>43800</v>
      </c>
      <c r="AN2182" s="87" t="str">
        <f>IF(AND(Table1[[#This Row],[Completed Date]]&gt;="07/01/2019"+0,Table1[[#This Row],[Completed Date]]&lt;="6/30/2020"+0),"FY 19-20",IF(AND(Table1[[#This Row],[Completed Date]]&gt;="07/01/2018"+0,Table1[[#This Row],[Completed Date]]&lt;="6/30/2019"+0),"FY 18-19",""))</f>
        <v>FY 18-19</v>
      </c>
      <c r="AO2182" s="152" t="str">
        <f>IFERROR(FIND("R",Table1[[#This Row],[FS_Priority]]),"")</f>
        <v/>
      </c>
    </row>
    <row r="2183" spans="1:41" hidden="1" x14ac:dyDescent="0.25">
      <c r="A2183" s="202" t="s">
        <v>505</v>
      </c>
      <c r="B2183" s="202" t="s">
        <v>295</v>
      </c>
      <c r="C2183" s="202" t="s">
        <v>505</v>
      </c>
      <c r="D2183" s="213" t="b">
        <v>0</v>
      </c>
      <c r="E2183" s="202" t="s">
        <v>211</v>
      </c>
      <c r="F2183" s="202" t="s">
        <v>3610</v>
      </c>
      <c r="G2183" s="202" t="s">
        <v>2817</v>
      </c>
      <c r="H2183" s="202" t="s">
        <v>535</v>
      </c>
      <c r="I2183" s="202" t="s">
        <v>295</v>
      </c>
      <c r="J2183" s="202" t="s">
        <v>2851</v>
      </c>
      <c r="K2183" s="202" t="s">
        <v>4222</v>
      </c>
      <c r="L2183" s="202" t="s">
        <v>4866</v>
      </c>
      <c r="M2183" s="202" t="s">
        <v>4232</v>
      </c>
      <c r="N2183" s="202" t="s">
        <v>295</v>
      </c>
      <c r="O2183" s="202" t="s">
        <v>263</v>
      </c>
      <c r="Q2183" s="202" t="s">
        <v>264</v>
      </c>
      <c r="R2183" s="202" t="s">
        <v>295</v>
      </c>
      <c r="S2183" s="213" t="b">
        <v>0</v>
      </c>
      <c r="V2183" s="212">
        <v>43350</v>
      </c>
      <c r="W2183" s="202" t="s">
        <v>295</v>
      </c>
      <c r="X2183"/>
      <c r="Z2183" s="202" t="s">
        <v>295</v>
      </c>
      <c r="AC2183" s="202" t="s">
        <v>2818</v>
      </c>
      <c r="AE2183" s="202" t="s">
        <v>583</v>
      </c>
      <c r="AF2183" s="202" t="s">
        <v>295</v>
      </c>
      <c r="AG2183" s="202" t="s">
        <v>2884</v>
      </c>
      <c r="AH2183" s="212">
        <v>43497</v>
      </c>
      <c r="AI2183" s="202" t="s">
        <v>4932</v>
      </c>
      <c r="AJ2183" s="151" t="str">
        <f t="shared" si="34"/>
        <v>FS</v>
      </c>
      <c r="AK2183" s="151" t="b">
        <f>ISNUMBER(SEARCH("IRT",Table1[[#This Row],[Current_Status]]))</f>
        <v>0</v>
      </c>
      <c r="AL2183" s="152">
        <f>YEAR(Table1[[#This Row],[Project_Initiated]])</f>
        <v>2018</v>
      </c>
      <c r="AM2183" s="87">
        <v>43800</v>
      </c>
      <c r="AN2183" s="87" t="str">
        <f>IF(AND(Table1[[#This Row],[Completed Date]]&gt;="07/01/2019"+0,Table1[[#This Row],[Completed Date]]&lt;="6/30/2020"+0),"FY 19-20",IF(AND(Table1[[#This Row],[Completed Date]]&gt;="07/01/2018"+0,Table1[[#This Row],[Completed Date]]&lt;="6/30/2019"+0),"FY 18-19",""))</f>
        <v>FY 18-19</v>
      </c>
      <c r="AO2183" s="152" t="str">
        <f>IFERROR(FIND("R",Table1[[#This Row],[FS_Priority]]),"")</f>
        <v/>
      </c>
    </row>
    <row r="2184" spans="1:41" hidden="1" x14ac:dyDescent="0.25">
      <c r="A2184" s="202" t="s">
        <v>1010</v>
      </c>
      <c r="B2184" s="202" t="s">
        <v>295</v>
      </c>
      <c r="C2184" s="202" t="s">
        <v>1010</v>
      </c>
      <c r="D2184" s="213" t="b">
        <v>0</v>
      </c>
      <c r="E2184" s="202" t="s">
        <v>76</v>
      </c>
      <c r="F2184" s="202" t="s">
        <v>3322</v>
      </c>
      <c r="G2184" s="202" t="s">
        <v>295</v>
      </c>
      <c r="H2184" s="202" t="s">
        <v>369</v>
      </c>
      <c r="I2184" s="202" t="s">
        <v>3887</v>
      </c>
      <c r="J2184" s="202" t="s">
        <v>2838</v>
      </c>
      <c r="K2184" s="202" t="s">
        <v>3856</v>
      </c>
      <c r="L2184" s="202" t="s">
        <v>77</v>
      </c>
      <c r="M2184" s="202" t="s">
        <v>3891</v>
      </c>
      <c r="N2184" s="202" t="s">
        <v>295</v>
      </c>
      <c r="O2184" s="202" t="s">
        <v>243</v>
      </c>
      <c r="Q2184" s="202" t="s">
        <v>324</v>
      </c>
      <c r="R2184" s="202" t="s">
        <v>295</v>
      </c>
      <c r="S2184" s="213" t="b">
        <v>1</v>
      </c>
      <c r="V2184" s="212">
        <v>43353</v>
      </c>
      <c r="W2184" s="202" t="s">
        <v>295</v>
      </c>
      <c r="X2184"/>
      <c r="Z2184" s="202" t="s">
        <v>295</v>
      </c>
      <c r="AC2184" s="202" t="s">
        <v>624</v>
      </c>
      <c r="AE2184" s="202" t="s">
        <v>243</v>
      </c>
      <c r="AF2184" s="202" t="s">
        <v>295</v>
      </c>
      <c r="AG2184" s="202" t="s">
        <v>624</v>
      </c>
      <c r="AH2184" s="212">
        <v>43383</v>
      </c>
      <c r="AI2184" s="202" t="s">
        <v>4932</v>
      </c>
      <c r="AJ2184" s="151" t="str">
        <f t="shared" si="34"/>
        <v>FS</v>
      </c>
      <c r="AK2184" s="151" t="b">
        <f>ISNUMBER(SEARCH("IRT",Table1[[#This Row],[Current_Status]]))</f>
        <v>0</v>
      </c>
      <c r="AL2184" s="152">
        <f>YEAR(Table1[[#This Row],[Project_Initiated]])</f>
        <v>2018</v>
      </c>
      <c r="AM2184" s="87">
        <v>43800</v>
      </c>
      <c r="AN2184" s="87" t="str">
        <f>IF(AND(Table1[[#This Row],[Completed Date]]&gt;="07/01/2019"+0,Table1[[#This Row],[Completed Date]]&lt;="6/30/2020"+0),"FY 19-20",IF(AND(Table1[[#This Row],[Completed Date]]&gt;="07/01/2018"+0,Table1[[#This Row],[Completed Date]]&lt;="6/30/2019"+0),"FY 18-19",""))</f>
        <v>FY 18-19</v>
      </c>
      <c r="AO2184" s="152" t="str">
        <f>IFERROR(FIND("R",Table1[[#This Row],[FS_Priority]]),"")</f>
        <v/>
      </c>
    </row>
    <row r="2185" spans="1:41" hidden="1" x14ac:dyDescent="0.25">
      <c r="A2185" s="202" t="s">
        <v>1011</v>
      </c>
      <c r="B2185" s="202" t="s">
        <v>295</v>
      </c>
      <c r="C2185" s="202" t="s">
        <v>1011</v>
      </c>
      <c r="D2185" s="213" t="b">
        <v>0</v>
      </c>
      <c r="E2185" s="202" t="s">
        <v>151</v>
      </c>
      <c r="F2185" s="202" t="s">
        <v>3543</v>
      </c>
      <c r="G2185" s="202" t="s">
        <v>295</v>
      </c>
      <c r="H2185" s="202" t="s">
        <v>546</v>
      </c>
      <c r="I2185" s="202" t="s">
        <v>4126</v>
      </c>
      <c r="J2185" s="202" t="s">
        <v>2838</v>
      </c>
      <c r="K2185" s="202" t="s">
        <v>4035</v>
      </c>
      <c r="L2185" s="202" t="s">
        <v>153</v>
      </c>
      <c r="M2185" s="202" t="s">
        <v>4123</v>
      </c>
      <c r="N2185" s="202" t="s">
        <v>295</v>
      </c>
      <c r="O2185" s="202" t="s">
        <v>243</v>
      </c>
      <c r="Q2185" s="202" t="s">
        <v>328</v>
      </c>
      <c r="R2185" s="202" t="s">
        <v>295</v>
      </c>
      <c r="S2185" s="213" t="b">
        <v>1</v>
      </c>
      <c r="V2185" s="212">
        <v>43353</v>
      </c>
      <c r="W2185" s="202" t="s">
        <v>295</v>
      </c>
      <c r="X2185"/>
      <c r="Z2185" s="202" t="s">
        <v>295</v>
      </c>
      <c r="AC2185" s="202" t="s">
        <v>295</v>
      </c>
      <c r="AE2185" s="202" t="s">
        <v>243</v>
      </c>
      <c r="AF2185" s="202" t="s">
        <v>295</v>
      </c>
      <c r="AG2185" s="202" t="s">
        <v>295</v>
      </c>
      <c r="AH2185" s="212">
        <v>43383</v>
      </c>
      <c r="AI2185" s="202" t="s">
        <v>4932</v>
      </c>
      <c r="AJ2185" s="151" t="str">
        <f t="shared" si="34"/>
        <v>FS</v>
      </c>
      <c r="AK2185" s="151" t="b">
        <f>ISNUMBER(SEARCH("IRT",Table1[[#This Row],[Current_Status]]))</f>
        <v>0</v>
      </c>
      <c r="AL2185" s="152">
        <f>YEAR(Table1[[#This Row],[Project_Initiated]])</f>
        <v>2018</v>
      </c>
      <c r="AM2185" s="87">
        <v>43800</v>
      </c>
      <c r="AN2185" s="87" t="str">
        <f>IF(AND(Table1[[#This Row],[Completed Date]]&gt;="07/01/2019"+0,Table1[[#This Row],[Completed Date]]&lt;="6/30/2020"+0),"FY 19-20",IF(AND(Table1[[#This Row],[Completed Date]]&gt;="07/01/2018"+0,Table1[[#This Row],[Completed Date]]&lt;="6/30/2019"+0),"FY 18-19",""))</f>
        <v>FY 18-19</v>
      </c>
      <c r="AO2185" s="152" t="str">
        <f>IFERROR(FIND("R",Table1[[#This Row],[FS_Priority]]),"")</f>
        <v/>
      </c>
    </row>
    <row r="2186" spans="1:41" hidden="1" x14ac:dyDescent="0.25">
      <c r="A2186" s="202" t="s">
        <v>321</v>
      </c>
      <c r="B2186" s="202" t="s">
        <v>295</v>
      </c>
      <c r="C2186" s="202" t="s">
        <v>321</v>
      </c>
      <c r="D2186" s="213" t="b">
        <v>0</v>
      </c>
      <c r="E2186" s="202" t="s">
        <v>21</v>
      </c>
      <c r="F2186" s="202" t="s">
        <v>3258</v>
      </c>
      <c r="G2186" s="202" t="s">
        <v>295</v>
      </c>
      <c r="H2186" s="202" t="s">
        <v>407</v>
      </c>
      <c r="I2186" s="202" t="s">
        <v>3782</v>
      </c>
      <c r="J2186" s="202" t="s">
        <v>2838</v>
      </c>
      <c r="K2186" s="202" t="s">
        <v>3774</v>
      </c>
      <c r="L2186" s="202" t="s">
        <v>4821</v>
      </c>
      <c r="M2186" s="202" t="s">
        <v>3775</v>
      </c>
      <c r="N2186" s="202" t="s">
        <v>295</v>
      </c>
      <c r="O2186" s="202" t="s">
        <v>263</v>
      </c>
      <c r="Q2186" s="202" t="s">
        <v>264</v>
      </c>
      <c r="R2186" s="202" t="s">
        <v>295</v>
      </c>
      <c r="S2186" s="213" t="b">
        <v>0</v>
      </c>
      <c r="V2186" s="212">
        <v>43353</v>
      </c>
      <c r="W2186" s="202" t="s">
        <v>295</v>
      </c>
      <c r="X2186"/>
      <c r="Z2186" s="202" t="s">
        <v>295</v>
      </c>
      <c r="AC2186" s="202" t="s">
        <v>3190</v>
      </c>
      <c r="AE2186" s="202" t="s">
        <v>257</v>
      </c>
      <c r="AF2186" s="202" t="s">
        <v>295</v>
      </c>
      <c r="AG2186" s="202" t="s">
        <v>2884</v>
      </c>
      <c r="AH2186" s="212">
        <v>43616</v>
      </c>
      <c r="AI2186" s="202" t="s">
        <v>4932</v>
      </c>
      <c r="AJ2186" s="151" t="str">
        <f t="shared" si="34"/>
        <v>FS</v>
      </c>
      <c r="AK2186" s="151" t="b">
        <f>ISNUMBER(SEARCH("IRT",Table1[[#This Row],[Current_Status]]))</f>
        <v>0</v>
      </c>
      <c r="AL2186" s="152">
        <f>YEAR(Table1[[#This Row],[Project_Initiated]])</f>
        <v>2018</v>
      </c>
      <c r="AM2186" s="87">
        <v>43800</v>
      </c>
      <c r="AN2186" s="87" t="str">
        <f>IF(AND(Table1[[#This Row],[Completed Date]]&gt;="07/01/2019"+0,Table1[[#This Row],[Completed Date]]&lt;="6/30/2020"+0),"FY 19-20",IF(AND(Table1[[#This Row],[Completed Date]]&gt;="07/01/2018"+0,Table1[[#This Row],[Completed Date]]&lt;="6/30/2019"+0),"FY 18-19",""))</f>
        <v>FY 18-19</v>
      </c>
      <c r="AO2186" s="152" t="str">
        <f>IFERROR(FIND("R",Table1[[#This Row],[FS_Priority]]),"")</f>
        <v/>
      </c>
    </row>
    <row r="2187" spans="1:41" hidden="1" x14ac:dyDescent="0.25">
      <c r="A2187" s="202" t="s">
        <v>1012</v>
      </c>
      <c r="B2187" s="202" t="s">
        <v>295</v>
      </c>
      <c r="C2187" s="202" t="s">
        <v>1012</v>
      </c>
      <c r="D2187" s="213" t="b">
        <v>0</v>
      </c>
      <c r="E2187" s="202" t="s">
        <v>141</v>
      </c>
      <c r="F2187" s="202" t="s">
        <v>3357</v>
      </c>
      <c r="G2187" s="202" t="s">
        <v>295</v>
      </c>
      <c r="H2187" s="202" t="s">
        <v>256</v>
      </c>
      <c r="I2187" s="202" t="s">
        <v>3984</v>
      </c>
      <c r="J2187" s="202" t="s">
        <v>2838</v>
      </c>
      <c r="K2187" s="202" t="s">
        <v>3951</v>
      </c>
      <c r="L2187" s="202" t="s">
        <v>381</v>
      </c>
      <c r="M2187" s="202" t="s">
        <v>3954</v>
      </c>
      <c r="N2187" s="202" t="s">
        <v>295</v>
      </c>
      <c r="O2187" s="202" t="s">
        <v>263</v>
      </c>
      <c r="Q2187" s="202" t="s">
        <v>295</v>
      </c>
      <c r="R2187" s="202" t="s">
        <v>318</v>
      </c>
      <c r="S2187" s="213" t="b">
        <v>0</v>
      </c>
      <c r="V2187" s="212">
        <v>43207</v>
      </c>
      <c r="W2187" s="202" t="s">
        <v>295</v>
      </c>
      <c r="X2187"/>
      <c r="Z2187" s="202" t="s">
        <v>295</v>
      </c>
      <c r="AC2187" s="202" t="s">
        <v>1013</v>
      </c>
      <c r="AE2187" s="202" t="s">
        <v>263</v>
      </c>
      <c r="AF2187" s="202" t="s">
        <v>295</v>
      </c>
      <c r="AG2187" s="202" t="s">
        <v>2884</v>
      </c>
      <c r="AH2187" s="212">
        <v>43364</v>
      </c>
      <c r="AI2187" s="202" t="s">
        <v>4933</v>
      </c>
      <c r="AJ2187" s="151" t="str">
        <f t="shared" si="34"/>
        <v>FS</v>
      </c>
      <c r="AK2187" s="151" t="b">
        <f>ISNUMBER(SEARCH("IRT",Table1[[#This Row],[Current_Status]]))</f>
        <v>0</v>
      </c>
      <c r="AL2187" s="152">
        <f>YEAR(Table1[[#This Row],[Project_Initiated]])</f>
        <v>2018</v>
      </c>
      <c r="AM2187" s="87">
        <v>43800</v>
      </c>
      <c r="AN2187" s="87" t="str">
        <f>IF(AND(Table1[[#This Row],[Completed Date]]&gt;="07/01/2019"+0,Table1[[#This Row],[Completed Date]]&lt;="6/30/2020"+0),"FY 19-20",IF(AND(Table1[[#This Row],[Completed Date]]&gt;="07/01/2018"+0,Table1[[#This Row],[Completed Date]]&lt;="6/30/2019"+0),"FY 18-19",""))</f>
        <v>FY 18-19</v>
      </c>
      <c r="AO2187" s="152" t="str">
        <f>IFERROR(FIND("R",Table1[[#This Row],[FS_Priority]]),"")</f>
        <v/>
      </c>
    </row>
    <row r="2188" spans="1:41" hidden="1" x14ac:dyDescent="0.25">
      <c r="A2188" s="202" t="s">
        <v>1015</v>
      </c>
      <c r="B2188" s="202" t="s">
        <v>295</v>
      </c>
      <c r="C2188" s="202" t="s">
        <v>1015</v>
      </c>
      <c r="D2188" s="213" t="b">
        <v>0</v>
      </c>
      <c r="E2188" s="202" t="s">
        <v>753</v>
      </c>
      <c r="F2188" s="202" t="s">
        <v>3620</v>
      </c>
      <c r="G2188" s="202" t="s">
        <v>295</v>
      </c>
      <c r="H2188" s="202" t="s">
        <v>408</v>
      </c>
      <c r="I2188" s="202" t="s">
        <v>4248</v>
      </c>
      <c r="J2188" s="202" t="s">
        <v>2838</v>
      </c>
      <c r="K2188" s="202" t="s">
        <v>4244</v>
      </c>
      <c r="L2188" s="202" t="s">
        <v>534</v>
      </c>
      <c r="M2188" s="202" t="s">
        <v>4249</v>
      </c>
      <c r="N2188" s="202" t="s">
        <v>295</v>
      </c>
      <c r="O2188" s="202" t="s">
        <v>243</v>
      </c>
      <c r="Q2188" s="202" t="s">
        <v>302</v>
      </c>
      <c r="R2188" s="202" t="s">
        <v>295</v>
      </c>
      <c r="S2188" s="213" t="b">
        <v>1</v>
      </c>
      <c r="V2188" s="212">
        <v>43353</v>
      </c>
      <c r="W2188" s="202" t="s">
        <v>295</v>
      </c>
      <c r="X2188"/>
      <c r="Z2188" s="202" t="s">
        <v>295</v>
      </c>
      <c r="AC2188" s="202" t="s">
        <v>295</v>
      </c>
      <c r="AE2188" s="202" t="s">
        <v>243</v>
      </c>
      <c r="AF2188" s="202" t="s">
        <v>295</v>
      </c>
      <c r="AG2188" s="202" t="s">
        <v>295</v>
      </c>
      <c r="AH2188" s="212">
        <v>43383</v>
      </c>
      <c r="AI2188" s="202" t="s">
        <v>4932</v>
      </c>
      <c r="AJ2188" s="151" t="str">
        <f t="shared" si="34"/>
        <v>FS</v>
      </c>
      <c r="AK2188" s="151" t="b">
        <f>ISNUMBER(SEARCH("IRT",Table1[[#This Row],[Current_Status]]))</f>
        <v>0</v>
      </c>
      <c r="AL2188" s="152">
        <f>YEAR(Table1[[#This Row],[Project_Initiated]])</f>
        <v>2018</v>
      </c>
      <c r="AM2188" s="87">
        <v>43800</v>
      </c>
      <c r="AN2188" s="87" t="str">
        <f>IF(AND(Table1[[#This Row],[Completed Date]]&gt;="07/01/2019"+0,Table1[[#This Row],[Completed Date]]&lt;="6/30/2020"+0),"FY 19-20",IF(AND(Table1[[#This Row],[Completed Date]]&gt;="07/01/2018"+0,Table1[[#This Row],[Completed Date]]&lt;="6/30/2019"+0),"FY 18-19",""))</f>
        <v>FY 18-19</v>
      </c>
      <c r="AO2188" s="152" t="str">
        <f>IFERROR(FIND("R",Table1[[#This Row],[FS_Priority]]),"")</f>
        <v/>
      </c>
    </row>
    <row r="2189" spans="1:41" hidden="1" x14ac:dyDescent="0.25">
      <c r="A2189" s="202" t="s">
        <v>511</v>
      </c>
      <c r="B2189" s="202" t="s">
        <v>295</v>
      </c>
      <c r="C2189" s="202" t="s">
        <v>511</v>
      </c>
      <c r="D2189" s="213" t="b">
        <v>0</v>
      </c>
      <c r="E2189" s="202" t="s">
        <v>753</v>
      </c>
      <c r="F2189" s="202" t="s">
        <v>3622</v>
      </c>
      <c r="G2189" s="202" t="s">
        <v>295</v>
      </c>
      <c r="H2189" s="202" t="s">
        <v>529</v>
      </c>
      <c r="I2189" s="202" t="s">
        <v>4246</v>
      </c>
      <c r="J2189" s="202" t="s">
        <v>2838</v>
      </c>
      <c r="K2189" s="202" t="s">
        <v>4244</v>
      </c>
      <c r="L2189" s="202" t="s">
        <v>534</v>
      </c>
      <c r="M2189" s="202" t="s">
        <v>4249</v>
      </c>
      <c r="N2189" s="202" t="s">
        <v>295</v>
      </c>
      <c r="O2189" s="202" t="s">
        <v>295</v>
      </c>
      <c r="Q2189" s="202" t="s">
        <v>264</v>
      </c>
      <c r="R2189" s="202" t="s">
        <v>295</v>
      </c>
      <c r="S2189" s="213" t="b">
        <v>1</v>
      </c>
      <c r="V2189" s="212">
        <v>43353</v>
      </c>
      <c r="W2189" s="202" t="s">
        <v>295</v>
      </c>
      <c r="X2189"/>
      <c r="Z2189" s="202" t="s">
        <v>295</v>
      </c>
      <c r="AC2189" s="202" t="s">
        <v>295</v>
      </c>
      <c r="AD2189" s="214">
        <v>43382</v>
      </c>
      <c r="AE2189" s="202" t="s">
        <v>257</v>
      </c>
      <c r="AF2189" s="202" t="s">
        <v>295</v>
      </c>
      <c r="AG2189" s="202" t="s">
        <v>2884</v>
      </c>
      <c r="AH2189" s="212">
        <v>43469</v>
      </c>
      <c r="AI2189" s="202" t="s">
        <v>4932</v>
      </c>
      <c r="AJ2189" s="151" t="str">
        <f t="shared" si="34"/>
        <v>FS</v>
      </c>
      <c r="AK2189" s="151" t="b">
        <f>ISNUMBER(SEARCH("IRT",Table1[[#This Row],[Current_Status]]))</f>
        <v>0</v>
      </c>
      <c r="AL2189" s="152">
        <f>YEAR(Table1[[#This Row],[Project_Initiated]])</f>
        <v>2018</v>
      </c>
      <c r="AM2189" s="87">
        <v>43800</v>
      </c>
      <c r="AN2189" s="87" t="str">
        <f>IF(AND(Table1[[#This Row],[Completed Date]]&gt;="07/01/2019"+0,Table1[[#This Row],[Completed Date]]&lt;="6/30/2020"+0),"FY 19-20",IF(AND(Table1[[#This Row],[Completed Date]]&gt;="07/01/2018"+0,Table1[[#This Row],[Completed Date]]&lt;="6/30/2019"+0),"FY 18-19",""))</f>
        <v>FY 18-19</v>
      </c>
      <c r="AO2189" s="152" t="str">
        <f>IFERROR(FIND("R",Table1[[#This Row],[FS_Priority]]),"")</f>
        <v/>
      </c>
    </row>
    <row r="2190" spans="1:41" hidden="1" x14ac:dyDescent="0.25">
      <c r="A2190" s="202" t="s">
        <v>510</v>
      </c>
      <c r="B2190" s="202" t="s">
        <v>295</v>
      </c>
      <c r="C2190" s="202" t="s">
        <v>510</v>
      </c>
      <c r="D2190" s="213" t="b">
        <v>0</v>
      </c>
      <c r="E2190" s="202" t="s">
        <v>753</v>
      </c>
      <c r="F2190" s="202" t="s">
        <v>3621</v>
      </c>
      <c r="G2190" s="202" t="s">
        <v>295</v>
      </c>
      <c r="H2190" s="202" t="s">
        <v>408</v>
      </c>
      <c r="I2190" s="202" t="s">
        <v>4250</v>
      </c>
      <c r="J2190" s="202" t="s">
        <v>2838</v>
      </c>
      <c r="K2190" s="202" t="s">
        <v>4244</v>
      </c>
      <c r="L2190" s="202" t="s">
        <v>534</v>
      </c>
      <c r="M2190" s="202" t="s">
        <v>4249</v>
      </c>
      <c r="N2190" s="202" t="s">
        <v>295</v>
      </c>
      <c r="O2190" s="202" t="s">
        <v>243</v>
      </c>
      <c r="Q2190" s="202" t="s">
        <v>320</v>
      </c>
      <c r="R2190" s="202" t="s">
        <v>295</v>
      </c>
      <c r="S2190" s="213" t="b">
        <v>1</v>
      </c>
      <c r="V2190" s="212">
        <v>43354</v>
      </c>
      <c r="W2190" s="202" t="s">
        <v>295</v>
      </c>
      <c r="X2190"/>
      <c r="Z2190" s="202" t="s">
        <v>295</v>
      </c>
      <c r="AC2190" s="202" t="s">
        <v>295</v>
      </c>
      <c r="AE2190" s="202" t="s">
        <v>243</v>
      </c>
      <c r="AF2190" s="202" t="s">
        <v>295</v>
      </c>
      <c r="AG2190" s="202" t="s">
        <v>295</v>
      </c>
      <c r="AH2190" s="212">
        <v>43412</v>
      </c>
      <c r="AI2190" s="202" t="s">
        <v>4932</v>
      </c>
      <c r="AJ2190" s="151" t="str">
        <f t="shared" si="34"/>
        <v>FS</v>
      </c>
      <c r="AK2190" s="151" t="b">
        <f>ISNUMBER(SEARCH("IRT",Table1[[#This Row],[Current_Status]]))</f>
        <v>0</v>
      </c>
      <c r="AL2190" s="152">
        <f>YEAR(Table1[[#This Row],[Project_Initiated]])</f>
        <v>2018</v>
      </c>
      <c r="AM2190" s="87">
        <v>43800</v>
      </c>
      <c r="AN2190" s="87" t="str">
        <f>IF(AND(Table1[[#This Row],[Completed Date]]&gt;="07/01/2019"+0,Table1[[#This Row],[Completed Date]]&lt;="6/30/2020"+0),"FY 19-20",IF(AND(Table1[[#This Row],[Completed Date]]&gt;="07/01/2018"+0,Table1[[#This Row],[Completed Date]]&lt;="6/30/2019"+0),"FY 18-19",""))</f>
        <v>FY 18-19</v>
      </c>
      <c r="AO2190" s="152" t="str">
        <f>IFERROR(FIND("R",Table1[[#This Row],[FS_Priority]]),"")</f>
        <v/>
      </c>
    </row>
    <row r="2191" spans="1:41" hidden="1" x14ac:dyDescent="0.25">
      <c r="A2191" s="202" t="s">
        <v>300</v>
      </c>
      <c r="B2191" s="202" t="s">
        <v>295</v>
      </c>
      <c r="C2191" s="202" t="s">
        <v>300</v>
      </c>
      <c r="D2191" s="213" t="b">
        <v>0</v>
      </c>
      <c r="E2191" s="202" t="s">
        <v>21</v>
      </c>
      <c r="F2191" s="202" t="s">
        <v>3249</v>
      </c>
      <c r="G2191" s="202" t="s">
        <v>295</v>
      </c>
      <c r="H2191" s="202" t="s">
        <v>407</v>
      </c>
      <c r="I2191" s="202" t="s">
        <v>295</v>
      </c>
      <c r="J2191" s="202" t="s">
        <v>2838</v>
      </c>
      <c r="K2191" s="202" t="s">
        <v>3774</v>
      </c>
      <c r="L2191" s="202" t="s">
        <v>4821</v>
      </c>
      <c r="M2191" s="202" t="s">
        <v>3777</v>
      </c>
      <c r="N2191" s="202" t="s">
        <v>295</v>
      </c>
      <c r="O2191" s="202" t="s">
        <v>243</v>
      </c>
      <c r="Q2191" s="202" t="s">
        <v>302</v>
      </c>
      <c r="R2191" s="202" t="s">
        <v>295</v>
      </c>
      <c r="S2191" s="213" t="b">
        <v>0</v>
      </c>
      <c r="V2191" s="212">
        <v>43354</v>
      </c>
      <c r="W2191" s="202" t="s">
        <v>295</v>
      </c>
      <c r="X2191"/>
      <c r="Z2191" s="202" t="s">
        <v>295</v>
      </c>
      <c r="AC2191" s="202" t="s">
        <v>2890</v>
      </c>
      <c r="AD2191" s="167"/>
      <c r="AE2191" s="202" t="s">
        <v>243</v>
      </c>
      <c r="AF2191" s="202" t="s">
        <v>295</v>
      </c>
      <c r="AG2191" s="202" t="s">
        <v>624</v>
      </c>
      <c r="AH2191" s="212">
        <v>43476</v>
      </c>
      <c r="AI2191" s="202" t="s">
        <v>4932</v>
      </c>
      <c r="AJ2191" s="151" t="str">
        <f t="shared" si="34"/>
        <v>FS</v>
      </c>
      <c r="AK2191" s="151" t="b">
        <f>ISNUMBER(SEARCH("IRT",Table1[[#This Row],[Current_Status]]))</f>
        <v>0</v>
      </c>
      <c r="AL2191" s="152">
        <f>YEAR(Table1[[#This Row],[Project_Initiated]])</f>
        <v>2018</v>
      </c>
      <c r="AM2191" s="87">
        <v>43800</v>
      </c>
      <c r="AN2191" s="87" t="str">
        <f>IF(AND(Table1[[#This Row],[Completed Date]]&gt;="07/01/2019"+0,Table1[[#This Row],[Completed Date]]&lt;="6/30/2020"+0),"FY 19-20",IF(AND(Table1[[#This Row],[Completed Date]]&gt;="07/01/2018"+0,Table1[[#This Row],[Completed Date]]&lt;="6/30/2019"+0),"FY 18-19",""))</f>
        <v>FY 18-19</v>
      </c>
      <c r="AO2191" s="152" t="str">
        <f>IFERROR(FIND("R",Table1[[#This Row],[FS_Priority]]),"")</f>
        <v/>
      </c>
    </row>
    <row r="2192" spans="1:41" hidden="1" x14ac:dyDescent="0.25">
      <c r="A2192" s="202" t="s">
        <v>319</v>
      </c>
      <c r="B2192" s="202" t="s">
        <v>295</v>
      </c>
      <c r="C2192" s="202" t="s">
        <v>319</v>
      </c>
      <c r="D2192" s="213" t="b">
        <v>0</v>
      </c>
      <c r="E2192" s="202" t="s">
        <v>21</v>
      </c>
      <c r="F2192" s="202" t="s">
        <v>3257</v>
      </c>
      <c r="G2192" s="202" t="s">
        <v>301</v>
      </c>
      <c r="H2192" s="202" t="s">
        <v>407</v>
      </c>
      <c r="I2192" s="202" t="s">
        <v>295</v>
      </c>
      <c r="J2192" s="202" t="s">
        <v>2851</v>
      </c>
      <c r="K2192" s="202" t="s">
        <v>3774</v>
      </c>
      <c r="L2192" s="202" t="s">
        <v>4821</v>
      </c>
      <c r="M2192" s="202" t="s">
        <v>3777</v>
      </c>
      <c r="N2192" s="202" t="s">
        <v>295</v>
      </c>
      <c r="O2192" s="202" t="s">
        <v>243</v>
      </c>
      <c r="Q2192" s="202" t="s">
        <v>320</v>
      </c>
      <c r="R2192" s="202" t="s">
        <v>295</v>
      </c>
      <c r="S2192" s="213" t="b">
        <v>0</v>
      </c>
      <c r="V2192" s="212">
        <v>43354</v>
      </c>
      <c r="W2192" s="202" t="s">
        <v>295</v>
      </c>
      <c r="X2192"/>
      <c r="Z2192" s="202" t="s">
        <v>295</v>
      </c>
      <c r="AC2192" s="202" t="s">
        <v>2858</v>
      </c>
      <c r="AD2192" s="167"/>
      <c r="AE2192" s="202" t="s">
        <v>243</v>
      </c>
      <c r="AF2192" s="202" t="s">
        <v>295</v>
      </c>
      <c r="AG2192" s="202" t="s">
        <v>624</v>
      </c>
      <c r="AH2192" s="212">
        <v>43447</v>
      </c>
      <c r="AI2192" s="202" t="s">
        <v>4932</v>
      </c>
      <c r="AJ2192" s="151" t="str">
        <f t="shared" si="34"/>
        <v>FS</v>
      </c>
      <c r="AK2192" s="151" t="b">
        <f>ISNUMBER(SEARCH("IRT",Table1[[#This Row],[Current_Status]]))</f>
        <v>0</v>
      </c>
      <c r="AL2192" s="152">
        <f>YEAR(Table1[[#This Row],[Project_Initiated]])</f>
        <v>2018</v>
      </c>
      <c r="AM2192" s="87">
        <v>43800</v>
      </c>
      <c r="AN2192" s="87" t="str">
        <f>IF(AND(Table1[[#This Row],[Completed Date]]&gt;="07/01/2019"+0,Table1[[#This Row],[Completed Date]]&lt;="6/30/2020"+0),"FY 19-20",IF(AND(Table1[[#This Row],[Completed Date]]&gt;="07/01/2018"+0,Table1[[#This Row],[Completed Date]]&lt;="6/30/2019"+0),"FY 18-19",""))</f>
        <v>FY 18-19</v>
      </c>
      <c r="AO2192" s="152" t="str">
        <f>IFERROR(FIND("R",Table1[[#This Row],[FS_Priority]]),"")</f>
        <v/>
      </c>
    </row>
    <row r="2193" spans="1:41" hidden="1" x14ac:dyDescent="0.25">
      <c r="A2193" s="202" t="s">
        <v>322</v>
      </c>
      <c r="B2193" s="202" t="s">
        <v>295</v>
      </c>
      <c r="C2193" s="202" t="s">
        <v>322</v>
      </c>
      <c r="D2193" s="213" t="b">
        <v>0</v>
      </c>
      <c r="E2193" s="202" t="s">
        <v>21</v>
      </c>
      <c r="F2193" s="202" t="s">
        <v>3259</v>
      </c>
      <c r="G2193" s="202" t="s">
        <v>295</v>
      </c>
      <c r="H2193" s="202" t="s">
        <v>407</v>
      </c>
      <c r="I2193" s="202" t="s">
        <v>3783</v>
      </c>
      <c r="J2193" s="202" t="s">
        <v>2838</v>
      </c>
      <c r="K2193" s="202" t="s">
        <v>3774</v>
      </c>
      <c r="L2193" s="202" t="s">
        <v>4821</v>
      </c>
      <c r="M2193" s="202" t="s">
        <v>3777</v>
      </c>
      <c r="N2193" s="202" t="s">
        <v>295</v>
      </c>
      <c r="O2193" s="202" t="s">
        <v>243</v>
      </c>
      <c r="Q2193" s="202" t="s">
        <v>323</v>
      </c>
      <c r="R2193" s="202" t="s">
        <v>295</v>
      </c>
      <c r="S2193" s="213" t="b">
        <v>0</v>
      </c>
      <c r="V2193" s="212">
        <v>43354</v>
      </c>
      <c r="W2193" s="202" t="s">
        <v>295</v>
      </c>
      <c r="X2193"/>
      <c r="Z2193" s="202" t="s">
        <v>295</v>
      </c>
      <c r="AC2193" s="202" t="s">
        <v>3163</v>
      </c>
      <c r="AE2193" s="202" t="s">
        <v>243</v>
      </c>
      <c r="AF2193" s="202" t="s">
        <v>295</v>
      </c>
      <c r="AG2193" s="202" t="s">
        <v>624</v>
      </c>
      <c r="AH2193" s="212">
        <v>43592</v>
      </c>
      <c r="AI2193" s="202" t="s">
        <v>4932</v>
      </c>
      <c r="AJ2193" s="151" t="str">
        <f t="shared" si="34"/>
        <v>FS</v>
      </c>
      <c r="AK2193" s="151" t="b">
        <f>ISNUMBER(SEARCH("IRT",Table1[[#This Row],[Current_Status]]))</f>
        <v>0</v>
      </c>
      <c r="AL2193" s="152">
        <f>YEAR(Table1[[#This Row],[Project_Initiated]])</f>
        <v>2018</v>
      </c>
      <c r="AM2193" s="87">
        <v>43800</v>
      </c>
      <c r="AN2193" s="87" t="str">
        <f>IF(AND(Table1[[#This Row],[Completed Date]]&gt;="07/01/2019"+0,Table1[[#This Row],[Completed Date]]&lt;="6/30/2020"+0),"FY 19-20",IF(AND(Table1[[#This Row],[Completed Date]]&gt;="07/01/2018"+0,Table1[[#This Row],[Completed Date]]&lt;="6/30/2019"+0),"FY 18-19",""))</f>
        <v>FY 18-19</v>
      </c>
      <c r="AO2193" s="152" t="str">
        <f>IFERROR(FIND("R",Table1[[#This Row],[FS_Priority]]),"")</f>
        <v/>
      </c>
    </row>
    <row r="2194" spans="1:41" hidden="1" x14ac:dyDescent="0.25">
      <c r="A2194" s="202" t="s">
        <v>1016</v>
      </c>
      <c r="B2194" s="202" t="s">
        <v>295</v>
      </c>
      <c r="C2194" s="202" t="s">
        <v>1016</v>
      </c>
      <c r="D2194" s="213" t="b">
        <v>0</v>
      </c>
      <c r="E2194" s="202" t="s">
        <v>21</v>
      </c>
      <c r="F2194" s="202" t="s">
        <v>3260</v>
      </c>
      <c r="G2194" s="202" t="s">
        <v>1017</v>
      </c>
      <c r="H2194" s="202" t="s">
        <v>407</v>
      </c>
      <c r="I2194" s="202" t="s">
        <v>295</v>
      </c>
      <c r="J2194" s="202" t="s">
        <v>2851</v>
      </c>
      <c r="K2194" s="202" t="s">
        <v>3774</v>
      </c>
      <c r="L2194" s="202" t="s">
        <v>4821</v>
      </c>
      <c r="M2194" s="202" t="s">
        <v>3777</v>
      </c>
      <c r="N2194" s="202" t="s">
        <v>295</v>
      </c>
      <c r="O2194" s="202" t="s">
        <v>295</v>
      </c>
      <c r="Q2194" s="202" t="s">
        <v>324</v>
      </c>
      <c r="R2194" s="202" t="s">
        <v>295</v>
      </c>
      <c r="S2194" s="213" t="b">
        <v>0</v>
      </c>
      <c r="V2194" s="212">
        <v>43355</v>
      </c>
      <c r="W2194" s="202" t="s">
        <v>295</v>
      </c>
      <c r="X2194"/>
      <c r="Z2194" s="202" t="s">
        <v>295</v>
      </c>
      <c r="AC2194" s="202" t="s">
        <v>1018</v>
      </c>
      <c r="AD2194" s="214">
        <v>43370</v>
      </c>
      <c r="AE2194" s="202" t="s">
        <v>257</v>
      </c>
      <c r="AF2194" s="202" t="s">
        <v>295</v>
      </c>
      <c r="AG2194" s="202" t="s">
        <v>2884</v>
      </c>
      <c r="AH2194" s="212">
        <v>43377</v>
      </c>
      <c r="AI2194" s="202" t="s">
        <v>4932</v>
      </c>
      <c r="AJ2194" s="151" t="str">
        <f t="shared" si="34"/>
        <v>FS</v>
      </c>
      <c r="AK2194" s="151" t="b">
        <f>ISNUMBER(SEARCH("IRT",Table1[[#This Row],[Current_Status]]))</f>
        <v>0</v>
      </c>
      <c r="AL2194" s="152">
        <f>YEAR(Table1[[#This Row],[Project_Initiated]])</f>
        <v>2018</v>
      </c>
      <c r="AM2194" s="87">
        <v>43800</v>
      </c>
      <c r="AN2194" s="87" t="str">
        <f>IF(AND(Table1[[#This Row],[Completed Date]]&gt;="07/01/2019"+0,Table1[[#This Row],[Completed Date]]&lt;="6/30/2020"+0),"FY 19-20",IF(AND(Table1[[#This Row],[Completed Date]]&gt;="07/01/2018"+0,Table1[[#This Row],[Completed Date]]&lt;="6/30/2019"+0),"FY 18-19",""))</f>
        <v>FY 18-19</v>
      </c>
      <c r="AO2194" s="152" t="str">
        <f>IFERROR(FIND("R",Table1[[#This Row],[FS_Priority]]),"")</f>
        <v/>
      </c>
    </row>
    <row r="2195" spans="1:41" hidden="1" x14ac:dyDescent="0.25">
      <c r="A2195" s="202" t="s">
        <v>312</v>
      </c>
      <c r="B2195" s="202" t="s">
        <v>295</v>
      </c>
      <c r="C2195" s="202" t="s">
        <v>312</v>
      </c>
      <c r="D2195" s="213" t="b">
        <v>0</v>
      </c>
      <c r="E2195" s="202" t="s">
        <v>21</v>
      </c>
      <c r="F2195" s="202" t="s">
        <v>3254</v>
      </c>
      <c r="G2195" s="202" t="s">
        <v>295</v>
      </c>
      <c r="H2195" s="202" t="s">
        <v>407</v>
      </c>
      <c r="I2195" s="202" t="s">
        <v>3780</v>
      </c>
      <c r="J2195" s="202" t="s">
        <v>2838</v>
      </c>
      <c r="K2195" s="202" t="s">
        <v>3774</v>
      </c>
      <c r="L2195" s="202" t="s">
        <v>4821</v>
      </c>
      <c r="M2195" s="202" t="s">
        <v>3777</v>
      </c>
      <c r="N2195" s="202" t="s">
        <v>295</v>
      </c>
      <c r="O2195" s="202" t="s">
        <v>295</v>
      </c>
      <c r="Q2195" s="202" t="s">
        <v>313</v>
      </c>
      <c r="R2195" s="202" t="s">
        <v>295</v>
      </c>
      <c r="S2195" s="213" t="b">
        <v>0</v>
      </c>
      <c r="V2195" s="212">
        <v>43355</v>
      </c>
      <c r="W2195" s="202" t="s">
        <v>295</v>
      </c>
      <c r="X2195"/>
      <c r="Z2195" s="202" t="s">
        <v>295</v>
      </c>
      <c r="AC2195" s="202" t="s">
        <v>2999</v>
      </c>
      <c r="AE2195" s="202" t="s">
        <v>257</v>
      </c>
      <c r="AF2195" s="202" t="s">
        <v>295</v>
      </c>
      <c r="AG2195" s="202" t="s">
        <v>295</v>
      </c>
      <c r="AH2195" s="212">
        <v>43510</v>
      </c>
      <c r="AI2195" s="202" t="s">
        <v>4932</v>
      </c>
      <c r="AJ2195" s="151" t="str">
        <f t="shared" si="34"/>
        <v>FS</v>
      </c>
      <c r="AK2195" s="151" t="b">
        <f>ISNUMBER(SEARCH("IRT",Table1[[#This Row],[Current_Status]]))</f>
        <v>0</v>
      </c>
      <c r="AL2195" s="152">
        <f>YEAR(Table1[[#This Row],[Project_Initiated]])</f>
        <v>2018</v>
      </c>
      <c r="AM2195" s="87">
        <v>43800</v>
      </c>
      <c r="AN2195" s="87" t="str">
        <f>IF(AND(Table1[[#This Row],[Completed Date]]&gt;="07/01/2019"+0,Table1[[#This Row],[Completed Date]]&lt;="6/30/2020"+0),"FY 19-20",IF(AND(Table1[[#This Row],[Completed Date]]&gt;="07/01/2018"+0,Table1[[#This Row],[Completed Date]]&lt;="6/30/2019"+0),"FY 18-19",""))</f>
        <v>FY 18-19</v>
      </c>
      <c r="AO2195" s="152" t="str">
        <f>IFERROR(FIND("R",Table1[[#This Row],[FS_Priority]]),"")</f>
        <v/>
      </c>
    </row>
    <row r="2196" spans="1:41" hidden="1" x14ac:dyDescent="0.25">
      <c r="A2196" s="202" t="s">
        <v>306</v>
      </c>
      <c r="B2196" s="202" t="s">
        <v>295</v>
      </c>
      <c r="C2196" s="202" t="s">
        <v>306</v>
      </c>
      <c r="D2196" s="213" t="b">
        <v>0</v>
      </c>
      <c r="E2196" s="202" t="s">
        <v>21</v>
      </c>
      <c r="F2196" s="202" t="s">
        <v>3251</v>
      </c>
      <c r="G2196" s="202" t="s">
        <v>295</v>
      </c>
      <c r="H2196" s="202" t="s">
        <v>407</v>
      </c>
      <c r="I2196" s="202" t="s">
        <v>264</v>
      </c>
      <c r="J2196" s="202" t="s">
        <v>2838</v>
      </c>
      <c r="K2196" s="202" t="s">
        <v>3774</v>
      </c>
      <c r="L2196" s="202" t="s">
        <v>4821</v>
      </c>
      <c r="M2196" s="202" t="s">
        <v>3777</v>
      </c>
      <c r="N2196" s="202" t="s">
        <v>295</v>
      </c>
      <c r="O2196" s="202" t="s">
        <v>243</v>
      </c>
      <c r="Q2196" s="202" t="s">
        <v>307</v>
      </c>
      <c r="R2196" s="202" t="s">
        <v>295</v>
      </c>
      <c r="S2196" s="213" t="b">
        <v>0</v>
      </c>
      <c r="V2196" s="212">
        <v>43355</v>
      </c>
      <c r="W2196" s="202" t="s">
        <v>295</v>
      </c>
      <c r="X2196"/>
      <c r="Z2196" s="202" t="s">
        <v>295</v>
      </c>
      <c r="AC2196" s="202" t="s">
        <v>3163</v>
      </c>
      <c r="AE2196" s="202" t="s">
        <v>243</v>
      </c>
      <c r="AF2196" s="202" t="s">
        <v>295</v>
      </c>
      <c r="AG2196" s="202" t="s">
        <v>624</v>
      </c>
      <c r="AH2196" s="212">
        <v>43592</v>
      </c>
      <c r="AI2196" s="202" t="s">
        <v>4932</v>
      </c>
      <c r="AJ2196" s="151" t="str">
        <f t="shared" si="34"/>
        <v>FS</v>
      </c>
      <c r="AK2196" s="151" t="b">
        <f>ISNUMBER(SEARCH("IRT",Table1[[#This Row],[Current_Status]]))</f>
        <v>0</v>
      </c>
      <c r="AL2196" s="152">
        <f>YEAR(Table1[[#This Row],[Project_Initiated]])</f>
        <v>2018</v>
      </c>
      <c r="AM2196" s="87">
        <v>43800</v>
      </c>
      <c r="AN2196" s="87" t="str">
        <f>IF(AND(Table1[[#This Row],[Completed Date]]&gt;="07/01/2019"+0,Table1[[#This Row],[Completed Date]]&lt;="6/30/2020"+0),"FY 19-20",IF(AND(Table1[[#This Row],[Completed Date]]&gt;="07/01/2018"+0,Table1[[#This Row],[Completed Date]]&lt;="6/30/2019"+0),"FY 18-19",""))</f>
        <v>FY 18-19</v>
      </c>
      <c r="AO2196" s="152" t="str">
        <f>IFERROR(FIND("R",Table1[[#This Row],[FS_Priority]]),"")</f>
        <v/>
      </c>
    </row>
    <row r="2197" spans="1:41" hidden="1" x14ac:dyDescent="0.25">
      <c r="A2197" s="202" t="s">
        <v>310</v>
      </c>
      <c r="B2197" s="202" t="s">
        <v>295</v>
      </c>
      <c r="C2197" s="202" t="s">
        <v>310</v>
      </c>
      <c r="D2197" s="213" t="b">
        <v>0</v>
      </c>
      <c r="E2197" s="202" t="s">
        <v>21</v>
      </c>
      <c r="F2197" s="202" t="s">
        <v>3253</v>
      </c>
      <c r="G2197" s="202" t="s">
        <v>304</v>
      </c>
      <c r="H2197" s="202" t="s">
        <v>407</v>
      </c>
      <c r="I2197" s="202" t="s">
        <v>3779</v>
      </c>
      <c r="J2197" s="202" t="s">
        <v>2851</v>
      </c>
      <c r="K2197" s="202" t="s">
        <v>3774</v>
      </c>
      <c r="L2197" s="202" t="s">
        <v>4821</v>
      </c>
      <c r="M2197" s="202" t="s">
        <v>3777</v>
      </c>
      <c r="N2197" s="202" t="s">
        <v>295</v>
      </c>
      <c r="O2197" s="202" t="s">
        <v>295</v>
      </c>
      <c r="Q2197" s="202" t="s">
        <v>311</v>
      </c>
      <c r="R2197" s="202" t="s">
        <v>295</v>
      </c>
      <c r="S2197" s="213" t="b">
        <v>0</v>
      </c>
      <c r="V2197" s="212">
        <v>43355</v>
      </c>
      <c r="W2197" s="202" t="s">
        <v>295</v>
      </c>
      <c r="X2197"/>
      <c r="Z2197" s="202" t="s">
        <v>295</v>
      </c>
      <c r="AC2197" s="202" t="s">
        <v>295</v>
      </c>
      <c r="AD2197" s="212">
        <v>43370</v>
      </c>
      <c r="AE2197" s="202" t="s">
        <v>257</v>
      </c>
      <c r="AF2197" s="202" t="s">
        <v>295</v>
      </c>
      <c r="AG2197" s="202" t="s">
        <v>295</v>
      </c>
      <c r="AH2197" s="214">
        <v>43489</v>
      </c>
      <c r="AI2197" s="202" t="s">
        <v>4932</v>
      </c>
      <c r="AJ2197" s="151" t="str">
        <f t="shared" si="34"/>
        <v>FS</v>
      </c>
      <c r="AK2197" s="151" t="b">
        <f>ISNUMBER(SEARCH("IRT",Table1[[#This Row],[Current_Status]]))</f>
        <v>0</v>
      </c>
      <c r="AL2197" s="152">
        <f>YEAR(Table1[[#This Row],[Project_Initiated]])</f>
        <v>2018</v>
      </c>
      <c r="AM2197" s="87">
        <v>43800</v>
      </c>
      <c r="AN2197" s="87" t="str">
        <f>IF(AND(Table1[[#This Row],[Completed Date]]&gt;="07/01/2019"+0,Table1[[#This Row],[Completed Date]]&lt;="6/30/2020"+0),"FY 19-20",IF(AND(Table1[[#This Row],[Completed Date]]&gt;="07/01/2018"+0,Table1[[#This Row],[Completed Date]]&lt;="6/30/2019"+0),"FY 18-19",""))</f>
        <v>FY 18-19</v>
      </c>
      <c r="AO2197" s="152" t="str">
        <f>IFERROR(FIND("R",Table1[[#This Row],[FS_Priority]]),"")</f>
        <v/>
      </c>
    </row>
    <row r="2198" spans="1:41" hidden="1" x14ac:dyDescent="0.25">
      <c r="A2198" s="202" t="s">
        <v>329</v>
      </c>
      <c r="B2198" s="202" t="s">
        <v>295</v>
      </c>
      <c r="C2198" s="202" t="s">
        <v>329</v>
      </c>
      <c r="D2198" s="213" t="b">
        <v>0</v>
      </c>
      <c r="E2198" s="202" t="s">
        <v>21</v>
      </c>
      <c r="F2198" s="202" t="s">
        <v>3263</v>
      </c>
      <c r="G2198" s="202" t="s">
        <v>295</v>
      </c>
      <c r="H2198" s="202" t="s">
        <v>407</v>
      </c>
      <c r="I2198" s="202" t="s">
        <v>295</v>
      </c>
      <c r="J2198" s="202" t="s">
        <v>2838</v>
      </c>
      <c r="K2198" s="202" t="s">
        <v>3774</v>
      </c>
      <c r="L2198" s="202" t="s">
        <v>4821</v>
      </c>
      <c r="M2198" s="202" t="s">
        <v>3777</v>
      </c>
      <c r="N2198" s="202" t="s">
        <v>295</v>
      </c>
      <c r="O2198" s="202" t="s">
        <v>243</v>
      </c>
      <c r="Q2198" s="202" t="s">
        <v>152</v>
      </c>
      <c r="R2198" s="202" t="s">
        <v>295</v>
      </c>
      <c r="S2198" s="213" t="b">
        <v>0</v>
      </c>
      <c r="V2198" s="212">
        <v>43355</v>
      </c>
      <c r="W2198" s="202" t="s">
        <v>295</v>
      </c>
      <c r="X2198"/>
      <c r="Z2198" s="202" t="s">
        <v>295</v>
      </c>
      <c r="AC2198" s="202" t="s">
        <v>3163</v>
      </c>
      <c r="AE2198" s="202" t="s">
        <v>243</v>
      </c>
      <c r="AF2198" s="202" t="s">
        <v>295</v>
      </c>
      <c r="AG2198" s="202" t="s">
        <v>624</v>
      </c>
      <c r="AH2198" s="212">
        <v>43592</v>
      </c>
      <c r="AI2198" s="202" t="s">
        <v>4932</v>
      </c>
      <c r="AJ2198" s="151" t="str">
        <f t="shared" si="34"/>
        <v>FS</v>
      </c>
      <c r="AK2198" s="151" t="b">
        <f>ISNUMBER(SEARCH("IRT",Table1[[#This Row],[Current_Status]]))</f>
        <v>0</v>
      </c>
      <c r="AL2198" s="152">
        <f>YEAR(Table1[[#This Row],[Project_Initiated]])</f>
        <v>2018</v>
      </c>
      <c r="AM2198" s="87">
        <v>43800</v>
      </c>
      <c r="AN2198" s="87" t="str">
        <f>IF(AND(Table1[[#This Row],[Completed Date]]&gt;="07/01/2019"+0,Table1[[#This Row],[Completed Date]]&lt;="6/30/2020"+0),"FY 19-20",IF(AND(Table1[[#This Row],[Completed Date]]&gt;="07/01/2018"+0,Table1[[#This Row],[Completed Date]]&lt;="6/30/2019"+0),"FY 18-19",""))</f>
        <v>FY 18-19</v>
      </c>
      <c r="AO2198" s="152" t="str">
        <f>IFERROR(FIND("R",Table1[[#This Row],[FS_Priority]]),"")</f>
        <v/>
      </c>
    </row>
    <row r="2199" spans="1:41" hidden="1" x14ac:dyDescent="0.25">
      <c r="A2199" s="202" t="s">
        <v>314</v>
      </c>
      <c r="B2199" s="202" t="s">
        <v>295</v>
      </c>
      <c r="C2199" s="202" t="s">
        <v>314</v>
      </c>
      <c r="D2199" s="213" t="b">
        <v>0</v>
      </c>
      <c r="E2199" s="202" t="s">
        <v>21</v>
      </c>
      <c r="F2199" s="202" t="s">
        <v>3255</v>
      </c>
      <c r="G2199" s="202" t="s">
        <v>304</v>
      </c>
      <c r="H2199" s="202" t="s">
        <v>3781</v>
      </c>
      <c r="I2199" s="202" t="s">
        <v>295</v>
      </c>
      <c r="J2199" s="202" t="s">
        <v>2851</v>
      </c>
      <c r="K2199" s="202" t="s">
        <v>3774</v>
      </c>
      <c r="L2199" s="202" t="s">
        <v>4821</v>
      </c>
      <c r="M2199" s="202" t="s">
        <v>3777</v>
      </c>
      <c r="N2199" s="202" t="s">
        <v>295</v>
      </c>
      <c r="O2199" s="202" t="s">
        <v>295</v>
      </c>
      <c r="Q2199" s="202" t="s">
        <v>315</v>
      </c>
      <c r="R2199" s="202" t="s">
        <v>295</v>
      </c>
      <c r="S2199" s="213" t="b">
        <v>0</v>
      </c>
      <c r="V2199" s="212">
        <v>43355</v>
      </c>
      <c r="W2199" s="202" t="s">
        <v>295</v>
      </c>
      <c r="X2199"/>
      <c r="Z2199" s="202" t="s">
        <v>295</v>
      </c>
      <c r="AC2199" s="202" t="s">
        <v>295</v>
      </c>
      <c r="AD2199" s="214">
        <v>43388</v>
      </c>
      <c r="AE2199" s="202" t="s">
        <v>257</v>
      </c>
      <c r="AF2199" s="202" t="s">
        <v>295</v>
      </c>
      <c r="AG2199" s="202" t="s">
        <v>2884</v>
      </c>
      <c r="AH2199" s="212">
        <v>43489</v>
      </c>
      <c r="AI2199" s="202" t="s">
        <v>4932</v>
      </c>
      <c r="AJ2199" s="151" t="str">
        <f t="shared" si="34"/>
        <v>FS</v>
      </c>
      <c r="AK2199" s="151" t="b">
        <f>ISNUMBER(SEARCH("IRT",Table1[[#This Row],[Current_Status]]))</f>
        <v>0</v>
      </c>
      <c r="AL2199" s="152">
        <f>YEAR(Table1[[#This Row],[Project_Initiated]])</f>
        <v>2018</v>
      </c>
      <c r="AM2199" s="87">
        <v>43800</v>
      </c>
      <c r="AN2199" s="87" t="str">
        <f>IF(AND(Table1[[#This Row],[Completed Date]]&gt;="07/01/2019"+0,Table1[[#This Row],[Completed Date]]&lt;="6/30/2020"+0),"FY 19-20",IF(AND(Table1[[#This Row],[Completed Date]]&gt;="07/01/2018"+0,Table1[[#This Row],[Completed Date]]&lt;="6/30/2019"+0),"FY 18-19",""))</f>
        <v>FY 18-19</v>
      </c>
      <c r="AO2199" s="152" t="str">
        <f>IFERROR(FIND("R",Table1[[#This Row],[FS_Priority]]),"")</f>
        <v/>
      </c>
    </row>
    <row r="2200" spans="1:41" hidden="1" x14ac:dyDescent="0.25">
      <c r="A2200" s="202" t="s">
        <v>325</v>
      </c>
      <c r="B2200" s="202" t="s">
        <v>295</v>
      </c>
      <c r="C2200" s="202" t="s">
        <v>325</v>
      </c>
      <c r="D2200" s="213" t="b">
        <v>0</v>
      </c>
      <c r="E2200" s="202" t="s">
        <v>21</v>
      </c>
      <c r="F2200" s="202" t="s">
        <v>3261</v>
      </c>
      <c r="G2200" s="202" t="s">
        <v>304</v>
      </c>
      <c r="H2200" s="202" t="s">
        <v>331</v>
      </c>
      <c r="I2200" s="202" t="s">
        <v>295</v>
      </c>
      <c r="J2200" s="202" t="s">
        <v>2854</v>
      </c>
      <c r="K2200" s="202" t="s">
        <v>3774</v>
      </c>
      <c r="L2200" s="202" t="s">
        <v>4821</v>
      </c>
      <c r="M2200" s="202" t="s">
        <v>3777</v>
      </c>
      <c r="N2200" s="202" t="s">
        <v>295</v>
      </c>
      <c r="O2200" s="202" t="s">
        <v>295</v>
      </c>
      <c r="Q2200" s="202" t="s">
        <v>326</v>
      </c>
      <c r="R2200" s="202" t="s">
        <v>295</v>
      </c>
      <c r="S2200" s="213" t="b">
        <v>0</v>
      </c>
      <c r="V2200" s="212">
        <v>43355</v>
      </c>
      <c r="W2200" s="202" t="s">
        <v>295</v>
      </c>
      <c r="X2200"/>
      <c r="Z2200" s="202" t="s">
        <v>295</v>
      </c>
      <c r="AC2200" s="202" t="s">
        <v>3000</v>
      </c>
      <c r="AD2200" s="212">
        <v>43370</v>
      </c>
      <c r="AE2200" s="202" t="s">
        <v>257</v>
      </c>
      <c r="AF2200" s="202" t="s">
        <v>295</v>
      </c>
      <c r="AG2200" s="202" t="s">
        <v>295</v>
      </c>
      <c r="AH2200" s="214">
        <v>43510</v>
      </c>
      <c r="AI2200" s="202" t="s">
        <v>4932</v>
      </c>
      <c r="AJ2200" s="151" t="str">
        <f t="shared" si="34"/>
        <v>FS</v>
      </c>
      <c r="AK2200" s="151" t="b">
        <f>ISNUMBER(SEARCH("IRT",Table1[[#This Row],[Current_Status]]))</f>
        <v>0</v>
      </c>
      <c r="AL2200" s="152">
        <f>YEAR(Table1[[#This Row],[Project_Initiated]])</f>
        <v>2018</v>
      </c>
      <c r="AM2200" s="87">
        <v>43800</v>
      </c>
      <c r="AN2200" s="87" t="str">
        <f>IF(AND(Table1[[#This Row],[Completed Date]]&gt;="07/01/2019"+0,Table1[[#This Row],[Completed Date]]&lt;="6/30/2020"+0),"FY 19-20",IF(AND(Table1[[#This Row],[Completed Date]]&gt;="07/01/2018"+0,Table1[[#This Row],[Completed Date]]&lt;="6/30/2019"+0),"FY 18-19",""))</f>
        <v>FY 18-19</v>
      </c>
      <c r="AO2200" s="152" t="str">
        <f>IFERROR(FIND("R",Table1[[#This Row],[FS_Priority]]),"")</f>
        <v/>
      </c>
    </row>
    <row r="2201" spans="1:41" hidden="1" x14ac:dyDescent="0.25">
      <c r="A2201" s="202" t="s">
        <v>316</v>
      </c>
      <c r="B2201" s="202" t="s">
        <v>295</v>
      </c>
      <c r="C2201" s="202" t="s">
        <v>316</v>
      </c>
      <c r="D2201" s="213" t="b">
        <v>0</v>
      </c>
      <c r="E2201" s="202" t="s">
        <v>21</v>
      </c>
      <c r="F2201" s="202" t="s">
        <v>3256</v>
      </c>
      <c r="G2201" s="202" t="s">
        <v>295</v>
      </c>
      <c r="H2201" s="202" t="s">
        <v>554</v>
      </c>
      <c r="I2201" s="202" t="s">
        <v>295</v>
      </c>
      <c r="J2201" s="202" t="s">
        <v>3773</v>
      </c>
      <c r="K2201" s="202" t="s">
        <v>3774</v>
      </c>
      <c r="L2201" s="202" t="s">
        <v>4821</v>
      </c>
      <c r="M2201" s="202" t="s">
        <v>3777</v>
      </c>
      <c r="N2201" s="202" t="s">
        <v>295</v>
      </c>
      <c r="O2201" s="202" t="s">
        <v>295</v>
      </c>
      <c r="Q2201" s="202" t="s">
        <v>318</v>
      </c>
      <c r="R2201" s="202" t="s">
        <v>295</v>
      </c>
      <c r="S2201" s="213" t="b">
        <v>0</v>
      </c>
      <c r="V2201" s="212">
        <v>43355</v>
      </c>
      <c r="W2201" s="202" t="s">
        <v>295</v>
      </c>
      <c r="X2201"/>
      <c r="Z2201" s="202" t="s">
        <v>295</v>
      </c>
      <c r="AC2201" s="202" t="s">
        <v>295</v>
      </c>
      <c r="AD2201" s="214">
        <v>43370</v>
      </c>
      <c r="AE2201" s="202" t="s">
        <v>257</v>
      </c>
      <c r="AF2201" s="202" t="s">
        <v>295</v>
      </c>
      <c r="AG2201" s="202" t="s">
        <v>2884</v>
      </c>
      <c r="AH2201" s="212">
        <v>43424</v>
      </c>
      <c r="AI2201" s="202" t="s">
        <v>4932</v>
      </c>
      <c r="AJ2201" s="151" t="str">
        <f t="shared" si="34"/>
        <v>FS</v>
      </c>
      <c r="AK2201" s="151" t="b">
        <f>ISNUMBER(SEARCH("IRT",Table1[[#This Row],[Current_Status]]))</f>
        <v>0</v>
      </c>
      <c r="AL2201" s="152">
        <f>YEAR(Table1[[#This Row],[Project_Initiated]])</f>
        <v>2018</v>
      </c>
      <c r="AM2201" s="87">
        <v>43800</v>
      </c>
      <c r="AN2201" s="87" t="str">
        <f>IF(AND(Table1[[#This Row],[Completed Date]]&gt;="07/01/2019"+0,Table1[[#This Row],[Completed Date]]&lt;="6/30/2020"+0),"FY 19-20",IF(AND(Table1[[#This Row],[Completed Date]]&gt;="07/01/2018"+0,Table1[[#This Row],[Completed Date]]&lt;="6/30/2019"+0),"FY 18-19",""))</f>
        <v>FY 18-19</v>
      </c>
      <c r="AO2201" s="152" t="str">
        <f>IFERROR(FIND("R",Table1[[#This Row],[FS_Priority]]),"")</f>
        <v/>
      </c>
    </row>
    <row r="2202" spans="1:41" hidden="1" x14ac:dyDescent="0.25">
      <c r="A2202" s="202" t="s">
        <v>303</v>
      </c>
      <c r="B2202" s="202" t="s">
        <v>295</v>
      </c>
      <c r="C2202" s="202" t="s">
        <v>303</v>
      </c>
      <c r="D2202" s="213" t="b">
        <v>0</v>
      </c>
      <c r="E2202" s="202" t="s">
        <v>21</v>
      </c>
      <c r="F2202" s="202" t="s">
        <v>3250</v>
      </c>
      <c r="G2202" s="202" t="s">
        <v>304</v>
      </c>
      <c r="H2202" s="202" t="s">
        <v>407</v>
      </c>
      <c r="I2202" s="202" t="s">
        <v>295</v>
      </c>
      <c r="J2202" s="202" t="s">
        <v>2852</v>
      </c>
      <c r="K2202" s="202" t="s">
        <v>3774</v>
      </c>
      <c r="L2202" s="202" t="s">
        <v>4821</v>
      </c>
      <c r="M2202" s="202" t="s">
        <v>3777</v>
      </c>
      <c r="N2202" s="202" t="s">
        <v>295</v>
      </c>
      <c r="O2202" s="202" t="s">
        <v>263</v>
      </c>
      <c r="Q2202" s="202" t="s">
        <v>305</v>
      </c>
      <c r="R2202" s="202" t="s">
        <v>295</v>
      </c>
      <c r="S2202" s="213" t="b">
        <v>0</v>
      </c>
      <c r="V2202" s="212">
        <v>43355</v>
      </c>
      <c r="W2202" s="202" t="s">
        <v>295</v>
      </c>
      <c r="X2202"/>
      <c r="Z2202" s="202" t="s">
        <v>295</v>
      </c>
      <c r="AC2202" s="202" t="s">
        <v>3140</v>
      </c>
      <c r="AD2202" s="214">
        <v>43370</v>
      </c>
      <c r="AE2202" s="202" t="s">
        <v>257</v>
      </c>
      <c r="AF2202" s="202" t="s">
        <v>295</v>
      </c>
      <c r="AG2202" s="202" t="s">
        <v>2884</v>
      </c>
      <c r="AH2202" s="167"/>
      <c r="AI2202" s="202" t="s">
        <v>4932</v>
      </c>
      <c r="AJ2202" s="151" t="str">
        <f t="shared" si="34"/>
        <v>FS</v>
      </c>
      <c r="AK2202" s="151" t="b">
        <f>ISNUMBER(SEARCH("IRT",Table1[[#This Row],[Current_Status]]))</f>
        <v>0</v>
      </c>
      <c r="AL2202" s="152">
        <f>YEAR(Table1[[#This Row],[Project_Initiated]])</f>
        <v>2018</v>
      </c>
      <c r="AM2202" s="87">
        <v>43800</v>
      </c>
      <c r="AN2202" s="87" t="str">
        <f>IF(AND(Table1[[#This Row],[Completed Date]]&gt;="07/01/2019"+0,Table1[[#This Row],[Completed Date]]&lt;="6/30/2020"+0),"FY 19-20",IF(AND(Table1[[#This Row],[Completed Date]]&gt;="07/01/2018"+0,Table1[[#This Row],[Completed Date]]&lt;="6/30/2019"+0),"FY 18-19",""))</f>
        <v/>
      </c>
      <c r="AO2202" s="152" t="str">
        <f>IFERROR(FIND("R",Table1[[#This Row],[FS_Priority]]),"")</f>
        <v/>
      </c>
    </row>
    <row r="2203" spans="1:41" hidden="1" x14ac:dyDescent="0.25">
      <c r="A2203" s="202" t="s">
        <v>1020</v>
      </c>
      <c r="B2203" s="202" t="s">
        <v>295</v>
      </c>
      <c r="C2203" s="202" t="s">
        <v>1020</v>
      </c>
      <c r="D2203" s="213" t="b">
        <v>0</v>
      </c>
      <c r="E2203" s="202" t="s">
        <v>76</v>
      </c>
      <c r="F2203" s="202" t="s">
        <v>3306</v>
      </c>
      <c r="G2203" s="202" t="s">
        <v>295</v>
      </c>
      <c r="H2203" s="202" t="s">
        <v>369</v>
      </c>
      <c r="I2203" s="202" t="s">
        <v>3877</v>
      </c>
      <c r="J2203" s="202" t="s">
        <v>2838</v>
      </c>
      <c r="K2203" s="202" t="s">
        <v>3856</v>
      </c>
      <c r="L2203" s="202" t="s">
        <v>77</v>
      </c>
      <c r="M2203" s="202" t="s">
        <v>3878</v>
      </c>
      <c r="N2203" s="202" t="s">
        <v>295</v>
      </c>
      <c r="O2203" s="202" t="s">
        <v>263</v>
      </c>
      <c r="Q2203" s="202" t="s">
        <v>302</v>
      </c>
      <c r="R2203" s="202" t="s">
        <v>295</v>
      </c>
      <c r="S2203" s="213" t="b">
        <v>1</v>
      </c>
      <c r="V2203" s="212">
        <v>43315</v>
      </c>
      <c r="W2203" s="202" t="s">
        <v>295</v>
      </c>
      <c r="X2203"/>
      <c r="Z2203" s="202" t="s">
        <v>295</v>
      </c>
      <c r="AC2203" s="202" t="s">
        <v>1021</v>
      </c>
      <c r="AE2203" s="202" t="s">
        <v>583</v>
      </c>
      <c r="AF2203" s="202" t="s">
        <v>295</v>
      </c>
      <c r="AG2203" s="202" t="s">
        <v>2884</v>
      </c>
      <c r="AH2203" s="212">
        <v>43377</v>
      </c>
      <c r="AI2203" s="202" t="s">
        <v>4932</v>
      </c>
      <c r="AJ2203" s="151" t="str">
        <f t="shared" si="34"/>
        <v>FS</v>
      </c>
      <c r="AK2203" s="151" t="b">
        <f>ISNUMBER(SEARCH("IRT",Table1[[#This Row],[Current_Status]]))</f>
        <v>0</v>
      </c>
      <c r="AL2203" s="152">
        <f>YEAR(Table1[[#This Row],[Project_Initiated]])</f>
        <v>2018</v>
      </c>
      <c r="AM2203" s="87">
        <v>43800</v>
      </c>
      <c r="AN2203" s="87" t="str">
        <f>IF(AND(Table1[[#This Row],[Completed Date]]&gt;="07/01/2019"+0,Table1[[#This Row],[Completed Date]]&lt;="6/30/2020"+0),"FY 19-20",IF(AND(Table1[[#This Row],[Completed Date]]&gt;="07/01/2018"+0,Table1[[#This Row],[Completed Date]]&lt;="6/30/2019"+0),"FY 18-19",""))</f>
        <v>FY 18-19</v>
      </c>
      <c r="AO2203" s="152" t="str">
        <f>IFERROR(FIND("R",Table1[[#This Row],[FS_Priority]]),"")</f>
        <v/>
      </c>
    </row>
    <row r="2204" spans="1:41" hidden="1" x14ac:dyDescent="0.25">
      <c r="A2204" s="202" t="s">
        <v>1023</v>
      </c>
      <c r="B2204" s="202" t="s">
        <v>295</v>
      </c>
      <c r="C2204" s="202" t="s">
        <v>1023</v>
      </c>
      <c r="D2204" s="213" t="b">
        <v>0</v>
      </c>
      <c r="E2204" s="202" t="s">
        <v>526</v>
      </c>
      <c r="F2204" s="202" t="s">
        <v>3601</v>
      </c>
      <c r="G2204" s="202" t="s">
        <v>295</v>
      </c>
      <c r="H2204" s="202" t="s">
        <v>4444</v>
      </c>
      <c r="I2204" s="202" t="s">
        <v>4214</v>
      </c>
      <c r="J2204" s="202" t="s">
        <v>2838</v>
      </c>
      <c r="K2204" s="202" t="s">
        <v>4208</v>
      </c>
      <c r="L2204" s="202" t="s">
        <v>203</v>
      </c>
      <c r="M2204" s="202" t="s">
        <v>4209</v>
      </c>
      <c r="N2204" s="202" t="s">
        <v>295</v>
      </c>
      <c r="O2204" s="202" t="s">
        <v>243</v>
      </c>
      <c r="Q2204" s="202" t="s">
        <v>320</v>
      </c>
      <c r="R2204" s="202" t="s">
        <v>295</v>
      </c>
      <c r="S2204" s="213" t="b">
        <v>0</v>
      </c>
      <c r="V2204" s="212">
        <v>43356</v>
      </c>
      <c r="W2204" s="202" t="s">
        <v>295</v>
      </c>
      <c r="X2204"/>
      <c r="Z2204" s="202" t="s">
        <v>295</v>
      </c>
      <c r="AC2204" s="202" t="s">
        <v>2998</v>
      </c>
      <c r="AD2204" s="167"/>
      <c r="AE2204" s="202" t="s">
        <v>243</v>
      </c>
      <c r="AF2204" s="202" t="s">
        <v>295</v>
      </c>
      <c r="AG2204" s="202" t="s">
        <v>624</v>
      </c>
      <c r="AH2204" s="212">
        <v>43497</v>
      </c>
      <c r="AI2204" s="202" t="s">
        <v>4937</v>
      </c>
      <c r="AJ2204" s="151" t="str">
        <f t="shared" si="34"/>
        <v>FS</v>
      </c>
      <c r="AK2204" s="151" t="b">
        <f>ISNUMBER(SEARCH("IRT",Table1[[#This Row],[Current_Status]]))</f>
        <v>0</v>
      </c>
      <c r="AL2204" s="152">
        <f>YEAR(Table1[[#This Row],[Project_Initiated]])</f>
        <v>2018</v>
      </c>
      <c r="AM2204" s="87">
        <v>43800</v>
      </c>
      <c r="AN2204" s="87" t="str">
        <f>IF(AND(Table1[[#This Row],[Completed Date]]&gt;="07/01/2019"+0,Table1[[#This Row],[Completed Date]]&lt;="6/30/2020"+0),"FY 19-20",IF(AND(Table1[[#This Row],[Completed Date]]&gt;="07/01/2018"+0,Table1[[#This Row],[Completed Date]]&lt;="6/30/2019"+0),"FY 18-19",""))</f>
        <v>FY 18-19</v>
      </c>
      <c r="AO2204" s="152" t="str">
        <f>IFERROR(FIND("R",Table1[[#This Row],[FS_Priority]]),"")</f>
        <v/>
      </c>
    </row>
    <row r="2205" spans="1:41" hidden="1" x14ac:dyDescent="0.25">
      <c r="A2205" s="202" t="s">
        <v>418</v>
      </c>
      <c r="B2205" s="202" t="s">
        <v>295</v>
      </c>
      <c r="C2205" s="202" t="s">
        <v>418</v>
      </c>
      <c r="D2205" s="213" t="b">
        <v>0</v>
      </c>
      <c r="E2205" s="202" t="s">
        <v>151</v>
      </c>
      <c r="F2205" s="202" t="s">
        <v>3501</v>
      </c>
      <c r="G2205" s="202" t="s">
        <v>403</v>
      </c>
      <c r="H2205" s="202" t="s">
        <v>1092</v>
      </c>
      <c r="I2205" s="202" t="s">
        <v>4090</v>
      </c>
      <c r="J2205" s="202" t="s">
        <v>2838</v>
      </c>
      <c r="K2205" s="202" t="s">
        <v>4035</v>
      </c>
      <c r="L2205" s="202" t="s">
        <v>153</v>
      </c>
      <c r="M2205" s="202" t="s">
        <v>4087</v>
      </c>
      <c r="N2205" s="202" t="s">
        <v>295</v>
      </c>
      <c r="O2205" s="202" t="s">
        <v>263</v>
      </c>
      <c r="Q2205" s="202" t="s">
        <v>396</v>
      </c>
      <c r="R2205" s="202" t="s">
        <v>295</v>
      </c>
      <c r="S2205" s="213" t="b">
        <v>0</v>
      </c>
      <c r="V2205" s="212">
        <v>43348</v>
      </c>
      <c r="W2205" s="202" t="s">
        <v>295</v>
      </c>
      <c r="X2205"/>
      <c r="Z2205" s="202" t="s">
        <v>295</v>
      </c>
      <c r="AC2205" s="202" t="s">
        <v>4454</v>
      </c>
      <c r="AD2205" s="214">
        <v>43362</v>
      </c>
      <c r="AE2205" s="202" t="s">
        <v>583</v>
      </c>
      <c r="AF2205" s="202" t="s">
        <v>5125</v>
      </c>
      <c r="AG2205" s="202" t="s">
        <v>2884</v>
      </c>
      <c r="AH2205" s="212">
        <v>43678</v>
      </c>
      <c r="AI2205" s="202" t="s">
        <v>4932</v>
      </c>
      <c r="AJ2205" s="151" t="str">
        <f t="shared" si="34"/>
        <v>FS</v>
      </c>
      <c r="AK2205" s="151" t="b">
        <f>ISNUMBER(SEARCH("IRT",Table1[[#This Row],[Current_Status]]))</f>
        <v>0</v>
      </c>
      <c r="AL2205" s="152">
        <f>YEAR(Table1[[#This Row],[Project_Initiated]])</f>
        <v>2018</v>
      </c>
      <c r="AM2205" s="87">
        <v>43800</v>
      </c>
      <c r="AN2205" s="87" t="str">
        <f>IF(AND(Table1[[#This Row],[Completed Date]]&gt;="07/01/2019"+0,Table1[[#This Row],[Completed Date]]&lt;="6/30/2020"+0),"FY 19-20",IF(AND(Table1[[#This Row],[Completed Date]]&gt;="07/01/2018"+0,Table1[[#This Row],[Completed Date]]&lt;="6/30/2019"+0),"FY 18-19",""))</f>
        <v>FY 19-20</v>
      </c>
      <c r="AO2205" s="152" t="str">
        <f>IFERROR(FIND("R",Table1[[#This Row],[FS_Priority]]),"")</f>
        <v/>
      </c>
    </row>
    <row r="2206" spans="1:41" hidden="1" x14ac:dyDescent="0.25">
      <c r="A2206" s="202" t="s">
        <v>572</v>
      </c>
      <c r="B2206" s="202" t="s">
        <v>295</v>
      </c>
      <c r="C2206" s="202" t="s">
        <v>572</v>
      </c>
      <c r="D2206" s="213" t="b">
        <v>0</v>
      </c>
      <c r="E2206" s="202" t="s">
        <v>371</v>
      </c>
      <c r="F2206" s="202" t="s">
        <v>3345</v>
      </c>
      <c r="G2206" s="202" t="s">
        <v>295</v>
      </c>
      <c r="H2206" s="202" t="s">
        <v>556</v>
      </c>
      <c r="I2206" s="202" t="s">
        <v>295</v>
      </c>
      <c r="J2206" s="202" t="s">
        <v>2838</v>
      </c>
      <c r="K2206" s="202" t="s">
        <v>295</v>
      </c>
      <c r="L2206" s="202" t="s">
        <v>295</v>
      </c>
      <c r="M2206" s="202" t="s">
        <v>3913</v>
      </c>
      <c r="N2206" s="202" t="s">
        <v>295</v>
      </c>
      <c r="O2206" s="202" t="s">
        <v>573</v>
      </c>
      <c r="Q2206" s="202" t="s">
        <v>574</v>
      </c>
      <c r="R2206" s="202" t="s">
        <v>574</v>
      </c>
      <c r="S2206" s="213" t="b">
        <v>0</v>
      </c>
      <c r="V2206" s="212">
        <v>43319</v>
      </c>
      <c r="W2206" s="202" t="s">
        <v>295</v>
      </c>
      <c r="X2206"/>
      <c r="Z2206" s="202" t="s">
        <v>295</v>
      </c>
      <c r="AC2206" s="202" t="s">
        <v>295</v>
      </c>
      <c r="AE2206" s="202" t="s">
        <v>583</v>
      </c>
      <c r="AF2206" s="202" t="s">
        <v>295</v>
      </c>
      <c r="AG2206" s="202" t="s">
        <v>2884</v>
      </c>
      <c r="AH2206" s="212">
        <v>43475</v>
      </c>
      <c r="AI2206" s="202" t="s">
        <v>4932</v>
      </c>
      <c r="AJ2206" s="151" t="str">
        <f t="shared" si="34"/>
        <v>FS</v>
      </c>
      <c r="AK2206" s="151" t="b">
        <f>ISNUMBER(SEARCH("IRT",Table1[[#This Row],[Current_Status]]))</f>
        <v>0</v>
      </c>
      <c r="AL2206" s="152">
        <f>YEAR(Table1[[#This Row],[Project_Initiated]])</f>
        <v>2018</v>
      </c>
      <c r="AM2206" s="87">
        <v>43800</v>
      </c>
      <c r="AN2206" s="87" t="str">
        <f>IF(AND(Table1[[#This Row],[Completed Date]]&gt;="07/01/2019"+0,Table1[[#This Row],[Completed Date]]&lt;="6/30/2020"+0),"FY 19-20",IF(AND(Table1[[#This Row],[Completed Date]]&gt;="07/01/2018"+0,Table1[[#This Row],[Completed Date]]&lt;="6/30/2019"+0),"FY 18-19",""))</f>
        <v>FY 18-19</v>
      </c>
      <c r="AO2206" s="152" t="str">
        <f>IFERROR(FIND("R",Table1[[#This Row],[FS_Priority]]),"")</f>
        <v/>
      </c>
    </row>
    <row r="2207" spans="1:41" hidden="1" x14ac:dyDescent="0.25">
      <c r="A2207" s="202" t="s">
        <v>1024</v>
      </c>
      <c r="B2207" s="202" t="s">
        <v>295</v>
      </c>
      <c r="C2207" s="202" t="s">
        <v>1024</v>
      </c>
      <c r="D2207" s="213" t="b">
        <v>0</v>
      </c>
      <c r="E2207" s="202" t="s">
        <v>151</v>
      </c>
      <c r="F2207" s="202" t="s">
        <v>3534</v>
      </c>
      <c r="G2207" s="202" t="s">
        <v>295</v>
      </c>
      <c r="H2207" s="202" t="s">
        <v>544</v>
      </c>
      <c r="I2207" s="202" t="s">
        <v>4120</v>
      </c>
      <c r="J2207" s="202" t="s">
        <v>2838</v>
      </c>
      <c r="K2207" s="202" t="s">
        <v>4035</v>
      </c>
      <c r="L2207" s="202" t="s">
        <v>153</v>
      </c>
      <c r="M2207" s="202" t="s">
        <v>4040</v>
      </c>
      <c r="N2207" s="202" t="s">
        <v>295</v>
      </c>
      <c r="O2207" s="202" t="s">
        <v>243</v>
      </c>
      <c r="Q2207" s="202" t="s">
        <v>324</v>
      </c>
      <c r="R2207" s="202" t="s">
        <v>295</v>
      </c>
      <c r="S2207" s="213" t="b">
        <v>0</v>
      </c>
      <c r="V2207" s="212">
        <v>43360</v>
      </c>
      <c r="W2207" s="202" t="s">
        <v>295</v>
      </c>
      <c r="X2207"/>
      <c r="Z2207" s="202" t="s">
        <v>295</v>
      </c>
      <c r="AC2207" s="202" t="s">
        <v>3163</v>
      </c>
      <c r="AE2207" s="202" t="s">
        <v>243</v>
      </c>
      <c r="AF2207" s="202" t="s">
        <v>295</v>
      </c>
      <c r="AG2207" s="202" t="s">
        <v>624</v>
      </c>
      <c r="AH2207" s="212">
        <v>43592</v>
      </c>
      <c r="AI2207" s="202" t="s">
        <v>4937</v>
      </c>
      <c r="AJ2207" s="151" t="str">
        <f t="shared" si="34"/>
        <v>FS</v>
      </c>
      <c r="AK2207" s="151" t="b">
        <f>ISNUMBER(SEARCH("IRT",Table1[[#This Row],[Current_Status]]))</f>
        <v>0</v>
      </c>
      <c r="AL2207" s="152">
        <f>YEAR(Table1[[#This Row],[Project_Initiated]])</f>
        <v>2018</v>
      </c>
      <c r="AM2207" s="87">
        <v>43800</v>
      </c>
      <c r="AN2207" s="87" t="str">
        <f>IF(AND(Table1[[#This Row],[Completed Date]]&gt;="07/01/2019"+0,Table1[[#This Row],[Completed Date]]&lt;="6/30/2020"+0),"FY 19-20",IF(AND(Table1[[#This Row],[Completed Date]]&gt;="07/01/2018"+0,Table1[[#This Row],[Completed Date]]&lt;="6/30/2019"+0),"FY 18-19",""))</f>
        <v>FY 18-19</v>
      </c>
      <c r="AO2207" s="152" t="str">
        <f>IFERROR(FIND("R",Table1[[#This Row],[FS_Priority]]),"")</f>
        <v/>
      </c>
    </row>
    <row r="2208" spans="1:41" hidden="1" x14ac:dyDescent="0.25">
      <c r="A2208" s="202" t="s">
        <v>1025</v>
      </c>
      <c r="B2208" s="202" t="s">
        <v>295</v>
      </c>
      <c r="C2208" s="202" t="s">
        <v>1025</v>
      </c>
      <c r="D2208" s="213" t="b">
        <v>0</v>
      </c>
      <c r="E2208" s="202" t="s">
        <v>141</v>
      </c>
      <c r="F2208" s="202" t="s">
        <v>3432</v>
      </c>
      <c r="G2208" s="202" t="s">
        <v>295</v>
      </c>
      <c r="H2208" s="202" t="s">
        <v>549</v>
      </c>
      <c r="I2208" s="202" t="s">
        <v>4022</v>
      </c>
      <c r="J2208" s="202" t="s">
        <v>2838</v>
      </c>
      <c r="K2208" s="202" t="s">
        <v>3951</v>
      </c>
      <c r="L2208" s="202" t="s">
        <v>381</v>
      </c>
      <c r="M2208" s="202" t="s">
        <v>3952</v>
      </c>
      <c r="N2208" s="202" t="s">
        <v>295</v>
      </c>
      <c r="O2208" s="202" t="s">
        <v>243</v>
      </c>
      <c r="Q2208" s="202" t="s">
        <v>328</v>
      </c>
      <c r="R2208" s="202" t="s">
        <v>295</v>
      </c>
      <c r="S2208" s="213" t="b">
        <v>0</v>
      </c>
      <c r="V2208" s="212">
        <v>43360</v>
      </c>
      <c r="W2208" s="202" t="s">
        <v>295</v>
      </c>
      <c r="X2208"/>
      <c r="Z2208" s="202" t="s">
        <v>295</v>
      </c>
      <c r="AC2208" s="202" t="s">
        <v>3040</v>
      </c>
      <c r="AE2208" s="202" t="s">
        <v>243</v>
      </c>
      <c r="AF2208" s="202" t="s">
        <v>295</v>
      </c>
      <c r="AG2208" s="202" t="s">
        <v>624</v>
      </c>
      <c r="AH2208" s="212">
        <v>43528</v>
      </c>
      <c r="AI2208" s="202" t="s">
        <v>4937</v>
      </c>
      <c r="AJ2208" s="151" t="str">
        <f t="shared" si="34"/>
        <v>FS</v>
      </c>
      <c r="AK2208" s="151" t="b">
        <f>ISNUMBER(SEARCH("IRT",Table1[[#This Row],[Current_Status]]))</f>
        <v>0</v>
      </c>
      <c r="AL2208" s="152">
        <f>YEAR(Table1[[#This Row],[Project_Initiated]])</f>
        <v>2018</v>
      </c>
      <c r="AM2208" s="87">
        <v>43800</v>
      </c>
      <c r="AN2208" s="87" t="str">
        <f>IF(AND(Table1[[#This Row],[Completed Date]]&gt;="07/01/2019"+0,Table1[[#This Row],[Completed Date]]&lt;="6/30/2020"+0),"FY 19-20",IF(AND(Table1[[#This Row],[Completed Date]]&gt;="07/01/2018"+0,Table1[[#This Row],[Completed Date]]&lt;="6/30/2019"+0),"FY 18-19",""))</f>
        <v>FY 18-19</v>
      </c>
      <c r="AO2208" s="152" t="str">
        <f>IFERROR(FIND("R",Table1[[#This Row],[FS_Priority]]),"")</f>
        <v/>
      </c>
    </row>
    <row r="2209" spans="1:41" hidden="1" x14ac:dyDescent="0.25">
      <c r="A2209" s="202" t="s">
        <v>1026</v>
      </c>
      <c r="B2209" s="202" t="s">
        <v>295</v>
      </c>
      <c r="C2209" s="202" t="s">
        <v>1026</v>
      </c>
      <c r="D2209" s="213" t="b">
        <v>0</v>
      </c>
      <c r="E2209" s="202" t="s">
        <v>151</v>
      </c>
      <c r="F2209" s="202" t="s">
        <v>3441</v>
      </c>
      <c r="G2209" s="202" t="s">
        <v>295</v>
      </c>
      <c r="H2209" s="202" t="s">
        <v>262</v>
      </c>
      <c r="I2209" s="202" t="s">
        <v>4038</v>
      </c>
      <c r="J2209" s="202" t="s">
        <v>2838</v>
      </c>
      <c r="K2209" s="202" t="s">
        <v>4035</v>
      </c>
      <c r="L2209" s="202" t="s">
        <v>153</v>
      </c>
      <c r="M2209" s="202" t="s">
        <v>4039</v>
      </c>
      <c r="N2209" s="202" t="s">
        <v>295</v>
      </c>
      <c r="O2209" s="202" t="s">
        <v>243</v>
      </c>
      <c r="Q2209" s="202" t="s">
        <v>295</v>
      </c>
      <c r="R2209" s="202" t="s">
        <v>295</v>
      </c>
      <c r="S2209" s="213" t="b">
        <v>0</v>
      </c>
      <c r="V2209" s="212">
        <v>43362</v>
      </c>
      <c r="W2209" s="202" t="s">
        <v>295</v>
      </c>
      <c r="X2209"/>
      <c r="Z2209" s="202" t="s">
        <v>295</v>
      </c>
      <c r="AC2209" s="202" t="s">
        <v>295</v>
      </c>
      <c r="AE2209" s="202" t="s">
        <v>243</v>
      </c>
      <c r="AF2209" s="202" t="s">
        <v>295</v>
      </c>
      <c r="AG2209" s="202" t="s">
        <v>295</v>
      </c>
      <c r="AH2209" s="212">
        <v>43395</v>
      </c>
      <c r="AI2209" s="202" t="s">
        <v>4932</v>
      </c>
      <c r="AJ2209" s="151" t="str">
        <f t="shared" si="34"/>
        <v>FS</v>
      </c>
      <c r="AK2209" s="151" t="b">
        <f>ISNUMBER(SEARCH("IRT",Table1[[#This Row],[Current_Status]]))</f>
        <v>0</v>
      </c>
      <c r="AL2209" s="152">
        <f>YEAR(Table1[[#This Row],[Project_Initiated]])</f>
        <v>2018</v>
      </c>
      <c r="AM2209" s="87">
        <v>43800</v>
      </c>
      <c r="AN2209" s="87" t="str">
        <f>IF(AND(Table1[[#This Row],[Completed Date]]&gt;="07/01/2019"+0,Table1[[#This Row],[Completed Date]]&lt;="6/30/2020"+0),"FY 19-20",IF(AND(Table1[[#This Row],[Completed Date]]&gt;="07/01/2018"+0,Table1[[#This Row],[Completed Date]]&lt;="6/30/2019"+0),"FY 18-19",""))</f>
        <v>FY 18-19</v>
      </c>
      <c r="AO2209" s="152" t="str">
        <f>IFERROR(FIND("R",Table1[[#This Row],[FS_Priority]]),"")</f>
        <v/>
      </c>
    </row>
    <row r="2210" spans="1:41" hidden="1" x14ac:dyDescent="0.25">
      <c r="A2210" s="202" t="s">
        <v>1027</v>
      </c>
      <c r="B2210" s="202" t="s">
        <v>295</v>
      </c>
      <c r="C2210" s="202" t="s">
        <v>1027</v>
      </c>
      <c r="D2210" s="213" t="b">
        <v>0</v>
      </c>
      <c r="E2210" s="202" t="s">
        <v>151</v>
      </c>
      <c r="F2210" s="202" t="s">
        <v>3548</v>
      </c>
      <c r="G2210" s="202" t="s">
        <v>295</v>
      </c>
      <c r="H2210" s="202" t="s">
        <v>560</v>
      </c>
      <c r="I2210" s="202" t="s">
        <v>4073</v>
      </c>
      <c r="J2210" s="202" t="s">
        <v>2838</v>
      </c>
      <c r="K2210" s="202" t="s">
        <v>4035</v>
      </c>
      <c r="L2210" s="202" t="s">
        <v>153</v>
      </c>
      <c r="M2210" s="202" t="s">
        <v>4048</v>
      </c>
      <c r="N2210" s="202" t="s">
        <v>295</v>
      </c>
      <c r="O2210" s="202" t="s">
        <v>243</v>
      </c>
      <c r="Q2210" s="202" t="s">
        <v>152</v>
      </c>
      <c r="R2210" s="202" t="s">
        <v>295</v>
      </c>
      <c r="S2210" s="213" t="b">
        <v>0</v>
      </c>
      <c r="V2210" s="212">
        <v>43362</v>
      </c>
      <c r="W2210" s="202" t="s">
        <v>295</v>
      </c>
      <c r="X2210"/>
      <c r="Z2210" s="202" t="s">
        <v>295</v>
      </c>
      <c r="AC2210" s="202" t="s">
        <v>3168</v>
      </c>
      <c r="AE2210" s="202" t="s">
        <v>243</v>
      </c>
      <c r="AF2210" s="202" t="s">
        <v>295</v>
      </c>
      <c r="AG2210" s="202" t="s">
        <v>624</v>
      </c>
      <c r="AH2210" s="212">
        <v>43528</v>
      </c>
      <c r="AI2210" s="202" t="s">
        <v>4937</v>
      </c>
      <c r="AJ2210" s="151" t="str">
        <f t="shared" si="34"/>
        <v>FS</v>
      </c>
      <c r="AK2210" s="151" t="b">
        <f>ISNUMBER(SEARCH("IRT",Table1[[#This Row],[Current_Status]]))</f>
        <v>0</v>
      </c>
      <c r="AL2210" s="152">
        <f>YEAR(Table1[[#This Row],[Project_Initiated]])</f>
        <v>2018</v>
      </c>
      <c r="AM2210" s="87">
        <v>43800</v>
      </c>
      <c r="AN2210" s="87" t="str">
        <f>IF(AND(Table1[[#This Row],[Completed Date]]&gt;="07/01/2019"+0,Table1[[#This Row],[Completed Date]]&lt;="6/30/2020"+0),"FY 19-20",IF(AND(Table1[[#This Row],[Completed Date]]&gt;="07/01/2018"+0,Table1[[#This Row],[Completed Date]]&lt;="6/30/2019"+0),"FY 18-19",""))</f>
        <v>FY 18-19</v>
      </c>
      <c r="AO2210" s="152" t="str">
        <f>IFERROR(FIND("R",Table1[[#This Row],[FS_Priority]]),"")</f>
        <v/>
      </c>
    </row>
    <row r="2211" spans="1:41" hidden="1" x14ac:dyDescent="0.25">
      <c r="A2211" s="202" t="s">
        <v>474</v>
      </c>
      <c r="B2211" s="202" t="s">
        <v>295</v>
      </c>
      <c r="C2211" s="202" t="s">
        <v>474</v>
      </c>
      <c r="D2211" s="213" t="b">
        <v>0</v>
      </c>
      <c r="E2211" s="202" t="s">
        <v>151</v>
      </c>
      <c r="F2211" s="202" t="s">
        <v>3549</v>
      </c>
      <c r="G2211" s="202" t="s">
        <v>295</v>
      </c>
      <c r="H2211" s="202" t="s">
        <v>262</v>
      </c>
      <c r="I2211" s="202" t="s">
        <v>3881</v>
      </c>
      <c r="J2211" s="202" t="s">
        <v>2838</v>
      </c>
      <c r="K2211" s="202" t="s">
        <v>4035</v>
      </c>
      <c r="L2211" s="202" t="s">
        <v>153</v>
      </c>
      <c r="M2211" s="202" t="s">
        <v>4036</v>
      </c>
      <c r="N2211" s="202" t="s">
        <v>295</v>
      </c>
      <c r="O2211" s="202" t="s">
        <v>263</v>
      </c>
      <c r="Q2211" s="202" t="s">
        <v>152</v>
      </c>
      <c r="R2211" s="202" t="s">
        <v>259</v>
      </c>
      <c r="S2211" s="213" t="b">
        <v>0</v>
      </c>
      <c r="V2211" s="212">
        <v>42940</v>
      </c>
      <c r="W2211" s="202" t="s">
        <v>295</v>
      </c>
      <c r="X2211"/>
      <c r="Z2211" s="202" t="s">
        <v>295</v>
      </c>
      <c r="AC2211" s="202" t="s">
        <v>2878</v>
      </c>
      <c r="AE2211" s="202" t="s">
        <v>583</v>
      </c>
      <c r="AF2211" s="202" t="s">
        <v>295</v>
      </c>
      <c r="AG2211" s="202" t="s">
        <v>2884</v>
      </c>
      <c r="AH2211" s="212">
        <v>43448</v>
      </c>
      <c r="AI2211" s="202" t="s">
        <v>4939</v>
      </c>
      <c r="AJ2211" s="151" t="str">
        <f t="shared" si="34"/>
        <v>FS</v>
      </c>
      <c r="AK2211" s="151" t="b">
        <f>ISNUMBER(SEARCH("IRT",Table1[[#This Row],[Current_Status]]))</f>
        <v>0</v>
      </c>
      <c r="AL2211" s="152">
        <f>YEAR(Table1[[#This Row],[Project_Initiated]])</f>
        <v>2017</v>
      </c>
      <c r="AM2211" s="87">
        <v>43800</v>
      </c>
      <c r="AN2211" s="87" t="str">
        <f>IF(AND(Table1[[#This Row],[Completed Date]]&gt;="07/01/2019"+0,Table1[[#This Row],[Completed Date]]&lt;="6/30/2020"+0),"FY 19-20",IF(AND(Table1[[#This Row],[Completed Date]]&gt;="07/01/2018"+0,Table1[[#This Row],[Completed Date]]&lt;="6/30/2019"+0),"FY 18-19",""))</f>
        <v>FY 18-19</v>
      </c>
      <c r="AO2211" s="152" t="str">
        <f>IFERROR(FIND("R",Table1[[#This Row],[FS_Priority]]),"")</f>
        <v/>
      </c>
    </row>
    <row r="2212" spans="1:41" hidden="1" x14ac:dyDescent="0.25">
      <c r="A2212" s="202" t="s">
        <v>416</v>
      </c>
      <c r="B2212" s="202" t="s">
        <v>295</v>
      </c>
      <c r="C2212" s="202" t="s">
        <v>416</v>
      </c>
      <c r="D2212" s="213" t="b">
        <v>0</v>
      </c>
      <c r="E2212" s="202" t="s">
        <v>151</v>
      </c>
      <c r="F2212" s="202" t="s">
        <v>3495</v>
      </c>
      <c r="G2212" s="202" t="s">
        <v>295</v>
      </c>
      <c r="H2212" s="202" t="s">
        <v>556</v>
      </c>
      <c r="I2212" s="202" t="s">
        <v>295</v>
      </c>
      <c r="J2212" s="202" t="s">
        <v>2838</v>
      </c>
      <c r="K2212" s="202" t="s">
        <v>4035</v>
      </c>
      <c r="L2212" s="202" t="s">
        <v>153</v>
      </c>
      <c r="M2212" s="202" t="s">
        <v>4041</v>
      </c>
      <c r="N2212" s="202" t="s">
        <v>295</v>
      </c>
      <c r="O2212" s="202" t="s">
        <v>263</v>
      </c>
      <c r="Q2212" s="202" t="s">
        <v>392</v>
      </c>
      <c r="R2212" s="202" t="s">
        <v>295</v>
      </c>
      <c r="S2212" s="213" t="b">
        <v>0</v>
      </c>
      <c r="V2212" s="212">
        <v>43322</v>
      </c>
      <c r="W2212" s="202" t="s">
        <v>295</v>
      </c>
      <c r="X2212"/>
      <c r="Z2212" s="202" t="s">
        <v>295</v>
      </c>
      <c r="AC2212" s="202" t="s">
        <v>3082</v>
      </c>
      <c r="AD2212" s="167"/>
      <c r="AE2212" s="202" t="s">
        <v>583</v>
      </c>
      <c r="AF2212" s="202" t="s">
        <v>295</v>
      </c>
      <c r="AG2212" s="202" t="s">
        <v>2884</v>
      </c>
      <c r="AH2212" s="212">
        <v>43552</v>
      </c>
      <c r="AI2212" s="202" t="s">
        <v>4932</v>
      </c>
      <c r="AJ2212" s="151" t="str">
        <f t="shared" si="34"/>
        <v>FS</v>
      </c>
      <c r="AK2212" s="151" t="b">
        <f>ISNUMBER(SEARCH("IRT",Table1[[#This Row],[Current_Status]]))</f>
        <v>0</v>
      </c>
      <c r="AL2212" s="152">
        <f>YEAR(Table1[[#This Row],[Project_Initiated]])</f>
        <v>2018</v>
      </c>
      <c r="AM2212" s="87">
        <v>43800</v>
      </c>
      <c r="AN2212" s="87" t="str">
        <f>IF(AND(Table1[[#This Row],[Completed Date]]&gt;="07/01/2019"+0,Table1[[#This Row],[Completed Date]]&lt;="6/30/2020"+0),"FY 19-20",IF(AND(Table1[[#This Row],[Completed Date]]&gt;="07/01/2018"+0,Table1[[#This Row],[Completed Date]]&lt;="6/30/2019"+0),"FY 18-19",""))</f>
        <v>FY 18-19</v>
      </c>
      <c r="AO2212" s="152" t="str">
        <f>IFERROR(FIND("R",Table1[[#This Row],[FS_Priority]]),"")</f>
        <v/>
      </c>
    </row>
    <row r="2213" spans="1:41" hidden="1" x14ac:dyDescent="0.25">
      <c r="A2213" s="202" t="s">
        <v>1029</v>
      </c>
      <c r="B2213" s="202" t="s">
        <v>295</v>
      </c>
      <c r="C2213" s="202" t="s">
        <v>1029</v>
      </c>
      <c r="D2213" s="213" t="b">
        <v>0</v>
      </c>
      <c r="E2213" s="202" t="s">
        <v>189</v>
      </c>
      <c r="F2213" s="202" t="s">
        <v>3570</v>
      </c>
      <c r="G2213" s="202" t="s">
        <v>295</v>
      </c>
      <c r="H2213" s="202" t="s">
        <v>1771</v>
      </c>
      <c r="I2213" s="202" t="s">
        <v>295</v>
      </c>
      <c r="J2213" s="202" t="s">
        <v>2854</v>
      </c>
      <c r="K2213" s="202" t="s">
        <v>4164</v>
      </c>
      <c r="L2213" s="202" t="s">
        <v>487</v>
      </c>
      <c r="M2213" s="202" t="s">
        <v>4169</v>
      </c>
      <c r="N2213" s="202" t="s">
        <v>295</v>
      </c>
      <c r="O2213" s="202" t="s">
        <v>243</v>
      </c>
      <c r="Q2213" s="202" t="s">
        <v>295</v>
      </c>
      <c r="R2213" s="202" t="s">
        <v>295</v>
      </c>
      <c r="S2213" s="213" t="b">
        <v>0</v>
      </c>
      <c r="V2213" s="212">
        <v>43333</v>
      </c>
      <c r="W2213" s="202" t="s">
        <v>295</v>
      </c>
      <c r="X2213"/>
      <c r="Z2213" s="202" t="s">
        <v>295</v>
      </c>
      <c r="AC2213" s="202" t="s">
        <v>1003</v>
      </c>
      <c r="AD2213" s="167"/>
      <c r="AE2213" s="202" t="s">
        <v>243</v>
      </c>
      <c r="AF2213" s="202" t="s">
        <v>295</v>
      </c>
      <c r="AG2213" s="202" t="s">
        <v>624</v>
      </c>
      <c r="AH2213" s="212">
        <v>43397</v>
      </c>
      <c r="AI2213" s="202" t="s">
        <v>4932</v>
      </c>
      <c r="AJ2213" s="151" t="str">
        <f t="shared" si="34"/>
        <v>FS</v>
      </c>
      <c r="AK2213" s="151" t="b">
        <f>ISNUMBER(SEARCH("IRT",Table1[[#This Row],[Current_Status]]))</f>
        <v>0</v>
      </c>
      <c r="AL2213" s="152">
        <f>YEAR(Table1[[#This Row],[Project_Initiated]])</f>
        <v>2018</v>
      </c>
      <c r="AM2213" s="87">
        <v>43800</v>
      </c>
      <c r="AN2213" s="87" t="str">
        <f>IF(AND(Table1[[#This Row],[Completed Date]]&gt;="07/01/2019"+0,Table1[[#This Row],[Completed Date]]&lt;="6/30/2020"+0),"FY 19-20",IF(AND(Table1[[#This Row],[Completed Date]]&gt;="07/01/2018"+0,Table1[[#This Row],[Completed Date]]&lt;="6/30/2019"+0),"FY 18-19",""))</f>
        <v>FY 18-19</v>
      </c>
      <c r="AO2213" s="152" t="str">
        <f>IFERROR(FIND("R",Table1[[#This Row],[FS_Priority]]),"")</f>
        <v/>
      </c>
    </row>
    <row r="2214" spans="1:41" hidden="1" x14ac:dyDescent="0.25">
      <c r="A2214" s="202" t="s">
        <v>308</v>
      </c>
      <c r="B2214" s="202" t="s">
        <v>295</v>
      </c>
      <c r="C2214" s="202" t="s">
        <v>308</v>
      </c>
      <c r="D2214" s="213" t="b">
        <v>0</v>
      </c>
      <c r="E2214" s="202" t="s">
        <v>21</v>
      </c>
      <c r="F2214" s="202" t="s">
        <v>3252</v>
      </c>
      <c r="G2214" s="202" t="s">
        <v>295</v>
      </c>
      <c r="H2214" s="202" t="s">
        <v>407</v>
      </c>
      <c r="I2214" s="202" t="s">
        <v>3778</v>
      </c>
      <c r="J2214" s="202" t="s">
        <v>2838</v>
      </c>
      <c r="K2214" s="202" t="s">
        <v>3774</v>
      </c>
      <c r="L2214" s="202" t="s">
        <v>4821</v>
      </c>
      <c r="M2214" s="202" t="s">
        <v>3777</v>
      </c>
      <c r="N2214" s="202" t="s">
        <v>295</v>
      </c>
      <c r="O2214" s="202" t="s">
        <v>243</v>
      </c>
      <c r="Q2214" s="202" t="s">
        <v>309</v>
      </c>
      <c r="R2214" s="202" t="s">
        <v>2826</v>
      </c>
      <c r="S2214" s="213" t="b">
        <v>0</v>
      </c>
      <c r="V2214" s="212">
        <v>43355</v>
      </c>
      <c r="W2214" s="202" t="s">
        <v>295</v>
      </c>
      <c r="X2214"/>
      <c r="Z2214" s="202" t="s">
        <v>295</v>
      </c>
      <c r="AC2214" s="202" t="s">
        <v>2890</v>
      </c>
      <c r="AE2214" s="202" t="s">
        <v>243</v>
      </c>
      <c r="AF2214" s="202" t="s">
        <v>295</v>
      </c>
      <c r="AG2214" s="202" t="s">
        <v>624</v>
      </c>
      <c r="AH2214" s="214">
        <v>43476</v>
      </c>
      <c r="AI2214" s="202" t="s">
        <v>4932</v>
      </c>
      <c r="AJ2214" s="151" t="str">
        <f t="shared" si="34"/>
        <v>FS</v>
      </c>
      <c r="AK2214" s="151" t="b">
        <f>ISNUMBER(SEARCH("IRT",Table1[[#This Row],[Current_Status]]))</f>
        <v>0</v>
      </c>
      <c r="AL2214" s="152">
        <f>YEAR(Table1[[#This Row],[Project_Initiated]])</f>
        <v>2018</v>
      </c>
      <c r="AM2214" s="87">
        <v>43800</v>
      </c>
      <c r="AN2214" s="87" t="str">
        <f>IF(AND(Table1[[#This Row],[Completed Date]]&gt;="07/01/2019"+0,Table1[[#This Row],[Completed Date]]&lt;="6/30/2020"+0),"FY 19-20",IF(AND(Table1[[#This Row],[Completed Date]]&gt;="07/01/2018"+0,Table1[[#This Row],[Completed Date]]&lt;="6/30/2019"+0),"FY 18-19",""))</f>
        <v>FY 18-19</v>
      </c>
      <c r="AO2214" s="152" t="str">
        <f>IFERROR(FIND("R",Table1[[#This Row],[FS_Priority]]),"")</f>
        <v/>
      </c>
    </row>
    <row r="2215" spans="1:41" hidden="1" x14ac:dyDescent="0.25">
      <c r="A2215" s="202" t="s">
        <v>1030</v>
      </c>
      <c r="B2215" s="202" t="s">
        <v>295</v>
      </c>
      <c r="C2215" s="202" t="s">
        <v>1030</v>
      </c>
      <c r="D2215" s="213" t="b">
        <v>0</v>
      </c>
      <c r="E2215" s="202" t="s">
        <v>371</v>
      </c>
      <c r="F2215" s="202" t="s">
        <v>3338</v>
      </c>
      <c r="G2215" s="202" t="s">
        <v>295</v>
      </c>
      <c r="H2215" s="202" t="s">
        <v>262</v>
      </c>
      <c r="I2215" s="202" t="s">
        <v>295</v>
      </c>
      <c r="J2215" s="202" t="s">
        <v>2838</v>
      </c>
      <c r="K2215" s="202" t="s">
        <v>295</v>
      </c>
      <c r="L2215" s="202" t="s">
        <v>295</v>
      </c>
      <c r="M2215" s="202" t="s">
        <v>3911</v>
      </c>
      <c r="N2215" s="202" t="s">
        <v>295</v>
      </c>
      <c r="O2215" s="202" t="s">
        <v>263</v>
      </c>
      <c r="Q2215" s="202" t="s">
        <v>295</v>
      </c>
      <c r="R2215" s="202" t="s">
        <v>295</v>
      </c>
      <c r="S2215" s="213" t="b">
        <v>0</v>
      </c>
      <c r="V2215" s="212">
        <v>43368</v>
      </c>
      <c r="W2215" s="202" t="s">
        <v>295</v>
      </c>
      <c r="X2215"/>
      <c r="Z2215" s="202" t="s">
        <v>295</v>
      </c>
      <c r="AC2215" s="202" t="s">
        <v>3021</v>
      </c>
      <c r="AE2215" s="202" t="s">
        <v>583</v>
      </c>
      <c r="AF2215" s="202" t="s">
        <v>295</v>
      </c>
      <c r="AG2215" s="202" t="s">
        <v>2884</v>
      </c>
      <c r="AH2215" s="212">
        <v>43524</v>
      </c>
      <c r="AI2215" s="202" t="s">
        <v>4932</v>
      </c>
      <c r="AJ2215" s="151" t="str">
        <f t="shared" si="34"/>
        <v>FS</v>
      </c>
      <c r="AK2215" s="151" t="b">
        <f>ISNUMBER(SEARCH("IRT",Table1[[#This Row],[Current_Status]]))</f>
        <v>0</v>
      </c>
      <c r="AL2215" s="152">
        <f>YEAR(Table1[[#This Row],[Project_Initiated]])</f>
        <v>2018</v>
      </c>
      <c r="AM2215" s="87">
        <v>43800</v>
      </c>
      <c r="AN2215" s="87" t="str">
        <f>IF(AND(Table1[[#This Row],[Completed Date]]&gt;="07/01/2019"+0,Table1[[#This Row],[Completed Date]]&lt;="6/30/2020"+0),"FY 19-20",IF(AND(Table1[[#This Row],[Completed Date]]&gt;="07/01/2018"+0,Table1[[#This Row],[Completed Date]]&lt;="6/30/2019"+0),"FY 18-19",""))</f>
        <v>FY 18-19</v>
      </c>
      <c r="AO2215" s="152" t="str">
        <f>IFERROR(FIND("R",Table1[[#This Row],[FS_Priority]]),"")</f>
        <v/>
      </c>
    </row>
    <row r="2216" spans="1:41" hidden="1" x14ac:dyDescent="0.25">
      <c r="A2216" s="202" t="s">
        <v>1031</v>
      </c>
      <c r="B2216" s="202" t="s">
        <v>295</v>
      </c>
      <c r="C2216" s="202" t="s">
        <v>1031</v>
      </c>
      <c r="D2216" s="213" t="b">
        <v>0</v>
      </c>
      <c r="E2216" s="202" t="s">
        <v>151</v>
      </c>
      <c r="F2216" s="202" t="s">
        <v>3473</v>
      </c>
      <c r="G2216" s="202" t="s">
        <v>295</v>
      </c>
      <c r="H2216" s="202" t="s">
        <v>558</v>
      </c>
      <c r="I2216" s="202" t="s">
        <v>4072</v>
      </c>
      <c r="J2216" s="202" t="s">
        <v>2838</v>
      </c>
      <c r="K2216" s="202" t="s">
        <v>4035</v>
      </c>
      <c r="L2216" s="202" t="s">
        <v>153</v>
      </c>
      <c r="M2216" s="202" t="s">
        <v>3906</v>
      </c>
      <c r="N2216" s="202" t="s">
        <v>295</v>
      </c>
      <c r="O2216" s="202" t="s">
        <v>263</v>
      </c>
      <c r="Q2216" s="202" t="s">
        <v>372</v>
      </c>
      <c r="R2216" s="202" t="s">
        <v>295</v>
      </c>
      <c r="S2216" s="213" t="b">
        <v>0</v>
      </c>
      <c r="V2216" s="212">
        <v>43369</v>
      </c>
      <c r="W2216" s="202" t="s">
        <v>295</v>
      </c>
      <c r="X2216"/>
      <c r="Z2216" s="202" t="s">
        <v>295</v>
      </c>
      <c r="AC2216" s="202" t="s">
        <v>3169</v>
      </c>
      <c r="AD2216" s="167"/>
      <c r="AE2216" s="202" t="s">
        <v>583</v>
      </c>
      <c r="AF2216" s="202" t="s">
        <v>5126</v>
      </c>
      <c r="AG2216" s="202" t="s">
        <v>624</v>
      </c>
      <c r="AH2216" s="212">
        <v>43600</v>
      </c>
      <c r="AI2216" s="202" t="s">
        <v>4937</v>
      </c>
      <c r="AJ2216" s="151" t="str">
        <f t="shared" si="34"/>
        <v>FS</v>
      </c>
      <c r="AK2216" s="151" t="b">
        <f>ISNUMBER(SEARCH("IRT",Table1[[#This Row],[Current_Status]]))</f>
        <v>0</v>
      </c>
      <c r="AL2216" s="152">
        <f>YEAR(Table1[[#This Row],[Project_Initiated]])</f>
        <v>2018</v>
      </c>
      <c r="AM2216" s="87">
        <v>43800</v>
      </c>
      <c r="AN2216" s="87" t="str">
        <f>IF(AND(Table1[[#This Row],[Completed Date]]&gt;="07/01/2019"+0,Table1[[#This Row],[Completed Date]]&lt;="6/30/2020"+0),"FY 19-20",IF(AND(Table1[[#This Row],[Completed Date]]&gt;="07/01/2018"+0,Table1[[#This Row],[Completed Date]]&lt;="6/30/2019"+0),"FY 18-19",""))</f>
        <v>FY 18-19</v>
      </c>
      <c r="AO2216" s="152" t="str">
        <f>IFERROR(FIND("R",Table1[[#This Row],[FS_Priority]]),"")</f>
        <v/>
      </c>
    </row>
    <row r="2217" spans="1:41" hidden="1" x14ac:dyDescent="0.25">
      <c r="A2217" s="202" t="s">
        <v>1032</v>
      </c>
      <c r="B2217" s="202" t="s">
        <v>295</v>
      </c>
      <c r="C2217" s="202" t="s">
        <v>1032</v>
      </c>
      <c r="D2217" s="213" t="b">
        <v>0</v>
      </c>
      <c r="E2217" s="202" t="s">
        <v>151</v>
      </c>
      <c r="F2217" s="202" t="s">
        <v>3477</v>
      </c>
      <c r="G2217" s="202" t="s">
        <v>295</v>
      </c>
      <c r="H2217" s="202" t="s">
        <v>558</v>
      </c>
      <c r="I2217" s="202" t="s">
        <v>4074</v>
      </c>
      <c r="J2217" s="202" t="s">
        <v>2838</v>
      </c>
      <c r="K2217" s="202" t="s">
        <v>4035</v>
      </c>
      <c r="L2217" s="202" t="s">
        <v>153</v>
      </c>
      <c r="M2217" s="202" t="s">
        <v>3906</v>
      </c>
      <c r="N2217" s="202" t="s">
        <v>295</v>
      </c>
      <c r="O2217" s="202" t="s">
        <v>243</v>
      </c>
      <c r="Q2217" s="202" t="s">
        <v>302</v>
      </c>
      <c r="R2217" s="202" t="s">
        <v>295</v>
      </c>
      <c r="S2217" s="213" t="b">
        <v>0</v>
      </c>
      <c r="V2217" s="212">
        <v>43369</v>
      </c>
      <c r="W2217" s="202" t="s">
        <v>295</v>
      </c>
      <c r="X2217"/>
      <c r="Z2217" s="202" t="s">
        <v>295</v>
      </c>
      <c r="AC2217" s="202" t="s">
        <v>3003</v>
      </c>
      <c r="AE2217" s="202" t="s">
        <v>243</v>
      </c>
      <c r="AF2217" s="202" t="s">
        <v>295</v>
      </c>
      <c r="AG2217" s="202" t="s">
        <v>624</v>
      </c>
      <c r="AH2217" s="212">
        <v>43504</v>
      </c>
      <c r="AI2217" s="202" t="s">
        <v>4937</v>
      </c>
      <c r="AJ2217" s="151" t="str">
        <f t="shared" si="34"/>
        <v>FS</v>
      </c>
      <c r="AK2217" s="151" t="b">
        <f>ISNUMBER(SEARCH("IRT",Table1[[#This Row],[Current_Status]]))</f>
        <v>0</v>
      </c>
      <c r="AL2217" s="152">
        <f>YEAR(Table1[[#This Row],[Project_Initiated]])</f>
        <v>2018</v>
      </c>
      <c r="AM2217" s="87">
        <v>43800</v>
      </c>
      <c r="AN2217" s="87" t="str">
        <f>IF(AND(Table1[[#This Row],[Completed Date]]&gt;="07/01/2019"+0,Table1[[#This Row],[Completed Date]]&lt;="6/30/2020"+0),"FY 19-20",IF(AND(Table1[[#This Row],[Completed Date]]&gt;="07/01/2018"+0,Table1[[#This Row],[Completed Date]]&lt;="6/30/2019"+0),"FY 18-19",""))</f>
        <v>FY 18-19</v>
      </c>
      <c r="AO2217" s="152" t="str">
        <f>IFERROR(FIND("R",Table1[[#This Row],[FS_Priority]]),"")</f>
        <v/>
      </c>
    </row>
    <row r="2218" spans="1:41" hidden="1" x14ac:dyDescent="0.25">
      <c r="A2218" s="202" t="s">
        <v>1033</v>
      </c>
      <c r="B2218" s="202" t="s">
        <v>295</v>
      </c>
      <c r="C2218" s="202" t="s">
        <v>1033</v>
      </c>
      <c r="D2218" s="213" t="b">
        <v>0</v>
      </c>
      <c r="E2218" s="202" t="s">
        <v>141</v>
      </c>
      <c r="F2218" s="202" t="s">
        <v>3431</v>
      </c>
      <c r="G2218" s="202" t="s">
        <v>295</v>
      </c>
      <c r="H2218" s="202" t="s">
        <v>549</v>
      </c>
      <c r="I2218" s="202" t="s">
        <v>4019</v>
      </c>
      <c r="J2218" s="202" t="s">
        <v>2838</v>
      </c>
      <c r="K2218" s="202" t="s">
        <v>3951</v>
      </c>
      <c r="L2218" s="202" t="s">
        <v>381</v>
      </c>
      <c r="M2218" s="202" t="s">
        <v>4020</v>
      </c>
      <c r="N2218" s="202" t="s">
        <v>295</v>
      </c>
      <c r="O2218" s="202" t="s">
        <v>243</v>
      </c>
      <c r="Q2218" s="202" t="s">
        <v>327</v>
      </c>
      <c r="R2218" s="202" t="s">
        <v>295</v>
      </c>
      <c r="S2218" s="213" t="b">
        <v>0</v>
      </c>
      <c r="V2218" s="212">
        <v>43369</v>
      </c>
      <c r="W2218" s="202" t="s">
        <v>295</v>
      </c>
      <c r="X2218"/>
      <c r="Z2218" s="202" t="s">
        <v>295</v>
      </c>
      <c r="AC2218" s="202" t="s">
        <v>3040</v>
      </c>
      <c r="AE2218" s="202" t="s">
        <v>243</v>
      </c>
      <c r="AF2218" s="202" t="s">
        <v>295</v>
      </c>
      <c r="AG2218" s="202" t="s">
        <v>624</v>
      </c>
      <c r="AH2218" s="212">
        <v>43528</v>
      </c>
      <c r="AI2218" s="202" t="s">
        <v>4937</v>
      </c>
      <c r="AJ2218" s="151" t="str">
        <f t="shared" si="34"/>
        <v>FS</v>
      </c>
      <c r="AK2218" s="151" t="b">
        <f>ISNUMBER(SEARCH("IRT",Table1[[#This Row],[Current_Status]]))</f>
        <v>0</v>
      </c>
      <c r="AL2218" s="152">
        <f>YEAR(Table1[[#This Row],[Project_Initiated]])</f>
        <v>2018</v>
      </c>
      <c r="AM2218" s="87">
        <v>43800</v>
      </c>
      <c r="AN2218" s="87" t="str">
        <f>IF(AND(Table1[[#This Row],[Completed Date]]&gt;="07/01/2019"+0,Table1[[#This Row],[Completed Date]]&lt;="6/30/2020"+0),"FY 19-20",IF(AND(Table1[[#This Row],[Completed Date]]&gt;="07/01/2018"+0,Table1[[#This Row],[Completed Date]]&lt;="6/30/2019"+0),"FY 18-19",""))</f>
        <v>FY 18-19</v>
      </c>
      <c r="AO2218" s="152" t="str">
        <f>IFERROR(FIND("R",Table1[[#This Row],[FS_Priority]]),"")</f>
        <v/>
      </c>
    </row>
    <row r="2219" spans="1:41" hidden="1" x14ac:dyDescent="0.25">
      <c r="A2219" s="202" t="s">
        <v>1034</v>
      </c>
      <c r="B2219" s="202" t="s">
        <v>295</v>
      </c>
      <c r="C2219" s="202" t="s">
        <v>1034</v>
      </c>
      <c r="D2219" s="213" t="b">
        <v>0</v>
      </c>
      <c r="E2219" s="202" t="s">
        <v>151</v>
      </c>
      <c r="F2219" s="202" t="s">
        <v>3510</v>
      </c>
      <c r="G2219" s="202" t="s">
        <v>295</v>
      </c>
      <c r="H2219" s="202" t="s">
        <v>557</v>
      </c>
      <c r="I2219" s="202" t="s">
        <v>4098</v>
      </c>
      <c r="J2219" s="202" t="s">
        <v>2838</v>
      </c>
      <c r="K2219" s="202" t="s">
        <v>4035</v>
      </c>
      <c r="L2219" s="202" t="s">
        <v>153</v>
      </c>
      <c r="M2219" s="202" t="s">
        <v>4041</v>
      </c>
      <c r="N2219" s="202" t="s">
        <v>295</v>
      </c>
      <c r="O2219" s="202" t="s">
        <v>243</v>
      </c>
      <c r="Q2219" s="202" t="s">
        <v>264</v>
      </c>
      <c r="R2219" s="202" t="s">
        <v>295</v>
      </c>
      <c r="S2219" s="213" t="b">
        <v>0</v>
      </c>
      <c r="V2219" s="212">
        <v>43370</v>
      </c>
      <c r="W2219" s="202" t="s">
        <v>295</v>
      </c>
      <c r="X2219"/>
      <c r="Z2219" s="202" t="s">
        <v>295</v>
      </c>
      <c r="AC2219" s="202" t="s">
        <v>3003</v>
      </c>
      <c r="AE2219" s="202" t="s">
        <v>243</v>
      </c>
      <c r="AF2219" s="202" t="s">
        <v>295</v>
      </c>
      <c r="AG2219" s="202" t="s">
        <v>624</v>
      </c>
      <c r="AH2219" s="212">
        <v>43504</v>
      </c>
      <c r="AI2219" s="202" t="s">
        <v>4937</v>
      </c>
      <c r="AJ2219" s="151" t="str">
        <f t="shared" si="34"/>
        <v>FS</v>
      </c>
      <c r="AK2219" s="151" t="b">
        <f>ISNUMBER(SEARCH("IRT",Table1[[#This Row],[Current_Status]]))</f>
        <v>0</v>
      </c>
      <c r="AL2219" s="152">
        <f>YEAR(Table1[[#This Row],[Project_Initiated]])</f>
        <v>2018</v>
      </c>
      <c r="AM2219" s="87">
        <v>43800</v>
      </c>
      <c r="AN2219" s="87" t="str">
        <f>IF(AND(Table1[[#This Row],[Completed Date]]&gt;="07/01/2019"+0,Table1[[#This Row],[Completed Date]]&lt;="6/30/2020"+0),"FY 19-20",IF(AND(Table1[[#This Row],[Completed Date]]&gt;="07/01/2018"+0,Table1[[#This Row],[Completed Date]]&lt;="6/30/2019"+0),"FY 18-19",""))</f>
        <v>FY 18-19</v>
      </c>
      <c r="AO2219" s="152" t="str">
        <f>IFERROR(FIND("R",Table1[[#This Row],[FS_Priority]]),"")</f>
        <v/>
      </c>
    </row>
    <row r="2220" spans="1:41" hidden="1" x14ac:dyDescent="0.25">
      <c r="A2220" s="202" t="s">
        <v>1035</v>
      </c>
      <c r="B2220" s="202" t="s">
        <v>295</v>
      </c>
      <c r="C2220" s="202" t="s">
        <v>1035</v>
      </c>
      <c r="D2220" s="213" t="b">
        <v>0</v>
      </c>
      <c r="E2220" s="202" t="s">
        <v>141</v>
      </c>
      <c r="F2220" s="202" t="s">
        <v>3396</v>
      </c>
      <c r="G2220" s="202" t="s">
        <v>295</v>
      </c>
      <c r="H2220" s="202" t="s">
        <v>408</v>
      </c>
      <c r="I2220" s="202" t="s">
        <v>3995</v>
      </c>
      <c r="J2220" s="202" t="s">
        <v>2838</v>
      </c>
      <c r="K2220" s="202" t="s">
        <v>3951</v>
      </c>
      <c r="L2220" s="202" t="s">
        <v>381</v>
      </c>
      <c r="M2220" s="202" t="s">
        <v>3965</v>
      </c>
      <c r="N2220" s="202" t="s">
        <v>295</v>
      </c>
      <c r="O2220" s="202" t="s">
        <v>243</v>
      </c>
      <c r="Q2220" s="202" t="s">
        <v>307</v>
      </c>
      <c r="R2220" s="202" t="s">
        <v>295</v>
      </c>
      <c r="S2220" s="213" t="b">
        <v>0</v>
      </c>
      <c r="V2220" s="212">
        <v>43374</v>
      </c>
      <c r="W2220" s="202" t="s">
        <v>295</v>
      </c>
      <c r="X2220"/>
      <c r="Z2220" s="202" t="s">
        <v>295</v>
      </c>
      <c r="AC2220" s="202" t="s">
        <v>3040</v>
      </c>
      <c r="AD2220" s="167"/>
      <c r="AE2220" s="202" t="s">
        <v>243</v>
      </c>
      <c r="AF2220" s="202" t="s">
        <v>295</v>
      </c>
      <c r="AG2220" s="202" t="s">
        <v>624</v>
      </c>
      <c r="AH2220" s="212">
        <v>43528</v>
      </c>
      <c r="AI2220" s="202" t="s">
        <v>4937</v>
      </c>
      <c r="AJ2220" s="151" t="str">
        <f t="shared" si="34"/>
        <v>FS</v>
      </c>
      <c r="AK2220" s="151" t="b">
        <f>ISNUMBER(SEARCH("IRT",Table1[[#This Row],[Current_Status]]))</f>
        <v>0</v>
      </c>
      <c r="AL2220" s="152">
        <f>YEAR(Table1[[#This Row],[Project_Initiated]])</f>
        <v>2018</v>
      </c>
      <c r="AM2220" s="87">
        <v>43800</v>
      </c>
      <c r="AN2220" s="87" t="str">
        <f>IF(AND(Table1[[#This Row],[Completed Date]]&gt;="07/01/2019"+0,Table1[[#This Row],[Completed Date]]&lt;="6/30/2020"+0),"FY 19-20",IF(AND(Table1[[#This Row],[Completed Date]]&gt;="07/01/2018"+0,Table1[[#This Row],[Completed Date]]&lt;="6/30/2019"+0),"FY 18-19",""))</f>
        <v>FY 18-19</v>
      </c>
      <c r="AO2220" s="152" t="str">
        <f>IFERROR(FIND("R",Table1[[#This Row],[FS_Priority]]),"")</f>
        <v/>
      </c>
    </row>
    <row r="2221" spans="1:41" hidden="1" x14ac:dyDescent="0.25">
      <c r="A2221" s="202" t="s">
        <v>343</v>
      </c>
      <c r="B2221" s="202" t="s">
        <v>295</v>
      </c>
      <c r="C2221" s="202" t="s">
        <v>343</v>
      </c>
      <c r="D2221" s="213" t="b">
        <v>0</v>
      </c>
      <c r="E2221" s="202" t="s">
        <v>4804</v>
      </c>
      <c r="F2221" s="202" t="s">
        <v>3283</v>
      </c>
      <c r="G2221" s="202" t="s">
        <v>295</v>
      </c>
      <c r="H2221" s="202" t="s">
        <v>349</v>
      </c>
      <c r="I2221" s="202" t="s">
        <v>295</v>
      </c>
      <c r="J2221" s="202" t="s">
        <v>2838</v>
      </c>
      <c r="K2221" s="202" t="s">
        <v>3793</v>
      </c>
      <c r="L2221" s="202" t="s">
        <v>332</v>
      </c>
      <c r="M2221" s="202" t="s">
        <v>3794</v>
      </c>
      <c r="N2221" s="202" t="s">
        <v>295</v>
      </c>
      <c r="O2221" s="202" t="s">
        <v>619</v>
      </c>
      <c r="Q2221" s="202" t="s">
        <v>324</v>
      </c>
      <c r="R2221" s="202" t="s">
        <v>295</v>
      </c>
      <c r="S2221" s="213" t="b">
        <v>0</v>
      </c>
      <c r="V2221" s="212">
        <v>43354</v>
      </c>
      <c r="W2221" s="202" t="s">
        <v>295</v>
      </c>
      <c r="X2221"/>
      <c r="Z2221" s="202" t="s">
        <v>295</v>
      </c>
      <c r="AC2221" s="202" t="s">
        <v>1036</v>
      </c>
      <c r="AD2221" s="214">
        <v>43376</v>
      </c>
      <c r="AE2221" s="202" t="s">
        <v>257</v>
      </c>
      <c r="AF2221" s="202" t="s">
        <v>295</v>
      </c>
      <c r="AG2221" s="202" t="s">
        <v>624</v>
      </c>
      <c r="AH2221" s="212">
        <v>43466</v>
      </c>
      <c r="AI2221" s="202" t="s">
        <v>4932</v>
      </c>
      <c r="AJ2221" s="151" t="str">
        <f t="shared" si="34"/>
        <v>FS</v>
      </c>
      <c r="AK2221" s="151" t="b">
        <f>ISNUMBER(SEARCH("IRT",Table1[[#This Row],[Current_Status]]))</f>
        <v>0</v>
      </c>
      <c r="AL2221" s="152">
        <f>YEAR(Table1[[#This Row],[Project_Initiated]])</f>
        <v>2018</v>
      </c>
      <c r="AM2221" s="87">
        <v>43800</v>
      </c>
      <c r="AN2221" s="87" t="str">
        <f>IF(AND(Table1[[#This Row],[Completed Date]]&gt;="07/01/2019"+0,Table1[[#This Row],[Completed Date]]&lt;="6/30/2020"+0),"FY 19-20",IF(AND(Table1[[#This Row],[Completed Date]]&gt;="07/01/2018"+0,Table1[[#This Row],[Completed Date]]&lt;="6/30/2019"+0),"FY 18-19",""))</f>
        <v>FY 18-19</v>
      </c>
      <c r="AO2221" s="152" t="str">
        <f>IFERROR(FIND("R",Table1[[#This Row],[FS_Priority]]),"")</f>
        <v/>
      </c>
    </row>
    <row r="2222" spans="1:41" hidden="1" x14ac:dyDescent="0.25">
      <c r="A2222" s="202" t="s">
        <v>342</v>
      </c>
      <c r="B2222" s="202" t="s">
        <v>295</v>
      </c>
      <c r="C2222" s="202" t="s">
        <v>342</v>
      </c>
      <c r="D2222" s="213" t="b">
        <v>0</v>
      </c>
      <c r="E2222" s="202" t="s">
        <v>4804</v>
      </c>
      <c r="F2222" s="202" t="s">
        <v>3282</v>
      </c>
      <c r="G2222" s="202" t="s">
        <v>295</v>
      </c>
      <c r="H2222" s="202" t="s">
        <v>348</v>
      </c>
      <c r="I2222" s="202" t="s">
        <v>295</v>
      </c>
      <c r="J2222" s="202" t="s">
        <v>2838</v>
      </c>
      <c r="K2222" s="202" t="s">
        <v>3793</v>
      </c>
      <c r="L2222" s="202" t="s">
        <v>332</v>
      </c>
      <c r="M2222" s="202" t="s">
        <v>3794</v>
      </c>
      <c r="N2222" s="202" t="s">
        <v>295</v>
      </c>
      <c r="O2222" s="202" t="s">
        <v>619</v>
      </c>
      <c r="Q2222" s="202" t="s">
        <v>323</v>
      </c>
      <c r="R2222" s="202" t="s">
        <v>295</v>
      </c>
      <c r="S2222" s="213" t="b">
        <v>0</v>
      </c>
      <c r="V2222" s="212">
        <v>43354</v>
      </c>
      <c r="W2222" s="202" t="s">
        <v>295</v>
      </c>
      <c r="X2222"/>
      <c r="Z2222" s="202" t="s">
        <v>295</v>
      </c>
      <c r="AC2222" s="202" t="s">
        <v>3095</v>
      </c>
      <c r="AE2222" s="202" t="s">
        <v>257</v>
      </c>
      <c r="AF2222" s="202" t="s">
        <v>295</v>
      </c>
      <c r="AG2222" s="202" t="s">
        <v>295</v>
      </c>
      <c r="AH2222" s="212">
        <v>43559</v>
      </c>
      <c r="AI2222" s="202" t="s">
        <v>4932</v>
      </c>
      <c r="AJ2222" s="151" t="str">
        <f t="shared" si="34"/>
        <v>FS</v>
      </c>
      <c r="AK2222" s="151" t="b">
        <f>ISNUMBER(SEARCH("IRT",Table1[[#This Row],[Current_Status]]))</f>
        <v>0</v>
      </c>
      <c r="AL2222" s="152">
        <f>YEAR(Table1[[#This Row],[Project_Initiated]])</f>
        <v>2018</v>
      </c>
      <c r="AM2222" s="87">
        <v>43800</v>
      </c>
      <c r="AN2222" s="87" t="str">
        <f>IF(AND(Table1[[#This Row],[Completed Date]]&gt;="07/01/2019"+0,Table1[[#This Row],[Completed Date]]&lt;="6/30/2020"+0),"FY 19-20",IF(AND(Table1[[#This Row],[Completed Date]]&gt;="07/01/2018"+0,Table1[[#This Row],[Completed Date]]&lt;="6/30/2019"+0),"FY 18-19",""))</f>
        <v>FY 18-19</v>
      </c>
      <c r="AO2222" s="152" t="str">
        <f>IFERROR(FIND("R",Table1[[#This Row],[FS_Priority]]),"")</f>
        <v/>
      </c>
    </row>
    <row r="2223" spans="1:41" hidden="1" x14ac:dyDescent="0.25">
      <c r="A2223" s="202" t="s">
        <v>1038</v>
      </c>
      <c r="B2223" s="202" t="s">
        <v>295</v>
      </c>
      <c r="C2223" s="202" t="s">
        <v>1038</v>
      </c>
      <c r="D2223" s="213" t="b">
        <v>0</v>
      </c>
      <c r="E2223" s="202" t="s">
        <v>21</v>
      </c>
      <c r="F2223" s="202" t="s">
        <v>3262</v>
      </c>
      <c r="G2223" s="202" t="s">
        <v>304</v>
      </c>
      <c r="H2223" s="202" t="s">
        <v>407</v>
      </c>
      <c r="I2223" s="202" t="s">
        <v>295</v>
      </c>
      <c r="J2223" s="202" t="s">
        <v>2820</v>
      </c>
      <c r="K2223" s="202" t="s">
        <v>3774</v>
      </c>
      <c r="L2223" s="202" t="s">
        <v>4821</v>
      </c>
      <c r="M2223" s="202" t="s">
        <v>3777</v>
      </c>
      <c r="N2223" s="202" t="s">
        <v>295</v>
      </c>
      <c r="O2223" s="202" t="s">
        <v>243</v>
      </c>
      <c r="Q2223" s="202" t="s">
        <v>327</v>
      </c>
      <c r="R2223" s="202" t="s">
        <v>295</v>
      </c>
      <c r="S2223" s="213" t="b">
        <v>0</v>
      </c>
      <c r="V2223" s="212">
        <v>43355</v>
      </c>
      <c r="W2223" s="202" t="s">
        <v>295</v>
      </c>
      <c r="X2223"/>
      <c r="Z2223" s="202" t="s">
        <v>295</v>
      </c>
      <c r="AC2223" s="202" t="s">
        <v>3083</v>
      </c>
      <c r="AD2223" s="214">
        <v>43370</v>
      </c>
      <c r="AE2223" s="202" t="s">
        <v>257</v>
      </c>
      <c r="AF2223" s="202" t="s">
        <v>295</v>
      </c>
      <c r="AG2223" s="202" t="s">
        <v>2884</v>
      </c>
      <c r="AH2223"/>
      <c r="AI2223" s="202" t="s">
        <v>4932</v>
      </c>
      <c r="AJ2223" s="151" t="str">
        <f t="shared" si="34"/>
        <v>FS</v>
      </c>
      <c r="AK2223" s="151" t="b">
        <f>ISNUMBER(SEARCH("IRT",Table1[[#This Row],[Current_Status]]))</f>
        <v>0</v>
      </c>
      <c r="AL2223" s="152">
        <f>YEAR(Table1[[#This Row],[Project_Initiated]])</f>
        <v>2018</v>
      </c>
      <c r="AM2223" s="87">
        <v>43800</v>
      </c>
      <c r="AN2223" s="87" t="str">
        <f>IF(AND(Table1[[#This Row],[Completed Date]]&gt;="07/01/2019"+0,Table1[[#This Row],[Completed Date]]&lt;="6/30/2020"+0),"FY 19-20",IF(AND(Table1[[#This Row],[Completed Date]]&gt;="07/01/2018"+0,Table1[[#This Row],[Completed Date]]&lt;="6/30/2019"+0),"FY 18-19",""))</f>
        <v/>
      </c>
      <c r="AO2223" s="152" t="str">
        <f>IFERROR(FIND("R",Table1[[#This Row],[FS_Priority]]),"")</f>
        <v/>
      </c>
    </row>
    <row r="2224" spans="1:41" hidden="1" x14ac:dyDescent="0.25">
      <c r="A2224" s="202" t="s">
        <v>3732</v>
      </c>
      <c r="B2224" s="202" t="s">
        <v>295</v>
      </c>
      <c r="C2224" s="202" t="s">
        <v>3732</v>
      </c>
      <c r="D2224" s="213" t="b">
        <v>0</v>
      </c>
      <c r="E2224" s="202" t="s">
        <v>21</v>
      </c>
      <c r="F2224" s="202" t="s">
        <v>3733</v>
      </c>
      <c r="G2224" s="202" t="s">
        <v>4455</v>
      </c>
      <c r="H2224" s="202" t="s">
        <v>407</v>
      </c>
      <c r="I2224" s="202" t="s">
        <v>4378</v>
      </c>
      <c r="J2224" s="202" t="s">
        <v>2827</v>
      </c>
      <c r="K2224" s="202" t="s">
        <v>3774</v>
      </c>
      <c r="L2224" s="202" t="s">
        <v>4821</v>
      </c>
      <c r="M2224" s="202" t="s">
        <v>3777</v>
      </c>
      <c r="N2224" s="202" t="s">
        <v>295</v>
      </c>
      <c r="O2224" s="202" t="s">
        <v>4379</v>
      </c>
      <c r="Q2224" s="202" t="s">
        <v>3588</v>
      </c>
      <c r="R2224" s="202" t="s">
        <v>295</v>
      </c>
      <c r="S2224" s="213" t="b">
        <v>0</v>
      </c>
      <c r="V2224" s="212">
        <v>43375</v>
      </c>
      <c r="W2224" s="202" t="s">
        <v>295</v>
      </c>
      <c r="X2224"/>
      <c r="Z2224" s="202" t="s">
        <v>295</v>
      </c>
      <c r="AC2224" s="202" t="s">
        <v>295</v>
      </c>
      <c r="AD2224" s="212">
        <v>43370</v>
      </c>
      <c r="AE2224" s="202" t="s">
        <v>257</v>
      </c>
      <c r="AF2224" s="202" t="s">
        <v>5127</v>
      </c>
      <c r="AG2224" s="202" t="s">
        <v>2884</v>
      </c>
      <c r="AH2224" s="167"/>
      <c r="AI2224" s="202" t="s">
        <v>4934</v>
      </c>
      <c r="AJ2224" s="151" t="str">
        <f t="shared" si="34"/>
        <v>FS</v>
      </c>
      <c r="AK2224" s="151" t="b">
        <f>ISNUMBER(SEARCH("IRT",Table1[[#This Row],[Current_Status]]))</f>
        <v>0</v>
      </c>
      <c r="AL2224" s="152">
        <f>YEAR(Table1[[#This Row],[Project_Initiated]])</f>
        <v>2018</v>
      </c>
      <c r="AM2224" s="87">
        <v>43800</v>
      </c>
      <c r="AN2224" s="87" t="str">
        <f>IF(AND(Table1[[#This Row],[Completed Date]]&gt;="07/01/2019"+0,Table1[[#This Row],[Completed Date]]&lt;="6/30/2020"+0),"FY 19-20",IF(AND(Table1[[#This Row],[Completed Date]]&gt;="07/01/2018"+0,Table1[[#This Row],[Completed Date]]&lt;="6/30/2019"+0),"FY 18-19",""))</f>
        <v/>
      </c>
      <c r="AO2224" s="152">
        <f>IFERROR(FIND("R",Table1[[#This Row],[FS_Priority]]),"")</f>
        <v>1</v>
      </c>
    </row>
    <row r="2225" spans="1:41" hidden="1" x14ac:dyDescent="0.25">
      <c r="A2225" s="202" t="s">
        <v>1039</v>
      </c>
      <c r="B2225" s="202" t="s">
        <v>295</v>
      </c>
      <c r="C2225" s="202" t="s">
        <v>1039</v>
      </c>
      <c r="D2225" s="213" t="b">
        <v>0</v>
      </c>
      <c r="E2225" s="202" t="s">
        <v>76</v>
      </c>
      <c r="F2225" s="202" t="s">
        <v>3318</v>
      </c>
      <c r="G2225" s="202" t="s">
        <v>295</v>
      </c>
      <c r="H2225" s="202" t="s">
        <v>531</v>
      </c>
      <c r="I2225" s="202" t="s">
        <v>3886</v>
      </c>
      <c r="J2225" s="202" t="s">
        <v>2838</v>
      </c>
      <c r="K2225" s="202" t="s">
        <v>3856</v>
      </c>
      <c r="L2225" s="202" t="s">
        <v>77</v>
      </c>
      <c r="M2225" s="202" t="s">
        <v>3859</v>
      </c>
      <c r="N2225" s="202" t="s">
        <v>295</v>
      </c>
      <c r="O2225" s="202" t="s">
        <v>243</v>
      </c>
      <c r="Q2225" s="202" t="s">
        <v>264</v>
      </c>
      <c r="R2225" s="202" t="s">
        <v>295</v>
      </c>
      <c r="S2225" s="213" t="b">
        <v>0</v>
      </c>
      <c r="V2225" s="212">
        <v>43376</v>
      </c>
      <c r="W2225" s="202" t="s">
        <v>295</v>
      </c>
      <c r="X2225"/>
      <c r="Z2225" s="202" t="s">
        <v>295</v>
      </c>
      <c r="AC2225" s="202" t="s">
        <v>3040</v>
      </c>
      <c r="AE2225" s="202" t="s">
        <v>243</v>
      </c>
      <c r="AF2225" s="202" t="s">
        <v>295</v>
      </c>
      <c r="AG2225" s="202" t="s">
        <v>624</v>
      </c>
      <c r="AH2225" s="212">
        <v>43528</v>
      </c>
      <c r="AI2225" s="202" t="s">
        <v>4937</v>
      </c>
      <c r="AJ2225" s="151" t="str">
        <f t="shared" si="34"/>
        <v>FS</v>
      </c>
      <c r="AK2225" s="151" t="b">
        <f>ISNUMBER(SEARCH("IRT",Table1[[#This Row],[Current_Status]]))</f>
        <v>0</v>
      </c>
      <c r="AL2225" s="152">
        <f>YEAR(Table1[[#This Row],[Project_Initiated]])</f>
        <v>2018</v>
      </c>
      <c r="AM2225" s="87">
        <v>43800</v>
      </c>
      <c r="AN2225" s="87" t="str">
        <f>IF(AND(Table1[[#This Row],[Completed Date]]&gt;="07/01/2019"+0,Table1[[#This Row],[Completed Date]]&lt;="6/30/2020"+0),"FY 19-20",IF(AND(Table1[[#This Row],[Completed Date]]&gt;="07/01/2018"+0,Table1[[#This Row],[Completed Date]]&lt;="6/30/2019"+0),"FY 18-19",""))</f>
        <v>FY 18-19</v>
      </c>
      <c r="AO2225" s="152" t="str">
        <f>IFERROR(FIND("R",Table1[[#This Row],[FS_Priority]]),"")</f>
        <v/>
      </c>
    </row>
    <row r="2226" spans="1:41" hidden="1" x14ac:dyDescent="0.25">
      <c r="A2226" s="202" t="s">
        <v>1040</v>
      </c>
      <c r="B2226" s="202" t="s">
        <v>295</v>
      </c>
      <c r="C2226" s="202" t="s">
        <v>1040</v>
      </c>
      <c r="D2226" s="213" t="b">
        <v>0</v>
      </c>
      <c r="E2226" s="202" t="s">
        <v>141</v>
      </c>
      <c r="F2226" s="202" t="s">
        <v>3374</v>
      </c>
      <c r="G2226" s="202" t="s">
        <v>295</v>
      </c>
      <c r="H2226" s="202" t="s">
        <v>549</v>
      </c>
      <c r="I2226" s="202" t="s">
        <v>3981</v>
      </c>
      <c r="J2226" s="202" t="s">
        <v>2838</v>
      </c>
      <c r="K2226" s="202" t="s">
        <v>3951</v>
      </c>
      <c r="L2226" s="202" t="s">
        <v>381</v>
      </c>
      <c r="M2226" s="202" t="s">
        <v>3982</v>
      </c>
      <c r="N2226" s="202" t="s">
        <v>295</v>
      </c>
      <c r="O2226" s="202" t="s">
        <v>243</v>
      </c>
      <c r="Q2226" s="202" t="s">
        <v>295</v>
      </c>
      <c r="R2226" s="202" t="s">
        <v>295</v>
      </c>
      <c r="S2226" s="213" t="b">
        <v>0</v>
      </c>
      <c r="V2226" s="212">
        <v>43376</v>
      </c>
      <c r="W2226" s="202" t="s">
        <v>295</v>
      </c>
      <c r="X2226"/>
      <c r="Z2226" s="202" t="s">
        <v>295</v>
      </c>
      <c r="AC2226" s="202" t="s">
        <v>624</v>
      </c>
      <c r="AE2226" s="202" t="s">
        <v>243</v>
      </c>
      <c r="AF2226" s="202" t="s">
        <v>295</v>
      </c>
      <c r="AG2226" s="202" t="s">
        <v>624</v>
      </c>
      <c r="AH2226" s="212">
        <v>43405</v>
      </c>
      <c r="AI2226" s="202" t="s">
        <v>4937</v>
      </c>
      <c r="AJ2226" s="151" t="str">
        <f t="shared" si="34"/>
        <v>FS</v>
      </c>
      <c r="AK2226" s="151" t="b">
        <f>ISNUMBER(SEARCH("IRT",Table1[[#This Row],[Current_Status]]))</f>
        <v>0</v>
      </c>
      <c r="AL2226" s="152">
        <f>YEAR(Table1[[#This Row],[Project_Initiated]])</f>
        <v>2018</v>
      </c>
      <c r="AM2226" s="87">
        <v>43800</v>
      </c>
      <c r="AN2226" s="87" t="str">
        <f>IF(AND(Table1[[#This Row],[Completed Date]]&gt;="07/01/2019"+0,Table1[[#This Row],[Completed Date]]&lt;="6/30/2020"+0),"FY 19-20",IF(AND(Table1[[#This Row],[Completed Date]]&gt;="07/01/2018"+0,Table1[[#This Row],[Completed Date]]&lt;="6/30/2019"+0),"FY 18-19",""))</f>
        <v>FY 18-19</v>
      </c>
      <c r="AO2226" s="152" t="str">
        <f>IFERROR(FIND("R",Table1[[#This Row],[FS_Priority]]),"")</f>
        <v/>
      </c>
    </row>
    <row r="2227" spans="1:41" hidden="1" x14ac:dyDescent="0.25">
      <c r="A2227" s="202" t="s">
        <v>1041</v>
      </c>
      <c r="B2227" s="202" t="s">
        <v>295</v>
      </c>
      <c r="C2227" s="202" t="s">
        <v>1041</v>
      </c>
      <c r="D2227" s="213" t="b">
        <v>0</v>
      </c>
      <c r="E2227" s="202" t="s">
        <v>141</v>
      </c>
      <c r="F2227" s="202" t="s">
        <v>3409</v>
      </c>
      <c r="G2227" s="202" t="s">
        <v>295</v>
      </c>
      <c r="H2227" s="202" t="s">
        <v>549</v>
      </c>
      <c r="I2227" s="202" t="s">
        <v>43</v>
      </c>
      <c r="J2227" s="202" t="s">
        <v>2838</v>
      </c>
      <c r="K2227" s="202" t="s">
        <v>3951</v>
      </c>
      <c r="L2227" s="202" t="s">
        <v>381</v>
      </c>
      <c r="M2227" s="202" t="s">
        <v>4004</v>
      </c>
      <c r="N2227" s="202" t="s">
        <v>295</v>
      </c>
      <c r="O2227" s="202" t="s">
        <v>243</v>
      </c>
      <c r="Q2227" s="202" t="s">
        <v>326</v>
      </c>
      <c r="R2227" s="202" t="s">
        <v>295</v>
      </c>
      <c r="S2227" s="213" t="b">
        <v>0</v>
      </c>
      <c r="V2227" s="212">
        <v>43376</v>
      </c>
      <c r="W2227" s="202" t="s">
        <v>295</v>
      </c>
      <c r="X2227"/>
      <c r="Z2227" s="202" t="s">
        <v>295</v>
      </c>
      <c r="AC2227" s="202" t="s">
        <v>2998</v>
      </c>
      <c r="AE2227" s="202" t="s">
        <v>243</v>
      </c>
      <c r="AF2227" s="202" t="s">
        <v>295</v>
      </c>
      <c r="AG2227" s="202" t="s">
        <v>624</v>
      </c>
      <c r="AH2227" s="212">
        <v>43497</v>
      </c>
      <c r="AI2227" s="202" t="s">
        <v>4937</v>
      </c>
      <c r="AJ2227" s="151" t="str">
        <f t="shared" si="34"/>
        <v>FS</v>
      </c>
      <c r="AK2227" s="151" t="b">
        <f>ISNUMBER(SEARCH("IRT",Table1[[#This Row],[Current_Status]]))</f>
        <v>0</v>
      </c>
      <c r="AL2227" s="152">
        <f>YEAR(Table1[[#This Row],[Project_Initiated]])</f>
        <v>2018</v>
      </c>
      <c r="AM2227" s="87">
        <v>43800</v>
      </c>
      <c r="AN2227" s="87" t="str">
        <f>IF(AND(Table1[[#This Row],[Completed Date]]&gt;="07/01/2019"+0,Table1[[#This Row],[Completed Date]]&lt;="6/30/2020"+0),"FY 19-20",IF(AND(Table1[[#This Row],[Completed Date]]&gt;="07/01/2018"+0,Table1[[#This Row],[Completed Date]]&lt;="6/30/2019"+0),"FY 18-19",""))</f>
        <v>FY 18-19</v>
      </c>
      <c r="AO2227" s="152" t="str">
        <f>IFERROR(FIND("R",Table1[[#This Row],[FS_Priority]]),"")</f>
        <v/>
      </c>
    </row>
    <row r="2228" spans="1:41" hidden="1" x14ac:dyDescent="0.25">
      <c r="A2228" s="202" t="s">
        <v>1042</v>
      </c>
      <c r="B2228" s="202" t="s">
        <v>295</v>
      </c>
      <c r="C2228" s="202" t="s">
        <v>1042</v>
      </c>
      <c r="D2228" s="213" t="b">
        <v>0</v>
      </c>
      <c r="E2228" s="202" t="s">
        <v>76</v>
      </c>
      <c r="F2228" s="202" t="s">
        <v>3312</v>
      </c>
      <c r="G2228" s="202" t="s">
        <v>295</v>
      </c>
      <c r="H2228" s="202" t="s">
        <v>1092</v>
      </c>
      <c r="I2228" s="202" t="s">
        <v>3882</v>
      </c>
      <c r="J2228" s="202" t="s">
        <v>2838</v>
      </c>
      <c r="K2228" s="202" t="s">
        <v>3856</v>
      </c>
      <c r="L2228" s="202" t="s">
        <v>77</v>
      </c>
      <c r="M2228" s="202" t="s">
        <v>3859</v>
      </c>
      <c r="N2228" s="202" t="s">
        <v>295</v>
      </c>
      <c r="O2228" s="202" t="s">
        <v>263</v>
      </c>
      <c r="Q2228" s="202" t="s">
        <v>309</v>
      </c>
      <c r="R2228" s="202" t="s">
        <v>295</v>
      </c>
      <c r="S2228" s="213" t="b">
        <v>0</v>
      </c>
      <c r="V2228" s="212">
        <v>43376</v>
      </c>
      <c r="W2228" s="202" t="s">
        <v>295</v>
      </c>
      <c r="X2228"/>
      <c r="Z2228" s="202" t="s">
        <v>295</v>
      </c>
      <c r="AC2228" s="202" t="s">
        <v>2897</v>
      </c>
      <c r="AD2228" s="212">
        <v>43376</v>
      </c>
      <c r="AE2228" s="202" t="s">
        <v>583</v>
      </c>
      <c r="AF2228" s="202" t="s">
        <v>295</v>
      </c>
      <c r="AG2228" s="202" t="s">
        <v>2884</v>
      </c>
      <c r="AH2228" s="212">
        <v>43448</v>
      </c>
      <c r="AI2228" s="202" t="s">
        <v>4932</v>
      </c>
      <c r="AJ2228" s="151" t="str">
        <f t="shared" si="34"/>
        <v>FS</v>
      </c>
      <c r="AK2228" s="151" t="b">
        <f>ISNUMBER(SEARCH("IRT",Table1[[#This Row],[Current_Status]]))</f>
        <v>0</v>
      </c>
      <c r="AL2228" s="152">
        <f>YEAR(Table1[[#This Row],[Project_Initiated]])</f>
        <v>2018</v>
      </c>
      <c r="AM2228" s="87">
        <v>43800</v>
      </c>
      <c r="AN2228" s="87" t="str">
        <f>IF(AND(Table1[[#This Row],[Completed Date]]&gt;="07/01/2019"+0,Table1[[#This Row],[Completed Date]]&lt;="6/30/2020"+0),"FY 19-20",IF(AND(Table1[[#This Row],[Completed Date]]&gt;="07/01/2018"+0,Table1[[#This Row],[Completed Date]]&lt;="6/30/2019"+0),"FY 18-19",""))</f>
        <v>FY 18-19</v>
      </c>
      <c r="AO2228" s="152" t="str">
        <f>IFERROR(FIND("R",Table1[[#This Row],[FS_Priority]]),"")</f>
        <v/>
      </c>
    </row>
    <row r="2229" spans="1:41" hidden="1" x14ac:dyDescent="0.25">
      <c r="A2229" s="202" t="s">
        <v>1043</v>
      </c>
      <c r="B2229" s="202" t="s">
        <v>295</v>
      </c>
      <c r="C2229" s="202" t="s">
        <v>1043</v>
      </c>
      <c r="D2229" s="213" t="b">
        <v>0</v>
      </c>
      <c r="E2229" s="202" t="s">
        <v>4804</v>
      </c>
      <c r="F2229" s="202" t="s">
        <v>3266</v>
      </c>
      <c r="G2229" s="202" t="s">
        <v>4403</v>
      </c>
      <c r="H2229" s="202" t="s">
        <v>1044</v>
      </c>
      <c r="I2229" s="202" t="s">
        <v>295</v>
      </c>
      <c r="J2229" s="202" t="s">
        <v>2851</v>
      </c>
      <c r="K2229" s="202" t="s">
        <v>3793</v>
      </c>
      <c r="L2229" s="202" t="s">
        <v>332</v>
      </c>
      <c r="M2229" s="202" t="s">
        <v>3796</v>
      </c>
      <c r="N2229" s="202" t="s">
        <v>295</v>
      </c>
      <c r="O2229" s="202" t="s">
        <v>295</v>
      </c>
      <c r="Q2229" s="202" t="s">
        <v>295</v>
      </c>
      <c r="R2229" s="202" t="s">
        <v>295</v>
      </c>
      <c r="S2229" s="213" t="b">
        <v>0</v>
      </c>
      <c r="V2229" s="212">
        <v>43376</v>
      </c>
      <c r="W2229" s="202" t="s">
        <v>295</v>
      </c>
      <c r="X2229"/>
      <c r="Z2229" s="202" t="s">
        <v>295</v>
      </c>
      <c r="AC2229" s="202" t="s">
        <v>295</v>
      </c>
      <c r="AE2229" s="202" t="s">
        <v>295</v>
      </c>
      <c r="AF2229" s="202" t="s">
        <v>295</v>
      </c>
      <c r="AG2229" s="202" t="s">
        <v>295</v>
      </c>
      <c r="AH2229" s="212">
        <v>43479</v>
      </c>
      <c r="AI2229" s="202" t="s">
        <v>4937</v>
      </c>
      <c r="AJ2229" s="151" t="str">
        <f t="shared" si="34"/>
        <v>FS</v>
      </c>
      <c r="AK2229" s="151" t="b">
        <f>ISNUMBER(SEARCH("IRT",Table1[[#This Row],[Current_Status]]))</f>
        <v>0</v>
      </c>
      <c r="AL2229" s="152">
        <f>YEAR(Table1[[#This Row],[Project_Initiated]])</f>
        <v>2018</v>
      </c>
      <c r="AM2229" s="87">
        <v>43800</v>
      </c>
      <c r="AN2229" s="87" t="str">
        <f>IF(AND(Table1[[#This Row],[Completed Date]]&gt;="07/01/2019"+0,Table1[[#This Row],[Completed Date]]&lt;="6/30/2020"+0),"FY 19-20",IF(AND(Table1[[#This Row],[Completed Date]]&gt;="07/01/2018"+0,Table1[[#This Row],[Completed Date]]&lt;="6/30/2019"+0),"FY 18-19",""))</f>
        <v>FY 18-19</v>
      </c>
      <c r="AO2229" s="152" t="str">
        <f>IFERROR(FIND("R",Table1[[#This Row],[FS_Priority]]),"")</f>
        <v/>
      </c>
    </row>
    <row r="2230" spans="1:41" hidden="1" x14ac:dyDescent="0.25">
      <c r="A2230" s="202" t="s">
        <v>1045</v>
      </c>
      <c r="B2230" s="202" t="s">
        <v>295</v>
      </c>
      <c r="C2230" s="202" t="s">
        <v>1045</v>
      </c>
      <c r="D2230" s="213" t="b">
        <v>0</v>
      </c>
      <c r="E2230" s="202" t="s">
        <v>151</v>
      </c>
      <c r="F2230" s="202" t="s">
        <v>3521</v>
      </c>
      <c r="G2230" s="202" t="s">
        <v>295</v>
      </c>
      <c r="H2230" s="202" t="s">
        <v>556</v>
      </c>
      <c r="I2230" s="202" t="s">
        <v>4107</v>
      </c>
      <c r="J2230" s="202" t="s">
        <v>2838</v>
      </c>
      <c r="K2230" s="202" t="s">
        <v>4035</v>
      </c>
      <c r="L2230" s="202" t="s">
        <v>153</v>
      </c>
      <c r="M2230" s="202" t="s">
        <v>4108</v>
      </c>
      <c r="N2230" s="202" t="s">
        <v>295</v>
      </c>
      <c r="O2230" s="202" t="s">
        <v>243</v>
      </c>
      <c r="Q2230" s="202" t="s">
        <v>323</v>
      </c>
      <c r="R2230" s="202" t="s">
        <v>295</v>
      </c>
      <c r="S2230" s="213" t="b">
        <v>0</v>
      </c>
      <c r="V2230" s="212">
        <v>43377</v>
      </c>
      <c r="W2230" s="202" t="s">
        <v>295</v>
      </c>
      <c r="X2230"/>
      <c r="Z2230" s="202" t="s">
        <v>295</v>
      </c>
      <c r="AC2230" s="202" t="s">
        <v>3003</v>
      </c>
      <c r="AE2230" s="202" t="s">
        <v>243</v>
      </c>
      <c r="AF2230" s="202" t="s">
        <v>295</v>
      </c>
      <c r="AG2230" s="202" t="s">
        <v>624</v>
      </c>
      <c r="AH2230" s="212">
        <v>43504</v>
      </c>
      <c r="AI2230" s="202" t="s">
        <v>4937</v>
      </c>
      <c r="AJ2230" s="151" t="str">
        <f t="shared" si="34"/>
        <v>FS</v>
      </c>
      <c r="AK2230" s="151" t="b">
        <f>ISNUMBER(SEARCH("IRT",Table1[[#This Row],[Current_Status]]))</f>
        <v>0</v>
      </c>
      <c r="AL2230" s="152">
        <f>YEAR(Table1[[#This Row],[Project_Initiated]])</f>
        <v>2018</v>
      </c>
      <c r="AM2230" s="87">
        <v>43800</v>
      </c>
      <c r="AN2230" s="87" t="str">
        <f>IF(AND(Table1[[#This Row],[Completed Date]]&gt;="07/01/2019"+0,Table1[[#This Row],[Completed Date]]&lt;="6/30/2020"+0),"FY 19-20",IF(AND(Table1[[#This Row],[Completed Date]]&gt;="07/01/2018"+0,Table1[[#This Row],[Completed Date]]&lt;="6/30/2019"+0),"FY 18-19",""))</f>
        <v>FY 18-19</v>
      </c>
      <c r="AO2230" s="152" t="str">
        <f>IFERROR(FIND("R",Table1[[#This Row],[FS_Priority]]),"")</f>
        <v/>
      </c>
    </row>
    <row r="2231" spans="1:41" hidden="1" x14ac:dyDescent="0.25">
      <c r="A2231" s="202" t="s">
        <v>1046</v>
      </c>
      <c r="B2231" s="202" t="s">
        <v>295</v>
      </c>
      <c r="C2231" s="202" t="s">
        <v>1046</v>
      </c>
      <c r="D2231" s="213" t="b">
        <v>0</v>
      </c>
      <c r="E2231" s="202" t="s">
        <v>151</v>
      </c>
      <c r="F2231" s="202" t="s">
        <v>3458</v>
      </c>
      <c r="G2231" s="202" t="s">
        <v>295</v>
      </c>
      <c r="H2231" s="202" t="s">
        <v>544</v>
      </c>
      <c r="I2231" s="202" t="s">
        <v>4042</v>
      </c>
      <c r="J2231" s="202" t="s">
        <v>2854</v>
      </c>
      <c r="K2231" s="202" t="s">
        <v>4035</v>
      </c>
      <c r="L2231" s="202" t="s">
        <v>153</v>
      </c>
      <c r="M2231" s="202" t="s">
        <v>4040</v>
      </c>
      <c r="N2231" s="202" t="s">
        <v>295</v>
      </c>
      <c r="O2231" s="202" t="s">
        <v>243</v>
      </c>
      <c r="Q2231" s="202" t="s">
        <v>295</v>
      </c>
      <c r="R2231" s="202" t="s">
        <v>295</v>
      </c>
      <c r="S2231" s="213" t="b">
        <v>0</v>
      </c>
      <c r="V2231" s="212">
        <v>43377</v>
      </c>
      <c r="W2231" s="202" t="s">
        <v>295</v>
      </c>
      <c r="X2231"/>
      <c r="Z2231" s="202" t="s">
        <v>295</v>
      </c>
      <c r="AC2231" s="202" t="s">
        <v>624</v>
      </c>
      <c r="AE2231" s="202" t="s">
        <v>243</v>
      </c>
      <c r="AF2231" s="202" t="s">
        <v>295</v>
      </c>
      <c r="AG2231" s="202" t="s">
        <v>624</v>
      </c>
      <c r="AH2231" s="212">
        <v>43377</v>
      </c>
      <c r="AI2231" s="202" t="s">
        <v>4937</v>
      </c>
      <c r="AJ2231" s="151" t="str">
        <f t="shared" si="34"/>
        <v>FS</v>
      </c>
      <c r="AK2231" s="151" t="b">
        <f>ISNUMBER(SEARCH("IRT",Table1[[#This Row],[Current_Status]]))</f>
        <v>0</v>
      </c>
      <c r="AL2231" s="152">
        <f>YEAR(Table1[[#This Row],[Project_Initiated]])</f>
        <v>2018</v>
      </c>
      <c r="AM2231" s="87">
        <v>43800</v>
      </c>
      <c r="AN2231" s="87" t="str">
        <f>IF(AND(Table1[[#This Row],[Completed Date]]&gt;="07/01/2019"+0,Table1[[#This Row],[Completed Date]]&lt;="6/30/2020"+0),"FY 19-20",IF(AND(Table1[[#This Row],[Completed Date]]&gt;="07/01/2018"+0,Table1[[#This Row],[Completed Date]]&lt;="6/30/2019"+0),"FY 18-19",""))</f>
        <v>FY 18-19</v>
      </c>
      <c r="AO2231" s="152" t="str">
        <f>IFERROR(FIND("R",Table1[[#This Row],[FS_Priority]]),"")</f>
        <v/>
      </c>
    </row>
    <row r="2232" spans="1:41" hidden="1" x14ac:dyDescent="0.25">
      <c r="A2232" s="202" t="s">
        <v>1047</v>
      </c>
      <c r="B2232" s="202" t="s">
        <v>295</v>
      </c>
      <c r="C2232" s="202" t="s">
        <v>1047</v>
      </c>
      <c r="D2232" s="213" t="b">
        <v>0</v>
      </c>
      <c r="E2232" s="202" t="s">
        <v>76</v>
      </c>
      <c r="F2232" s="202" t="s">
        <v>3320</v>
      </c>
      <c r="G2232" s="202" t="s">
        <v>295</v>
      </c>
      <c r="H2232" s="202" t="s">
        <v>1092</v>
      </c>
      <c r="I2232" s="202" t="s">
        <v>296</v>
      </c>
      <c r="J2232" s="202" t="s">
        <v>2838</v>
      </c>
      <c r="K2232" s="202" t="s">
        <v>3856</v>
      </c>
      <c r="L2232" s="202" t="s">
        <v>77</v>
      </c>
      <c r="M2232" s="202" t="s">
        <v>3859</v>
      </c>
      <c r="N2232" s="202" t="s">
        <v>295</v>
      </c>
      <c r="O2232" s="202" t="s">
        <v>243</v>
      </c>
      <c r="Q2232" s="202" t="s">
        <v>323</v>
      </c>
      <c r="R2232" s="202" t="s">
        <v>295</v>
      </c>
      <c r="S2232" s="213" t="b">
        <v>0</v>
      </c>
      <c r="V2232" s="212">
        <v>43378</v>
      </c>
      <c r="W2232" s="202" t="s">
        <v>295</v>
      </c>
      <c r="X2232"/>
      <c r="Z2232" s="202" t="s">
        <v>295</v>
      </c>
      <c r="AC2232" s="202" t="s">
        <v>3040</v>
      </c>
      <c r="AE2232" s="202" t="s">
        <v>243</v>
      </c>
      <c r="AF2232" s="202" t="s">
        <v>295</v>
      </c>
      <c r="AG2232" s="202" t="s">
        <v>624</v>
      </c>
      <c r="AH2232" s="212">
        <v>43528</v>
      </c>
      <c r="AI2232" s="202" t="s">
        <v>4937</v>
      </c>
      <c r="AJ2232" s="151" t="str">
        <f t="shared" si="34"/>
        <v>FS</v>
      </c>
      <c r="AK2232" s="151" t="b">
        <f>ISNUMBER(SEARCH("IRT",Table1[[#This Row],[Current_Status]]))</f>
        <v>0</v>
      </c>
      <c r="AL2232" s="152">
        <f>YEAR(Table1[[#This Row],[Project_Initiated]])</f>
        <v>2018</v>
      </c>
      <c r="AM2232" s="87">
        <v>43800</v>
      </c>
      <c r="AN2232" s="87" t="str">
        <f>IF(AND(Table1[[#This Row],[Completed Date]]&gt;="07/01/2019"+0,Table1[[#This Row],[Completed Date]]&lt;="6/30/2020"+0),"FY 19-20",IF(AND(Table1[[#This Row],[Completed Date]]&gt;="07/01/2018"+0,Table1[[#This Row],[Completed Date]]&lt;="6/30/2019"+0),"FY 18-19",""))</f>
        <v>FY 18-19</v>
      </c>
      <c r="AO2232" s="152" t="str">
        <f>IFERROR(FIND("R",Table1[[#This Row],[FS_Priority]]),"")</f>
        <v/>
      </c>
    </row>
    <row r="2233" spans="1:41" hidden="1" x14ac:dyDescent="0.25">
      <c r="A2233" s="202" t="s">
        <v>1048</v>
      </c>
      <c r="B2233" s="202" t="s">
        <v>295</v>
      </c>
      <c r="C2233" s="202" t="s">
        <v>1048</v>
      </c>
      <c r="D2233" s="213" t="b">
        <v>0</v>
      </c>
      <c r="E2233" s="202" t="s">
        <v>151</v>
      </c>
      <c r="F2233" s="202" t="s">
        <v>3482</v>
      </c>
      <c r="G2233" s="202" t="s">
        <v>3108</v>
      </c>
      <c r="H2233" s="202" t="s">
        <v>558</v>
      </c>
      <c r="I2233" s="202" t="s">
        <v>4077</v>
      </c>
      <c r="J2233" s="202" t="s">
        <v>2851</v>
      </c>
      <c r="K2233" s="202" t="s">
        <v>4035</v>
      </c>
      <c r="L2233" s="202" t="s">
        <v>153</v>
      </c>
      <c r="M2233" s="202" t="s">
        <v>3906</v>
      </c>
      <c r="N2233" s="202" t="s">
        <v>295</v>
      </c>
      <c r="O2233" s="202" t="s">
        <v>263</v>
      </c>
      <c r="Q2233" s="202" t="s">
        <v>3067</v>
      </c>
      <c r="R2233" s="202" t="s">
        <v>295</v>
      </c>
      <c r="S2233" s="213" t="b">
        <v>0</v>
      </c>
      <c r="V2233" s="212">
        <v>43378</v>
      </c>
      <c r="W2233" s="202" t="s">
        <v>295</v>
      </c>
      <c r="X2233"/>
      <c r="Z2233" s="202" t="s">
        <v>295</v>
      </c>
      <c r="AC2233" s="202" t="s">
        <v>295</v>
      </c>
      <c r="AD2233" s="214">
        <v>43383</v>
      </c>
      <c r="AE2233" s="202" t="s">
        <v>583</v>
      </c>
      <c r="AF2233" s="202" t="s">
        <v>5128</v>
      </c>
      <c r="AG2233" s="202" t="s">
        <v>624</v>
      </c>
      <c r="AH2233" s="212">
        <v>43559</v>
      </c>
      <c r="AI2233" s="202" t="s">
        <v>4934</v>
      </c>
      <c r="AJ2233" s="151" t="str">
        <f t="shared" si="34"/>
        <v>FS</v>
      </c>
      <c r="AK2233" s="151" t="b">
        <f>ISNUMBER(SEARCH("IRT",Table1[[#This Row],[Current_Status]]))</f>
        <v>0</v>
      </c>
      <c r="AL2233" s="152">
        <f>YEAR(Table1[[#This Row],[Project_Initiated]])</f>
        <v>2018</v>
      </c>
      <c r="AM2233" s="87">
        <v>43800</v>
      </c>
      <c r="AN2233" s="87" t="str">
        <f>IF(AND(Table1[[#This Row],[Completed Date]]&gt;="07/01/2019"+0,Table1[[#This Row],[Completed Date]]&lt;="6/30/2020"+0),"FY 19-20",IF(AND(Table1[[#This Row],[Completed Date]]&gt;="07/01/2018"+0,Table1[[#This Row],[Completed Date]]&lt;="6/30/2019"+0),"FY 18-19",""))</f>
        <v>FY 18-19</v>
      </c>
      <c r="AO2233" s="152" t="str">
        <f>IFERROR(FIND("R",Table1[[#This Row],[FS_Priority]]),"")</f>
        <v/>
      </c>
    </row>
    <row r="2234" spans="1:41" hidden="1" x14ac:dyDescent="0.25">
      <c r="A2234" s="202" t="s">
        <v>1049</v>
      </c>
      <c r="B2234" s="202" t="s">
        <v>295</v>
      </c>
      <c r="C2234" s="202" t="s">
        <v>1049</v>
      </c>
      <c r="D2234" s="213" t="b">
        <v>0</v>
      </c>
      <c r="E2234" s="202" t="s">
        <v>4761</v>
      </c>
      <c r="F2234" s="202" t="s">
        <v>3653</v>
      </c>
      <c r="G2234" s="202" t="s">
        <v>295</v>
      </c>
      <c r="H2234" s="202" t="s">
        <v>75</v>
      </c>
      <c r="I2234" s="202" t="s">
        <v>4290</v>
      </c>
      <c r="J2234" s="202" t="s">
        <v>2838</v>
      </c>
      <c r="K2234" s="202" t="s">
        <v>4289</v>
      </c>
      <c r="L2234" s="202" t="s">
        <v>523</v>
      </c>
      <c r="M2234" s="202" t="s">
        <v>4291</v>
      </c>
      <c r="N2234" s="202" t="s">
        <v>295</v>
      </c>
      <c r="O2234" s="202" t="s">
        <v>243</v>
      </c>
      <c r="Q2234" s="202" t="s">
        <v>320</v>
      </c>
      <c r="R2234" s="202" t="s">
        <v>295</v>
      </c>
      <c r="S2234" s="213" t="b">
        <v>0</v>
      </c>
      <c r="V2234" s="212">
        <v>43381</v>
      </c>
      <c r="W2234" s="202" t="s">
        <v>295</v>
      </c>
      <c r="X2234"/>
      <c r="Z2234" s="202" t="s">
        <v>295</v>
      </c>
      <c r="AC2234" s="202" t="s">
        <v>3003</v>
      </c>
      <c r="AD2234" s="167"/>
      <c r="AE2234" s="202" t="s">
        <v>243</v>
      </c>
      <c r="AF2234" s="202" t="s">
        <v>295</v>
      </c>
      <c r="AG2234" s="202" t="s">
        <v>624</v>
      </c>
      <c r="AH2234" s="212">
        <v>43504</v>
      </c>
      <c r="AI2234" s="202" t="s">
        <v>4937</v>
      </c>
      <c r="AJ2234" s="151" t="str">
        <f t="shared" si="34"/>
        <v>FS</v>
      </c>
      <c r="AK2234" s="151" t="b">
        <f>ISNUMBER(SEARCH("IRT",Table1[[#This Row],[Current_Status]]))</f>
        <v>0</v>
      </c>
      <c r="AL2234" s="152">
        <f>YEAR(Table1[[#This Row],[Project_Initiated]])</f>
        <v>2018</v>
      </c>
      <c r="AM2234" s="87">
        <v>43800</v>
      </c>
      <c r="AN2234" s="87" t="str">
        <f>IF(AND(Table1[[#This Row],[Completed Date]]&gt;="07/01/2019"+0,Table1[[#This Row],[Completed Date]]&lt;="6/30/2020"+0),"FY 19-20",IF(AND(Table1[[#This Row],[Completed Date]]&gt;="07/01/2018"+0,Table1[[#This Row],[Completed Date]]&lt;="6/30/2019"+0),"FY 18-19",""))</f>
        <v>FY 18-19</v>
      </c>
      <c r="AO2234" s="152" t="str">
        <f>IFERROR(FIND("R",Table1[[#This Row],[FS_Priority]]),"")</f>
        <v/>
      </c>
    </row>
    <row r="2235" spans="1:41" hidden="1" x14ac:dyDescent="0.25">
      <c r="A2235" s="202" t="s">
        <v>1050</v>
      </c>
      <c r="B2235" s="202" t="s">
        <v>295</v>
      </c>
      <c r="C2235" s="202" t="s">
        <v>1050</v>
      </c>
      <c r="D2235" s="213" t="b">
        <v>0</v>
      </c>
      <c r="E2235" s="202" t="s">
        <v>141</v>
      </c>
      <c r="F2235" s="202" t="s">
        <v>3393</v>
      </c>
      <c r="G2235" s="202" t="s">
        <v>3064</v>
      </c>
      <c r="H2235" s="202" t="s">
        <v>551</v>
      </c>
      <c r="I2235" s="202" t="s">
        <v>3991</v>
      </c>
      <c r="J2235" s="202" t="s">
        <v>2838</v>
      </c>
      <c r="K2235" s="202" t="s">
        <v>3951</v>
      </c>
      <c r="L2235" s="202" t="s">
        <v>381</v>
      </c>
      <c r="M2235" s="202" t="s">
        <v>3986</v>
      </c>
      <c r="N2235" s="202" t="s">
        <v>295</v>
      </c>
      <c r="O2235" s="202" t="s">
        <v>263</v>
      </c>
      <c r="Q2235" s="202" t="s">
        <v>302</v>
      </c>
      <c r="R2235" s="202" t="s">
        <v>2773</v>
      </c>
      <c r="S2235" s="213" t="b">
        <v>0</v>
      </c>
      <c r="V2235" s="212">
        <v>43384</v>
      </c>
      <c r="W2235" s="202" t="s">
        <v>295</v>
      </c>
      <c r="X2235"/>
      <c r="Z2235" s="202" t="s">
        <v>295</v>
      </c>
      <c r="AC2235" s="202" t="s">
        <v>4828</v>
      </c>
      <c r="AD2235" s="214">
        <v>43480</v>
      </c>
      <c r="AE2235" s="202" t="s">
        <v>257</v>
      </c>
      <c r="AF2235" s="202" t="s">
        <v>5129</v>
      </c>
      <c r="AG2235" s="202" t="s">
        <v>2884</v>
      </c>
      <c r="AH2235" s="214">
        <v>43739</v>
      </c>
      <c r="AI2235" s="202" t="s">
        <v>4934</v>
      </c>
      <c r="AJ2235" s="151" t="str">
        <f t="shared" si="34"/>
        <v>FS</v>
      </c>
      <c r="AK2235" s="151" t="b">
        <f>ISNUMBER(SEARCH("IRT",Table1[[#This Row],[Current_Status]]))</f>
        <v>0</v>
      </c>
      <c r="AL2235" s="152">
        <f>YEAR(Table1[[#This Row],[Project_Initiated]])</f>
        <v>2018</v>
      </c>
      <c r="AM2235" s="87">
        <v>43800</v>
      </c>
      <c r="AN2235" s="87" t="str">
        <f>IF(AND(Table1[[#This Row],[Completed Date]]&gt;="07/01/2019"+0,Table1[[#This Row],[Completed Date]]&lt;="6/30/2020"+0),"FY 19-20",IF(AND(Table1[[#This Row],[Completed Date]]&gt;="07/01/2018"+0,Table1[[#This Row],[Completed Date]]&lt;="6/30/2019"+0),"FY 18-19",""))</f>
        <v>FY 19-20</v>
      </c>
      <c r="AO2235" s="152" t="str">
        <f>IFERROR(FIND("R",Table1[[#This Row],[FS_Priority]]),"")</f>
        <v/>
      </c>
    </row>
    <row r="2236" spans="1:41" hidden="1" x14ac:dyDescent="0.25">
      <c r="A2236" s="202" t="s">
        <v>1051</v>
      </c>
      <c r="B2236" s="202" t="s">
        <v>295</v>
      </c>
      <c r="C2236" s="202" t="s">
        <v>1051</v>
      </c>
      <c r="D2236" s="213" t="b">
        <v>0</v>
      </c>
      <c r="E2236" s="202" t="s">
        <v>151</v>
      </c>
      <c r="F2236" s="202" t="s">
        <v>3498</v>
      </c>
      <c r="G2236" s="202" t="s">
        <v>295</v>
      </c>
      <c r="H2236" s="202" t="s">
        <v>3873</v>
      </c>
      <c r="I2236" s="202" t="s">
        <v>3943</v>
      </c>
      <c r="J2236" s="202" t="s">
        <v>2838</v>
      </c>
      <c r="K2236" s="202" t="s">
        <v>4035</v>
      </c>
      <c r="L2236" s="202" t="s">
        <v>153</v>
      </c>
      <c r="M2236" s="202" t="s">
        <v>4089</v>
      </c>
      <c r="N2236" s="202" t="s">
        <v>295</v>
      </c>
      <c r="O2236" s="202" t="s">
        <v>243</v>
      </c>
      <c r="Q2236" s="202" t="s">
        <v>320</v>
      </c>
      <c r="R2236" s="202" t="s">
        <v>295</v>
      </c>
      <c r="S2236" s="213" t="b">
        <v>0</v>
      </c>
      <c r="V2236" s="212">
        <v>43385</v>
      </c>
      <c r="W2236" s="202" t="s">
        <v>295</v>
      </c>
      <c r="X2236"/>
      <c r="Z2236" s="202" t="s">
        <v>295</v>
      </c>
      <c r="AC2236" s="202" t="s">
        <v>3003</v>
      </c>
      <c r="AE2236" s="202" t="s">
        <v>243</v>
      </c>
      <c r="AF2236" s="202" t="s">
        <v>295</v>
      </c>
      <c r="AG2236" s="202" t="s">
        <v>624</v>
      </c>
      <c r="AH2236" s="212">
        <v>43504</v>
      </c>
      <c r="AI2236" s="202" t="s">
        <v>4937</v>
      </c>
      <c r="AJ2236" s="151" t="str">
        <f t="shared" si="34"/>
        <v>FS</v>
      </c>
      <c r="AK2236" s="151" t="b">
        <f>ISNUMBER(SEARCH("IRT",Table1[[#This Row],[Current_Status]]))</f>
        <v>0</v>
      </c>
      <c r="AL2236" s="152">
        <f>YEAR(Table1[[#This Row],[Project_Initiated]])</f>
        <v>2018</v>
      </c>
      <c r="AM2236" s="87">
        <v>43800</v>
      </c>
      <c r="AN2236" s="87" t="str">
        <f>IF(AND(Table1[[#This Row],[Completed Date]]&gt;="07/01/2019"+0,Table1[[#This Row],[Completed Date]]&lt;="6/30/2020"+0),"FY 19-20",IF(AND(Table1[[#This Row],[Completed Date]]&gt;="07/01/2018"+0,Table1[[#This Row],[Completed Date]]&lt;="6/30/2019"+0),"FY 18-19",""))</f>
        <v>FY 18-19</v>
      </c>
      <c r="AO2236" s="152" t="str">
        <f>IFERROR(FIND("R",Table1[[#This Row],[FS_Priority]]),"")</f>
        <v/>
      </c>
    </row>
    <row r="2237" spans="1:41" hidden="1" x14ac:dyDescent="0.25">
      <c r="A2237" s="202" t="s">
        <v>1052</v>
      </c>
      <c r="B2237" s="202" t="s">
        <v>295</v>
      </c>
      <c r="C2237" s="202" t="s">
        <v>1052</v>
      </c>
      <c r="D2237" s="213" t="b">
        <v>0</v>
      </c>
      <c r="E2237" s="202" t="s">
        <v>151</v>
      </c>
      <c r="F2237" s="202" t="s">
        <v>3500</v>
      </c>
      <c r="G2237" s="202" t="s">
        <v>295</v>
      </c>
      <c r="H2237" s="202" t="s">
        <v>116</v>
      </c>
      <c r="I2237" s="202" t="s">
        <v>295</v>
      </c>
      <c r="J2237" s="202" t="s">
        <v>2838</v>
      </c>
      <c r="K2237" s="202" t="s">
        <v>4035</v>
      </c>
      <c r="L2237" s="202" t="s">
        <v>153</v>
      </c>
      <c r="M2237" s="202" t="s">
        <v>4043</v>
      </c>
      <c r="N2237" s="202" t="s">
        <v>295</v>
      </c>
      <c r="O2237" s="202" t="s">
        <v>243</v>
      </c>
      <c r="Q2237" s="202" t="s">
        <v>320</v>
      </c>
      <c r="R2237" s="202" t="s">
        <v>295</v>
      </c>
      <c r="S2237" s="213" t="b">
        <v>0</v>
      </c>
      <c r="V2237" s="212">
        <v>43385</v>
      </c>
      <c r="W2237" s="202" t="s">
        <v>295</v>
      </c>
      <c r="X2237"/>
      <c r="Z2237" s="202" t="s">
        <v>295</v>
      </c>
      <c r="AC2237" s="202" t="s">
        <v>3003</v>
      </c>
      <c r="AE2237" s="202" t="s">
        <v>243</v>
      </c>
      <c r="AF2237" s="202" t="s">
        <v>295</v>
      </c>
      <c r="AG2237" s="202" t="s">
        <v>624</v>
      </c>
      <c r="AH2237" s="212">
        <v>43504</v>
      </c>
      <c r="AI2237" s="202" t="s">
        <v>4937</v>
      </c>
      <c r="AJ2237" s="151" t="str">
        <f t="shared" si="34"/>
        <v>FS</v>
      </c>
      <c r="AK2237" s="151" t="b">
        <f>ISNUMBER(SEARCH("IRT",Table1[[#This Row],[Current_Status]]))</f>
        <v>0</v>
      </c>
      <c r="AL2237" s="152">
        <f>YEAR(Table1[[#This Row],[Project_Initiated]])</f>
        <v>2018</v>
      </c>
      <c r="AM2237" s="87">
        <v>43800</v>
      </c>
      <c r="AN2237" s="87" t="str">
        <f>IF(AND(Table1[[#This Row],[Completed Date]]&gt;="07/01/2019"+0,Table1[[#This Row],[Completed Date]]&lt;="6/30/2020"+0),"FY 19-20",IF(AND(Table1[[#This Row],[Completed Date]]&gt;="07/01/2018"+0,Table1[[#This Row],[Completed Date]]&lt;="6/30/2019"+0),"FY 18-19",""))</f>
        <v>FY 18-19</v>
      </c>
      <c r="AO2237" s="152" t="str">
        <f>IFERROR(FIND("R",Table1[[#This Row],[FS_Priority]]),"")</f>
        <v/>
      </c>
    </row>
    <row r="2238" spans="1:41" hidden="1" x14ac:dyDescent="0.25">
      <c r="A2238" s="202" t="s">
        <v>1053</v>
      </c>
      <c r="B2238" s="202" t="s">
        <v>295</v>
      </c>
      <c r="C2238" s="202" t="s">
        <v>1053</v>
      </c>
      <c r="D2238" s="213" t="b">
        <v>0</v>
      </c>
      <c r="E2238" s="202" t="s">
        <v>151</v>
      </c>
      <c r="F2238" s="202" t="s">
        <v>3447</v>
      </c>
      <c r="G2238" s="202" t="s">
        <v>295</v>
      </c>
      <c r="H2238" s="202" t="s">
        <v>1054</v>
      </c>
      <c r="I2238" s="202" t="s">
        <v>295</v>
      </c>
      <c r="J2238" s="202" t="s">
        <v>2838</v>
      </c>
      <c r="K2238" s="202" t="s">
        <v>4035</v>
      </c>
      <c r="L2238" s="202" t="s">
        <v>153</v>
      </c>
      <c r="M2238" s="202" t="s">
        <v>4047</v>
      </c>
      <c r="N2238" s="202" t="s">
        <v>295</v>
      </c>
      <c r="O2238" s="202" t="s">
        <v>243</v>
      </c>
      <c r="Q2238" s="202" t="s">
        <v>295</v>
      </c>
      <c r="R2238" s="202" t="s">
        <v>295</v>
      </c>
      <c r="S2238" s="213" t="b">
        <v>0</v>
      </c>
      <c r="V2238" s="212">
        <v>43389</v>
      </c>
      <c r="W2238" s="202" t="s">
        <v>295</v>
      </c>
      <c r="X2238"/>
      <c r="Z2238" s="202" t="s">
        <v>295</v>
      </c>
      <c r="AC2238" s="202" t="s">
        <v>624</v>
      </c>
      <c r="AD2238" s="167"/>
      <c r="AE2238" s="202" t="s">
        <v>243</v>
      </c>
      <c r="AF2238" s="202" t="s">
        <v>295</v>
      </c>
      <c r="AG2238" s="202" t="s">
        <v>624</v>
      </c>
      <c r="AH2238" s="214">
        <v>43474</v>
      </c>
      <c r="AI2238" s="202" t="s">
        <v>4937</v>
      </c>
      <c r="AJ2238" s="151" t="str">
        <f t="shared" si="34"/>
        <v>FS</v>
      </c>
      <c r="AK2238" s="151" t="b">
        <f>ISNUMBER(SEARCH("IRT",Table1[[#This Row],[Current_Status]]))</f>
        <v>0</v>
      </c>
      <c r="AL2238" s="152">
        <f>YEAR(Table1[[#This Row],[Project_Initiated]])</f>
        <v>2018</v>
      </c>
      <c r="AM2238" s="87">
        <v>43800</v>
      </c>
      <c r="AN2238" s="87" t="str">
        <f>IF(AND(Table1[[#This Row],[Completed Date]]&gt;="07/01/2019"+0,Table1[[#This Row],[Completed Date]]&lt;="6/30/2020"+0),"FY 19-20",IF(AND(Table1[[#This Row],[Completed Date]]&gt;="07/01/2018"+0,Table1[[#This Row],[Completed Date]]&lt;="6/30/2019"+0),"FY 18-19",""))</f>
        <v>FY 18-19</v>
      </c>
      <c r="AO2238" s="152" t="str">
        <f>IFERROR(FIND("R",Table1[[#This Row],[FS_Priority]]),"")</f>
        <v/>
      </c>
    </row>
    <row r="2239" spans="1:41" hidden="1" x14ac:dyDescent="0.25">
      <c r="A2239" s="202" t="s">
        <v>1055</v>
      </c>
      <c r="B2239" s="202" t="s">
        <v>295</v>
      </c>
      <c r="C2239" s="202" t="s">
        <v>1055</v>
      </c>
      <c r="D2239" s="213" t="b">
        <v>0</v>
      </c>
      <c r="E2239" s="202" t="s">
        <v>151</v>
      </c>
      <c r="F2239" s="202" t="s">
        <v>3480</v>
      </c>
      <c r="G2239" s="202" t="s">
        <v>295</v>
      </c>
      <c r="H2239" s="202" t="s">
        <v>558</v>
      </c>
      <c r="I2239" s="202" t="s">
        <v>4076</v>
      </c>
      <c r="J2239" s="202" t="s">
        <v>2838</v>
      </c>
      <c r="K2239" s="202" t="s">
        <v>4035</v>
      </c>
      <c r="L2239" s="202" t="s">
        <v>153</v>
      </c>
      <c r="M2239" s="202" t="s">
        <v>3906</v>
      </c>
      <c r="N2239" s="202" t="s">
        <v>295</v>
      </c>
      <c r="O2239" s="202" t="s">
        <v>243</v>
      </c>
      <c r="Q2239" s="202" t="s">
        <v>305</v>
      </c>
      <c r="R2239" s="202" t="s">
        <v>295</v>
      </c>
      <c r="S2239" s="213" t="b">
        <v>0</v>
      </c>
      <c r="V2239" s="212">
        <v>43389</v>
      </c>
      <c r="W2239" s="202" t="s">
        <v>295</v>
      </c>
      <c r="X2239"/>
      <c r="Z2239" s="202" t="s">
        <v>295</v>
      </c>
      <c r="AC2239" s="202" t="s">
        <v>3040</v>
      </c>
      <c r="AD2239" s="167"/>
      <c r="AE2239" s="202" t="s">
        <v>243</v>
      </c>
      <c r="AF2239" s="202" t="s">
        <v>295</v>
      </c>
      <c r="AG2239" s="202" t="s">
        <v>624</v>
      </c>
      <c r="AH2239" s="214">
        <v>43528</v>
      </c>
      <c r="AI2239" s="202" t="s">
        <v>4937</v>
      </c>
      <c r="AJ2239" s="151" t="str">
        <f t="shared" si="34"/>
        <v>FS</v>
      </c>
      <c r="AK2239" s="151" t="b">
        <f>ISNUMBER(SEARCH("IRT",Table1[[#This Row],[Current_Status]]))</f>
        <v>0</v>
      </c>
      <c r="AL2239" s="152">
        <f>YEAR(Table1[[#This Row],[Project_Initiated]])</f>
        <v>2018</v>
      </c>
      <c r="AM2239" s="87">
        <v>43800</v>
      </c>
      <c r="AN2239" s="87" t="str">
        <f>IF(AND(Table1[[#This Row],[Completed Date]]&gt;="07/01/2019"+0,Table1[[#This Row],[Completed Date]]&lt;="6/30/2020"+0),"FY 19-20",IF(AND(Table1[[#This Row],[Completed Date]]&gt;="07/01/2018"+0,Table1[[#This Row],[Completed Date]]&lt;="6/30/2019"+0),"FY 18-19",""))</f>
        <v>FY 18-19</v>
      </c>
      <c r="AO2239" s="152" t="str">
        <f>IFERROR(FIND("R",Table1[[#This Row],[FS_Priority]]),"")</f>
        <v/>
      </c>
    </row>
    <row r="2240" spans="1:41" hidden="1" x14ac:dyDescent="0.25">
      <c r="A2240" s="202" t="s">
        <v>1056</v>
      </c>
      <c r="B2240" s="202" t="s">
        <v>295</v>
      </c>
      <c r="C2240" s="202" t="s">
        <v>1056</v>
      </c>
      <c r="D2240" s="213" t="b">
        <v>0</v>
      </c>
      <c r="E2240" s="202" t="s">
        <v>141</v>
      </c>
      <c r="F2240" s="202" t="s">
        <v>3395</v>
      </c>
      <c r="G2240" s="202" t="s">
        <v>4383</v>
      </c>
      <c r="H2240" s="202" t="s">
        <v>551</v>
      </c>
      <c r="I2240" s="202" t="s">
        <v>3994</v>
      </c>
      <c r="J2240" s="202" t="s">
        <v>2838</v>
      </c>
      <c r="K2240" s="202" t="s">
        <v>3951</v>
      </c>
      <c r="L2240" s="202" t="s">
        <v>381</v>
      </c>
      <c r="M2240" s="202" t="s">
        <v>3986</v>
      </c>
      <c r="N2240" s="202" t="s">
        <v>295</v>
      </c>
      <c r="O2240" s="202" t="s">
        <v>263</v>
      </c>
      <c r="Q2240" s="202" t="s">
        <v>323</v>
      </c>
      <c r="R2240" s="202" t="s">
        <v>264</v>
      </c>
      <c r="S2240" s="213" t="b">
        <v>1</v>
      </c>
      <c r="V2240" s="212">
        <v>43390</v>
      </c>
      <c r="W2240" s="202" t="s">
        <v>295</v>
      </c>
      <c r="X2240"/>
      <c r="Z2240" s="202" t="s">
        <v>295</v>
      </c>
      <c r="AC2240" s="202" t="s">
        <v>4492</v>
      </c>
      <c r="AD2240" s="214">
        <v>43570</v>
      </c>
      <c r="AE2240" s="202" t="s">
        <v>257</v>
      </c>
      <c r="AF2240" s="202" t="s">
        <v>5130</v>
      </c>
      <c r="AG2240" s="202" t="s">
        <v>2884</v>
      </c>
      <c r="AH2240" s="212">
        <v>43692</v>
      </c>
      <c r="AI2240" s="202" t="s">
        <v>4934</v>
      </c>
      <c r="AJ2240" s="151" t="str">
        <f t="shared" si="34"/>
        <v>FS</v>
      </c>
      <c r="AK2240" s="151" t="b">
        <f>ISNUMBER(SEARCH("IRT",Table1[[#This Row],[Current_Status]]))</f>
        <v>0</v>
      </c>
      <c r="AL2240" s="152">
        <f>YEAR(Table1[[#This Row],[Project_Initiated]])</f>
        <v>2018</v>
      </c>
      <c r="AM2240" s="87">
        <v>43800</v>
      </c>
      <c r="AN2240" s="87" t="str">
        <f>IF(AND(Table1[[#This Row],[Completed Date]]&gt;="07/01/2019"+0,Table1[[#This Row],[Completed Date]]&lt;="6/30/2020"+0),"FY 19-20",IF(AND(Table1[[#This Row],[Completed Date]]&gt;="07/01/2018"+0,Table1[[#This Row],[Completed Date]]&lt;="6/30/2019"+0),"FY 18-19",""))</f>
        <v>FY 19-20</v>
      </c>
      <c r="AO2240" s="152" t="str">
        <f>IFERROR(FIND("R",Table1[[#This Row],[FS_Priority]]),"")</f>
        <v/>
      </c>
    </row>
    <row r="2241" spans="1:41" hidden="1" x14ac:dyDescent="0.25">
      <c r="A2241" s="202" t="s">
        <v>1058</v>
      </c>
      <c r="B2241" s="202" t="s">
        <v>295</v>
      </c>
      <c r="C2241" s="202" t="s">
        <v>1058</v>
      </c>
      <c r="D2241" s="213" t="b">
        <v>0</v>
      </c>
      <c r="E2241" s="202" t="s">
        <v>526</v>
      </c>
      <c r="F2241" s="202" t="s">
        <v>3602</v>
      </c>
      <c r="G2241" s="202" t="s">
        <v>295</v>
      </c>
      <c r="H2241" s="202" t="s">
        <v>548</v>
      </c>
      <c r="I2241" s="202" t="s">
        <v>4215</v>
      </c>
      <c r="J2241" s="202" t="s">
        <v>2838</v>
      </c>
      <c r="K2241" s="202" t="s">
        <v>4208</v>
      </c>
      <c r="L2241" s="202" t="s">
        <v>203</v>
      </c>
      <c r="M2241" s="202" t="s">
        <v>4209</v>
      </c>
      <c r="N2241" s="202" t="s">
        <v>295</v>
      </c>
      <c r="O2241" s="202" t="s">
        <v>243</v>
      </c>
      <c r="Q2241" s="202" t="s">
        <v>264</v>
      </c>
      <c r="R2241" s="202" t="s">
        <v>295</v>
      </c>
      <c r="S2241" s="213" t="b">
        <v>0</v>
      </c>
      <c r="V2241" s="212">
        <v>43392</v>
      </c>
      <c r="W2241" s="202" t="s">
        <v>295</v>
      </c>
      <c r="X2241"/>
      <c r="Z2241" s="202" t="s">
        <v>295</v>
      </c>
      <c r="AC2241" s="202" t="s">
        <v>3163</v>
      </c>
      <c r="AD2241" s="167"/>
      <c r="AE2241" s="202" t="s">
        <v>243</v>
      </c>
      <c r="AF2241" s="202" t="s">
        <v>295</v>
      </c>
      <c r="AG2241" s="202" t="s">
        <v>624</v>
      </c>
      <c r="AH2241" s="212">
        <v>43592</v>
      </c>
      <c r="AI2241" s="202" t="s">
        <v>4937</v>
      </c>
      <c r="AJ2241" s="151" t="str">
        <f t="shared" si="34"/>
        <v>FS</v>
      </c>
      <c r="AK2241" s="151" t="b">
        <f>ISNUMBER(SEARCH("IRT",Table1[[#This Row],[Current_Status]]))</f>
        <v>0</v>
      </c>
      <c r="AL2241" s="152">
        <f>YEAR(Table1[[#This Row],[Project_Initiated]])</f>
        <v>2018</v>
      </c>
      <c r="AM2241" s="87">
        <v>43800</v>
      </c>
      <c r="AN2241" s="87" t="str">
        <f>IF(AND(Table1[[#This Row],[Completed Date]]&gt;="07/01/2019"+0,Table1[[#This Row],[Completed Date]]&lt;="6/30/2020"+0),"FY 19-20",IF(AND(Table1[[#This Row],[Completed Date]]&gt;="07/01/2018"+0,Table1[[#This Row],[Completed Date]]&lt;="6/30/2019"+0),"FY 18-19",""))</f>
        <v>FY 18-19</v>
      </c>
      <c r="AO2241" s="152" t="str">
        <f>IFERROR(FIND("R",Table1[[#This Row],[FS_Priority]]),"")</f>
        <v/>
      </c>
    </row>
    <row r="2242" spans="1:41" hidden="1" x14ac:dyDescent="0.25">
      <c r="A2242" s="202" t="s">
        <v>1059</v>
      </c>
      <c r="B2242" s="202" t="s">
        <v>295</v>
      </c>
      <c r="C2242" s="202" t="s">
        <v>1059</v>
      </c>
      <c r="D2242" s="213" t="b">
        <v>0</v>
      </c>
      <c r="E2242" s="202" t="s">
        <v>211</v>
      </c>
      <c r="F2242" s="202" t="s">
        <v>3605</v>
      </c>
      <c r="G2242" s="202" t="s">
        <v>295</v>
      </c>
      <c r="H2242" s="202" t="s">
        <v>575</v>
      </c>
      <c r="I2242" s="202" t="s">
        <v>4229</v>
      </c>
      <c r="J2242" s="202" t="s">
        <v>2838</v>
      </c>
      <c r="K2242" s="202" t="s">
        <v>4222</v>
      </c>
      <c r="L2242" s="202" t="s">
        <v>4866</v>
      </c>
      <c r="M2242" s="202" t="s">
        <v>4230</v>
      </c>
      <c r="N2242" s="202" t="s">
        <v>295</v>
      </c>
      <c r="O2242" s="202" t="s">
        <v>243</v>
      </c>
      <c r="Q2242" s="202" t="s">
        <v>302</v>
      </c>
      <c r="R2242" s="202" t="s">
        <v>295</v>
      </c>
      <c r="S2242" s="213" t="b">
        <v>0</v>
      </c>
      <c r="V2242" s="212">
        <v>43392</v>
      </c>
      <c r="W2242" s="202" t="s">
        <v>295</v>
      </c>
      <c r="X2242"/>
      <c r="Z2242" s="202" t="s">
        <v>295</v>
      </c>
      <c r="AC2242" s="202" t="s">
        <v>3163</v>
      </c>
      <c r="AE2242" s="202" t="s">
        <v>243</v>
      </c>
      <c r="AF2242" s="202" t="s">
        <v>295</v>
      </c>
      <c r="AG2242" s="202" t="s">
        <v>624</v>
      </c>
      <c r="AH2242" s="212">
        <v>43592</v>
      </c>
      <c r="AI2242" s="202" t="s">
        <v>4937</v>
      </c>
      <c r="AJ2242" s="151" t="str">
        <f t="shared" ref="AJ2242:AJ2305" si="35">IF(LEN(A2242)&gt;6,"FS","PD&amp;C")</f>
        <v>FS</v>
      </c>
      <c r="AK2242" s="151" t="b">
        <f>ISNUMBER(SEARCH("IRT",Table1[[#This Row],[Current_Status]]))</f>
        <v>0</v>
      </c>
      <c r="AL2242" s="152">
        <f>YEAR(Table1[[#This Row],[Project_Initiated]])</f>
        <v>2018</v>
      </c>
      <c r="AM2242" s="87">
        <v>43800</v>
      </c>
      <c r="AN2242" s="87" t="str">
        <f>IF(AND(Table1[[#This Row],[Completed Date]]&gt;="07/01/2019"+0,Table1[[#This Row],[Completed Date]]&lt;="6/30/2020"+0),"FY 19-20",IF(AND(Table1[[#This Row],[Completed Date]]&gt;="07/01/2018"+0,Table1[[#This Row],[Completed Date]]&lt;="6/30/2019"+0),"FY 18-19",""))</f>
        <v>FY 18-19</v>
      </c>
      <c r="AO2242" s="152" t="str">
        <f>IFERROR(FIND("R",Table1[[#This Row],[FS_Priority]]),"")</f>
        <v/>
      </c>
    </row>
    <row r="2243" spans="1:41" hidden="1" x14ac:dyDescent="0.25">
      <c r="A2243" s="202" t="s">
        <v>1060</v>
      </c>
      <c r="B2243" s="202" t="s">
        <v>295</v>
      </c>
      <c r="C2243" s="202" t="s">
        <v>1060</v>
      </c>
      <c r="D2243" s="213" t="b">
        <v>0</v>
      </c>
      <c r="E2243" s="202" t="s">
        <v>141</v>
      </c>
      <c r="F2243" s="202" t="s">
        <v>3400</v>
      </c>
      <c r="G2243" s="202" t="s">
        <v>3084</v>
      </c>
      <c r="H2243" s="202" t="s">
        <v>536</v>
      </c>
      <c r="I2243" s="202" t="s">
        <v>3997</v>
      </c>
      <c r="J2243" s="202" t="s">
        <v>2851</v>
      </c>
      <c r="K2243" s="202" t="s">
        <v>3951</v>
      </c>
      <c r="L2243" s="202" t="s">
        <v>381</v>
      </c>
      <c r="M2243" s="202" t="s">
        <v>3998</v>
      </c>
      <c r="N2243" s="202" t="s">
        <v>295</v>
      </c>
      <c r="O2243" s="202" t="s">
        <v>263</v>
      </c>
      <c r="Q2243" s="202" t="s">
        <v>3085</v>
      </c>
      <c r="R2243" s="202" t="s">
        <v>295</v>
      </c>
      <c r="S2243" s="213" t="b">
        <v>0</v>
      </c>
      <c r="V2243" s="212">
        <v>43395</v>
      </c>
      <c r="W2243" s="202" t="s">
        <v>295</v>
      </c>
      <c r="X2243"/>
      <c r="Z2243" s="202" t="s">
        <v>295</v>
      </c>
      <c r="AC2243" s="202" t="s">
        <v>295</v>
      </c>
      <c r="AE2243" s="202" t="s">
        <v>257</v>
      </c>
      <c r="AF2243" s="202" t="s">
        <v>295</v>
      </c>
      <c r="AG2243" s="202" t="s">
        <v>295</v>
      </c>
      <c r="AH2243" s="212">
        <v>43579</v>
      </c>
      <c r="AI2243" s="202" t="s">
        <v>4934</v>
      </c>
      <c r="AJ2243" s="151" t="str">
        <f t="shared" si="35"/>
        <v>FS</v>
      </c>
      <c r="AK2243" s="151" t="b">
        <f>ISNUMBER(SEARCH("IRT",Table1[[#This Row],[Current_Status]]))</f>
        <v>0</v>
      </c>
      <c r="AL2243" s="152">
        <f>YEAR(Table1[[#This Row],[Project_Initiated]])</f>
        <v>2018</v>
      </c>
      <c r="AM2243" s="87">
        <v>43800</v>
      </c>
      <c r="AN2243" s="87" t="str">
        <f>IF(AND(Table1[[#This Row],[Completed Date]]&gt;="07/01/2019"+0,Table1[[#This Row],[Completed Date]]&lt;="6/30/2020"+0),"FY 19-20",IF(AND(Table1[[#This Row],[Completed Date]]&gt;="07/01/2018"+0,Table1[[#This Row],[Completed Date]]&lt;="6/30/2019"+0),"FY 18-19",""))</f>
        <v>FY 18-19</v>
      </c>
      <c r="AO2243" s="152" t="str">
        <f>IFERROR(FIND("R",Table1[[#This Row],[FS_Priority]]),"")</f>
        <v/>
      </c>
    </row>
    <row r="2244" spans="1:41" hidden="1" x14ac:dyDescent="0.25">
      <c r="A2244" s="202" t="s">
        <v>2784</v>
      </c>
      <c r="B2244" s="202" t="s">
        <v>295</v>
      </c>
      <c r="C2244" s="202" t="s">
        <v>2784</v>
      </c>
      <c r="D2244" s="213" t="b">
        <v>0</v>
      </c>
      <c r="E2244" s="202" t="s">
        <v>141</v>
      </c>
      <c r="F2244" s="202" t="s">
        <v>3419</v>
      </c>
      <c r="G2244" s="202" t="s">
        <v>295</v>
      </c>
      <c r="H2244" s="202" t="s">
        <v>549</v>
      </c>
      <c r="I2244" s="202" t="s">
        <v>4013</v>
      </c>
      <c r="J2244" s="202" t="s">
        <v>2838</v>
      </c>
      <c r="K2244" s="202" t="s">
        <v>3951</v>
      </c>
      <c r="L2244" s="202" t="s">
        <v>381</v>
      </c>
      <c r="M2244" s="202" t="s">
        <v>3957</v>
      </c>
      <c r="N2244" s="202" t="s">
        <v>295</v>
      </c>
      <c r="O2244" s="202" t="s">
        <v>243</v>
      </c>
      <c r="Q2244" s="202" t="s">
        <v>264</v>
      </c>
      <c r="R2244" s="202" t="s">
        <v>295</v>
      </c>
      <c r="S2244" s="213" t="b">
        <v>0</v>
      </c>
      <c r="V2244" s="212">
        <v>43397</v>
      </c>
      <c r="W2244" s="202" t="s">
        <v>295</v>
      </c>
      <c r="X2244"/>
      <c r="Z2244" s="202" t="s">
        <v>295</v>
      </c>
      <c r="AC2244" s="202" t="s">
        <v>3040</v>
      </c>
      <c r="AE2244" s="202" t="s">
        <v>243</v>
      </c>
      <c r="AF2244" s="202" t="s">
        <v>295</v>
      </c>
      <c r="AG2244" s="202" t="s">
        <v>624</v>
      </c>
      <c r="AH2244" s="212">
        <v>43528</v>
      </c>
      <c r="AI2244" s="202" t="s">
        <v>4937</v>
      </c>
      <c r="AJ2244" s="151" t="str">
        <f t="shared" si="35"/>
        <v>FS</v>
      </c>
      <c r="AK2244" s="151" t="b">
        <f>ISNUMBER(SEARCH("IRT",Table1[[#This Row],[Current_Status]]))</f>
        <v>0</v>
      </c>
      <c r="AL2244" s="152">
        <f>YEAR(Table1[[#This Row],[Project_Initiated]])</f>
        <v>2018</v>
      </c>
      <c r="AM2244" s="87">
        <v>43800</v>
      </c>
      <c r="AN2244" s="87" t="str">
        <f>IF(AND(Table1[[#This Row],[Completed Date]]&gt;="07/01/2019"+0,Table1[[#This Row],[Completed Date]]&lt;="6/30/2020"+0),"FY 19-20",IF(AND(Table1[[#This Row],[Completed Date]]&gt;="07/01/2018"+0,Table1[[#This Row],[Completed Date]]&lt;="6/30/2019"+0),"FY 18-19",""))</f>
        <v>FY 18-19</v>
      </c>
      <c r="AO2244" s="152" t="str">
        <f>IFERROR(FIND("R",Table1[[#This Row],[FS_Priority]]),"")</f>
        <v/>
      </c>
    </row>
    <row r="2245" spans="1:41" hidden="1" x14ac:dyDescent="0.25">
      <c r="A2245" s="202" t="s">
        <v>2783</v>
      </c>
      <c r="B2245" s="202" t="s">
        <v>295</v>
      </c>
      <c r="C2245" s="202" t="s">
        <v>2783</v>
      </c>
      <c r="D2245" s="213" t="b">
        <v>0</v>
      </c>
      <c r="E2245" s="202" t="s">
        <v>141</v>
      </c>
      <c r="F2245" s="202" t="s">
        <v>3424</v>
      </c>
      <c r="G2245" s="202" t="s">
        <v>295</v>
      </c>
      <c r="H2245" s="202" t="s">
        <v>549</v>
      </c>
      <c r="I2245" s="202" t="s">
        <v>3956</v>
      </c>
      <c r="J2245" s="202" t="s">
        <v>2838</v>
      </c>
      <c r="K2245" s="202" t="s">
        <v>3951</v>
      </c>
      <c r="L2245" s="202" t="s">
        <v>381</v>
      </c>
      <c r="M2245" s="202" t="s">
        <v>3957</v>
      </c>
      <c r="N2245" s="202" t="s">
        <v>295</v>
      </c>
      <c r="O2245" s="202" t="s">
        <v>243</v>
      </c>
      <c r="Q2245" s="202" t="s">
        <v>324</v>
      </c>
      <c r="R2245" s="202" t="s">
        <v>295</v>
      </c>
      <c r="S2245" s="213" t="b">
        <v>0</v>
      </c>
      <c r="V2245" s="212">
        <v>43398</v>
      </c>
      <c r="W2245" s="202" t="s">
        <v>295</v>
      </c>
      <c r="X2245"/>
      <c r="Z2245" s="202" t="s">
        <v>295</v>
      </c>
      <c r="AC2245" s="202" t="s">
        <v>3040</v>
      </c>
      <c r="AE2245" s="202" t="s">
        <v>243</v>
      </c>
      <c r="AF2245" s="202" t="s">
        <v>295</v>
      </c>
      <c r="AG2245" s="202" t="s">
        <v>624</v>
      </c>
      <c r="AH2245" s="212">
        <v>43528</v>
      </c>
      <c r="AI2245" s="202" t="s">
        <v>4937</v>
      </c>
      <c r="AJ2245" s="151" t="str">
        <f t="shared" si="35"/>
        <v>FS</v>
      </c>
      <c r="AK2245" s="151" t="b">
        <f>ISNUMBER(SEARCH("IRT",Table1[[#This Row],[Current_Status]]))</f>
        <v>0</v>
      </c>
      <c r="AL2245" s="152">
        <f>YEAR(Table1[[#This Row],[Project_Initiated]])</f>
        <v>2018</v>
      </c>
      <c r="AM2245" s="87">
        <v>43800</v>
      </c>
      <c r="AN2245" s="87" t="str">
        <f>IF(AND(Table1[[#This Row],[Completed Date]]&gt;="07/01/2019"+0,Table1[[#This Row],[Completed Date]]&lt;="6/30/2020"+0),"FY 19-20",IF(AND(Table1[[#This Row],[Completed Date]]&gt;="07/01/2018"+0,Table1[[#This Row],[Completed Date]]&lt;="6/30/2019"+0),"FY 18-19",""))</f>
        <v>FY 18-19</v>
      </c>
      <c r="AO2245" s="152" t="str">
        <f>IFERROR(FIND("R",Table1[[#This Row],[FS_Priority]]),"")</f>
        <v/>
      </c>
    </row>
    <row r="2246" spans="1:41" hidden="1" x14ac:dyDescent="0.25">
      <c r="A2246" s="202" t="s">
        <v>2792</v>
      </c>
      <c r="B2246" s="202" t="s">
        <v>295</v>
      </c>
      <c r="C2246" s="202" t="s">
        <v>2792</v>
      </c>
      <c r="D2246" s="213" t="b">
        <v>0</v>
      </c>
      <c r="E2246" s="202" t="s">
        <v>151</v>
      </c>
      <c r="F2246" s="202" t="s">
        <v>3471</v>
      </c>
      <c r="G2246" s="202" t="s">
        <v>295</v>
      </c>
      <c r="H2246" s="202" t="s">
        <v>556</v>
      </c>
      <c r="I2246" s="202" t="s">
        <v>295</v>
      </c>
      <c r="J2246" s="202" t="s">
        <v>2838</v>
      </c>
      <c r="K2246" s="202" t="s">
        <v>4035</v>
      </c>
      <c r="L2246" s="202" t="s">
        <v>153</v>
      </c>
      <c r="M2246" s="202" t="s">
        <v>4048</v>
      </c>
      <c r="N2246" s="202" t="s">
        <v>295</v>
      </c>
      <c r="O2246" s="202" t="s">
        <v>263</v>
      </c>
      <c r="Q2246" s="202" t="s">
        <v>372</v>
      </c>
      <c r="R2246" s="202" t="s">
        <v>295</v>
      </c>
      <c r="S2246" s="213" t="b">
        <v>0</v>
      </c>
      <c r="V2246" s="212">
        <v>43399</v>
      </c>
      <c r="W2246" s="202" t="s">
        <v>295</v>
      </c>
      <c r="X2246"/>
      <c r="Z2246" s="202" t="s">
        <v>295</v>
      </c>
      <c r="AC2246" s="202" t="s">
        <v>3105</v>
      </c>
      <c r="AD2246" s="212">
        <v>43503</v>
      </c>
      <c r="AE2246" s="202" t="s">
        <v>583</v>
      </c>
      <c r="AF2246" s="202" t="s">
        <v>5131</v>
      </c>
      <c r="AG2246" s="202" t="s">
        <v>2884</v>
      </c>
      <c r="AH2246" s="212">
        <v>43570</v>
      </c>
      <c r="AI2246" s="202" t="s">
        <v>4937</v>
      </c>
      <c r="AJ2246" s="151" t="str">
        <f t="shared" si="35"/>
        <v>FS</v>
      </c>
      <c r="AK2246" s="151" t="b">
        <f>ISNUMBER(SEARCH("IRT",Table1[[#This Row],[Current_Status]]))</f>
        <v>0</v>
      </c>
      <c r="AL2246" s="152">
        <f>YEAR(Table1[[#This Row],[Project_Initiated]])</f>
        <v>2018</v>
      </c>
      <c r="AM2246" s="87">
        <v>43800</v>
      </c>
      <c r="AN2246" s="87" t="str">
        <f>IF(AND(Table1[[#This Row],[Completed Date]]&gt;="07/01/2019"+0,Table1[[#This Row],[Completed Date]]&lt;="6/30/2020"+0),"FY 19-20",IF(AND(Table1[[#This Row],[Completed Date]]&gt;="07/01/2018"+0,Table1[[#This Row],[Completed Date]]&lt;="6/30/2019"+0),"FY 18-19",""))</f>
        <v>FY 18-19</v>
      </c>
      <c r="AO2246" s="152" t="str">
        <f>IFERROR(FIND("R",Table1[[#This Row],[FS_Priority]]),"")</f>
        <v/>
      </c>
    </row>
    <row r="2247" spans="1:41" hidden="1" x14ac:dyDescent="0.25">
      <c r="A2247" s="202" t="s">
        <v>2793</v>
      </c>
      <c r="B2247" s="202" t="s">
        <v>295</v>
      </c>
      <c r="C2247" s="202" t="s">
        <v>2793</v>
      </c>
      <c r="D2247" s="213" t="b">
        <v>0</v>
      </c>
      <c r="E2247" s="202" t="s">
        <v>151</v>
      </c>
      <c r="F2247" s="202" t="s">
        <v>3542</v>
      </c>
      <c r="G2247" s="202" t="s">
        <v>295</v>
      </c>
      <c r="H2247" s="202" t="s">
        <v>556</v>
      </c>
      <c r="I2247" s="202" t="s">
        <v>4124</v>
      </c>
      <c r="J2247" s="202" t="s">
        <v>2838</v>
      </c>
      <c r="K2247" s="202" t="s">
        <v>4035</v>
      </c>
      <c r="L2247" s="202" t="s">
        <v>153</v>
      </c>
      <c r="M2247" s="202" t="s">
        <v>4108</v>
      </c>
      <c r="N2247" s="202" t="s">
        <v>295</v>
      </c>
      <c r="O2247" s="202" t="s">
        <v>243</v>
      </c>
      <c r="Q2247" s="202" t="s">
        <v>327</v>
      </c>
      <c r="R2247" s="202" t="s">
        <v>295</v>
      </c>
      <c r="S2247" s="213" t="b">
        <v>0</v>
      </c>
      <c r="V2247" s="212">
        <v>43402</v>
      </c>
      <c r="W2247" s="202" t="s">
        <v>295</v>
      </c>
      <c r="X2247"/>
      <c r="Z2247" s="202" t="s">
        <v>295</v>
      </c>
      <c r="AC2247" s="202" t="s">
        <v>3040</v>
      </c>
      <c r="AE2247" s="202" t="s">
        <v>243</v>
      </c>
      <c r="AF2247" s="202" t="s">
        <v>295</v>
      </c>
      <c r="AG2247" s="202" t="s">
        <v>624</v>
      </c>
      <c r="AH2247" s="212">
        <v>43528</v>
      </c>
      <c r="AI2247" s="202" t="s">
        <v>4937</v>
      </c>
      <c r="AJ2247" s="151" t="str">
        <f t="shared" si="35"/>
        <v>FS</v>
      </c>
      <c r="AK2247" s="151" t="b">
        <f>ISNUMBER(SEARCH("IRT",Table1[[#This Row],[Current_Status]]))</f>
        <v>0</v>
      </c>
      <c r="AL2247" s="152">
        <f>YEAR(Table1[[#This Row],[Project_Initiated]])</f>
        <v>2018</v>
      </c>
      <c r="AM2247" s="87">
        <v>43800</v>
      </c>
      <c r="AN2247" s="87" t="str">
        <f>IF(AND(Table1[[#This Row],[Completed Date]]&gt;="07/01/2019"+0,Table1[[#This Row],[Completed Date]]&lt;="6/30/2020"+0),"FY 19-20",IF(AND(Table1[[#This Row],[Completed Date]]&gt;="07/01/2018"+0,Table1[[#This Row],[Completed Date]]&lt;="6/30/2019"+0),"FY 18-19",""))</f>
        <v>FY 18-19</v>
      </c>
      <c r="AO2247" s="152" t="str">
        <f>IFERROR(FIND("R",Table1[[#This Row],[FS_Priority]]),"")</f>
        <v/>
      </c>
    </row>
    <row r="2248" spans="1:41" hidden="1" x14ac:dyDescent="0.25">
      <c r="A2248" s="202" t="s">
        <v>2780</v>
      </c>
      <c r="B2248" s="202" t="s">
        <v>295</v>
      </c>
      <c r="C2248" s="202" t="s">
        <v>2780</v>
      </c>
      <c r="D2248" s="213" t="b">
        <v>0</v>
      </c>
      <c r="E2248" s="202" t="s">
        <v>141</v>
      </c>
      <c r="F2248" s="202" t="s">
        <v>3386</v>
      </c>
      <c r="G2248" s="202" t="s">
        <v>295</v>
      </c>
      <c r="H2248" s="202" t="s">
        <v>548</v>
      </c>
      <c r="I2248" s="202" t="s">
        <v>295</v>
      </c>
      <c r="J2248" s="202" t="s">
        <v>2838</v>
      </c>
      <c r="K2248" s="202" t="s">
        <v>3951</v>
      </c>
      <c r="L2248" s="202" t="s">
        <v>381</v>
      </c>
      <c r="M2248" s="202" t="s">
        <v>3986</v>
      </c>
      <c r="N2248" s="202" t="s">
        <v>295</v>
      </c>
      <c r="O2248" s="202" t="s">
        <v>243</v>
      </c>
      <c r="Q2248" s="202" t="s">
        <v>302</v>
      </c>
      <c r="R2248" s="202" t="s">
        <v>295</v>
      </c>
      <c r="S2248" s="213" t="b">
        <v>0</v>
      </c>
      <c r="V2248" s="212">
        <v>43402</v>
      </c>
      <c r="W2248" s="202" t="s">
        <v>295</v>
      </c>
      <c r="X2248"/>
      <c r="Z2248" s="202" t="s">
        <v>295</v>
      </c>
      <c r="AC2248" s="202" t="s">
        <v>3179</v>
      </c>
      <c r="AE2248" s="202" t="s">
        <v>243</v>
      </c>
      <c r="AF2248" s="202" t="s">
        <v>295</v>
      </c>
      <c r="AG2248" s="202" t="s">
        <v>624</v>
      </c>
      <c r="AH2248" s="212">
        <v>43594</v>
      </c>
      <c r="AI2248" s="202" t="s">
        <v>4937</v>
      </c>
      <c r="AJ2248" s="151" t="str">
        <f t="shared" si="35"/>
        <v>FS</v>
      </c>
      <c r="AK2248" s="151" t="b">
        <f>ISNUMBER(SEARCH("IRT",Table1[[#This Row],[Current_Status]]))</f>
        <v>0</v>
      </c>
      <c r="AL2248" s="152">
        <f>YEAR(Table1[[#This Row],[Project_Initiated]])</f>
        <v>2018</v>
      </c>
      <c r="AM2248" s="87">
        <v>43800</v>
      </c>
      <c r="AN2248" s="87" t="str">
        <f>IF(AND(Table1[[#This Row],[Completed Date]]&gt;="07/01/2019"+0,Table1[[#This Row],[Completed Date]]&lt;="6/30/2020"+0),"FY 19-20",IF(AND(Table1[[#This Row],[Completed Date]]&gt;="07/01/2018"+0,Table1[[#This Row],[Completed Date]]&lt;="6/30/2019"+0),"FY 18-19",""))</f>
        <v>FY 18-19</v>
      </c>
      <c r="AO2248" s="152" t="str">
        <f>IFERROR(FIND("R",Table1[[#This Row],[FS_Priority]]),"")</f>
        <v/>
      </c>
    </row>
    <row r="2249" spans="1:41" hidden="1" x14ac:dyDescent="0.25">
      <c r="A2249" s="202" t="s">
        <v>2782</v>
      </c>
      <c r="B2249" s="202" t="s">
        <v>295</v>
      </c>
      <c r="C2249" s="202" t="s">
        <v>2782</v>
      </c>
      <c r="D2249" s="213" t="b">
        <v>0</v>
      </c>
      <c r="E2249" s="202" t="s">
        <v>141</v>
      </c>
      <c r="F2249" s="202" t="s">
        <v>3413</v>
      </c>
      <c r="G2249" s="202" t="s">
        <v>295</v>
      </c>
      <c r="H2249" s="202" t="s">
        <v>548</v>
      </c>
      <c r="I2249" s="202" t="s">
        <v>295</v>
      </c>
      <c r="J2249" s="202" t="s">
        <v>2838</v>
      </c>
      <c r="K2249" s="202" t="s">
        <v>3951</v>
      </c>
      <c r="L2249" s="202" t="s">
        <v>381</v>
      </c>
      <c r="M2249" s="202" t="s">
        <v>3986</v>
      </c>
      <c r="N2249" s="202" t="s">
        <v>295</v>
      </c>
      <c r="O2249" s="202" t="s">
        <v>243</v>
      </c>
      <c r="Q2249" s="202" t="s">
        <v>320</v>
      </c>
      <c r="R2249" s="202" t="s">
        <v>295</v>
      </c>
      <c r="S2249" s="213" t="b">
        <v>0</v>
      </c>
      <c r="V2249" s="212">
        <v>43402</v>
      </c>
      <c r="W2249" s="202" t="s">
        <v>295</v>
      </c>
      <c r="X2249"/>
      <c r="Z2249" s="202" t="s">
        <v>295</v>
      </c>
      <c r="AC2249" s="202" t="s">
        <v>3040</v>
      </c>
      <c r="AD2249" s="167"/>
      <c r="AE2249" s="202" t="s">
        <v>243</v>
      </c>
      <c r="AF2249" s="202" t="s">
        <v>295</v>
      </c>
      <c r="AG2249" s="202" t="s">
        <v>624</v>
      </c>
      <c r="AH2249" s="214">
        <v>43528</v>
      </c>
      <c r="AI2249" s="202" t="s">
        <v>4937</v>
      </c>
      <c r="AJ2249" s="151" t="str">
        <f t="shared" si="35"/>
        <v>FS</v>
      </c>
      <c r="AK2249" s="151" t="b">
        <f>ISNUMBER(SEARCH("IRT",Table1[[#This Row],[Current_Status]]))</f>
        <v>0</v>
      </c>
      <c r="AL2249" s="152">
        <f>YEAR(Table1[[#This Row],[Project_Initiated]])</f>
        <v>2018</v>
      </c>
      <c r="AM2249" s="87">
        <v>43800</v>
      </c>
      <c r="AN2249" s="87" t="str">
        <f>IF(AND(Table1[[#This Row],[Completed Date]]&gt;="07/01/2019"+0,Table1[[#This Row],[Completed Date]]&lt;="6/30/2020"+0),"FY 19-20",IF(AND(Table1[[#This Row],[Completed Date]]&gt;="07/01/2018"+0,Table1[[#This Row],[Completed Date]]&lt;="6/30/2019"+0),"FY 18-19",""))</f>
        <v>FY 18-19</v>
      </c>
      <c r="AO2249" s="152" t="str">
        <f>IFERROR(FIND("R",Table1[[#This Row],[FS_Priority]]),"")</f>
        <v/>
      </c>
    </row>
    <row r="2250" spans="1:41" hidden="1" x14ac:dyDescent="0.25">
      <c r="A2250" s="202" t="s">
        <v>2785</v>
      </c>
      <c r="B2250" s="202" t="s">
        <v>295</v>
      </c>
      <c r="C2250" s="202" t="s">
        <v>2785</v>
      </c>
      <c r="D2250" s="213" t="b">
        <v>0</v>
      </c>
      <c r="E2250" s="202" t="s">
        <v>141</v>
      </c>
      <c r="F2250" s="202" t="s">
        <v>3376</v>
      </c>
      <c r="G2250" s="202" t="s">
        <v>295</v>
      </c>
      <c r="H2250" s="202" t="s">
        <v>529</v>
      </c>
      <c r="I2250" s="202" t="s">
        <v>3977</v>
      </c>
      <c r="J2250" s="202" t="s">
        <v>2838</v>
      </c>
      <c r="K2250" s="202" t="s">
        <v>3951</v>
      </c>
      <c r="L2250" s="202" t="s">
        <v>381</v>
      </c>
      <c r="M2250" s="202" t="s">
        <v>3978</v>
      </c>
      <c r="N2250" s="202" t="s">
        <v>295</v>
      </c>
      <c r="O2250" s="202" t="s">
        <v>243</v>
      </c>
      <c r="Q2250" s="202" t="s">
        <v>295</v>
      </c>
      <c r="R2250" s="202" t="s">
        <v>295</v>
      </c>
      <c r="S2250" s="213" t="b">
        <v>0</v>
      </c>
      <c r="V2250" s="212">
        <v>43403</v>
      </c>
      <c r="W2250" s="202" t="s">
        <v>295</v>
      </c>
      <c r="X2250"/>
      <c r="Z2250" s="202" t="s">
        <v>295</v>
      </c>
      <c r="AC2250" s="202" t="s">
        <v>624</v>
      </c>
      <c r="AD2250" s="167"/>
      <c r="AE2250" s="202" t="s">
        <v>243</v>
      </c>
      <c r="AF2250" s="202" t="s">
        <v>295</v>
      </c>
      <c r="AG2250" s="202" t="s">
        <v>624</v>
      </c>
      <c r="AH2250" s="214">
        <v>43539</v>
      </c>
      <c r="AI2250" s="202" t="s">
        <v>4937</v>
      </c>
      <c r="AJ2250" s="151" t="str">
        <f t="shared" si="35"/>
        <v>FS</v>
      </c>
      <c r="AK2250" s="151" t="b">
        <f>ISNUMBER(SEARCH("IRT",Table1[[#This Row],[Current_Status]]))</f>
        <v>0</v>
      </c>
      <c r="AL2250" s="152">
        <f>YEAR(Table1[[#This Row],[Project_Initiated]])</f>
        <v>2018</v>
      </c>
      <c r="AM2250" s="87">
        <v>43800</v>
      </c>
      <c r="AN2250" s="87" t="str">
        <f>IF(AND(Table1[[#This Row],[Completed Date]]&gt;="07/01/2019"+0,Table1[[#This Row],[Completed Date]]&lt;="6/30/2020"+0),"FY 19-20",IF(AND(Table1[[#This Row],[Completed Date]]&gt;="07/01/2018"+0,Table1[[#This Row],[Completed Date]]&lt;="6/30/2019"+0),"FY 18-19",""))</f>
        <v>FY 18-19</v>
      </c>
      <c r="AO2250" s="152" t="str">
        <f>IFERROR(FIND("R",Table1[[#This Row],[FS_Priority]]),"")</f>
        <v/>
      </c>
    </row>
    <row r="2251" spans="1:41" hidden="1" x14ac:dyDescent="0.25">
      <c r="A2251" s="202" t="s">
        <v>2788</v>
      </c>
      <c r="B2251" s="202" t="s">
        <v>295</v>
      </c>
      <c r="C2251" s="202" t="s">
        <v>2788</v>
      </c>
      <c r="D2251" s="213" t="b">
        <v>0</v>
      </c>
      <c r="E2251" s="202" t="s">
        <v>151</v>
      </c>
      <c r="F2251" s="202" t="s">
        <v>3485</v>
      </c>
      <c r="G2251" s="202" t="s">
        <v>295</v>
      </c>
      <c r="H2251" s="202" t="s">
        <v>557</v>
      </c>
      <c r="I2251" s="202" t="s">
        <v>4044</v>
      </c>
      <c r="J2251" s="202" t="s">
        <v>2838</v>
      </c>
      <c r="K2251" s="202" t="s">
        <v>4035</v>
      </c>
      <c r="L2251" s="202" t="s">
        <v>153</v>
      </c>
      <c r="M2251" s="202" t="s">
        <v>3913</v>
      </c>
      <c r="N2251" s="202" t="s">
        <v>295</v>
      </c>
      <c r="O2251" s="202" t="s">
        <v>243</v>
      </c>
      <c r="Q2251" s="202" t="s">
        <v>307</v>
      </c>
      <c r="R2251" s="202" t="s">
        <v>295</v>
      </c>
      <c r="S2251" s="213" t="b">
        <v>0</v>
      </c>
      <c r="V2251" s="212">
        <v>43404</v>
      </c>
      <c r="W2251" s="202" t="s">
        <v>295</v>
      </c>
      <c r="X2251"/>
      <c r="Z2251" s="202" t="s">
        <v>295</v>
      </c>
      <c r="AC2251" s="202" t="s">
        <v>3040</v>
      </c>
      <c r="AE2251" s="202" t="s">
        <v>243</v>
      </c>
      <c r="AF2251" s="202" t="s">
        <v>295</v>
      </c>
      <c r="AG2251" s="202" t="s">
        <v>624</v>
      </c>
      <c r="AH2251" s="212">
        <v>43528</v>
      </c>
      <c r="AI2251" s="202" t="s">
        <v>4937</v>
      </c>
      <c r="AJ2251" s="151" t="str">
        <f t="shared" si="35"/>
        <v>FS</v>
      </c>
      <c r="AK2251" s="151" t="b">
        <f>ISNUMBER(SEARCH("IRT",Table1[[#This Row],[Current_Status]]))</f>
        <v>0</v>
      </c>
      <c r="AL2251" s="152">
        <f>YEAR(Table1[[#This Row],[Project_Initiated]])</f>
        <v>2018</v>
      </c>
      <c r="AM2251" s="87">
        <v>43800</v>
      </c>
      <c r="AN2251" s="87" t="str">
        <f>IF(AND(Table1[[#This Row],[Completed Date]]&gt;="07/01/2019"+0,Table1[[#This Row],[Completed Date]]&lt;="6/30/2020"+0),"FY 19-20",IF(AND(Table1[[#This Row],[Completed Date]]&gt;="07/01/2018"+0,Table1[[#This Row],[Completed Date]]&lt;="6/30/2019"+0),"FY 18-19",""))</f>
        <v>FY 18-19</v>
      </c>
      <c r="AO2251" s="152" t="str">
        <f>IFERROR(FIND("R",Table1[[#This Row],[FS_Priority]]),"")</f>
        <v/>
      </c>
    </row>
    <row r="2252" spans="1:41" hidden="1" x14ac:dyDescent="0.25">
      <c r="A2252" s="202" t="s">
        <v>2787</v>
      </c>
      <c r="B2252" s="202" t="s">
        <v>295</v>
      </c>
      <c r="C2252" s="202" t="s">
        <v>2787</v>
      </c>
      <c r="D2252" s="213" t="b">
        <v>0</v>
      </c>
      <c r="E2252" s="202" t="s">
        <v>151</v>
      </c>
      <c r="F2252" s="202" t="s">
        <v>3544</v>
      </c>
      <c r="G2252" s="202" t="s">
        <v>295</v>
      </c>
      <c r="H2252" s="202" t="s">
        <v>116</v>
      </c>
      <c r="I2252" s="202" t="s">
        <v>4127</v>
      </c>
      <c r="J2252" s="202" t="s">
        <v>2838</v>
      </c>
      <c r="K2252" s="202" t="s">
        <v>4035</v>
      </c>
      <c r="L2252" s="202" t="s">
        <v>153</v>
      </c>
      <c r="M2252" s="202" t="s">
        <v>4060</v>
      </c>
      <c r="N2252" s="202" t="s">
        <v>295</v>
      </c>
      <c r="O2252" s="202" t="s">
        <v>243</v>
      </c>
      <c r="Q2252" s="202" t="s">
        <v>328</v>
      </c>
      <c r="R2252" s="202" t="s">
        <v>295</v>
      </c>
      <c r="S2252" s="213" t="b">
        <v>0</v>
      </c>
      <c r="V2252" s="212">
        <v>43405</v>
      </c>
      <c r="W2252" s="202" t="s">
        <v>295</v>
      </c>
      <c r="X2252"/>
      <c r="Z2252" s="202" t="s">
        <v>295</v>
      </c>
      <c r="AC2252" s="202" t="s">
        <v>3163</v>
      </c>
      <c r="AE2252" s="202" t="s">
        <v>295</v>
      </c>
      <c r="AF2252" s="202" t="s">
        <v>295</v>
      </c>
      <c r="AG2252" s="202" t="s">
        <v>295</v>
      </c>
      <c r="AH2252" s="212">
        <v>43592</v>
      </c>
      <c r="AI2252" s="202" t="s">
        <v>4937</v>
      </c>
      <c r="AJ2252" s="151" t="str">
        <f t="shared" si="35"/>
        <v>FS</v>
      </c>
      <c r="AK2252" s="151" t="b">
        <f>ISNUMBER(SEARCH("IRT",Table1[[#This Row],[Current_Status]]))</f>
        <v>0</v>
      </c>
      <c r="AL2252" s="152">
        <f>YEAR(Table1[[#This Row],[Project_Initiated]])</f>
        <v>2018</v>
      </c>
      <c r="AM2252" s="87">
        <v>43800</v>
      </c>
      <c r="AN2252" s="87" t="str">
        <f>IF(AND(Table1[[#This Row],[Completed Date]]&gt;="07/01/2019"+0,Table1[[#This Row],[Completed Date]]&lt;="6/30/2020"+0),"FY 19-20",IF(AND(Table1[[#This Row],[Completed Date]]&gt;="07/01/2018"+0,Table1[[#This Row],[Completed Date]]&lt;="6/30/2019"+0),"FY 18-19",""))</f>
        <v>FY 18-19</v>
      </c>
      <c r="AO2252" s="152" t="str">
        <f>IFERROR(FIND("R",Table1[[#This Row],[FS_Priority]]),"")</f>
        <v/>
      </c>
    </row>
    <row r="2253" spans="1:41" hidden="1" x14ac:dyDescent="0.25">
      <c r="A2253" s="202" t="s">
        <v>2806</v>
      </c>
      <c r="B2253" s="202" t="s">
        <v>295</v>
      </c>
      <c r="C2253" s="202" t="s">
        <v>2806</v>
      </c>
      <c r="D2253" s="213" t="b">
        <v>0</v>
      </c>
      <c r="E2253" s="202" t="s">
        <v>2823</v>
      </c>
      <c r="F2253" s="202" t="s">
        <v>3554</v>
      </c>
      <c r="G2253" s="202" t="s">
        <v>295</v>
      </c>
      <c r="H2253" s="202" t="s">
        <v>531</v>
      </c>
      <c r="I2253" s="202" t="s">
        <v>4145</v>
      </c>
      <c r="J2253" s="202" t="s">
        <v>2838</v>
      </c>
      <c r="K2253" s="202" t="s">
        <v>4143</v>
      </c>
      <c r="L2253" s="202" t="s">
        <v>2807</v>
      </c>
      <c r="M2253" s="202" t="s">
        <v>4146</v>
      </c>
      <c r="N2253" s="202" t="s">
        <v>295</v>
      </c>
      <c r="O2253" s="202" t="s">
        <v>243</v>
      </c>
      <c r="Q2253" s="202" t="s">
        <v>302</v>
      </c>
      <c r="R2253" s="202" t="s">
        <v>295</v>
      </c>
      <c r="S2253" s="213" t="b">
        <v>0</v>
      </c>
      <c r="V2253" s="212">
        <v>43405</v>
      </c>
      <c r="W2253" s="202" t="s">
        <v>295</v>
      </c>
      <c r="X2253"/>
      <c r="Z2253" s="202" t="s">
        <v>295</v>
      </c>
      <c r="AC2253" s="202" t="s">
        <v>2998</v>
      </c>
      <c r="AE2253" s="202" t="s">
        <v>243</v>
      </c>
      <c r="AF2253" s="202" t="s">
        <v>295</v>
      </c>
      <c r="AG2253" s="202" t="s">
        <v>624</v>
      </c>
      <c r="AH2253" s="212">
        <v>43497</v>
      </c>
      <c r="AI2253" s="202" t="s">
        <v>4937</v>
      </c>
      <c r="AJ2253" s="151" t="str">
        <f t="shared" si="35"/>
        <v>FS</v>
      </c>
      <c r="AK2253" s="151" t="b">
        <f>ISNUMBER(SEARCH("IRT",Table1[[#This Row],[Current_Status]]))</f>
        <v>0</v>
      </c>
      <c r="AL2253" s="152">
        <f>YEAR(Table1[[#This Row],[Project_Initiated]])</f>
        <v>2018</v>
      </c>
      <c r="AM2253" s="87">
        <v>43800</v>
      </c>
      <c r="AN2253" s="87" t="str">
        <f>IF(AND(Table1[[#This Row],[Completed Date]]&gt;="07/01/2019"+0,Table1[[#This Row],[Completed Date]]&lt;="6/30/2020"+0),"FY 19-20",IF(AND(Table1[[#This Row],[Completed Date]]&gt;="07/01/2018"+0,Table1[[#This Row],[Completed Date]]&lt;="6/30/2019"+0),"FY 18-19",""))</f>
        <v>FY 18-19</v>
      </c>
      <c r="AO2253" s="152" t="str">
        <f>IFERROR(FIND("R",Table1[[#This Row],[FS_Priority]]),"")</f>
        <v/>
      </c>
    </row>
    <row r="2254" spans="1:41" hidden="1" x14ac:dyDescent="0.25">
      <c r="A2254" s="202" t="s">
        <v>2781</v>
      </c>
      <c r="B2254" s="202" t="s">
        <v>295</v>
      </c>
      <c r="C2254" s="202" t="s">
        <v>2781</v>
      </c>
      <c r="D2254" s="213" t="b">
        <v>0</v>
      </c>
      <c r="E2254" s="202" t="s">
        <v>141</v>
      </c>
      <c r="F2254" s="202" t="s">
        <v>3423</v>
      </c>
      <c r="G2254" s="202" t="s">
        <v>295</v>
      </c>
      <c r="H2254" s="202" t="s">
        <v>549</v>
      </c>
      <c r="I2254" s="202" t="s">
        <v>4016</v>
      </c>
      <c r="J2254" s="202" t="s">
        <v>2838</v>
      </c>
      <c r="K2254" s="202" t="s">
        <v>3951</v>
      </c>
      <c r="L2254" s="202" t="s">
        <v>381</v>
      </c>
      <c r="M2254" s="202" t="s">
        <v>3957</v>
      </c>
      <c r="N2254" s="202" t="s">
        <v>295</v>
      </c>
      <c r="O2254" s="202" t="s">
        <v>243</v>
      </c>
      <c r="Q2254" s="202" t="s">
        <v>323</v>
      </c>
      <c r="R2254" s="202" t="s">
        <v>295</v>
      </c>
      <c r="S2254" s="213" t="b">
        <v>0</v>
      </c>
      <c r="V2254" s="212">
        <v>43409</v>
      </c>
      <c r="W2254" s="202" t="s">
        <v>295</v>
      </c>
      <c r="X2254"/>
      <c r="Z2254" s="202" t="s">
        <v>295</v>
      </c>
      <c r="AC2254" s="202" t="s">
        <v>3040</v>
      </c>
      <c r="AE2254" s="202" t="s">
        <v>243</v>
      </c>
      <c r="AF2254" s="202" t="s">
        <v>295</v>
      </c>
      <c r="AG2254" s="202" t="s">
        <v>624</v>
      </c>
      <c r="AH2254" s="212">
        <v>43528</v>
      </c>
      <c r="AI2254" s="202" t="s">
        <v>4937</v>
      </c>
      <c r="AJ2254" s="151" t="str">
        <f t="shared" si="35"/>
        <v>FS</v>
      </c>
      <c r="AK2254" s="151" t="b">
        <f>ISNUMBER(SEARCH("IRT",Table1[[#This Row],[Current_Status]]))</f>
        <v>0</v>
      </c>
      <c r="AL2254" s="152">
        <f>YEAR(Table1[[#This Row],[Project_Initiated]])</f>
        <v>2018</v>
      </c>
      <c r="AM2254" s="87">
        <v>43800</v>
      </c>
      <c r="AN2254" s="87" t="str">
        <f>IF(AND(Table1[[#This Row],[Completed Date]]&gt;="07/01/2019"+0,Table1[[#This Row],[Completed Date]]&lt;="6/30/2020"+0),"FY 19-20",IF(AND(Table1[[#This Row],[Completed Date]]&gt;="07/01/2018"+0,Table1[[#This Row],[Completed Date]]&lt;="6/30/2019"+0),"FY 18-19",""))</f>
        <v>FY 18-19</v>
      </c>
      <c r="AO2254" s="152" t="str">
        <f>IFERROR(FIND("R",Table1[[#This Row],[FS_Priority]]),"")</f>
        <v/>
      </c>
    </row>
    <row r="2255" spans="1:41" hidden="1" x14ac:dyDescent="0.25">
      <c r="A2255" s="202" t="s">
        <v>3022</v>
      </c>
      <c r="B2255" s="202" t="s">
        <v>295</v>
      </c>
      <c r="C2255" s="202" t="s">
        <v>3022</v>
      </c>
      <c r="D2255" s="213" t="b">
        <v>0</v>
      </c>
      <c r="E2255" s="202" t="s">
        <v>189</v>
      </c>
      <c r="F2255" s="202" t="s">
        <v>3572</v>
      </c>
      <c r="G2255" s="202" t="s">
        <v>295</v>
      </c>
      <c r="H2255" s="202" t="s">
        <v>375</v>
      </c>
      <c r="I2255" s="202" t="s">
        <v>4171</v>
      </c>
      <c r="J2255" s="202" t="s">
        <v>2838</v>
      </c>
      <c r="K2255" s="202" t="s">
        <v>4164</v>
      </c>
      <c r="L2255" s="202" t="s">
        <v>487</v>
      </c>
      <c r="M2255" s="202" t="s">
        <v>4169</v>
      </c>
      <c r="N2255" s="202" t="s">
        <v>295</v>
      </c>
      <c r="O2255" s="202" t="s">
        <v>263</v>
      </c>
      <c r="Q2255" s="202" t="s">
        <v>372</v>
      </c>
      <c r="R2255" s="202" t="s">
        <v>295</v>
      </c>
      <c r="S2255" s="213" t="b">
        <v>0</v>
      </c>
      <c r="V2255" s="212">
        <v>43411</v>
      </c>
      <c r="W2255" s="202" t="s">
        <v>295</v>
      </c>
      <c r="X2255"/>
      <c r="Z2255" s="202" t="s">
        <v>295</v>
      </c>
      <c r="AC2255" s="202" t="s">
        <v>3124</v>
      </c>
      <c r="AD2255" s="167"/>
      <c r="AE2255" s="202" t="s">
        <v>583</v>
      </c>
      <c r="AF2255" s="202" t="s">
        <v>295</v>
      </c>
      <c r="AG2255" s="202" t="s">
        <v>295</v>
      </c>
      <c r="AH2255" s="214">
        <v>43522</v>
      </c>
      <c r="AI2255" s="202" t="s">
        <v>4932</v>
      </c>
      <c r="AJ2255" s="151" t="str">
        <f t="shared" si="35"/>
        <v>FS</v>
      </c>
      <c r="AK2255" s="151" t="b">
        <f>ISNUMBER(SEARCH("IRT",Table1[[#This Row],[Current_Status]]))</f>
        <v>0</v>
      </c>
      <c r="AL2255" s="152">
        <f>YEAR(Table1[[#This Row],[Project_Initiated]])</f>
        <v>2018</v>
      </c>
      <c r="AM2255" s="87">
        <v>43800</v>
      </c>
      <c r="AN2255" s="87" t="str">
        <f>IF(AND(Table1[[#This Row],[Completed Date]]&gt;="07/01/2019"+0,Table1[[#This Row],[Completed Date]]&lt;="6/30/2020"+0),"FY 19-20",IF(AND(Table1[[#This Row],[Completed Date]]&gt;="07/01/2018"+0,Table1[[#This Row],[Completed Date]]&lt;="6/30/2019"+0),"FY 18-19",""))</f>
        <v>FY 18-19</v>
      </c>
      <c r="AO2255" s="152" t="str">
        <f>IFERROR(FIND("R",Table1[[#This Row],[FS_Priority]]),"")</f>
        <v/>
      </c>
    </row>
    <row r="2256" spans="1:41" hidden="1" x14ac:dyDescent="0.25">
      <c r="A2256" s="202" t="s">
        <v>2779</v>
      </c>
      <c r="B2256" s="202" t="s">
        <v>295</v>
      </c>
      <c r="C2256" s="202" t="s">
        <v>2779</v>
      </c>
      <c r="D2256" s="213" t="b">
        <v>0</v>
      </c>
      <c r="E2256" s="202" t="s">
        <v>530</v>
      </c>
      <c r="F2256" s="202" t="s">
        <v>3351</v>
      </c>
      <c r="G2256" s="202" t="s">
        <v>295</v>
      </c>
      <c r="H2256" s="202" t="s">
        <v>3873</v>
      </c>
      <c r="I2256" s="202" t="s">
        <v>3941</v>
      </c>
      <c r="J2256" s="202" t="s">
        <v>2838</v>
      </c>
      <c r="K2256" s="202" t="s">
        <v>3932</v>
      </c>
      <c r="L2256" s="202" t="s">
        <v>2778</v>
      </c>
      <c r="M2256" s="202" t="s">
        <v>3942</v>
      </c>
      <c r="N2256" s="202" t="s">
        <v>295</v>
      </c>
      <c r="O2256" s="202" t="s">
        <v>243</v>
      </c>
      <c r="Q2256" s="202" t="s">
        <v>302</v>
      </c>
      <c r="R2256" s="202" t="s">
        <v>295</v>
      </c>
      <c r="S2256" s="213" t="b">
        <v>0</v>
      </c>
      <c r="V2256" s="212">
        <v>43411</v>
      </c>
      <c r="W2256" s="202" t="s">
        <v>295</v>
      </c>
      <c r="X2256"/>
      <c r="Z2256" s="202" t="s">
        <v>295</v>
      </c>
      <c r="AC2256" s="202" t="s">
        <v>2998</v>
      </c>
      <c r="AE2256" s="202" t="s">
        <v>243</v>
      </c>
      <c r="AF2256" s="202" t="s">
        <v>295</v>
      </c>
      <c r="AG2256" s="202" t="s">
        <v>624</v>
      </c>
      <c r="AH2256" s="212">
        <v>43497</v>
      </c>
      <c r="AI2256" s="202" t="s">
        <v>4937</v>
      </c>
      <c r="AJ2256" s="151" t="str">
        <f t="shared" si="35"/>
        <v>FS</v>
      </c>
      <c r="AK2256" s="151" t="b">
        <f>ISNUMBER(SEARCH("IRT",Table1[[#This Row],[Current_Status]]))</f>
        <v>0</v>
      </c>
      <c r="AL2256" s="152">
        <f>YEAR(Table1[[#This Row],[Project_Initiated]])</f>
        <v>2018</v>
      </c>
      <c r="AM2256" s="87">
        <v>43800</v>
      </c>
      <c r="AN2256" s="87" t="str">
        <f>IF(AND(Table1[[#This Row],[Completed Date]]&gt;="07/01/2019"+0,Table1[[#This Row],[Completed Date]]&lt;="6/30/2020"+0),"FY 19-20",IF(AND(Table1[[#This Row],[Completed Date]]&gt;="07/01/2018"+0,Table1[[#This Row],[Completed Date]]&lt;="6/30/2019"+0),"FY 18-19",""))</f>
        <v>FY 18-19</v>
      </c>
      <c r="AO2256" s="152" t="str">
        <f>IFERROR(FIND("R",Table1[[#This Row],[FS_Priority]]),"")</f>
        <v/>
      </c>
    </row>
    <row r="2257" spans="1:41" hidden="1" x14ac:dyDescent="0.25">
      <c r="A2257" s="202" t="s">
        <v>2789</v>
      </c>
      <c r="B2257" s="202" t="s">
        <v>295</v>
      </c>
      <c r="C2257" s="202" t="s">
        <v>2789</v>
      </c>
      <c r="D2257" s="213" t="b">
        <v>0</v>
      </c>
      <c r="E2257" s="202" t="s">
        <v>151</v>
      </c>
      <c r="F2257" s="202" t="s">
        <v>3486</v>
      </c>
      <c r="G2257" s="202" t="s">
        <v>4080</v>
      </c>
      <c r="H2257" s="202" t="s">
        <v>4081</v>
      </c>
      <c r="I2257" s="202" t="s">
        <v>295</v>
      </c>
      <c r="J2257" s="202" t="s">
        <v>2838</v>
      </c>
      <c r="K2257" s="202" t="s">
        <v>4035</v>
      </c>
      <c r="L2257" s="202" t="s">
        <v>153</v>
      </c>
      <c r="M2257" s="202" t="s">
        <v>4041</v>
      </c>
      <c r="N2257" s="202" t="s">
        <v>295</v>
      </c>
      <c r="O2257" s="202" t="s">
        <v>263</v>
      </c>
      <c r="Q2257" s="202" t="s">
        <v>3588</v>
      </c>
      <c r="R2257" s="202" t="s">
        <v>3071</v>
      </c>
      <c r="S2257" s="213" t="b">
        <v>0</v>
      </c>
      <c r="V2257" s="212">
        <v>43412</v>
      </c>
      <c r="W2257" s="202" t="s">
        <v>295</v>
      </c>
      <c r="X2257"/>
      <c r="Z2257" s="202" t="s">
        <v>295</v>
      </c>
      <c r="AC2257" s="202" t="s">
        <v>5132</v>
      </c>
      <c r="AD2257" s="214">
        <v>43560</v>
      </c>
      <c r="AE2257" s="202" t="s">
        <v>583</v>
      </c>
      <c r="AF2257" s="202" t="s">
        <v>5133</v>
      </c>
      <c r="AG2257" s="202" t="s">
        <v>2884</v>
      </c>
      <c r="AH2257" s="212">
        <v>43795</v>
      </c>
      <c r="AI2257" s="202" t="s">
        <v>4934</v>
      </c>
      <c r="AJ2257" s="151" t="str">
        <f t="shared" si="35"/>
        <v>FS</v>
      </c>
      <c r="AK2257" s="151" t="b">
        <f>ISNUMBER(SEARCH("IRT",Table1[[#This Row],[Current_Status]]))</f>
        <v>0</v>
      </c>
      <c r="AL2257" s="152">
        <f>YEAR(Table1[[#This Row],[Project_Initiated]])</f>
        <v>2018</v>
      </c>
      <c r="AM2257" s="87">
        <v>43800</v>
      </c>
      <c r="AN2257" s="87" t="str">
        <f>IF(AND(Table1[[#This Row],[Completed Date]]&gt;="07/01/2019"+0,Table1[[#This Row],[Completed Date]]&lt;="6/30/2020"+0),"FY 19-20",IF(AND(Table1[[#This Row],[Completed Date]]&gt;="07/01/2018"+0,Table1[[#This Row],[Completed Date]]&lt;="6/30/2019"+0),"FY 18-19",""))</f>
        <v>FY 19-20</v>
      </c>
      <c r="AO2257" s="152">
        <f>IFERROR(FIND("R",Table1[[#This Row],[FS_Priority]]),"")</f>
        <v>1</v>
      </c>
    </row>
    <row r="2258" spans="1:41" hidden="1" x14ac:dyDescent="0.25">
      <c r="A2258" s="202" t="s">
        <v>2935</v>
      </c>
      <c r="B2258" s="202" t="s">
        <v>295</v>
      </c>
      <c r="C2258" s="202" t="s">
        <v>2935</v>
      </c>
      <c r="D2258" s="213" t="b">
        <v>0</v>
      </c>
      <c r="E2258" s="202" t="s">
        <v>141</v>
      </c>
      <c r="F2258" s="202" t="s">
        <v>3392</v>
      </c>
      <c r="G2258" s="202" t="s">
        <v>295</v>
      </c>
      <c r="H2258" s="202" t="s">
        <v>549</v>
      </c>
      <c r="I2258" s="202" t="s">
        <v>3989</v>
      </c>
      <c r="J2258" s="202" t="s">
        <v>2838</v>
      </c>
      <c r="K2258" s="202" t="s">
        <v>3951</v>
      </c>
      <c r="L2258" s="202" t="s">
        <v>381</v>
      </c>
      <c r="M2258" s="202" t="s">
        <v>3990</v>
      </c>
      <c r="N2258" s="202" t="s">
        <v>295</v>
      </c>
      <c r="O2258" s="202" t="s">
        <v>243</v>
      </c>
      <c r="Q2258" s="202" t="s">
        <v>305</v>
      </c>
      <c r="R2258" s="202" t="s">
        <v>295</v>
      </c>
      <c r="S2258" s="213" t="b">
        <v>0</v>
      </c>
      <c r="V2258" s="212">
        <v>43417</v>
      </c>
      <c r="W2258" s="202" t="s">
        <v>295</v>
      </c>
      <c r="X2258"/>
      <c r="Z2258" s="202" t="s">
        <v>295</v>
      </c>
      <c r="AC2258" s="202" t="s">
        <v>3040</v>
      </c>
      <c r="AE2258" s="202" t="s">
        <v>295</v>
      </c>
      <c r="AF2258" s="202" t="s">
        <v>295</v>
      </c>
      <c r="AG2258" s="202" t="s">
        <v>295</v>
      </c>
      <c r="AH2258" s="212">
        <v>43528</v>
      </c>
      <c r="AI2258" s="202" t="s">
        <v>4931</v>
      </c>
      <c r="AJ2258" s="151" t="str">
        <f t="shared" si="35"/>
        <v>FS</v>
      </c>
      <c r="AK2258" s="151" t="b">
        <f>ISNUMBER(SEARCH("IRT",Table1[[#This Row],[Current_Status]]))</f>
        <v>0</v>
      </c>
      <c r="AL2258" s="152">
        <f>YEAR(Table1[[#This Row],[Project_Initiated]])</f>
        <v>2018</v>
      </c>
      <c r="AM2258" s="87">
        <v>43800</v>
      </c>
      <c r="AN2258" s="87" t="str">
        <f>IF(AND(Table1[[#This Row],[Completed Date]]&gt;="07/01/2019"+0,Table1[[#This Row],[Completed Date]]&lt;="6/30/2020"+0),"FY 19-20",IF(AND(Table1[[#This Row],[Completed Date]]&gt;="07/01/2018"+0,Table1[[#This Row],[Completed Date]]&lt;="6/30/2019"+0),"FY 18-19",""))</f>
        <v>FY 18-19</v>
      </c>
      <c r="AO2258" s="152" t="str">
        <f>IFERROR(FIND("R",Table1[[#This Row],[FS_Priority]]),"")</f>
        <v/>
      </c>
    </row>
    <row r="2259" spans="1:41" hidden="1" x14ac:dyDescent="0.25">
      <c r="A2259" s="202" t="s">
        <v>2950</v>
      </c>
      <c r="B2259" s="202" t="s">
        <v>295</v>
      </c>
      <c r="C2259" s="202" t="s">
        <v>2950</v>
      </c>
      <c r="D2259" s="213" t="b">
        <v>0</v>
      </c>
      <c r="E2259" s="202" t="s">
        <v>4818</v>
      </c>
      <c r="F2259" s="202" t="s">
        <v>3644</v>
      </c>
      <c r="G2259" s="202" t="s">
        <v>295</v>
      </c>
      <c r="H2259" s="202" t="s">
        <v>545</v>
      </c>
      <c r="I2259" s="202" t="s">
        <v>4274</v>
      </c>
      <c r="J2259" s="202" t="s">
        <v>2838</v>
      </c>
      <c r="K2259" s="202" t="s">
        <v>4268</v>
      </c>
      <c r="L2259" s="202" t="s">
        <v>521</v>
      </c>
      <c r="M2259" s="202" t="s">
        <v>4275</v>
      </c>
      <c r="N2259" s="202" t="s">
        <v>295</v>
      </c>
      <c r="O2259" s="202" t="s">
        <v>243</v>
      </c>
      <c r="Q2259" s="202" t="s">
        <v>302</v>
      </c>
      <c r="R2259" s="202" t="s">
        <v>295</v>
      </c>
      <c r="S2259" s="213" t="b">
        <v>0</v>
      </c>
      <c r="V2259" s="212">
        <v>43423</v>
      </c>
      <c r="W2259" s="202" t="s">
        <v>295</v>
      </c>
      <c r="X2259"/>
      <c r="Z2259" s="202" t="s">
        <v>295</v>
      </c>
      <c r="AC2259" s="202" t="s">
        <v>3040</v>
      </c>
      <c r="AE2259" s="202" t="s">
        <v>295</v>
      </c>
      <c r="AF2259" s="202" t="s">
        <v>295</v>
      </c>
      <c r="AG2259" s="202" t="s">
        <v>295</v>
      </c>
      <c r="AH2259" s="212">
        <v>43528</v>
      </c>
      <c r="AI2259" s="202" t="s">
        <v>4931</v>
      </c>
      <c r="AJ2259" s="151" t="str">
        <f t="shared" si="35"/>
        <v>FS</v>
      </c>
      <c r="AK2259" s="151" t="b">
        <f>ISNUMBER(SEARCH("IRT",Table1[[#This Row],[Current_Status]]))</f>
        <v>0</v>
      </c>
      <c r="AL2259" s="152">
        <f>YEAR(Table1[[#This Row],[Project_Initiated]])</f>
        <v>2018</v>
      </c>
      <c r="AM2259" s="87">
        <v>43800</v>
      </c>
      <c r="AN2259" s="87" t="str">
        <f>IF(AND(Table1[[#This Row],[Completed Date]]&gt;="07/01/2019"+0,Table1[[#This Row],[Completed Date]]&lt;="6/30/2020"+0),"FY 19-20",IF(AND(Table1[[#This Row],[Completed Date]]&gt;="07/01/2018"+0,Table1[[#This Row],[Completed Date]]&lt;="6/30/2019"+0),"FY 18-19",""))</f>
        <v>FY 18-19</v>
      </c>
      <c r="AO2259" s="152" t="str">
        <f>IFERROR(FIND("R",Table1[[#This Row],[FS_Priority]]),"")</f>
        <v/>
      </c>
    </row>
    <row r="2260" spans="1:41" hidden="1" x14ac:dyDescent="0.25">
      <c r="A2260" s="202" t="s">
        <v>2940</v>
      </c>
      <c r="B2260" s="202" t="s">
        <v>295</v>
      </c>
      <c r="C2260" s="202" t="s">
        <v>2940</v>
      </c>
      <c r="D2260" s="213" t="b">
        <v>0</v>
      </c>
      <c r="E2260" s="202" t="s">
        <v>2823</v>
      </c>
      <c r="F2260" s="202" t="s">
        <v>3555</v>
      </c>
      <c r="G2260" s="202" t="s">
        <v>295</v>
      </c>
      <c r="H2260" s="202" t="s">
        <v>531</v>
      </c>
      <c r="I2260" s="202" t="s">
        <v>4144</v>
      </c>
      <c r="J2260" s="202" t="s">
        <v>2838</v>
      </c>
      <c r="K2260" s="202" t="s">
        <v>4143</v>
      </c>
      <c r="L2260" s="202" t="s">
        <v>2807</v>
      </c>
      <c r="M2260" s="202" t="s">
        <v>3948</v>
      </c>
      <c r="N2260" s="202" t="s">
        <v>295</v>
      </c>
      <c r="O2260" s="202" t="s">
        <v>243</v>
      </c>
      <c r="Q2260" s="202" t="s">
        <v>302</v>
      </c>
      <c r="R2260" s="202" t="s">
        <v>295</v>
      </c>
      <c r="S2260" s="213" t="b">
        <v>0</v>
      </c>
      <c r="V2260" s="212">
        <v>43424</v>
      </c>
      <c r="W2260" s="202" t="s">
        <v>295</v>
      </c>
      <c r="X2260"/>
      <c r="Z2260" s="202" t="s">
        <v>295</v>
      </c>
      <c r="AC2260" s="202" t="s">
        <v>3003</v>
      </c>
      <c r="AE2260" s="202" t="s">
        <v>295</v>
      </c>
      <c r="AF2260" s="202" t="s">
        <v>295</v>
      </c>
      <c r="AG2260" s="202" t="s">
        <v>295</v>
      </c>
      <c r="AH2260" s="212">
        <v>43504</v>
      </c>
      <c r="AI2260" s="202" t="s">
        <v>4931</v>
      </c>
      <c r="AJ2260" s="151" t="str">
        <f t="shared" si="35"/>
        <v>FS</v>
      </c>
      <c r="AK2260" s="151" t="b">
        <f>ISNUMBER(SEARCH("IRT",Table1[[#This Row],[Current_Status]]))</f>
        <v>0</v>
      </c>
      <c r="AL2260" s="152">
        <f>YEAR(Table1[[#This Row],[Project_Initiated]])</f>
        <v>2018</v>
      </c>
      <c r="AM2260" s="87">
        <v>43800</v>
      </c>
      <c r="AN2260" s="87" t="str">
        <f>IF(AND(Table1[[#This Row],[Completed Date]]&gt;="07/01/2019"+0,Table1[[#This Row],[Completed Date]]&lt;="6/30/2020"+0),"FY 19-20",IF(AND(Table1[[#This Row],[Completed Date]]&gt;="07/01/2018"+0,Table1[[#This Row],[Completed Date]]&lt;="6/30/2019"+0),"FY 18-19",""))</f>
        <v>FY 18-19</v>
      </c>
      <c r="AO2260" s="152" t="str">
        <f>IFERROR(FIND("R",Table1[[#This Row],[FS_Priority]]),"")</f>
        <v/>
      </c>
    </row>
    <row r="2261" spans="1:41" hidden="1" x14ac:dyDescent="0.25">
      <c r="A2261" s="202" t="s">
        <v>2945</v>
      </c>
      <c r="B2261" s="202" t="s">
        <v>295</v>
      </c>
      <c r="C2261" s="202" t="s">
        <v>2945</v>
      </c>
      <c r="D2261" s="213" t="b">
        <v>0</v>
      </c>
      <c r="E2261" s="202" t="s">
        <v>2977</v>
      </c>
      <c r="F2261" s="202" t="s">
        <v>3590</v>
      </c>
      <c r="G2261" s="202" t="s">
        <v>295</v>
      </c>
      <c r="H2261" s="202" t="s">
        <v>531</v>
      </c>
      <c r="I2261" s="202" t="s">
        <v>4205</v>
      </c>
      <c r="J2261" s="202" t="s">
        <v>2838</v>
      </c>
      <c r="K2261" s="202" t="s">
        <v>4158</v>
      </c>
      <c r="L2261" s="202" t="s">
        <v>2978</v>
      </c>
      <c r="M2261" s="202" t="s">
        <v>4206</v>
      </c>
      <c r="N2261" s="202" t="s">
        <v>295</v>
      </c>
      <c r="O2261" s="202" t="s">
        <v>263</v>
      </c>
      <c r="Q2261" s="202" t="s">
        <v>372</v>
      </c>
      <c r="R2261" s="202" t="s">
        <v>295</v>
      </c>
      <c r="S2261" s="213" t="b">
        <v>0</v>
      </c>
      <c r="V2261" s="212">
        <v>43424</v>
      </c>
      <c r="W2261" s="202" t="s">
        <v>295</v>
      </c>
      <c r="X2261"/>
      <c r="Z2261" s="202" t="s">
        <v>295</v>
      </c>
      <c r="AC2261" s="202" t="s">
        <v>3130</v>
      </c>
      <c r="AD2261" s="214">
        <v>43503</v>
      </c>
      <c r="AE2261" s="202" t="s">
        <v>583</v>
      </c>
      <c r="AF2261" s="202" t="s">
        <v>295</v>
      </c>
      <c r="AG2261" s="202" t="s">
        <v>2884</v>
      </c>
      <c r="AH2261" s="212">
        <v>43570</v>
      </c>
      <c r="AI2261" s="202" t="s">
        <v>4931</v>
      </c>
      <c r="AJ2261" s="151" t="str">
        <f t="shared" si="35"/>
        <v>FS</v>
      </c>
      <c r="AK2261" s="151" t="b">
        <f>ISNUMBER(SEARCH("IRT",Table1[[#This Row],[Current_Status]]))</f>
        <v>0</v>
      </c>
      <c r="AL2261" s="152">
        <f>YEAR(Table1[[#This Row],[Project_Initiated]])</f>
        <v>2018</v>
      </c>
      <c r="AM2261" s="87">
        <v>43800</v>
      </c>
      <c r="AN2261" s="87" t="str">
        <f>IF(AND(Table1[[#This Row],[Completed Date]]&gt;="07/01/2019"+0,Table1[[#This Row],[Completed Date]]&lt;="6/30/2020"+0),"FY 19-20",IF(AND(Table1[[#This Row],[Completed Date]]&gt;="07/01/2018"+0,Table1[[#This Row],[Completed Date]]&lt;="6/30/2019"+0),"FY 18-19",""))</f>
        <v>FY 18-19</v>
      </c>
      <c r="AO2261" s="152" t="str">
        <f>IFERROR(FIND("R",Table1[[#This Row],[FS_Priority]]),"")</f>
        <v/>
      </c>
    </row>
    <row r="2262" spans="1:41" hidden="1" x14ac:dyDescent="0.25">
      <c r="A2262" s="202" t="s">
        <v>3031</v>
      </c>
      <c r="B2262" s="202" t="s">
        <v>295</v>
      </c>
      <c r="C2262" s="202" t="s">
        <v>3031</v>
      </c>
      <c r="D2262" s="213" t="b">
        <v>0</v>
      </c>
      <c r="E2262" s="202" t="s">
        <v>76</v>
      </c>
      <c r="F2262" s="202" t="s">
        <v>3305</v>
      </c>
      <c r="G2262" s="202" t="s">
        <v>3058</v>
      </c>
      <c r="H2262" s="202" t="s">
        <v>3873</v>
      </c>
      <c r="I2262" s="202" t="s">
        <v>3874</v>
      </c>
      <c r="J2262" s="202" t="s">
        <v>2838</v>
      </c>
      <c r="K2262" s="202" t="s">
        <v>3856</v>
      </c>
      <c r="L2262" s="202" t="s">
        <v>77</v>
      </c>
      <c r="M2262" s="202" t="s">
        <v>3875</v>
      </c>
      <c r="N2262" s="202" t="s">
        <v>295</v>
      </c>
      <c r="O2262" s="202" t="s">
        <v>263</v>
      </c>
      <c r="Q2262" s="202" t="s">
        <v>372</v>
      </c>
      <c r="R2262" s="202" t="s">
        <v>295</v>
      </c>
      <c r="S2262" s="213" t="b">
        <v>0</v>
      </c>
      <c r="V2262" s="212">
        <v>43430</v>
      </c>
      <c r="W2262" s="202" t="s">
        <v>295</v>
      </c>
      <c r="X2262"/>
      <c r="Z2262" s="202" t="s">
        <v>295</v>
      </c>
      <c r="AC2262" s="202" t="s">
        <v>3734</v>
      </c>
      <c r="AD2262" s="214">
        <v>43509</v>
      </c>
      <c r="AE2262" s="202" t="s">
        <v>583</v>
      </c>
      <c r="AF2262" s="202" t="s">
        <v>5134</v>
      </c>
      <c r="AG2262" s="202" t="s">
        <v>2884</v>
      </c>
      <c r="AH2262" s="212">
        <v>43661</v>
      </c>
      <c r="AI2262" s="202" t="s">
        <v>4936</v>
      </c>
      <c r="AJ2262" s="151" t="str">
        <f t="shared" si="35"/>
        <v>FS</v>
      </c>
      <c r="AK2262" s="151" t="b">
        <f>ISNUMBER(SEARCH("IRT",Table1[[#This Row],[Current_Status]]))</f>
        <v>0</v>
      </c>
      <c r="AL2262" s="152">
        <f>YEAR(Table1[[#This Row],[Project_Initiated]])</f>
        <v>2018</v>
      </c>
      <c r="AM2262" s="87">
        <v>43800</v>
      </c>
      <c r="AN2262" s="87" t="str">
        <f>IF(AND(Table1[[#This Row],[Completed Date]]&gt;="07/01/2019"+0,Table1[[#This Row],[Completed Date]]&lt;="6/30/2020"+0),"FY 19-20",IF(AND(Table1[[#This Row],[Completed Date]]&gt;="07/01/2018"+0,Table1[[#This Row],[Completed Date]]&lt;="6/30/2019"+0),"FY 18-19",""))</f>
        <v>FY 19-20</v>
      </c>
      <c r="AO2262" s="152" t="str">
        <f>IFERROR(FIND("R",Table1[[#This Row],[FS_Priority]]),"")</f>
        <v/>
      </c>
    </row>
    <row r="2263" spans="1:41" hidden="1" x14ac:dyDescent="0.25">
      <c r="A2263" s="202" t="s">
        <v>2937</v>
      </c>
      <c r="B2263" s="202" t="s">
        <v>295</v>
      </c>
      <c r="C2263" s="202" t="s">
        <v>2937</v>
      </c>
      <c r="D2263" s="213" t="b">
        <v>0</v>
      </c>
      <c r="E2263" s="202" t="s">
        <v>151</v>
      </c>
      <c r="F2263" s="202" t="s">
        <v>3476</v>
      </c>
      <c r="G2263" s="202" t="s">
        <v>295</v>
      </c>
      <c r="H2263" s="202" t="s">
        <v>550</v>
      </c>
      <c r="I2263" s="202" t="s">
        <v>4068</v>
      </c>
      <c r="J2263" s="202" t="s">
        <v>2838</v>
      </c>
      <c r="K2263" s="202" t="s">
        <v>4035</v>
      </c>
      <c r="L2263" s="202" t="s">
        <v>153</v>
      </c>
      <c r="M2263" s="202" t="s">
        <v>4053</v>
      </c>
      <c r="N2263" s="202" t="s">
        <v>295</v>
      </c>
      <c r="O2263" s="202" t="s">
        <v>263</v>
      </c>
      <c r="Q2263" s="202" t="s">
        <v>372</v>
      </c>
      <c r="R2263" s="202" t="s">
        <v>295</v>
      </c>
      <c r="S2263" s="213" t="b">
        <v>1</v>
      </c>
      <c r="V2263" s="212">
        <v>43433</v>
      </c>
      <c r="W2263" s="202" t="s">
        <v>295</v>
      </c>
      <c r="X2263"/>
      <c r="Z2263" s="202" t="s">
        <v>295</v>
      </c>
      <c r="AC2263" s="202" t="s">
        <v>3709</v>
      </c>
      <c r="AD2263" s="214">
        <v>43503</v>
      </c>
      <c r="AE2263" s="202" t="s">
        <v>583</v>
      </c>
      <c r="AF2263" s="202" t="s">
        <v>5135</v>
      </c>
      <c r="AG2263" s="202" t="s">
        <v>2884</v>
      </c>
      <c r="AH2263" s="212">
        <v>43647</v>
      </c>
      <c r="AI2263" s="202" t="s">
        <v>4931</v>
      </c>
      <c r="AJ2263" s="151" t="str">
        <f t="shared" si="35"/>
        <v>FS</v>
      </c>
      <c r="AK2263" s="151" t="b">
        <f>ISNUMBER(SEARCH("IRT",Table1[[#This Row],[Current_Status]]))</f>
        <v>0</v>
      </c>
      <c r="AL2263" s="152">
        <f>YEAR(Table1[[#This Row],[Project_Initiated]])</f>
        <v>2018</v>
      </c>
      <c r="AM2263" s="87">
        <v>43800</v>
      </c>
      <c r="AN2263" s="87" t="str">
        <f>IF(AND(Table1[[#This Row],[Completed Date]]&gt;="07/01/2019"+0,Table1[[#This Row],[Completed Date]]&lt;="6/30/2020"+0),"FY 19-20",IF(AND(Table1[[#This Row],[Completed Date]]&gt;="07/01/2018"+0,Table1[[#This Row],[Completed Date]]&lt;="6/30/2019"+0),"FY 18-19",""))</f>
        <v>FY 19-20</v>
      </c>
      <c r="AO2263" s="152" t="str">
        <f>IFERROR(FIND("R",Table1[[#This Row],[FS_Priority]]),"")</f>
        <v/>
      </c>
    </row>
    <row r="2264" spans="1:41" hidden="1" x14ac:dyDescent="0.25">
      <c r="A2264" s="202" t="s">
        <v>3024</v>
      </c>
      <c r="B2264" s="202" t="s">
        <v>295</v>
      </c>
      <c r="C2264" s="202" t="s">
        <v>3024</v>
      </c>
      <c r="D2264" s="213" t="b">
        <v>0</v>
      </c>
      <c r="E2264" s="202" t="s">
        <v>4788</v>
      </c>
      <c r="F2264" s="202" t="s">
        <v>3346</v>
      </c>
      <c r="G2264" s="202" t="s">
        <v>295</v>
      </c>
      <c r="H2264" s="202" t="s">
        <v>1677</v>
      </c>
      <c r="I2264" s="202" t="s">
        <v>295</v>
      </c>
      <c r="J2264" s="202" t="s">
        <v>2838</v>
      </c>
      <c r="K2264" s="202" t="s">
        <v>84</v>
      </c>
      <c r="L2264" s="202" t="s">
        <v>33</v>
      </c>
      <c r="M2264" s="202" t="s">
        <v>3875</v>
      </c>
      <c r="N2264" s="202" t="s">
        <v>295</v>
      </c>
      <c r="O2264" s="202" t="s">
        <v>263</v>
      </c>
      <c r="Q2264" s="202" t="s">
        <v>372</v>
      </c>
      <c r="R2264" s="202" t="s">
        <v>295</v>
      </c>
      <c r="S2264" s="213" t="b">
        <v>0</v>
      </c>
      <c r="V2264" s="212">
        <v>43496</v>
      </c>
      <c r="W2264" s="202" t="s">
        <v>295</v>
      </c>
      <c r="X2264"/>
      <c r="Z2264" s="202" t="s">
        <v>295</v>
      </c>
      <c r="AC2264" s="202" t="s">
        <v>3025</v>
      </c>
      <c r="AD2264" s="167"/>
      <c r="AE2264" s="202" t="s">
        <v>257</v>
      </c>
      <c r="AF2264" s="202" t="s">
        <v>295</v>
      </c>
      <c r="AG2264" s="202" t="s">
        <v>295</v>
      </c>
      <c r="AH2264" s="212">
        <v>43524</v>
      </c>
      <c r="AI2264" s="202" t="s">
        <v>4938</v>
      </c>
      <c r="AJ2264" s="151" t="str">
        <f t="shared" si="35"/>
        <v>FS</v>
      </c>
      <c r="AK2264" s="151" t="b">
        <f>ISNUMBER(SEARCH("IRT",Table1[[#This Row],[Current_Status]]))</f>
        <v>0</v>
      </c>
      <c r="AL2264" s="152">
        <f>YEAR(Table1[[#This Row],[Project_Initiated]])</f>
        <v>2019</v>
      </c>
      <c r="AM2264" s="87">
        <v>43800</v>
      </c>
      <c r="AN2264" s="87" t="str">
        <f>IF(AND(Table1[[#This Row],[Completed Date]]&gt;="07/01/2019"+0,Table1[[#This Row],[Completed Date]]&lt;="6/30/2020"+0),"FY 19-20",IF(AND(Table1[[#This Row],[Completed Date]]&gt;="07/01/2018"+0,Table1[[#This Row],[Completed Date]]&lt;="6/30/2019"+0),"FY 18-19",""))</f>
        <v>FY 18-19</v>
      </c>
      <c r="AO2264" s="152" t="str">
        <f>IFERROR(FIND("R",Table1[[#This Row],[FS_Priority]]),"")</f>
        <v/>
      </c>
    </row>
    <row r="2265" spans="1:41" hidden="1" x14ac:dyDescent="0.25">
      <c r="A2265" s="202" t="s">
        <v>2942</v>
      </c>
      <c r="B2265" s="202" t="s">
        <v>295</v>
      </c>
      <c r="C2265" s="202" t="s">
        <v>2942</v>
      </c>
      <c r="D2265" s="213" t="b">
        <v>0</v>
      </c>
      <c r="E2265" s="202" t="s">
        <v>4796</v>
      </c>
      <c r="F2265" s="202" t="s">
        <v>3557</v>
      </c>
      <c r="G2265" s="202" t="s">
        <v>295</v>
      </c>
      <c r="H2265" s="202" t="s">
        <v>541</v>
      </c>
      <c r="I2265" s="202" t="s">
        <v>3792</v>
      </c>
      <c r="J2265" s="202" t="s">
        <v>2838</v>
      </c>
      <c r="K2265" s="202" t="s">
        <v>4156</v>
      </c>
      <c r="L2265" s="202" t="s">
        <v>2974</v>
      </c>
      <c r="M2265" s="202" t="s">
        <v>4157</v>
      </c>
      <c r="N2265" s="202" t="s">
        <v>295</v>
      </c>
      <c r="O2265" s="202" t="s">
        <v>243</v>
      </c>
      <c r="Q2265" s="202" t="s">
        <v>320</v>
      </c>
      <c r="R2265" s="202" t="s">
        <v>295</v>
      </c>
      <c r="S2265" s="213" t="b">
        <v>0</v>
      </c>
      <c r="V2265" s="212">
        <v>43440</v>
      </c>
      <c r="W2265" s="202" t="s">
        <v>295</v>
      </c>
      <c r="X2265"/>
      <c r="Z2265" s="202" t="s">
        <v>295</v>
      </c>
      <c r="AC2265" s="202" t="s">
        <v>3163</v>
      </c>
      <c r="AE2265" s="202" t="s">
        <v>295</v>
      </c>
      <c r="AF2265" s="202" t="s">
        <v>295</v>
      </c>
      <c r="AG2265" s="202" t="s">
        <v>295</v>
      </c>
      <c r="AH2265" s="212">
        <v>43592</v>
      </c>
      <c r="AI2265" s="202" t="s">
        <v>4931</v>
      </c>
      <c r="AJ2265" s="151" t="str">
        <f t="shared" si="35"/>
        <v>FS</v>
      </c>
      <c r="AK2265" s="151" t="b">
        <f>ISNUMBER(SEARCH("IRT",Table1[[#This Row],[Current_Status]]))</f>
        <v>0</v>
      </c>
      <c r="AL2265" s="152">
        <f>YEAR(Table1[[#This Row],[Project_Initiated]])</f>
        <v>2018</v>
      </c>
      <c r="AM2265" s="87">
        <v>43800</v>
      </c>
      <c r="AN2265" s="87" t="str">
        <f>IF(AND(Table1[[#This Row],[Completed Date]]&gt;="07/01/2019"+0,Table1[[#This Row],[Completed Date]]&lt;="6/30/2020"+0),"FY 19-20",IF(AND(Table1[[#This Row],[Completed Date]]&gt;="07/01/2018"+0,Table1[[#This Row],[Completed Date]]&lt;="6/30/2019"+0),"FY 18-19",""))</f>
        <v>FY 18-19</v>
      </c>
      <c r="AO2265" s="152" t="str">
        <f>IFERROR(FIND("R",Table1[[#This Row],[FS_Priority]]),"")</f>
        <v/>
      </c>
    </row>
    <row r="2266" spans="1:41" hidden="1" x14ac:dyDescent="0.25">
      <c r="A2266" s="202" t="s">
        <v>3060</v>
      </c>
      <c r="B2266" s="202" t="s">
        <v>295</v>
      </c>
      <c r="C2266" s="202" t="s">
        <v>3060</v>
      </c>
      <c r="D2266" s="213" t="b">
        <v>0</v>
      </c>
      <c r="E2266" s="202" t="s">
        <v>141</v>
      </c>
      <c r="F2266" s="202" t="s">
        <v>3394</v>
      </c>
      <c r="G2266" s="202" t="s">
        <v>4411</v>
      </c>
      <c r="H2266" s="202" t="s">
        <v>529</v>
      </c>
      <c r="I2266" s="202" t="s">
        <v>3993</v>
      </c>
      <c r="J2266" s="202" t="s">
        <v>2851</v>
      </c>
      <c r="K2266" s="202" t="s">
        <v>3951</v>
      </c>
      <c r="L2266" s="202" t="s">
        <v>381</v>
      </c>
      <c r="M2266" s="202" t="s">
        <v>3954</v>
      </c>
      <c r="N2266" s="202" t="s">
        <v>295</v>
      </c>
      <c r="O2266" s="202" t="s">
        <v>263</v>
      </c>
      <c r="Q2266" s="202" t="s">
        <v>296</v>
      </c>
      <c r="R2266" s="202" t="s">
        <v>295</v>
      </c>
      <c r="S2266" s="213" t="b">
        <v>0</v>
      </c>
      <c r="V2266" s="212">
        <v>43440</v>
      </c>
      <c r="W2266" s="202" t="s">
        <v>295</v>
      </c>
      <c r="X2266"/>
      <c r="Z2266" s="202" t="s">
        <v>295</v>
      </c>
      <c r="AC2266" s="202" t="s">
        <v>3180</v>
      </c>
      <c r="AD2266" s="212">
        <v>43570</v>
      </c>
      <c r="AE2266" s="202" t="s">
        <v>257</v>
      </c>
      <c r="AF2266" s="202" t="s">
        <v>5136</v>
      </c>
      <c r="AG2266" s="202" t="s">
        <v>2884</v>
      </c>
      <c r="AH2266" s="214">
        <v>43606</v>
      </c>
      <c r="AI2266" s="202" t="s">
        <v>4934</v>
      </c>
      <c r="AJ2266" s="151" t="str">
        <f t="shared" si="35"/>
        <v>FS</v>
      </c>
      <c r="AK2266" s="151" t="b">
        <f>ISNUMBER(SEARCH("IRT",Table1[[#This Row],[Current_Status]]))</f>
        <v>0</v>
      </c>
      <c r="AL2266" s="152">
        <f>YEAR(Table1[[#This Row],[Project_Initiated]])</f>
        <v>2018</v>
      </c>
      <c r="AM2266" s="87">
        <v>43800</v>
      </c>
      <c r="AN2266" s="87" t="str">
        <f>IF(AND(Table1[[#This Row],[Completed Date]]&gt;="07/01/2019"+0,Table1[[#This Row],[Completed Date]]&lt;="6/30/2020"+0),"FY 19-20",IF(AND(Table1[[#This Row],[Completed Date]]&gt;="07/01/2018"+0,Table1[[#This Row],[Completed Date]]&lt;="6/30/2019"+0),"FY 18-19",""))</f>
        <v>FY 18-19</v>
      </c>
      <c r="AO2266" s="152" t="str">
        <f>IFERROR(FIND("R",Table1[[#This Row],[FS_Priority]]),"")</f>
        <v/>
      </c>
    </row>
    <row r="2267" spans="1:41" hidden="1" x14ac:dyDescent="0.25">
      <c r="A2267" s="202" t="s">
        <v>2943</v>
      </c>
      <c r="B2267" s="202" t="s">
        <v>295</v>
      </c>
      <c r="C2267" s="202" t="s">
        <v>2943</v>
      </c>
      <c r="D2267" s="213" t="b">
        <v>0</v>
      </c>
      <c r="E2267" s="202" t="s">
        <v>4804</v>
      </c>
      <c r="F2267" s="202" t="s">
        <v>3555</v>
      </c>
      <c r="G2267" s="202" t="s">
        <v>295</v>
      </c>
      <c r="H2267" s="202" t="s">
        <v>75</v>
      </c>
      <c r="I2267" s="202" t="s">
        <v>4189</v>
      </c>
      <c r="J2267" s="202" t="s">
        <v>2838</v>
      </c>
      <c r="K2267" s="202" t="s">
        <v>3793</v>
      </c>
      <c r="L2267" s="202" t="s">
        <v>332</v>
      </c>
      <c r="M2267" s="202" t="s">
        <v>4190</v>
      </c>
      <c r="N2267" s="202" t="s">
        <v>295</v>
      </c>
      <c r="O2267" s="202" t="s">
        <v>243</v>
      </c>
      <c r="Q2267" s="202" t="s">
        <v>302</v>
      </c>
      <c r="R2267" s="202" t="s">
        <v>295</v>
      </c>
      <c r="S2267" s="213" t="b">
        <v>0</v>
      </c>
      <c r="V2267" s="212">
        <v>43452</v>
      </c>
      <c r="W2267" s="202" t="s">
        <v>295</v>
      </c>
      <c r="X2267"/>
      <c r="Z2267" s="202" t="s">
        <v>295</v>
      </c>
      <c r="AC2267" s="202" t="s">
        <v>3003</v>
      </c>
      <c r="AE2267" s="202" t="s">
        <v>295</v>
      </c>
      <c r="AF2267" s="202" t="s">
        <v>295</v>
      </c>
      <c r="AG2267" s="202" t="s">
        <v>295</v>
      </c>
      <c r="AH2267" s="212">
        <v>43504</v>
      </c>
      <c r="AI2267" s="202" t="s">
        <v>4931</v>
      </c>
      <c r="AJ2267" s="151" t="str">
        <f t="shared" si="35"/>
        <v>FS</v>
      </c>
      <c r="AK2267" s="151" t="b">
        <f>ISNUMBER(SEARCH("IRT",Table1[[#This Row],[Current_Status]]))</f>
        <v>0</v>
      </c>
      <c r="AL2267" s="152">
        <f>YEAR(Table1[[#This Row],[Project_Initiated]])</f>
        <v>2018</v>
      </c>
      <c r="AM2267" s="87">
        <v>43800</v>
      </c>
      <c r="AN2267" s="87" t="str">
        <f>IF(AND(Table1[[#This Row],[Completed Date]]&gt;="07/01/2019"+0,Table1[[#This Row],[Completed Date]]&lt;="6/30/2020"+0),"FY 19-20",IF(AND(Table1[[#This Row],[Completed Date]]&gt;="07/01/2018"+0,Table1[[#This Row],[Completed Date]]&lt;="6/30/2019"+0),"FY 18-19",""))</f>
        <v>FY 18-19</v>
      </c>
      <c r="AO2267" s="152" t="str">
        <f>IFERROR(FIND("R",Table1[[#This Row],[FS_Priority]]),"")</f>
        <v/>
      </c>
    </row>
    <row r="2268" spans="1:41" hidden="1" x14ac:dyDescent="0.25">
      <c r="A2268" s="202" t="s">
        <v>2951</v>
      </c>
      <c r="B2268" s="202" t="s">
        <v>295</v>
      </c>
      <c r="C2268" s="202" t="s">
        <v>2951</v>
      </c>
      <c r="D2268" s="213" t="b">
        <v>0</v>
      </c>
      <c r="E2268" s="202" t="s">
        <v>4818</v>
      </c>
      <c r="F2268" s="202" t="s">
        <v>2983</v>
      </c>
      <c r="G2268" s="202" t="s">
        <v>295</v>
      </c>
      <c r="H2268" s="202" t="s">
        <v>545</v>
      </c>
      <c r="I2268" s="202" t="s">
        <v>4276</v>
      </c>
      <c r="J2268" s="202" t="s">
        <v>2838</v>
      </c>
      <c r="K2268" s="202" t="s">
        <v>4268</v>
      </c>
      <c r="L2268" s="202" t="s">
        <v>521</v>
      </c>
      <c r="M2268" s="202" t="s">
        <v>4277</v>
      </c>
      <c r="N2268" s="202" t="s">
        <v>295</v>
      </c>
      <c r="O2268" s="202" t="s">
        <v>243</v>
      </c>
      <c r="Q2268" s="202" t="s">
        <v>320</v>
      </c>
      <c r="R2268" s="202" t="s">
        <v>295</v>
      </c>
      <c r="S2268" s="213" t="b">
        <v>0</v>
      </c>
      <c r="V2268" s="212">
        <v>43445</v>
      </c>
      <c r="W2268" s="202" t="s">
        <v>295</v>
      </c>
      <c r="X2268"/>
      <c r="Z2268" s="202" t="s">
        <v>295</v>
      </c>
      <c r="AC2268" s="202" t="s">
        <v>3163</v>
      </c>
      <c r="AE2268" s="202" t="s">
        <v>295</v>
      </c>
      <c r="AF2268" s="202" t="s">
        <v>295</v>
      </c>
      <c r="AG2268" s="202" t="s">
        <v>295</v>
      </c>
      <c r="AH2268" s="212">
        <v>43592</v>
      </c>
      <c r="AI2268" s="202" t="s">
        <v>4931</v>
      </c>
      <c r="AJ2268" s="151" t="str">
        <f t="shared" si="35"/>
        <v>FS</v>
      </c>
      <c r="AK2268" s="151" t="b">
        <f>ISNUMBER(SEARCH("IRT",Table1[[#This Row],[Current_Status]]))</f>
        <v>0</v>
      </c>
      <c r="AL2268" s="152">
        <f>YEAR(Table1[[#This Row],[Project_Initiated]])</f>
        <v>2018</v>
      </c>
      <c r="AM2268" s="87">
        <v>43800</v>
      </c>
      <c r="AN2268" s="87" t="str">
        <f>IF(AND(Table1[[#This Row],[Completed Date]]&gt;="07/01/2019"+0,Table1[[#This Row],[Completed Date]]&lt;="6/30/2020"+0),"FY 19-20",IF(AND(Table1[[#This Row],[Completed Date]]&gt;="07/01/2018"+0,Table1[[#This Row],[Completed Date]]&lt;="6/30/2019"+0),"FY 18-19",""))</f>
        <v>FY 18-19</v>
      </c>
      <c r="AO2268" s="152" t="str">
        <f>IFERROR(FIND("R",Table1[[#This Row],[FS_Priority]]),"")</f>
        <v/>
      </c>
    </row>
    <row r="2269" spans="1:41" hidden="1" x14ac:dyDescent="0.25">
      <c r="A2269" s="202" t="s">
        <v>2933</v>
      </c>
      <c r="B2269" s="202" t="s">
        <v>295</v>
      </c>
      <c r="C2269" s="202" t="s">
        <v>2933</v>
      </c>
      <c r="D2269" s="213" t="b">
        <v>0</v>
      </c>
      <c r="E2269" s="202" t="s">
        <v>530</v>
      </c>
      <c r="F2269" s="202" t="s">
        <v>3350</v>
      </c>
      <c r="G2269" s="202" t="s">
        <v>3041</v>
      </c>
      <c r="H2269" s="202" t="s">
        <v>75</v>
      </c>
      <c r="I2269" s="202" t="s">
        <v>3938</v>
      </c>
      <c r="J2269" s="202" t="s">
        <v>2865</v>
      </c>
      <c r="K2269" s="202" t="s">
        <v>3932</v>
      </c>
      <c r="L2269" s="202" t="s">
        <v>2778</v>
      </c>
      <c r="M2269" s="202" t="s">
        <v>3939</v>
      </c>
      <c r="N2269" s="202" t="s">
        <v>295</v>
      </c>
      <c r="O2269" s="202" t="s">
        <v>295</v>
      </c>
      <c r="Q2269" s="202" t="s">
        <v>302</v>
      </c>
      <c r="R2269" s="202" t="s">
        <v>372</v>
      </c>
      <c r="S2269" s="213" t="b">
        <v>0</v>
      </c>
      <c r="V2269" s="212">
        <v>43445</v>
      </c>
      <c r="W2269" s="202" t="s">
        <v>295</v>
      </c>
      <c r="X2269"/>
      <c r="Z2269" s="202" t="s">
        <v>295</v>
      </c>
      <c r="AC2269" s="202" t="s">
        <v>4873</v>
      </c>
      <c r="AD2269" s="214">
        <v>43454</v>
      </c>
      <c r="AE2269" s="202" t="s">
        <v>583</v>
      </c>
      <c r="AF2269" s="202" t="s">
        <v>5137</v>
      </c>
      <c r="AG2269" s="202" t="s">
        <v>2884</v>
      </c>
      <c r="AH2269" s="167"/>
      <c r="AI2269" s="202" t="s">
        <v>4931</v>
      </c>
      <c r="AJ2269" s="151" t="str">
        <f t="shared" si="35"/>
        <v>FS</v>
      </c>
      <c r="AK2269" s="151" t="b">
        <f>ISNUMBER(SEARCH("IRT",Table1[[#This Row],[Current_Status]]))</f>
        <v>0</v>
      </c>
      <c r="AL2269" s="152">
        <f>YEAR(Table1[[#This Row],[Project_Initiated]])</f>
        <v>2018</v>
      </c>
      <c r="AM2269" s="87">
        <v>43800</v>
      </c>
      <c r="AN2269" s="87" t="str">
        <f>IF(AND(Table1[[#This Row],[Completed Date]]&gt;="07/01/2019"+0,Table1[[#This Row],[Completed Date]]&lt;="6/30/2020"+0),"FY 19-20",IF(AND(Table1[[#This Row],[Completed Date]]&gt;="07/01/2018"+0,Table1[[#This Row],[Completed Date]]&lt;="6/30/2019"+0),"FY 18-19",""))</f>
        <v/>
      </c>
      <c r="AO2269" s="152" t="str">
        <f>IFERROR(FIND("R",Table1[[#This Row],[FS_Priority]]),"")</f>
        <v/>
      </c>
    </row>
    <row r="2270" spans="1:41" hidden="1" x14ac:dyDescent="0.25">
      <c r="A2270" s="202" t="s">
        <v>2948</v>
      </c>
      <c r="B2270" s="202" t="s">
        <v>295</v>
      </c>
      <c r="C2270" s="202" t="s">
        <v>2948</v>
      </c>
      <c r="D2270" s="213" t="b">
        <v>0</v>
      </c>
      <c r="E2270" s="202" t="s">
        <v>211</v>
      </c>
      <c r="F2270" s="202" t="s">
        <v>3607</v>
      </c>
      <c r="G2270" s="202" t="s">
        <v>295</v>
      </c>
      <c r="H2270" s="202" t="s">
        <v>535</v>
      </c>
      <c r="I2270" s="202" t="s">
        <v>4231</v>
      </c>
      <c r="J2270" s="202" t="s">
        <v>2838</v>
      </c>
      <c r="K2270" s="202" t="s">
        <v>4222</v>
      </c>
      <c r="L2270" s="202" t="s">
        <v>4866</v>
      </c>
      <c r="M2270" s="202" t="s">
        <v>4232</v>
      </c>
      <c r="N2270" s="202" t="s">
        <v>295</v>
      </c>
      <c r="O2270" s="202" t="s">
        <v>243</v>
      </c>
      <c r="Q2270" s="202" t="s">
        <v>302</v>
      </c>
      <c r="R2270" s="202" t="s">
        <v>295</v>
      </c>
      <c r="S2270" s="213" t="b">
        <v>1</v>
      </c>
      <c r="V2270" s="212">
        <v>43446</v>
      </c>
      <c r="W2270" s="202" t="s">
        <v>295</v>
      </c>
      <c r="X2270"/>
      <c r="Z2270" s="202" t="s">
        <v>295</v>
      </c>
      <c r="AC2270" s="202" t="s">
        <v>3003</v>
      </c>
      <c r="AE2270" s="202" t="s">
        <v>295</v>
      </c>
      <c r="AF2270" s="202" t="s">
        <v>295</v>
      </c>
      <c r="AG2270" s="202" t="s">
        <v>295</v>
      </c>
      <c r="AH2270" s="212">
        <v>43504</v>
      </c>
      <c r="AI2270" s="202" t="s">
        <v>4931</v>
      </c>
      <c r="AJ2270" s="151" t="str">
        <f t="shared" si="35"/>
        <v>FS</v>
      </c>
      <c r="AK2270" s="151" t="b">
        <f>ISNUMBER(SEARCH("IRT",Table1[[#This Row],[Current_Status]]))</f>
        <v>0</v>
      </c>
      <c r="AL2270" s="152">
        <f>YEAR(Table1[[#This Row],[Project_Initiated]])</f>
        <v>2018</v>
      </c>
      <c r="AM2270" s="87">
        <v>43800</v>
      </c>
      <c r="AN2270" s="87" t="str">
        <f>IF(AND(Table1[[#This Row],[Completed Date]]&gt;="07/01/2019"+0,Table1[[#This Row],[Completed Date]]&lt;="6/30/2020"+0),"FY 19-20",IF(AND(Table1[[#This Row],[Completed Date]]&gt;="07/01/2018"+0,Table1[[#This Row],[Completed Date]]&lt;="6/30/2019"+0),"FY 18-19",""))</f>
        <v>FY 18-19</v>
      </c>
      <c r="AO2270" s="152" t="str">
        <f>IFERROR(FIND("R",Table1[[#This Row],[FS_Priority]]),"")</f>
        <v/>
      </c>
    </row>
    <row r="2271" spans="1:41" hidden="1" x14ac:dyDescent="0.25">
      <c r="A2271" s="202" t="s">
        <v>2947</v>
      </c>
      <c r="B2271" s="202" t="s">
        <v>295</v>
      </c>
      <c r="C2271" s="202" t="s">
        <v>2947</v>
      </c>
      <c r="D2271" s="213" t="b">
        <v>0</v>
      </c>
      <c r="E2271" s="202" t="s">
        <v>211</v>
      </c>
      <c r="F2271" s="202" t="s">
        <v>3609</v>
      </c>
      <c r="G2271" s="202" t="s">
        <v>295</v>
      </c>
      <c r="H2271" s="202" t="s">
        <v>2414</v>
      </c>
      <c r="I2271" s="202" t="s">
        <v>295</v>
      </c>
      <c r="J2271" s="202" t="s">
        <v>2854</v>
      </c>
      <c r="K2271" s="202" t="s">
        <v>4222</v>
      </c>
      <c r="L2271" s="202" t="s">
        <v>4866</v>
      </c>
      <c r="M2271" s="202" t="s">
        <v>4232</v>
      </c>
      <c r="N2271" s="202" t="s">
        <v>295</v>
      </c>
      <c r="O2271" s="202" t="s">
        <v>243</v>
      </c>
      <c r="Q2271" s="202" t="s">
        <v>320</v>
      </c>
      <c r="R2271" s="202" t="s">
        <v>295</v>
      </c>
      <c r="S2271" s="213" t="b">
        <v>0</v>
      </c>
      <c r="V2271" s="212">
        <v>43448</v>
      </c>
      <c r="W2271" s="202" t="s">
        <v>295</v>
      </c>
      <c r="X2271"/>
      <c r="Z2271" s="202" t="s">
        <v>295</v>
      </c>
      <c r="AC2271" s="202" t="s">
        <v>3197</v>
      </c>
      <c r="AE2271" s="202" t="s">
        <v>295</v>
      </c>
      <c r="AF2271" s="202" t="s">
        <v>295</v>
      </c>
      <c r="AG2271" s="202" t="s">
        <v>295</v>
      </c>
      <c r="AH2271" s="212">
        <v>43622</v>
      </c>
      <c r="AI2271" s="202" t="s">
        <v>4931</v>
      </c>
      <c r="AJ2271" s="151" t="str">
        <f t="shared" si="35"/>
        <v>FS</v>
      </c>
      <c r="AK2271" s="151" t="b">
        <f>ISNUMBER(SEARCH("IRT",Table1[[#This Row],[Current_Status]]))</f>
        <v>0</v>
      </c>
      <c r="AL2271" s="152">
        <f>YEAR(Table1[[#This Row],[Project_Initiated]])</f>
        <v>2018</v>
      </c>
      <c r="AM2271" s="87">
        <v>43800</v>
      </c>
      <c r="AN2271" s="87" t="str">
        <f>IF(AND(Table1[[#This Row],[Completed Date]]&gt;="07/01/2019"+0,Table1[[#This Row],[Completed Date]]&lt;="6/30/2020"+0),"FY 19-20",IF(AND(Table1[[#This Row],[Completed Date]]&gt;="07/01/2018"+0,Table1[[#This Row],[Completed Date]]&lt;="6/30/2019"+0),"FY 18-19",""))</f>
        <v>FY 18-19</v>
      </c>
      <c r="AO2271" s="152" t="str">
        <f>IFERROR(FIND("R",Table1[[#This Row],[FS_Priority]]),"")</f>
        <v/>
      </c>
    </row>
    <row r="2272" spans="1:41" hidden="1" x14ac:dyDescent="0.25">
      <c r="A2272" s="202" t="s">
        <v>2941</v>
      </c>
      <c r="B2272" s="202" t="s">
        <v>295</v>
      </c>
      <c r="C2272" s="202" t="s">
        <v>2941</v>
      </c>
      <c r="D2272" s="213" t="b">
        <v>0</v>
      </c>
      <c r="E2272" s="202" t="s">
        <v>4796</v>
      </c>
      <c r="F2272" s="202" t="s">
        <v>3556</v>
      </c>
      <c r="G2272" s="202" t="s">
        <v>295</v>
      </c>
      <c r="H2272" s="202" t="s">
        <v>541</v>
      </c>
      <c r="I2272" s="202" t="s">
        <v>4155</v>
      </c>
      <c r="J2272" s="202" t="s">
        <v>2838</v>
      </c>
      <c r="K2272" s="202" t="s">
        <v>4156</v>
      </c>
      <c r="L2272" s="202" t="s">
        <v>2974</v>
      </c>
      <c r="M2272" s="202" t="s">
        <v>4157</v>
      </c>
      <c r="N2272" s="202" t="s">
        <v>295</v>
      </c>
      <c r="O2272" s="202" t="s">
        <v>243</v>
      </c>
      <c r="Q2272" s="202" t="s">
        <v>302</v>
      </c>
      <c r="R2272" s="202" t="s">
        <v>295</v>
      </c>
      <c r="S2272" s="213" t="b">
        <v>1</v>
      </c>
      <c r="V2272" s="212">
        <v>43448</v>
      </c>
      <c r="W2272" s="202" t="s">
        <v>295</v>
      </c>
      <c r="X2272"/>
      <c r="Z2272" s="202" t="s">
        <v>295</v>
      </c>
      <c r="AC2272" s="202" t="s">
        <v>3040</v>
      </c>
      <c r="AE2272" s="202" t="s">
        <v>295</v>
      </c>
      <c r="AF2272" s="202" t="s">
        <v>295</v>
      </c>
      <c r="AG2272" s="202" t="s">
        <v>295</v>
      </c>
      <c r="AH2272" s="214">
        <v>43528</v>
      </c>
      <c r="AI2272" s="202" t="s">
        <v>4931</v>
      </c>
      <c r="AJ2272" s="151" t="str">
        <f t="shared" si="35"/>
        <v>FS</v>
      </c>
      <c r="AK2272" s="151" t="b">
        <f>ISNUMBER(SEARCH("IRT",Table1[[#This Row],[Current_Status]]))</f>
        <v>0</v>
      </c>
      <c r="AL2272" s="152">
        <f>YEAR(Table1[[#This Row],[Project_Initiated]])</f>
        <v>2018</v>
      </c>
      <c r="AM2272" s="87">
        <v>43800</v>
      </c>
      <c r="AN2272" s="87" t="str">
        <f>IF(AND(Table1[[#This Row],[Completed Date]]&gt;="07/01/2019"+0,Table1[[#This Row],[Completed Date]]&lt;="6/30/2020"+0),"FY 19-20",IF(AND(Table1[[#This Row],[Completed Date]]&gt;="07/01/2018"+0,Table1[[#This Row],[Completed Date]]&lt;="6/30/2019"+0),"FY 18-19",""))</f>
        <v>FY 18-19</v>
      </c>
      <c r="AO2272" s="152" t="str">
        <f>IFERROR(FIND("R",Table1[[#This Row],[FS_Priority]]),"")</f>
        <v/>
      </c>
    </row>
    <row r="2273" spans="1:41" hidden="1" x14ac:dyDescent="0.25">
      <c r="A2273" s="202" t="s">
        <v>3068</v>
      </c>
      <c r="B2273" s="202" t="s">
        <v>295</v>
      </c>
      <c r="C2273" s="202" t="s">
        <v>3068</v>
      </c>
      <c r="D2273" s="213" t="b">
        <v>0</v>
      </c>
      <c r="E2273" s="202" t="s">
        <v>151</v>
      </c>
      <c r="F2273" s="202" t="s">
        <v>3483</v>
      </c>
      <c r="G2273" s="202" t="s">
        <v>3069</v>
      </c>
      <c r="H2273" s="202" t="s">
        <v>378</v>
      </c>
      <c r="I2273" s="202" t="s">
        <v>4078</v>
      </c>
      <c r="J2273" s="202" t="s">
        <v>2854</v>
      </c>
      <c r="K2273" s="202" t="s">
        <v>4035</v>
      </c>
      <c r="L2273" s="202" t="s">
        <v>153</v>
      </c>
      <c r="M2273" s="202" t="s">
        <v>4060</v>
      </c>
      <c r="N2273" s="202" t="s">
        <v>4079</v>
      </c>
      <c r="O2273" s="202" t="s">
        <v>263</v>
      </c>
      <c r="Q2273" s="202" t="s">
        <v>3586</v>
      </c>
      <c r="R2273" s="202" t="s">
        <v>3070</v>
      </c>
      <c r="S2273" s="213" t="b">
        <v>0</v>
      </c>
      <c r="V2273" s="212">
        <v>43451</v>
      </c>
      <c r="W2273" s="202" t="s">
        <v>295</v>
      </c>
      <c r="X2273"/>
      <c r="Z2273" s="202" t="s">
        <v>295</v>
      </c>
      <c r="AC2273" s="202" t="s">
        <v>5138</v>
      </c>
      <c r="AD2273" s="214">
        <v>43628</v>
      </c>
      <c r="AE2273" s="202" t="s">
        <v>583</v>
      </c>
      <c r="AF2273" s="202" t="s">
        <v>5139</v>
      </c>
      <c r="AG2273" s="202" t="s">
        <v>2884</v>
      </c>
      <c r="AH2273" s="212">
        <v>43703</v>
      </c>
      <c r="AI2273" s="202" t="s">
        <v>4934</v>
      </c>
      <c r="AJ2273" s="151" t="str">
        <f t="shared" si="35"/>
        <v>FS</v>
      </c>
      <c r="AK2273" s="151" t="b">
        <f>ISNUMBER(SEARCH("IRT",Table1[[#This Row],[Current_Status]]))</f>
        <v>0</v>
      </c>
      <c r="AL2273" s="152">
        <f>YEAR(Table1[[#This Row],[Project_Initiated]])</f>
        <v>2018</v>
      </c>
      <c r="AM2273" s="87">
        <v>43800</v>
      </c>
      <c r="AN2273" s="87" t="str">
        <f>IF(AND(Table1[[#This Row],[Completed Date]]&gt;="07/01/2019"+0,Table1[[#This Row],[Completed Date]]&lt;="6/30/2020"+0),"FY 19-20",IF(AND(Table1[[#This Row],[Completed Date]]&gt;="07/01/2018"+0,Table1[[#This Row],[Completed Date]]&lt;="6/30/2019"+0),"FY 18-19",""))</f>
        <v>FY 19-20</v>
      </c>
      <c r="AO2273" s="152">
        <f>IFERROR(FIND("R",Table1[[#This Row],[FS_Priority]]),"")</f>
        <v>1</v>
      </c>
    </row>
    <row r="2274" spans="1:41" hidden="1" x14ac:dyDescent="0.25">
      <c r="A2274" s="202" t="s">
        <v>3679</v>
      </c>
      <c r="B2274" s="202" t="s">
        <v>295</v>
      </c>
      <c r="C2274" s="202" t="s">
        <v>3679</v>
      </c>
      <c r="D2274" s="213" t="b">
        <v>0</v>
      </c>
      <c r="E2274" s="202" t="s">
        <v>4804</v>
      </c>
      <c r="F2274" s="202" t="s">
        <v>3680</v>
      </c>
      <c r="G2274" s="202" t="s">
        <v>4496</v>
      </c>
      <c r="H2274" s="202" t="s">
        <v>532</v>
      </c>
      <c r="I2274" s="202" t="s">
        <v>3792</v>
      </c>
      <c r="J2274" s="202" t="s">
        <v>2820</v>
      </c>
      <c r="K2274" s="202" t="s">
        <v>3793</v>
      </c>
      <c r="L2274" s="202" t="s">
        <v>332</v>
      </c>
      <c r="M2274" s="202" t="s">
        <v>3797</v>
      </c>
      <c r="N2274" s="202" t="s">
        <v>295</v>
      </c>
      <c r="O2274" s="202" t="s">
        <v>263</v>
      </c>
      <c r="Q2274" s="202" t="s">
        <v>302</v>
      </c>
      <c r="R2274" s="202" t="s">
        <v>295</v>
      </c>
      <c r="S2274" s="213" t="b">
        <v>0</v>
      </c>
      <c r="V2274" s="212">
        <v>43451</v>
      </c>
      <c r="W2274" s="202" t="s">
        <v>295</v>
      </c>
      <c r="X2274"/>
      <c r="Z2274" s="202" t="s">
        <v>295</v>
      </c>
      <c r="AC2274" s="202" t="s">
        <v>5140</v>
      </c>
      <c r="AE2274" s="202" t="s">
        <v>257</v>
      </c>
      <c r="AF2274" s="202" t="s">
        <v>295</v>
      </c>
      <c r="AG2274" s="202" t="s">
        <v>295</v>
      </c>
      <c r="AH2274" s="167"/>
      <c r="AI2274" s="202" t="s">
        <v>4934</v>
      </c>
      <c r="AJ2274" s="151" t="str">
        <f t="shared" si="35"/>
        <v>FS</v>
      </c>
      <c r="AK2274" s="151" t="b">
        <f>ISNUMBER(SEARCH("IRT",Table1[[#This Row],[Current_Status]]))</f>
        <v>0</v>
      </c>
      <c r="AL2274" s="152">
        <f>YEAR(Table1[[#This Row],[Project_Initiated]])</f>
        <v>2018</v>
      </c>
      <c r="AM2274" s="87">
        <v>43800</v>
      </c>
      <c r="AN2274" s="87" t="str">
        <f>IF(AND(Table1[[#This Row],[Completed Date]]&gt;="07/01/2019"+0,Table1[[#This Row],[Completed Date]]&lt;="6/30/2020"+0),"FY 19-20",IF(AND(Table1[[#This Row],[Completed Date]]&gt;="07/01/2018"+0,Table1[[#This Row],[Completed Date]]&lt;="6/30/2019"+0),"FY 18-19",""))</f>
        <v/>
      </c>
      <c r="AO2274" s="152" t="str">
        <f>IFERROR(FIND("R",Table1[[#This Row],[FS_Priority]]),"")</f>
        <v/>
      </c>
    </row>
    <row r="2275" spans="1:41" hidden="1" x14ac:dyDescent="0.25">
      <c r="A2275" s="202" t="s">
        <v>3720</v>
      </c>
      <c r="B2275" s="202" t="s">
        <v>295</v>
      </c>
      <c r="C2275" s="202" t="s">
        <v>3720</v>
      </c>
      <c r="D2275" s="213" t="b">
        <v>0</v>
      </c>
      <c r="E2275" s="202" t="s">
        <v>141</v>
      </c>
      <c r="F2275" s="202" t="s">
        <v>3721</v>
      </c>
      <c r="G2275" s="202" t="s">
        <v>3722</v>
      </c>
      <c r="H2275" s="202" t="s">
        <v>551</v>
      </c>
      <c r="I2275" s="202" t="s">
        <v>4362</v>
      </c>
      <c r="J2275" s="202" t="s">
        <v>2838</v>
      </c>
      <c r="K2275" s="202" t="s">
        <v>3951</v>
      </c>
      <c r="L2275" s="202" t="s">
        <v>381</v>
      </c>
      <c r="M2275" s="202" t="s">
        <v>4363</v>
      </c>
      <c r="N2275" s="202" t="s">
        <v>295</v>
      </c>
      <c r="O2275" s="202" t="s">
        <v>263</v>
      </c>
      <c r="Q2275" s="202" t="s">
        <v>264</v>
      </c>
      <c r="R2275" s="202" t="s">
        <v>320</v>
      </c>
      <c r="S2275" s="213" t="b">
        <v>0</v>
      </c>
      <c r="V2275" s="212">
        <v>43451</v>
      </c>
      <c r="W2275" s="202" t="s">
        <v>295</v>
      </c>
      <c r="X2275"/>
      <c r="Z2275" s="202" t="s">
        <v>295</v>
      </c>
      <c r="AC2275" s="202" t="s">
        <v>4599</v>
      </c>
      <c r="AD2275" s="214">
        <v>43474</v>
      </c>
      <c r="AE2275" s="202" t="s">
        <v>263</v>
      </c>
      <c r="AF2275" s="202" t="s">
        <v>5141</v>
      </c>
      <c r="AG2275" s="202" t="s">
        <v>2884</v>
      </c>
      <c r="AH2275" s="212">
        <v>43724</v>
      </c>
      <c r="AI2275" s="202" t="s">
        <v>4934</v>
      </c>
      <c r="AJ2275" s="151" t="str">
        <f t="shared" si="35"/>
        <v>FS</v>
      </c>
      <c r="AK2275" s="151" t="b">
        <f>ISNUMBER(SEARCH("IRT",Table1[[#This Row],[Current_Status]]))</f>
        <v>0</v>
      </c>
      <c r="AL2275" s="152">
        <f>YEAR(Table1[[#This Row],[Project_Initiated]])</f>
        <v>2018</v>
      </c>
      <c r="AM2275" s="87">
        <v>43800</v>
      </c>
      <c r="AN2275" s="87" t="str">
        <f>IF(AND(Table1[[#This Row],[Completed Date]]&gt;="07/01/2019"+0,Table1[[#This Row],[Completed Date]]&lt;="6/30/2020"+0),"FY 19-20",IF(AND(Table1[[#This Row],[Completed Date]]&gt;="07/01/2018"+0,Table1[[#This Row],[Completed Date]]&lt;="6/30/2019"+0),"FY 18-19",""))</f>
        <v>FY 19-20</v>
      </c>
      <c r="AO2275" s="152" t="str">
        <f>IFERROR(FIND("R",Table1[[#This Row],[FS_Priority]]),"")</f>
        <v/>
      </c>
    </row>
    <row r="2276" spans="1:41" hidden="1" x14ac:dyDescent="0.25">
      <c r="A2276" s="202" t="s">
        <v>3771</v>
      </c>
      <c r="B2276" s="202" t="s">
        <v>295</v>
      </c>
      <c r="C2276" s="202" t="s">
        <v>3771</v>
      </c>
      <c r="D2276" s="213" t="b">
        <v>0</v>
      </c>
      <c r="E2276" s="202" t="s">
        <v>4761</v>
      </c>
      <c r="F2276" s="202" t="s">
        <v>3772</v>
      </c>
      <c r="G2276" s="202" t="s">
        <v>295</v>
      </c>
      <c r="H2276" s="202" t="s">
        <v>2498</v>
      </c>
      <c r="I2276" s="202" t="s">
        <v>3879</v>
      </c>
      <c r="J2276" s="202" t="s">
        <v>2854</v>
      </c>
      <c r="K2276" s="202" t="s">
        <v>4289</v>
      </c>
      <c r="L2276" s="202" t="s">
        <v>523</v>
      </c>
      <c r="M2276" s="202" t="s">
        <v>4291</v>
      </c>
      <c r="N2276" s="202" t="s">
        <v>295</v>
      </c>
      <c r="O2276" s="202" t="s">
        <v>4379</v>
      </c>
      <c r="Q2276" s="202" t="s">
        <v>3586</v>
      </c>
      <c r="R2276" s="202" t="s">
        <v>295</v>
      </c>
      <c r="S2276" s="213" t="b">
        <v>0</v>
      </c>
      <c r="V2276" s="212">
        <v>43452</v>
      </c>
      <c r="W2276" s="202" t="s">
        <v>295</v>
      </c>
      <c r="X2276"/>
      <c r="Z2276" s="202" t="s">
        <v>295</v>
      </c>
      <c r="AC2276" s="202" t="s">
        <v>295</v>
      </c>
      <c r="AE2276" s="202" t="s">
        <v>257</v>
      </c>
      <c r="AF2276" s="202" t="s">
        <v>295</v>
      </c>
      <c r="AG2276" s="202" t="s">
        <v>295</v>
      </c>
      <c r="AH2276" s="212">
        <v>43683</v>
      </c>
      <c r="AI2276" s="202" t="s">
        <v>4934</v>
      </c>
      <c r="AJ2276" s="151" t="str">
        <f t="shared" si="35"/>
        <v>FS</v>
      </c>
      <c r="AK2276" s="151" t="b">
        <f>ISNUMBER(SEARCH("IRT",Table1[[#This Row],[Current_Status]]))</f>
        <v>0</v>
      </c>
      <c r="AL2276" s="152">
        <f>YEAR(Table1[[#This Row],[Project_Initiated]])</f>
        <v>2018</v>
      </c>
      <c r="AM2276" s="87">
        <v>43800</v>
      </c>
      <c r="AN2276" s="87" t="str">
        <f>IF(AND(Table1[[#This Row],[Completed Date]]&gt;="07/01/2019"+0,Table1[[#This Row],[Completed Date]]&lt;="6/30/2020"+0),"FY 19-20",IF(AND(Table1[[#This Row],[Completed Date]]&gt;="07/01/2018"+0,Table1[[#This Row],[Completed Date]]&lt;="6/30/2019"+0),"FY 18-19",""))</f>
        <v>FY 19-20</v>
      </c>
      <c r="AO2276" s="152">
        <f>IFERROR(FIND("R",Table1[[#This Row],[FS_Priority]]),"")</f>
        <v>1</v>
      </c>
    </row>
    <row r="2277" spans="1:41" hidden="1" x14ac:dyDescent="0.25">
      <c r="A2277" s="202" t="s">
        <v>3059</v>
      </c>
      <c r="B2277" s="202" t="s">
        <v>295</v>
      </c>
      <c r="C2277" s="202" t="s">
        <v>3059</v>
      </c>
      <c r="D2277" s="213" t="b">
        <v>0</v>
      </c>
      <c r="E2277" s="202" t="s">
        <v>141</v>
      </c>
      <c r="F2277" s="202" t="s">
        <v>3737</v>
      </c>
      <c r="G2277" s="202" t="s">
        <v>4457</v>
      </c>
      <c r="H2277" s="202" t="s">
        <v>529</v>
      </c>
      <c r="I2277" s="202" t="s">
        <v>3992</v>
      </c>
      <c r="J2277" s="202" t="s">
        <v>2820</v>
      </c>
      <c r="K2277" s="202" t="s">
        <v>3951</v>
      </c>
      <c r="L2277" s="202" t="s">
        <v>381</v>
      </c>
      <c r="M2277" s="202" t="s">
        <v>3954</v>
      </c>
      <c r="N2277" s="202" t="s">
        <v>295</v>
      </c>
      <c r="O2277" s="202" t="s">
        <v>4379</v>
      </c>
      <c r="Q2277" s="202" t="s">
        <v>320</v>
      </c>
      <c r="R2277" s="202" t="s">
        <v>295</v>
      </c>
      <c r="S2277" s="213" t="b">
        <v>0</v>
      </c>
      <c r="V2277" s="212">
        <v>43452</v>
      </c>
      <c r="W2277" s="202" t="s">
        <v>295</v>
      </c>
      <c r="X2277"/>
      <c r="Z2277" s="202" t="s">
        <v>295</v>
      </c>
      <c r="AC2277" s="202" t="s">
        <v>5142</v>
      </c>
      <c r="AD2277" s="214">
        <v>43545</v>
      </c>
      <c r="AE2277" s="202" t="s">
        <v>257</v>
      </c>
      <c r="AF2277" s="202" t="s">
        <v>5143</v>
      </c>
      <c r="AG2277" s="202" t="s">
        <v>2884</v>
      </c>
      <c r="AH2277" s="167"/>
      <c r="AI2277" s="202" t="s">
        <v>4934</v>
      </c>
      <c r="AJ2277" s="151" t="str">
        <f t="shared" si="35"/>
        <v>FS</v>
      </c>
      <c r="AK2277" s="151" t="b">
        <f>ISNUMBER(SEARCH("IRT",Table1[[#This Row],[Current_Status]]))</f>
        <v>0</v>
      </c>
      <c r="AL2277" s="152">
        <f>YEAR(Table1[[#This Row],[Project_Initiated]])</f>
        <v>2018</v>
      </c>
      <c r="AM2277" s="87">
        <v>43800</v>
      </c>
      <c r="AN2277" s="87" t="str">
        <f>IF(AND(Table1[[#This Row],[Completed Date]]&gt;="07/01/2019"+0,Table1[[#This Row],[Completed Date]]&lt;="6/30/2020"+0),"FY 19-20",IF(AND(Table1[[#This Row],[Completed Date]]&gt;="07/01/2018"+0,Table1[[#This Row],[Completed Date]]&lt;="6/30/2019"+0),"FY 18-19",""))</f>
        <v/>
      </c>
      <c r="AO2277" s="152" t="str">
        <f>IFERROR(FIND("R",Table1[[#This Row],[FS_Priority]]),"")</f>
        <v/>
      </c>
    </row>
    <row r="2278" spans="1:41" hidden="1" x14ac:dyDescent="0.25">
      <c r="A2278" s="202" t="s">
        <v>2934</v>
      </c>
      <c r="B2278" s="202" t="s">
        <v>295</v>
      </c>
      <c r="C2278" s="202" t="s">
        <v>2934</v>
      </c>
      <c r="D2278" s="213" t="b">
        <v>0</v>
      </c>
      <c r="E2278" s="202" t="s">
        <v>530</v>
      </c>
      <c r="F2278" s="202" t="s">
        <v>3354</v>
      </c>
      <c r="G2278" s="202" t="s">
        <v>295</v>
      </c>
      <c r="H2278" s="202" t="s">
        <v>3873</v>
      </c>
      <c r="I2278" s="202" t="s">
        <v>3945</v>
      </c>
      <c r="J2278" s="202" t="s">
        <v>2838</v>
      </c>
      <c r="K2278" s="202" t="s">
        <v>3932</v>
      </c>
      <c r="L2278" s="202" t="s">
        <v>2778</v>
      </c>
      <c r="M2278" s="202" t="s">
        <v>3946</v>
      </c>
      <c r="N2278" s="202" t="s">
        <v>295</v>
      </c>
      <c r="O2278" s="202" t="s">
        <v>243</v>
      </c>
      <c r="Q2278" s="202" t="s">
        <v>264</v>
      </c>
      <c r="R2278" s="202" t="s">
        <v>295</v>
      </c>
      <c r="S2278" s="213" t="b">
        <v>0</v>
      </c>
      <c r="V2278" s="212">
        <v>43453</v>
      </c>
      <c r="W2278" s="202" t="s">
        <v>295</v>
      </c>
      <c r="X2278"/>
      <c r="Z2278" s="202" t="s">
        <v>295</v>
      </c>
      <c r="AC2278" s="202" t="s">
        <v>3003</v>
      </c>
      <c r="AE2278" s="202" t="s">
        <v>295</v>
      </c>
      <c r="AF2278" s="202" t="s">
        <v>295</v>
      </c>
      <c r="AG2278" s="202" t="s">
        <v>295</v>
      </c>
      <c r="AH2278" s="212">
        <v>43504</v>
      </c>
      <c r="AI2278" s="202" t="s">
        <v>4931</v>
      </c>
      <c r="AJ2278" s="151" t="str">
        <f t="shared" si="35"/>
        <v>FS</v>
      </c>
      <c r="AK2278" s="151" t="b">
        <f>ISNUMBER(SEARCH("IRT",Table1[[#This Row],[Current_Status]]))</f>
        <v>0</v>
      </c>
      <c r="AL2278" s="152">
        <f>YEAR(Table1[[#This Row],[Project_Initiated]])</f>
        <v>2018</v>
      </c>
      <c r="AM2278" s="87">
        <v>43800</v>
      </c>
      <c r="AN2278" s="87" t="str">
        <f>IF(AND(Table1[[#This Row],[Completed Date]]&gt;="07/01/2019"+0,Table1[[#This Row],[Completed Date]]&lt;="6/30/2020"+0),"FY 19-20",IF(AND(Table1[[#This Row],[Completed Date]]&gt;="07/01/2018"+0,Table1[[#This Row],[Completed Date]]&lt;="6/30/2019"+0),"FY 18-19",""))</f>
        <v>FY 18-19</v>
      </c>
      <c r="AO2278" s="152" t="str">
        <f>IFERROR(FIND("R",Table1[[#This Row],[FS_Priority]]),"")</f>
        <v/>
      </c>
    </row>
    <row r="2279" spans="1:41" hidden="1" x14ac:dyDescent="0.25">
      <c r="A2279" s="202" t="s">
        <v>3061</v>
      </c>
      <c r="B2279" s="202" t="s">
        <v>295</v>
      </c>
      <c r="C2279" s="202" t="s">
        <v>3061</v>
      </c>
      <c r="D2279" s="213" t="b">
        <v>0</v>
      </c>
      <c r="E2279" s="202" t="s">
        <v>141</v>
      </c>
      <c r="F2279" s="202" t="s">
        <v>3399</v>
      </c>
      <c r="G2279" s="202" t="s">
        <v>3065</v>
      </c>
      <c r="H2279" s="202" t="s">
        <v>548</v>
      </c>
      <c r="I2279" s="202" t="s">
        <v>3996</v>
      </c>
      <c r="J2279" s="202" t="s">
        <v>2839</v>
      </c>
      <c r="K2279" s="202" t="s">
        <v>3951</v>
      </c>
      <c r="L2279" s="202" t="s">
        <v>381</v>
      </c>
      <c r="M2279" s="202" t="s">
        <v>3986</v>
      </c>
      <c r="N2279" s="202" t="s">
        <v>295</v>
      </c>
      <c r="O2279" s="202" t="s">
        <v>263</v>
      </c>
      <c r="Q2279" s="202" t="s">
        <v>324</v>
      </c>
      <c r="R2279" s="202" t="s">
        <v>3066</v>
      </c>
      <c r="S2279" s="213" t="b">
        <v>1</v>
      </c>
      <c r="V2279" s="212">
        <v>43453</v>
      </c>
      <c r="W2279" s="202" t="s">
        <v>295</v>
      </c>
      <c r="X2279"/>
      <c r="Z2279" s="202" t="s">
        <v>295</v>
      </c>
      <c r="AC2279" s="202" t="s">
        <v>5144</v>
      </c>
      <c r="AD2279" s="214">
        <v>43501</v>
      </c>
      <c r="AE2279" s="202" t="s">
        <v>257</v>
      </c>
      <c r="AF2279" s="202" t="s">
        <v>5145</v>
      </c>
      <c r="AG2279" s="202" t="s">
        <v>2884</v>
      </c>
      <c r="AH2279" s="167"/>
      <c r="AI2279" s="202" t="s">
        <v>4934</v>
      </c>
      <c r="AJ2279" s="151" t="str">
        <f t="shared" si="35"/>
        <v>FS</v>
      </c>
      <c r="AK2279" s="151" t="b">
        <f>ISNUMBER(SEARCH("IRT",Table1[[#This Row],[Current_Status]]))</f>
        <v>0</v>
      </c>
      <c r="AL2279" s="152">
        <f>YEAR(Table1[[#This Row],[Project_Initiated]])</f>
        <v>2018</v>
      </c>
      <c r="AM2279" s="87">
        <v>43800</v>
      </c>
      <c r="AN2279" s="87" t="str">
        <f>IF(AND(Table1[[#This Row],[Completed Date]]&gt;="07/01/2019"+0,Table1[[#This Row],[Completed Date]]&lt;="6/30/2020"+0),"FY 19-20",IF(AND(Table1[[#This Row],[Completed Date]]&gt;="07/01/2018"+0,Table1[[#This Row],[Completed Date]]&lt;="6/30/2019"+0),"FY 18-19",""))</f>
        <v/>
      </c>
      <c r="AO2279" s="152" t="str">
        <f>IFERROR(FIND("R",Table1[[#This Row],[FS_Priority]]),"")</f>
        <v/>
      </c>
    </row>
    <row r="2280" spans="1:41" hidden="1" x14ac:dyDescent="0.25">
      <c r="A2280" s="202" t="s">
        <v>2932</v>
      </c>
      <c r="B2280" s="202" t="s">
        <v>295</v>
      </c>
      <c r="C2280" s="202" t="s">
        <v>2932</v>
      </c>
      <c r="D2280" s="213" t="b">
        <v>0</v>
      </c>
      <c r="E2280" s="202" t="s">
        <v>76</v>
      </c>
      <c r="F2280" s="202" t="s">
        <v>3323</v>
      </c>
      <c r="G2280" s="202" t="s">
        <v>295</v>
      </c>
      <c r="H2280" s="202" t="s">
        <v>1092</v>
      </c>
      <c r="I2280" s="202" t="s">
        <v>3890</v>
      </c>
      <c r="J2280" s="202" t="s">
        <v>2838</v>
      </c>
      <c r="K2280" s="202" t="s">
        <v>3856</v>
      </c>
      <c r="L2280" s="202" t="s">
        <v>77</v>
      </c>
      <c r="M2280" s="202" t="s">
        <v>3859</v>
      </c>
      <c r="N2280" s="202" t="s">
        <v>295</v>
      </c>
      <c r="O2280" s="202" t="s">
        <v>243</v>
      </c>
      <c r="Q2280" s="202" t="s">
        <v>324</v>
      </c>
      <c r="R2280" s="202" t="s">
        <v>295</v>
      </c>
      <c r="S2280" s="213" t="b">
        <v>0</v>
      </c>
      <c r="V2280" s="212">
        <v>43454</v>
      </c>
      <c r="W2280" s="202" t="s">
        <v>295</v>
      </c>
      <c r="X2280"/>
      <c r="Z2280" s="202" t="s">
        <v>295</v>
      </c>
      <c r="AC2280" s="202" t="s">
        <v>3040</v>
      </c>
      <c r="AE2280" s="202" t="s">
        <v>295</v>
      </c>
      <c r="AF2280" s="202" t="s">
        <v>295</v>
      </c>
      <c r="AG2280" s="202" t="s">
        <v>295</v>
      </c>
      <c r="AH2280" s="212">
        <v>43528</v>
      </c>
      <c r="AI2280" s="202" t="s">
        <v>4931</v>
      </c>
      <c r="AJ2280" s="151" t="str">
        <f t="shared" si="35"/>
        <v>FS</v>
      </c>
      <c r="AK2280" s="151" t="b">
        <f>ISNUMBER(SEARCH("IRT",Table1[[#This Row],[Current_Status]]))</f>
        <v>0</v>
      </c>
      <c r="AL2280" s="152">
        <f>YEAR(Table1[[#This Row],[Project_Initiated]])</f>
        <v>2018</v>
      </c>
      <c r="AM2280" s="87">
        <v>43800</v>
      </c>
      <c r="AN2280" s="87" t="str">
        <f>IF(AND(Table1[[#This Row],[Completed Date]]&gt;="07/01/2019"+0,Table1[[#This Row],[Completed Date]]&lt;="6/30/2020"+0),"FY 19-20",IF(AND(Table1[[#This Row],[Completed Date]]&gt;="07/01/2018"+0,Table1[[#This Row],[Completed Date]]&lt;="6/30/2019"+0),"FY 18-19",""))</f>
        <v>FY 18-19</v>
      </c>
      <c r="AO2280" s="152" t="str">
        <f>IFERROR(FIND("R",Table1[[#This Row],[FS_Priority]]),"")</f>
        <v/>
      </c>
    </row>
    <row r="2281" spans="1:41" hidden="1" x14ac:dyDescent="0.25">
      <c r="A2281" s="202" t="s">
        <v>2944</v>
      </c>
      <c r="B2281" s="202" t="s">
        <v>295</v>
      </c>
      <c r="C2281" s="202" t="s">
        <v>2944</v>
      </c>
      <c r="D2281" s="213" t="b">
        <v>0</v>
      </c>
      <c r="E2281" s="202" t="s">
        <v>4804</v>
      </c>
      <c r="F2281" s="202" t="s">
        <v>3584</v>
      </c>
      <c r="G2281" s="202" t="s">
        <v>295</v>
      </c>
      <c r="H2281" s="202" t="s">
        <v>75</v>
      </c>
      <c r="I2281" s="202" t="s">
        <v>4191</v>
      </c>
      <c r="J2281" s="202" t="s">
        <v>2838</v>
      </c>
      <c r="K2281" s="202" t="s">
        <v>3793</v>
      </c>
      <c r="L2281" s="202" t="s">
        <v>332</v>
      </c>
      <c r="M2281" s="202" t="s">
        <v>4192</v>
      </c>
      <c r="N2281" s="202" t="s">
        <v>295</v>
      </c>
      <c r="O2281" s="202" t="s">
        <v>243</v>
      </c>
      <c r="Q2281" s="202" t="s">
        <v>264</v>
      </c>
      <c r="R2281" s="202" t="s">
        <v>295</v>
      </c>
      <c r="S2281" s="213" t="b">
        <v>0</v>
      </c>
      <c r="V2281" s="212">
        <v>43454</v>
      </c>
      <c r="W2281" s="202" t="s">
        <v>295</v>
      </c>
      <c r="X2281"/>
      <c r="Z2281" s="202" t="s">
        <v>295</v>
      </c>
      <c r="AC2281" s="202" t="s">
        <v>3040</v>
      </c>
      <c r="AE2281" s="202" t="s">
        <v>295</v>
      </c>
      <c r="AF2281" s="202" t="s">
        <v>295</v>
      </c>
      <c r="AG2281" s="202" t="s">
        <v>295</v>
      </c>
      <c r="AH2281" s="212">
        <v>43528</v>
      </c>
      <c r="AI2281" s="202" t="s">
        <v>4931</v>
      </c>
      <c r="AJ2281" s="151" t="str">
        <f t="shared" si="35"/>
        <v>FS</v>
      </c>
      <c r="AK2281" s="151" t="b">
        <f>ISNUMBER(SEARCH("IRT",Table1[[#This Row],[Current_Status]]))</f>
        <v>0</v>
      </c>
      <c r="AL2281" s="152">
        <f>YEAR(Table1[[#This Row],[Project_Initiated]])</f>
        <v>2018</v>
      </c>
      <c r="AM2281" s="87">
        <v>43800</v>
      </c>
      <c r="AN2281" s="87" t="str">
        <f>IF(AND(Table1[[#This Row],[Completed Date]]&gt;="07/01/2019"+0,Table1[[#This Row],[Completed Date]]&lt;="6/30/2020"+0),"FY 19-20",IF(AND(Table1[[#This Row],[Completed Date]]&gt;="07/01/2018"+0,Table1[[#This Row],[Completed Date]]&lt;="6/30/2019"+0),"FY 18-19",""))</f>
        <v>FY 18-19</v>
      </c>
      <c r="AO2281" s="152" t="str">
        <f>IFERROR(FIND("R",Table1[[#This Row],[FS_Priority]]),"")</f>
        <v/>
      </c>
    </row>
    <row r="2282" spans="1:41" hidden="1" x14ac:dyDescent="0.25">
      <c r="A2282" s="202" t="s">
        <v>4544</v>
      </c>
      <c r="B2282" s="202" t="s">
        <v>295</v>
      </c>
      <c r="C2282" s="202" t="s">
        <v>4544</v>
      </c>
      <c r="D2282" s="213" t="b">
        <v>0</v>
      </c>
      <c r="E2282" s="202" t="s">
        <v>76</v>
      </c>
      <c r="F2282" s="202" t="s">
        <v>4600</v>
      </c>
      <c r="G2282" s="202" t="s">
        <v>5062</v>
      </c>
      <c r="H2282" s="202" t="s">
        <v>1092</v>
      </c>
      <c r="I2282" s="202" t="s">
        <v>4601</v>
      </c>
      <c r="J2282" s="202" t="s">
        <v>2852</v>
      </c>
      <c r="K2282" s="202" t="s">
        <v>3856</v>
      </c>
      <c r="L2282" s="202" t="s">
        <v>77</v>
      </c>
      <c r="M2282" s="202" t="s">
        <v>3859</v>
      </c>
      <c r="N2282" s="202" t="s">
        <v>295</v>
      </c>
      <c r="O2282" s="202" t="s">
        <v>263</v>
      </c>
      <c r="Q2282" s="202" t="s">
        <v>3588</v>
      </c>
      <c r="R2282" s="202" t="s">
        <v>295</v>
      </c>
      <c r="S2282" s="213" t="b">
        <v>0</v>
      </c>
      <c r="V2282" s="212">
        <v>43468</v>
      </c>
      <c r="W2282" s="202" t="s">
        <v>295</v>
      </c>
      <c r="X2282"/>
      <c r="Z2282" s="202" t="s">
        <v>295</v>
      </c>
      <c r="AC2282" s="202" t="s">
        <v>295</v>
      </c>
      <c r="AD2282" s="214">
        <v>43726</v>
      </c>
      <c r="AE2282" s="202" t="s">
        <v>583</v>
      </c>
      <c r="AF2282" s="202" t="s">
        <v>5146</v>
      </c>
      <c r="AG2282" s="202" t="s">
        <v>2884</v>
      </c>
      <c r="AH2282" s="167"/>
      <c r="AI2282" s="202" t="s">
        <v>4787</v>
      </c>
      <c r="AJ2282" s="151" t="str">
        <f t="shared" si="35"/>
        <v>FS</v>
      </c>
      <c r="AK2282" s="151" t="b">
        <f>ISNUMBER(SEARCH("IRT",Table1[[#This Row],[Current_Status]]))</f>
        <v>0</v>
      </c>
      <c r="AL2282" s="152">
        <f>YEAR(Table1[[#This Row],[Project_Initiated]])</f>
        <v>2019</v>
      </c>
      <c r="AM2282" s="87">
        <v>43800</v>
      </c>
      <c r="AN2282" s="87" t="str">
        <f>IF(AND(Table1[[#This Row],[Completed Date]]&gt;="07/01/2019"+0,Table1[[#This Row],[Completed Date]]&lt;="6/30/2020"+0),"FY 19-20",IF(AND(Table1[[#This Row],[Completed Date]]&gt;="07/01/2018"+0,Table1[[#This Row],[Completed Date]]&lt;="6/30/2019"+0),"FY 18-19",""))</f>
        <v/>
      </c>
      <c r="AO2282" s="152">
        <f>IFERROR(FIND("R",Table1[[#This Row],[FS_Priority]]),"")</f>
        <v>1</v>
      </c>
    </row>
    <row r="2283" spans="1:41" hidden="1" x14ac:dyDescent="0.25">
      <c r="A2283" s="202" t="s">
        <v>2939</v>
      </c>
      <c r="B2283" s="202" t="s">
        <v>295</v>
      </c>
      <c r="C2283" s="202" t="s">
        <v>2939</v>
      </c>
      <c r="D2283" s="213" t="b">
        <v>0</v>
      </c>
      <c r="E2283" s="202" t="s">
        <v>2823</v>
      </c>
      <c r="F2283" s="202" t="s">
        <v>3553</v>
      </c>
      <c r="G2283" s="202" t="s">
        <v>295</v>
      </c>
      <c r="H2283" s="202" t="s">
        <v>531</v>
      </c>
      <c r="I2283" s="202" t="s">
        <v>4142</v>
      </c>
      <c r="J2283" s="202" t="s">
        <v>2854</v>
      </c>
      <c r="K2283" s="202" t="s">
        <v>4143</v>
      </c>
      <c r="L2283" s="202" t="s">
        <v>2807</v>
      </c>
      <c r="M2283" s="202" t="s">
        <v>3936</v>
      </c>
      <c r="N2283" s="202" t="s">
        <v>295</v>
      </c>
      <c r="O2283" s="202" t="s">
        <v>295</v>
      </c>
      <c r="Q2283" s="202" t="s">
        <v>372</v>
      </c>
      <c r="R2283" s="202" t="s">
        <v>295</v>
      </c>
      <c r="S2283" s="213" t="b">
        <v>0</v>
      </c>
      <c r="V2283" s="212">
        <v>43468</v>
      </c>
      <c r="W2283" s="202" t="s">
        <v>295</v>
      </c>
      <c r="X2283"/>
      <c r="Z2283" s="202" t="s">
        <v>295</v>
      </c>
      <c r="AC2283" s="202" t="s">
        <v>295</v>
      </c>
      <c r="AE2283" s="202" t="s">
        <v>583</v>
      </c>
      <c r="AF2283" s="202" t="s">
        <v>295</v>
      </c>
      <c r="AG2283" s="202" t="s">
        <v>624</v>
      </c>
      <c r="AH2283" s="212">
        <v>43487</v>
      </c>
      <c r="AI2283" s="202" t="s">
        <v>4931</v>
      </c>
      <c r="AJ2283" s="151" t="str">
        <f t="shared" si="35"/>
        <v>FS</v>
      </c>
      <c r="AK2283" s="151" t="b">
        <f>ISNUMBER(SEARCH("IRT",Table1[[#This Row],[Current_Status]]))</f>
        <v>0</v>
      </c>
      <c r="AL2283" s="152">
        <f>YEAR(Table1[[#This Row],[Project_Initiated]])</f>
        <v>2019</v>
      </c>
      <c r="AM2283" s="87">
        <v>43800</v>
      </c>
      <c r="AN2283" s="87" t="str">
        <f>IF(AND(Table1[[#This Row],[Completed Date]]&gt;="07/01/2019"+0,Table1[[#This Row],[Completed Date]]&lt;="6/30/2020"+0),"FY 19-20",IF(AND(Table1[[#This Row],[Completed Date]]&gt;="07/01/2018"+0,Table1[[#This Row],[Completed Date]]&lt;="6/30/2019"+0),"FY 18-19",""))</f>
        <v>FY 18-19</v>
      </c>
      <c r="AO2283" s="152" t="str">
        <f>IFERROR(FIND("R",Table1[[#This Row],[FS_Priority]]),"")</f>
        <v/>
      </c>
    </row>
    <row r="2284" spans="1:41" hidden="1" x14ac:dyDescent="0.25">
      <c r="A2284" s="202" t="s">
        <v>2936</v>
      </c>
      <c r="B2284" s="202" t="s">
        <v>295</v>
      </c>
      <c r="C2284" s="202" t="s">
        <v>2936</v>
      </c>
      <c r="D2284" s="213" t="b">
        <v>0</v>
      </c>
      <c r="E2284" s="202" t="s">
        <v>141</v>
      </c>
      <c r="F2284" s="202" t="s">
        <v>3435</v>
      </c>
      <c r="G2284" s="202" t="s">
        <v>3053</v>
      </c>
      <c r="H2284" s="202" t="s">
        <v>559</v>
      </c>
      <c r="I2284" s="202" t="s">
        <v>296</v>
      </c>
      <c r="J2284" s="202" t="s">
        <v>2838</v>
      </c>
      <c r="K2284" s="202" t="s">
        <v>3951</v>
      </c>
      <c r="L2284" s="202" t="s">
        <v>381</v>
      </c>
      <c r="M2284" s="202" t="s">
        <v>4024</v>
      </c>
      <c r="N2284" s="202" t="s">
        <v>295</v>
      </c>
      <c r="O2284" s="202" t="s">
        <v>243</v>
      </c>
      <c r="Q2284" s="202" t="s">
        <v>152</v>
      </c>
      <c r="R2284" s="202" t="s">
        <v>295</v>
      </c>
      <c r="S2284" s="213" t="b">
        <v>0</v>
      </c>
      <c r="V2284" s="212">
        <v>43468</v>
      </c>
      <c r="W2284" s="202" t="s">
        <v>295</v>
      </c>
      <c r="X2284"/>
      <c r="Z2284" s="202" t="s">
        <v>295</v>
      </c>
      <c r="AC2284" s="202" t="s">
        <v>4458</v>
      </c>
      <c r="AE2284" s="202" t="s">
        <v>295</v>
      </c>
      <c r="AF2284" s="202" t="s">
        <v>295</v>
      </c>
      <c r="AG2284" s="202" t="s">
        <v>295</v>
      </c>
      <c r="AH2284" s="212">
        <v>43672</v>
      </c>
      <c r="AI2284" s="202" t="s">
        <v>4931</v>
      </c>
      <c r="AJ2284" s="151" t="str">
        <f t="shared" si="35"/>
        <v>FS</v>
      </c>
      <c r="AK2284" s="151" t="b">
        <f>ISNUMBER(SEARCH("IRT",Table1[[#This Row],[Current_Status]]))</f>
        <v>0</v>
      </c>
      <c r="AL2284" s="152">
        <f>YEAR(Table1[[#This Row],[Project_Initiated]])</f>
        <v>2019</v>
      </c>
      <c r="AM2284" s="87">
        <v>43800</v>
      </c>
      <c r="AN2284" s="87" t="str">
        <f>IF(AND(Table1[[#This Row],[Completed Date]]&gt;="07/01/2019"+0,Table1[[#This Row],[Completed Date]]&lt;="6/30/2020"+0),"FY 19-20",IF(AND(Table1[[#This Row],[Completed Date]]&gt;="07/01/2018"+0,Table1[[#This Row],[Completed Date]]&lt;="6/30/2019"+0),"FY 18-19",""))</f>
        <v>FY 19-20</v>
      </c>
      <c r="AO2284" s="152" t="str">
        <f>IFERROR(FIND("R",Table1[[#This Row],[FS_Priority]]),"")</f>
        <v/>
      </c>
    </row>
    <row r="2285" spans="1:41" hidden="1" x14ac:dyDescent="0.25">
      <c r="A2285" s="202" t="s">
        <v>3241</v>
      </c>
      <c r="B2285" s="202" t="s">
        <v>295</v>
      </c>
      <c r="C2285" s="202" t="s">
        <v>3241</v>
      </c>
      <c r="D2285" s="213" t="b">
        <v>0</v>
      </c>
      <c r="E2285" s="202" t="s">
        <v>4818</v>
      </c>
      <c r="F2285" s="202" t="s">
        <v>3641</v>
      </c>
      <c r="G2285" s="202" t="s">
        <v>295</v>
      </c>
      <c r="H2285" s="202" t="s">
        <v>531</v>
      </c>
      <c r="I2285" s="202" t="s">
        <v>4350</v>
      </c>
      <c r="J2285" s="202" t="s">
        <v>2854</v>
      </c>
      <c r="K2285" s="202" t="s">
        <v>4268</v>
      </c>
      <c r="L2285" s="202" t="s">
        <v>521</v>
      </c>
      <c r="M2285" s="202" t="s">
        <v>4351</v>
      </c>
      <c r="N2285" s="202" t="s">
        <v>295</v>
      </c>
      <c r="O2285" s="202" t="s">
        <v>243</v>
      </c>
      <c r="Q2285" s="202" t="s">
        <v>302</v>
      </c>
      <c r="R2285" s="202" t="s">
        <v>295</v>
      </c>
      <c r="S2285" s="213" t="b">
        <v>0</v>
      </c>
      <c r="V2285" s="212">
        <v>43469</v>
      </c>
      <c r="W2285" s="202" t="s">
        <v>295</v>
      </c>
      <c r="X2285"/>
      <c r="Z2285" s="202" t="s">
        <v>295</v>
      </c>
      <c r="AC2285" s="202" t="s">
        <v>4459</v>
      </c>
      <c r="AE2285" s="202" t="s">
        <v>295</v>
      </c>
      <c r="AF2285" s="202" t="s">
        <v>295</v>
      </c>
      <c r="AG2285" s="202" t="s">
        <v>295</v>
      </c>
      <c r="AH2285" s="212">
        <v>43640</v>
      </c>
      <c r="AI2285" s="202" t="s">
        <v>4934</v>
      </c>
      <c r="AJ2285" s="151" t="str">
        <f t="shared" si="35"/>
        <v>FS</v>
      </c>
      <c r="AK2285" s="151" t="b">
        <f>ISNUMBER(SEARCH("IRT",Table1[[#This Row],[Current_Status]]))</f>
        <v>0</v>
      </c>
      <c r="AL2285" s="152">
        <f>YEAR(Table1[[#This Row],[Project_Initiated]])</f>
        <v>2019</v>
      </c>
      <c r="AM2285" s="87">
        <v>43800</v>
      </c>
      <c r="AN2285" s="87" t="str">
        <f>IF(AND(Table1[[#This Row],[Completed Date]]&gt;="07/01/2019"+0,Table1[[#This Row],[Completed Date]]&lt;="6/30/2020"+0),"FY 19-20",IF(AND(Table1[[#This Row],[Completed Date]]&gt;="07/01/2018"+0,Table1[[#This Row],[Completed Date]]&lt;="6/30/2019"+0),"FY 18-19",""))</f>
        <v>FY 18-19</v>
      </c>
      <c r="AO2285" s="152" t="str">
        <f>IFERROR(FIND("R",Table1[[#This Row],[FS_Priority]]),"")</f>
        <v/>
      </c>
    </row>
    <row r="2286" spans="1:41" hidden="1" x14ac:dyDescent="0.25">
      <c r="A2286" s="202" t="s">
        <v>3766</v>
      </c>
      <c r="B2286" s="202" t="s">
        <v>295</v>
      </c>
      <c r="C2286" s="202" t="s">
        <v>3766</v>
      </c>
      <c r="D2286" s="213" t="b">
        <v>0</v>
      </c>
      <c r="E2286" s="202" t="s">
        <v>189</v>
      </c>
      <c r="F2286" s="202" t="s">
        <v>3767</v>
      </c>
      <c r="G2286" s="202" t="s">
        <v>4494</v>
      </c>
      <c r="H2286" s="202" t="s">
        <v>543</v>
      </c>
      <c r="I2286" s="202" t="s">
        <v>4166</v>
      </c>
      <c r="J2286" s="202" t="s">
        <v>2865</v>
      </c>
      <c r="K2286" s="202" t="s">
        <v>4164</v>
      </c>
      <c r="L2286" s="202" t="s">
        <v>487</v>
      </c>
      <c r="M2286" s="202" t="s">
        <v>5147</v>
      </c>
      <c r="N2286" s="202" t="s">
        <v>295</v>
      </c>
      <c r="O2286" s="202" t="s">
        <v>4379</v>
      </c>
      <c r="Q2286" s="202" t="s">
        <v>3586</v>
      </c>
      <c r="R2286" s="202" t="s">
        <v>295</v>
      </c>
      <c r="S2286" s="213" t="b">
        <v>0</v>
      </c>
      <c r="V2286" s="212">
        <v>43472</v>
      </c>
      <c r="W2286" s="202" t="s">
        <v>295</v>
      </c>
      <c r="X2286"/>
      <c r="Z2286" s="202" t="s">
        <v>295</v>
      </c>
      <c r="AC2286" s="202" t="s">
        <v>5148</v>
      </c>
      <c r="AE2286" s="202" t="s">
        <v>257</v>
      </c>
      <c r="AF2286" s="202" t="s">
        <v>295</v>
      </c>
      <c r="AG2286" s="202" t="s">
        <v>295</v>
      </c>
      <c r="AH2286" s="167"/>
      <c r="AI2286" s="202" t="s">
        <v>4934</v>
      </c>
      <c r="AJ2286" s="151" t="str">
        <f t="shared" si="35"/>
        <v>FS</v>
      </c>
      <c r="AK2286" s="151" t="b">
        <f>ISNUMBER(SEARCH("IRT",Table1[[#This Row],[Current_Status]]))</f>
        <v>0</v>
      </c>
      <c r="AL2286" s="152">
        <f>YEAR(Table1[[#This Row],[Project_Initiated]])</f>
        <v>2019</v>
      </c>
      <c r="AM2286" s="87">
        <v>43800</v>
      </c>
      <c r="AN2286" s="87" t="str">
        <f>IF(AND(Table1[[#This Row],[Completed Date]]&gt;="07/01/2019"+0,Table1[[#This Row],[Completed Date]]&lt;="6/30/2020"+0),"FY 19-20",IF(AND(Table1[[#This Row],[Completed Date]]&gt;="07/01/2018"+0,Table1[[#This Row],[Completed Date]]&lt;="6/30/2019"+0),"FY 18-19",""))</f>
        <v/>
      </c>
      <c r="AO2286" s="152">
        <f>IFERROR(FIND("R",Table1[[#This Row],[FS_Priority]]),"")</f>
        <v>1</v>
      </c>
    </row>
    <row r="2287" spans="1:41" hidden="1" x14ac:dyDescent="0.25">
      <c r="A2287" s="202" t="s">
        <v>3729</v>
      </c>
      <c r="B2287" s="202" t="s">
        <v>295</v>
      </c>
      <c r="C2287" s="202" t="s">
        <v>3729</v>
      </c>
      <c r="D2287" s="213" t="b">
        <v>0</v>
      </c>
      <c r="E2287" s="202" t="s">
        <v>2977</v>
      </c>
      <c r="F2287" s="202" t="s">
        <v>3730</v>
      </c>
      <c r="G2287" s="202" t="s">
        <v>4374</v>
      </c>
      <c r="H2287" s="202" t="s">
        <v>3873</v>
      </c>
      <c r="I2287" s="202" t="s">
        <v>4375</v>
      </c>
      <c r="J2287" s="202" t="s">
        <v>2838</v>
      </c>
      <c r="K2287" s="202" t="s">
        <v>4158</v>
      </c>
      <c r="L2287" s="202" t="s">
        <v>2978</v>
      </c>
      <c r="M2287" s="202" t="s">
        <v>4372</v>
      </c>
      <c r="N2287" s="202" t="s">
        <v>4376</v>
      </c>
      <c r="O2287" s="202" t="s">
        <v>243</v>
      </c>
      <c r="Q2287" s="202" t="s">
        <v>320</v>
      </c>
      <c r="R2287" s="202" t="s">
        <v>295</v>
      </c>
      <c r="S2287" s="213" t="b">
        <v>0</v>
      </c>
      <c r="V2287" s="212">
        <v>43472</v>
      </c>
      <c r="W2287" s="202" t="s">
        <v>295</v>
      </c>
      <c r="X2287"/>
      <c r="Z2287" s="202" t="s">
        <v>295</v>
      </c>
      <c r="AC2287" s="202" t="s">
        <v>4424</v>
      </c>
      <c r="AD2287" s="167"/>
      <c r="AE2287" s="202" t="s">
        <v>243</v>
      </c>
      <c r="AF2287" s="202" t="s">
        <v>295</v>
      </c>
      <c r="AG2287" s="202" t="s">
        <v>295</v>
      </c>
      <c r="AH2287" s="212">
        <v>43668</v>
      </c>
      <c r="AI2287" s="202" t="s">
        <v>4934</v>
      </c>
      <c r="AJ2287" s="151" t="str">
        <f t="shared" si="35"/>
        <v>FS</v>
      </c>
      <c r="AK2287" s="151" t="b">
        <f>ISNUMBER(SEARCH("IRT",Table1[[#This Row],[Current_Status]]))</f>
        <v>0</v>
      </c>
      <c r="AL2287" s="152">
        <f>YEAR(Table1[[#This Row],[Project_Initiated]])</f>
        <v>2019</v>
      </c>
      <c r="AM2287" s="87">
        <v>43800</v>
      </c>
      <c r="AN2287" s="87" t="str">
        <f>IF(AND(Table1[[#This Row],[Completed Date]]&gt;="07/01/2019"+0,Table1[[#This Row],[Completed Date]]&lt;="6/30/2020"+0),"FY 19-20",IF(AND(Table1[[#This Row],[Completed Date]]&gt;="07/01/2018"+0,Table1[[#This Row],[Completed Date]]&lt;="6/30/2019"+0),"FY 18-19",""))</f>
        <v>FY 19-20</v>
      </c>
      <c r="AO2287" s="152" t="str">
        <f>IFERROR(FIND("R",Table1[[#This Row],[FS_Priority]]),"")</f>
        <v/>
      </c>
    </row>
    <row r="2288" spans="1:41" hidden="1" x14ac:dyDescent="0.25">
      <c r="A2288" s="202" t="s">
        <v>5109</v>
      </c>
      <c r="B2288" s="202" t="s">
        <v>295</v>
      </c>
      <c r="C2288" s="202" t="s">
        <v>5109</v>
      </c>
      <c r="D2288" s="213" t="b">
        <v>0</v>
      </c>
      <c r="E2288" s="202" t="s">
        <v>76</v>
      </c>
      <c r="F2288" s="202" t="s">
        <v>5149</v>
      </c>
      <c r="G2288" s="202" t="s">
        <v>5150</v>
      </c>
      <c r="H2288" s="202" t="s">
        <v>369</v>
      </c>
      <c r="I2288" s="202" t="s">
        <v>5151</v>
      </c>
      <c r="J2288" s="202" t="s">
        <v>2851</v>
      </c>
      <c r="K2288" s="202" t="s">
        <v>3856</v>
      </c>
      <c r="L2288" s="202" t="s">
        <v>77</v>
      </c>
      <c r="M2288" s="202" t="s">
        <v>3859</v>
      </c>
      <c r="N2288" s="202" t="s">
        <v>295</v>
      </c>
      <c r="O2288" s="202" t="s">
        <v>263</v>
      </c>
      <c r="Q2288" s="202" t="s">
        <v>307</v>
      </c>
      <c r="R2288" s="202" t="s">
        <v>295</v>
      </c>
      <c r="S2288" s="213" t="b">
        <v>0</v>
      </c>
      <c r="V2288" s="212">
        <v>43300</v>
      </c>
      <c r="W2288" s="202" t="s">
        <v>295</v>
      </c>
      <c r="X2288"/>
      <c r="Z2288" s="202" t="s">
        <v>295</v>
      </c>
      <c r="AC2288" s="202" t="s">
        <v>5152</v>
      </c>
      <c r="AD2288" s="214">
        <v>43398</v>
      </c>
      <c r="AE2288" s="202" t="s">
        <v>583</v>
      </c>
      <c r="AF2288" s="202" t="s">
        <v>295</v>
      </c>
      <c r="AG2288" s="202" t="s">
        <v>2884</v>
      </c>
      <c r="AH2288" s="214">
        <v>43510</v>
      </c>
      <c r="AI2288" s="202" t="s">
        <v>4932</v>
      </c>
      <c r="AJ2288" s="151" t="str">
        <f t="shared" si="35"/>
        <v>FS</v>
      </c>
      <c r="AK2288" s="151" t="b">
        <f>ISNUMBER(SEARCH("IRT",Table1[[#This Row],[Current_Status]]))</f>
        <v>0</v>
      </c>
      <c r="AL2288" s="152">
        <f>YEAR(Table1[[#This Row],[Project_Initiated]])</f>
        <v>2018</v>
      </c>
      <c r="AM2288" s="87">
        <v>43800</v>
      </c>
      <c r="AN2288" s="87" t="str">
        <f>IF(AND(Table1[[#This Row],[Completed Date]]&gt;="07/01/2019"+0,Table1[[#This Row],[Completed Date]]&lt;="6/30/2020"+0),"FY 19-20",IF(AND(Table1[[#This Row],[Completed Date]]&gt;="07/01/2018"+0,Table1[[#This Row],[Completed Date]]&lt;="6/30/2019"+0),"FY 18-19",""))</f>
        <v>FY 18-19</v>
      </c>
      <c r="AO2288" s="152" t="str">
        <f>IFERROR(FIND("R",Table1[[#This Row],[FS_Priority]]),"")</f>
        <v/>
      </c>
    </row>
    <row r="2289" spans="1:41" hidden="1" x14ac:dyDescent="0.25">
      <c r="A2289" s="202" t="s">
        <v>3063</v>
      </c>
      <c r="B2289" s="202" t="s">
        <v>295</v>
      </c>
      <c r="C2289" s="202" t="s">
        <v>3063</v>
      </c>
      <c r="D2289" s="213" t="b">
        <v>0</v>
      </c>
      <c r="E2289" s="202" t="s">
        <v>151</v>
      </c>
      <c r="F2289" s="202" t="s">
        <v>3487</v>
      </c>
      <c r="G2289" s="202" t="s">
        <v>4082</v>
      </c>
      <c r="H2289" s="202" t="s">
        <v>481</v>
      </c>
      <c r="I2289" s="202" t="s">
        <v>295</v>
      </c>
      <c r="J2289" s="202" t="s">
        <v>2851</v>
      </c>
      <c r="K2289" s="202" t="s">
        <v>4035</v>
      </c>
      <c r="L2289" s="202" t="s">
        <v>153</v>
      </c>
      <c r="M2289" s="202" t="s">
        <v>4041</v>
      </c>
      <c r="N2289" s="202" t="s">
        <v>295</v>
      </c>
      <c r="O2289" s="202" t="s">
        <v>263</v>
      </c>
      <c r="Q2289" s="202" t="s">
        <v>3072</v>
      </c>
      <c r="R2289" s="202" t="s">
        <v>295</v>
      </c>
      <c r="S2289" s="213" t="b">
        <v>0</v>
      </c>
      <c r="V2289" s="212">
        <v>43473</v>
      </c>
      <c r="W2289" s="202" t="s">
        <v>295</v>
      </c>
      <c r="X2289"/>
      <c r="Z2289" s="202" t="s">
        <v>295</v>
      </c>
      <c r="AC2289" s="202" t="s">
        <v>295</v>
      </c>
      <c r="AD2289" s="167"/>
      <c r="AE2289" s="202" t="s">
        <v>583</v>
      </c>
      <c r="AF2289" s="202" t="s">
        <v>5153</v>
      </c>
      <c r="AG2289" s="202" t="s">
        <v>295</v>
      </c>
      <c r="AH2289" s="212">
        <v>43529</v>
      </c>
      <c r="AI2289" s="202" t="s">
        <v>4934</v>
      </c>
      <c r="AJ2289" s="151" t="str">
        <f t="shared" si="35"/>
        <v>FS</v>
      </c>
      <c r="AK2289" s="151" t="b">
        <f>ISNUMBER(SEARCH("IRT",Table1[[#This Row],[Current_Status]]))</f>
        <v>0</v>
      </c>
      <c r="AL2289" s="152">
        <f>YEAR(Table1[[#This Row],[Project_Initiated]])</f>
        <v>2019</v>
      </c>
      <c r="AM2289" s="87">
        <v>43800</v>
      </c>
      <c r="AN2289" s="87" t="str">
        <f>IF(AND(Table1[[#This Row],[Completed Date]]&gt;="07/01/2019"+0,Table1[[#This Row],[Completed Date]]&lt;="6/30/2020"+0),"FY 19-20",IF(AND(Table1[[#This Row],[Completed Date]]&gt;="07/01/2018"+0,Table1[[#This Row],[Completed Date]]&lt;="6/30/2019"+0),"FY 18-19",""))</f>
        <v>FY 18-19</v>
      </c>
      <c r="AO2289" s="152" t="str">
        <f>IFERROR(FIND("R",Table1[[#This Row],[FS_Priority]]),"")</f>
        <v/>
      </c>
    </row>
    <row r="2290" spans="1:41" hidden="1" x14ac:dyDescent="0.25">
      <c r="A2290" s="202" t="s">
        <v>2949</v>
      </c>
      <c r="B2290" s="202" t="s">
        <v>295</v>
      </c>
      <c r="C2290" s="202" t="s">
        <v>2949</v>
      </c>
      <c r="D2290" s="213" t="b">
        <v>0</v>
      </c>
      <c r="E2290" s="202" t="s">
        <v>215</v>
      </c>
      <c r="F2290" s="202" t="s">
        <v>3630</v>
      </c>
      <c r="G2290" s="202" t="s">
        <v>295</v>
      </c>
      <c r="H2290" s="202" t="s">
        <v>558</v>
      </c>
      <c r="I2290" s="202" t="s">
        <v>4258</v>
      </c>
      <c r="J2290" s="202" t="s">
        <v>2838</v>
      </c>
      <c r="K2290" s="202" t="s">
        <v>4842</v>
      </c>
      <c r="L2290" s="202" t="s">
        <v>518</v>
      </c>
      <c r="M2290" s="202" t="s">
        <v>4259</v>
      </c>
      <c r="N2290" s="202" t="s">
        <v>295</v>
      </c>
      <c r="O2290" s="202" t="s">
        <v>243</v>
      </c>
      <c r="Q2290" s="202" t="s">
        <v>302</v>
      </c>
      <c r="R2290" s="202" t="s">
        <v>295</v>
      </c>
      <c r="S2290" s="213" t="b">
        <v>0</v>
      </c>
      <c r="V2290" s="212">
        <v>43473</v>
      </c>
      <c r="W2290" s="202" t="s">
        <v>295</v>
      </c>
      <c r="X2290"/>
      <c r="Z2290" s="202" t="s">
        <v>295</v>
      </c>
      <c r="AC2290" s="202" t="s">
        <v>3040</v>
      </c>
      <c r="AE2290" s="202" t="s">
        <v>295</v>
      </c>
      <c r="AF2290" s="202" t="s">
        <v>295</v>
      </c>
      <c r="AG2290" s="202" t="s">
        <v>295</v>
      </c>
      <c r="AH2290" s="214">
        <v>43528</v>
      </c>
      <c r="AI2290" s="202" t="s">
        <v>4931</v>
      </c>
      <c r="AJ2290" s="151" t="str">
        <f t="shared" si="35"/>
        <v>FS</v>
      </c>
      <c r="AK2290" s="151" t="b">
        <f>ISNUMBER(SEARCH("IRT",Table1[[#This Row],[Current_Status]]))</f>
        <v>0</v>
      </c>
      <c r="AL2290" s="152">
        <f>YEAR(Table1[[#This Row],[Project_Initiated]])</f>
        <v>2019</v>
      </c>
      <c r="AM2290" s="87">
        <v>43800</v>
      </c>
      <c r="AN2290" s="87" t="str">
        <f>IF(AND(Table1[[#This Row],[Completed Date]]&gt;="07/01/2019"+0,Table1[[#This Row],[Completed Date]]&lt;="6/30/2020"+0),"FY 19-20",IF(AND(Table1[[#This Row],[Completed Date]]&gt;="07/01/2018"+0,Table1[[#This Row],[Completed Date]]&lt;="6/30/2019"+0),"FY 18-19",""))</f>
        <v>FY 18-19</v>
      </c>
      <c r="AO2290" s="152" t="str">
        <f>IFERROR(FIND("R",Table1[[#This Row],[FS_Priority]]),"")</f>
        <v/>
      </c>
    </row>
    <row r="2291" spans="1:41" hidden="1" x14ac:dyDescent="0.25">
      <c r="A2291" s="202" t="s">
        <v>3026</v>
      </c>
      <c r="B2291" s="202" t="s">
        <v>295</v>
      </c>
      <c r="C2291" s="202" t="s">
        <v>3026</v>
      </c>
      <c r="D2291" s="213" t="b">
        <v>0</v>
      </c>
      <c r="E2291" s="202" t="s">
        <v>151</v>
      </c>
      <c r="F2291" s="202" t="s">
        <v>3475</v>
      </c>
      <c r="G2291" s="202" t="s">
        <v>295</v>
      </c>
      <c r="H2291" s="202" t="s">
        <v>1217</v>
      </c>
      <c r="I2291" s="202" t="s">
        <v>295</v>
      </c>
      <c r="J2291" s="202" t="s">
        <v>2838</v>
      </c>
      <c r="K2291" s="202" t="s">
        <v>4035</v>
      </c>
      <c r="L2291" s="202" t="s">
        <v>153</v>
      </c>
      <c r="M2291" s="202" t="s">
        <v>4053</v>
      </c>
      <c r="N2291" s="202" t="s">
        <v>4071</v>
      </c>
      <c r="O2291" s="202" t="s">
        <v>263</v>
      </c>
      <c r="Q2291" s="202" t="s">
        <v>372</v>
      </c>
      <c r="R2291" s="202" t="s">
        <v>295</v>
      </c>
      <c r="S2291" s="213" t="b">
        <v>0</v>
      </c>
      <c r="V2291" s="212">
        <v>43473</v>
      </c>
      <c r="W2291" s="202" t="s">
        <v>295</v>
      </c>
      <c r="X2291"/>
      <c r="Z2291" s="202" t="s">
        <v>295</v>
      </c>
      <c r="AC2291" s="202" t="s">
        <v>3191</v>
      </c>
      <c r="AD2291" s="167"/>
      <c r="AE2291" s="202" t="s">
        <v>263</v>
      </c>
      <c r="AF2291" s="202" t="s">
        <v>295</v>
      </c>
      <c r="AG2291" s="202" t="s">
        <v>295</v>
      </c>
      <c r="AH2291" s="212">
        <v>43616</v>
      </c>
      <c r="AI2291" s="202" t="s">
        <v>4937</v>
      </c>
      <c r="AJ2291" s="151" t="str">
        <f t="shared" si="35"/>
        <v>FS</v>
      </c>
      <c r="AK2291" s="151" t="b">
        <f>ISNUMBER(SEARCH("IRT",Table1[[#This Row],[Current_Status]]))</f>
        <v>0</v>
      </c>
      <c r="AL2291" s="152">
        <f>YEAR(Table1[[#This Row],[Project_Initiated]])</f>
        <v>2019</v>
      </c>
      <c r="AM2291" s="87">
        <v>43800</v>
      </c>
      <c r="AN2291" s="87" t="str">
        <f>IF(AND(Table1[[#This Row],[Completed Date]]&gt;="07/01/2019"+0,Table1[[#This Row],[Completed Date]]&lt;="6/30/2020"+0),"FY 19-20",IF(AND(Table1[[#This Row],[Completed Date]]&gt;="07/01/2018"+0,Table1[[#This Row],[Completed Date]]&lt;="6/30/2019"+0),"FY 18-19",""))</f>
        <v>FY 18-19</v>
      </c>
      <c r="AO2291" s="152" t="str">
        <f>IFERROR(FIND("R",Table1[[#This Row],[FS_Priority]]),"")</f>
        <v/>
      </c>
    </row>
    <row r="2292" spans="1:41" hidden="1" x14ac:dyDescent="0.25">
      <c r="A2292" s="202" t="s">
        <v>2931</v>
      </c>
      <c r="B2292" s="202" t="s">
        <v>295</v>
      </c>
      <c r="C2292" s="202" t="s">
        <v>2931</v>
      </c>
      <c r="D2292" s="213" t="b">
        <v>0</v>
      </c>
      <c r="E2292" s="202" t="s">
        <v>76</v>
      </c>
      <c r="F2292" s="202" t="s">
        <v>3315</v>
      </c>
      <c r="G2292" s="202" t="s">
        <v>295</v>
      </c>
      <c r="H2292" s="202" t="s">
        <v>1092</v>
      </c>
      <c r="I2292" s="202" t="s">
        <v>3884</v>
      </c>
      <c r="J2292" s="202" t="s">
        <v>2838</v>
      </c>
      <c r="K2292" s="202" t="s">
        <v>3856</v>
      </c>
      <c r="L2292" s="202" t="s">
        <v>77</v>
      </c>
      <c r="M2292" s="202" t="s">
        <v>3885</v>
      </c>
      <c r="N2292" s="202" t="s">
        <v>295</v>
      </c>
      <c r="O2292" s="202" t="s">
        <v>243</v>
      </c>
      <c r="Q2292" s="202" t="s">
        <v>320</v>
      </c>
      <c r="R2292" s="202" t="s">
        <v>295</v>
      </c>
      <c r="S2292" s="213" t="b">
        <v>0</v>
      </c>
      <c r="V2292" s="212">
        <v>43474</v>
      </c>
      <c r="W2292" s="202" t="s">
        <v>295</v>
      </c>
      <c r="X2292"/>
      <c r="Z2292" s="202" t="s">
        <v>295</v>
      </c>
      <c r="AC2292" s="202" t="s">
        <v>3040</v>
      </c>
      <c r="AE2292" s="202" t="s">
        <v>295</v>
      </c>
      <c r="AF2292" s="202" t="s">
        <v>295</v>
      </c>
      <c r="AG2292" s="202" t="s">
        <v>295</v>
      </c>
      <c r="AH2292" s="214">
        <v>43528</v>
      </c>
      <c r="AI2292" s="202" t="s">
        <v>4931</v>
      </c>
      <c r="AJ2292" s="151" t="str">
        <f t="shared" si="35"/>
        <v>FS</v>
      </c>
      <c r="AK2292" s="151" t="b">
        <f>ISNUMBER(SEARCH("IRT",Table1[[#This Row],[Current_Status]]))</f>
        <v>0</v>
      </c>
      <c r="AL2292" s="152">
        <f>YEAR(Table1[[#This Row],[Project_Initiated]])</f>
        <v>2019</v>
      </c>
      <c r="AM2292" s="87">
        <v>43800</v>
      </c>
      <c r="AN2292" s="87" t="str">
        <f>IF(AND(Table1[[#This Row],[Completed Date]]&gt;="07/01/2019"+0,Table1[[#This Row],[Completed Date]]&lt;="6/30/2020"+0),"FY 19-20",IF(AND(Table1[[#This Row],[Completed Date]]&gt;="07/01/2018"+0,Table1[[#This Row],[Completed Date]]&lt;="6/30/2019"+0),"FY 18-19",""))</f>
        <v>FY 18-19</v>
      </c>
      <c r="AO2292" s="152" t="str">
        <f>IFERROR(FIND("R",Table1[[#This Row],[FS_Priority]]),"")</f>
        <v/>
      </c>
    </row>
    <row r="2293" spans="1:41" hidden="1" x14ac:dyDescent="0.25">
      <c r="A2293" s="202" t="s">
        <v>2929</v>
      </c>
      <c r="B2293" s="202" t="s">
        <v>295</v>
      </c>
      <c r="C2293" s="202" t="s">
        <v>2929</v>
      </c>
      <c r="D2293" s="213" t="b">
        <v>0</v>
      </c>
      <c r="E2293" s="202" t="s">
        <v>76</v>
      </c>
      <c r="F2293" s="202" t="s">
        <v>3304</v>
      </c>
      <c r="G2293" s="202" t="s">
        <v>295</v>
      </c>
      <c r="H2293" s="202" t="s">
        <v>369</v>
      </c>
      <c r="I2293" s="202" t="s">
        <v>3871</v>
      </c>
      <c r="J2293" s="202" t="s">
        <v>2851</v>
      </c>
      <c r="K2293" s="202" t="s">
        <v>3856</v>
      </c>
      <c r="L2293" s="202" t="s">
        <v>77</v>
      </c>
      <c r="M2293" s="202" t="s">
        <v>3872</v>
      </c>
      <c r="N2293" s="202" t="s">
        <v>295</v>
      </c>
      <c r="O2293" s="202" t="s">
        <v>295</v>
      </c>
      <c r="Q2293" s="202" t="s">
        <v>372</v>
      </c>
      <c r="R2293" s="202" t="s">
        <v>295</v>
      </c>
      <c r="S2293" s="213" t="b">
        <v>0</v>
      </c>
      <c r="V2293" s="212">
        <v>43476</v>
      </c>
      <c r="W2293" s="202" t="s">
        <v>295</v>
      </c>
      <c r="X2293"/>
      <c r="Z2293" s="202" t="s">
        <v>295</v>
      </c>
      <c r="AC2293" s="202" t="s">
        <v>295</v>
      </c>
      <c r="AE2293" s="202" t="s">
        <v>583</v>
      </c>
      <c r="AF2293" s="202" t="s">
        <v>5154</v>
      </c>
      <c r="AG2293" s="202" t="s">
        <v>624</v>
      </c>
      <c r="AH2293" s="212">
        <v>43523</v>
      </c>
      <c r="AI2293" s="202" t="s">
        <v>4931</v>
      </c>
      <c r="AJ2293" s="151" t="str">
        <f t="shared" si="35"/>
        <v>FS</v>
      </c>
      <c r="AK2293" s="151" t="b">
        <f>ISNUMBER(SEARCH("IRT",Table1[[#This Row],[Current_Status]]))</f>
        <v>0</v>
      </c>
      <c r="AL2293" s="152">
        <f>YEAR(Table1[[#This Row],[Project_Initiated]])</f>
        <v>2019</v>
      </c>
      <c r="AM2293" s="87">
        <v>43800</v>
      </c>
      <c r="AN2293" s="87" t="str">
        <f>IF(AND(Table1[[#This Row],[Completed Date]]&gt;="07/01/2019"+0,Table1[[#This Row],[Completed Date]]&lt;="6/30/2020"+0),"FY 19-20",IF(AND(Table1[[#This Row],[Completed Date]]&gt;="07/01/2018"+0,Table1[[#This Row],[Completed Date]]&lt;="6/30/2019"+0),"FY 18-19",""))</f>
        <v>FY 18-19</v>
      </c>
      <c r="AO2293" s="152" t="str">
        <f>IFERROR(FIND("R",Table1[[#This Row],[FS_Priority]]),"")</f>
        <v/>
      </c>
    </row>
    <row r="2294" spans="1:41" hidden="1" x14ac:dyDescent="0.25">
      <c r="A2294" s="202" t="s">
        <v>3223</v>
      </c>
      <c r="B2294" s="202" t="s">
        <v>295</v>
      </c>
      <c r="C2294" s="202" t="s">
        <v>3223</v>
      </c>
      <c r="D2294" s="213" t="b">
        <v>0</v>
      </c>
      <c r="E2294" s="202" t="s">
        <v>141</v>
      </c>
      <c r="F2294" s="202" t="s">
        <v>3434</v>
      </c>
      <c r="G2294" s="202" t="s">
        <v>295</v>
      </c>
      <c r="H2294" s="202" t="s">
        <v>256</v>
      </c>
      <c r="I2294" s="202" t="s">
        <v>3987</v>
      </c>
      <c r="J2294" s="202" t="s">
        <v>2838</v>
      </c>
      <c r="K2294" s="202" t="s">
        <v>3951</v>
      </c>
      <c r="L2294" s="202" t="s">
        <v>381</v>
      </c>
      <c r="M2294" s="202" t="s">
        <v>3988</v>
      </c>
      <c r="N2294" s="202" t="s">
        <v>295</v>
      </c>
      <c r="O2294" s="202" t="s">
        <v>243</v>
      </c>
      <c r="Q2294" s="202" t="s">
        <v>328</v>
      </c>
      <c r="R2294" s="202" t="s">
        <v>295</v>
      </c>
      <c r="S2294" s="213" t="b">
        <v>0</v>
      </c>
      <c r="V2294" s="212">
        <v>43479</v>
      </c>
      <c r="W2294" s="202" t="s">
        <v>295</v>
      </c>
      <c r="X2294"/>
      <c r="Z2294" s="202" t="s">
        <v>295</v>
      </c>
      <c r="AC2294" s="202" t="s">
        <v>5155</v>
      </c>
      <c r="AE2294" s="202" t="s">
        <v>295</v>
      </c>
      <c r="AF2294" s="202" t="s">
        <v>295</v>
      </c>
      <c r="AG2294" s="202" t="s">
        <v>295</v>
      </c>
      <c r="AH2294" s="214">
        <v>43712</v>
      </c>
      <c r="AI2294" s="202" t="s">
        <v>4934</v>
      </c>
      <c r="AJ2294" s="151" t="str">
        <f t="shared" si="35"/>
        <v>FS</v>
      </c>
      <c r="AK2294" s="151" t="b">
        <f>ISNUMBER(SEARCH("IRT",Table1[[#This Row],[Current_Status]]))</f>
        <v>0</v>
      </c>
      <c r="AL2294" s="152">
        <f>YEAR(Table1[[#This Row],[Project_Initiated]])</f>
        <v>2019</v>
      </c>
      <c r="AM2294" s="87">
        <v>43800</v>
      </c>
      <c r="AN2294" s="87" t="str">
        <f>IF(AND(Table1[[#This Row],[Completed Date]]&gt;="07/01/2019"+0,Table1[[#This Row],[Completed Date]]&lt;="6/30/2020"+0),"FY 19-20",IF(AND(Table1[[#This Row],[Completed Date]]&gt;="07/01/2018"+0,Table1[[#This Row],[Completed Date]]&lt;="6/30/2019"+0),"FY 18-19",""))</f>
        <v>FY 19-20</v>
      </c>
      <c r="AO2294" s="152" t="str">
        <f>IFERROR(FIND("R",Table1[[#This Row],[FS_Priority]]),"")</f>
        <v/>
      </c>
    </row>
    <row r="2295" spans="1:41" hidden="1" x14ac:dyDescent="0.25">
      <c r="A2295" s="202" t="s">
        <v>3028</v>
      </c>
      <c r="B2295" s="202" t="s">
        <v>295</v>
      </c>
      <c r="C2295" s="202" t="s">
        <v>3028</v>
      </c>
      <c r="D2295" s="213" t="b">
        <v>0</v>
      </c>
      <c r="E2295" s="202" t="s">
        <v>151</v>
      </c>
      <c r="F2295" s="202" t="s">
        <v>3472</v>
      </c>
      <c r="G2295" s="202" t="s">
        <v>295</v>
      </c>
      <c r="H2295" s="202" t="s">
        <v>477</v>
      </c>
      <c r="I2295" s="202" t="s">
        <v>4069</v>
      </c>
      <c r="J2295" s="202" t="s">
        <v>2838</v>
      </c>
      <c r="K2295" s="202" t="s">
        <v>4035</v>
      </c>
      <c r="L2295" s="202" t="s">
        <v>153</v>
      </c>
      <c r="M2295" s="202" t="s">
        <v>4050</v>
      </c>
      <c r="N2295" s="202" t="s">
        <v>295</v>
      </c>
      <c r="O2295" s="202" t="s">
        <v>243</v>
      </c>
      <c r="Q2295" s="202" t="s">
        <v>372</v>
      </c>
      <c r="R2295" s="202" t="s">
        <v>295</v>
      </c>
      <c r="S2295" s="213" t="b">
        <v>0</v>
      </c>
      <c r="V2295" s="212">
        <v>43479</v>
      </c>
      <c r="W2295" s="202" t="s">
        <v>295</v>
      </c>
      <c r="X2295"/>
      <c r="Z2295" s="202" t="s">
        <v>295</v>
      </c>
      <c r="AC2295" s="202" t="s">
        <v>3104</v>
      </c>
      <c r="AD2295" s="167"/>
      <c r="AE2295" s="202" t="s">
        <v>295</v>
      </c>
      <c r="AF2295" s="202" t="s">
        <v>295</v>
      </c>
      <c r="AG2295" s="202" t="s">
        <v>295</v>
      </c>
      <c r="AH2295" s="214">
        <v>43560</v>
      </c>
      <c r="AI2295" s="202" t="s">
        <v>4937</v>
      </c>
      <c r="AJ2295" s="151" t="str">
        <f t="shared" si="35"/>
        <v>FS</v>
      </c>
      <c r="AK2295" s="151" t="b">
        <f>ISNUMBER(SEARCH("IRT",Table1[[#This Row],[Current_Status]]))</f>
        <v>0</v>
      </c>
      <c r="AL2295" s="152">
        <f>YEAR(Table1[[#This Row],[Project_Initiated]])</f>
        <v>2019</v>
      </c>
      <c r="AM2295" s="87">
        <v>43800</v>
      </c>
      <c r="AN2295" s="87" t="str">
        <f>IF(AND(Table1[[#This Row],[Completed Date]]&gt;="07/01/2019"+0,Table1[[#This Row],[Completed Date]]&lt;="6/30/2020"+0),"FY 19-20",IF(AND(Table1[[#This Row],[Completed Date]]&gt;="07/01/2018"+0,Table1[[#This Row],[Completed Date]]&lt;="6/30/2019"+0),"FY 18-19",""))</f>
        <v>FY 18-19</v>
      </c>
      <c r="AO2295" s="152" t="str">
        <f>IFERROR(FIND("R",Table1[[#This Row],[FS_Priority]]),"")</f>
        <v/>
      </c>
    </row>
    <row r="2296" spans="1:41" hidden="1" x14ac:dyDescent="0.25">
      <c r="A2296" s="202" t="s">
        <v>2946</v>
      </c>
      <c r="B2296" s="202" t="s">
        <v>295</v>
      </c>
      <c r="C2296" s="202" t="s">
        <v>2946</v>
      </c>
      <c r="D2296" s="213" t="b">
        <v>0</v>
      </c>
      <c r="E2296" s="202" t="s">
        <v>278</v>
      </c>
      <c r="F2296" s="202" t="s">
        <v>3600</v>
      </c>
      <c r="G2296" s="202" t="s">
        <v>295</v>
      </c>
      <c r="H2296" s="202" t="s">
        <v>4212</v>
      </c>
      <c r="I2296" s="202" t="s">
        <v>4213</v>
      </c>
      <c r="J2296" s="202" t="s">
        <v>2838</v>
      </c>
      <c r="K2296" s="202" t="s">
        <v>4208</v>
      </c>
      <c r="L2296" s="202" t="s">
        <v>203</v>
      </c>
      <c r="M2296" s="202" t="s">
        <v>4209</v>
      </c>
      <c r="N2296" s="202" t="s">
        <v>295</v>
      </c>
      <c r="O2296" s="202" t="s">
        <v>243</v>
      </c>
      <c r="Q2296" s="202" t="s">
        <v>302</v>
      </c>
      <c r="R2296" s="202" t="s">
        <v>295</v>
      </c>
      <c r="S2296" s="213" t="b">
        <v>1</v>
      </c>
      <c r="V2296" s="212">
        <v>43480</v>
      </c>
      <c r="W2296" s="202" t="s">
        <v>295</v>
      </c>
      <c r="X2296"/>
      <c r="Z2296" s="202" t="s">
        <v>295</v>
      </c>
      <c r="AC2296" s="202" t="s">
        <v>2998</v>
      </c>
      <c r="AD2296" s="167"/>
      <c r="AE2296" s="202" t="s">
        <v>295</v>
      </c>
      <c r="AF2296" s="202" t="s">
        <v>295</v>
      </c>
      <c r="AG2296" s="202" t="s">
        <v>295</v>
      </c>
      <c r="AH2296" s="214">
        <v>43497</v>
      </c>
      <c r="AI2296" s="202" t="s">
        <v>4931</v>
      </c>
      <c r="AJ2296" s="151" t="str">
        <f t="shared" si="35"/>
        <v>FS</v>
      </c>
      <c r="AK2296" s="151" t="b">
        <f>ISNUMBER(SEARCH("IRT",Table1[[#This Row],[Current_Status]]))</f>
        <v>0</v>
      </c>
      <c r="AL2296" s="152">
        <f>YEAR(Table1[[#This Row],[Project_Initiated]])</f>
        <v>2019</v>
      </c>
      <c r="AM2296" s="87">
        <v>43800</v>
      </c>
      <c r="AN2296" s="87" t="str">
        <f>IF(AND(Table1[[#This Row],[Completed Date]]&gt;="07/01/2019"+0,Table1[[#This Row],[Completed Date]]&lt;="6/30/2020"+0),"FY 19-20",IF(AND(Table1[[#This Row],[Completed Date]]&gt;="07/01/2018"+0,Table1[[#This Row],[Completed Date]]&lt;="6/30/2019"+0),"FY 18-19",""))</f>
        <v>FY 18-19</v>
      </c>
      <c r="AO2296" s="152" t="str">
        <f>IFERROR(FIND("R",Table1[[#This Row],[FS_Priority]]),"")</f>
        <v/>
      </c>
    </row>
    <row r="2297" spans="1:41" hidden="1" x14ac:dyDescent="0.25">
      <c r="A2297" s="202" t="s">
        <v>2930</v>
      </c>
      <c r="B2297" s="202" t="s">
        <v>295</v>
      </c>
      <c r="C2297" s="202" t="s">
        <v>2930</v>
      </c>
      <c r="D2297" s="213" t="b">
        <v>0</v>
      </c>
      <c r="E2297" s="202" t="s">
        <v>76</v>
      </c>
      <c r="F2297" s="202" t="s">
        <v>2957</v>
      </c>
      <c r="G2297" s="202" t="s">
        <v>295</v>
      </c>
      <c r="H2297" s="202" t="s">
        <v>1092</v>
      </c>
      <c r="I2297" s="202" t="s">
        <v>3876</v>
      </c>
      <c r="J2297" s="202" t="s">
        <v>2838</v>
      </c>
      <c r="K2297" s="202" t="s">
        <v>3856</v>
      </c>
      <c r="L2297" s="202" t="s">
        <v>77</v>
      </c>
      <c r="M2297" s="202" t="s">
        <v>3859</v>
      </c>
      <c r="N2297" s="202" t="s">
        <v>295</v>
      </c>
      <c r="O2297" s="202" t="s">
        <v>243</v>
      </c>
      <c r="Q2297" s="202" t="s">
        <v>302</v>
      </c>
      <c r="R2297" s="202" t="s">
        <v>295</v>
      </c>
      <c r="S2297" s="213" t="b">
        <v>1</v>
      </c>
      <c r="V2297" s="212">
        <v>43482</v>
      </c>
      <c r="W2297" s="202" t="s">
        <v>295</v>
      </c>
      <c r="X2297"/>
      <c r="Z2297" s="202" t="s">
        <v>295</v>
      </c>
      <c r="AC2297" s="202" t="s">
        <v>3003</v>
      </c>
      <c r="AD2297" s="167"/>
      <c r="AE2297" s="202" t="s">
        <v>295</v>
      </c>
      <c r="AF2297" s="202" t="s">
        <v>295</v>
      </c>
      <c r="AG2297" s="202" t="s">
        <v>295</v>
      </c>
      <c r="AH2297" s="212">
        <v>43504</v>
      </c>
      <c r="AI2297" s="202" t="s">
        <v>4931</v>
      </c>
      <c r="AJ2297" s="151" t="str">
        <f t="shared" si="35"/>
        <v>FS</v>
      </c>
      <c r="AK2297" s="151" t="b">
        <f>ISNUMBER(SEARCH("IRT",Table1[[#This Row],[Current_Status]]))</f>
        <v>0</v>
      </c>
      <c r="AL2297" s="152">
        <f>YEAR(Table1[[#This Row],[Project_Initiated]])</f>
        <v>2019</v>
      </c>
      <c r="AM2297" s="87">
        <v>43800</v>
      </c>
      <c r="AN2297" s="87" t="str">
        <f>IF(AND(Table1[[#This Row],[Completed Date]]&gt;="07/01/2019"+0,Table1[[#This Row],[Completed Date]]&lt;="6/30/2020"+0),"FY 19-20",IF(AND(Table1[[#This Row],[Completed Date]]&gt;="07/01/2018"+0,Table1[[#This Row],[Completed Date]]&lt;="6/30/2019"+0),"FY 18-19",""))</f>
        <v>FY 18-19</v>
      </c>
      <c r="AO2297" s="152" t="str">
        <f>IFERROR(FIND("R",Table1[[#This Row],[FS_Priority]]),"")</f>
        <v/>
      </c>
    </row>
    <row r="2298" spans="1:41" hidden="1" x14ac:dyDescent="0.25">
      <c r="A2298" s="202" t="s">
        <v>3242</v>
      </c>
      <c r="B2298" s="202" t="s">
        <v>295</v>
      </c>
      <c r="C2298" s="202" t="s">
        <v>3242</v>
      </c>
      <c r="D2298" s="213" t="b">
        <v>0</v>
      </c>
      <c r="E2298" s="202" t="s">
        <v>4818</v>
      </c>
      <c r="F2298" s="202" t="s">
        <v>3642</v>
      </c>
      <c r="G2298" s="202" t="s">
        <v>295</v>
      </c>
      <c r="H2298" s="202" t="s">
        <v>545</v>
      </c>
      <c r="I2298" s="202" t="s">
        <v>3792</v>
      </c>
      <c r="J2298" s="202" t="s">
        <v>2839</v>
      </c>
      <c r="K2298" s="202" t="s">
        <v>4268</v>
      </c>
      <c r="L2298" s="202" t="s">
        <v>521</v>
      </c>
      <c r="M2298" s="202" t="s">
        <v>4277</v>
      </c>
      <c r="N2298" s="202" t="s">
        <v>295</v>
      </c>
      <c r="O2298" s="202" t="s">
        <v>243</v>
      </c>
      <c r="Q2298" s="202" t="s">
        <v>302</v>
      </c>
      <c r="R2298" s="202" t="s">
        <v>295</v>
      </c>
      <c r="S2298" s="213" t="b">
        <v>0</v>
      </c>
      <c r="V2298" s="212">
        <v>43482</v>
      </c>
      <c r="W2298" s="202" t="s">
        <v>295</v>
      </c>
      <c r="X2298"/>
      <c r="Z2298" s="202" t="s">
        <v>295</v>
      </c>
      <c r="AC2298" s="202" t="s">
        <v>295</v>
      </c>
      <c r="AE2298" s="202" t="s">
        <v>295</v>
      </c>
      <c r="AF2298" s="202" t="s">
        <v>295</v>
      </c>
      <c r="AG2298" s="202" t="s">
        <v>295</v>
      </c>
      <c r="AH2298" s="167"/>
      <c r="AI2298" s="202" t="s">
        <v>4934</v>
      </c>
      <c r="AJ2298" s="151" t="str">
        <f t="shared" si="35"/>
        <v>FS</v>
      </c>
      <c r="AK2298" s="151" t="b">
        <f>ISNUMBER(SEARCH("IRT",Table1[[#This Row],[Current_Status]]))</f>
        <v>0</v>
      </c>
      <c r="AL2298" s="152">
        <f>YEAR(Table1[[#This Row],[Project_Initiated]])</f>
        <v>2019</v>
      </c>
      <c r="AM2298" s="87">
        <v>43800</v>
      </c>
      <c r="AN2298" s="87" t="str">
        <f>IF(AND(Table1[[#This Row],[Completed Date]]&gt;="07/01/2019"+0,Table1[[#This Row],[Completed Date]]&lt;="6/30/2020"+0),"FY 19-20",IF(AND(Table1[[#This Row],[Completed Date]]&gt;="07/01/2018"+0,Table1[[#This Row],[Completed Date]]&lt;="6/30/2019"+0),"FY 18-19",""))</f>
        <v/>
      </c>
      <c r="AO2298" s="152" t="str">
        <f>IFERROR(FIND("R",Table1[[#This Row],[FS_Priority]]),"")</f>
        <v/>
      </c>
    </row>
    <row r="2299" spans="1:41" hidden="1" x14ac:dyDescent="0.25">
      <c r="A2299" s="202" t="s">
        <v>3029</v>
      </c>
      <c r="B2299" s="202" t="s">
        <v>295</v>
      </c>
      <c r="C2299" s="202" t="s">
        <v>3029</v>
      </c>
      <c r="D2299" s="213" t="b">
        <v>0</v>
      </c>
      <c r="E2299" s="202" t="s">
        <v>753</v>
      </c>
      <c r="F2299" s="202" t="s">
        <v>3618</v>
      </c>
      <c r="G2299" s="202" t="s">
        <v>295</v>
      </c>
      <c r="H2299" s="202" t="s">
        <v>529</v>
      </c>
      <c r="I2299" s="202" t="s">
        <v>4246</v>
      </c>
      <c r="J2299" s="202" t="s">
        <v>2838</v>
      </c>
      <c r="K2299" s="202" t="s">
        <v>4244</v>
      </c>
      <c r="L2299" s="202" t="s">
        <v>534</v>
      </c>
      <c r="M2299" s="202" t="s">
        <v>4245</v>
      </c>
      <c r="N2299" s="202" t="s">
        <v>4247</v>
      </c>
      <c r="O2299" s="202" t="s">
        <v>263</v>
      </c>
      <c r="P2299" s="167"/>
      <c r="Q2299" s="202" t="s">
        <v>372</v>
      </c>
      <c r="R2299" s="202" t="s">
        <v>295</v>
      </c>
      <c r="S2299" s="213" t="b">
        <v>0</v>
      </c>
      <c r="T2299" s="167"/>
      <c r="V2299" s="212">
        <v>43484</v>
      </c>
      <c r="W2299" s="202" t="s">
        <v>295</v>
      </c>
      <c r="X2299" s="167"/>
      <c r="Y2299" s="167"/>
      <c r="Z2299" s="202" t="s">
        <v>295</v>
      </c>
      <c r="AC2299" s="202" t="s">
        <v>3619</v>
      </c>
      <c r="AD2299" s="214">
        <v>43493</v>
      </c>
      <c r="AE2299" s="202" t="s">
        <v>257</v>
      </c>
      <c r="AF2299" s="202" t="s">
        <v>5156</v>
      </c>
      <c r="AG2299" s="202" t="s">
        <v>2884</v>
      </c>
      <c r="AH2299" s="214">
        <v>43633</v>
      </c>
      <c r="AI2299" s="202" t="s">
        <v>4936</v>
      </c>
      <c r="AJ2299" s="151" t="str">
        <f t="shared" si="35"/>
        <v>FS</v>
      </c>
      <c r="AK2299" s="151" t="b">
        <f>ISNUMBER(SEARCH("IRT",Table1[[#This Row],[Current_Status]]))</f>
        <v>0</v>
      </c>
      <c r="AL2299" s="152">
        <f>YEAR(Table1[[#This Row],[Project_Initiated]])</f>
        <v>2019</v>
      </c>
      <c r="AM2299" s="87">
        <v>43800</v>
      </c>
      <c r="AN2299" s="87" t="str">
        <f>IF(AND(Table1[[#This Row],[Completed Date]]&gt;="07/01/2019"+0,Table1[[#This Row],[Completed Date]]&lt;="6/30/2020"+0),"FY 19-20",IF(AND(Table1[[#This Row],[Completed Date]]&gt;="07/01/2018"+0,Table1[[#This Row],[Completed Date]]&lt;="6/30/2019"+0),"FY 18-19",""))</f>
        <v>FY 18-19</v>
      </c>
      <c r="AO2299" s="152" t="str">
        <f>IFERROR(FIND("R",Table1[[#This Row],[FS_Priority]]),"")</f>
        <v/>
      </c>
    </row>
    <row r="2300" spans="1:41" hidden="1" x14ac:dyDescent="0.25">
      <c r="A2300" s="202" t="s">
        <v>3711</v>
      </c>
      <c r="B2300" s="202" t="s">
        <v>295</v>
      </c>
      <c r="C2300" s="202" t="s">
        <v>3711</v>
      </c>
      <c r="D2300" s="213" t="b">
        <v>0</v>
      </c>
      <c r="E2300" s="202" t="s">
        <v>267</v>
      </c>
      <c r="F2300" s="202" t="s">
        <v>3712</v>
      </c>
      <c r="G2300" s="202" t="s">
        <v>3713</v>
      </c>
      <c r="H2300" s="202" t="s">
        <v>537</v>
      </c>
      <c r="I2300" s="202" t="s">
        <v>4364</v>
      </c>
      <c r="J2300" s="202" t="s">
        <v>2865</v>
      </c>
      <c r="K2300" s="202" t="s">
        <v>37</v>
      </c>
      <c r="L2300" s="202" t="s">
        <v>478</v>
      </c>
      <c r="M2300" s="202" t="s">
        <v>4365</v>
      </c>
      <c r="N2300" s="202" t="s">
        <v>295</v>
      </c>
      <c r="O2300" s="202" t="s">
        <v>263</v>
      </c>
      <c r="P2300" s="167"/>
      <c r="Q2300" s="202" t="s">
        <v>302</v>
      </c>
      <c r="R2300" s="202" t="s">
        <v>295</v>
      </c>
      <c r="S2300" s="213" t="b">
        <v>0</v>
      </c>
      <c r="T2300" s="167"/>
      <c r="V2300" s="212">
        <v>43487</v>
      </c>
      <c r="W2300" s="202" t="s">
        <v>295</v>
      </c>
      <c r="X2300"/>
      <c r="Z2300" s="202" t="s">
        <v>295</v>
      </c>
      <c r="AC2300" s="202" t="s">
        <v>5092</v>
      </c>
      <c r="AE2300" s="202" t="s">
        <v>263</v>
      </c>
      <c r="AF2300" s="202" t="s">
        <v>295</v>
      </c>
      <c r="AG2300" s="202" t="s">
        <v>295</v>
      </c>
      <c r="AH2300"/>
      <c r="AI2300" s="202" t="s">
        <v>4934</v>
      </c>
      <c r="AJ2300" s="151" t="str">
        <f t="shared" si="35"/>
        <v>FS</v>
      </c>
      <c r="AK2300" s="151" t="b">
        <f>ISNUMBER(SEARCH("IRT",Table1[[#This Row],[Current_Status]]))</f>
        <v>0</v>
      </c>
      <c r="AL2300" s="152">
        <f>YEAR(Table1[[#This Row],[Project_Initiated]])</f>
        <v>2019</v>
      </c>
      <c r="AM2300" s="87">
        <v>43800</v>
      </c>
      <c r="AN2300" s="87" t="str">
        <f>IF(AND(Table1[[#This Row],[Completed Date]]&gt;="07/01/2019"+0,Table1[[#This Row],[Completed Date]]&lt;="6/30/2020"+0),"FY 19-20",IF(AND(Table1[[#This Row],[Completed Date]]&gt;="07/01/2018"+0,Table1[[#This Row],[Completed Date]]&lt;="6/30/2019"+0),"FY 18-19",""))</f>
        <v/>
      </c>
      <c r="AO2300" s="152" t="str">
        <f>IFERROR(FIND("R",Table1[[#This Row],[FS_Priority]]),"")</f>
        <v/>
      </c>
    </row>
    <row r="2301" spans="1:41" hidden="1" x14ac:dyDescent="0.25">
      <c r="A2301" s="202" t="s">
        <v>3714</v>
      </c>
      <c r="B2301" s="202" t="s">
        <v>295</v>
      </c>
      <c r="C2301" s="202" t="s">
        <v>3714</v>
      </c>
      <c r="D2301" s="213" t="b">
        <v>0</v>
      </c>
      <c r="E2301" s="202" t="s">
        <v>267</v>
      </c>
      <c r="F2301" s="202" t="s">
        <v>3715</v>
      </c>
      <c r="G2301" s="202" t="s">
        <v>3713</v>
      </c>
      <c r="H2301" s="202" t="s">
        <v>536</v>
      </c>
      <c r="I2301" s="202" t="s">
        <v>4366</v>
      </c>
      <c r="J2301" s="202" t="s">
        <v>2820</v>
      </c>
      <c r="K2301" s="202" t="s">
        <v>37</v>
      </c>
      <c r="L2301" s="202" t="s">
        <v>478</v>
      </c>
      <c r="M2301" s="202" t="s">
        <v>4365</v>
      </c>
      <c r="N2301" s="202" t="s">
        <v>295</v>
      </c>
      <c r="O2301" s="202" t="s">
        <v>263</v>
      </c>
      <c r="P2301" s="167"/>
      <c r="Q2301" s="202" t="s">
        <v>302</v>
      </c>
      <c r="R2301" s="202" t="s">
        <v>302</v>
      </c>
      <c r="S2301" s="213" t="b">
        <v>0</v>
      </c>
      <c r="T2301" s="167"/>
      <c r="V2301" s="212">
        <v>43487</v>
      </c>
      <c r="W2301" s="202" t="s">
        <v>295</v>
      </c>
      <c r="X2301" s="167"/>
      <c r="Y2301" s="167"/>
      <c r="Z2301" s="202" t="s">
        <v>295</v>
      </c>
      <c r="AC2301" s="202" t="s">
        <v>5157</v>
      </c>
      <c r="AE2301" s="202" t="s">
        <v>257</v>
      </c>
      <c r="AF2301" s="202" t="s">
        <v>295</v>
      </c>
      <c r="AG2301" s="202" t="s">
        <v>295</v>
      </c>
      <c r="AH2301"/>
      <c r="AI2301" s="202" t="s">
        <v>4787</v>
      </c>
      <c r="AJ2301" s="151" t="str">
        <f t="shared" si="35"/>
        <v>FS</v>
      </c>
      <c r="AK2301" s="151" t="b">
        <f>ISNUMBER(SEARCH("IRT",Table1[[#This Row],[Current_Status]]))</f>
        <v>0</v>
      </c>
      <c r="AL2301" s="152">
        <f>YEAR(Table1[[#This Row],[Project_Initiated]])</f>
        <v>2019</v>
      </c>
      <c r="AM2301" s="87">
        <v>43800</v>
      </c>
      <c r="AN2301" s="87" t="str">
        <f>IF(AND(Table1[[#This Row],[Completed Date]]&gt;="07/01/2019"+0,Table1[[#This Row],[Completed Date]]&lt;="6/30/2020"+0),"FY 19-20",IF(AND(Table1[[#This Row],[Completed Date]]&gt;="07/01/2018"+0,Table1[[#This Row],[Completed Date]]&lt;="6/30/2019"+0),"FY 18-19",""))</f>
        <v/>
      </c>
      <c r="AO2301" s="152" t="str">
        <f>IFERROR(FIND("R",Table1[[#This Row],[FS_Priority]]),"")</f>
        <v/>
      </c>
    </row>
    <row r="2302" spans="1:41" hidden="1" x14ac:dyDescent="0.25">
      <c r="A2302" s="202" t="s">
        <v>3686</v>
      </c>
      <c r="B2302" s="202" t="s">
        <v>295</v>
      </c>
      <c r="C2302" s="202" t="s">
        <v>3686</v>
      </c>
      <c r="D2302" s="213" t="b">
        <v>0</v>
      </c>
      <c r="E2302" s="202" t="s">
        <v>2977</v>
      </c>
      <c r="F2302" s="202" t="s">
        <v>3703</v>
      </c>
      <c r="G2302" s="202" t="s">
        <v>295</v>
      </c>
      <c r="H2302" s="202" t="s">
        <v>75</v>
      </c>
      <c r="I2302" s="202" t="s">
        <v>4371</v>
      </c>
      <c r="J2302" s="202" t="s">
        <v>2838</v>
      </c>
      <c r="K2302" s="202" t="s">
        <v>4158</v>
      </c>
      <c r="L2302" s="202" t="s">
        <v>2978</v>
      </c>
      <c r="M2302" s="202" t="s">
        <v>4372</v>
      </c>
      <c r="N2302" s="202" t="s">
        <v>4373</v>
      </c>
      <c r="O2302" s="202" t="s">
        <v>243</v>
      </c>
      <c r="P2302" s="167"/>
      <c r="Q2302" s="202" t="s">
        <v>302</v>
      </c>
      <c r="R2302" s="202" t="s">
        <v>295</v>
      </c>
      <c r="S2302" s="213" t="b">
        <v>0</v>
      </c>
      <c r="V2302" s="212">
        <v>43494</v>
      </c>
      <c r="W2302" s="202" t="s">
        <v>295</v>
      </c>
      <c r="X2302"/>
      <c r="Z2302" s="202" t="s">
        <v>295</v>
      </c>
      <c r="AC2302" s="202" t="s">
        <v>5155</v>
      </c>
      <c r="AE2302" s="202" t="s">
        <v>243</v>
      </c>
      <c r="AF2302" s="202" t="s">
        <v>295</v>
      </c>
      <c r="AG2302" s="202" t="s">
        <v>295</v>
      </c>
      <c r="AH2302" s="214">
        <v>43766</v>
      </c>
      <c r="AI2302" s="202" t="s">
        <v>4934</v>
      </c>
      <c r="AJ2302" s="151" t="str">
        <f t="shared" si="35"/>
        <v>FS</v>
      </c>
      <c r="AK2302" s="151" t="b">
        <f>ISNUMBER(SEARCH("IRT",Table1[[#This Row],[Current_Status]]))</f>
        <v>0</v>
      </c>
      <c r="AL2302" s="152">
        <f>YEAR(Table1[[#This Row],[Project_Initiated]])</f>
        <v>2019</v>
      </c>
      <c r="AM2302" s="87">
        <v>43800</v>
      </c>
      <c r="AN2302" s="87" t="str">
        <f>IF(AND(Table1[[#This Row],[Completed Date]]&gt;="07/01/2019"+0,Table1[[#This Row],[Completed Date]]&lt;="6/30/2020"+0),"FY 19-20",IF(AND(Table1[[#This Row],[Completed Date]]&gt;="07/01/2018"+0,Table1[[#This Row],[Completed Date]]&lt;="6/30/2019"+0),"FY 18-19",""))</f>
        <v>FY 19-20</v>
      </c>
      <c r="AO2302" s="152" t="str">
        <f>IFERROR(FIND("R",Table1[[#This Row],[FS_Priority]]),"")</f>
        <v/>
      </c>
    </row>
    <row r="2303" spans="1:41" hidden="1" x14ac:dyDescent="0.25">
      <c r="A2303" s="202" t="s">
        <v>3745</v>
      </c>
      <c r="B2303" s="202" t="s">
        <v>295</v>
      </c>
      <c r="C2303" s="202" t="s">
        <v>3745</v>
      </c>
      <c r="D2303" s="213" t="b">
        <v>0</v>
      </c>
      <c r="E2303" s="202" t="s">
        <v>151</v>
      </c>
      <c r="F2303" s="202" t="s">
        <v>3746</v>
      </c>
      <c r="G2303" s="202" t="s">
        <v>4461</v>
      </c>
      <c r="H2303" s="202" t="s">
        <v>1202</v>
      </c>
      <c r="I2303" s="202" t="s">
        <v>4171</v>
      </c>
      <c r="J2303" s="202" t="s">
        <v>2852</v>
      </c>
      <c r="K2303" s="202" t="s">
        <v>4035</v>
      </c>
      <c r="L2303" s="202" t="s">
        <v>153</v>
      </c>
      <c r="M2303" s="202" t="s">
        <v>4384</v>
      </c>
      <c r="N2303" s="202" t="s">
        <v>295</v>
      </c>
      <c r="O2303" s="202" t="s">
        <v>4379</v>
      </c>
      <c r="P2303" s="167"/>
      <c r="Q2303" s="202" t="s">
        <v>3747</v>
      </c>
      <c r="R2303" s="202" t="s">
        <v>295</v>
      </c>
      <c r="S2303" s="213" t="b">
        <v>0</v>
      </c>
      <c r="T2303" s="167"/>
      <c r="V2303" s="212">
        <v>43494</v>
      </c>
      <c r="W2303" s="202" t="s">
        <v>295</v>
      </c>
      <c r="X2303" s="167"/>
      <c r="Y2303" s="167"/>
      <c r="Z2303" s="202" t="s">
        <v>295</v>
      </c>
      <c r="AC2303" s="202" t="s">
        <v>5158</v>
      </c>
      <c r="AE2303" s="202" t="s">
        <v>583</v>
      </c>
      <c r="AF2303" s="202" t="s">
        <v>5159</v>
      </c>
      <c r="AG2303" s="202" t="s">
        <v>2884</v>
      </c>
      <c r="AH2303"/>
      <c r="AI2303" s="202" t="s">
        <v>4934</v>
      </c>
      <c r="AJ2303" s="151" t="str">
        <f t="shared" si="35"/>
        <v>FS</v>
      </c>
      <c r="AK2303" s="151" t="b">
        <f>ISNUMBER(SEARCH("IRT",Table1[[#This Row],[Current_Status]]))</f>
        <v>0</v>
      </c>
      <c r="AL2303" s="152">
        <f>YEAR(Table1[[#This Row],[Project_Initiated]])</f>
        <v>2019</v>
      </c>
      <c r="AM2303" s="87">
        <v>43800</v>
      </c>
      <c r="AN2303" s="87" t="str">
        <f>IF(AND(Table1[[#This Row],[Completed Date]]&gt;="07/01/2019"+0,Table1[[#This Row],[Completed Date]]&lt;="6/30/2020"+0),"FY 19-20",IF(AND(Table1[[#This Row],[Completed Date]]&gt;="07/01/2018"+0,Table1[[#This Row],[Completed Date]]&lt;="6/30/2019"+0),"FY 18-19",""))</f>
        <v/>
      </c>
      <c r="AO2303" s="152">
        <f>IFERROR(FIND("R",Table1[[#This Row],[FS_Priority]]),"")</f>
        <v>1</v>
      </c>
    </row>
    <row r="2304" spans="1:41" hidden="1" x14ac:dyDescent="0.25">
      <c r="A2304" s="202" t="s">
        <v>3203</v>
      </c>
      <c r="B2304" s="202" t="s">
        <v>295</v>
      </c>
      <c r="C2304" s="202" t="s">
        <v>3203</v>
      </c>
      <c r="D2304" s="213" t="b">
        <v>0</v>
      </c>
      <c r="E2304" s="202" t="s">
        <v>76</v>
      </c>
      <c r="F2304" s="202" t="s">
        <v>3310</v>
      </c>
      <c r="G2304" s="202" t="s">
        <v>295</v>
      </c>
      <c r="H2304" s="202" t="s">
        <v>1092</v>
      </c>
      <c r="I2304" s="202" t="s">
        <v>4300</v>
      </c>
      <c r="J2304" s="202" t="s">
        <v>2838</v>
      </c>
      <c r="K2304" s="202" t="s">
        <v>3856</v>
      </c>
      <c r="L2304" s="202" t="s">
        <v>77</v>
      </c>
      <c r="M2304" s="202" t="s">
        <v>3859</v>
      </c>
      <c r="N2304" s="202" t="s">
        <v>295</v>
      </c>
      <c r="O2304" s="202" t="s">
        <v>243</v>
      </c>
      <c r="P2304" s="167"/>
      <c r="Q2304" s="202" t="s">
        <v>307</v>
      </c>
      <c r="R2304" s="202" t="s">
        <v>295</v>
      </c>
      <c r="S2304" s="213" t="b">
        <v>0</v>
      </c>
      <c r="T2304" s="167"/>
      <c r="V2304" s="212">
        <v>43495</v>
      </c>
      <c r="W2304" s="202" t="s">
        <v>295</v>
      </c>
      <c r="X2304" s="167"/>
      <c r="Y2304" s="167"/>
      <c r="Z2304" s="202" t="s">
        <v>295</v>
      </c>
      <c r="AC2304" s="202" t="s">
        <v>5155</v>
      </c>
      <c r="AE2304" s="202" t="s">
        <v>295</v>
      </c>
      <c r="AF2304" s="202" t="s">
        <v>295</v>
      </c>
      <c r="AG2304" s="202" t="s">
        <v>295</v>
      </c>
      <c r="AH2304" s="214">
        <v>43676</v>
      </c>
      <c r="AI2304" s="202" t="s">
        <v>4934</v>
      </c>
      <c r="AJ2304" s="151" t="str">
        <f t="shared" si="35"/>
        <v>FS</v>
      </c>
      <c r="AK2304" s="151" t="b">
        <f>ISNUMBER(SEARCH("IRT",Table1[[#This Row],[Current_Status]]))</f>
        <v>0</v>
      </c>
      <c r="AL2304" s="152">
        <f>YEAR(Table1[[#This Row],[Project_Initiated]])</f>
        <v>2019</v>
      </c>
      <c r="AM2304" s="87">
        <v>43800</v>
      </c>
      <c r="AN2304" s="87" t="str">
        <f>IF(AND(Table1[[#This Row],[Completed Date]]&gt;="07/01/2019"+0,Table1[[#This Row],[Completed Date]]&lt;="6/30/2020"+0),"FY 19-20",IF(AND(Table1[[#This Row],[Completed Date]]&gt;="07/01/2018"+0,Table1[[#This Row],[Completed Date]]&lt;="6/30/2019"+0),"FY 18-19",""))</f>
        <v>FY 19-20</v>
      </c>
      <c r="AO2304" s="152" t="str">
        <f>IFERROR(FIND("R",Table1[[#This Row],[FS_Priority]]),"")</f>
        <v/>
      </c>
    </row>
    <row r="2305" spans="1:41" hidden="1" x14ac:dyDescent="0.25">
      <c r="A2305" s="202" t="s">
        <v>3232</v>
      </c>
      <c r="B2305" s="202" t="s">
        <v>295</v>
      </c>
      <c r="C2305" s="202" t="s">
        <v>3232</v>
      </c>
      <c r="D2305" s="213" t="b">
        <v>0</v>
      </c>
      <c r="E2305" s="202" t="s">
        <v>151</v>
      </c>
      <c r="F2305" s="202" t="s">
        <v>3545</v>
      </c>
      <c r="G2305" s="202" t="s">
        <v>295</v>
      </c>
      <c r="H2305" s="202" t="s">
        <v>116</v>
      </c>
      <c r="I2305" s="202" t="s">
        <v>4339</v>
      </c>
      <c r="J2305" s="202" t="s">
        <v>2838</v>
      </c>
      <c r="K2305" s="202" t="s">
        <v>4035</v>
      </c>
      <c r="L2305" s="202" t="s">
        <v>153</v>
      </c>
      <c r="M2305" s="202" t="s">
        <v>4340</v>
      </c>
      <c r="N2305" s="202" t="s">
        <v>295</v>
      </c>
      <c r="O2305" s="202" t="s">
        <v>243</v>
      </c>
      <c r="P2305" s="167"/>
      <c r="Q2305" s="202" t="s">
        <v>328</v>
      </c>
      <c r="R2305" s="202" t="s">
        <v>295</v>
      </c>
      <c r="S2305" s="213" t="b">
        <v>0</v>
      </c>
      <c r="T2305" s="167"/>
      <c r="V2305" s="212">
        <v>43497</v>
      </c>
      <c r="W2305" s="202" t="s">
        <v>295</v>
      </c>
      <c r="X2305" s="167"/>
      <c r="Y2305" s="167"/>
      <c r="Z2305" s="202" t="s">
        <v>295</v>
      </c>
      <c r="AC2305" s="202" t="s">
        <v>3696</v>
      </c>
      <c r="AE2305" s="202" t="s">
        <v>295</v>
      </c>
      <c r="AF2305" s="202" t="s">
        <v>295</v>
      </c>
      <c r="AG2305" s="202" t="s">
        <v>295</v>
      </c>
      <c r="AH2305" s="214">
        <v>43644</v>
      </c>
      <c r="AI2305" s="202" t="s">
        <v>4934</v>
      </c>
      <c r="AJ2305" s="151" t="str">
        <f t="shared" si="35"/>
        <v>FS</v>
      </c>
      <c r="AK2305" s="151" t="b">
        <f>ISNUMBER(SEARCH("IRT",Table1[[#This Row],[Current_Status]]))</f>
        <v>0</v>
      </c>
      <c r="AL2305" s="152">
        <f>YEAR(Table1[[#This Row],[Project_Initiated]])</f>
        <v>2019</v>
      </c>
      <c r="AM2305" s="87">
        <v>43800</v>
      </c>
      <c r="AN2305" s="87" t="str">
        <f>IF(AND(Table1[[#This Row],[Completed Date]]&gt;="07/01/2019"+0,Table1[[#This Row],[Completed Date]]&lt;="6/30/2020"+0),"FY 19-20",IF(AND(Table1[[#This Row],[Completed Date]]&gt;="07/01/2018"+0,Table1[[#This Row],[Completed Date]]&lt;="6/30/2019"+0),"FY 18-19",""))</f>
        <v>FY 18-19</v>
      </c>
      <c r="AO2305" s="152" t="str">
        <f>IFERROR(FIND("R",Table1[[#This Row],[FS_Priority]]),"")</f>
        <v/>
      </c>
    </row>
    <row r="2306" spans="1:41" hidden="1" x14ac:dyDescent="0.25">
      <c r="A2306" s="202" t="s">
        <v>3244</v>
      </c>
      <c r="B2306" s="202" t="s">
        <v>295</v>
      </c>
      <c r="C2306" s="202" t="s">
        <v>3244</v>
      </c>
      <c r="D2306" s="213" t="b">
        <v>0</v>
      </c>
      <c r="E2306" s="202" t="s">
        <v>4818</v>
      </c>
      <c r="F2306" s="202" t="s">
        <v>3648</v>
      </c>
      <c r="G2306" s="202" t="s">
        <v>295</v>
      </c>
      <c r="H2306" s="202" t="s">
        <v>545</v>
      </c>
      <c r="I2306" s="202" t="s">
        <v>4353</v>
      </c>
      <c r="J2306" s="202" t="s">
        <v>2838</v>
      </c>
      <c r="K2306" s="202" t="s">
        <v>4268</v>
      </c>
      <c r="L2306" s="202" t="s">
        <v>521</v>
      </c>
      <c r="M2306" s="202" t="s">
        <v>4269</v>
      </c>
      <c r="N2306" s="202" t="s">
        <v>295</v>
      </c>
      <c r="O2306" s="202" t="s">
        <v>243</v>
      </c>
      <c r="P2306" s="167"/>
      <c r="Q2306" s="202" t="s">
        <v>264</v>
      </c>
      <c r="R2306" s="202" t="s">
        <v>295</v>
      </c>
      <c r="S2306" s="213" t="b">
        <v>0</v>
      </c>
      <c r="T2306" s="167"/>
      <c r="V2306" s="212">
        <v>43497</v>
      </c>
      <c r="W2306" s="202" t="s">
        <v>295</v>
      </c>
      <c r="X2306" s="167"/>
      <c r="Y2306" s="167"/>
      <c r="Z2306" s="202" t="s">
        <v>295</v>
      </c>
      <c r="AC2306" s="202" t="s">
        <v>5155</v>
      </c>
      <c r="AE2306" s="202" t="s">
        <v>295</v>
      </c>
      <c r="AF2306" s="202" t="s">
        <v>295</v>
      </c>
      <c r="AG2306" s="202" t="s">
        <v>295</v>
      </c>
      <c r="AH2306" s="214">
        <v>43791</v>
      </c>
      <c r="AI2306" s="202" t="s">
        <v>4934</v>
      </c>
      <c r="AJ2306" s="151" t="str">
        <f t="shared" ref="AJ2306:AJ2369" si="36">IF(LEN(A2306)&gt;6,"FS","PD&amp;C")</f>
        <v>FS</v>
      </c>
      <c r="AK2306" s="151" t="b">
        <f>ISNUMBER(SEARCH("IRT",Table1[[#This Row],[Current_Status]]))</f>
        <v>0</v>
      </c>
      <c r="AL2306" s="152">
        <f>YEAR(Table1[[#This Row],[Project_Initiated]])</f>
        <v>2019</v>
      </c>
      <c r="AM2306" s="87">
        <v>43800</v>
      </c>
      <c r="AN2306" s="87" t="str">
        <f>IF(AND(Table1[[#This Row],[Completed Date]]&gt;="07/01/2019"+0,Table1[[#This Row],[Completed Date]]&lt;="6/30/2020"+0),"FY 19-20",IF(AND(Table1[[#This Row],[Completed Date]]&gt;="07/01/2018"+0,Table1[[#This Row],[Completed Date]]&lt;="6/30/2019"+0),"FY 18-19",""))</f>
        <v>FY 19-20</v>
      </c>
      <c r="AO2306" s="152" t="str">
        <f>IFERROR(FIND("R",Table1[[#This Row],[FS_Priority]]),"")</f>
        <v/>
      </c>
    </row>
    <row r="2307" spans="1:41" hidden="1" x14ac:dyDescent="0.25">
      <c r="A2307" s="202" t="s">
        <v>3204</v>
      </c>
      <c r="B2307" s="202" t="s">
        <v>295</v>
      </c>
      <c r="C2307" s="202" t="s">
        <v>3204</v>
      </c>
      <c r="D2307" s="213" t="b">
        <v>0</v>
      </c>
      <c r="E2307" s="202" t="s">
        <v>76</v>
      </c>
      <c r="F2307" s="202" t="s">
        <v>3313</v>
      </c>
      <c r="G2307" s="202" t="s">
        <v>295</v>
      </c>
      <c r="H2307" s="202" t="s">
        <v>369</v>
      </c>
      <c r="I2307" s="202" t="s">
        <v>4301</v>
      </c>
      <c r="J2307" s="202" t="s">
        <v>2838</v>
      </c>
      <c r="K2307" s="202" t="s">
        <v>3856</v>
      </c>
      <c r="L2307" s="202" t="s">
        <v>77</v>
      </c>
      <c r="M2307" s="202" t="s">
        <v>4302</v>
      </c>
      <c r="N2307" s="202" t="s">
        <v>295</v>
      </c>
      <c r="O2307" s="202" t="s">
        <v>243</v>
      </c>
      <c r="P2307" s="167"/>
      <c r="Q2307" s="202" t="s">
        <v>320</v>
      </c>
      <c r="R2307" s="202" t="s">
        <v>295</v>
      </c>
      <c r="S2307" s="213" t="b">
        <v>0</v>
      </c>
      <c r="V2307" s="212">
        <v>43501</v>
      </c>
      <c r="W2307" s="202" t="s">
        <v>295</v>
      </c>
      <c r="X2307" s="167"/>
      <c r="Y2307" s="167"/>
      <c r="Z2307" s="202" t="s">
        <v>295</v>
      </c>
      <c r="AC2307" s="202" t="s">
        <v>4406</v>
      </c>
      <c r="AE2307" s="202" t="s">
        <v>295</v>
      </c>
      <c r="AF2307" s="202" t="s">
        <v>295</v>
      </c>
      <c r="AG2307" s="202" t="s">
        <v>295</v>
      </c>
      <c r="AH2307" s="214">
        <v>43668</v>
      </c>
      <c r="AI2307" s="202" t="s">
        <v>4934</v>
      </c>
      <c r="AJ2307" s="151" t="str">
        <f t="shared" si="36"/>
        <v>FS</v>
      </c>
      <c r="AK2307" s="151" t="b">
        <f>ISNUMBER(SEARCH("IRT",Table1[[#This Row],[Current_Status]]))</f>
        <v>0</v>
      </c>
      <c r="AL2307" s="152">
        <f>YEAR(Table1[[#This Row],[Project_Initiated]])</f>
        <v>2019</v>
      </c>
      <c r="AM2307" s="87">
        <v>43800</v>
      </c>
      <c r="AN2307" s="87" t="str">
        <f>IF(AND(Table1[[#This Row],[Completed Date]]&gt;="07/01/2019"+0,Table1[[#This Row],[Completed Date]]&lt;="6/30/2020"+0),"FY 19-20",IF(AND(Table1[[#This Row],[Completed Date]]&gt;="07/01/2018"+0,Table1[[#This Row],[Completed Date]]&lt;="6/30/2019"+0),"FY 18-19",""))</f>
        <v>FY 19-20</v>
      </c>
      <c r="AO2307" s="152" t="str">
        <f>IFERROR(FIND("R",Table1[[#This Row],[FS_Priority]]),"")</f>
        <v/>
      </c>
    </row>
    <row r="2308" spans="1:41" hidden="1" x14ac:dyDescent="0.25">
      <c r="A2308" s="202" t="s">
        <v>3240</v>
      </c>
      <c r="B2308" s="202" t="s">
        <v>295</v>
      </c>
      <c r="C2308" s="202" t="s">
        <v>3240</v>
      </c>
      <c r="D2308" s="213" t="b">
        <v>0</v>
      </c>
      <c r="E2308" s="202" t="s">
        <v>215</v>
      </c>
      <c r="F2308" s="202" t="s">
        <v>3633</v>
      </c>
      <c r="G2308" s="202" t="s">
        <v>295</v>
      </c>
      <c r="H2308" s="202" t="s">
        <v>541</v>
      </c>
      <c r="I2308" s="202" t="s">
        <v>4095</v>
      </c>
      <c r="J2308" s="202" t="s">
        <v>2838</v>
      </c>
      <c r="K2308" s="202" t="s">
        <v>4842</v>
      </c>
      <c r="L2308" s="202" t="s">
        <v>518</v>
      </c>
      <c r="M2308" s="202" t="s">
        <v>4256</v>
      </c>
      <c r="N2308" s="202" t="s">
        <v>295</v>
      </c>
      <c r="O2308" s="202" t="s">
        <v>243</v>
      </c>
      <c r="Q2308" s="202" t="s">
        <v>320</v>
      </c>
      <c r="R2308" s="202" t="s">
        <v>295</v>
      </c>
      <c r="S2308" s="213" t="b">
        <v>0</v>
      </c>
      <c r="V2308" s="212">
        <v>43504</v>
      </c>
      <c r="W2308" s="202" t="s">
        <v>295</v>
      </c>
      <c r="X2308"/>
      <c r="Z2308" s="202" t="s">
        <v>295</v>
      </c>
      <c r="AC2308" s="202" t="s">
        <v>4462</v>
      </c>
      <c r="AE2308" s="202" t="s">
        <v>295</v>
      </c>
      <c r="AF2308" s="202" t="s">
        <v>295</v>
      </c>
      <c r="AG2308" s="202" t="s">
        <v>295</v>
      </c>
      <c r="AH2308" s="212">
        <v>43676</v>
      </c>
      <c r="AI2308" s="202" t="s">
        <v>4934</v>
      </c>
      <c r="AJ2308" s="151" t="str">
        <f t="shared" si="36"/>
        <v>FS</v>
      </c>
      <c r="AK2308" s="151" t="b">
        <f>ISNUMBER(SEARCH("IRT",Table1[[#This Row],[Current_Status]]))</f>
        <v>0</v>
      </c>
      <c r="AL2308" s="152">
        <f>YEAR(Table1[[#This Row],[Project_Initiated]])</f>
        <v>2019</v>
      </c>
      <c r="AM2308" s="87">
        <v>43800</v>
      </c>
      <c r="AN2308" s="87" t="str">
        <f>IF(AND(Table1[[#This Row],[Completed Date]]&gt;="07/01/2019"+0,Table1[[#This Row],[Completed Date]]&lt;="6/30/2020"+0),"FY 19-20",IF(AND(Table1[[#This Row],[Completed Date]]&gt;="07/01/2018"+0,Table1[[#This Row],[Completed Date]]&lt;="6/30/2019"+0),"FY 18-19",""))</f>
        <v>FY 19-20</v>
      </c>
      <c r="AO2308" s="152" t="str">
        <f>IFERROR(FIND("R",Table1[[#This Row],[FS_Priority]]),"")</f>
        <v/>
      </c>
    </row>
    <row r="2309" spans="1:41" hidden="1" x14ac:dyDescent="0.25">
      <c r="A2309" s="202" t="s">
        <v>4545</v>
      </c>
      <c r="B2309" s="202" t="s">
        <v>295</v>
      </c>
      <c r="C2309" s="202" t="s">
        <v>4545</v>
      </c>
      <c r="D2309" s="213" t="b">
        <v>0</v>
      </c>
      <c r="E2309" s="202" t="s">
        <v>76</v>
      </c>
      <c r="F2309" s="202" t="s">
        <v>4602</v>
      </c>
      <c r="G2309" s="202" t="s">
        <v>4757</v>
      </c>
      <c r="H2309" s="202" t="s">
        <v>1092</v>
      </c>
      <c r="I2309" s="202" t="s">
        <v>4603</v>
      </c>
      <c r="J2309" s="202" t="s">
        <v>2852</v>
      </c>
      <c r="K2309" s="202" t="s">
        <v>3856</v>
      </c>
      <c r="L2309" s="202" t="s">
        <v>77</v>
      </c>
      <c r="M2309" s="202" t="s">
        <v>3893</v>
      </c>
      <c r="N2309" s="202" t="s">
        <v>295</v>
      </c>
      <c r="O2309" s="202" t="s">
        <v>263</v>
      </c>
      <c r="Q2309" s="202" t="s">
        <v>3742</v>
      </c>
      <c r="R2309" s="202" t="s">
        <v>295</v>
      </c>
      <c r="S2309" s="213" t="b">
        <v>0</v>
      </c>
      <c r="V2309" s="212">
        <v>43515</v>
      </c>
      <c r="W2309" s="202" t="s">
        <v>295</v>
      </c>
      <c r="X2309"/>
      <c r="Z2309" s="202" t="s">
        <v>295</v>
      </c>
      <c r="AC2309" s="202" t="s">
        <v>295</v>
      </c>
      <c r="AD2309" s="214">
        <v>43725</v>
      </c>
      <c r="AE2309" s="202" t="s">
        <v>583</v>
      </c>
      <c r="AF2309" s="202" t="s">
        <v>5160</v>
      </c>
      <c r="AG2309" s="202" t="s">
        <v>2884</v>
      </c>
      <c r="AH2309" s="167"/>
      <c r="AI2309" s="202" t="s">
        <v>4787</v>
      </c>
      <c r="AJ2309" s="151" t="str">
        <f t="shared" si="36"/>
        <v>FS</v>
      </c>
      <c r="AK2309" s="151" t="b">
        <f>ISNUMBER(SEARCH("IRT",Table1[[#This Row],[Current_Status]]))</f>
        <v>0</v>
      </c>
      <c r="AL2309" s="152">
        <f>YEAR(Table1[[#This Row],[Project_Initiated]])</f>
        <v>2019</v>
      </c>
      <c r="AM2309" s="87">
        <v>43800</v>
      </c>
      <c r="AN2309" s="87" t="str">
        <f>IF(AND(Table1[[#This Row],[Completed Date]]&gt;="07/01/2019"+0,Table1[[#This Row],[Completed Date]]&lt;="6/30/2020"+0),"FY 19-20",IF(AND(Table1[[#This Row],[Completed Date]]&gt;="07/01/2018"+0,Table1[[#This Row],[Completed Date]]&lt;="6/30/2019"+0),"FY 18-19",""))</f>
        <v/>
      </c>
      <c r="AO2309" s="152">
        <f>IFERROR(FIND("R",Table1[[#This Row],[FS_Priority]]),"")</f>
        <v>1</v>
      </c>
    </row>
    <row r="2310" spans="1:41" hidden="1" x14ac:dyDescent="0.25">
      <c r="A2310" s="202" t="s">
        <v>3748</v>
      </c>
      <c r="B2310" s="202" t="s">
        <v>295</v>
      </c>
      <c r="C2310" s="202" t="s">
        <v>3748</v>
      </c>
      <c r="D2310" s="213" t="b">
        <v>0</v>
      </c>
      <c r="E2310" s="202" t="s">
        <v>151</v>
      </c>
      <c r="F2310" s="202" t="s">
        <v>3749</v>
      </c>
      <c r="G2310" s="202" t="s">
        <v>4891</v>
      </c>
      <c r="H2310" s="202" t="s">
        <v>558</v>
      </c>
      <c r="I2310" s="202" t="s">
        <v>4385</v>
      </c>
      <c r="J2310" s="202" t="s">
        <v>2852</v>
      </c>
      <c r="K2310" s="202" t="s">
        <v>4035</v>
      </c>
      <c r="L2310" s="202" t="s">
        <v>153</v>
      </c>
      <c r="M2310" s="202" t="s">
        <v>3906</v>
      </c>
      <c r="N2310" s="202" t="s">
        <v>295</v>
      </c>
      <c r="O2310" s="202" t="s">
        <v>4379</v>
      </c>
      <c r="Q2310" s="202" t="s">
        <v>3750</v>
      </c>
      <c r="R2310" s="202" t="s">
        <v>295</v>
      </c>
      <c r="S2310" s="213" t="b">
        <v>0</v>
      </c>
      <c r="V2310" s="212">
        <v>43516</v>
      </c>
      <c r="W2310" s="202" t="s">
        <v>295</v>
      </c>
      <c r="X2310"/>
      <c r="Z2310" s="202" t="s">
        <v>295</v>
      </c>
      <c r="AC2310" s="202" t="s">
        <v>5161</v>
      </c>
      <c r="AD2310" s="214">
        <v>43725</v>
      </c>
      <c r="AE2310" s="202" t="s">
        <v>583</v>
      </c>
      <c r="AF2310" s="202" t="s">
        <v>5162</v>
      </c>
      <c r="AG2310" s="202" t="s">
        <v>2884</v>
      </c>
      <c r="AH2310" s="167"/>
      <c r="AI2310" s="202" t="s">
        <v>4934</v>
      </c>
      <c r="AJ2310" s="151" t="str">
        <f t="shared" si="36"/>
        <v>FS</v>
      </c>
      <c r="AK2310" s="151" t="b">
        <f>ISNUMBER(SEARCH("IRT",Table1[[#This Row],[Current_Status]]))</f>
        <v>0</v>
      </c>
      <c r="AL2310" s="152">
        <f>YEAR(Table1[[#This Row],[Project_Initiated]])</f>
        <v>2019</v>
      </c>
      <c r="AM2310" s="87">
        <v>43800</v>
      </c>
      <c r="AN2310" s="87" t="str">
        <f>IF(AND(Table1[[#This Row],[Completed Date]]&gt;="07/01/2019"+0,Table1[[#This Row],[Completed Date]]&lt;="6/30/2020"+0),"FY 19-20",IF(AND(Table1[[#This Row],[Completed Date]]&gt;="07/01/2018"+0,Table1[[#This Row],[Completed Date]]&lt;="6/30/2019"+0),"FY 18-19",""))</f>
        <v/>
      </c>
      <c r="AO2310" s="152">
        <f>IFERROR(FIND("R",Table1[[#This Row],[FS_Priority]]),"")</f>
        <v>1</v>
      </c>
    </row>
    <row r="2311" spans="1:41" hidden="1" x14ac:dyDescent="0.25">
      <c r="A2311" s="202" t="s">
        <v>3030</v>
      </c>
      <c r="B2311" s="202" t="s">
        <v>295</v>
      </c>
      <c r="C2311" s="202" t="s">
        <v>3030</v>
      </c>
      <c r="D2311" s="213" t="b">
        <v>0</v>
      </c>
      <c r="E2311" s="202" t="s">
        <v>151</v>
      </c>
      <c r="F2311" s="202" t="s">
        <v>3474</v>
      </c>
      <c r="G2311" s="202" t="s">
        <v>295</v>
      </c>
      <c r="H2311" s="202" t="s">
        <v>480</v>
      </c>
      <c r="I2311" s="202" t="s">
        <v>4070</v>
      </c>
      <c r="J2311" s="202" t="s">
        <v>2838</v>
      </c>
      <c r="K2311" s="202" t="s">
        <v>4035</v>
      </c>
      <c r="L2311" s="202" t="s">
        <v>153</v>
      </c>
      <c r="M2311" s="202" t="s">
        <v>4040</v>
      </c>
      <c r="N2311" s="202" t="s">
        <v>295</v>
      </c>
      <c r="O2311" s="202" t="s">
        <v>243</v>
      </c>
      <c r="Q2311" s="202" t="s">
        <v>372</v>
      </c>
      <c r="R2311" s="202" t="s">
        <v>295</v>
      </c>
      <c r="S2311" s="213" t="b">
        <v>0</v>
      </c>
      <c r="V2311" s="212">
        <v>43521</v>
      </c>
      <c r="W2311" s="202" t="s">
        <v>295</v>
      </c>
      <c r="X2311"/>
      <c r="Z2311" s="202" t="s">
        <v>295</v>
      </c>
      <c r="AC2311" s="202" t="s">
        <v>3182</v>
      </c>
      <c r="AD2311" s="167"/>
      <c r="AE2311" s="202" t="s">
        <v>295</v>
      </c>
      <c r="AF2311" s="202" t="s">
        <v>295</v>
      </c>
      <c r="AG2311" s="202" t="s">
        <v>295</v>
      </c>
      <c r="AH2311" s="214">
        <v>43595</v>
      </c>
      <c r="AI2311" s="202" t="s">
        <v>4937</v>
      </c>
      <c r="AJ2311" s="151" t="str">
        <f t="shared" si="36"/>
        <v>FS</v>
      </c>
      <c r="AK2311" s="151" t="b">
        <f>ISNUMBER(SEARCH("IRT",Table1[[#This Row],[Current_Status]]))</f>
        <v>0</v>
      </c>
      <c r="AL2311" s="152">
        <f>YEAR(Table1[[#This Row],[Project_Initiated]])</f>
        <v>2019</v>
      </c>
      <c r="AM2311" s="87">
        <v>43800</v>
      </c>
      <c r="AN2311" s="87" t="str">
        <f>IF(AND(Table1[[#This Row],[Completed Date]]&gt;="07/01/2019"+0,Table1[[#This Row],[Completed Date]]&lt;="6/30/2020"+0),"FY 19-20",IF(AND(Table1[[#This Row],[Completed Date]]&gt;="07/01/2018"+0,Table1[[#This Row],[Completed Date]]&lt;="6/30/2019"+0),"FY 18-19",""))</f>
        <v>FY 18-19</v>
      </c>
      <c r="AO2311" s="152" t="str">
        <f>IFERROR(FIND("R",Table1[[#This Row],[FS_Priority]]),"")</f>
        <v/>
      </c>
    </row>
    <row r="2312" spans="1:41" hidden="1" x14ac:dyDescent="0.25">
      <c r="A2312" s="202" t="s">
        <v>3677</v>
      </c>
      <c r="B2312" s="202" t="s">
        <v>295</v>
      </c>
      <c r="C2312" s="202" t="s">
        <v>3677</v>
      </c>
      <c r="D2312" s="213" t="b">
        <v>0</v>
      </c>
      <c r="E2312" s="202" t="s">
        <v>151</v>
      </c>
      <c r="F2312" s="202" t="s">
        <v>3678</v>
      </c>
      <c r="G2312" s="202" t="s">
        <v>4463</v>
      </c>
      <c r="H2312" s="202" t="s">
        <v>550</v>
      </c>
      <c r="I2312" s="202" t="s">
        <v>4336</v>
      </c>
      <c r="J2312" s="202" t="s">
        <v>2820</v>
      </c>
      <c r="K2312" s="202" t="s">
        <v>4035</v>
      </c>
      <c r="L2312" s="202" t="s">
        <v>153</v>
      </c>
      <c r="M2312" s="202" t="s">
        <v>4050</v>
      </c>
      <c r="N2312" s="202" t="s">
        <v>295</v>
      </c>
      <c r="O2312" s="202" t="s">
        <v>263</v>
      </c>
      <c r="Q2312" s="202" t="s">
        <v>323</v>
      </c>
      <c r="R2312" s="202" t="s">
        <v>295</v>
      </c>
      <c r="S2312" s="213" t="b">
        <v>0</v>
      </c>
      <c r="V2312" s="212">
        <v>43517</v>
      </c>
      <c r="W2312" s="202" t="s">
        <v>295</v>
      </c>
      <c r="X2312"/>
      <c r="Z2312" s="202" t="s">
        <v>295</v>
      </c>
      <c r="AC2312" s="202" t="s">
        <v>5163</v>
      </c>
      <c r="AD2312" s="214">
        <v>43738</v>
      </c>
      <c r="AE2312" s="202" t="s">
        <v>583</v>
      </c>
      <c r="AF2312" s="202" t="s">
        <v>5164</v>
      </c>
      <c r="AG2312" s="202" t="s">
        <v>2884</v>
      </c>
      <c r="AH2312"/>
      <c r="AI2312" s="202" t="s">
        <v>4934</v>
      </c>
      <c r="AJ2312" s="151" t="str">
        <f t="shared" si="36"/>
        <v>FS</v>
      </c>
      <c r="AK2312" s="151" t="b">
        <f>ISNUMBER(SEARCH("IRT",Table1[[#This Row],[Current_Status]]))</f>
        <v>0</v>
      </c>
      <c r="AL2312" s="152">
        <f>YEAR(Table1[[#This Row],[Project_Initiated]])</f>
        <v>2019</v>
      </c>
      <c r="AM2312" s="87">
        <v>43800</v>
      </c>
      <c r="AN2312" s="87" t="str">
        <f>IF(AND(Table1[[#This Row],[Completed Date]]&gt;="07/01/2019"+0,Table1[[#This Row],[Completed Date]]&lt;="6/30/2020"+0),"FY 19-20",IF(AND(Table1[[#This Row],[Completed Date]]&gt;="07/01/2018"+0,Table1[[#This Row],[Completed Date]]&lt;="6/30/2019"+0),"FY 18-19",""))</f>
        <v/>
      </c>
      <c r="AO2312" s="152" t="str">
        <f>IFERROR(FIND("R",Table1[[#This Row],[FS_Priority]]),"")</f>
        <v/>
      </c>
    </row>
    <row r="2313" spans="1:41" hidden="1" x14ac:dyDescent="0.25">
      <c r="A2313" s="202" t="s">
        <v>3751</v>
      </c>
      <c r="B2313" s="202" t="s">
        <v>295</v>
      </c>
      <c r="C2313" s="202" t="s">
        <v>3751</v>
      </c>
      <c r="D2313" s="213" t="b">
        <v>0</v>
      </c>
      <c r="E2313" s="202" t="s">
        <v>151</v>
      </c>
      <c r="F2313" s="202" t="s">
        <v>3752</v>
      </c>
      <c r="G2313" s="202" t="s">
        <v>4464</v>
      </c>
      <c r="H2313" s="202" t="s">
        <v>3873</v>
      </c>
      <c r="I2313" s="202" t="s">
        <v>4386</v>
      </c>
      <c r="J2313" s="202" t="s">
        <v>2839</v>
      </c>
      <c r="K2313" s="202" t="s">
        <v>4035</v>
      </c>
      <c r="L2313" s="202" t="s">
        <v>153</v>
      </c>
      <c r="M2313" s="202" t="s">
        <v>4063</v>
      </c>
      <c r="N2313" s="202" t="s">
        <v>295</v>
      </c>
      <c r="O2313" s="202" t="s">
        <v>4379</v>
      </c>
      <c r="Q2313" s="202" t="s">
        <v>3753</v>
      </c>
      <c r="R2313" s="202" t="s">
        <v>295</v>
      </c>
      <c r="S2313" s="213" t="b">
        <v>0</v>
      </c>
      <c r="V2313" s="212">
        <v>43523</v>
      </c>
      <c r="W2313" s="202" t="s">
        <v>295</v>
      </c>
      <c r="X2313"/>
      <c r="Z2313" s="202" t="s">
        <v>295</v>
      </c>
      <c r="AC2313" s="202" t="s">
        <v>5104</v>
      </c>
      <c r="AD2313" s="214">
        <v>43392</v>
      </c>
      <c r="AE2313" s="202" t="s">
        <v>257</v>
      </c>
      <c r="AF2313" s="202" t="s">
        <v>5165</v>
      </c>
      <c r="AG2313" s="202" t="s">
        <v>2884</v>
      </c>
      <c r="AH2313"/>
      <c r="AI2313" s="202" t="s">
        <v>4934</v>
      </c>
      <c r="AJ2313" s="151" t="str">
        <f t="shared" si="36"/>
        <v>FS</v>
      </c>
      <c r="AK2313" s="151" t="b">
        <f>ISNUMBER(SEARCH("IRT",Table1[[#This Row],[Current_Status]]))</f>
        <v>0</v>
      </c>
      <c r="AL2313" s="152">
        <f>YEAR(Table1[[#This Row],[Project_Initiated]])</f>
        <v>2019</v>
      </c>
      <c r="AM2313" s="87">
        <v>43800</v>
      </c>
      <c r="AN2313" s="87" t="str">
        <f>IF(AND(Table1[[#This Row],[Completed Date]]&gt;="07/01/2019"+0,Table1[[#This Row],[Completed Date]]&lt;="6/30/2020"+0),"FY 19-20",IF(AND(Table1[[#This Row],[Completed Date]]&gt;="07/01/2018"+0,Table1[[#This Row],[Completed Date]]&lt;="6/30/2019"+0),"FY 18-19",""))</f>
        <v/>
      </c>
      <c r="AO2313" s="152">
        <f>IFERROR(FIND("R",Table1[[#This Row],[FS_Priority]]),"")</f>
        <v>1</v>
      </c>
    </row>
    <row r="2314" spans="1:41" hidden="1" x14ac:dyDescent="0.25">
      <c r="A2314" s="202" t="s">
        <v>4774</v>
      </c>
      <c r="B2314" s="202" t="s">
        <v>295</v>
      </c>
      <c r="C2314" s="202" t="s">
        <v>4774</v>
      </c>
      <c r="D2314" s="213" t="b">
        <v>0</v>
      </c>
      <c r="E2314" s="202" t="s">
        <v>2823</v>
      </c>
      <c r="F2314" s="202" t="s">
        <v>4793</v>
      </c>
      <c r="G2314" s="202" t="s">
        <v>4794</v>
      </c>
      <c r="H2314" s="202" t="s">
        <v>531</v>
      </c>
      <c r="I2314" s="202" t="s">
        <v>4795</v>
      </c>
      <c r="J2314" s="202" t="s">
        <v>2865</v>
      </c>
      <c r="K2314" s="202" t="s">
        <v>4143</v>
      </c>
      <c r="L2314" s="202" t="s">
        <v>2807</v>
      </c>
      <c r="M2314" s="202" t="s">
        <v>3940</v>
      </c>
      <c r="N2314" s="202" t="s">
        <v>295</v>
      </c>
      <c r="O2314" s="202" t="s">
        <v>263</v>
      </c>
      <c r="Q2314" s="202" t="s">
        <v>302</v>
      </c>
      <c r="R2314" s="202" t="s">
        <v>295</v>
      </c>
      <c r="S2314" s="213" t="b">
        <v>0</v>
      </c>
      <c r="V2314" s="212">
        <v>43531</v>
      </c>
      <c r="W2314" s="202" t="s">
        <v>295</v>
      </c>
      <c r="X2314"/>
      <c r="Z2314" s="202" t="s">
        <v>295</v>
      </c>
      <c r="AC2314" s="202" t="s">
        <v>5091</v>
      </c>
      <c r="AD2314" s="214">
        <v>43633</v>
      </c>
      <c r="AE2314" s="202" t="s">
        <v>257</v>
      </c>
      <c r="AF2314" s="202" t="s">
        <v>5166</v>
      </c>
      <c r="AG2314" s="202" t="s">
        <v>2884</v>
      </c>
      <c r="AH2314" s="167"/>
      <c r="AI2314" s="202" t="s">
        <v>4940</v>
      </c>
      <c r="AJ2314" s="151" t="str">
        <f t="shared" si="36"/>
        <v>FS</v>
      </c>
      <c r="AK2314" s="151" t="b">
        <f>ISNUMBER(SEARCH("IRT",Table1[[#This Row],[Current_Status]]))</f>
        <v>0</v>
      </c>
      <c r="AL2314" s="152">
        <f>YEAR(Table1[[#This Row],[Project_Initiated]])</f>
        <v>2019</v>
      </c>
      <c r="AM2314" s="87">
        <v>43800</v>
      </c>
      <c r="AN2314" s="87" t="str">
        <f>IF(AND(Table1[[#This Row],[Completed Date]]&gt;="07/01/2019"+0,Table1[[#This Row],[Completed Date]]&lt;="6/30/2020"+0),"FY 19-20",IF(AND(Table1[[#This Row],[Completed Date]]&gt;="07/01/2018"+0,Table1[[#This Row],[Completed Date]]&lt;="6/30/2019"+0),"FY 18-19",""))</f>
        <v/>
      </c>
      <c r="AO2314" s="152" t="str">
        <f>IFERROR(FIND("R",Table1[[#This Row],[FS_Priority]]),"")</f>
        <v/>
      </c>
    </row>
    <row r="2315" spans="1:41" hidden="1" x14ac:dyDescent="0.25">
      <c r="A2315" s="202" t="s">
        <v>3238</v>
      </c>
      <c r="B2315" s="202" t="s">
        <v>295</v>
      </c>
      <c r="C2315" s="202" t="s">
        <v>3238</v>
      </c>
      <c r="D2315" s="213" t="b">
        <v>0</v>
      </c>
      <c r="E2315" s="202" t="s">
        <v>526</v>
      </c>
      <c r="F2315" s="202" t="s">
        <v>3599</v>
      </c>
      <c r="G2315" s="202" t="s">
        <v>295</v>
      </c>
      <c r="H2315" s="202" t="s">
        <v>4212</v>
      </c>
      <c r="I2315" s="202" t="s">
        <v>4348</v>
      </c>
      <c r="J2315" s="202" t="s">
        <v>2838</v>
      </c>
      <c r="K2315" s="202" t="s">
        <v>4208</v>
      </c>
      <c r="L2315" s="202" t="s">
        <v>203</v>
      </c>
      <c r="M2315" s="202" t="s">
        <v>4209</v>
      </c>
      <c r="N2315" s="202" t="s">
        <v>295</v>
      </c>
      <c r="O2315" s="202" t="s">
        <v>243</v>
      </c>
      <c r="Q2315" s="202" t="s">
        <v>302</v>
      </c>
      <c r="R2315" s="202" t="s">
        <v>295</v>
      </c>
      <c r="S2315" s="213" t="b">
        <v>0</v>
      </c>
      <c r="V2315" s="212">
        <v>43532</v>
      </c>
      <c r="W2315" s="202" t="s">
        <v>295</v>
      </c>
      <c r="X2315"/>
      <c r="Z2315" s="202" t="s">
        <v>295</v>
      </c>
      <c r="AC2315" s="202" t="s">
        <v>3719</v>
      </c>
      <c r="AE2315" s="202" t="s">
        <v>295</v>
      </c>
      <c r="AF2315" s="202" t="s">
        <v>295</v>
      </c>
      <c r="AG2315" s="202" t="s">
        <v>295</v>
      </c>
      <c r="AH2315" s="212">
        <v>43655</v>
      </c>
      <c r="AI2315" s="202" t="s">
        <v>4934</v>
      </c>
      <c r="AJ2315" s="151" t="str">
        <f t="shared" si="36"/>
        <v>FS</v>
      </c>
      <c r="AK2315" s="151" t="b">
        <f>ISNUMBER(SEARCH("IRT",Table1[[#This Row],[Current_Status]]))</f>
        <v>0</v>
      </c>
      <c r="AL2315" s="152">
        <f>YEAR(Table1[[#This Row],[Project_Initiated]])</f>
        <v>2019</v>
      </c>
      <c r="AM2315" s="87">
        <v>43800</v>
      </c>
      <c r="AN2315" s="87" t="str">
        <f>IF(AND(Table1[[#This Row],[Completed Date]]&gt;="07/01/2019"+0,Table1[[#This Row],[Completed Date]]&lt;="6/30/2020"+0),"FY 19-20",IF(AND(Table1[[#This Row],[Completed Date]]&gt;="07/01/2018"+0,Table1[[#This Row],[Completed Date]]&lt;="6/30/2019"+0),"FY 18-19",""))</f>
        <v>FY 19-20</v>
      </c>
      <c r="AO2315" s="152" t="str">
        <f>IFERROR(FIND("R",Table1[[#This Row],[FS_Priority]]),"")</f>
        <v/>
      </c>
    </row>
    <row r="2316" spans="1:41" hidden="1" x14ac:dyDescent="0.25">
      <c r="A2316" s="202" t="s">
        <v>3233</v>
      </c>
      <c r="B2316" s="202" t="s">
        <v>295</v>
      </c>
      <c r="C2316" s="202" t="s">
        <v>3233</v>
      </c>
      <c r="D2316" s="213" t="b">
        <v>0</v>
      </c>
      <c r="E2316" s="202" t="s">
        <v>151</v>
      </c>
      <c r="F2316" s="202" t="s">
        <v>3547</v>
      </c>
      <c r="G2316" s="202" t="s">
        <v>4604</v>
      </c>
      <c r="H2316" s="202" t="s">
        <v>558</v>
      </c>
      <c r="I2316" s="202" t="s">
        <v>94</v>
      </c>
      <c r="J2316" s="202" t="s">
        <v>2838</v>
      </c>
      <c r="K2316" s="202" t="s">
        <v>4035</v>
      </c>
      <c r="L2316" s="202" t="s">
        <v>153</v>
      </c>
      <c r="M2316" s="202" t="s">
        <v>3906</v>
      </c>
      <c r="N2316" s="202" t="s">
        <v>295</v>
      </c>
      <c r="O2316" s="202" t="s">
        <v>243</v>
      </c>
      <c r="Q2316" s="202" t="s">
        <v>324</v>
      </c>
      <c r="R2316" s="202" t="s">
        <v>152</v>
      </c>
      <c r="S2316" s="213" t="b">
        <v>0</v>
      </c>
      <c r="V2316" s="212">
        <v>43536</v>
      </c>
      <c r="W2316" s="202" t="s">
        <v>295</v>
      </c>
      <c r="X2316"/>
      <c r="Z2316" s="202" t="s">
        <v>295</v>
      </c>
      <c r="AC2316" s="202" t="s">
        <v>5155</v>
      </c>
      <c r="AE2316" s="202" t="s">
        <v>243</v>
      </c>
      <c r="AF2316" s="202" t="s">
        <v>295</v>
      </c>
      <c r="AG2316" s="202" t="s">
        <v>295</v>
      </c>
      <c r="AH2316" s="212">
        <v>43789</v>
      </c>
      <c r="AI2316" s="202" t="s">
        <v>4787</v>
      </c>
      <c r="AJ2316" s="151" t="str">
        <f t="shared" si="36"/>
        <v>FS</v>
      </c>
      <c r="AK2316" s="151" t="b">
        <f>ISNUMBER(SEARCH("IRT",Table1[[#This Row],[Current_Status]]))</f>
        <v>0</v>
      </c>
      <c r="AL2316" s="152">
        <f>YEAR(Table1[[#This Row],[Project_Initiated]])</f>
        <v>2019</v>
      </c>
      <c r="AM2316" s="87">
        <v>43800</v>
      </c>
      <c r="AN2316" s="87" t="str">
        <f>IF(AND(Table1[[#This Row],[Completed Date]]&gt;="07/01/2019"+0,Table1[[#This Row],[Completed Date]]&lt;="6/30/2020"+0),"FY 19-20",IF(AND(Table1[[#This Row],[Completed Date]]&gt;="07/01/2018"+0,Table1[[#This Row],[Completed Date]]&lt;="6/30/2019"+0),"FY 18-19",""))</f>
        <v>FY 19-20</v>
      </c>
      <c r="AO2316" s="152" t="str">
        <f>IFERROR(FIND("R",Table1[[#This Row],[FS_Priority]]),"")</f>
        <v/>
      </c>
    </row>
    <row r="2317" spans="1:41" hidden="1" x14ac:dyDescent="0.25">
      <c r="A2317" s="202" t="s">
        <v>3208</v>
      </c>
      <c r="B2317" s="202" t="s">
        <v>295</v>
      </c>
      <c r="C2317" s="202" t="s">
        <v>3208</v>
      </c>
      <c r="D2317" s="213" t="b">
        <v>0</v>
      </c>
      <c r="E2317" s="202" t="s">
        <v>76</v>
      </c>
      <c r="F2317" s="202" t="s">
        <v>3326</v>
      </c>
      <c r="G2317" s="202" t="s">
        <v>295</v>
      </c>
      <c r="H2317" s="202" t="s">
        <v>1092</v>
      </c>
      <c r="I2317" s="202" t="s">
        <v>4309</v>
      </c>
      <c r="J2317" s="202" t="s">
        <v>2838</v>
      </c>
      <c r="K2317" s="202" t="s">
        <v>3856</v>
      </c>
      <c r="L2317" s="202" t="s">
        <v>77</v>
      </c>
      <c r="M2317" s="202" t="s">
        <v>3859</v>
      </c>
      <c r="N2317" s="202" t="s">
        <v>295</v>
      </c>
      <c r="O2317" s="202" t="s">
        <v>243</v>
      </c>
      <c r="P2317" s="167"/>
      <c r="Q2317" s="202" t="s">
        <v>326</v>
      </c>
      <c r="R2317" s="202" t="s">
        <v>295</v>
      </c>
      <c r="S2317" s="213" t="b">
        <v>0</v>
      </c>
      <c r="V2317" s="212">
        <v>43536</v>
      </c>
      <c r="W2317" s="202" t="s">
        <v>295</v>
      </c>
      <c r="X2317" s="167"/>
      <c r="Y2317" s="167"/>
      <c r="Z2317" s="202" t="s">
        <v>295</v>
      </c>
      <c r="AC2317" s="202" t="s">
        <v>5155</v>
      </c>
      <c r="AE2317" s="202" t="s">
        <v>295</v>
      </c>
      <c r="AF2317" s="202" t="s">
        <v>295</v>
      </c>
      <c r="AG2317" s="202" t="s">
        <v>295</v>
      </c>
      <c r="AH2317" s="214">
        <v>43685</v>
      </c>
      <c r="AI2317" s="202" t="s">
        <v>4934</v>
      </c>
      <c r="AJ2317" s="151" t="str">
        <f t="shared" si="36"/>
        <v>FS</v>
      </c>
      <c r="AK2317" s="151" t="b">
        <f>ISNUMBER(SEARCH("IRT",Table1[[#This Row],[Current_Status]]))</f>
        <v>0</v>
      </c>
      <c r="AL2317" s="152">
        <f>YEAR(Table1[[#This Row],[Project_Initiated]])</f>
        <v>2019</v>
      </c>
      <c r="AM2317" s="87">
        <v>43800</v>
      </c>
      <c r="AN2317" s="87" t="str">
        <f>IF(AND(Table1[[#This Row],[Completed Date]]&gt;="07/01/2019"+0,Table1[[#This Row],[Completed Date]]&lt;="6/30/2020"+0),"FY 19-20",IF(AND(Table1[[#This Row],[Completed Date]]&gt;="07/01/2018"+0,Table1[[#This Row],[Completed Date]]&lt;="6/30/2019"+0),"FY 18-19",""))</f>
        <v>FY 19-20</v>
      </c>
      <c r="AO2317" s="152" t="str">
        <f>IFERROR(FIND("R",Table1[[#This Row],[FS_Priority]]),"")</f>
        <v/>
      </c>
    </row>
    <row r="2318" spans="1:41" hidden="1" x14ac:dyDescent="0.25">
      <c r="A2318" s="202" t="s">
        <v>3243</v>
      </c>
      <c r="B2318" s="202" t="s">
        <v>295</v>
      </c>
      <c r="C2318" s="202" t="s">
        <v>3243</v>
      </c>
      <c r="D2318" s="213" t="b">
        <v>0</v>
      </c>
      <c r="E2318" s="202" t="s">
        <v>4818</v>
      </c>
      <c r="F2318" s="202" t="s">
        <v>3645</v>
      </c>
      <c r="G2318" s="202" t="s">
        <v>295</v>
      </c>
      <c r="H2318" s="202" t="s">
        <v>545</v>
      </c>
      <c r="I2318" s="202" t="s">
        <v>4352</v>
      </c>
      <c r="J2318" s="202" t="s">
        <v>2839</v>
      </c>
      <c r="K2318" s="202" t="s">
        <v>4268</v>
      </c>
      <c r="L2318" s="202" t="s">
        <v>521</v>
      </c>
      <c r="M2318" s="202" t="s">
        <v>4277</v>
      </c>
      <c r="N2318" s="202" t="s">
        <v>295</v>
      </c>
      <c r="O2318" s="202" t="s">
        <v>243</v>
      </c>
      <c r="P2318" s="167"/>
      <c r="Q2318" s="202" t="s">
        <v>320</v>
      </c>
      <c r="R2318" s="202" t="s">
        <v>295</v>
      </c>
      <c r="S2318" s="213" t="b">
        <v>0</v>
      </c>
      <c r="V2318" s="212">
        <v>43539</v>
      </c>
      <c r="W2318" s="202" t="s">
        <v>295</v>
      </c>
      <c r="X2318" s="167"/>
      <c r="Y2318" s="167"/>
      <c r="Z2318" s="202" t="s">
        <v>295</v>
      </c>
      <c r="AC2318" s="202" t="s">
        <v>295</v>
      </c>
      <c r="AE2318" s="202" t="s">
        <v>295</v>
      </c>
      <c r="AF2318" s="202" t="s">
        <v>295</v>
      </c>
      <c r="AG2318" s="202" t="s">
        <v>295</v>
      </c>
      <c r="AH2318"/>
      <c r="AI2318" s="202" t="s">
        <v>4934</v>
      </c>
      <c r="AJ2318" s="151" t="str">
        <f t="shared" si="36"/>
        <v>FS</v>
      </c>
      <c r="AK2318" s="151" t="b">
        <f>ISNUMBER(SEARCH("IRT",Table1[[#This Row],[Current_Status]]))</f>
        <v>0</v>
      </c>
      <c r="AL2318" s="152">
        <f>YEAR(Table1[[#This Row],[Project_Initiated]])</f>
        <v>2019</v>
      </c>
      <c r="AM2318" s="87">
        <v>43800</v>
      </c>
      <c r="AN2318" s="87" t="str">
        <f>IF(AND(Table1[[#This Row],[Completed Date]]&gt;="07/01/2019"+0,Table1[[#This Row],[Completed Date]]&lt;="6/30/2020"+0),"FY 19-20",IF(AND(Table1[[#This Row],[Completed Date]]&gt;="07/01/2018"+0,Table1[[#This Row],[Completed Date]]&lt;="6/30/2019"+0),"FY 18-19",""))</f>
        <v/>
      </c>
      <c r="AO2318" s="152" t="str">
        <f>IFERROR(FIND("R",Table1[[#This Row],[FS_Priority]]),"")</f>
        <v/>
      </c>
    </row>
    <row r="2319" spans="1:41" hidden="1" x14ac:dyDescent="0.25">
      <c r="A2319" s="202" t="s">
        <v>3769</v>
      </c>
      <c r="B2319" s="202" t="s">
        <v>295</v>
      </c>
      <c r="C2319" s="202" t="s">
        <v>3769</v>
      </c>
      <c r="D2319" s="213" t="b">
        <v>0</v>
      </c>
      <c r="E2319" s="202" t="s">
        <v>4804</v>
      </c>
      <c r="F2319" s="202" t="s">
        <v>3770</v>
      </c>
      <c r="G2319" s="202" t="s">
        <v>4466</v>
      </c>
      <c r="H2319" s="202" t="s">
        <v>862</v>
      </c>
      <c r="I2319" s="202" t="s">
        <v>4393</v>
      </c>
      <c r="J2319" s="202" t="s">
        <v>2838</v>
      </c>
      <c r="K2319" s="202" t="s">
        <v>3793</v>
      </c>
      <c r="L2319" s="202" t="s">
        <v>332</v>
      </c>
      <c r="M2319" s="202" t="s">
        <v>3794</v>
      </c>
      <c r="N2319" s="202" t="s">
        <v>295</v>
      </c>
      <c r="O2319" s="202" t="s">
        <v>4379</v>
      </c>
      <c r="P2319" s="167"/>
      <c r="Q2319" s="202" t="s">
        <v>3586</v>
      </c>
      <c r="R2319" s="202" t="s">
        <v>295</v>
      </c>
      <c r="S2319" s="213" t="b">
        <v>0</v>
      </c>
      <c r="V2319" s="212">
        <v>43538</v>
      </c>
      <c r="W2319" s="202" t="s">
        <v>295</v>
      </c>
      <c r="X2319"/>
      <c r="Z2319" s="202" t="s">
        <v>295</v>
      </c>
      <c r="AC2319" s="202" t="s">
        <v>295</v>
      </c>
      <c r="AD2319" s="214">
        <v>43654</v>
      </c>
      <c r="AE2319" s="202" t="s">
        <v>257</v>
      </c>
      <c r="AF2319" s="202" t="s">
        <v>4466</v>
      </c>
      <c r="AG2319" s="202" t="s">
        <v>2884</v>
      </c>
      <c r="AH2319" s="214">
        <v>43672</v>
      </c>
      <c r="AI2319" s="202" t="s">
        <v>4934</v>
      </c>
      <c r="AJ2319" s="151" t="str">
        <f t="shared" si="36"/>
        <v>FS</v>
      </c>
      <c r="AK2319" s="151" t="b">
        <f>ISNUMBER(SEARCH("IRT",Table1[[#This Row],[Current_Status]]))</f>
        <v>0</v>
      </c>
      <c r="AL2319" s="152">
        <f>YEAR(Table1[[#This Row],[Project_Initiated]])</f>
        <v>2019</v>
      </c>
      <c r="AM2319" s="87">
        <v>43800</v>
      </c>
      <c r="AN2319" s="87" t="str">
        <f>IF(AND(Table1[[#This Row],[Completed Date]]&gt;="07/01/2019"+0,Table1[[#This Row],[Completed Date]]&lt;="6/30/2020"+0),"FY 19-20",IF(AND(Table1[[#This Row],[Completed Date]]&gt;="07/01/2018"+0,Table1[[#This Row],[Completed Date]]&lt;="6/30/2019"+0),"FY 18-19",""))</f>
        <v>FY 19-20</v>
      </c>
      <c r="AO2319" s="152">
        <f>IFERROR(FIND("R",Table1[[#This Row],[FS_Priority]]),"")</f>
        <v>1</v>
      </c>
    </row>
    <row r="2320" spans="1:41" hidden="1" x14ac:dyDescent="0.25">
      <c r="A2320" s="202" t="s">
        <v>3675</v>
      </c>
      <c r="B2320" s="202" t="s">
        <v>295</v>
      </c>
      <c r="C2320" s="202" t="s">
        <v>3675</v>
      </c>
      <c r="D2320" s="213" t="b">
        <v>0</v>
      </c>
      <c r="E2320" s="202" t="s">
        <v>151</v>
      </c>
      <c r="F2320" s="202" t="s">
        <v>3676</v>
      </c>
      <c r="G2320" s="202" t="s">
        <v>5167</v>
      </c>
      <c r="H2320" s="202" t="s">
        <v>525</v>
      </c>
      <c r="I2320" s="202" t="s">
        <v>4054</v>
      </c>
      <c r="J2320" s="202" t="s">
        <v>2839</v>
      </c>
      <c r="K2320" s="202" t="s">
        <v>4035</v>
      </c>
      <c r="L2320" s="202" t="s">
        <v>153</v>
      </c>
      <c r="M2320" s="202" t="s">
        <v>4036</v>
      </c>
      <c r="N2320" s="202" t="s">
        <v>295</v>
      </c>
      <c r="O2320" s="202" t="s">
        <v>263</v>
      </c>
      <c r="P2320" s="167"/>
      <c r="Q2320" s="202" t="s">
        <v>264</v>
      </c>
      <c r="R2320" s="202" t="s">
        <v>295</v>
      </c>
      <c r="S2320" s="213" t="b">
        <v>0</v>
      </c>
      <c r="V2320" s="212">
        <v>43543</v>
      </c>
      <c r="W2320" s="202" t="s">
        <v>295</v>
      </c>
      <c r="X2320" s="167"/>
      <c r="Y2320" s="167"/>
      <c r="Z2320" s="202" t="s">
        <v>295</v>
      </c>
      <c r="AC2320" s="202" t="s">
        <v>295</v>
      </c>
      <c r="AD2320" s="214">
        <v>43753</v>
      </c>
      <c r="AE2320" s="202" t="s">
        <v>583</v>
      </c>
      <c r="AF2320" s="202" t="s">
        <v>4468</v>
      </c>
      <c r="AG2320" s="202" t="s">
        <v>2884</v>
      </c>
      <c r="AH2320"/>
      <c r="AI2320" s="202" t="s">
        <v>4934</v>
      </c>
      <c r="AJ2320" s="151" t="str">
        <f t="shared" si="36"/>
        <v>FS</v>
      </c>
      <c r="AK2320" s="151" t="b">
        <f>ISNUMBER(SEARCH("IRT",Table1[[#This Row],[Current_Status]]))</f>
        <v>0</v>
      </c>
      <c r="AL2320" s="152">
        <f>YEAR(Table1[[#This Row],[Project_Initiated]])</f>
        <v>2019</v>
      </c>
      <c r="AM2320" s="87">
        <v>43800</v>
      </c>
      <c r="AN2320" s="87" t="str">
        <f>IF(AND(Table1[[#This Row],[Completed Date]]&gt;="07/01/2019"+0,Table1[[#This Row],[Completed Date]]&lt;="6/30/2020"+0),"FY 19-20",IF(AND(Table1[[#This Row],[Completed Date]]&gt;="07/01/2018"+0,Table1[[#This Row],[Completed Date]]&lt;="6/30/2019"+0),"FY 18-19",""))</f>
        <v/>
      </c>
      <c r="AO2320" s="152" t="str">
        <f>IFERROR(FIND("R",Table1[[#This Row],[FS_Priority]]),"")</f>
        <v/>
      </c>
    </row>
    <row r="2321" spans="1:41" hidden="1" x14ac:dyDescent="0.25">
      <c r="A2321" s="202" t="s">
        <v>3670</v>
      </c>
      <c r="B2321" s="202" t="s">
        <v>295</v>
      </c>
      <c r="C2321" s="202" t="s">
        <v>3670</v>
      </c>
      <c r="D2321" s="213" t="b">
        <v>0</v>
      </c>
      <c r="E2321" s="202" t="s">
        <v>141</v>
      </c>
      <c r="F2321" s="202" t="s">
        <v>3726</v>
      </c>
      <c r="G2321" s="202" t="s">
        <v>3708</v>
      </c>
      <c r="H2321" s="202" t="s">
        <v>549</v>
      </c>
      <c r="I2321" s="202" t="s">
        <v>4328</v>
      </c>
      <c r="J2321" s="202" t="s">
        <v>2820</v>
      </c>
      <c r="K2321" s="202" t="s">
        <v>3951</v>
      </c>
      <c r="L2321" s="202" t="s">
        <v>381</v>
      </c>
      <c r="M2321" s="202" t="s">
        <v>5168</v>
      </c>
      <c r="N2321" s="202" t="s">
        <v>295</v>
      </c>
      <c r="O2321" s="202" t="s">
        <v>263</v>
      </c>
      <c r="P2321" s="167"/>
      <c r="Q2321" s="202" t="s">
        <v>152</v>
      </c>
      <c r="R2321" s="202" t="s">
        <v>295</v>
      </c>
      <c r="S2321" s="213" t="b">
        <v>0</v>
      </c>
      <c r="T2321" s="167"/>
      <c r="V2321" s="212">
        <v>43544</v>
      </c>
      <c r="W2321" s="202" t="s">
        <v>295</v>
      </c>
      <c r="X2321"/>
      <c r="Z2321" s="202" t="s">
        <v>295</v>
      </c>
      <c r="AC2321" s="202" t="s">
        <v>5169</v>
      </c>
      <c r="AD2321" s="214">
        <v>43671</v>
      </c>
      <c r="AE2321" s="202" t="s">
        <v>257</v>
      </c>
      <c r="AF2321" s="202" t="s">
        <v>5170</v>
      </c>
      <c r="AG2321" s="202" t="s">
        <v>2884</v>
      </c>
      <c r="AH2321"/>
      <c r="AI2321" s="202" t="s">
        <v>4934</v>
      </c>
      <c r="AJ2321" s="151" t="str">
        <f t="shared" si="36"/>
        <v>FS</v>
      </c>
      <c r="AK2321" s="151" t="b">
        <f>ISNUMBER(SEARCH("IRT",Table1[[#This Row],[Current_Status]]))</f>
        <v>0</v>
      </c>
      <c r="AL2321" s="152">
        <f>YEAR(Table1[[#This Row],[Project_Initiated]])</f>
        <v>2019</v>
      </c>
      <c r="AM2321" s="87">
        <v>43800</v>
      </c>
      <c r="AN2321" s="87" t="str">
        <f>IF(AND(Table1[[#This Row],[Completed Date]]&gt;="07/01/2019"+0,Table1[[#This Row],[Completed Date]]&lt;="6/30/2020"+0),"FY 19-20",IF(AND(Table1[[#This Row],[Completed Date]]&gt;="07/01/2018"+0,Table1[[#This Row],[Completed Date]]&lt;="6/30/2019"+0),"FY 18-19",""))</f>
        <v/>
      </c>
      <c r="AO2321" s="152" t="str">
        <f>IFERROR(FIND("R",Table1[[#This Row],[FS_Priority]]),"")</f>
        <v/>
      </c>
    </row>
    <row r="2322" spans="1:41" hidden="1" x14ac:dyDescent="0.25">
      <c r="A2322" s="202" t="s">
        <v>3754</v>
      </c>
      <c r="B2322" s="202" t="s">
        <v>295</v>
      </c>
      <c r="C2322" s="202" t="s">
        <v>3754</v>
      </c>
      <c r="D2322" s="213" t="b">
        <v>0</v>
      </c>
      <c r="E2322" s="202" t="s">
        <v>151</v>
      </c>
      <c r="F2322" s="202" t="s">
        <v>3755</v>
      </c>
      <c r="G2322" s="202" t="s">
        <v>4469</v>
      </c>
      <c r="H2322" s="202" t="s">
        <v>546</v>
      </c>
      <c r="I2322" s="202" t="s">
        <v>4387</v>
      </c>
      <c r="J2322" s="202" t="s">
        <v>2851</v>
      </c>
      <c r="K2322" s="202" t="s">
        <v>4035</v>
      </c>
      <c r="L2322" s="202" t="s">
        <v>153</v>
      </c>
      <c r="M2322" s="202" t="s">
        <v>4388</v>
      </c>
      <c r="N2322" s="202" t="s">
        <v>295</v>
      </c>
      <c r="O2322" s="202" t="s">
        <v>4379</v>
      </c>
      <c r="P2322" s="167"/>
      <c r="Q2322" s="202" t="s">
        <v>3756</v>
      </c>
      <c r="R2322" s="202" t="s">
        <v>295</v>
      </c>
      <c r="S2322" s="213" t="b">
        <v>0</v>
      </c>
      <c r="T2322" s="167"/>
      <c r="V2322" s="212">
        <v>43545</v>
      </c>
      <c r="W2322" s="202" t="s">
        <v>295</v>
      </c>
      <c r="X2322" s="167"/>
      <c r="Y2322" s="167"/>
      <c r="Z2322" s="202" t="s">
        <v>295</v>
      </c>
      <c r="AC2322" s="202" t="s">
        <v>295</v>
      </c>
      <c r="AD2322" s="214">
        <v>43739</v>
      </c>
      <c r="AE2322" s="202" t="s">
        <v>583</v>
      </c>
      <c r="AF2322" s="202" t="s">
        <v>5171</v>
      </c>
      <c r="AG2322" s="202" t="s">
        <v>2884</v>
      </c>
      <c r="AH2322" s="214">
        <v>43795</v>
      </c>
      <c r="AI2322" s="202" t="s">
        <v>4934</v>
      </c>
      <c r="AJ2322" s="151" t="str">
        <f t="shared" si="36"/>
        <v>FS</v>
      </c>
      <c r="AK2322" s="151" t="b">
        <f>ISNUMBER(SEARCH("IRT",Table1[[#This Row],[Current_Status]]))</f>
        <v>0</v>
      </c>
      <c r="AL2322" s="152">
        <f>YEAR(Table1[[#This Row],[Project_Initiated]])</f>
        <v>2019</v>
      </c>
      <c r="AM2322" s="87">
        <v>43800</v>
      </c>
      <c r="AN2322" s="87" t="str">
        <f>IF(AND(Table1[[#This Row],[Completed Date]]&gt;="07/01/2019"+0,Table1[[#This Row],[Completed Date]]&lt;="6/30/2020"+0),"FY 19-20",IF(AND(Table1[[#This Row],[Completed Date]]&gt;="07/01/2018"+0,Table1[[#This Row],[Completed Date]]&lt;="6/30/2019"+0),"FY 18-19",""))</f>
        <v>FY 19-20</v>
      </c>
      <c r="AO2322" s="152">
        <f>IFERROR(FIND("R",Table1[[#This Row],[FS_Priority]]),"")</f>
        <v>1</v>
      </c>
    </row>
    <row r="2323" spans="1:41" hidden="1" x14ac:dyDescent="0.25">
      <c r="A2323" s="202" t="s">
        <v>3740</v>
      </c>
      <c r="B2323" s="202" t="s">
        <v>295</v>
      </c>
      <c r="C2323" s="202" t="s">
        <v>3740</v>
      </c>
      <c r="D2323" s="213" t="b">
        <v>0</v>
      </c>
      <c r="E2323" s="202" t="s">
        <v>151</v>
      </c>
      <c r="F2323" s="202" t="s">
        <v>3741</v>
      </c>
      <c r="G2323" s="202" t="s">
        <v>4470</v>
      </c>
      <c r="H2323" s="202" t="s">
        <v>558</v>
      </c>
      <c r="I2323" s="202" t="s">
        <v>4072</v>
      </c>
      <c r="J2323" s="202" t="s">
        <v>2865</v>
      </c>
      <c r="K2323" s="202" t="s">
        <v>4035</v>
      </c>
      <c r="L2323" s="202" t="s">
        <v>153</v>
      </c>
      <c r="M2323" s="202" t="s">
        <v>3906</v>
      </c>
      <c r="N2323" s="202" t="s">
        <v>295</v>
      </c>
      <c r="O2323" s="202" t="s">
        <v>4379</v>
      </c>
      <c r="P2323" s="167"/>
      <c r="Q2323" s="202" t="s">
        <v>3742</v>
      </c>
      <c r="R2323" s="202" t="s">
        <v>295</v>
      </c>
      <c r="S2323" s="213" t="b">
        <v>1</v>
      </c>
      <c r="T2323" s="167"/>
      <c r="V2323" s="212">
        <v>43550</v>
      </c>
      <c r="W2323" s="202" t="s">
        <v>295</v>
      </c>
      <c r="X2323"/>
      <c r="Z2323" s="202" t="s">
        <v>295</v>
      </c>
      <c r="AC2323" s="202" t="s">
        <v>5172</v>
      </c>
      <c r="AE2323" s="202" t="s">
        <v>583</v>
      </c>
      <c r="AF2323" s="202" t="s">
        <v>5173</v>
      </c>
      <c r="AG2323" s="202" t="s">
        <v>2884</v>
      </c>
      <c r="AH2323"/>
      <c r="AI2323" s="202" t="s">
        <v>4934</v>
      </c>
      <c r="AJ2323" s="151" t="str">
        <f t="shared" si="36"/>
        <v>FS</v>
      </c>
      <c r="AK2323" s="151" t="b">
        <f>ISNUMBER(SEARCH("IRT",Table1[[#This Row],[Current_Status]]))</f>
        <v>0</v>
      </c>
      <c r="AL2323" s="152">
        <f>YEAR(Table1[[#This Row],[Project_Initiated]])</f>
        <v>2019</v>
      </c>
      <c r="AM2323" s="87">
        <v>43800</v>
      </c>
      <c r="AN2323" s="87" t="str">
        <f>IF(AND(Table1[[#This Row],[Completed Date]]&gt;="07/01/2019"+0,Table1[[#This Row],[Completed Date]]&lt;="6/30/2020"+0),"FY 19-20",IF(AND(Table1[[#This Row],[Completed Date]]&gt;="07/01/2018"+0,Table1[[#This Row],[Completed Date]]&lt;="6/30/2019"+0),"FY 18-19",""))</f>
        <v/>
      </c>
      <c r="AO2323" s="152">
        <f>IFERROR(FIND("R",Table1[[#This Row],[FS_Priority]]),"")</f>
        <v>1</v>
      </c>
    </row>
    <row r="2324" spans="1:41" hidden="1" x14ac:dyDescent="0.25">
      <c r="A2324" s="202" t="s">
        <v>3222</v>
      </c>
      <c r="B2324" s="202" t="s">
        <v>295</v>
      </c>
      <c r="C2324" s="202" t="s">
        <v>3222</v>
      </c>
      <c r="D2324" s="213" t="b">
        <v>0</v>
      </c>
      <c r="E2324" s="202" t="s">
        <v>141</v>
      </c>
      <c r="F2324" s="202" t="s">
        <v>3429</v>
      </c>
      <c r="G2324" s="202" t="s">
        <v>295</v>
      </c>
      <c r="H2324" s="202" t="s">
        <v>549</v>
      </c>
      <c r="I2324" s="202" t="s">
        <v>4326</v>
      </c>
      <c r="J2324" s="202" t="s">
        <v>2838</v>
      </c>
      <c r="K2324" s="202" t="s">
        <v>3951</v>
      </c>
      <c r="L2324" s="202" t="s">
        <v>381</v>
      </c>
      <c r="M2324" s="202" t="s">
        <v>3952</v>
      </c>
      <c r="N2324" s="202" t="s">
        <v>295</v>
      </c>
      <c r="O2324" s="202" t="s">
        <v>243</v>
      </c>
      <c r="P2324" s="167"/>
      <c r="Q2324" s="202" t="s">
        <v>327</v>
      </c>
      <c r="R2324" s="202" t="s">
        <v>295</v>
      </c>
      <c r="S2324" s="213" t="b">
        <v>0</v>
      </c>
      <c r="T2324" s="167"/>
      <c r="V2324" s="212">
        <v>43551</v>
      </c>
      <c r="W2324" s="202" t="s">
        <v>295</v>
      </c>
      <c r="X2324"/>
      <c r="Z2324" s="202" t="s">
        <v>295</v>
      </c>
      <c r="AC2324" s="202" t="s">
        <v>3719</v>
      </c>
      <c r="AE2324" s="202" t="s">
        <v>295</v>
      </c>
      <c r="AF2324" s="202" t="s">
        <v>3719</v>
      </c>
      <c r="AG2324" s="202" t="s">
        <v>295</v>
      </c>
      <c r="AH2324" s="214">
        <v>43655</v>
      </c>
      <c r="AI2324" s="202" t="s">
        <v>4934</v>
      </c>
      <c r="AJ2324" s="151" t="str">
        <f t="shared" si="36"/>
        <v>FS</v>
      </c>
      <c r="AK2324" s="151" t="b">
        <f>ISNUMBER(SEARCH("IRT",Table1[[#This Row],[Current_Status]]))</f>
        <v>0</v>
      </c>
      <c r="AL2324" s="152">
        <f>YEAR(Table1[[#This Row],[Project_Initiated]])</f>
        <v>2019</v>
      </c>
      <c r="AM2324" s="87">
        <v>43800</v>
      </c>
      <c r="AN2324" s="87" t="str">
        <f>IF(AND(Table1[[#This Row],[Completed Date]]&gt;="07/01/2019"+0,Table1[[#This Row],[Completed Date]]&lt;="6/30/2020"+0),"FY 19-20",IF(AND(Table1[[#This Row],[Completed Date]]&gt;="07/01/2018"+0,Table1[[#This Row],[Completed Date]]&lt;="6/30/2019"+0),"FY 18-19",""))</f>
        <v>FY 19-20</v>
      </c>
      <c r="AO2324" s="152" t="str">
        <f>IFERROR(FIND("R",Table1[[#This Row],[FS_Priority]]),"")</f>
        <v/>
      </c>
    </row>
    <row r="2325" spans="1:41" hidden="1" x14ac:dyDescent="0.25">
      <c r="A2325" s="202" t="s">
        <v>3239</v>
      </c>
      <c r="B2325" s="202" t="s">
        <v>295</v>
      </c>
      <c r="C2325" s="202" t="s">
        <v>3239</v>
      </c>
      <c r="D2325" s="213" t="b">
        <v>0</v>
      </c>
      <c r="E2325" s="202" t="s">
        <v>215</v>
      </c>
      <c r="F2325" s="202" t="s">
        <v>3631</v>
      </c>
      <c r="G2325" s="202" t="s">
        <v>295</v>
      </c>
      <c r="H2325" s="202" t="s">
        <v>558</v>
      </c>
      <c r="I2325" s="202" t="s">
        <v>4349</v>
      </c>
      <c r="J2325" s="202" t="s">
        <v>2838</v>
      </c>
      <c r="K2325" s="202" t="s">
        <v>4842</v>
      </c>
      <c r="L2325" s="202" t="s">
        <v>518</v>
      </c>
      <c r="M2325" s="202" t="s">
        <v>4259</v>
      </c>
      <c r="N2325" s="202" t="s">
        <v>295</v>
      </c>
      <c r="O2325" s="202" t="s">
        <v>243</v>
      </c>
      <c r="P2325" s="167"/>
      <c r="Q2325" s="202" t="s">
        <v>302</v>
      </c>
      <c r="R2325" s="202" t="s">
        <v>295</v>
      </c>
      <c r="S2325" s="213" t="b">
        <v>0</v>
      </c>
      <c r="T2325" s="167"/>
      <c r="V2325" s="212">
        <v>43556</v>
      </c>
      <c r="W2325" s="202" t="s">
        <v>295</v>
      </c>
      <c r="X2325"/>
      <c r="Z2325" s="202" t="s">
        <v>295</v>
      </c>
      <c r="AC2325" s="202" t="s">
        <v>4471</v>
      </c>
      <c r="AE2325" s="202" t="s">
        <v>295</v>
      </c>
      <c r="AF2325" s="202" t="s">
        <v>295</v>
      </c>
      <c r="AG2325" s="202" t="s">
        <v>295</v>
      </c>
      <c r="AH2325" s="214">
        <v>43672</v>
      </c>
      <c r="AI2325" s="202" t="s">
        <v>4934</v>
      </c>
      <c r="AJ2325" s="151" t="str">
        <f t="shared" si="36"/>
        <v>FS</v>
      </c>
      <c r="AK2325" s="151" t="b">
        <f>ISNUMBER(SEARCH("IRT",Table1[[#This Row],[Current_Status]]))</f>
        <v>0</v>
      </c>
      <c r="AL2325" s="152">
        <f>YEAR(Table1[[#This Row],[Project_Initiated]])</f>
        <v>2019</v>
      </c>
      <c r="AM2325" s="87">
        <v>43800</v>
      </c>
      <c r="AN2325" s="87" t="str">
        <f>IF(AND(Table1[[#This Row],[Completed Date]]&gt;="07/01/2019"+0,Table1[[#This Row],[Completed Date]]&lt;="6/30/2020"+0),"FY 19-20",IF(AND(Table1[[#This Row],[Completed Date]]&gt;="07/01/2018"+0,Table1[[#This Row],[Completed Date]]&lt;="6/30/2019"+0),"FY 18-19",""))</f>
        <v>FY 19-20</v>
      </c>
      <c r="AO2325" s="152" t="str">
        <f>IFERROR(FIND("R",Table1[[#This Row],[FS_Priority]]),"")</f>
        <v/>
      </c>
    </row>
    <row r="2326" spans="1:41" hidden="1" x14ac:dyDescent="0.25">
      <c r="A2326" s="202" t="s">
        <v>3743</v>
      </c>
      <c r="B2326" s="202" t="s">
        <v>295</v>
      </c>
      <c r="C2326" s="202" t="s">
        <v>3743</v>
      </c>
      <c r="D2326" s="213" t="b">
        <v>0</v>
      </c>
      <c r="E2326" s="202" t="s">
        <v>151</v>
      </c>
      <c r="F2326" s="202" t="s">
        <v>4417</v>
      </c>
      <c r="G2326" s="202" t="s">
        <v>4472</v>
      </c>
      <c r="H2326" s="202" t="s">
        <v>1402</v>
      </c>
      <c r="I2326" s="202" t="s">
        <v>372</v>
      </c>
      <c r="J2326" s="202" t="s">
        <v>2854</v>
      </c>
      <c r="K2326" s="202" t="s">
        <v>4035</v>
      </c>
      <c r="L2326" s="202" t="s">
        <v>153</v>
      </c>
      <c r="M2326" s="202" t="s">
        <v>4041</v>
      </c>
      <c r="N2326" s="202" t="s">
        <v>295</v>
      </c>
      <c r="O2326" s="202" t="s">
        <v>4379</v>
      </c>
      <c r="P2326" s="167"/>
      <c r="Q2326" s="202" t="s">
        <v>3744</v>
      </c>
      <c r="R2326" s="202" t="s">
        <v>295</v>
      </c>
      <c r="S2326" s="213" t="b">
        <v>0</v>
      </c>
      <c r="V2326" s="212">
        <v>43558</v>
      </c>
      <c r="W2326" s="202" t="s">
        <v>295</v>
      </c>
      <c r="X2326"/>
      <c r="Z2326" s="202" t="s">
        <v>295</v>
      </c>
      <c r="AC2326" s="202" t="s">
        <v>5032</v>
      </c>
      <c r="AE2326" s="202" t="s">
        <v>583</v>
      </c>
      <c r="AF2326" s="202" t="s">
        <v>5174</v>
      </c>
      <c r="AG2326" s="202" t="s">
        <v>295</v>
      </c>
      <c r="AH2326" s="214">
        <v>43768</v>
      </c>
      <c r="AI2326" s="202" t="s">
        <v>4934</v>
      </c>
      <c r="AJ2326" s="151" t="str">
        <f t="shared" si="36"/>
        <v>FS</v>
      </c>
      <c r="AK2326" s="151" t="b">
        <f>ISNUMBER(SEARCH("IRT",Table1[[#This Row],[Current_Status]]))</f>
        <v>0</v>
      </c>
      <c r="AL2326" s="152">
        <f>YEAR(Table1[[#This Row],[Project_Initiated]])</f>
        <v>2019</v>
      </c>
      <c r="AM2326" s="87">
        <v>43800</v>
      </c>
      <c r="AN2326" s="87" t="str">
        <f>IF(AND(Table1[[#This Row],[Completed Date]]&gt;="07/01/2019"+0,Table1[[#This Row],[Completed Date]]&lt;="6/30/2020"+0),"FY 19-20",IF(AND(Table1[[#This Row],[Completed Date]]&gt;="07/01/2018"+0,Table1[[#This Row],[Completed Date]]&lt;="6/30/2019"+0),"FY 18-19",""))</f>
        <v>FY 19-20</v>
      </c>
      <c r="AO2326" s="152">
        <f>IFERROR(FIND("R",Table1[[#This Row],[FS_Priority]]),"")</f>
        <v>1</v>
      </c>
    </row>
    <row r="2327" spans="1:41" hidden="1" x14ac:dyDescent="0.25">
      <c r="A2327" s="202" t="s">
        <v>3207</v>
      </c>
      <c r="B2327" s="202" t="s">
        <v>295</v>
      </c>
      <c r="C2327" s="202" t="s">
        <v>3207</v>
      </c>
      <c r="D2327" s="213" t="b">
        <v>0</v>
      </c>
      <c r="E2327" s="202" t="s">
        <v>76</v>
      </c>
      <c r="F2327" s="202" t="s">
        <v>3324</v>
      </c>
      <c r="G2327" s="202" t="s">
        <v>295</v>
      </c>
      <c r="H2327" s="202" t="s">
        <v>369</v>
      </c>
      <c r="I2327" s="202" t="s">
        <v>4308</v>
      </c>
      <c r="J2327" s="202" t="s">
        <v>2838</v>
      </c>
      <c r="K2327" s="202" t="s">
        <v>3856</v>
      </c>
      <c r="L2327" s="202" t="s">
        <v>77</v>
      </c>
      <c r="M2327" s="202" t="s">
        <v>3859</v>
      </c>
      <c r="N2327" s="202" t="s">
        <v>295</v>
      </c>
      <c r="O2327" s="202" t="s">
        <v>243</v>
      </c>
      <c r="P2327" s="167"/>
      <c r="Q2327" s="202" t="s">
        <v>324</v>
      </c>
      <c r="R2327" s="202" t="s">
        <v>295</v>
      </c>
      <c r="S2327" s="213" t="b">
        <v>0</v>
      </c>
      <c r="T2327" s="167"/>
      <c r="V2327" s="212">
        <v>43558</v>
      </c>
      <c r="W2327" s="202" t="s">
        <v>295</v>
      </c>
      <c r="X2327" s="167"/>
      <c r="Y2327" s="167"/>
      <c r="Z2327" s="202" t="s">
        <v>295</v>
      </c>
      <c r="AC2327" s="202" t="s">
        <v>3719</v>
      </c>
      <c r="AE2327" s="202" t="s">
        <v>295</v>
      </c>
      <c r="AF2327" s="202" t="s">
        <v>295</v>
      </c>
      <c r="AG2327" s="202" t="s">
        <v>295</v>
      </c>
      <c r="AH2327" s="214">
        <v>43655</v>
      </c>
      <c r="AI2327" s="202" t="s">
        <v>4934</v>
      </c>
      <c r="AJ2327" s="151" t="str">
        <f t="shared" si="36"/>
        <v>FS</v>
      </c>
      <c r="AK2327" s="151" t="b">
        <f>ISNUMBER(SEARCH("IRT",Table1[[#This Row],[Current_Status]]))</f>
        <v>0</v>
      </c>
      <c r="AL2327" s="152">
        <f>YEAR(Table1[[#This Row],[Project_Initiated]])</f>
        <v>2019</v>
      </c>
      <c r="AM2327" s="87">
        <v>43800</v>
      </c>
      <c r="AN2327" s="87" t="str">
        <f>IF(AND(Table1[[#This Row],[Completed Date]]&gt;="07/01/2019"+0,Table1[[#This Row],[Completed Date]]&lt;="6/30/2020"+0),"FY 19-20",IF(AND(Table1[[#This Row],[Completed Date]]&gt;="07/01/2018"+0,Table1[[#This Row],[Completed Date]]&lt;="6/30/2019"+0),"FY 18-19",""))</f>
        <v>FY 19-20</v>
      </c>
      <c r="AO2327" s="152" t="str">
        <f>IFERROR(FIND("R",Table1[[#This Row],[FS_Priority]]),"")</f>
        <v/>
      </c>
    </row>
    <row r="2328" spans="1:41" hidden="1" x14ac:dyDescent="0.25">
      <c r="A2328" s="202" t="s">
        <v>3685</v>
      </c>
      <c r="B2328" s="202" t="s">
        <v>295</v>
      </c>
      <c r="C2328" s="202" t="s">
        <v>3685</v>
      </c>
      <c r="D2328" s="213" t="b">
        <v>0</v>
      </c>
      <c r="E2328" s="202" t="s">
        <v>267</v>
      </c>
      <c r="F2328" s="202" t="s">
        <v>3698</v>
      </c>
      <c r="G2328" s="202" t="s">
        <v>295</v>
      </c>
      <c r="H2328" s="202" t="s">
        <v>2411</v>
      </c>
      <c r="I2328" s="202" t="s">
        <v>4187</v>
      </c>
      <c r="J2328" s="202" t="s">
        <v>2838</v>
      </c>
      <c r="K2328" s="202" t="s">
        <v>37</v>
      </c>
      <c r="L2328" s="202" t="s">
        <v>478</v>
      </c>
      <c r="M2328" s="202" t="s">
        <v>4188</v>
      </c>
      <c r="N2328" s="202" t="s">
        <v>295</v>
      </c>
      <c r="O2328" s="202" t="s">
        <v>263</v>
      </c>
      <c r="P2328" s="167"/>
      <c r="Q2328" s="202" t="s">
        <v>3586</v>
      </c>
      <c r="R2328" s="202" t="s">
        <v>295</v>
      </c>
      <c r="S2328" s="213" t="b">
        <v>0</v>
      </c>
      <c r="V2328" s="212">
        <v>43559</v>
      </c>
      <c r="W2328" s="202" t="s">
        <v>295</v>
      </c>
      <c r="X2328"/>
      <c r="Z2328" s="202" t="s">
        <v>295</v>
      </c>
      <c r="AC2328" s="202" t="s">
        <v>4525</v>
      </c>
      <c r="AE2328" s="202" t="s">
        <v>263</v>
      </c>
      <c r="AF2328" s="202" t="s">
        <v>295</v>
      </c>
      <c r="AG2328" s="202" t="s">
        <v>295</v>
      </c>
      <c r="AH2328" s="214">
        <v>43711</v>
      </c>
      <c r="AI2328" s="202" t="s">
        <v>4934</v>
      </c>
      <c r="AJ2328" s="151" t="str">
        <f t="shared" si="36"/>
        <v>FS</v>
      </c>
      <c r="AK2328" s="151" t="b">
        <f>ISNUMBER(SEARCH("IRT",Table1[[#This Row],[Current_Status]]))</f>
        <v>0</v>
      </c>
      <c r="AL2328" s="152">
        <f>YEAR(Table1[[#This Row],[Project_Initiated]])</f>
        <v>2019</v>
      </c>
      <c r="AM2328" s="87">
        <v>43800</v>
      </c>
      <c r="AN2328" s="87" t="str">
        <f>IF(AND(Table1[[#This Row],[Completed Date]]&gt;="07/01/2019"+0,Table1[[#This Row],[Completed Date]]&lt;="6/30/2020"+0),"FY 19-20",IF(AND(Table1[[#This Row],[Completed Date]]&gt;="07/01/2018"+0,Table1[[#This Row],[Completed Date]]&lt;="6/30/2019"+0),"FY 18-19",""))</f>
        <v>FY 19-20</v>
      </c>
      <c r="AO2328" s="152">
        <f>IFERROR(FIND("R",Table1[[#This Row],[FS_Priority]]),"")</f>
        <v>1</v>
      </c>
    </row>
    <row r="2329" spans="1:41" hidden="1" x14ac:dyDescent="0.25">
      <c r="A2329" s="202" t="s">
        <v>3681</v>
      </c>
      <c r="B2329" s="202" t="s">
        <v>295</v>
      </c>
      <c r="C2329" s="202" t="s">
        <v>3681</v>
      </c>
      <c r="D2329" s="213" t="b">
        <v>0</v>
      </c>
      <c r="E2329" s="202" t="s">
        <v>4761</v>
      </c>
      <c r="F2329" s="202" t="s">
        <v>3682</v>
      </c>
      <c r="G2329" s="202" t="s">
        <v>4355</v>
      </c>
      <c r="H2329" s="202" t="s">
        <v>75</v>
      </c>
      <c r="I2329" s="202" t="s">
        <v>4356</v>
      </c>
      <c r="J2329" s="202" t="s">
        <v>2838</v>
      </c>
      <c r="K2329" s="202" t="s">
        <v>4289</v>
      </c>
      <c r="L2329" s="202" t="s">
        <v>523</v>
      </c>
      <c r="M2329" s="202" t="s">
        <v>4357</v>
      </c>
      <c r="N2329" s="202" t="s">
        <v>4358</v>
      </c>
      <c r="O2329" s="202" t="s">
        <v>243</v>
      </c>
      <c r="P2329" s="167"/>
      <c r="Q2329" s="202" t="s">
        <v>302</v>
      </c>
      <c r="R2329" s="202" t="s">
        <v>295</v>
      </c>
      <c r="S2329" s="213" t="b">
        <v>0</v>
      </c>
      <c r="T2329" s="167"/>
      <c r="V2329" s="212">
        <v>43563</v>
      </c>
      <c r="W2329" s="202" t="s">
        <v>295</v>
      </c>
      <c r="X2329"/>
      <c r="Z2329" s="202" t="s">
        <v>295</v>
      </c>
      <c r="AC2329" s="202" t="s">
        <v>5155</v>
      </c>
      <c r="AE2329" s="202" t="s">
        <v>295</v>
      </c>
      <c r="AF2329" s="202" t="s">
        <v>295</v>
      </c>
      <c r="AG2329" s="202" t="s">
        <v>295</v>
      </c>
      <c r="AH2329" s="214">
        <v>43715</v>
      </c>
      <c r="AI2329" s="202" t="s">
        <v>4934</v>
      </c>
      <c r="AJ2329" s="151" t="str">
        <f t="shared" si="36"/>
        <v>FS</v>
      </c>
      <c r="AK2329" s="151" t="b">
        <f>ISNUMBER(SEARCH("IRT",Table1[[#This Row],[Current_Status]]))</f>
        <v>0</v>
      </c>
      <c r="AL2329" s="152">
        <f>YEAR(Table1[[#This Row],[Project_Initiated]])</f>
        <v>2019</v>
      </c>
      <c r="AM2329" s="87">
        <v>43800</v>
      </c>
      <c r="AN2329" s="87" t="str">
        <f>IF(AND(Table1[[#This Row],[Completed Date]]&gt;="07/01/2019"+0,Table1[[#This Row],[Completed Date]]&lt;="6/30/2020"+0),"FY 19-20",IF(AND(Table1[[#This Row],[Completed Date]]&gt;="07/01/2018"+0,Table1[[#This Row],[Completed Date]]&lt;="6/30/2019"+0),"FY 18-19",""))</f>
        <v>FY 19-20</v>
      </c>
      <c r="AO2329" s="152" t="str">
        <f>IFERROR(FIND("R",Table1[[#This Row],[FS_Priority]]),"")</f>
        <v/>
      </c>
    </row>
    <row r="2330" spans="1:41" hidden="1" x14ac:dyDescent="0.25">
      <c r="A2330" s="202" t="s">
        <v>3209</v>
      </c>
      <c r="B2330" s="202" t="s">
        <v>295</v>
      </c>
      <c r="C2330" s="202" t="s">
        <v>3209</v>
      </c>
      <c r="D2330" s="213" t="b">
        <v>0</v>
      </c>
      <c r="E2330" s="202" t="s">
        <v>76</v>
      </c>
      <c r="F2330" s="202" t="s">
        <v>3327</v>
      </c>
      <c r="G2330" s="202" t="s">
        <v>295</v>
      </c>
      <c r="H2330" s="202" t="s">
        <v>369</v>
      </c>
      <c r="I2330" s="202" t="s">
        <v>4310</v>
      </c>
      <c r="J2330" s="202" t="s">
        <v>2854</v>
      </c>
      <c r="K2330" s="202" t="s">
        <v>3856</v>
      </c>
      <c r="L2330" s="202" t="s">
        <v>77</v>
      </c>
      <c r="M2330" s="202" t="s">
        <v>3878</v>
      </c>
      <c r="N2330" s="202" t="s">
        <v>295</v>
      </c>
      <c r="O2330" s="202" t="s">
        <v>243</v>
      </c>
      <c r="P2330" s="167"/>
      <c r="Q2330" s="202" t="s">
        <v>327</v>
      </c>
      <c r="R2330" s="202" t="s">
        <v>295</v>
      </c>
      <c r="S2330" s="213" t="b">
        <v>0</v>
      </c>
      <c r="T2330" s="167"/>
      <c r="V2330" s="212">
        <v>43563</v>
      </c>
      <c r="W2330" s="202" t="s">
        <v>295</v>
      </c>
      <c r="X2330" s="167"/>
      <c r="Y2330" s="167"/>
      <c r="Z2330" s="202" t="s">
        <v>295</v>
      </c>
      <c r="AC2330" s="202" t="s">
        <v>4474</v>
      </c>
      <c r="AE2330" s="202" t="s">
        <v>295</v>
      </c>
      <c r="AF2330" s="202" t="s">
        <v>295</v>
      </c>
      <c r="AG2330" s="202" t="s">
        <v>295</v>
      </c>
      <c r="AH2330" s="214">
        <v>43676</v>
      </c>
      <c r="AI2330" s="202" t="s">
        <v>4934</v>
      </c>
      <c r="AJ2330" s="151" t="str">
        <f t="shared" si="36"/>
        <v>FS</v>
      </c>
      <c r="AK2330" s="151" t="b">
        <f>ISNUMBER(SEARCH("IRT",Table1[[#This Row],[Current_Status]]))</f>
        <v>0</v>
      </c>
      <c r="AL2330" s="152">
        <f>YEAR(Table1[[#This Row],[Project_Initiated]])</f>
        <v>2019</v>
      </c>
      <c r="AM2330" s="87">
        <v>43800</v>
      </c>
      <c r="AN2330" s="87" t="str">
        <f>IF(AND(Table1[[#This Row],[Completed Date]]&gt;="07/01/2019"+0,Table1[[#This Row],[Completed Date]]&lt;="6/30/2020"+0),"FY 19-20",IF(AND(Table1[[#This Row],[Completed Date]]&gt;="07/01/2018"+0,Table1[[#This Row],[Completed Date]]&lt;="6/30/2019"+0),"FY 18-19",""))</f>
        <v>FY 19-20</v>
      </c>
      <c r="AO2330" s="152" t="str">
        <f>IFERROR(FIND("R",Table1[[#This Row],[FS_Priority]]),"")</f>
        <v/>
      </c>
    </row>
    <row r="2331" spans="1:41" hidden="1" x14ac:dyDescent="0.25">
      <c r="A2331" s="202" t="s">
        <v>4558</v>
      </c>
      <c r="B2331" s="202" t="s">
        <v>295</v>
      </c>
      <c r="C2331" s="202" t="s">
        <v>4558</v>
      </c>
      <c r="D2331" s="213" t="b">
        <v>0</v>
      </c>
      <c r="E2331" s="202" t="s">
        <v>141</v>
      </c>
      <c r="F2331" s="202" t="s">
        <v>4606</v>
      </c>
      <c r="G2331" s="202" t="s">
        <v>4789</v>
      </c>
      <c r="H2331" s="202" t="s">
        <v>549</v>
      </c>
      <c r="I2331" s="202" t="s">
        <v>4000</v>
      </c>
      <c r="J2331" s="202" t="s">
        <v>2838</v>
      </c>
      <c r="K2331" s="202" t="s">
        <v>3951</v>
      </c>
      <c r="L2331" s="202" t="s">
        <v>381</v>
      </c>
      <c r="M2331" s="202" t="s">
        <v>3957</v>
      </c>
      <c r="N2331" s="202" t="s">
        <v>295</v>
      </c>
      <c r="O2331" s="202" t="s">
        <v>263</v>
      </c>
      <c r="P2331" s="167"/>
      <c r="Q2331" s="202" t="s">
        <v>3586</v>
      </c>
      <c r="R2331" s="202" t="s">
        <v>295</v>
      </c>
      <c r="S2331" s="213" t="b">
        <v>0</v>
      </c>
      <c r="T2331" s="167"/>
      <c r="V2331" s="212">
        <v>43564</v>
      </c>
      <c r="W2331" s="202" t="s">
        <v>295</v>
      </c>
      <c r="X2331" s="167"/>
      <c r="Y2331" s="167"/>
      <c r="Z2331" s="202" t="s">
        <v>295</v>
      </c>
      <c r="AC2331" s="202" t="s">
        <v>295</v>
      </c>
      <c r="AE2331" s="202" t="s">
        <v>257</v>
      </c>
      <c r="AF2331" s="202" t="s">
        <v>5175</v>
      </c>
      <c r="AG2331" s="202" t="s">
        <v>295</v>
      </c>
      <c r="AH2331" s="214">
        <v>43732</v>
      </c>
      <c r="AI2331" s="202" t="s">
        <v>4787</v>
      </c>
      <c r="AJ2331" s="151" t="str">
        <f t="shared" si="36"/>
        <v>FS</v>
      </c>
      <c r="AK2331" s="151" t="b">
        <f>ISNUMBER(SEARCH("IRT",Table1[[#This Row],[Current_Status]]))</f>
        <v>0</v>
      </c>
      <c r="AL2331" s="152">
        <f>YEAR(Table1[[#This Row],[Project_Initiated]])</f>
        <v>2019</v>
      </c>
      <c r="AM2331" s="87">
        <v>43800</v>
      </c>
      <c r="AN2331" s="87" t="str">
        <f>IF(AND(Table1[[#This Row],[Completed Date]]&gt;="07/01/2019"+0,Table1[[#This Row],[Completed Date]]&lt;="6/30/2020"+0),"FY 19-20",IF(AND(Table1[[#This Row],[Completed Date]]&gt;="07/01/2018"+0,Table1[[#This Row],[Completed Date]]&lt;="6/30/2019"+0),"FY 18-19",""))</f>
        <v>FY 19-20</v>
      </c>
      <c r="AO2331" s="152">
        <f>IFERROR(FIND("R",Table1[[#This Row],[FS_Priority]]),"")</f>
        <v>1</v>
      </c>
    </row>
    <row r="2332" spans="1:41" hidden="1" x14ac:dyDescent="0.25">
      <c r="A2332" s="202" t="s">
        <v>3225</v>
      </c>
      <c r="B2332" s="202" t="s">
        <v>295</v>
      </c>
      <c r="C2332" s="202" t="s">
        <v>3225</v>
      </c>
      <c r="D2332" s="213" t="b">
        <v>0</v>
      </c>
      <c r="E2332" s="202" t="s">
        <v>151</v>
      </c>
      <c r="F2332" s="202" t="s">
        <v>3481</v>
      </c>
      <c r="G2332" s="202" t="s">
        <v>295</v>
      </c>
      <c r="H2332" s="202" t="s">
        <v>557</v>
      </c>
      <c r="I2332" s="202" t="s">
        <v>4332</v>
      </c>
      <c r="J2332" s="202" t="s">
        <v>2838</v>
      </c>
      <c r="K2332" s="202" t="s">
        <v>4035</v>
      </c>
      <c r="L2332" s="202" t="s">
        <v>153</v>
      </c>
      <c r="M2332" s="202" t="s">
        <v>3913</v>
      </c>
      <c r="N2332" s="202" t="s">
        <v>295</v>
      </c>
      <c r="O2332" s="202" t="s">
        <v>243</v>
      </c>
      <c r="P2332" s="167"/>
      <c r="Q2332" s="202" t="s">
        <v>305</v>
      </c>
      <c r="R2332" s="202" t="s">
        <v>295</v>
      </c>
      <c r="S2332" s="213" t="b">
        <v>0</v>
      </c>
      <c r="T2332" s="167"/>
      <c r="U2332" s="167"/>
      <c r="V2332" s="212">
        <v>43565</v>
      </c>
      <c r="W2332" s="202" t="s">
        <v>295</v>
      </c>
      <c r="X2332"/>
      <c r="Z2332" s="202" t="s">
        <v>295</v>
      </c>
      <c r="AC2332" s="202" t="s">
        <v>4475</v>
      </c>
      <c r="AE2332" s="202" t="s">
        <v>295</v>
      </c>
      <c r="AF2332" s="202" t="s">
        <v>295</v>
      </c>
      <c r="AG2332" s="202" t="s">
        <v>295</v>
      </c>
      <c r="AH2332" s="214">
        <v>43676</v>
      </c>
      <c r="AI2332" s="202" t="s">
        <v>4934</v>
      </c>
      <c r="AJ2332" s="151" t="str">
        <f t="shared" si="36"/>
        <v>FS</v>
      </c>
      <c r="AK2332" s="151" t="b">
        <f>ISNUMBER(SEARCH("IRT",Table1[[#This Row],[Current_Status]]))</f>
        <v>0</v>
      </c>
      <c r="AL2332" s="152">
        <f>YEAR(Table1[[#This Row],[Project_Initiated]])</f>
        <v>2019</v>
      </c>
      <c r="AM2332" s="87">
        <v>43800</v>
      </c>
      <c r="AN2332" s="87" t="str">
        <f>IF(AND(Table1[[#This Row],[Completed Date]]&gt;="07/01/2019"+0,Table1[[#This Row],[Completed Date]]&lt;="6/30/2020"+0),"FY 19-20",IF(AND(Table1[[#This Row],[Completed Date]]&gt;="07/01/2018"+0,Table1[[#This Row],[Completed Date]]&lt;="6/30/2019"+0),"FY 18-19",""))</f>
        <v>FY 19-20</v>
      </c>
      <c r="AO2332" s="152" t="str">
        <f>IFERROR(FIND("R",Table1[[#This Row],[FS_Priority]]),"")</f>
        <v/>
      </c>
    </row>
    <row r="2333" spans="1:41" hidden="1" x14ac:dyDescent="0.25">
      <c r="A2333" s="202" t="s">
        <v>3234</v>
      </c>
      <c r="B2333" s="202" t="s">
        <v>295</v>
      </c>
      <c r="C2333" s="202" t="s">
        <v>3234</v>
      </c>
      <c r="D2333" s="213" t="b">
        <v>0</v>
      </c>
      <c r="E2333" s="202" t="s">
        <v>4796</v>
      </c>
      <c r="F2333" s="202" t="s">
        <v>3558</v>
      </c>
      <c r="G2333" s="202" t="s">
        <v>295</v>
      </c>
      <c r="H2333" s="202" t="s">
        <v>541</v>
      </c>
      <c r="I2333" s="202" t="s">
        <v>4341</v>
      </c>
      <c r="J2333" s="202" t="s">
        <v>2838</v>
      </c>
      <c r="K2333" s="202" t="s">
        <v>4156</v>
      </c>
      <c r="L2333" s="202" t="s">
        <v>2974</v>
      </c>
      <c r="M2333" s="202" t="s">
        <v>4157</v>
      </c>
      <c r="N2333" s="202" t="s">
        <v>295</v>
      </c>
      <c r="O2333" s="202" t="s">
        <v>243</v>
      </c>
      <c r="P2333" s="167"/>
      <c r="Q2333" s="202" t="s">
        <v>302</v>
      </c>
      <c r="R2333" s="202" t="s">
        <v>295</v>
      </c>
      <c r="S2333" s="213" t="b">
        <v>0</v>
      </c>
      <c r="T2333" s="167"/>
      <c r="V2333" s="212">
        <v>43566</v>
      </c>
      <c r="W2333" s="202" t="s">
        <v>295</v>
      </c>
      <c r="X2333"/>
      <c r="Z2333" s="202" t="s">
        <v>295</v>
      </c>
      <c r="AC2333" s="202" t="s">
        <v>3699</v>
      </c>
      <c r="AE2333" s="202" t="s">
        <v>295</v>
      </c>
      <c r="AF2333" s="202" t="s">
        <v>295</v>
      </c>
      <c r="AG2333" s="202" t="s">
        <v>295</v>
      </c>
      <c r="AH2333" s="214">
        <v>43795</v>
      </c>
      <c r="AI2333" s="202" t="s">
        <v>4934</v>
      </c>
      <c r="AJ2333" s="151" t="str">
        <f t="shared" si="36"/>
        <v>FS</v>
      </c>
      <c r="AK2333" s="151" t="b">
        <f>ISNUMBER(SEARCH("IRT",Table1[[#This Row],[Current_Status]]))</f>
        <v>0</v>
      </c>
      <c r="AL2333" s="152">
        <f>YEAR(Table1[[#This Row],[Project_Initiated]])</f>
        <v>2019</v>
      </c>
      <c r="AM2333" s="87">
        <v>43800</v>
      </c>
      <c r="AN2333" s="87" t="str">
        <f>IF(AND(Table1[[#This Row],[Completed Date]]&gt;="07/01/2019"+0,Table1[[#This Row],[Completed Date]]&lt;="6/30/2020"+0),"FY 19-20",IF(AND(Table1[[#This Row],[Completed Date]]&gt;="07/01/2018"+0,Table1[[#This Row],[Completed Date]]&lt;="6/30/2019"+0),"FY 18-19",""))</f>
        <v>FY 19-20</v>
      </c>
      <c r="AO2333" s="152" t="str">
        <f>IFERROR(FIND("R",Table1[[#This Row],[FS_Priority]]),"")</f>
        <v/>
      </c>
    </row>
    <row r="2334" spans="1:41" hidden="1" x14ac:dyDescent="0.25">
      <c r="A2334" s="202" t="s">
        <v>3200</v>
      </c>
      <c r="B2334" s="202" t="s">
        <v>295</v>
      </c>
      <c r="C2334" s="202" t="s">
        <v>3200</v>
      </c>
      <c r="D2334" s="213" t="b">
        <v>0</v>
      </c>
      <c r="E2334" s="202" t="s">
        <v>4804</v>
      </c>
      <c r="F2334" s="202" t="s">
        <v>3587</v>
      </c>
      <c r="G2334" s="202" t="s">
        <v>295</v>
      </c>
      <c r="H2334" s="202" t="s">
        <v>2411</v>
      </c>
      <c r="I2334" s="202" t="s">
        <v>4346</v>
      </c>
      <c r="J2334" s="202" t="s">
        <v>2854</v>
      </c>
      <c r="K2334" s="202" t="s">
        <v>3793</v>
      </c>
      <c r="L2334" s="202" t="s">
        <v>332</v>
      </c>
      <c r="M2334" s="202" t="s">
        <v>4347</v>
      </c>
      <c r="N2334" s="202" t="s">
        <v>295</v>
      </c>
      <c r="O2334" s="202" t="s">
        <v>243</v>
      </c>
      <c r="P2334" s="167"/>
      <c r="Q2334" s="202" t="s">
        <v>3588</v>
      </c>
      <c r="R2334" s="202" t="s">
        <v>295</v>
      </c>
      <c r="S2334" s="213" t="b">
        <v>0</v>
      </c>
      <c r="T2334" s="167"/>
      <c r="V2334" s="212">
        <v>43566</v>
      </c>
      <c r="W2334" s="202" t="s">
        <v>295</v>
      </c>
      <c r="X2334"/>
      <c r="Z2334" s="202" t="s">
        <v>295</v>
      </c>
      <c r="AC2334" s="202" t="s">
        <v>3589</v>
      </c>
      <c r="AE2334" s="202" t="s">
        <v>295</v>
      </c>
      <c r="AF2334" s="202" t="s">
        <v>295</v>
      </c>
      <c r="AG2334" s="202" t="s">
        <v>295</v>
      </c>
      <c r="AH2334" s="214">
        <v>43630</v>
      </c>
      <c r="AI2334" s="202" t="s">
        <v>4934</v>
      </c>
      <c r="AJ2334" s="151" t="str">
        <f t="shared" si="36"/>
        <v>FS</v>
      </c>
      <c r="AK2334" s="151" t="b">
        <f>ISNUMBER(SEARCH("IRT",Table1[[#This Row],[Current_Status]]))</f>
        <v>0</v>
      </c>
      <c r="AL2334" s="152">
        <f>YEAR(Table1[[#This Row],[Project_Initiated]])</f>
        <v>2019</v>
      </c>
      <c r="AM2334" s="87">
        <v>43800</v>
      </c>
      <c r="AN2334" s="87" t="str">
        <f>IF(AND(Table1[[#This Row],[Completed Date]]&gt;="07/01/2019"+0,Table1[[#This Row],[Completed Date]]&lt;="6/30/2020"+0),"FY 19-20",IF(AND(Table1[[#This Row],[Completed Date]]&gt;="07/01/2018"+0,Table1[[#This Row],[Completed Date]]&lt;="6/30/2019"+0),"FY 18-19",""))</f>
        <v>FY 18-19</v>
      </c>
      <c r="AO2334" s="152">
        <f>IFERROR(FIND("R",Table1[[#This Row],[FS_Priority]]),"")</f>
        <v>1</v>
      </c>
    </row>
    <row r="2335" spans="1:41" hidden="1" x14ac:dyDescent="0.25">
      <c r="A2335" s="202" t="s">
        <v>3218</v>
      </c>
      <c r="B2335" s="202" t="s">
        <v>295</v>
      </c>
      <c r="C2335" s="202" t="s">
        <v>3218</v>
      </c>
      <c r="D2335" s="213" t="b">
        <v>0</v>
      </c>
      <c r="E2335" s="202" t="s">
        <v>141</v>
      </c>
      <c r="F2335" s="202" t="s">
        <v>3420</v>
      </c>
      <c r="G2335" s="202" t="s">
        <v>295</v>
      </c>
      <c r="H2335" s="202" t="s">
        <v>549</v>
      </c>
      <c r="I2335" s="202" t="s">
        <v>4321</v>
      </c>
      <c r="J2335" s="202" t="s">
        <v>2838</v>
      </c>
      <c r="K2335" s="202" t="s">
        <v>3951</v>
      </c>
      <c r="L2335" s="202" t="s">
        <v>381</v>
      </c>
      <c r="M2335" s="202" t="s">
        <v>3952</v>
      </c>
      <c r="N2335" s="202" t="s">
        <v>295</v>
      </c>
      <c r="O2335" s="202" t="s">
        <v>243</v>
      </c>
      <c r="P2335" s="167"/>
      <c r="Q2335" s="202" t="s">
        <v>264</v>
      </c>
      <c r="R2335" s="202" t="s">
        <v>295</v>
      </c>
      <c r="S2335" s="213" t="b">
        <v>0</v>
      </c>
      <c r="T2335" s="167"/>
      <c r="V2335" s="212">
        <v>43567</v>
      </c>
      <c r="W2335" s="202" t="s">
        <v>295</v>
      </c>
      <c r="X2335"/>
      <c r="Z2335" s="202" t="s">
        <v>295</v>
      </c>
      <c r="AC2335" s="202" t="s">
        <v>5155</v>
      </c>
      <c r="AE2335" s="202" t="s">
        <v>295</v>
      </c>
      <c r="AF2335" s="202" t="s">
        <v>295</v>
      </c>
      <c r="AG2335" s="202" t="s">
        <v>295</v>
      </c>
      <c r="AH2335" s="214">
        <v>43649</v>
      </c>
      <c r="AI2335" s="202" t="s">
        <v>4934</v>
      </c>
      <c r="AJ2335" s="151" t="str">
        <f t="shared" si="36"/>
        <v>FS</v>
      </c>
      <c r="AK2335" s="151" t="b">
        <f>ISNUMBER(SEARCH("IRT",Table1[[#This Row],[Current_Status]]))</f>
        <v>0</v>
      </c>
      <c r="AL2335" s="152">
        <f>YEAR(Table1[[#This Row],[Project_Initiated]])</f>
        <v>2019</v>
      </c>
      <c r="AM2335" s="87">
        <v>43800</v>
      </c>
      <c r="AN2335" s="87" t="str">
        <f>IF(AND(Table1[[#This Row],[Completed Date]]&gt;="07/01/2019"+0,Table1[[#This Row],[Completed Date]]&lt;="6/30/2020"+0),"FY 19-20",IF(AND(Table1[[#This Row],[Completed Date]]&gt;="07/01/2018"+0,Table1[[#This Row],[Completed Date]]&lt;="6/30/2019"+0),"FY 18-19",""))</f>
        <v>FY 19-20</v>
      </c>
      <c r="AO2335" s="152" t="str">
        <f>IFERROR(FIND("R",Table1[[#This Row],[FS_Priority]]),"")</f>
        <v/>
      </c>
    </row>
    <row r="2336" spans="1:41" hidden="1" x14ac:dyDescent="0.25">
      <c r="A2336" s="202" t="s">
        <v>3212</v>
      </c>
      <c r="B2336" s="202" t="s">
        <v>295</v>
      </c>
      <c r="C2336" s="202" t="s">
        <v>3212</v>
      </c>
      <c r="D2336" s="213" t="b">
        <v>0</v>
      </c>
      <c r="E2336" s="202" t="s">
        <v>141</v>
      </c>
      <c r="F2336" s="202" t="s">
        <v>3385</v>
      </c>
      <c r="G2336" s="202" t="s">
        <v>295</v>
      </c>
      <c r="H2336" s="202" t="s">
        <v>536</v>
      </c>
      <c r="I2336" s="202" t="s">
        <v>4314</v>
      </c>
      <c r="J2336" s="202" t="s">
        <v>2820</v>
      </c>
      <c r="K2336" s="202" t="s">
        <v>3951</v>
      </c>
      <c r="L2336" s="202" t="s">
        <v>381</v>
      </c>
      <c r="M2336" s="202" t="s">
        <v>3954</v>
      </c>
      <c r="N2336" s="202" t="s">
        <v>295</v>
      </c>
      <c r="O2336" s="202" t="s">
        <v>243</v>
      </c>
      <c r="P2336" s="167"/>
      <c r="Q2336" s="202" t="s">
        <v>302</v>
      </c>
      <c r="R2336" s="202" t="s">
        <v>295</v>
      </c>
      <c r="S2336" s="213" t="b">
        <v>0</v>
      </c>
      <c r="T2336" s="167"/>
      <c r="V2336" s="214">
        <v>43572</v>
      </c>
      <c r="W2336" s="202" t="s">
        <v>295</v>
      </c>
      <c r="X2336" s="167"/>
      <c r="Y2336" s="167"/>
      <c r="Z2336" s="202" t="s">
        <v>295</v>
      </c>
      <c r="AC2336" s="202" t="s">
        <v>5176</v>
      </c>
      <c r="AE2336" s="202" t="s">
        <v>295</v>
      </c>
      <c r="AF2336" s="202" t="s">
        <v>295</v>
      </c>
      <c r="AG2336" s="202" t="s">
        <v>295</v>
      </c>
      <c r="AH2336"/>
      <c r="AI2336" s="202" t="s">
        <v>4934</v>
      </c>
      <c r="AJ2336" s="151" t="str">
        <f t="shared" si="36"/>
        <v>FS</v>
      </c>
      <c r="AK2336" s="151" t="b">
        <f>ISNUMBER(SEARCH("IRT",Table1[[#This Row],[Current_Status]]))</f>
        <v>0</v>
      </c>
      <c r="AL2336" s="152">
        <f>YEAR(Table1[[#This Row],[Project_Initiated]])</f>
        <v>2019</v>
      </c>
      <c r="AM2336" s="87">
        <v>43800</v>
      </c>
      <c r="AN2336" s="87" t="str">
        <f>IF(AND(Table1[[#This Row],[Completed Date]]&gt;="07/01/2019"+0,Table1[[#This Row],[Completed Date]]&lt;="6/30/2020"+0),"FY 19-20",IF(AND(Table1[[#This Row],[Completed Date]]&gt;="07/01/2018"+0,Table1[[#This Row],[Completed Date]]&lt;="6/30/2019"+0),"FY 18-19",""))</f>
        <v/>
      </c>
      <c r="AO2336" s="152" t="str">
        <f>IFERROR(FIND("R",Table1[[#This Row],[FS_Priority]]),"")</f>
        <v/>
      </c>
    </row>
    <row r="2337" spans="1:41" hidden="1" x14ac:dyDescent="0.25">
      <c r="A2337" s="202" t="s">
        <v>3213</v>
      </c>
      <c r="B2337" s="202" t="s">
        <v>295</v>
      </c>
      <c r="C2337" s="202" t="s">
        <v>3213</v>
      </c>
      <c r="D2337" s="213" t="b">
        <v>0</v>
      </c>
      <c r="E2337" s="202" t="s">
        <v>141</v>
      </c>
      <c r="F2337" s="202" t="s">
        <v>3397</v>
      </c>
      <c r="G2337" s="202" t="s">
        <v>295</v>
      </c>
      <c r="H2337" s="202" t="s">
        <v>549</v>
      </c>
      <c r="I2337" s="202" t="s">
        <v>4316</v>
      </c>
      <c r="J2337" s="202" t="s">
        <v>2838</v>
      </c>
      <c r="K2337" s="202" t="s">
        <v>3951</v>
      </c>
      <c r="L2337" s="202" t="s">
        <v>381</v>
      </c>
      <c r="M2337" s="202" t="s">
        <v>4010</v>
      </c>
      <c r="N2337" s="202" t="s">
        <v>295</v>
      </c>
      <c r="O2337" s="202" t="s">
        <v>243</v>
      </c>
      <c r="P2337" s="167"/>
      <c r="Q2337" s="202" t="s">
        <v>307</v>
      </c>
      <c r="R2337" s="202" t="s">
        <v>295</v>
      </c>
      <c r="S2337" s="213" t="b">
        <v>0</v>
      </c>
      <c r="T2337" s="167"/>
      <c r="V2337" s="212">
        <v>43574</v>
      </c>
      <c r="W2337" s="202" t="s">
        <v>295</v>
      </c>
      <c r="X2337" s="167"/>
      <c r="Y2337" s="167"/>
      <c r="Z2337" s="202" t="s">
        <v>295</v>
      </c>
      <c r="AC2337" s="202" t="s">
        <v>3696</v>
      </c>
      <c r="AE2337" s="202" t="s">
        <v>295</v>
      </c>
      <c r="AF2337" s="202" t="s">
        <v>295</v>
      </c>
      <c r="AG2337" s="202" t="s">
        <v>295</v>
      </c>
      <c r="AH2337" s="214">
        <v>43644</v>
      </c>
      <c r="AI2337" s="202" t="s">
        <v>4934</v>
      </c>
      <c r="AJ2337" s="151" t="str">
        <f t="shared" si="36"/>
        <v>FS</v>
      </c>
      <c r="AK2337" s="151" t="b">
        <f>ISNUMBER(SEARCH("IRT",Table1[[#This Row],[Current_Status]]))</f>
        <v>0</v>
      </c>
      <c r="AL2337" s="152">
        <f>YEAR(Table1[[#This Row],[Project_Initiated]])</f>
        <v>2019</v>
      </c>
      <c r="AM2337" s="87">
        <v>43800</v>
      </c>
      <c r="AN2337" s="87" t="str">
        <f>IF(AND(Table1[[#This Row],[Completed Date]]&gt;="07/01/2019"+0,Table1[[#This Row],[Completed Date]]&lt;="6/30/2020"+0),"FY 19-20",IF(AND(Table1[[#This Row],[Completed Date]]&gt;="07/01/2018"+0,Table1[[#This Row],[Completed Date]]&lt;="6/30/2019"+0),"FY 18-19",""))</f>
        <v>FY 18-19</v>
      </c>
      <c r="AO2337" s="152" t="str">
        <f>IFERROR(FIND("R",Table1[[#This Row],[FS_Priority]]),"")</f>
        <v/>
      </c>
    </row>
    <row r="2338" spans="1:41" hidden="1" x14ac:dyDescent="0.25">
      <c r="A2338" s="202" t="s">
        <v>3210</v>
      </c>
      <c r="B2338" s="202" t="s">
        <v>295</v>
      </c>
      <c r="C2338" s="202" t="s">
        <v>3210</v>
      </c>
      <c r="D2338" s="213" t="b">
        <v>0</v>
      </c>
      <c r="E2338" s="202" t="s">
        <v>76</v>
      </c>
      <c r="F2338" s="202" t="s">
        <v>3328</v>
      </c>
      <c r="G2338" s="202" t="s">
        <v>295</v>
      </c>
      <c r="H2338" s="202" t="s">
        <v>369</v>
      </c>
      <c r="I2338" s="202" t="s">
        <v>4311</v>
      </c>
      <c r="J2338" s="202" t="s">
        <v>2838</v>
      </c>
      <c r="K2338" s="202" t="s">
        <v>3856</v>
      </c>
      <c r="L2338" s="202" t="s">
        <v>77</v>
      </c>
      <c r="M2338" s="202" t="s">
        <v>3859</v>
      </c>
      <c r="N2338" s="202" t="s">
        <v>295</v>
      </c>
      <c r="O2338" s="202" t="s">
        <v>243</v>
      </c>
      <c r="P2338" s="167"/>
      <c r="Q2338" s="202" t="s">
        <v>328</v>
      </c>
      <c r="R2338" s="202" t="s">
        <v>295</v>
      </c>
      <c r="S2338" s="213" t="b">
        <v>0</v>
      </c>
      <c r="T2338" s="167"/>
      <c r="V2338" s="212">
        <v>43577</v>
      </c>
      <c r="W2338" s="202" t="s">
        <v>295</v>
      </c>
      <c r="X2338" s="167"/>
      <c r="Y2338" s="167"/>
      <c r="Z2338" s="202" t="s">
        <v>295</v>
      </c>
      <c r="AC2338" s="202" t="s">
        <v>3693</v>
      </c>
      <c r="AE2338" s="202" t="s">
        <v>295</v>
      </c>
      <c r="AF2338" s="202" t="s">
        <v>295</v>
      </c>
      <c r="AG2338" s="202" t="s">
        <v>295</v>
      </c>
      <c r="AH2338" s="214">
        <v>43644</v>
      </c>
      <c r="AI2338" s="202" t="s">
        <v>4934</v>
      </c>
      <c r="AJ2338" s="151" t="str">
        <f t="shared" si="36"/>
        <v>FS</v>
      </c>
      <c r="AK2338" s="151" t="b">
        <f>ISNUMBER(SEARCH("IRT",Table1[[#This Row],[Current_Status]]))</f>
        <v>0</v>
      </c>
      <c r="AL2338" s="152">
        <f>YEAR(Table1[[#This Row],[Project_Initiated]])</f>
        <v>2019</v>
      </c>
      <c r="AM2338" s="87">
        <v>43800</v>
      </c>
      <c r="AN2338" s="87" t="str">
        <f>IF(AND(Table1[[#This Row],[Completed Date]]&gt;="07/01/2019"+0,Table1[[#This Row],[Completed Date]]&lt;="6/30/2020"+0),"FY 19-20",IF(AND(Table1[[#This Row],[Completed Date]]&gt;="07/01/2018"+0,Table1[[#This Row],[Completed Date]]&lt;="6/30/2019"+0),"FY 18-19",""))</f>
        <v>FY 18-19</v>
      </c>
      <c r="AO2338" s="152" t="str">
        <f>IFERROR(FIND("R",Table1[[#This Row],[FS_Priority]]),"")</f>
        <v/>
      </c>
    </row>
    <row r="2339" spans="1:41" hidden="1" x14ac:dyDescent="0.25">
      <c r="A2339" s="202" t="s">
        <v>3668</v>
      </c>
      <c r="B2339" s="202" t="s">
        <v>295</v>
      </c>
      <c r="C2339" s="202" t="s">
        <v>3668</v>
      </c>
      <c r="D2339" s="213" t="b">
        <v>0</v>
      </c>
      <c r="E2339" s="202" t="s">
        <v>141</v>
      </c>
      <c r="F2339" s="202" t="s">
        <v>3669</v>
      </c>
      <c r="G2339" s="202" t="s">
        <v>3697</v>
      </c>
      <c r="H2339" s="202" t="s">
        <v>549</v>
      </c>
      <c r="I2339" s="202" t="s">
        <v>4327</v>
      </c>
      <c r="J2339" s="202" t="s">
        <v>2838</v>
      </c>
      <c r="K2339" s="202" t="s">
        <v>3951</v>
      </c>
      <c r="L2339" s="202" t="s">
        <v>381</v>
      </c>
      <c r="M2339" s="202" t="s">
        <v>3954</v>
      </c>
      <c r="N2339" s="202" t="s">
        <v>295</v>
      </c>
      <c r="O2339" s="202" t="s">
        <v>263</v>
      </c>
      <c r="Q2339" s="202" t="s">
        <v>328</v>
      </c>
      <c r="R2339" s="202" t="s">
        <v>295</v>
      </c>
      <c r="S2339" s="213" t="b">
        <v>0</v>
      </c>
      <c r="V2339" s="212">
        <v>43578</v>
      </c>
      <c r="W2339" s="202" t="s">
        <v>295</v>
      </c>
      <c r="X2339"/>
      <c r="Z2339" s="202" t="s">
        <v>295</v>
      </c>
      <c r="AC2339" s="202" t="s">
        <v>5177</v>
      </c>
      <c r="AD2339" s="214">
        <v>43643</v>
      </c>
      <c r="AE2339" s="202" t="s">
        <v>257</v>
      </c>
      <c r="AF2339" s="202" t="s">
        <v>5178</v>
      </c>
      <c r="AG2339" s="202" t="s">
        <v>2884</v>
      </c>
      <c r="AH2339" s="212">
        <v>43788</v>
      </c>
      <c r="AI2339" s="202" t="s">
        <v>4934</v>
      </c>
      <c r="AJ2339" s="151" t="str">
        <f t="shared" si="36"/>
        <v>FS</v>
      </c>
      <c r="AK2339" s="151" t="b">
        <f>ISNUMBER(SEARCH("IRT",Table1[[#This Row],[Current_Status]]))</f>
        <v>0</v>
      </c>
      <c r="AL2339" s="152">
        <f>YEAR(Table1[[#This Row],[Project_Initiated]])</f>
        <v>2019</v>
      </c>
      <c r="AM2339" s="87">
        <v>43800</v>
      </c>
      <c r="AN2339" s="87" t="str">
        <f>IF(AND(Table1[[#This Row],[Completed Date]]&gt;="07/01/2019"+0,Table1[[#This Row],[Completed Date]]&lt;="6/30/2020"+0),"FY 19-20",IF(AND(Table1[[#This Row],[Completed Date]]&gt;="07/01/2018"+0,Table1[[#This Row],[Completed Date]]&lt;="6/30/2019"+0),"FY 18-19",""))</f>
        <v>FY 19-20</v>
      </c>
      <c r="AO2339" s="152" t="str">
        <f>IFERROR(FIND("R",Table1[[#This Row],[FS_Priority]]),"")</f>
        <v/>
      </c>
    </row>
    <row r="2340" spans="1:41" hidden="1" x14ac:dyDescent="0.25">
      <c r="A2340" s="202" t="s">
        <v>3757</v>
      </c>
      <c r="B2340" s="202" t="s">
        <v>295</v>
      </c>
      <c r="C2340" s="202" t="s">
        <v>3757</v>
      </c>
      <c r="D2340" s="213" t="b">
        <v>0</v>
      </c>
      <c r="E2340" s="202" t="s">
        <v>151</v>
      </c>
      <c r="F2340" s="202" t="s">
        <v>3758</v>
      </c>
      <c r="G2340" s="202" t="s">
        <v>4476</v>
      </c>
      <c r="H2340" s="202" t="s">
        <v>544</v>
      </c>
      <c r="I2340" s="202" t="s">
        <v>4389</v>
      </c>
      <c r="J2340" s="202" t="s">
        <v>2854</v>
      </c>
      <c r="K2340" s="202" t="s">
        <v>4035</v>
      </c>
      <c r="L2340" s="202" t="s">
        <v>153</v>
      </c>
      <c r="M2340" s="202" t="s">
        <v>4040</v>
      </c>
      <c r="N2340" s="202" t="s">
        <v>295</v>
      </c>
      <c r="O2340" s="202" t="s">
        <v>4379</v>
      </c>
      <c r="Q2340" s="202" t="s">
        <v>3759</v>
      </c>
      <c r="R2340" s="202" t="s">
        <v>295</v>
      </c>
      <c r="S2340" s="213" t="b">
        <v>0</v>
      </c>
      <c r="V2340" s="212">
        <v>43581</v>
      </c>
      <c r="W2340" s="202" t="s">
        <v>295</v>
      </c>
      <c r="X2340"/>
      <c r="Z2340" s="202" t="s">
        <v>295</v>
      </c>
      <c r="AC2340" s="202" t="s">
        <v>295</v>
      </c>
      <c r="AE2340" s="202" t="s">
        <v>583</v>
      </c>
      <c r="AF2340" s="202" t="s">
        <v>2807</v>
      </c>
      <c r="AG2340" s="202" t="s">
        <v>2883</v>
      </c>
      <c r="AH2340" s="212">
        <v>43726</v>
      </c>
      <c r="AI2340" s="202" t="s">
        <v>4934</v>
      </c>
      <c r="AJ2340" s="151" t="str">
        <f t="shared" si="36"/>
        <v>FS</v>
      </c>
      <c r="AK2340" s="151" t="b">
        <f>ISNUMBER(SEARCH("IRT",Table1[[#This Row],[Current_Status]]))</f>
        <v>0</v>
      </c>
      <c r="AL2340" s="152">
        <f>YEAR(Table1[[#This Row],[Project_Initiated]])</f>
        <v>2019</v>
      </c>
      <c r="AM2340" s="87">
        <v>43800</v>
      </c>
      <c r="AN2340" s="87" t="str">
        <f>IF(AND(Table1[[#This Row],[Completed Date]]&gt;="07/01/2019"+0,Table1[[#This Row],[Completed Date]]&lt;="6/30/2020"+0),"FY 19-20",IF(AND(Table1[[#This Row],[Completed Date]]&gt;="07/01/2018"+0,Table1[[#This Row],[Completed Date]]&lt;="6/30/2019"+0),"FY 18-19",""))</f>
        <v>FY 19-20</v>
      </c>
      <c r="AO2340" s="152">
        <f>IFERROR(FIND("R",Table1[[#This Row],[FS_Priority]]),"")</f>
        <v>1</v>
      </c>
    </row>
    <row r="2341" spans="1:41" hidden="1" x14ac:dyDescent="0.25">
      <c r="A2341" s="202" t="s">
        <v>3205</v>
      </c>
      <c r="B2341" s="202" t="s">
        <v>295</v>
      </c>
      <c r="C2341" s="202" t="s">
        <v>3205</v>
      </c>
      <c r="D2341" s="213" t="b">
        <v>0</v>
      </c>
      <c r="E2341" s="202" t="s">
        <v>76</v>
      </c>
      <c r="F2341" s="202" t="s">
        <v>3317</v>
      </c>
      <c r="G2341" s="202" t="s">
        <v>295</v>
      </c>
      <c r="H2341" s="202" t="s">
        <v>1092</v>
      </c>
      <c r="I2341" s="202" t="s">
        <v>4306</v>
      </c>
      <c r="J2341" s="202" t="s">
        <v>2838</v>
      </c>
      <c r="K2341" s="202" t="s">
        <v>3856</v>
      </c>
      <c r="L2341" s="202" t="s">
        <v>77</v>
      </c>
      <c r="M2341" s="202" t="s">
        <v>3896</v>
      </c>
      <c r="N2341" s="202" t="s">
        <v>295</v>
      </c>
      <c r="O2341" s="202" t="s">
        <v>243</v>
      </c>
      <c r="Q2341" s="202" t="s">
        <v>264</v>
      </c>
      <c r="R2341" s="202" t="s">
        <v>295</v>
      </c>
      <c r="S2341" s="213" t="b">
        <v>0</v>
      </c>
      <c r="V2341" s="212">
        <v>43588</v>
      </c>
      <c r="W2341" s="202" t="s">
        <v>295</v>
      </c>
      <c r="X2341"/>
      <c r="Z2341" s="202" t="s">
        <v>295</v>
      </c>
      <c r="AC2341" s="202" t="s">
        <v>4394</v>
      </c>
      <c r="AD2341" s="167"/>
      <c r="AE2341" s="202" t="s">
        <v>295</v>
      </c>
      <c r="AF2341" s="202" t="s">
        <v>295</v>
      </c>
      <c r="AG2341" s="202" t="s">
        <v>295</v>
      </c>
      <c r="AH2341" s="214">
        <v>43662</v>
      </c>
      <c r="AI2341" s="202" t="s">
        <v>4934</v>
      </c>
      <c r="AJ2341" s="151" t="str">
        <f t="shared" si="36"/>
        <v>FS</v>
      </c>
      <c r="AK2341" s="151" t="b">
        <f>ISNUMBER(SEARCH("IRT",Table1[[#This Row],[Current_Status]]))</f>
        <v>0</v>
      </c>
      <c r="AL2341" s="152">
        <f>YEAR(Table1[[#This Row],[Project_Initiated]])</f>
        <v>2019</v>
      </c>
      <c r="AM2341" s="87">
        <v>43800</v>
      </c>
      <c r="AN2341" s="87" t="str">
        <f>IF(AND(Table1[[#This Row],[Completed Date]]&gt;="07/01/2019"+0,Table1[[#This Row],[Completed Date]]&lt;="6/30/2020"+0),"FY 19-20",IF(AND(Table1[[#This Row],[Completed Date]]&gt;="07/01/2018"+0,Table1[[#This Row],[Completed Date]]&lt;="6/30/2019"+0),"FY 18-19",""))</f>
        <v>FY 19-20</v>
      </c>
      <c r="AO2341" s="152" t="str">
        <f>IFERROR(FIND("R",Table1[[#This Row],[FS_Priority]]),"")</f>
        <v/>
      </c>
    </row>
    <row r="2342" spans="1:41" hidden="1" x14ac:dyDescent="0.25">
      <c r="A2342" s="202" t="s">
        <v>3237</v>
      </c>
      <c r="B2342" s="202" t="s">
        <v>295</v>
      </c>
      <c r="C2342" s="202" t="s">
        <v>3237</v>
      </c>
      <c r="D2342" s="213" t="b">
        <v>0</v>
      </c>
      <c r="E2342" s="202" t="s">
        <v>4804</v>
      </c>
      <c r="F2342" s="202" t="s">
        <v>3585</v>
      </c>
      <c r="G2342" s="202" t="s">
        <v>295</v>
      </c>
      <c r="H2342" s="202" t="s">
        <v>553</v>
      </c>
      <c r="I2342" s="202" t="s">
        <v>4344</v>
      </c>
      <c r="J2342" s="202" t="s">
        <v>2838</v>
      </c>
      <c r="K2342" s="202" t="s">
        <v>3793</v>
      </c>
      <c r="L2342" s="202" t="s">
        <v>332</v>
      </c>
      <c r="M2342" s="202" t="s">
        <v>4345</v>
      </c>
      <c r="N2342" s="202" t="s">
        <v>295</v>
      </c>
      <c r="O2342" s="202" t="s">
        <v>243</v>
      </c>
      <c r="Q2342" s="202" t="s">
        <v>3586</v>
      </c>
      <c r="R2342" s="202" t="s">
        <v>295</v>
      </c>
      <c r="S2342" s="213" t="b">
        <v>0</v>
      </c>
      <c r="V2342" s="212">
        <v>43594</v>
      </c>
      <c r="W2342" s="202" t="s">
        <v>295</v>
      </c>
      <c r="X2342"/>
      <c r="Z2342" s="202" t="s">
        <v>295</v>
      </c>
      <c r="AC2342" s="202" t="s">
        <v>4406</v>
      </c>
      <c r="AE2342" s="202" t="s">
        <v>295</v>
      </c>
      <c r="AF2342" s="202" t="s">
        <v>295</v>
      </c>
      <c r="AG2342" s="202" t="s">
        <v>295</v>
      </c>
      <c r="AH2342" s="212">
        <v>43668</v>
      </c>
      <c r="AI2342" s="202" t="s">
        <v>4934</v>
      </c>
      <c r="AJ2342" s="151" t="str">
        <f t="shared" si="36"/>
        <v>FS</v>
      </c>
      <c r="AK2342" s="151" t="b">
        <f>ISNUMBER(SEARCH("IRT",Table1[[#This Row],[Current_Status]]))</f>
        <v>0</v>
      </c>
      <c r="AL2342" s="152">
        <f>YEAR(Table1[[#This Row],[Project_Initiated]])</f>
        <v>2019</v>
      </c>
      <c r="AM2342" s="87">
        <v>43800</v>
      </c>
      <c r="AN2342" s="87" t="str">
        <f>IF(AND(Table1[[#This Row],[Completed Date]]&gt;="07/01/2019"+0,Table1[[#This Row],[Completed Date]]&lt;="6/30/2020"+0),"FY 19-20",IF(AND(Table1[[#This Row],[Completed Date]]&gt;="07/01/2018"+0,Table1[[#This Row],[Completed Date]]&lt;="6/30/2019"+0),"FY 18-19",""))</f>
        <v>FY 19-20</v>
      </c>
      <c r="AO2342" s="152">
        <f>IFERROR(FIND("R",Table1[[#This Row],[FS_Priority]]),"")</f>
        <v>1</v>
      </c>
    </row>
    <row r="2343" spans="1:41" hidden="1" x14ac:dyDescent="0.25">
      <c r="A2343" s="202" t="s">
        <v>3661</v>
      </c>
      <c r="B2343" s="202" t="s">
        <v>295</v>
      </c>
      <c r="C2343" s="202" t="s">
        <v>3661</v>
      </c>
      <c r="D2343" s="213" t="b">
        <v>0</v>
      </c>
      <c r="E2343" s="202" t="s">
        <v>76</v>
      </c>
      <c r="F2343" s="202" t="s">
        <v>3662</v>
      </c>
      <c r="G2343" s="202" t="s">
        <v>4477</v>
      </c>
      <c r="H2343" s="202" t="s">
        <v>369</v>
      </c>
      <c r="I2343" s="202" t="s">
        <v>4303</v>
      </c>
      <c r="J2343" s="202" t="s">
        <v>2820</v>
      </c>
      <c r="K2343" s="202" t="s">
        <v>3856</v>
      </c>
      <c r="L2343" s="202" t="s">
        <v>77</v>
      </c>
      <c r="M2343" s="202" t="s">
        <v>4304</v>
      </c>
      <c r="N2343" s="202" t="s">
        <v>295</v>
      </c>
      <c r="O2343" s="202" t="s">
        <v>263</v>
      </c>
      <c r="Q2343" s="202" t="s">
        <v>320</v>
      </c>
      <c r="R2343" s="202" t="s">
        <v>295</v>
      </c>
      <c r="S2343" s="213" t="b">
        <v>0</v>
      </c>
      <c r="V2343" s="212">
        <v>43594</v>
      </c>
      <c r="W2343" s="202" t="s">
        <v>295</v>
      </c>
      <c r="X2343"/>
      <c r="Z2343" s="202" t="s">
        <v>295</v>
      </c>
      <c r="AC2343" s="202" t="s">
        <v>5179</v>
      </c>
      <c r="AD2343" s="214">
        <v>43679</v>
      </c>
      <c r="AE2343" s="202" t="s">
        <v>583</v>
      </c>
      <c r="AF2343" s="202" t="s">
        <v>5180</v>
      </c>
      <c r="AG2343" s="202" t="s">
        <v>2884</v>
      </c>
      <c r="AH2343" s="167"/>
      <c r="AI2343" s="202" t="s">
        <v>4934</v>
      </c>
      <c r="AJ2343" s="151" t="str">
        <f t="shared" si="36"/>
        <v>FS</v>
      </c>
      <c r="AK2343" s="151" t="b">
        <f>ISNUMBER(SEARCH("IRT",Table1[[#This Row],[Current_Status]]))</f>
        <v>0</v>
      </c>
      <c r="AL2343" s="152">
        <f>YEAR(Table1[[#This Row],[Project_Initiated]])</f>
        <v>2019</v>
      </c>
      <c r="AM2343" s="87">
        <v>43800</v>
      </c>
      <c r="AN2343" s="87" t="str">
        <f>IF(AND(Table1[[#This Row],[Completed Date]]&gt;="07/01/2019"+0,Table1[[#This Row],[Completed Date]]&lt;="6/30/2020"+0),"FY 19-20",IF(AND(Table1[[#This Row],[Completed Date]]&gt;="07/01/2018"+0,Table1[[#This Row],[Completed Date]]&lt;="6/30/2019"+0),"FY 18-19",""))</f>
        <v/>
      </c>
      <c r="AO2343" s="152" t="str">
        <f>IFERROR(FIND("R",Table1[[#This Row],[FS_Priority]]),"")</f>
        <v/>
      </c>
    </row>
    <row r="2344" spans="1:41" hidden="1" x14ac:dyDescent="0.25">
      <c r="A2344" s="202" t="s">
        <v>3663</v>
      </c>
      <c r="B2344" s="202" t="s">
        <v>295</v>
      </c>
      <c r="C2344" s="202" t="s">
        <v>3663</v>
      </c>
      <c r="D2344" s="213" t="b">
        <v>0</v>
      </c>
      <c r="E2344" s="202" t="s">
        <v>76</v>
      </c>
      <c r="F2344" s="202" t="s">
        <v>3664</v>
      </c>
      <c r="G2344" s="202" t="s">
        <v>4479</v>
      </c>
      <c r="H2344" s="202" t="s">
        <v>369</v>
      </c>
      <c r="I2344" s="202" t="s">
        <v>4305</v>
      </c>
      <c r="J2344" s="202" t="s">
        <v>2820</v>
      </c>
      <c r="K2344" s="202" t="s">
        <v>3856</v>
      </c>
      <c r="L2344" s="202" t="s">
        <v>77</v>
      </c>
      <c r="M2344" s="202" t="s">
        <v>4304</v>
      </c>
      <c r="N2344" s="202" t="s">
        <v>295</v>
      </c>
      <c r="O2344" s="202" t="s">
        <v>263</v>
      </c>
      <c r="Q2344" s="202" t="s">
        <v>264</v>
      </c>
      <c r="R2344" s="202" t="s">
        <v>295</v>
      </c>
      <c r="S2344" s="213" t="b">
        <v>0</v>
      </c>
      <c r="V2344" s="212">
        <v>43594</v>
      </c>
      <c r="W2344" s="202" t="s">
        <v>295</v>
      </c>
      <c r="X2344"/>
      <c r="Z2344" s="202" t="s">
        <v>295</v>
      </c>
      <c r="AC2344" s="202" t="s">
        <v>5181</v>
      </c>
      <c r="AD2344" s="214">
        <v>43683</v>
      </c>
      <c r="AE2344" s="202" t="s">
        <v>583</v>
      </c>
      <c r="AF2344" s="202" t="s">
        <v>5182</v>
      </c>
      <c r="AG2344" s="202" t="s">
        <v>2884</v>
      </c>
      <c r="AH2344" s="167"/>
      <c r="AI2344" s="202" t="s">
        <v>4934</v>
      </c>
      <c r="AJ2344" s="151" t="str">
        <f t="shared" si="36"/>
        <v>FS</v>
      </c>
      <c r="AK2344" s="151" t="b">
        <f>ISNUMBER(SEARCH("IRT",Table1[[#This Row],[Current_Status]]))</f>
        <v>0</v>
      </c>
      <c r="AL2344" s="152">
        <f>YEAR(Table1[[#This Row],[Project_Initiated]])</f>
        <v>2019</v>
      </c>
      <c r="AM2344" s="87">
        <v>43800</v>
      </c>
      <c r="AN2344" s="87" t="str">
        <f>IF(AND(Table1[[#This Row],[Completed Date]]&gt;="07/01/2019"+0,Table1[[#This Row],[Completed Date]]&lt;="6/30/2020"+0),"FY 19-20",IF(AND(Table1[[#This Row],[Completed Date]]&gt;="07/01/2018"+0,Table1[[#This Row],[Completed Date]]&lt;="6/30/2019"+0),"FY 18-19",""))</f>
        <v/>
      </c>
      <c r="AO2344" s="152" t="str">
        <f>IFERROR(FIND("R",Table1[[#This Row],[FS_Priority]]),"")</f>
        <v/>
      </c>
    </row>
    <row r="2345" spans="1:41" hidden="1" x14ac:dyDescent="0.25">
      <c r="A2345" s="202" t="s">
        <v>4535</v>
      </c>
      <c r="B2345" s="202" t="s">
        <v>295</v>
      </c>
      <c r="C2345" s="202" t="s">
        <v>4535</v>
      </c>
      <c r="D2345" s="213" t="b">
        <v>0</v>
      </c>
      <c r="E2345" s="202" t="s">
        <v>76</v>
      </c>
      <c r="F2345" s="202" t="s">
        <v>4607</v>
      </c>
      <c r="G2345" s="202" t="s">
        <v>295</v>
      </c>
      <c r="H2345" s="202" t="s">
        <v>369</v>
      </c>
      <c r="I2345" s="202" t="s">
        <v>4608</v>
      </c>
      <c r="J2345" s="202" t="s">
        <v>2865</v>
      </c>
      <c r="K2345" s="202" t="s">
        <v>3856</v>
      </c>
      <c r="L2345" s="202" t="s">
        <v>77</v>
      </c>
      <c r="M2345" s="202" t="s">
        <v>4304</v>
      </c>
      <c r="N2345" s="202" t="s">
        <v>295</v>
      </c>
      <c r="O2345" s="202" t="s">
        <v>263</v>
      </c>
      <c r="Q2345" s="202" t="s">
        <v>320</v>
      </c>
      <c r="R2345" s="202" t="s">
        <v>295</v>
      </c>
      <c r="S2345" s="213" t="b">
        <v>0</v>
      </c>
      <c r="V2345" s="212">
        <v>43594</v>
      </c>
      <c r="W2345" s="202" t="s">
        <v>295</v>
      </c>
      <c r="X2345"/>
      <c r="Z2345" s="202" t="s">
        <v>295</v>
      </c>
      <c r="AC2345" s="202" t="s">
        <v>5010</v>
      </c>
      <c r="AD2345" s="214">
        <v>43735</v>
      </c>
      <c r="AE2345" s="202" t="s">
        <v>583</v>
      </c>
      <c r="AF2345" s="202" t="s">
        <v>5183</v>
      </c>
      <c r="AG2345" s="202" t="s">
        <v>2884</v>
      </c>
      <c r="AH2345" s="167"/>
      <c r="AI2345" s="202" t="s">
        <v>4787</v>
      </c>
      <c r="AJ2345" s="151" t="str">
        <f t="shared" si="36"/>
        <v>FS</v>
      </c>
      <c r="AK2345" s="151" t="b">
        <f>ISNUMBER(SEARCH("IRT",Table1[[#This Row],[Current_Status]]))</f>
        <v>0</v>
      </c>
      <c r="AL2345" s="152">
        <f>YEAR(Table1[[#This Row],[Project_Initiated]])</f>
        <v>2019</v>
      </c>
      <c r="AM2345" s="87">
        <v>43800</v>
      </c>
      <c r="AN2345" s="87" t="str">
        <f>IF(AND(Table1[[#This Row],[Completed Date]]&gt;="07/01/2019"+0,Table1[[#This Row],[Completed Date]]&lt;="6/30/2020"+0),"FY 19-20",IF(AND(Table1[[#This Row],[Completed Date]]&gt;="07/01/2018"+0,Table1[[#This Row],[Completed Date]]&lt;="6/30/2019"+0),"FY 18-19",""))</f>
        <v/>
      </c>
      <c r="AO2345" s="152" t="str">
        <f>IFERROR(FIND("R",Table1[[#This Row],[FS_Priority]]),"")</f>
        <v/>
      </c>
    </row>
    <row r="2346" spans="1:41" hidden="1" x14ac:dyDescent="0.25">
      <c r="A2346" s="202" t="s">
        <v>3214</v>
      </c>
      <c r="B2346" s="202" t="s">
        <v>295</v>
      </c>
      <c r="C2346" s="202" t="s">
        <v>3214</v>
      </c>
      <c r="D2346" s="213" t="b">
        <v>0</v>
      </c>
      <c r="E2346" s="202" t="s">
        <v>141</v>
      </c>
      <c r="F2346" s="202" t="s">
        <v>3401</v>
      </c>
      <c r="G2346" s="202" t="s">
        <v>295</v>
      </c>
      <c r="H2346" s="202" t="s">
        <v>408</v>
      </c>
      <c r="I2346" s="202" t="s">
        <v>4317</v>
      </c>
      <c r="J2346" s="202" t="s">
        <v>2838</v>
      </c>
      <c r="K2346" s="202" t="s">
        <v>3951</v>
      </c>
      <c r="L2346" s="202" t="s">
        <v>381</v>
      </c>
      <c r="M2346" s="202" t="s">
        <v>3958</v>
      </c>
      <c r="N2346" s="202" t="s">
        <v>295</v>
      </c>
      <c r="O2346" s="202" t="s">
        <v>243</v>
      </c>
      <c r="Q2346" s="202" t="s">
        <v>309</v>
      </c>
      <c r="R2346" s="202" t="s">
        <v>295</v>
      </c>
      <c r="S2346" s="213" t="b">
        <v>1</v>
      </c>
      <c r="V2346" s="212">
        <v>43595</v>
      </c>
      <c r="W2346" s="202" t="s">
        <v>295</v>
      </c>
      <c r="X2346"/>
      <c r="Z2346" s="202" t="s">
        <v>295</v>
      </c>
      <c r="AC2346" s="202" t="s">
        <v>3665</v>
      </c>
      <c r="AE2346" s="202" t="s">
        <v>295</v>
      </c>
      <c r="AF2346" s="202" t="s">
        <v>295</v>
      </c>
      <c r="AG2346" s="202" t="s">
        <v>295</v>
      </c>
      <c r="AH2346" s="212">
        <v>43634</v>
      </c>
      <c r="AI2346" s="202" t="s">
        <v>4934</v>
      </c>
      <c r="AJ2346" s="151" t="str">
        <f t="shared" si="36"/>
        <v>FS</v>
      </c>
      <c r="AK2346" s="151" t="b">
        <f>ISNUMBER(SEARCH("IRT",Table1[[#This Row],[Current_Status]]))</f>
        <v>0</v>
      </c>
      <c r="AL2346" s="152">
        <f>YEAR(Table1[[#This Row],[Project_Initiated]])</f>
        <v>2019</v>
      </c>
      <c r="AM2346" s="87">
        <v>43800</v>
      </c>
      <c r="AN2346" s="87" t="str">
        <f>IF(AND(Table1[[#This Row],[Completed Date]]&gt;="07/01/2019"+0,Table1[[#This Row],[Completed Date]]&lt;="6/30/2020"+0),"FY 19-20",IF(AND(Table1[[#This Row],[Completed Date]]&gt;="07/01/2018"+0,Table1[[#This Row],[Completed Date]]&lt;="6/30/2019"+0),"FY 18-19",""))</f>
        <v>FY 18-19</v>
      </c>
      <c r="AO2346" s="152" t="str">
        <f>IFERROR(FIND("R",Table1[[#This Row],[FS_Priority]]),"")</f>
        <v/>
      </c>
    </row>
    <row r="2347" spans="1:41" hidden="1" x14ac:dyDescent="0.25">
      <c r="A2347" s="202" t="s">
        <v>3220</v>
      </c>
      <c r="B2347" s="202" t="s">
        <v>295</v>
      </c>
      <c r="C2347" s="202" t="s">
        <v>3220</v>
      </c>
      <c r="D2347" s="213" t="b">
        <v>0</v>
      </c>
      <c r="E2347" s="202" t="s">
        <v>141</v>
      </c>
      <c r="F2347" s="202" t="s">
        <v>3425</v>
      </c>
      <c r="G2347" s="202" t="s">
        <v>295</v>
      </c>
      <c r="H2347" s="202" t="s">
        <v>549</v>
      </c>
      <c r="I2347" s="202" t="s">
        <v>4324</v>
      </c>
      <c r="J2347" s="202" t="s">
        <v>2838</v>
      </c>
      <c r="K2347" s="202" t="s">
        <v>3951</v>
      </c>
      <c r="L2347" s="202" t="s">
        <v>381</v>
      </c>
      <c r="M2347" s="202" t="s">
        <v>3957</v>
      </c>
      <c r="N2347" s="202" t="s">
        <v>295</v>
      </c>
      <c r="O2347" s="202" t="s">
        <v>243</v>
      </c>
      <c r="Q2347" s="202" t="s">
        <v>324</v>
      </c>
      <c r="R2347" s="202" t="s">
        <v>295</v>
      </c>
      <c r="S2347" s="213" t="b">
        <v>0</v>
      </c>
      <c r="V2347" s="212">
        <v>43595</v>
      </c>
      <c r="W2347" s="202" t="s">
        <v>295</v>
      </c>
      <c r="X2347"/>
      <c r="Z2347" s="202" t="s">
        <v>295</v>
      </c>
      <c r="AC2347" s="202" t="s">
        <v>3683</v>
      </c>
      <c r="AE2347" s="202" t="s">
        <v>295</v>
      </c>
      <c r="AF2347" s="202" t="s">
        <v>295</v>
      </c>
      <c r="AG2347" s="202" t="s">
        <v>295</v>
      </c>
      <c r="AH2347" s="212">
        <v>43636</v>
      </c>
      <c r="AI2347" s="202" t="s">
        <v>4934</v>
      </c>
      <c r="AJ2347" s="151" t="str">
        <f t="shared" si="36"/>
        <v>FS</v>
      </c>
      <c r="AK2347" s="151" t="b">
        <f>ISNUMBER(SEARCH("IRT",Table1[[#This Row],[Current_Status]]))</f>
        <v>0</v>
      </c>
      <c r="AL2347" s="152">
        <f>YEAR(Table1[[#This Row],[Project_Initiated]])</f>
        <v>2019</v>
      </c>
      <c r="AM2347" s="87">
        <v>43800</v>
      </c>
      <c r="AN2347" s="87" t="str">
        <f>IF(AND(Table1[[#This Row],[Completed Date]]&gt;="07/01/2019"+0,Table1[[#This Row],[Completed Date]]&lt;="6/30/2020"+0),"FY 19-20",IF(AND(Table1[[#This Row],[Completed Date]]&gt;="07/01/2018"+0,Table1[[#This Row],[Completed Date]]&lt;="6/30/2019"+0),"FY 18-19",""))</f>
        <v>FY 18-19</v>
      </c>
      <c r="AO2347" s="152" t="str">
        <f>IFERROR(FIND("R",Table1[[#This Row],[FS_Priority]]),"")</f>
        <v/>
      </c>
    </row>
    <row r="2348" spans="1:41" hidden="1" x14ac:dyDescent="0.25">
      <c r="A2348" s="202" t="s">
        <v>3219</v>
      </c>
      <c r="B2348" s="202" t="s">
        <v>295</v>
      </c>
      <c r="C2348" s="202" t="s">
        <v>3219</v>
      </c>
      <c r="D2348" s="213" t="b">
        <v>0</v>
      </c>
      <c r="E2348" s="202" t="s">
        <v>141</v>
      </c>
      <c r="F2348" s="202" t="s">
        <v>3421</v>
      </c>
      <c r="G2348" s="202" t="s">
        <v>295</v>
      </c>
      <c r="H2348" s="202" t="s">
        <v>536</v>
      </c>
      <c r="I2348" s="202" t="s">
        <v>4322</v>
      </c>
      <c r="J2348" s="202" t="s">
        <v>2854</v>
      </c>
      <c r="K2348" s="202" t="s">
        <v>3951</v>
      </c>
      <c r="L2348" s="202" t="s">
        <v>381</v>
      </c>
      <c r="M2348" s="202" t="s">
        <v>4315</v>
      </c>
      <c r="N2348" s="202" t="s">
        <v>295</v>
      </c>
      <c r="O2348" s="202" t="s">
        <v>243</v>
      </c>
      <c r="Q2348" s="202" t="s">
        <v>323</v>
      </c>
      <c r="R2348" s="202" t="s">
        <v>295</v>
      </c>
      <c r="S2348" s="213" t="b">
        <v>0</v>
      </c>
      <c r="V2348" s="212">
        <v>43595</v>
      </c>
      <c r="W2348" s="202" t="s">
        <v>295</v>
      </c>
      <c r="X2348"/>
      <c r="Z2348" s="202" t="s">
        <v>295</v>
      </c>
      <c r="AC2348" s="202" t="s">
        <v>3739</v>
      </c>
      <c r="AE2348" s="202" t="s">
        <v>295</v>
      </c>
      <c r="AF2348" s="202" t="s">
        <v>295</v>
      </c>
      <c r="AG2348" s="202" t="s">
        <v>295</v>
      </c>
      <c r="AH2348" s="212">
        <v>43662</v>
      </c>
      <c r="AI2348" s="202" t="s">
        <v>4934</v>
      </c>
      <c r="AJ2348" s="151" t="str">
        <f t="shared" si="36"/>
        <v>FS</v>
      </c>
      <c r="AK2348" s="151" t="b">
        <f>ISNUMBER(SEARCH("IRT",Table1[[#This Row],[Current_Status]]))</f>
        <v>0</v>
      </c>
      <c r="AL2348" s="152">
        <f>YEAR(Table1[[#This Row],[Project_Initiated]])</f>
        <v>2019</v>
      </c>
      <c r="AM2348" s="87">
        <v>43800</v>
      </c>
      <c r="AN2348" s="87" t="str">
        <f>IF(AND(Table1[[#This Row],[Completed Date]]&gt;="07/01/2019"+0,Table1[[#This Row],[Completed Date]]&lt;="6/30/2020"+0),"FY 19-20",IF(AND(Table1[[#This Row],[Completed Date]]&gt;="07/01/2018"+0,Table1[[#This Row],[Completed Date]]&lt;="6/30/2019"+0),"FY 18-19",""))</f>
        <v>FY 19-20</v>
      </c>
      <c r="AO2348" s="152" t="str">
        <f>IFERROR(FIND("R",Table1[[#This Row],[FS_Priority]]),"")</f>
        <v/>
      </c>
    </row>
    <row r="2349" spans="1:41" hidden="1" x14ac:dyDescent="0.25">
      <c r="A2349" s="202" t="s">
        <v>3199</v>
      </c>
      <c r="B2349" s="202" t="s">
        <v>295</v>
      </c>
      <c r="C2349" s="202" t="s">
        <v>3199</v>
      </c>
      <c r="D2349" s="213" t="b">
        <v>0</v>
      </c>
      <c r="E2349" s="202" t="s">
        <v>141</v>
      </c>
      <c r="F2349" s="202" t="s">
        <v>3389</v>
      </c>
      <c r="G2349" s="202" t="s">
        <v>295</v>
      </c>
      <c r="H2349" s="202" t="s">
        <v>536</v>
      </c>
      <c r="I2349" s="202" t="s">
        <v>4016</v>
      </c>
      <c r="J2349" s="202" t="s">
        <v>2854</v>
      </c>
      <c r="K2349" s="202" t="s">
        <v>3951</v>
      </c>
      <c r="L2349" s="202" t="s">
        <v>381</v>
      </c>
      <c r="M2349" s="202" t="s">
        <v>4315</v>
      </c>
      <c r="N2349" s="202" t="s">
        <v>295</v>
      </c>
      <c r="O2349" s="202" t="s">
        <v>243</v>
      </c>
      <c r="Q2349" s="202" t="s">
        <v>305</v>
      </c>
      <c r="R2349" s="202" t="s">
        <v>295</v>
      </c>
      <c r="S2349" s="213" t="b">
        <v>0</v>
      </c>
      <c r="V2349" s="212">
        <v>43595</v>
      </c>
      <c r="W2349" s="202" t="s">
        <v>295</v>
      </c>
      <c r="X2349"/>
      <c r="Z2349" s="202" t="s">
        <v>295</v>
      </c>
      <c r="AC2349" s="202" t="s">
        <v>3390</v>
      </c>
      <c r="AE2349" s="202" t="s">
        <v>295</v>
      </c>
      <c r="AF2349" s="202" t="s">
        <v>295</v>
      </c>
      <c r="AG2349" s="202" t="s">
        <v>295</v>
      </c>
      <c r="AH2349" s="214">
        <v>43630</v>
      </c>
      <c r="AI2349" s="202" t="s">
        <v>4934</v>
      </c>
      <c r="AJ2349" s="151" t="str">
        <f t="shared" si="36"/>
        <v>FS</v>
      </c>
      <c r="AK2349" s="151" t="b">
        <f>ISNUMBER(SEARCH("IRT",Table1[[#This Row],[Current_Status]]))</f>
        <v>0</v>
      </c>
      <c r="AL2349" s="152">
        <f>YEAR(Table1[[#This Row],[Project_Initiated]])</f>
        <v>2019</v>
      </c>
      <c r="AM2349" s="87">
        <v>43800</v>
      </c>
      <c r="AN2349" s="87" t="str">
        <f>IF(AND(Table1[[#This Row],[Completed Date]]&gt;="07/01/2019"+0,Table1[[#This Row],[Completed Date]]&lt;="6/30/2020"+0),"FY 19-20",IF(AND(Table1[[#This Row],[Completed Date]]&gt;="07/01/2018"+0,Table1[[#This Row],[Completed Date]]&lt;="6/30/2019"+0),"FY 18-19",""))</f>
        <v>FY 18-19</v>
      </c>
      <c r="AO2349" s="152" t="str">
        <f>IFERROR(FIND("R",Table1[[#This Row],[FS_Priority]]),"")</f>
        <v/>
      </c>
    </row>
    <row r="2350" spans="1:41" hidden="1" x14ac:dyDescent="0.25">
      <c r="A2350" s="202" t="s">
        <v>3217</v>
      </c>
      <c r="B2350" s="202" t="s">
        <v>295</v>
      </c>
      <c r="C2350" s="202" t="s">
        <v>3217</v>
      </c>
      <c r="D2350" s="213" t="b">
        <v>0</v>
      </c>
      <c r="E2350" s="202" t="s">
        <v>141</v>
      </c>
      <c r="F2350" s="202" t="s">
        <v>3412</v>
      </c>
      <c r="G2350" s="202" t="s">
        <v>295</v>
      </c>
      <c r="H2350" s="202" t="s">
        <v>536</v>
      </c>
      <c r="I2350" s="202" t="s">
        <v>4077</v>
      </c>
      <c r="J2350" s="202" t="s">
        <v>2854</v>
      </c>
      <c r="K2350" s="202" t="s">
        <v>3951</v>
      </c>
      <c r="L2350" s="202" t="s">
        <v>381</v>
      </c>
      <c r="M2350" s="202" t="s">
        <v>4315</v>
      </c>
      <c r="N2350" s="202" t="s">
        <v>295</v>
      </c>
      <c r="O2350" s="202" t="s">
        <v>243</v>
      </c>
      <c r="Q2350" s="202" t="s">
        <v>320</v>
      </c>
      <c r="R2350" s="202" t="s">
        <v>295</v>
      </c>
      <c r="S2350" s="213" t="b">
        <v>1</v>
      </c>
      <c r="V2350" s="212">
        <v>43595</v>
      </c>
      <c r="W2350" s="202" t="s">
        <v>295</v>
      </c>
      <c r="X2350"/>
      <c r="Z2350" s="202" t="s">
        <v>295</v>
      </c>
      <c r="AC2350" s="202" t="s">
        <v>4504</v>
      </c>
      <c r="AD2350" s="167"/>
      <c r="AE2350" s="202" t="s">
        <v>295</v>
      </c>
      <c r="AF2350" s="202" t="s">
        <v>295</v>
      </c>
      <c r="AG2350" s="202" t="s">
        <v>295</v>
      </c>
      <c r="AH2350" s="212">
        <v>43662</v>
      </c>
      <c r="AI2350" s="202" t="s">
        <v>4934</v>
      </c>
      <c r="AJ2350" s="151" t="str">
        <f t="shared" si="36"/>
        <v>FS</v>
      </c>
      <c r="AK2350" s="151" t="b">
        <f>ISNUMBER(SEARCH("IRT",Table1[[#This Row],[Current_Status]]))</f>
        <v>0</v>
      </c>
      <c r="AL2350" s="152">
        <f>YEAR(Table1[[#This Row],[Project_Initiated]])</f>
        <v>2019</v>
      </c>
      <c r="AM2350" s="87">
        <v>43800</v>
      </c>
      <c r="AN2350" s="87" t="str">
        <f>IF(AND(Table1[[#This Row],[Completed Date]]&gt;="07/01/2019"+0,Table1[[#This Row],[Completed Date]]&lt;="6/30/2020"+0),"FY 19-20",IF(AND(Table1[[#This Row],[Completed Date]]&gt;="07/01/2018"+0,Table1[[#This Row],[Completed Date]]&lt;="6/30/2019"+0),"FY 18-19",""))</f>
        <v>FY 19-20</v>
      </c>
      <c r="AO2350" s="152" t="str">
        <f>IFERROR(FIND("R",Table1[[#This Row],[FS_Priority]]),"")</f>
        <v/>
      </c>
    </row>
    <row r="2351" spans="1:41" hidden="1" x14ac:dyDescent="0.25">
      <c r="A2351" s="202" t="s">
        <v>3224</v>
      </c>
      <c r="B2351" s="202" t="s">
        <v>295</v>
      </c>
      <c r="C2351" s="202" t="s">
        <v>3224</v>
      </c>
      <c r="D2351" s="213" t="b">
        <v>0</v>
      </c>
      <c r="E2351" s="202" t="s">
        <v>141</v>
      </c>
      <c r="F2351" s="202" t="s">
        <v>3437</v>
      </c>
      <c r="G2351" s="202" t="s">
        <v>295</v>
      </c>
      <c r="H2351" s="202" t="s">
        <v>536</v>
      </c>
      <c r="I2351" s="202" t="s">
        <v>4330</v>
      </c>
      <c r="J2351" s="202" t="s">
        <v>2838</v>
      </c>
      <c r="K2351" s="202" t="s">
        <v>3951</v>
      </c>
      <c r="L2351" s="202" t="s">
        <v>381</v>
      </c>
      <c r="M2351" s="202" t="s">
        <v>4315</v>
      </c>
      <c r="N2351" s="202" t="s">
        <v>295</v>
      </c>
      <c r="O2351" s="202" t="s">
        <v>243</v>
      </c>
      <c r="Q2351" s="202" t="s">
        <v>152</v>
      </c>
      <c r="R2351" s="202" t="s">
        <v>295</v>
      </c>
      <c r="S2351" s="213" t="b">
        <v>0</v>
      </c>
      <c r="V2351" s="212">
        <v>43595</v>
      </c>
      <c r="W2351" s="202" t="s">
        <v>295</v>
      </c>
      <c r="X2351"/>
      <c r="Z2351" s="202" t="s">
        <v>295</v>
      </c>
      <c r="AC2351" s="202" t="s">
        <v>5155</v>
      </c>
      <c r="AD2351" s="167"/>
      <c r="AE2351" s="202" t="s">
        <v>295</v>
      </c>
      <c r="AF2351" s="202" t="s">
        <v>295</v>
      </c>
      <c r="AG2351" s="202" t="s">
        <v>295</v>
      </c>
      <c r="AH2351" s="212">
        <v>43704</v>
      </c>
      <c r="AI2351" s="202" t="s">
        <v>4934</v>
      </c>
      <c r="AJ2351" s="151" t="str">
        <f t="shared" si="36"/>
        <v>FS</v>
      </c>
      <c r="AK2351" s="151" t="b">
        <f>ISNUMBER(SEARCH("IRT",Table1[[#This Row],[Current_Status]]))</f>
        <v>0</v>
      </c>
      <c r="AL2351" s="152">
        <f>YEAR(Table1[[#This Row],[Project_Initiated]])</f>
        <v>2019</v>
      </c>
      <c r="AM2351" s="87">
        <v>43800</v>
      </c>
      <c r="AN2351" s="87" t="str">
        <f>IF(AND(Table1[[#This Row],[Completed Date]]&gt;="07/01/2019"+0,Table1[[#This Row],[Completed Date]]&lt;="6/30/2020"+0),"FY 19-20",IF(AND(Table1[[#This Row],[Completed Date]]&gt;="07/01/2018"+0,Table1[[#This Row],[Completed Date]]&lt;="6/30/2019"+0),"FY 18-19",""))</f>
        <v>FY 19-20</v>
      </c>
      <c r="AO2351" s="152" t="str">
        <f>IFERROR(FIND("R",Table1[[#This Row],[FS_Priority]]),"")</f>
        <v/>
      </c>
    </row>
    <row r="2352" spans="1:41" hidden="1" x14ac:dyDescent="0.25">
      <c r="A2352" s="202" t="s">
        <v>3666</v>
      </c>
      <c r="B2352" s="202" t="s">
        <v>295</v>
      </c>
      <c r="C2352" s="202" t="s">
        <v>3666</v>
      </c>
      <c r="D2352" s="213" t="b">
        <v>0</v>
      </c>
      <c r="E2352" s="202" t="s">
        <v>141</v>
      </c>
      <c r="F2352" s="202" t="s">
        <v>3667</v>
      </c>
      <c r="G2352" s="202" t="s">
        <v>295</v>
      </c>
      <c r="H2352" s="202" t="s">
        <v>536</v>
      </c>
      <c r="I2352" s="202" t="s">
        <v>4323</v>
      </c>
      <c r="J2352" s="202" t="s">
        <v>2838</v>
      </c>
      <c r="K2352" s="202" t="s">
        <v>3951</v>
      </c>
      <c r="L2352" s="202" t="s">
        <v>381</v>
      </c>
      <c r="M2352" s="202" t="s">
        <v>3954</v>
      </c>
      <c r="N2352" s="202" t="s">
        <v>295</v>
      </c>
      <c r="O2352" s="202" t="s">
        <v>243</v>
      </c>
      <c r="Q2352" s="202" t="s">
        <v>323</v>
      </c>
      <c r="R2352" s="202" t="s">
        <v>295</v>
      </c>
      <c r="S2352" s="213" t="b">
        <v>0</v>
      </c>
      <c r="V2352" s="212">
        <v>43595</v>
      </c>
      <c r="W2352" s="202" t="s">
        <v>295</v>
      </c>
      <c r="X2352"/>
      <c r="Z2352" s="202" t="s">
        <v>295</v>
      </c>
      <c r="AC2352" s="202" t="s">
        <v>3725</v>
      </c>
      <c r="AE2352" s="202" t="s">
        <v>243</v>
      </c>
      <c r="AF2352" s="202" t="s">
        <v>295</v>
      </c>
      <c r="AG2352" s="202" t="s">
        <v>295</v>
      </c>
      <c r="AH2352" s="212">
        <v>43649</v>
      </c>
      <c r="AI2352" s="202" t="s">
        <v>4934</v>
      </c>
      <c r="AJ2352" s="151" t="str">
        <f t="shared" si="36"/>
        <v>FS</v>
      </c>
      <c r="AK2352" s="151" t="b">
        <f>ISNUMBER(SEARCH("IRT",Table1[[#This Row],[Current_Status]]))</f>
        <v>0</v>
      </c>
      <c r="AL2352" s="152">
        <f>YEAR(Table1[[#This Row],[Project_Initiated]])</f>
        <v>2019</v>
      </c>
      <c r="AM2352" s="87">
        <v>43800</v>
      </c>
      <c r="AN2352" s="87" t="str">
        <f>IF(AND(Table1[[#This Row],[Completed Date]]&gt;="07/01/2019"+0,Table1[[#This Row],[Completed Date]]&lt;="6/30/2020"+0),"FY 19-20",IF(AND(Table1[[#This Row],[Completed Date]]&gt;="07/01/2018"+0,Table1[[#This Row],[Completed Date]]&lt;="6/30/2019"+0),"FY 18-19",""))</f>
        <v>FY 19-20</v>
      </c>
      <c r="AO2352" s="152" t="str">
        <f>IFERROR(FIND("R",Table1[[#This Row],[FS_Priority]]),"")</f>
        <v/>
      </c>
    </row>
    <row r="2353" spans="1:41" hidden="1" x14ac:dyDescent="0.25">
      <c r="A2353" s="202" t="s">
        <v>3227</v>
      </c>
      <c r="B2353" s="202" t="s">
        <v>295</v>
      </c>
      <c r="C2353" s="202" t="s">
        <v>3227</v>
      </c>
      <c r="D2353" s="213" t="b">
        <v>0</v>
      </c>
      <c r="E2353" s="202" t="s">
        <v>151</v>
      </c>
      <c r="F2353" s="202" t="s">
        <v>3512</v>
      </c>
      <c r="G2353" s="202" t="s">
        <v>295</v>
      </c>
      <c r="H2353" s="202" t="s">
        <v>560</v>
      </c>
      <c r="I2353" s="202" t="s">
        <v>4113</v>
      </c>
      <c r="J2353" s="202" t="s">
        <v>2838</v>
      </c>
      <c r="K2353" s="202" t="s">
        <v>4035</v>
      </c>
      <c r="L2353" s="202" t="s">
        <v>153</v>
      </c>
      <c r="M2353" s="202" t="s">
        <v>4048</v>
      </c>
      <c r="N2353" s="202" t="s">
        <v>295</v>
      </c>
      <c r="O2353" s="202" t="s">
        <v>243</v>
      </c>
      <c r="P2353" s="167"/>
      <c r="Q2353" s="202" t="s">
        <v>264</v>
      </c>
      <c r="R2353" s="202" t="s">
        <v>295</v>
      </c>
      <c r="S2353" s="213" t="b">
        <v>0</v>
      </c>
      <c r="T2353" s="167"/>
      <c r="V2353" s="212">
        <v>43599</v>
      </c>
      <c r="W2353" s="202" t="s">
        <v>295</v>
      </c>
      <c r="X2353" s="167"/>
      <c r="Y2353" s="167"/>
      <c r="Z2353" s="202" t="s">
        <v>295</v>
      </c>
      <c r="AC2353" s="202" t="s">
        <v>5155</v>
      </c>
      <c r="AE2353" s="202" t="s">
        <v>295</v>
      </c>
      <c r="AF2353" s="202" t="s">
        <v>295</v>
      </c>
      <c r="AG2353" s="202" t="s">
        <v>295</v>
      </c>
      <c r="AH2353" s="214">
        <v>43698</v>
      </c>
      <c r="AI2353" s="202" t="s">
        <v>4934</v>
      </c>
      <c r="AJ2353" s="151" t="str">
        <f t="shared" si="36"/>
        <v>FS</v>
      </c>
      <c r="AK2353" s="151" t="b">
        <f>ISNUMBER(SEARCH("IRT",Table1[[#This Row],[Current_Status]]))</f>
        <v>0</v>
      </c>
      <c r="AL2353" s="152">
        <f>YEAR(Table1[[#This Row],[Project_Initiated]])</f>
        <v>2019</v>
      </c>
      <c r="AM2353" s="87">
        <v>43800</v>
      </c>
      <c r="AN2353" s="87" t="str">
        <f>IF(AND(Table1[[#This Row],[Completed Date]]&gt;="07/01/2019"+0,Table1[[#This Row],[Completed Date]]&lt;="6/30/2020"+0),"FY 19-20",IF(AND(Table1[[#This Row],[Completed Date]]&gt;="07/01/2018"+0,Table1[[#This Row],[Completed Date]]&lt;="6/30/2019"+0),"FY 18-19",""))</f>
        <v>FY 19-20</v>
      </c>
      <c r="AO2353" s="152" t="str">
        <f>IFERROR(FIND("R",Table1[[#This Row],[FS_Priority]]),"")</f>
        <v/>
      </c>
    </row>
    <row r="2354" spans="1:41" hidden="1" x14ac:dyDescent="0.25">
      <c r="A2354" s="202" t="s">
        <v>3228</v>
      </c>
      <c r="B2354" s="202" t="s">
        <v>295</v>
      </c>
      <c r="C2354" s="202" t="s">
        <v>3228</v>
      </c>
      <c r="D2354" s="213" t="b">
        <v>0</v>
      </c>
      <c r="E2354" s="202" t="s">
        <v>151</v>
      </c>
      <c r="F2354" s="202" t="s">
        <v>3522</v>
      </c>
      <c r="G2354" s="202" t="s">
        <v>295</v>
      </c>
      <c r="H2354" s="202" t="s">
        <v>560</v>
      </c>
      <c r="I2354" s="202" t="s">
        <v>4337</v>
      </c>
      <c r="J2354" s="202" t="s">
        <v>2851</v>
      </c>
      <c r="K2354" s="202" t="s">
        <v>4035</v>
      </c>
      <c r="L2354" s="202" t="s">
        <v>153</v>
      </c>
      <c r="M2354" s="202" t="s">
        <v>4048</v>
      </c>
      <c r="N2354" s="202" t="s">
        <v>295</v>
      </c>
      <c r="O2354" s="202" t="s">
        <v>243</v>
      </c>
      <c r="Q2354" s="202" t="s">
        <v>323</v>
      </c>
      <c r="R2354" s="202" t="s">
        <v>295</v>
      </c>
      <c r="S2354" s="213" t="b">
        <v>0</v>
      </c>
      <c r="V2354" s="212">
        <v>43599</v>
      </c>
      <c r="W2354" s="202" t="s">
        <v>295</v>
      </c>
      <c r="X2354"/>
      <c r="Z2354" s="202" t="s">
        <v>295</v>
      </c>
      <c r="AC2354" s="202" t="s">
        <v>4395</v>
      </c>
      <c r="AE2354" s="202" t="s">
        <v>295</v>
      </c>
      <c r="AF2354" s="202" t="s">
        <v>295</v>
      </c>
      <c r="AG2354" s="202" t="s">
        <v>295</v>
      </c>
      <c r="AH2354" s="212">
        <v>43662</v>
      </c>
      <c r="AI2354" s="202" t="s">
        <v>4934</v>
      </c>
      <c r="AJ2354" s="151" t="str">
        <f t="shared" si="36"/>
        <v>FS</v>
      </c>
      <c r="AK2354" s="151" t="b">
        <f>ISNUMBER(SEARCH("IRT",Table1[[#This Row],[Current_Status]]))</f>
        <v>0</v>
      </c>
      <c r="AL2354" s="152">
        <f>YEAR(Table1[[#This Row],[Project_Initiated]])</f>
        <v>2019</v>
      </c>
      <c r="AM2354" s="87">
        <v>43800</v>
      </c>
      <c r="AN2354" s="87" t="str">
        <f>IF(AND(Table1[[#This Row],[Completed Date]]&gt;="07/01/2019"+0,Table1[[#This Row],[Completed Date]]&lt;="6/30/2020"+0),"FY 19-20",IF(AND(Table1[[#This Row],[Completed Date]]&gt;="07/01/2018"+0,Table1[[#This Row],[Completed Date]]&lt;="6/30/2019"+0),"FY 18-19",""))</f>
        <v>FY 19-20</v>
      </c>
      <c r="AO2354" s="152" t="str">
        <f>IFERROR(FIND("R",Table1[[#This Row],[FS_Priority]]),"")</f>
        <v/>
      </c>
    </row>
    <row r="2355" spans="1:41" hidden="1" x14ac:dyDescent="0.25">
      <c r="A2355" s="202" t="s">
        <v>3229</v>
      </c>
      <c r="B2355" s="202" t="s">
        <v>295</v>
      </c>
      <c r="C2355" s="202" t="s">
        <v>3229</v>
      </c>
      <c r="D2355" s="213" t="b">
        <v>0</v>
      </c>
      <c r="E2355" s="202" t="s">
        <v>151</v>
      </c>
      <c r="F2355" s="202" t="s">
        <v>3533</v>
      </c>
      <c r="G2355" s="202" t="s">
        <v>295</v>
      </c>
      <c r="H2355" s="202" t="s">
        <v>560</v>
      </c>
      <c r="I2355" s="202" t="s">
        <v>4338</v>
      </c>
      <c r="J2355" s="202" t="s">
        <v>2838</v>
      </c>
      <c r="K2355" s="202" t="s">
        <v>4035</v>
      </c>
      <c r="L2355" s="202" t="s">
        <v>153</v>
      </c>
      <c r="M2355" s="202" t="s">
        <v>4048</v>
      </c>
      <c r="N2355" s="202" t="s">
        <v>295</v>
      </c>
      <c r="O2355" s="202" t="s">
        <v>243</v>
      </c>
      <c r="Q2355" s="202" t="s">
        <v>324</v>
      </c>
      <c r="R2355" s="202" t="s">
        <v>295</v>
      </c>
      <c r="S2355" s="213" t="b">
        <v>0</v>
      </c>
      <c r="V2355" s="212">
        <v>43599</v>
      </c>
      <c r="W2355" s="202" t="s">
        <v>295</v>
      </c>
      <c r="X2355"/>
      <c r="Z2355" s="202" t="s">
        <v>295</v>
      </c>
      <c r="AC2355" s="202" t="s">
        <v>5155</v>
      </c>
      <c r="AE2355" s="202" t="s">
        <v>295</v>
      </c>
      <c r="AF2355" s="202" t="s">
        <v>295</v>
      </c>
      <c r="AG2355" s="202" t="s">
        <v>295</v>
      </c>
      <c r="AH2355" s="212">
        <v>43699</v>
      </c>
      <c r="AI2355" s="202" t="s">
        <v>4934</v>
      </c>
      <c r="AJ2355" s="151" t="str">
        <f t="shared" si="36"/>
        <v>FS</v>
      </c>
      <c r="AK2355" s="151" t="b">
        <f>ISNUMBER(SEARCH("IRT",Table1[[#This Row],[Current_Status]]))</f>
        <v>0</v>
      </c>
      <c r="AL2355" s="152">
        <f>YEAR(Table1[[#This Row],[Project_Initiated]])</f>
        <v>2019</v>
      </c>
      <c r="AM2355" s="87">
        <v>43800</v>
      </c>
      <c r="AN2355" s="87" t="str">
        <f>IF(AND(Table1[[#This Row],[Completed Date]]&gt;="07/01/2019"+0,Table1[[#This Row],[Completed Date]]&lt;="6/30/2020"+0),"FY 19-20",IF(AND(Table1[[#This Row],[Completed Date]]&gt;="07/01/2018"+0,Table1[[#This Row],[Completed Date]]&lt;="6/30/2019"+0),"FY 18-19",""))</f>
        <v>FY 19-20</v>
      </c>
      <c r="AO2355" s="152" t="str">
        <f>IFERROR(FIND("R",Table1[[#This Row],[FS_Priority]]),"")</f>
        <v/>
      </c>
    </row>
    <row r="2356" spans="1:41" hidden="1" x14ac:dyDescent="0.25">
      <c r="A2356" s="202" t="s">
        <v>3230</v>
      </c>
      <c r="B2356" s="202" t="s">
        <v>295</v>
      </c>
      <c r="C2356" s="202" t="s">
        <v>3230</v>
      </c>
      <c r="D2356" s="213" t="b">
        <v>0</v>
      </c>
      <c r="E2356" s="202" t="s">
        <v>151</v>
      </c>
      <c r="F2356" s="202" t="s">
        <v>3539</v>
      </c>
      <c r="G2356" s="202" t="s">
        <v>295</v>
      </c>
      <c r="H2356" s="202" t="s">
        <v>560</v>
      </c>
      <c r="I2356" s="202" t="s">
        <v>4065</v>
      </c>
      <c r="J2356" s="202" t="s">
        <v>2851</v>
      </c>
      <c r="K2356" s="202" t="s">
        <v>4035</v>
      </c>
      <c r="L2356" s="202" t="s">
        <v>153</v>
      </c>
      <c r="M2356" s="202" t="s">
        <v>4048</v>
      </c>
      <c r="N2356" s="202" t="s">
        <v>295</v>
      </c>
      <c r="O2356" s="202" t="s">
        <v>243</v>
      </c>
      <c r="Q2356" s="202" t="s">
        <v>326</v>
      </c>
      <c r="R2356" s="202" t="s">
        <v>295</v>
      </c>
      <c r="S2356" s="213" t="b">
        <v>0</v>
      </c>
      <c r="V2356" s="212">
        <v>43599</v>
      </c>
      <c r="W2356" s="202" t="s">
        <v>295</v>
      </c>
      <c r="X2356"/>
      <c r="Z2356" s="202" t="s">
        <v>295</v>
      </c>
      <c r="AC2356" s="202" t="s">
        <v>4395</v>
      </c>
      <c r="AE2356" s="202" t="s">
        <v>295</v>
      </c>
      <c r="AF2356" s="202" t="s">
        <v>295</v>
      </c>
      <c r="AG2356" s="202" t="s">
        <v>295</v>
      </c>
      <c r="AH2356" s="212">
        <v>43662</v>
      </c>
      <c r="AI2356" s="202" t="s">
        <v>4934</v>
      </c>
      <c r="AJ2356" s="151" t="str">
        <f t="shared" si="36"/>
        <v>FS</v>
      </c>
      <c r="AK2356" s="151" t="b">
        <f>ISNUMBER(SEARCH("IRT",Table1[[#This Row],[Current_Status]]))</f>
        <v>0</v>
      </c>
      <c r="AL2356" s="152">
        <f>YEAR(Table1[[#This Row],[Project_Initiated]])</f>
        <v>2019</v>
      </c>
      <c r="AM2356" s="87">
        <v>43800</v>
      </c>
      <c r="AN2356" s="87" t="str">
        <f>IF(AND(Table1[[#This Row],[Completed Date]]&gt;="07/01/2019"+0,Table1[[#This Row],[Completed Date]]&lt;="6/30/2020"+0),"FY 19-20",IF(AND(Table1[[#This Row],[Completed Date]]&gt;="07/01/2018"+0,Table1[[#This Row],[Completed Date]]&lt;="6/30/2019"+0),"FY 18-19",""))</f>
        <v>FY 19-20</v>
      </c>
      <c r="AO2356" s="152" t="str">
        <f>IFERROR(FIND("R",Table1[[#This Row],[FS_Priority]]),"")</f>
        <v/>
      </c>
    </row>
    <row r="2357" spans="1:41" hidden="1" x14ac:dyDescent="0.25">
      <c r="A2357" s="202" t="s">
        <v>3231</v>
      </c>
      <c r="B2357" s="202" t="s">
        <v>295</v>
      </c>
      <c r="C2357" s="202" t="s">
        <v>3231</v>
      </c>
      <c r="D2357" s="213" t="b">
        <v>0</v>
      </c>
      <c r="E2357" s="202" t="s">
        <v>151</v>
      </c>
      <c r="F2357" s="202" t="s">
        <v>3541</v>
      </c>
      <c r="G2357" s="202" t="s">
        <v>295</v>
      </c>
      <c r="H2357" s="202" t="s">
        <v>560</v>
      </c>
      <c r="I2357" s="202" t="s">
        <v>4096</v>
      </c>
      <c r="J2357" s="202" t="s">
        <v>2851</v>
      </c>
      <c r="K2357" s="202" t="s">
        <v>4035</v>
      </c>
      <c r="L2357" s="202" t="s">
        <v>153</v>
      </c>
      <c r="M2357" s="202" t="s">
        <v>4048</v>
      </c>
      <c r="N2357" s="202" t="s">
        <v>295</v>
      </c>
      <c r="O2357" s="202" t="s">
        <v>243</v>
      </c>
      <c r="Q2357" s="202" t="s">
        <v>327</v>
      </c>
      <c r="R2357" s="202" t="s">
        <v>295</v>
      </c>
      <c r="S2357" s="213" t="b">
        <v>0</v>
      </c>
      <c r="V2357" s="212">
        <v>43599</v>
      </c>
      <c r="W2357" s="202" t="s">
        <v>295</v>
      </c>
      <c r="X2357"/>
      <c r="Z2357" s="202" t="s">
        <v>295</v>
      </c>
      <c r="AC2357" s="202" t="s">
        <v>4395</v>
      </c>
      <c r="AE2357" s="202" t="s">
        <v>295</v>
      </c>
      <c r="AF2357" s="202" t="s">
        <v>295</v>
      </c>
      <c r="AG2357" s="202" t="s">
        <v>295</v>
      </c>
      <c r="AH2357" s="212">
        <v>43662</v>
      </c>
      <c r="AI2357" s="202" t="s">
        <v>4934</v>
      </c>
      <c r="AJ2357" s="151" t="str">
        <f t="shared" si="36"/>
        <v>FS</v>
      </c>
      <c r="AK2357" s="151" t="b">
        <f>ISNUMBER(SEARCH("IRT",Table1[[#This Row],[Current_Status]]))</f>
        <v>0</v>
      </c>
      <c r="AL2357" s="152">
        <f>YEAR(Table1[[#This Row],[Project_Initiated]])</f>
        <v>2019</v>
      </c>
      <c r="AM2357" s="87">
        <v>43800</v>
      </c>
      <c r="AN2357" s="87" t="str">
        <f>IF(AND(Table1[[#This Row],[Completed Date]]&gt;="07/01/2019"+0,Table1[[#This Row],[Completed Date]]&lt;="6/30/2020"+0),"FY 19-20",IF(AND(Table1[[#This Row],[Completed Date]]&gt;="07/01/2018"+0,Table1[[#This Row],[Completed Date]]&lt;="6/30/2019"+0),"FY 18-19",""))</f>
        <v>FY 19-20</v>
      </c>
      <c r="AO2357" s="152" t="str">
        <f>IFERROR(FIND("R",Table1[[#This Row],[FS_Priority]]),"")</f>
        <v/>
      </c>
    </row>
    <row r="2358" spans="1:41" hidden="1" x14ac:dyDescent="0.25">
      <c r="A2358" s="202" t="s">
        <v>3226</v>
      </c>
      <c r="B2358" s="202" t="s">
        <v>295</v>
      </c>
      <c r="C2358" s="202" t="s">
        <v>3226</v>
      </c>
      <c r="D2358" s="213" t="b">
        <v>0</v>
      </c>
      <c r="E2358" s="202" t="s">
        <v>151</v>
      </c>
      <c r="F2358" s="202" t="s">
        <v>3499</v>
      </c>
      <c r="G2358" s="202" t="s">
        <v>295</v>
      </c>
      <c r="H2358" s="202" t="s">
        <v>560</v>
      </c>
      <c r="I2358" s="202" t="s">
        <v>4333</v>
      </c>
      <c r="J2358" s="202" t="s">
        <v>2851</v>
      </c>
      <c r="K2358" s="202" t="s">
        <v>4035</v>
      </c>
      <c r="L2358" s="202" t="s">
        <v>153</v>
      </c>
      <c r="M2358" s="202" t="s">
        <v>4048</v>
      </c>
      <c r="N2358" s="202" t="s">
        <v>295</v>
      </c>
      <c r="O2358" s="202" t="s">
        <v>243</v>
      </c>
      <c r="Q2358" s="202" t="s">
        <v>320</v>
      </c>
      <c r="R2358" s="202" t="s">
        <v>295</v>
      </c>
      <c r="S2358" s="213" t="b">
        <v>0</v>
      </c>
      <c r="V2358" s="212">
        <v>43599</v>
      </c>
      <c r="W2358" s="202" t="s">
        <v>295</v>
      </c>
      <c r="X2358"/>
      <c r="Z2358" s="202" t="s">
        <v>295</v>
      </c>
      <c r="AC2358" s="202" t="s">
        <v>4480</v>
      </c>
      <c r="AE2358" s="202" t="s">
        <v>295</v>
      </c>
      <c r="AF2358" s="202" t="s">
        <v>295</v>
      </c>
      <c r="AG2358" s="202" t="s">
        <v>295</v>
      </c>
      <c r="AH2358" s="212">
        <v>43627</v>
      </c>
      <c r="AI2358" s="202" t="s">
        <v>4934</v>
      </c>
      <c r="AJ2358" s="151" t="str">
        <f t="shared" si="36"/>
        <v>FS</v>
      </c>
      <c r="AK2358" s="151" t="b">
        <f>ISNUMBER(SEARCH("IRT",Table1[[#This Row],[Current_Status]]))</f>
        <v>0</v>
      </c>
      <c r="AL2358" s="152">
        <f>YEAR(Table1[[#This Row],[Project_Initiated]])</f>
        <v>2019</v>
      </c>
      <c r="AM2358" s="87">
        <v>43800</v>
      </c>
      <c r="AN2358" s="87" t="str">
        <f>IF(AND(Table1[[#This Row],[Completed Date]]&gt;="07/01/2019"+0,Table1[[#This Row],[Completed Date]]&lt;="6/30/2020"+0),"FY 19-20",IF(AND(Table1[[#This Row],[Completed Date]]&gt;="07/01/2018"+0,Table1[[#This Row],[Completed Date]]&lt;="6/30/2019"+0),"FY 18-19",""))</f>
        <v>FY 18-19</v>
      </c>
      <c r="AO2358" s="152" t="str">
        <f>IFERROR(FIND("R",Table1[[#This Row],[FS_Priority]]),"")</f>
        <v/>
      </c>
    </row>
    <row r="2359" spans="1:41" hidden="1" x14ac:dyDescent="0.25">
      <c r="A2359" s="202" t="s">
        <v>3201</v>
      </c>
      <c r="B2359" s="202" t="s">
        <v>295</v>
      </c>
      <c r="C2359" s="202" t="s">
        <v>3201</v>
      </c>
      <c r="D2359" s="213" t="b">
        <v>0</v>
      </c>
      <c r="E2359" s="202" t="s">
        <v>76</v>
      </c>
      <c r="F2359" s="202" t="s">
        <v>3307</v>
      </c>
      <c r="G2359" s="202" t="s">
        <v>295</v>
      </c>
      <c r="H2359" s="202" t="s">
        <v>369</v>
      </c>
      <c r="I2359" s="202" t="s">
        <v>4297</v>
      </c>
      <c r="J2359" s="202" t="s">
        <v>2838</v>
      </c>
      <c r="K2359" s="202" t="s">
        <v>3856</v>
      </c>
      <c r="L2359" s="202" t="s">
        <v>77</v>
      </c>
      <c r="M2359" s="202" t="s">
        <v>3857</v>
      </c>
      <c r="N2359" s="202" t="s">
        <v>295</v>
      </c>
      <c r="O2359" s="202" t="s">
        <v>243</v>
      </c>
      <c r="Q2359" s="202" t="s">
        <v>302</v>
      </c>
      <c r="R2359" s="202" t="s">
        <v>295</v>
      </c>
      <c r="S2359" s="213" t="b">
        <v>1</v>
      </c>
      <c r="V2359" s="212">
        <v>43599</v>
      </c>
      <c r="W2359" s="202" t="s">
        <v>295</v>
      </c>
      <c r="X2359"/>
      <c r="Z2359" s="202" t="s">
        <v>295</v>
      </c>
      <c r="AC2359" s="202" t="s">
        <v>3692</v>
      </c>
      <c r="AE2359" s="202" t="s">
        <v>295</v>
      </c>
      <c r="AF2359" s="202" t="s">
        <v>295</v>
      </c>
      <c r="AG2359" s="202" t="s">
        <v>295</v>
      </c>
      <c r="AH2359" s="212">
        <v>43644</v>
      </c>
      <c r="AI2359" s="202" t="s">
        <v>4934</v>
      </c>
      <c r="AJ2359" s="151" t="str">
        <f t="shared" si="36"/>
        <v>FS</v>
      </c>
      <c r="AK2359" s="151" t="b">
        <f>ISNUMBER(SEARCH("IRT",Table1[[#This Row],[Current_Status]]))</f>
        <v>0</v>
      </c>
      <c r="AL2359" s="152">
        <f>YEAR(Table1[[#This Row],[Project_Initiated]])</f>
        <v>2019</v>
      </c>
      <c r="AM2359" s="87">
        <v>43800</v>
      </c>
      <c r="AN2359" s="87" t="str">
        <f>IF(AND(Table1[[#This Row],[Completed Date]]&gt;="07/01/2019"+0,Table1[[#This Row],[Completed Date]]&lt;="6/30/2020"+0),"FY 19-20",IF(AND(Table1[[#This Row],[Completed Date]]&gt;="07/01/2018"+0,Table1[[#This Row],[Completed Date]]&lt;="6/30/2019"+0),"FY 18-19",""))</f>
        <v>FY 18-19</v>
      </c>
      <c r="AO2359" s="152" t="str">
        <f>IFERROR(FIND("R",Table1[[#This Row],[FS_Priority]]),"")</f>
        <v/>
      </c>
    </row>
    <row r="2360" spans="1:41" hidden="1" x14ac:dyDescent="0.25">
      <c r="A2360" s="202" t="s">
        <v>3211</v>
      </c>
      <c r="B2360" s="202" t="s">
        <v>295</v>
      </c>
      <c r="C2360" s="202" t="s">
        <v>3211</v>
      </c>
      <c r="D2360" s="213" t="b">
        <v>0</v>
      </c>
      <c r="E2360" s="202" t="s">
        <v>76</v>
      </c>
      <c r="F2360" s="202" t="s">
        <v>3332</v>
      </c>
      <c r="G2360" s="202" t="s">
        <v>295</v>
      </c>
      <c r="H2360" s="202" t="s">
        <v>369</v>
      </c>
      <c r="I2360" s="202" t="s">
        <v>4312</v>
      </c>
      <c r="J2360" s="202" t="s">
        <v>2839</v>
      </c>
      <c r="K2360" s="202" t="s">
        <v>3856</v>
      </c>
      <c r="L2360" s="202" t="s">
        <v>77</v>
      </c>
      <c r="M2360" s="202" t="s">
        <v>3857</v>
      </c>
      <c r="N2360" s="202" t="s">
        <v>295</v>
      </c>
      <c r="O2360" s="202" t="s">
        <v>243</v>
      </c>
      <c r="Q2360" s="202" t="s">
        <v>152</v>
      </c>
      <c r="R2360" s="202" t="s">
        <v>295</v>
      </c>
      <c r="S2360" s="213" t="b">
        <v>1</v>
      </c>
      <c r="V2360" s="212">
        <v>43599</v>
      </c>
      <c r="W2360" s="202" t="s">
        <v>295</v>
      </c>
      <c r="X2360"/>
      <c r="Z2360" s="202" t="s">
        <v>295</v>
      </c>
      <c r="AC2360" s="202" t="s">
        <v>295</v>
      </c>
      <c r="AD2360" s="167"/>
      <c r="AE2360" s="202" t="s">
        <v>295</v>
      </c>
      <c r="AF2360" s="202" t="s">
        <v>295</v>
      </c>
      <c r="AG2360" s="202" t="s">
        <v>295</v>
      </c>
      <c r="AH2360" s="167"/>
      <c r="AI2360" s="202" t="s">
        <v>4934</v>
      </c>
      <c r="AJ2360" s="151" t="str">
        <f t="shared" si="36"/>
        <v>FS</v>
      </c>
      <c r="AK2360" s="151" t="b">
        <f>ISNUMBER(SEARCH("IRT",Table1[[#This Row],[Current_Status]]))</f>
        <v>0</v>
      </c>
      <c r="AL2360" s="152">
        <f>YEAR(Table1[[#This Row],[Project_Initiated]])</f>
        <v>2019</v>
      </c>
      <c r="AM2360" s="87">
        <v>43800</v>
      </c>
      <c r="AN2360" s="87" t="str">
        <f>IF(AND(Table1[[#This Row],[Completed Date]]&gt;="07/01/2019"+0,Table1[[#This Row],[Completed Date]]&lt;="6/30/2020"+0),"FY 19-20",IF(AND(Table1[[#This Row],[Completed Date]]&gt;="07/01/2018"+0,Table1[[#This Row],[Completed Date]]&lt;="6/30/2019"+0),"FY 18-19",""))</f>
        <v/>
      </c>
      <c r="AO2360" s="152" t="str">
        <f>IFERROR(FIND("R",Table1[[#This Row],[FS_Priority]]),"")</f>
        <v/>
      </c>
    </row>
    <row r="2361" spans="1:41" hidden="1" x14ac:dyDescent="0.25">
      <c r="A2361" s="202" t="s">
        <v>3202</v>
      </c>
      <c r="B2361" s="202" t="s">
        <v>295</v>
      </c>
      <c r="C2361" s="202" t="s">
        <v>3202</v>
      </c>
      <c r="D2361" s="213" t="b">
        <v>0</v>
      </c>
      <c r="E2361" s="202" t="s">
        <v>76</v>
      </c>
      <c r="F2361" s="202" t="s">
        <v>3309</v>
      </c>
      <c r="G2361" s="202" t="s">
        <v>295</v>
      </c>
      <c r="H2361" s="202" t="s">
        <v>369</v>
      </c>
      <c r="I2361" s="202" t="s">
        <v>4299</v>
      </c>
      <c r="J2361" s="202" t="s">
        <v>2839</v>
      </c>
      <c r="K2361" s="202" t="s">
        <v>3856</v>
      </c>
      <c r="L2361" s="202" t="s">
        <v>77</v>
      </c>
      <c r="M2361" s="202" t="s">
        <v>3857</v>
      </c>
      <c r="N2361" s="202" t="s">
        <v>295</v>
      </c>
      <c r="O2361" s="202" t="s">
        <v>243</v>
      </c>
      <c r="Q2361" s="202" t="s">
        <v>305</v>
      </c>
      <c r="R2361" s="202" t="s">
        <v>295</v>
      </c>
      <c r="S2361" s="213" t="b">
        <v>1</v>
      </c>
      <c r="V2361" s="212">
        <v>43599</v>
      </c>
      <c r="W2361" s="202" t="s">
        <v>295</v>
      </c>
      <c r="X2361"/>
      <c r="Z2361" s="202" t="s">
        <v>295</v>
      </c>
      <c r="AC2361" s="202" t="s">
        <v>295</v>
      </c>
      <c r="AD2361" s="167"/>
      <c r="AE2361" s="202" t="s">
        <v>295</v>
      </c>
      <c r="AF2361" s="202" t="s">
        <v>295</v>
      </c>
      <c r="AG2361" s="202" t="s">
        <v>295</v>
      </c>
      <c r="AH2361" s="167"/>
      <c r="AI2361" s="202" t="s">
        <v>4934</v>
      </c>
      <c r="AJ2361" s="151" t="str">
        <f t="shared" si="36"/>
        <v>FS</v>
      </c>
      <c r="AK2361" s="151" t="b">
        <f>ISNUMBER(SEARCH("IRT",Table1[[#This Row],[Current_Status]]))</f>
        <v>0</v>
      </c>
      <c r="AL2361" s="152">
        <f>YEAR(Table1[[#This Row],[Project_Initiated]])</f>
        <v>2019</v>
      </c>
      <c r="AM2361" s="87">
        <v>43800</v>
      </c>
      <c r="AN2361" s="87" t="str">
        <f>IF(AND(Table1[[#This Row],[Completed Date]]&gt;="07/01/2019"+0,Table1[[#This Row],[Completed Date]]&lt;="6/30/2020"+0),"FY 19-20",IF(AND(Table1[[#This Row],[Completed Date]]&gt;="07/01/2018"+0,Table1[[#This Row],[Completed Date]]&lt;="6/30/2019"+0),"FY 18-19",""))</f>
        <v/>
      </c>
      <c r="AO2361" s="152" t="str">
        <f>IFERROR(FIND("R",Table1[[#This Row],[FS_Priority]]),"")</f>
        <v/>
      </c>
    </row>
    <row r="2362" spans="1:41" hidden="1" x14ac:dyDescent="0.25">
      <c r="A2362" s="202" t="s">
        <v>3673</v>
      </c>
      <c r="B2362" s="202" t="s">
        <v>295</v>
      </c>
      <c r="C2362" s="202" t="s">
        <v>3673</v>
      </c>
      <c r="D2362" s="213" t="b">
        <v>0</v>
      </c>
      <c r="E2362" s="202" t="s">
        <v>151</v>
      </c>
      <c r="F2362" s="202" t="s">
        <v>3674</v>
      </c>
      <c r="G2362" s="202" t="s">
        <v>4481</v>
      </c>
      <c r="H2362" s="202" t="s">
        <v>477</v>
      </c>
      <c r="I2362" s="202" t="s">
        <v>4334</v>
      </c>
      <c r="J2362" s="202" t="s">
        <v>2838</v>
      </c>
      <c r="K2362" s="202" t="s">
        <v>4035</v>
      </c>
      <c r="L2362" s="202" t="s">
        <v>153</v>
      </c>
      <c r="M2362" s="202" t="s">
        <v>4335</v>
      </c>
      <c r="N2362" s="202" t="s">
        <v>295</v>
      </c>
      <c r="O2362" s="202" t="s">
        <v>263</v>
      </c>
      <c r="Q2362" s="202" t="s">
        <v>320</v>
      </c>
      <c r="R2362" s="202" t="s">
        <v>295</v>
      </c>
      <c r="S2362" s="213" t="b">
        <v>0</v>
      </c>
      <c r="V2362" s="212">
        <v>43600</v>
      </c>
      <c r="W2362" s="202" t="s">
        <v>295</v>
      </c>
      <c r="X2362"/>
      <c r="Z2362" s="202" t="s">
        <v>295</v>
      </c>
      <c r="AC2362" s="202" t="s">
        <v>5057</v>
      </c>
      <c r="AD2362" s="212">
        <v>43661</v>
      </c>
      <c r="AE2362" s="202" t="s">
        <v>583</v>
      </c>
      <c r="AF2362" s="202" t="s">
        <v>5184</v>
      </c>
      <c r="AG2362" s="202" t="s">
        <v>2884</v>
      </c>
      <c r="AH2362" s="212">
        <v>43780</v>
      </c>
      <c r="AI2362" s="202" t="s">
        <v>4934</v>
      </c>
      <c r="AJ2362" s="151" t="str">
        <f t="shared" si="36"/>
        <v>FS</v>
      </c>
      <c r="AK2362" s="151" t="b">
        <f>ISNUMBER(SEARCH("IRT",Table1[[#This Row],[Current_Status]]))</f>
        <v>0</v>
      </c>
      <c r="AL2362" s="152">
        <f>YEAR(Table1[[#This Row],[Project_Initiated]])</f>
        <v>2019</v>
      </c>
      <c r="AM2362" s="87">
        <v>43800</v>
      </c>
      <c r="AN2362" s="87" t="str">
        <f>IF(AND(Table1[[#This Row],[Completed Date]]&gt;="07/01/2019"+0,Table1[[#This Row],[Completed Date]]&lt;="6/30/2020"+0),"FY 19-20",IF(AND(Table1[[#This Row],[Completed Date]]&gt;="07/01/2018"+0,Table1[[#This Row],[Completed Date]]&lt;="6/30/2019"+0),"FY 18-19",""))</f>
        <v>FY 19-20</v>
      </c>
      <c r="AO2362" s="152" t="str">
        <f>IFERROR(FIND("R",Table1[[#This Row],[FS_Priority]]),"")</f>
        <v/>
      </c>
    </row>
    <row r="2363" spans="1:41" hidden="1" x14ac:dyDescent="0.25">
      <c r="A2363" s="202" t="s">
        <v>4542</v>
      </c>
      <c r="B2363" s="202" t="s">
        <v>295</v>
      </c>
      <c r="C2363" s="202" t="s">
        <v>4542</v>
      </c>
      <c r="D2363" s="213" t="b">
        <v>0</v>
      </c>
      <c r="E2363" s="202" t="s">
        <v>76</v>
      </c>
      <c r="F2363" s="202" t="s">
        <v>4609</v>
      </c>
      <c r="G2363" s="202" t="s">
        <v>295</v>
      </c>
      <c r="H2363" s="202" t="s">
        <v>1092</v>
      </c>
      <c r="I2363" s="202" t="s">
        <v>4610</v>
      </c>
      <c r="J2363" s="202" t="s">
        <v>2838</v>
      </c>
      <c r="K2363" s="202" t="s">
        <v>3856</v>
      </c>
      <c r="L2363" s="202" t="s">
        <v>77</v>
      </c>
      <c r="M2363" s="202" t="s">
        <v>3885</v>
      </c>
      <c r="N2363" s="202" t="s">
        <v>295</v>
      </c>
      <c r="O2363" s="202" t="s">
        <v>243</v>
      </c>
      <c r="Q2363" s="202" t="s">
        <v>295</v>
      </c>
      <c r="R2363" s="202" t="s">
        <v>295</v>
      </c>
      <c r="S2363" s="213" t="b">
        <v>0</v>
      </c>
      <c r="V2363" s="212">
        <v>43600</v>
      </c>
      <c r="W2363" s="202" t="s">
        <v>295</v>
      </c>
      <c r="X2363"/>
      <c r="Z2363" s="202" t="s">
        <v>295</v>
      </c>
      <c r="AC2363" s="202" t="s">
        <v>295</v>
      </c>
      <c r="AE2363" s="202" t="s">
        <v>243</v>
      </c>
      <c r="AF2363" s="202" t="s">
        <v>295</v>
      </c>
      <c r="AG2363" s="202" t="s">
        <v>295</v>
      </c>
      <c r="AH2363" s="212">
        <v>43724</v>
      </c>
      <c r="AI2363" s="202" t="s">
        <v>4787</v>
      </c>
      <c r="AJ2363" s="151" t="str">
        <f t="shared" si="36"/>
        <v>FS</v>
      </c>
      <c r="AK2363" s="151" t="b">
        <f>ISNUMBER(SEARCH("IRT",Table1[[#This Row],[Current_Status]]))</f>
        <v>0</v>
      </c>
      <c r="AL2363" s="152">
        <f>YEAR(Table1[[#This Row],[Project_Initiated]])</f>
        <v>2019</v>
      </c>
      <c r="AM2363" s="87">
        <v>43800</v>
      </c>
      <c r="AN2363" s="87" t="str">
        <f>IF(AND(Table1[[#This Row],[Completed Date]]&gt;="07/01/2019"+0,Table1[[#This Row],[Completed Date]]&lt;="6/30/2020"+0),"FY 19-20",IF(AND(Table1[[#This Row],[Completed Date]]&gt;="07/01/2018"+0,Table1[[#This Row],[Completed Date]]&lt;="6/30/2019"+0),"FY 18-19",""))</f>
        <v>FY 19-20</v>
      </c>
      <c r="AO2363" s="152" t="str">
        <f>IFERROR(FIND("R",Table1[[#This Row],[FS_Priority]]),"")</f>
        <v/>
      </c>
    </row>
    <row r="2364" spans="1:41" hidden="1" x14ac:dyDescent="0.25">
      <c r="A2364" s="202" t="s">
        <v>4538</v>
      </c>
      <c r="B2364" s="202" t="s">
        <v>295</v>
      </c>
      <c r="C2364" s="202" t="s">
        <v>4538</v>
      </c>
      <c r="D2364" s="213" t="b">
        <v>0</v>
      </c>
      <c r="E2364" s="202" t="s">
        <v>76</v>
      </c>
      <c r="F2364" s="202" t="s">
        <v>5185</v>
      </c>
      <c r="G2364" s="202" t="s">
        <v>5096</v>
      </c>
      <c r="H2364" s="202" t="s">
        <v>369</v>
      </c>
      <c r="I2364" s="202" t="s">
        <v>3858</v>
      </c>
      <c r="J2364" s="202" t="s">
        <v>2839</v>
      </c>
      <c r="K2364" s="202" t="s">
        <v>3856</v>
      </c>
      <c r="L2364" s="202" t="s">
        <v>77</v>
      </c>
      <c r="M2364" s="202" t="s">
        <v>3857</v>
      </c>
      <c r="N2364" s="202" t="s">
        <v>295</v>
      </c>
      <c r="O2364" s="202" t="s">
        <v>263</v>
      </c>
      <c r="Q2364" s="202" t="s">
        <v>264</v>
      </c>
      <c r="R2364" s="202" t="s">
        <v>295</v>
      </c>
      <c r="S2364" s="213" t="b">
        <v>0</v>
      </c>
      <c r="V2364" s="212">
        <v>43600</v>
      </c>
      <c r="W2364" s="202" t="s">
        <v>295</v>
      </c>
      <c r="X2364"/>
      <c r="Z2364" s="202" t="s">
        <v>295</v>
      </c>
      <c r="AC2364" s="202" t="s">
        <v>295</v>
      </c>
      <c r="AD2364" s="214">
        <v>43776</v>
      </c>
      <c r="AE2364" s="202" t="s">
        <v>583</v>
      </c>
      <c r="AF2364" s="202" t="s">
        <v>5186</v>
      </c>
      <c r="AG2364" s="202" t="s">
        <v>2884</v>
      </c>
      <c r="AH2364" s="167"/>
      <c r="AI2364" s="202" t="s">
        <v>4787</v>
      </c>
      <c r="AJ2364" s="151" t="str">
        <f t="shared" si="36"/>
        <v>FS</v>
      </c>
      <c r="AK2364" s="151" t="b">
        <f>ISNUMBER(SEARCH("IRT",Table1[[#This Row],[Current_Status]]))</f>
        <v>0</v>
      </c>
      <c r="AL2364" s="152">
        <f>YEAR(Table1[[#This Row],[Project_Initiated]])</f>
        <v>2019</v>
      </c>
      <c r="AM2364" s="87">
        <v>43800</v>
      </c>
      <c r="AN2364" s="87" t="str">
        <f>IF(AND(Table1[[#This Row],[Completed Date]]&gt;="07/01/2019"+0,Table1[[#This Row],[Completed Date]]&lt;="6/30/2020"+0),"FY 19-20",IF(AND(Table1[[#This Row],[Completed Date]]&gt;="07/01/2018"+0,Table1[[#This Row],[Completed Date]]&lt;="6/30/2019"+0),"FY 18-19",""))</f>
        <v/>
      </c>
      <c r="AO2364" s="152" t="str">
        <f>IFERROR(FIND("R",Table1[[#This Row],[FS_Priority]]),"")</f>
        <v/>
      </c>
    </row>
    <row r="2365" spans="1:41" hidden="1" x14ac:dyDescent="0.25">
      <c r="A2365" s="202" t="s">
        <v>3206</v>
      </c>
      <c r="B2365" s="202" t="s">
        <v>295</v>
      </c>
      <c r="C2365" s="202" t="s">
        <v>3206</v>
      </c>
      <c r="D2365" s="213" t="b">
        <v>0</v>
      </c>
      <c r="E2365" s="202" t="s">
        <v>76</v>
      </c>
      <c r="F2365" s="202" t="s">
        <v>3321</v>
      </c>
      <c r="G2365" s="202" t="s">
        <v>295</v>
      </c>
      <c r="H2365" s="202" t="s">
        <v>369</v>
      </c>
      <c r="I2365" s="202" t="s">
        <v>4307</v>
      </c>
      <c r="J2365" s="202" t="s">
        <v>2838</v>
      </c>
      <c r="K2365" s="202" t="s">
        <v>3856</v>
      </c>
      <c r="L2365" s="202" t="s">
        <v>77</v>
      </c>
      <c r="M2365" s="202" t="s">
        <v>3857</v>
      </c>
      <c r="N2365" s="202" t="s">
        <v>295</v>
      </c>
      <c r="O2365" s="202" t="s">
        <v>243</v>
      </c>
      <c r="Q2365" s="202" t="s">
        <v>323</v>
      </c>
      <c r="R2365" s="202" t="s">
        <v>295</v>
      </c>
      <c r="S2365" s="213" t="b">
        <v>0</v>
      </c>
      <c r="V2365" s="212">
        <v>43600</v>
      </c>
      <c r="W2365" s="202" t="s">
        <v>295</v>
      </c>
      <c r="X2365"/>
      <c r="Z2365" s="202" t="s">
        <v>295</v>
      </c>
      <c r="AC2365" s="202" t="s">
        <v>5155</v>
      </c>
      <c r="AE2365" s="202" t="s">
        <v>295</v>
      </c>
      <c r="AF2365" s="202" t="s">
        <v>295</v>
      </c>
      <c r="AG2365" s="202" t="s">
        <v>295</v>
      </c>
      <c r="AH2365" s="214">
        <v>43678</v>
      </c>
      <c r="AI2365" s="202" t="s">
        <v>4934</v>
      </c>
      <c r="AJ2365" s="151" t="str">
        <f t="shared" si="36"/>
        <v>FS</v>
      </c>
      <c r="AK2365" s="151" t="b">
        <f>ISNUMBER(SEARCH("IRT",Table1[[#This Row],[Current_Status]]))</f>
        <v>0</v>
      </c>
      <c r="AL2365" s="152">
        <f>YEAR(Table1[[#This Row],[Project_Initiated]])</f>
        <v>2019</v>
      </c>
      <c r="AM2365" s="87">
        <v>43800</v>
      </c>
      <c r="AN2365" s="87" t="str">
        <f>IF(AND(Table1[[#This Row],[Completed Date]]&gt;="07/01/2019"+0,Table1[[#This Row],[Completed Date]]&lt;="6/30/2020"+0),"FY 19-20",IF(AND(Table1[[#This Row],[Completed Date]]&gt;="07/01/2018"+0,Table1[[#This Row],[Completed Date]]&lt;="6/30/2019"+0),"FY 18-19",""))</f>
        <v>FY 19-20</v>
      </c>
      <c r="AO2365" s="152" t="str">
        <f>IFERROR(FIND("R",Table1[[#This Row],[FS_Priority]]),"")</f>
        <v/>
      </c>
    </row>
    <row r="2366" spans="1:41" hidden="1" x14ac:dyDescent="0.25">
      <c r="A2366" s="202" t="s">
        <v>3236</v>
      </c>
      <c r="B2366" s="202" t="s">
        <v>295</v>
      </c>
      <c r="C2366" s="202" t="s">
        <v>3236</v>
      </c>
      <c r="D2366" s="213" t="b">
        <v>0</v>
      </c>
      <c r="E2366" s="202" t="s">
        <v>482</v>
      </c>
      <c r="F2366" s="202" t="s">
        <v>3564</v>
      </c>
      <c r="G2366" s="202" t="s">
        <v>295</v>
      </c>
      <c r="H2366" s="202" t="s">
        <v>537</v>
      </c>
      <c r="I2366" s="202" t="s">
        <v>3934</v>
      </c>
      <c r="J2366" s="202" t="s">
        <v>2852</v>
      </c>
      <c r="K2366" s="202" t="s">
        <v>4158</v>
      </c>
      <c r="L2366" s="202" t="s">
        <v>483</v>
      </c>
      <c r="M2366" s="202" t="s">
        <v>4343</v>
      </c>
      <c r="N2366" s="202" t="s">
        <v>295</v>
      </c>
      <c r="O2366" s="202" t="s">
        <v>243</v>
      </c>
      <c r="Q2366" s="202" t="s">
        <v>320</v>
      </c>
      <c r="R2366" s="202" t="s">
        <v>295</v>
      </c>
      <c r="S2366" s="213" t="b">
        <v>0</v>
      </c>
      <c r="V2366" s="212">
        <v>43600</v>
      </c>
      <c r="W2366" s="202" t="s">
        <v>295</v>
      </c>
      <c r="X2366"/>
      <c r="Z2366" s="202" t="s">
        <v>295</v>
      </c>
      <c r="AC2366" s="202" t="s">
        <v>4483</v>
      </c>
      <c r="AE2366" s="202" t="s">
        <v>295</v>
      </c>
      <c r="AF2366" s="202" t="s">
        <v>295</v>
      </c>
      <c r="AG2366" s="202" t="s">
        <v>295</v>
      </c>
      <c r="AH2366" s="167"/>
      <c r="AI2366" s="202" t="s">
        <v>4934</v>
      </c>
      <c r="AJ2366" s="151" t="str">
        <f t="shared" si="36"/>
        <v>FS</v>
      </c>
      <c r="AK2366" s="151" t="b">
        <f>ISNUMBER(SEARCH("IRT",Table1[[#This Row],[Current_Status]]))</f>
        <v>0</v>
      </c>
      <c r="AL2366" s="152">
        <f>YEAR(Table1[[#This Row],[Project_Initiated]])</f>
        <v>2019</v>
      </c>
      <c r="AM2366" s="87">
        <v>43800</v>
      </c>
      <c r="AN2366" s="87" t="str">
        <f>IF(AND(Table1[[#This Row],[Completed Date]]&gt;="07/01/2019"+0,Table1[[#This Row],[Completed Date]]&lt;="6/30/2020"+0),"FY 19-20",IF(AND(Table1[[#This Row],[Completed Date]]&gt;="07/01/2018"+0,Table1[[#This Row],[Completed Date]]&lt;="6/30/2019"+0),"FY 18-19",""))</f>
        <v/>
      </c>
      <c r="AO2366" s="152" t="str">
        <f>IFERROR(FIND("R",Table1[[#This Row],[FS_Priority]]),"")</f>
        <v/>
      </c>
    </row>
    <row r="2367" spans="1:41" hidden="1" x14ac:dyDescent="0.25">
      <c r="A2367" s="202" t="s">
        <v>3235</v>
      </c>
      <c r="B2367" s="202" t="s">
        <v>295</v>
      </c>
      <c r="C2367" s="202" t="s">
        <v>3235</v>
      </c>
      <c r="D2367" s="213" t="b">
        <v>0</v>
      </c>
      <c r="E2367" s="202" t="s">
        <v>482</v>
      </c>
      <c r="F2367" s="202" t="s">
        <v>3561</v>
      </c>
      <c r="G2367" s="202" t="s">
        <v>295</v>
      </c>
      <c r="H2367" s="202" t="s">
        <v>537</v>
      </c>
      <c r="I2367" s="202" t="s">
        <v>4342</v>
      </c>
      <c r="J2367" s="202" t="s">
        <v>2838</v>
      </c>
      <c r="K2367" s="202" t="s">
        <v>4158</v>
      </c>
      <c r="L2367" s="202" t="s">
        <v>483</v>
      </c>
      <c r="M2367" s="202" t="s">
        <v>4343</v>
      </c>
      <c r="N2367" s="202" t="s">
        <v>295</v>
      </c>
      <c r="O2367" s="202" t="s">
        <v>243</v>
      </c>
      <c r="P2367" s="167"/>
      <c r="Q2367" s="202" t="s">
        <v>302</v>
      </c>
      <c r="R2367" s="202" t="s">
        <v>295</v>
      </c>
      <c r="S2367" s="213" t="b">
        <v>0</v>
      </c>
      <c r="V2367" s="212">
        <v>43600</v>
      </c>
      <c r="W2367" s="202" t="s">
        <v>295</v>
      </c>
      <c r="X2367"/>
      <c r="Z2367" s="202" t="s">
        <v>295</v>
      </c>
      <c r="AC2367" s="202" t="s">
        <v>5155</v>
      </c>
      <c r="AE2367" s="202" t="s">
        <v>295</v>
      </c>
      <c r="AF2367" s="202" t="s">
        <v>295</v>
      </c>
      <c r="AG2367" s="202" t="s">
        <v>295</v>
      </c>
      <c r="AH2367" s="214">
        <v>43699</v>
      </c>
      <c r="AI2367" s="202" t="s">
        <v>4934</v>
      </c>
      <c r="AJ2367" s="151" t="str">
        <f t="shared" si="36"/>
        <v>FS</v>
      </c>
      <c r="AK2367" s="151" t="b">
        <f>ISNUMBER(SEARCH("IRT",Table1[[#This Row],[Current_Status]]))</f>
        <v>0</v>
      </c>
      <c r="AL2367" s="152">
        <f>YEAR(Table1[[#This Row],[Project_Initiated]])</f>
        <v>2019</v>
      </c>
      <c r="AM2367" s="87">
        <v>43800</v>
      </c>
      <c r="AN2367" s="87" t="str">
        <f>IF(AND(Table1[[#This Row],[Completed Date]]&gt;="07/01/2019"+0,Table1[[#This Row],[Completed Date]]&lt;="6/30/2020"+0),"FY 19-20",IF(AND(Table1[[#This Row],[Completed Date]]&gt;="07/01/2018"+0,Table1[[#This Row],[Completed Date]]&lt;="6/30/2019"+0),"FY 18-19",""))</f>
        <v>FY 19-20</v>
      </c>
      <c r="AO2367" s="152" t="str">
        <f>IFERROR(FIND("R",Table1[[#This Row],[FS_Priority]]),"")</f>
        <v/>
      </c>
    </row>
    <row r="2368" spans="1:41" hidden="1" x14ac:dyDescent="0.25">
      <c r="A2368" s="202" t="s">
        <v>3659</v>
      </c>
      <c r="B2368" s="202" t="s">
        <v>295</v>
      </c>
      <c r="C2368" s="202" t="s">
        <v>3659</v>
      </c>
      <c r="D2368" s="213" t="b">
        <v>0</v>
      </c>
      <c r="E2368" s="202" t="s">
        <v>76</v>
      </c>
      <c r="F2368" s="202" t="s">
        <v>3660</v>
      </c>
      <c r="G2368" s="202" t="s">
        <v>4484</v>
      </c>
      <c r="H2368" s="202" t="s">
        <v>369</v>
      </c>
      <c r="I2368" s="202" t="s">
        <v>4298</v>
      </c>
      <c r="J2368" s="202" t="s">
        <v>2838</v>
      </c>
      <c r="K2368" s="202" t="s">
        <v>3856</v>
      </c>
      <c r="L2368" s="202" t="s">
        <v>77</v>
      </c>
      <c r="M2368" s="202" t="s">
        <v>3857</v>
      </c>
      <c r="N2368" s="202" t="s">
        <v>295</v>
      </c>
      <c r="O2368" s="202" t="s">
        <v>263</v>
      </c>
      <c r="P2368" s="167"/>
      <c r="Q2368" s="202" t="s">
        <v>302</v>
      </c>
      <c r="R2368" s="202" t="s">
        <v>295</v>
      </c>
      <c r="S2368" s="213" t="b">
        <v>0</v>
      </c>
      <c r="T2368" s="167"/>
      <c r="V2368" s="212">
        <v>43601</v>
      </c>
      <c r="W2368" s="202" t="s">
        <v>295</v>
      </c>
      <c r="X2368"/>
      <c r="Z2368" s="202" t="s">
        <v>295</v>
      </c>
      <c r="AC2368" s="202" t="s">
        <v>5055</v>
      </c>
      <c r="AD2368" s="214">
        <v>43665</v>
      </c>
      <c r="AE2368" s="202" t="s">
        <v>583</v>
      </c>
      <c r="AF2368" s="202" t="s">
        <v>5187</v>
      </c>
      <c r="AG2368" s="202" t="s">
        <v>2884</v>
      </c>
      <c r="AH2368" s="214">
        <v>43780</v>
      </c>
      <c r="AI2368" s="202" t="s">
        <v>4934</v>
      </c>
      <c r="AJ2368" s="151" t="str">
        <f t="shared" si="36"/>
        <v>FS</v>
      </c>
      <c r="AK2368" s="151" t="b">
        <f>ISNUMBER(SEARCH("IRT",Table1[[#This Row],[Current_Status]]))</f>
        <v>0</v>
      </c>
      <c r="AL2368" s="152">
        <f>YEAR(Table1[[#This Row],[Project_Initiated]])</f>
        <v>2019</v>
      </c>
      <c r="AM2368" s="87">
        <v>43800</v>
      </c>
      <c r="AN2368" s="87" t="str">
        <f>IF(AND(Table1[[#This Row],[Completed Date]]&gt;="07/01/2019"+0,Table1[[#This Row],[Completed Date]]&lt;="6/30/2020"+0),"FY 19-20",IF(AND(Table1[[#This Row],[Completed Date]]&gt;="07/01/2018"+0,Table1[[#This Row],[Completed Date]]&lt;="6/30/2019"+0),"FY 18-19",""))</f>
        <v>FY 19-20</v>
      </c>
      <c r="AO2368" s="152" t="str">
        <f>IFERROR(FIND("R",Table1[[#This Row],[FS_Priority]]),"")</f>
        <v/>
      </c>
    </row>
    <row r="2369" spans="1:41" hidden="1" x14ac:dyDescent="0.25">
      <c r="A2369" s="202" t="s">
        <v>3671</v>
      </c>
      <c r="B2369" s="202" t="s">
        <v>295</v>
      </c>
      <c r="C2369" s="202" t="s">
        <v>3671</v>
      </c>
      <c r="D2369" s="213" t="b">
        <v>0</v>
      </c>
      <c r="E2369" s="202" t="s">
        <v>151</v>
      </c>
      <c r="F2369" s="202" t="s">
        <v>3672</v>
      </c>
      <c r="G2369" s="202" t="s">
        <v>4485</v>
      </c>
      <c r="H2369" s="202" t="s">
        <v>546</v>
      </c>
      <c r="I2369" s="202" t="s">
        <v>4331</v>
      </c>
      <c r="J2369" s="202" t="s">
        <v>2820</v>
      </c>
      <c r="K2369" s="202" t="s">
        <v>4035</v>
      </c>
      <c r="L2369" s="202" t="s">
        <v>153</v>
      </c>
      <c r="M2369" s="202" t="s">
        <v>4043</v>
      </c>
      <c r="N2369" s="202" t="s">
        <v>295</v>
      </c>
      <c r="O2369" s="202" t="s">
        <v>263</v>
      </c>
      <c r="P2369" s="167"/>
      <c r="Q2369" s="202" t="s">
        <v>302</v>
      </c>
      <c r="R2369" s="202" t="s">
        <v>295</v>
      </c>
      <c r="S2369" s="213" t="b">
        <v>0</v>
      </c>
      <c r="T2369" s="167"/>
      <c r="V2369" s="212">
        <v>43602</v>
      </c>
      <c r="W2369" s="202" t="s">
        <v>295</v>
      </c>
      <c r="X2369"/>
      <c r="Z2369" s="202" t="s">
        <v>295</v>
      </c>
      <c r="AC2369" s="202" t="s">
        <v>5188</v>
      </c>
      <c r="AD2369" s="214">
        <v>43665</v>
      </c>
      <c r="AE2369" s="202" t="s">
        <v>583</v>
      </c>
      <c r="AF2369" s="202" t="s">
        <v>5189</v>
      </c>
      <c r="AG2369" s="202" t="s">
        <v>2884</v>
      </c>
      <c r="AH2369"/>
      <c r="AI2369" s="202" t="s">
        <v>4934</v>
      </c>
      <c r="AJ2369" s="151" t="str">
        <f t="shared" si="36"/>
        <v>FS</v>
      </c>
      <c r="AK2369" s="151" t="b">
        <f>ISNUMBER(SEARCH("IRT",Table1[[#This Row],[Current_Status]]))</f>
        <v>0</v>
      </c>
      <c r="AL2369" s="152">
        <f>YEAR(Table1[[#This Row],[Project_Initiated]])</f>
        <v>2019</v>
      </c>
      <c r="AM2369" s="87">
        <v>43800</v>
      </c>
      <c r="AN2369" s="87" t="str">
        <f>IF(AND(Table1[[#This Row],[Completed Date]]&gt;="07/01/2019"+0,Table1[[#This Row],[Completed Date]]&lt;="6/30/2020"+0),"FY 19-20",IF(AND(Table1[[#This Row],[Completed Date]]&gt;="07/01/2018"+0,Table1[[#This Row],[Completed Date]]&lt;="6/30/2019"+0),"FY 18-19",""))</f>
        <v/>
      </c>
      <c r="AO2369" s="152" t="str">
        <f>IFERROR(FIND("R",Table1[[#This Row],[FS_Priority]]),"")</f>
        <v/>
      </c>
    </row>
    <row r="2370" spans="1:41" hidden="1" x14ac:dyDescent="0.25">
      <c r="A2370" s="202" t="s">
        <v>3215</v>
      </c>
      <c r="B2370" s="202" t="s">
        <v>295</v>
      </c>
      <c r="C2370" s="202" t="s">
        <v>3215</v>
      </c>
      <c r="D2370" s="213" t="b">
        <v>0</v>
      </c>
      <c r="E2370" s="202" t="s">
        <v>141</v>
      </c>
      <c r="F2370" s="202" t="s">
        <v>3403</v>
      </c>
      <c r="G2370" s="202" t="s">
        <v>295</v>
      </c>
      <c r="H2370" s="202" t="s">
        <v>537</v>
      </c>
      <c r="I2370" s="202" t="s">
        <v>4318</v>
      </c>
      <c r="J2370" s="202" t="s">
        <v>2838</v>
      </c>
      <c r="K2370" s="202" t="s">
        <v>3951</v>
      </c>
      <c r="L2370" s="202" t="s">
        <v>381</v>
      </c>
      <c r="M2370" s="202" t="s">
        <v>4319</v>
      </c>
      <c r="N2370" s="202" t="s">
        <v>295</v>
      </c>
      <c r="O2370" s="202" t="s">
        <v>243</v>
      </c>
      <c r="P2370" s="167"/>
      <c r="Q2370" s="202" t="s">
        <v>311</v>
      </c>
      <c r="R2370" s="202" t="s">
        <v>295</v>
      </c>
      <c r="S2370" s="213" t="b">
        <v>1</v>
      </c>
      <c r="T2370" s="167"/>
      <c r="V2370" s="212">
        <v>43605</v>
      </c>
      <c r="W2370" s="202" t="s">
        <v>295</v>
      </c>
      <c r="X2370"/>
      <c r="Z2370" s="202" t="s">
        <v>295</v>
      </c>
      <c r="AC2370" s="202" t="s">
        <v>3683</v>
      </c>
      <c r="AE2370" s="202" t="s">
        <v>295</v>
      </c>
      <c r="AF2370" s="202" t="s">
        <v>295</v>
      </c>
      <c r="AG2370" s="202" t="s">
        <v>295</v>
      </c>
      <c r="AH2370" s="214">
        <v>43636</v>
      </c>
      <c r="AI2370" s="202" t="s">
        <v>4934</v>
      </c>
      <c r="AJ2370" s="151" t="str">
        <f t="shared" ref="AJ2370:AJ2433" si="37">IF(LEN(A2370)&gt;6,"FS","PD&amp;C")</f>
        <v>FS</v>
      </c>
      <c r="AK2370" s="151" t="b">
        <f>ISNUMBER(SEARCH("IRT",Table1[[#This Row],[Current_Status]]))</f>
        <v>0</v>
      </c>
      <c r="AL2370" s="152">
        <f>YEAR(Table1[[#This Row],[Project_Initiated]])</f>
        <v>2019</v>
      </c>
      <c r="AM2370" s="87">
        <v>43800</v>
      </c>
      <c r="AN2370" s="87" t="str">
        <f>IF(AND(Table1[[#This Row],[Completed Date]]&gt;="07/01/2019"+0,Table1[[#This Row],[Completed Date]]&lt;="6/30/2020"+0),"FY 19-20",IF(AND(Table1[[#This Row],[Completed Date]]&gt;="07/01/2018"+0,Table1[[#This Row],[Completed Date]]&lt;="6/30/2019"+0),"FY 18-19",""))</f>
        <v>FY 18-19</v>
      </c>
      <c r="AO2370" s="152" t="str">
        <f>IFERROR(FIND("R",Table1[[#This Row],[FS_Priority]]),"")</f>
        <v/>
      </c>
    </row>
    <row r="2371" spans="1:41" hidden="1" x14ac:dyDescent="0.25">
      <c r="A2371" s="202" t="s">
        <v>3221</v>
      </c>
      <c r="B2371" s="202" t="s">
        <v>295</v>
      </c>
      <c r="C2371" s="202" t="s">
        <v>3221</v>
      </c>
      <c r="D2371" s="213" t="b">
        <v>0</v>
      </c>
      <c r="E2371" s="202" t="s">
        <v>141</v>
      </c>
      <c r="F2371" s="202" t="s">
        <v>3427</v>
      </c>
      <c r="G2371" s="202" t="s">
        <v>295</v>
      </c>
      <c r="H2371" s="202" t="s">
        <v>549</v>
      </c>
      <c r="I2371" s="202" t="s">
        <v>4325</v>
      </c>
      <c r="J2371" s="202" t="s">
        <v>2838</v>
      </c>
      <c r="K2371" s="202" t="s">
        <v>3951</v>
      </c>
      <c r="L2371" s="202" t="s">
        <v>381</v>
      </c>
      <c r="M2371" s="202" t="s">
        <v>3982</v>
      </c>
      <c r="N2371" s="202" t="s">
        <v>295</v>
      </c>
      <c r="O2371" s="202" t="s">
        <v>243</v>
      </c>
      <c r="Q2371" s="202" t="s">
        <v>326</v>
      </c>
      <c r="R2371" s="202" t="s">
        <v>295</v>
      </c>
      <c r="S2371" s="213" t="b">
        <v>0</v>
      </c>
      <c r="V2371" s="212">
        <v>43606</v>
      </c>
      <c r="W2371" s="202" t="s">
        <v>295</v>
      </c>
      <c r="X2371"/>
      <c r="Z2371" s="202" t="s">
        <v>295</v>
      </c>
      <c r="AC2371" s="202" t="s">
        <v>4394</v>
      </c>
      <c r="AE2371" s="202" t="s">
        <v>295</v>
      </c>
      <c r="AF2371" s="202" t="s">
        <v>295</v>
      </c>
      <c r="AG2371" s="202" t="s">
        <v>295</v>
      </c>
      <c r="AH2371" s="212">
        <v>43662</v>
      </c>
      <c r="AI2371" s="202" t="s">
        <v>4934</v>
      </c>
      <c r="AJ2371" s="151" t="str">
        <f t="shared" si="37"/>
        <v>FS</v>
      </c>
      <c r="AK2371" s="151" t="b">
        <f>ISNUMBER(SEARCH("IRT",Table1[[#This Row],[Current_Status]]))</f>
        <v>0</v>
      </c>
      <c r="AL2371" s="152">
        <f>YEAR(Table1[[#This Row],[Project_Initiated]])</f>
        <v>2019</v>
      </c>
      <c r="AM2371" s="87">
        <v>43800</v>
      </c>
      <c r="AN2371" s="87" t="str">
        <f>IF(AND(Table1[[#This Row],[Completed Date]]&gt;="07/01/2019"+0,Table1[[#This Row],[Completed Date]]&lt;="6/30/2020"+0),"FY 19-20",IF(AND(Table1[[#This Row],[Completed Date]]&gt;="07/01/2018"+0,Table1[[#This Row],[Completed Date]]&lt;="6/30/2019"+0),"FY 18-19",""))</f>
        <v>FY 19-20</v>
      </c>
      <c r="AO2371" s="152" t="str">
        <f>IFERROR(FIND("R",Table1[[#This Row],[FS_Priority]]),"")</f>
        <v/>
      </c>
    </row>
    <row r="2372" spans="1:41" hidden="1" x14ac:dyDescent="0.25">
      <c r="A2372" s="202" t="s">
        <v>3216</v>
      </c>
      <c r="B2372" s="202" t="s">
        <v>295</v>
      </c>
      <c r="C2372" s="202" t="s">
        <v>3216</v>
      </c>
      <c r="D2372" s="213" t="b">
        <v>0</v>
      </c>
      <c r="E2372" s="202" t="s">
        <v>141</v>
      </c>
      <c r="F2372" s="202" t="s">
        <v>3406</v>
      </c>
      <c r="G2372" s="202" t="s">
        <v>295</v>
      </c>
      <c r="H2372" s="202" t="s">
        <v>549</v>
      </c>
      <c r="I2372" s="202" t="s">
        <v>4320</v>
      </c>
      <c r="J2372" s="202" t="s">
        <v>2838</v>
      </c>
      <c r="K2372" s="202" t="s">
        <v>3951</v>
      </c>
      <c r="L2372" s="202" t="s">
        <v>381</v>
      </c>
      <c r="M2372" s="202" t="s">
        <v>3982</v>
      </c>
      <c r="N2372" s="202" t="s">
        <v>295</v>
      </c>
      <c r="O2372" s="202" t="s">
        <v>243</v>
      </c>
      <c r="Q2372" s="202" t="s">
        <v>313</v>
      </c>
      <c r="R2372" s="202" t="s">
        <v>295</v>
      </c>
      <c r="S2372" s="213" t="b">
        <v>0</v>
      </c>
      <c r="V2372" s="212">
        <v>43606</v>
      </c>
      <c r="W2372" s="202" t="s">
        <v>295</v>
      </c>
      <c r="X2372"/>
      <c r="Z2372" s="202" t="s">
        <v>295</v>
      </c>
      <c r="AC2372" s="202" t="s">
        <v>4394</v>
      </c>
      <c r="AE2372" s="202" t="s">
        <v>295</v>
      </c>
      <c r="AF2372" s="202" t="s">
        <v>295</v>
      </c>
      <c r="AG2372" s="202" t="s">
        <v>295</v>
      </c>
      <c r="AH2372" s="212">
        <v>43662</v>
      </c>
      <c r="AI2372" s="202" t="s">
        <v>4934</v>
      </c>
      <c r="AJ2372" s="151" t="str">
        <f t="shared" si="37"/>
        <v>FS</v>
      </c>
      <c r="AK2372" s="151" t="b">
        <f>ISNUMBER(SEARCH("IRT",Table1[[#This Row],[Current_Status]]))</f>
        <v>0</v>
      </c>
      <c r="AL2372" s="152">
        <f>YEAR(Table1[[#This Row],[Project_Initiated]])</f>
        <v>2019</v>
      </c>
      <c r="AM2372" s="87">
        <v>43800</v>
      </c>
      <c r="AN2372" s="87" t="str">
        <f>IF(AND(Table1[[#This Row],[Completed Date]]&gt;="07/01/2019"+0,Table1[[#This Row],[Completed Date]]&lt;="6/30/2020"+0),"FY 19-20",IF(AND(Table1[[#This Row],[Completed Date]]&gt;="07/01/2018"+0,Table1[[#This Row],[Completed Date]]&lt;="6/30/2019"+0),"FY 18-19",""))</f>
        <v>FY 19-20</v>
      </c>
      <c r="AO2372" s="152" t="str">
        <f>IFERROR(FIND("R",Table1[[#This Row],[FS_Priority]]),"")</f>
        <v/>
      </c>
    </row>
    <row r="2373" spans="1:41" hidden="1" x14ac:dyDescent="0.25">
      <c r="A2373" s="202" t="s">
        <v>3760</v>
      </c>
      <c r="B2373" s="202" t="s">
        <v>295</v>
      </c>
      <c r="C2373" s="202" t="s">
        <v>3760</v>
      </c>
      <c r="D2373" s="213" t="b">
        <v>0</v>
      </c>
      <c r="E2373" s="202" t="s">
        <v>267</v>
      </c>
      <c r="F2373" s="202" t="s">
        <v>3761</v>
      </c>
      <c r="G2373" s="202" t="s">
        <v>4515</v>
      </c>
      <c r="H2373" s="202" t="s">
        <v>481</v>
      </c>
      <c r="I2373" s="202" t="s">
        <v>295</v>
      </c>
      <c r="J2373" s="202" t="s">
        <v>2851</v>
      </c>
      <c r="K2373" s="202" t="s">
        <v>37</v>
      </c>
      <c r="L2373" s="202" t="s">
        <v>478</v>
      </c>
      <c r="M2373" s="202" t="s">
        <v>4390</v>
      </c>
      <c r="N2373" s="202" t="s">
        <v>295</v>
      </c>
      <c r="O2373" s="202" t="s">
        <v>4379</v>
      </c>
      <c r="Q2373" s="202" t="s">
        <v>3588</v>
      </c>
      <c r="R2373" s="202" t="s">
        <v>295</v>
      </c>
      <c r="S2373" s="213" t="b">
        <v>0</v>
      </c>
      <c r="V2373" s="212">
        <v>43607</v>
      </c>
      <c r="W2373" s="202" t="s">
        <v>295</v>
      </c>
      <c r="X2373"/>
      <c r="Z2373" s="202" t="s">
        <v>295</v>
      </c>
      <c r="AC2373" s="202" t="s">
        <v>295</v>
      </c>
      <c r="AE2373" s="202" t="s">
        <v>583</v>
      </c>
      <c r="AF2373" s="202" t="s">
        <v>5190</v>
      </c>
      <c r="AG2373" s="202" t="s">
        <v>295</v>
      </c>
      <c r="AH2373" s="212">
        <v>43706</v>
      </c>
      <c r="AI2373" s="202" t="s">
        <v>4934</v>
      </c>
      <c r="AJ2373" s="151" t="str">
        <f t="shared" si="37"/>
        <v>FS</v>
      </c>
      <c r="AK2373" s="151" t="b">
        <f>ISNUMBER(SEARCH("IRT",Table1[[#This Row],[Current_Status]]))</f>
        <v>0</v>
      </c>
      <c r="AL2373" s="152">
        <f>YEAR(Table1[[#This Row],[Project_Initiated]])</f>
        <v>2019</v>
      </c>
      <c r="AM2373" s="87">
        <v>43800</v>
      </c>
      <c r="AN2373" s="87" t="str">
        <f>IF(AND(Table1[[#This Row],[Completed Date]]&gt;="07/01/2019"+0,Table1[[#This Row],[Completed Date]]&lt;="6/30/2020"+0),"FY 19-20",IF(AND(Table1[[#This Row],[Completed Date]]&gt;="07/01/2018"+0,Table1[[#This Row],[Completed Date]]&lt;="6/30/2019"+0),"FY 18-19",""))</f>
        <v>FY 19-20</v>
      </c>
      <c r="AO2373" s="152">
        <f>IFERROR(FIND("R",Table1[[#This Row],[FS_Priority]]),"")</f>
        <v>1</v>
      </c>
    </row>
    <row r="2374" spans="1:41" hidden="1" x14ac:dyDescent="0.25">
      <c r="A2374" s="202" t="s">
        <v>3654</v>
      </c>
      <c r="B2374" s="202" t="s">
        <v>295</v>
      </c>
      <c r="C2374" s="202" t="s">
        <v>3654</v>
      </c>
      <c r="D2374" s="213" t="b">
        <v>0</v>
      </c>
      <c r="E2374" s="202" t="s">
        <v>21</v>
      </c>
      <c r="F2374" s="202" t="s">
        <v>3655</v>
      </c>
      <c r="G2374" s="202" t="s">
        <v>295</v>
      </c>
      <c r="H2374" s="202" t="s">
        <v>407</v>
      </c>
      <c r="I2374" s="202" t="s">
        <v>4294</v>
      </c>
      <c r="J2374" s="202" t="s">
        <v>2838</v>
      </c>
      <c r="K2374" s="202" t="s">
        <v>3774</v>
      </c>
      <c r="L2374" s="202" t="s">
        <v>4821</v>
      </c>
      <c r="M2374" s="202" t="s">
        <v>3775</v>
      </c>
      <c r="N2374" s="202" t="s">
        <v>295</v>
      </c>
      <c r="O2374" s="202" t="s">
        <v>263</v>
      </c>
      <c r="Q2374" s="202" t="s">
        <v>302</v>
      </c>
      <c r="R2374" s="202" t="s">
        <v>295</v>
      </c>
      <c r="S2374" s="213" t="b">
        <v>0</v>
      </c>
      <c r="V2374" s="212">
        <v>43608</v>
      </c>
      <c r="W2374" s="202" t="s">
        <v>295</v>
      </c>
      <c r="X2374"/>
      <c r="Z2374" s="202" t="s">
        <v>295</v>
      </c>
      <c r="AC2374" s="202" t="s">
        <v>4612</v>
      </c>
      <c r="AE2374" s="202" t="s">
        <v>263</v>
      </c>
      <c r="AF2374" s="202" t="s">
        <v>5191</v>
      </c>
      <c r="AG2374" s="202" t="s">
        <v>295</v>
      </c>
      <c r="AH2374" s="212">
        <v>43724</v>
      </c>
      <c r="AI2374" s="202" t="s">
        <v>4934</v>
      </c>
      <c r="AJ2374" s="151" t="str">
        <f t="shared" si="37"/>
        <v>FS</v>
      </c>
      <c r="AK2374" s="151" t="b">
        <f>ISNUMBER(SEARCH("IRT",Table1[[#This Row],[Current_Status]]))</f>
        <v>0</v>
      </c>
      <c r="AL2374" s="152">
        <f>YEAR(Table1[[#This Row],[Project_Initiated]])</f>
        <v>2019</v>
      </c>
      <c r="AM2374" s="87">
        <v>43800</v>
      </c>
      <c r="AN2374" s="87" t="str">
        <f>IF(AND(Table1[[#This Row],[Completed Date]]&gt;="07/01/2019"+0,Table1[[#This Row],[Completed Date]]&lt;="6/30/2020"+0),"FY 19-20",IF(AND(Table1[[#This Row],[Completed Date]]&gt;="07/01/2018"+0,Table1[[#This Row],[Completed Date]]&lt;="6/30/2019"+0),"FY 18-19",""))</f>
        <v>FY 19-20</v>
      </c>
      <c r="AO2374" s="152" t="str">
        <f>IFERROR(FIND("R",Table1[[#This Row],[FS_Priority]]),"")</f>
        <v/>
      </c>
    </row>
    <row r="2375" spans="1:41" hidden="1" x14ac:dyDescent="0.25">
      <c r="A2375" s="202" t="s">
        <v>3656</v>
      </c>
      <c r="B2375" s="202" t="s">
        <v>295</v>
      </c>
      <c r="C2375" s="202" t="s">
        <v>3656</v>
      </c>
      <c r="D2375" s="213" t="b">
        <v>0</v>
      </c>
      <c r="E2375" s="202" t="s">
        <v>21</v>
      </c>
      <c r="F2375" s="202" t="s">
        <v>3657</v>
      </c>
      <c r="G2375" s="202" t="s">
        <v>295</v>
      </c>
      <c r="H2375" s="202" t="s">
        <v>407</v>
      </c>
      <c r="I2375" s="202" t="s">
        <v>4295</v>
      </c>
      <c r="J2375" s="202" t="s">
        <v>2851</v>
      </c>
      <c r="K2375" s="202" t="s">
        <v>3774</v>
      </c>
      <c r="L2375" s="202" t="s">
        <v>4821</v>
      </c>
      <c r="M2375" s="202" t="s">
        <v>3775</v>
      </c>
      <c r="N2375" s="202" t="s">
        <v>295</v>
      </c>
      <c r="O2375" s="202" t="s">
        <v>263</v>
      </c>
      <c r="Q2375" s="202" t="s">
        <v>320</v>
      </c>
      <c r="R2375" s="202" t="s">
        <v>295</v>
      </c>
      <c r="S2375" s="213" t="b">
        <v>0</v>
      </c>
      <c r="V2375" s="212">
        <v>43608</v>
      </c>
      <c r="W2375" s="202" t="s">
        <v>295</v>
      </c>
      <c r="X2375"/>
      <c r="Z2375" s="202" t="s">
        <v>295</v>
      </c>
      <c r="AC2375" s="202" t="s">
        <v>3658</v>
      </c>
      <c r="AE2375" s="202" t="s">
        <v>263</v>
      </c>
      <c r="AF2375" s="202" t="s">
        <v>295</v>
      </c>
      <c r="AG2375" s="202" t="s">
        <v>295</v>
      </c>
      <c r="AH2375" s="212">
        <v>43635</v>
      </c>
      <c r="AI2375" s="202" t="s">
        <v>4934</v>
      </c>
      <c r="AJ2375" s="151" t="str">
        <f t="shared" si="37"/>
        <v>FS</v>
      </c>
      <c r="AK2375" s="151" t="b">
        <f>ISNUMBER(SEARCH("IRT",Table1[[#This Row],[Current_Status]]))</f>
        <v>0</v>
      </c>
      <c r="AL2375" s="152">
        <f>YEAR(Table1[[#This Row],[Project_Initiated]])</f>
        <v>2019</v>
      </c>
      <c r="AM2375" s="87">
        <v>43800</v>
      </c>
      <c r="AN2375" s="87" t="str">
        <f>IF(AND(Table1[[#This Row],[Completed Date]]&gt;="07/01/2019"+0,Table1[[#This Row],[Completed Date]]&lt;="6/30/2020"+0),"FY 19-20",IF(AND(Table1[[#This Row],[Completed Date]]&gt;="07/01/2018"+0,Table1[[#This Row],[Completed Date]]&lt;="6/30/2019"+0),"FY 18-19",""))</f>
        <v>FY 18-19</v>
      </c>
      <c r="AO2375" s="152" t="str">
        <f>IFERROR(FIND("R",Table1[[#This Row],[FS_Priority]]),"")</f>
        <v/>
      </c>
    </row>
    <row r="2376" spans="1:41" hidden="1" x14ac:dyDescent="0.25">
      <c r="A2376" s="202" t="s">
        <v>4541</v>
      </c>
      <c r="B2376" s="202" t="s">
        <v>295</v>
      </c>
      <c r="C2376" s="202" t="s">
        <v>4541</v>
      </c>
      <c r="D2376" s="213" t="b">
        <v>0</v>
      </c>
      <c r="E2376" s="202" t="s">
        <v>76</v>
      </c>
      <c r="F2376" s="202" t="s">
        <v>4613</v>
      </c>
      <c r="G2376" s="202" t="s">
        <v>295</v>
      </c>
      <c r="H2376" s="202" t="s">
        <v>1092</v>
      </c>
      <c r="I2376" s="202" t="s">
        <v>4614</v>
      </c>
      <c r="J2376" s="202" t="s">
        <v>2838</v>
      </c>
      <c r="K2376" s="202" t="s">
        <v>3856</v>
      </c>
      <c r="L2376" s="202" t="s">
        <v>77</v>
      </c>
      <c r="M2376" s="202" t="s">
        <v>3885</v>
      </c>
      <c r="N2376" s="202" t="s">
        <v>295</v>
      </c>
      <c r="O2376" s="202" t="s">
        <v>243</v>
      </c>
      <c r="Q2376" s="202" t="s">
        <v>326</v>
      </c>
      <c r="R2376" s="202" t="s">
        <v>295</v>
      </c>
      <c r="S2376" s="213" t="b">
        <v>0</v>
      </c>
      <c r="V2376" s="212">
        <v>43623</v>
      </c>
      <c r="W2376" s="202" t="s">
        <v>295</v>
      </c>
      <c r="X2376"/>
      <c r="Z2376" s="202" t="s">
        <v>295</v>
      </c>
      <c r="AC2376" s="202" t="s">
        <v>5155</v>
      </c>
      <c r="AE2376" s="202" t="s">
        <v>243</v>
      </c>
      <c r="AF2376" s="202" t="s">
        <v>295</v>
      </c>
      <c r="AG2376" s="202" t="s">
        <v>295</v>
      </c>
      <c r="AH2376" s="212">
        <v>43734</v>
      </c>
      <c r="AI2376" s="202" t="s">
        <v>4787</v>
      </c>
      <c r="AJ2376" s="151" t="str">
        <f t="shared" si="37"/>
        <v>FS</v>
      </c>
      <c r="AK2376" s="151" t="b">
        <f>ISNUMBER(SEARCH("IRT",Table1[[#This Row],[Current_Status]]))</f>
        <v>0</v>
      </c>
      <c r="AL2376" s="152">
        <f>YEAR(Table1[[#This Row],[Project_Initiated]])</f>
        <v>2019</v>
      </c>
      <c r="AM2376" s="87">
        <v>43800</v>
      </c>
      <c r="AN2376" s="87" t="str">
        <f>IF(AND(Table1[[#This Row],[Completed Date]]&gt;="07/01/2019"+0,Table1[[#This Row],[Completed Date]]&lt;="6/30/2020"+0),"FY 19-20",IF(AND(Table1[[#This Row],[Completed Date]]&gt;="07/01/2018"+0,Table1[[#This Row],[Completed Date]]&lt;="6/30/2019"+0),"FY 18-19",""))</f>
        <v>FY 19-20</v>
      </c>
      <c r="AO2376" s="152" t="str">
        <f>IFERROR(FIND("R",Table1[[#This Row],[FS_Priority]]),"")</f>
        <v/>
      </c>
    </row>
    <row r="2377" spans="1:41" hidden="1" x14ac:dyDescent="0.25">
      <c r="A2377" s="202" t="s">
        <v>4593</v>
      </c>
      <c r="B2377" s="202" t="s">
        <v>295</v>
      </c>
      <c r="C2377" s="202" t="s">
        <v>4593</v>
      </c>
      <c r="D2377" s="213" t="b">
        <v>0</v>
      </c>
      <c r="E2377" s="202" t="s">
        <v>211</v>
      </c>
      <c r="F2377" s="202" t="s">
        <v>4615</v>
      </c>
      <c r="G2377" s="202" t="s">
        <v>5006</v>
      </c>
      <c r="H2377" s="202" t="s">
        <v>542</v>
      </c>
      <c r="I2377" s="202" t="s">
        <v>4616</v>
      </c>
      <c r="J2377" s="202" t="s">
        <v>2852</v>
      </c>
      <c r="K2377" s="202" t="s">
        <v>4222</v>
      </c>
      <c r="L2377" s="202" t="s">
        <v>4866</v>
      </c>
      <c r="M2377" s="202" t="s">
        <v>4161</v>
      </c>
      <c r="N2377" s="202" t="s">
        <v>295</v>
      </c>
      <c r="O2377" s="202" t="s">
        <v>263</v>
      </c>
      <c r="Q2377" s="202" t="s">
        <v>323</v>
      </c>
      <c r="R2377" s="202" t="s">
        <v>295</v>
      </c>
      <c r="S2377" s="213" t="b">
        <v>0</v>
      </c>
      <c r="V2377" s="212">
        <v>43627</v>
      </c>
      <c r="W2377" s="202" t="s">
        <v>295</v>
      </c>
      <c r="X2377"/>
      <c r="Z2377" s="202" t="s">
        <v>295</v>
      </c>
      <c r="AC2377" s="202" t="s">
        <v>295</v>
      </c>
      <c r="AE2377" s="202" t="s">
        <v>583</v>
      </c>
      <c r="AF2377" s="202" t="s">
        <v>2807</v>
      </c>
      <c r="AG2377" s="202" t="s">
        <v>2883</v>
      </c>
      <c r="AH2377" s="167"/>
      <c r="AI2377" s="202" t="s">
        <v>4787</v>
      </c>
      <c r="AJ2377" s="151" t="str">
        <f t="shared" si="37"/>
        <v>FS</v>
      </c>
      <c r="AK2377" s="151" t="b">
        <f>ISNUMBER(SEARCH("IRT",Table1[[#This Row],[Current_Status]]))</f>
        <v>0</v>
      </c>
      <c r="AL2377" s="152">
        <f>YEAR(Table1[[#This Row],[Project_Initiated]])</f>
        <v>2019</v>
      </c>
      <c r="AM2377" s="87">
        <v>43800</v>
      </c>
      <c r="AN2377" s="87" t="str">
        <f>IF(AND(Table1[[#This Row],[Completed Date]]&gt;="07/01/2019"+0,Table1[[#This Row],[Completed Date]]&lt;="6/30/2020"+0),"FY 19-20",IF(AND(Table1[[#This Row],[Completed Date]]&gt;="07/01/2018"+0,Table1[[#This Row],[Completed Date]]&lt;="6/30/2019"+0),"FY 18-19",""))</f>
        <v/>
      </c>
      <c r="AO2377" s="152" t="str">
        <f>IFERROR(FIND("R",Table1[[#This Row],[FS_Priority]]),"")</f>
        <v/>
      </c>
    </row>
    <row r="2378" spans="1:41" hidden="1" x14ac:dyDescent="0.25">
      <c r="A2378" s="202" t="s">
        <v>4595</v>
      </c>
      <c r="B2378" s="202" t="s">
        <v>295</v>
      </c>
      <c r="C2378" s="202" t="s">
        <v>4595</v>
      </c>
      <c r="D2378" s="213" t="b">
        <v>0</v>
      </c>
      <c r="E2378" s="202" t="s">
        <v>211</v>
      </c>
      <c r="F2378" s="202" t="s">
        <v>4617</v>
      </c>
      <c r="G2378" s="202" t="s">
        <v>2807</v>
      </c>
      <c r="H2378" s="202" t="s">
        <v>542</v>
      </c>
      <c r="I2378" s="202" t="s">
        <v>4616</v>
      </c>
      <c r="J2378" s="202" t="s">
        <v>2852</v>
      </c>
      <c r="K2378" s="202" t="s">
        <v>4222</v>
      </c>
      <c r="L2378" s="202" t="s">
        <v>4866</v>
      </c>
      <c r="M2378" s="202" t="s">
        <v>4161</v>
      </c>
      <c r="N2378" s="202" t="s">
        <v>295</v>
      </c>
      <c r="O2378" s="202" t="s">
        <v>263</v>
      </c>
      <c r="Q2378" s="202" t="s">
        <v>324</v>
      </c>
      <c r="R2378" s="202" t="s">
        <v>295</v>
      </c>
      <c r="S2378" s="213" t="b">
        <v>0</v>
      </c>
      <c r="V2378" s="212">
        <v>43627</v>
      </c>
      <c r="W2378" s="202" t="s">
        <v>295</v>
      </c>
      <c r="X2378"/>
      <c r="Z2378" s="202" t="s">
        <v>295</v>
      </c>
      <c r="AC2378" s="202" t="s">
        <v>295</v>
      </c>
      <c r="AE2378" s="202" t="s">
        <v>583</v>
      </c>
      <c r="AF2378" s="202" t="s">
        <v>2807</v>
      </c>
      <c r="AG2378" s="202" t="s">
        <v>2883</v>
      </c>
      <c r="AH2378" s="167"/>
      <c r="AI2378" s="202" t="s">
        <v>4787</v>
      </c>
      <c r="AJ2378" s="151" t="str">
        <f t="shared" si="37"/>
        <v>FS</v>
      </c>
      <c r="AK2378" s="151" t="b">
        <f>ISNUMBER(SEARCH("IRT",Table1[[#This Row],[Current_Status]]))</f>
        <v>0</v>
      </c>
      <c r="AL2378" s="152">
        <f>YEAR(Table1[[#This Row],[Project_Initiated]])</f>
        <v>2019</v>
      </c>
      <c r="AM2378" s="87">
        <v>43800</v>
      </c>
      <c r="AN2378" s="87" t="str">
        <f>IF(AND(Table1[[#This Row],[Completed Date]]&gt;="07/01/2019"+0,Table1[[#This Row],[Completed Date]]&lt;="6/30/2020"+0),"FY 19-20",IF(AND(Table1[[#This Row],[Completed Date]]&gt;="07/01/2018"+0,Table1[[#This Row],[Completed Date]]&lt;="6/30/2019"+0),"FY 18-19",""))</f>
        <v/>
      </c>
      <c r="AO2378" s="152" t="str">
        <f>IFERROR(FIND("R",Table1[[#This Row],[FS_Priority]]),"")</f>
        <v/>
      </c>
    </row>
    <row r="2379" spans="1:41" hidden="1" x14ac:dyDescent="0.25">
      <c r="A2379" s="202" t="s">
        <v>4587</v>
      </c>
      <c r="B2379" s="202" t="s">
        <v>295</v>
      </c>
      <c r="C2379" s="202" t="s">
        <v>4587</v>
      </c>
      <c r="D2379" s="213" t="b">
        <v>0</v>
      </c>
      <c r="E2379" s="202" t="s">
        <v>211</v>
      </c>
      <c r="F2379" s="202" t="s">
        <v>4618</v>
      </c>
      <c r="G2379" s="202" t="s">
        <v>5066</v>
      </c>
      <c r="H2379" s="202" t="s">
        <v>542</v>
      </c>
      <c r="I2379" s="202" t="s">
        <v>4619</v>
      </c>
      <c r="J2379" s="202" t="s">
        <v>2852</v>
      </c>
      <c r="K2379" s="202" t="s">
        <v>4222</v>
      </c>
      <c r="L2379" s="202" t="s">
        <v>4866</v>
      </c>
      <c r="M2379" s="202" t="s">
        <v>4161</v>
      </c>
      <c r="N2379" s="202" t="s">
        <v>295</v>
      </c>
      <c r="O2379" s="202" t="s">
        <v>263</v>
      </c>
      <c r="Q2379" s="202" t="s">
        <v>302</v>
      </c>
      <c r="R2379" s="202" t="s">
        <v>295</v>
      </c>
      <c r="S2379" s="213" t="b">
        <v>0</v>
      </c>
      <c r="V2379" s="212">
        <v>43627</v>
      </c>
      <c r="W2379" s="202" t="s">
        <v>295</v>
      </c>
      <c r="X2379"/>
      <c r="Z2379" s="202" t="s">
        <v>295</v>
      </c>
      <c r="AC2379" s="202" t="s">
        <v>295</v>
      </c>
      <c r="AE2379" s="202" t="s">
        <v>583</v>
      </c>
      <c r="AF2379" s="202" t="s">
        <v>2807</v>
      </c>
      <c r="AG2379" s="202" t="s">
        <v>2883</v>
      </c>
      <c r="AH2379" s="167"/>
      <c r="AI2379" s="202" t="s">
        <v>4787</v>
      </c>
      <c r="AJ2379" s="151" t="str">
        <f t="shared" si="37"/>
        <v>FS</v>
      </c>
      <c r="AK2379" s="151" t="b">
        <f>ISNUMBER(SEARCH("IRT",Table1[[#This Row],[Current_Status]]))</f>
        <v>0</v>
      </c>
      <c r="AL2379" s="152">
        <f>YEAR(Table1[[#This Row],[Project_Initiated]])</f>
        <v>2019</v>
      </c>
      <c r="AM2379" s="87">
        <v>43800</v>
      </c>
      <c r="AN2379" s="87" t="str">
        <f>IF(AND(Table1[[#This Row],[Completed Date]]&gt;="07/01/2019"+0,Table1[[#This Row],[Completed Date]]&lt;="6/30/2020"+0),"FY 19-20",IF(AND(Table1[[#This Row],[Completed Date]]&gt;="07/01/2018"+0,Table1[[#This Row],[Completed Date]]&lt;="6/30/2019"+0),"FY 18-19",""))</f>
        <v/>
      </c>
      <c r="AO2379" s="152" t="str">
        <f>IFERROR(FIND("R",Table1[[#This Row],[FS_Priority]]),"")</f>
        <v/>
      </c>
    </row>
    <row r="2380" spans="1:41" hidden="1" x14ac:dyDescent="0.25">
      <c r="A2380" s="202" t="s">
        <v>4589</v>
      </c>
      <c r="B2380" s="202" t="s">
        <v>295</v>
      </c>
      <c r="C2380" s="202" t="s">
        <v>4589</v>
      </c>
      <c r="D2380" s="213" t="b">
        <v>0</v>
      </c>
      <c r="E2380" s="202" t="s">
        <v>211</v>
      </c>
      <c r="F2380" s="202" t="s">
        <v>4620</v>
      </c>
      <c r="G2380" s="202" t="s">
        <v>295</v>
      </c>
      <c r="H2380" s="202" t="s">
        <v>535</v>
      </c>
      <c r="I2380" s="202" t="s">
        <v>4621</v>
      </c>
      <c r="J2380" s="202" t="s">
        <v>2838</v>
      </c>
      <c r="K2380" s="202" t="s">
        <v>4222</v>
      </c>
      <c r="L2380" s="202" t="s">
        <v>4866</v>
      </c>
      <c r="M2380" s="202" t="s">
        <v>4232</v>
      </c>
      <c r="N2380" s="202" t="s">
        <v>295</v>
      </c>
      <c r="O2380" s="202" t="s">
        <v>243</v>
      </c>
      <c r="Q2380" s="202" t="s">
        <v>320</v>
      </c>
      <c r="R2380" s="202" t="s">
        <v>295</v>
      </c>
      <c r="S2380" s="213" t="b">
        <v>0</v>
      </c>
      <c r="V2380" s="212">
        <v>43627</v>
      </c>
      <c r="W2380" s="202" t="s">
        <v>295</v>
      </c>
      <c r="X2380"/>
      <c r="Z2380" s="202" t="s">
        <v>295</v>
      </c>
      <c r="AC2380" s="202" t="s">
        <v>5155</v>
      </c>
      <c r="AE2380" s="202" t="s">
        <v>243</v>
      </c>
      <c r="AF2380" s="202" t="s">
        <v>295</v>
      </c>
      <c r="AG2380" s="202" t="s">
        <v>295</v>
      </c>
      <c r="AH2380" s="212">
        <v>43738</v>
      </c>
      <c r="AI2380" s="202" t="s">
        <v>4787</v>
      </c>
      <c r="AJ2380" s="151" t="str">
        <f t="shared" si="37"/>
        <v>FS</v>
      </c>
      <c r="AK2380" s="151" t="b">
        <f>ISNUMBER(SEARCH("IRT",Table1[[#This Row],[Current_Status]]))</f>
        <v>0</v>
      </c>
      <c r="AL2380" s="152">
        <f>YEAR(Table1[[#This Row],[Project_Initiated]])</f>
        <v>2019</v>
      </c>
      <c r="AM2380" s="87">
        <v>43800</v>
      </c>
      <c r="AN2380" s="87" t="str">
        <f>IF(AND(Table1[[#This Row],[Completed Date]]&gt;="07/01/2019"+0,Table1[[#This Row],[Completed Date]]&lt;="6/30/2020"+0),"FY 19-20",IF(AND(Table1[[#This Row],[Completed Date]]&gt;="07/01/2018"+0,Table1[[#This Row],[Completed Date]]&lt;="6/30/2019"+0),"FY 18-19",""))</f>
        <v>FY 19-20</v>
      </c>
      <c r="AO2380" s="152" t="str">
        <f>IFERROR(FIND("R",Table1[[#This Row],[FS_Priority]]),"")</f>
        <v/>
      </c>
    </row>
    <row r="2381" spans="1:41" hidden="1" x14ac:dyDescent="0.25">
      <c r="A2381" s="202" t="s">
        <v>4591</v>
      </c>
      <c r="B2381" s="202" t="s">
        <v>295</v>
      </c>
      <c r="C2381" s="202" t="s">
        <v>4591</v>
      </c>
      <c r="D2381" s="213" t="b">
        <v>0</v>
      </c>
      <c r="E2381" s="202" t="s">
        <v>211</v>
      </c>
      <c r="F2381" s="202" t="s">
        <v>4622</v>
      </c>
      <c r="G2381" s="202" t="s">
        <v>5100</v>
      </c>
      <c r="H2381" s="202" t="s">
        <v>535</v>
      </c>
      <c r="I2381" s="202" t="s">
        <v>4623</v>
      </c>
      <c r="J2381" s="202" t="s">
        <v>2851</v>
      </c>
      <c r="K2381" s="202" t="s">
        <v>4222</v>
      </c>
      <c r="L2381" s="202" t="s">
        <v>4866</v>
      </c>
      <c r="M2381" s="202" t="s">
        <v>4232</v>
      </c>
      <c r="N2381" s="202" t="s">
        <v>295</v>
      </c>
      <c r="O2381" s="202" t="s">
        <v>263</v>
      </c>
      <c r="Q2381" s="202" t="s">
        <v>264</v>
      </c>
      <c r="R2381" s="202" t="s">
        <v>295</v>
      </c>
      <c r="S2381" s="213" t="b">
        <v>0</v>
      </c>
      <c r="V2381" s="212">
        <v>43628</v>
      </c>
      <c r="W2381" s="202" t="s">
        <v>295</v>
      </c>
      <c r="X2381"/>
      <c r="Z2381" s="202" t="s">
        <v>295</v>
      </c>
      <c r="AC2381" s="202" t="s">
        <v>295</v>
      </c>
      <c r="AE2381" s="202" t="s">
        <v>583</v>
      </c>
      <c r="AF2381" s="202" t="s">
        <v>5100</v>
      </c>
      <c r="AG2381" s="202" t="s">
        <v>2883</v>
      </c>
      <c r="AH2381" s="212">
        <v>43795</v>
      </c>
      <c r="AI2381" s="202" t="s">
        <v>4787</v>
      </c>
      <c r="AJ2381" s="151" t="str">
        <f t="shared" si="37"/>
        <v>FS</v>
      </c>
      <c r="AK2381" s="151" t="b">
        <f>ISNUMBER(SEARCH("IRT",Table1[[#This Row],[Current_Status]]))</f>
        <v>0</v>
      </c>
      <c r="AL2381" s="152">
        <f>YEAR(Table1[[#This Row],[Project_Initiated]])</f>
        <v>2019</v>
      </c>
      <c r="AM2381" s="87">
        <v>43800</v>
      </c>
      <c r="AN2381" s="87" t="str">
        <f>IF(AND(Table1[[#This Row],[Completed Date]]&gt;="07/01/2019"+0,Table1[[#This Row],[Completed Date]]&lt;="6/30/2020"+0),"FY 19-20",IF(AND(Table1[[#This Row],[Completed Date]]&gt;="07/01/2018"+0,Table1[[#This Row],[Completed Date]]&lt;="6/30/2019"+0),"FY 18-19",""))</f>
        <v>FY 19-20</v>
      </c>
      <c r="AO2381" s="152" t="str">
        <f>IFERROR(FIND("R",Table1[[#This Row],[FS_Priority]]),"")</f>
        <v/>
      </c>
    </row>
    <row r="2382" spans="1:41" hidden="1" x14ac:dyDescent="0.25">
      <c r="A2382" s="202" t="s">
        <v>4548</v>
      </c>
      <c r="B2382" s="202" t="s">
        <v>295</v>
      </c>
      <c r="C2382" s="202" t="s">
        <v>4548</v>
      </c>
      <c r="D2382" s="213" t="b">
        <v>0</v>
      </c>
      <c r="E2382" s="202" t="s">
        <v>141</v>
      </c>
      <c r="F2382" s="202" t="s">
        <v>4624</v>
      </c>
      <c r="G2382" s="202" t="s">
        <v>295</v>
      </c>
      <c r="H2382" s="202" t="s">
        <v>4625</v>
      </c>
      <c r="I2382" s="202" t="s">
        <v>4626</v>
      </c>
      <c r="J2382" s="202" t="s">
        <v>2838</v>
      </c>
      <c r="K2382" s="202" t="s">
        <v>3951</v>
      </c>
      <c r="L2382" s="202" t="s">
        <v>381</v>
      </c>
      <c r="M2382" s="202" t="s">
        <v>4315</v>
      </c>
      <c r="N2382" s="202" t="s">
        <v>295</v>
      </c>
      <c r="O2382" s="202" t="s">
        <v>243</v>
      </c>
      <c r="Q2382" s="202" t="s">
        <v>302</v>
      </c>
      <c r="R2382" s="202" t="s">
        <v>295</v>
      </c>
      <c r="S2382" s="213" t="b">
        <v>0</v>
      </c>
      <c r="V2382" s="212">
        <v>43628</v>
      </c>
      <c r="W2382" s="202" t="s">
        <v>295</v>
      </c>
      <c r="X2382"/>
      <c r="Z2382" s="202" t="s">
        <v>295</v>
      </c>
      <c r="AC2382" s="202" t="s">
        <v>5155</v>
      </c>
      <c r="AE2382" s="202" t="s">
        <v>243</v>
      </c>
      <c r="AF2382" s="202" t="s">
        <v>295</v>
      </c>
      <c r="AG2382" s="202" t="s">
        <v>295</v>
      </c>
      <c r="AH2382" s="212">
        <v>43746</v>
      </c>
      <c r="AI2382" s="202" t="s">
        <v>4787</v>
      </c>
      <c r="AJ2382" s="151" t="str">
        <f t="shared" si="37"/>
        <v>FS</v>
      </c>
      <c r="AK2382" s="151" t="b">
        <f>ISNUMBER(SEARCH("IRT",Table1[[#This Row],[Current_Status]]))</f>
        <v>0</v>
      </c>
      <c r="AL2382" s="152">
        <f>YEAR(Table1[[#This Row],[Project_Initiated]])</f>
        <v>2019</v>
      </c>
      <c r="AM2382" s="87">
        <v>43800</v>
      </c>
      <c r="AN2382" s="87" t="str">
        <f>IF(AND(Table1[[#This Row],[Completed Date]]&gt;="07/01/2019"+0,Table1[[#This Row],[Completed Date]]&lt;="6/30/2020"+0),"FY 19-20",IF(AND(Table1[[#This Row],[Completed Date]]&gt;="07/01/2018"+0,Table1[[#This Row],[Completed Date]]&lt;="6/30/2019"+0),"FY 18-19",""))</f>
        <v>FY 19-20</v>
      </c>
      <c r="AO2382" s="152" t="str">
        <f>IFERROR(FIND("R",Table1[[#This Row],[FS_Priority]]),"")</f>
        <v/>
      </c>
    </row>
    <row r="2383" spans="1:41" hidden="1" x14ac:dyDescent="0.25">
      <c r="A2383" s="202" t="s">
        <v>4433</v>
      </c>
      <c r="B2383" s="202" t="s">
        <v>295</v>
      </c>
      <c r="C2383" s="202" t="s">
        <v>4433</v>
      </c>
      <c r="D2383" s="213" t="b">
        <v>0</v>
      </c>
      <c r="E2383" s="202" t="s">
        <v>4804</v>
      </c>
      <c r="F2383" s="202" t="s">
        <v>4434</v>
      </c>
      <c r="G2383" s="202" t="s">
        <v>4435</v>
      </c>
      <c r="H2383" s="202" t="s">
        <v>1771</v>
      </c>
      <c r="I2383" s="202" t="s">
        <v>295</v>
      </c>
      <c r="J2383" s="202" t="s">
        <v>2820</v>
      </c>
      <c r="K2383" s="202" t="s">
        <v>3793</v>
      </c>
      <c r="L2383" s="202" t="s">
        <v>332</v>
      </c>
      <c r="M2383" s="202" t="s">
        <v>4436</v>
      </c>
      <c r="N2383" s="202" t="s">
        <v>3848</v>
      </c>
      <c r="O2383" s="202" t="s">
        <v>263</v>
      </c>
      <c r="Q2383" s="202" t="s">
        <v>320</v>
      </c>
      <c r="R2383" s="202" t="s">
        <v>295</v>
      </c>
      <c r="S2383" s="213" t="b">
        <v>0</v>
      </c>
      <c r="V2383" s="212">
        <v>43649</v>
      </c>
      <c r="W2383" s="202" t="s">
        <v>295</v>
      </c>
      <c r="X2383"/>
      <c r="Z2383" s="202" t="s">
        <v>295</v>
      </c>
      <c r="AC2383" s="202" t="s">
        <v>5192</v>
      </c>
      <c r="AE2383" s="202" t="s">
        <v>257</v>
      </c>
      <c r="AF2383" s="202" t="s">
        <v>295</v>
      </c>
      <c r="AG2383" s="202" t="s">
        <v>295</v>
      </c>
      <c r="AH2383" s="167"/>
      <c r="AI2383" s="202" t="s">
        <v>4934</v>
      </c>
      <c r="AJ2383" s="151" t="str">
        <f t="shared" si="37"/>
        <v>FS</v>
      </c>
      <c r="AK2383" s="151" t="b">
        <f>ISNUMBER(SEARCH("IRT",Table1[[#This Row],[Current_Status]]))</f>
        <v>0</v>
      </c>
      <c r="AL2383" s="152">
        <f>YEAR(Table1[[#This Row],[Project_Initiated]])</f>
        <v>2019</v>
      </c>
      <c r="AM2383" s="87">
        <v>43800</v>
      </c>
      <c r="AN2383" s="87" t="str">
        <f>IF(AND(Table1[[#This Row],[Completed Date]]&gt;="07/01/2019"+0,Table1[[#This Row],[Completed Date]]&lt;="6/30/2020"+0),"FY 19-20",IF(AND(Table1[[#This Row],[Completed Date]]&gt;="07/01/2018"+0,Table1[[#This Row],[Completed Date]]&lt;="6/30/2019"+0),"FY 18-19",""))</f>
        <v/>
      </c>
      <c r="AO2383" s="152" t="str">
        <f>IFERROR(FIND("R",Table1[[#This Row],[FS_Priority]]),"")</f>
        <v/>
      </c>
    </row>
    <row r="2384" spans="1:41" hidden="1" x14ac:dyDescent="0.25">
      <c r="A2384" s="202" t="s">
        <v>4592</v>
      </c>
      <c r="B2384" s="202" t="s">
        <v>295</v>
      </c>
      <c r="C2384" s="202" t="s">
        <v>4592</v>
      </c>
      <c r="D2384" s="213" t="b">
        <v>0</v>
      </c>
      <c r="E2384" s="202" t="s">
        <v>211</v>
      </c>
      <c r="F2384" s="202" t="s">
        <v>4627</v>
      </c>
      <c r="G2384" s="202" t="s">
        <v>5004</v>
      </c>
      <c r="H2384" s="202" t="s">
        <v>575</v>
      </c>
      <c r="I2384" s="202" t="s">
        <v>4628</v>
      </c>
      <c r="J2384" s="202" t="s">
        <v>2838</v>
      </c>
      <c r="K2384" s="202" t="s">
        <v>4222</v>
      </c>
      <c r="L2384" s="202" t="s">
        <v>4866</v>
      </c>
      <c r="M2384" s="202" t="s">
        <v>4232</v>
      </c>
      <c r="N2384" s="202" t="s">
        <v>295</v>
      </c>
      <c r="O2384" s="202" t="s">
        <v>243</v>
      </c>
      <c r="Q2384" s="202" t="s">
        <v>323</v>
      </c>
      <c r="R2384" s="202" t="s">
        <v>295</v>
      </c>
      <c r="S2384" s="213" t="b">
        <v>0</v>
      </c>
      <c r="V2384" s="212">
        <v>43633</v>
      </c>
      <c r="W2384" s="202" t="s">
        <v>295</v>
      </c>
      <c r="X2384"/>
      <c r="Z2384" s="202" t="s">
        <v>295</v>
      </c>
      <c r="AC2384" s="202" t="s">
        <v>5155</v>
      </c>
      <c r="AE2384" s="202" t="s">
        <v>243</v>
      </c>
      <c r="AF2384" s="202" t="s">
        <v>295</v>
      </c>
      <c r="AG2384" s="202" t="s">
        <v>295</v>
      </c>
      <c r="AH2384" s="212">
        <v>43749</v>
      </c>
      <c r="AI2384" s="202" t="s">
        <v>4787</v>
      </c>
      <c r="AJ2384" s="151" t="str">
        <f t="shared" si="37"/>
        <v>FS</v>
      </c>
      <c r="AK2384" s="151" t="b">
        <f>ISNUMBER(SEARCH("IRT",Table1[[#This Row],[Current_Status]]))</f>
        <v>0</v>
      </c>
      <c r="AL2384" s="152">
        <f>YEAR(Table1[[#This Row],[Project_Initiated]])</f>
        <v>2019</v>
      </c>
      <c r="AM2384" s="87">
        <v>43800</v>
      </c>
      <c r="AN2384" s="87" t="str">
        <f>IF(AND(Table1[[#This Row],[Completed Date]]&gt;="07/01/2019"+0,Table1[[#This Row],[Completed Date]]&lt;="6/30/2020"+0),"FY 19-20",IF(AND(Table1[[#This Row],[Completed Date]]&gt;="07/01/2018"+0,Table1[[#This Row],[Completed Date]]&lt;="6/30/2019"+0),"FY 18-19",""))</f>
        <v>FY 19-20</v>
      </c>
      <c r="AO2384" s="152" t="str">
        <f>IFERROR(FIND("R",Table1[[#This Row],[FS_Priority]]),"")</f>
        <v/>
      </c>
    </row>
    <row r="2385" spans="1:41" hidden="1" x14ac:dyDescent="0.25">
      <c r="A2385" s="202" t="s">
        <v>4531</v>
      </c>
      <c r="B2385" s="202" t="s">
        <v>295</v>
      </c>
      <c r="C2385" s="202" t="s">
        <v>4531</v>
      </c>
      <c r="D2385" s="213" t="b">
        <v>0</v>
      </c>
      <c r="E2385" s="202" t="s">
        <v>211</v>
      </c>
      <c r="F2385" s="202" t="s">
        <v>4629</v>
      </c>
      <c r="G2385" s="202" t="s">
        <v>295</v>
      </c>
      <c r="H2385" s="202" t="s">
        <v>535</v>
      </c>
      <c r="I2385" s="202" t="s">
        <v>4630</v>
      </c>
      <c r="J2385" s="202" t="s">
        <v>3773</v>
      </c>
      <c r="K2385" s="202" t="s">
        <v>4222</v>
      </c>
      <c r="L2385" s="202" t="s">
        <v>4866</v>
      </c>
      <c r="M2385" s="202" t="s">
        <v>4232</v>
      </c>
      <c r="N2385" s="202" t="s">
        <v>295</v>
      </c>
      <c r="O2385" s="202" t="s">
        <v>263</v>
      </c>
      <c r="Q2385" s="202" t="s">
        <v>295</v>
      </c>
      <c r="R2385" s="202" t="s">
        <v>295</v>
      </c>
      <c r="S2385" s="213" t="b">
        <v>0</v>
      </c>
      <c r="V2385" s="212">
        <v>43634</v>
      </c>
      <c r="W2385" s="202" t="s">
        <v>295</v>
      </c>
      <c r="X2385"/>
      <c r="Z2385" s="202" t="s">
        <v>295</v>
      </c>
      <c r="AC2385" s="202" t="s">
        <v>295</v>
      </c>
      <c r="AE2385" s="202" t="s">
        <v>583</v>
      </c>
      <c r="AF2385" s="202" t="s">
        <v>295</v>
      </c>
      <c r="AG2385" s="202" t="s">
        <v>295</v>
      </c>
      <c r="AH2385" s="212">
        <v>43714</v>
      </c>
      <c r="AI2385" s="202" t="s">
        <v>4787</v>
      </c>
      <c r="AJ2385" s="151" t="str">
        <f t="shared" si="37"/>
        <v>FS</v>
      </c>
      <c r="AK2385" s="151" t="b">
        <f>ISNUMBER(SEARCH("IRT",Table1[[#This Row],[Current_Status]]))</f>
        <v>0</v>
      </c>
      <c r="AL2385" s="152">
        <f>YEAR(Table1[[#This Row],[Project_Initiated]])</f>
        <v>2019</v>
      </c>
      <c r="AM2385" s="87">
        <v>43800</v>
      </c>
      <c r="AN2385" s="87" t="str">
        <f>IF(AND(Table1[[#This Row],[Completed Date]]&gt;="07/01/2019"+0,Table1[[#This Row],[Completed Date]]&lt;="6/30/2020"+0),"FY 19-20",IF(AND(Table1[[#This Row],[Completed Date]]&gt;="07/01/2018"+0,Table1[[#This Row],[Completed Date]]&lt;="6/30/2019"+0),"FY 18-19",""))</f>
        <v>FY 19-20</v>
      </c>
      <c r="AO2385" s="152" t="str">
        <f>IFERROR(FIND("R",Table1[[#This Row],[FS_Priority]]),"")</f>
        <v/>
      </c>
    </row>
    <row r="2386" spans="1:41" hidden="1" x14ac:dyDescent="0.25">
      <c r="A2386" s="202" t="s">
        <v>4585</v>
      </c>
      <c r="B2386" s="202" t="s">
        <v>295</v>
      </c>
      <c r="C2386" s="202" t="s">
        <v>4585</v>
      </c>
      <c r="D2386" s="213" t="b">
        <v>0</v>
      </c>
      <c r="E2386" s="202" t="s">
        <v>278</v>
      </c>
      <c r="F2386" s="202" t="s">
        <v>4631</v>
      </c>
      <c r="G2386" s="202" t="s">
        <v>295</v>
      </c>
      <c r="H2386" s="202" t="s">
        <v>4212</v>
      </c>
      <c r="I2386" s="202" t="s">
        <v>4632</v>
      </c>
      <c r="J2386" s="202" t="s">
        <v>2838</v>
      </c>
      <c r="K2386" s="202" t="s">
        <v>4208</v>
      </c>
      <c r="L2386" s="202" t="s">
        <v>203</v>
      </c>
      <c r="M2386" s="202" t="s">
        <v>4209</v>
      </c>
      <c r="N2386" s="202" t="s">
        <v>295</v>
      </c>
      <c r="O2386" s="202" t="s">
        <v>263</v>
      </c>
      <c r="Q2386" s="202" t="s">
        <v>302</v>
      </c>
      <c r="R2386" s="202" t="s">
        <v>295</v>
      </c>
      <c r="S2386" s="213" t="b">
        <v>0</v>
      </c>
      <c r="V2386" s="212">
        <v>43634</v>
      </c>
      <c r="W2386" s="202" t="s">
        <v>295</v>
      </c>
      <c r="X2386"/>
      <c r="Z2386" s="202" t="s">
        <v>295</v>
      </c>
      <c r="AC2386" s="202" t="s">
        <v>4840</v>
      </c>
      <c r="AE2386" s="202" t="s">
        <v>257</v>
      </c>
      <c r="AF2386" s="202" t="s">
        <v>295</v>
      </c>
      <c r="AG2386" s="202" t="s">
        <v>295</v>
      </c>
      <c r="AH2386" s="212">
        <v>43739</v>
      </c>
      <c r="AI2386" s="202" t="s">
        <v>4787</v>
      </c>
      <c r="AJ2386" s="151" t="str">
        <f t="shared" si="37"/>
        <v>FS</v>
      </c>
      <c r="AK2386" s="151" t="b">
        <f>ISNUMBER(SEARCH("IRT",Table1[[#This Row],[Current_Status]]))</f>
        <v>0</v>
      </c>
      <c r="AL2386" s="152">
        <f>YEAR(Table1[[#This Row],[Project_Initiated]])</f>
        <v>2019</v>
      </c>
      <c r="AM2386" s="87">
        <v>43800</v>
      </c>
      <c r="AN2386" s="87" t="str">
        <f>IF(AND(Table1[[#This Row],[Completed Date]]&gt;="07/01/2019"+0,Table1[[#This Row],[Completed Date]]&lt;="6/30/2020"+0),"FY 19-20",IF(AND(Table1[[#This Row],[Completed Date]]&gt;="07/01/2018"+0,Table1[[#This Row],[Completed Date]]&lt;="6/30/2019"+0),"FY 18-19",""))</f>
        <v>FY 19-20</v>
      </c>
      <c r="AO2386" s="152" t="str">
        <f>IFERROR(FIND("R",Table1[[#This Row],[FS_Priority]]),"")</f>
        <v/>
      </c>
    </row>
    <row r="2387" spans="1:41" hidden="1" x14ac:dyDescent="0.25">
      <c r="A2387" s="202" t="s">
        <v>4555</v>
      </c>
      <c r="B2387" s="202" t="s">
        <v>295</v>
      </c>
      <c r="C2387" s="202" t="s">
        <v>4555</v>
      </c>
      <c r="D2387" s="213" t="b">
        <v>0</v>
      </c>
      <c r="E2387" s="202" t="s">
        <v>141</v>
      </c>
      <c r="F2387" s="202" t="s">
        <v>4633</v>
      </c>
      <c r="G2387" s="202" t="s">
        <v>295</v>
      </c>
      <c r="H2387" s="202" t="s">
        <v>549</v>
      </c>
      <c r="I2387" s="202" t="s">
        <v>4634</v>
      </c>
      <c r="J2387" s="202" t="s">
        <v>3773</v>
      </c>
      <c r="K2387" s="202" t="s">
        <v>3951</v>
      </c>
      <c r="L2387" s="202" t="s">
        <v>381</v>
      </c>
      <c r="M2387" s="202" t="s">
        <v>4635</v>
      </c>
      <c r="N2387" s="202" t="s">
        <v>295</v>
      </c>
      <c r="O2387" s="202" t="s">
        <v>243</v>
      </c>
      <c r="Q2387" s="202" t="s">
        <v>326</v>
      </c>
      <c r="R2387" s="202" t="s">
        <v>295</v>
      </c>
      <c r="S2387" s="213" t="b">
        <v>0</v>
      </c>
      <c r="V2387" s="212">
        <v>43635</v>
      </c>
      <c r="W2387" s="202" t="s">
        <v>295</v>
      </c>
      <c r="X2387"/>
      <c r="Z2387" s="202" t="s">
        <v>295</v>
      </c>
      <c r="AC2387" s="202" t="s">
        <v>5155</v>
      </c>
      <c r="AE2387" s="202" t="s">
        <v>243</v>
      </c>
      <c r="AF2387" s="202" t="s">
        <v>295</v>
      </c>
      <c r="AG2387" s="202" t="s">
        <v>295</v>
      </c>
      <c r="AH2387" s="212">
        <v>43731</v>
      </c>
      <c r="AI2387" s="202" t="s">
        <v>4787</v>
      </c>
      <c r="AJ2387" s="151" t="str">
        <f t="shared" si="37"/>
        <v>FS</v>
      </c>
      <c r="AK2387" s="151" t="b">
        <f>ISNUMBER(SEARCH("IRT",Table1[[#This Row],[Current_Status]]))</f>
        <v>0</v>
      </c>
      <c r="AL2387" s="152">
        <f>YEAR(Table1[[#This Row],[Project_Initiated]])</f>
        <v>2019</v>
      </c>
      <c r="AM2387" s="87">
        <v>43800</v>
      </c>
      <c r="AN2387" s="87" t="str">
        <f>IF(AND(Table1[[#This Row],[Completed Date]]&gt;="07/01/2019"+0,Table1[[#This Row],[Completed Date]]&lt;="6/30/2020"+0),"FY 19-20",IF(AND(Table1[[#This Row],[Completed Date]]&gt;="07/01/2018"+0,Table1[[#This Row],[Completed Date]]&lt;="6/30/2019"+0),"FY 18-19",""))</f>
        <v>FY 19-20</v>
      </c>
      <c r="AO2387" s="152" t="str">
        <f>IFERROR(FIND("R",Table1[[#This Row],[FS_Priority]]),"")</f>
        <v/>
      </c>
    </row>
    <row r="2388" spans="1:41" hidden="1" x14ac:dyDescent="0.25">
      <c r="A2388" s="202" t="s">
        <v>4554</v>
      </c>
      <c r="B2388" s="202" t="s">
        <v>295</v>
      </c>
      <c r="C2388" s="202" t="s">
        <v>4554</v>
      </c>
      <c r="D2388" s="213" t="b">
        <v>0</v>
      </c>
      <c r="E2388" s="202" t="s">
        <v>141</v>
      </c>
      <c r="F2388" s="202" t="s">
        <v>4636</v>
      </c>
      <c r="G2388" s="202" t="s">
        <v>295</v>
      </c>
      <c r="H2388" s="202" t="s">
        <v>549</v>
      </c>
      <c r="I2388" s="202" t="s">
        <v>4637</v>
      </c>
      <c r="J2388" s="202" t="s">
        <v>2838</v>
      </c>
      <c r="K2388" s="202" t="s">
        <v>3951</v>
      </c>
      <c r="L2388" s="202" t="s">
        <v>381</v>
      </c>
      <c r="M2388" s="202" t="s">
        <v>4638</v>
      </c>
      <c r="N2388" s="202" t="s">
        <v>295</v>
      </c>
      <c r="O2388" s="202" t="s">
        <v>243</v>
      </c>
      <c r="Q2388" s="202" t="s">
        <v>324</v>
      </c>
      <c r="R2388" s="202" t="s">
        <v>295</v>
      </c>
      <c r="S2388" s="213" t="b">
        <v>0</v>
      </c>
      <c r="V2388" s="212">
        <v>43635</v>
      </c>
      <c r="W2388" s="202" t="s">
        <v>295</v>
      </c>
      <c r="X2388"/>
      <c r="Z2388" s="202" t="s">
        <v>295</v>
      </c>
      <c r="AC2388" s="202" t="s">
        <v>5155</v>
      </c>
      <c r="AE2388" s="202" t="s">
        <v>243</v>
      </c>
      <c r="AF2388" s="202" t="s">
        <v>295</v>
      </c>
      <c r="AG2388" s="202" t="s">
        <v>295</v>
      </c>
      <c r="AH2388" s="212">
        <v>43742</v>
      </c>
      <c r="AI2388" s="202" t="s">
        <v>4787</v>
      </c>
      <c r="AJ2388" s="151" t="str">
        <f t="shared" si="37"/>
        <v>FS</v>
      </c>
      <c r="AK2388" s="151" t="b">
        <f>ISNUMBER(SEARCH("IRT",Table1[[#This Row],[Current_Status]]))</f>
        <v>0</v>
      </c>
      <c r="AL2388" s="152">
        <f>YEAR(Table1[[#This Row],[Project_Initiated]])</f>
        <v>2019</v>
      </c>
      <c r="AM2388" s="87">
        <v>43800</v>
      </c>
      <c r="AN2388" s="87" t="str">
        <f>IF(AND(Table1[[#This Row],[Completed Date]]&gt;="07/01/2019"+0,Table1[[#This Row],[Completed Date]]&lt;="6/30/2020"+0),"FY 19-20",IF(AND(Table1[[#This Row],[Completed Date]]&gt;="07/01/2018"+0,Table1[[#This Row],[Completed Date]]&lt;="6/30/2019"+0),"FY 18-19",""))</f>
        <v>FY 19-20</v>
      </c>
      <c r="AO2388" s="152" t="str">
        <f>IFERROR(FIND("R",Table1[[#This Row],[FS_Priority]]),"")</f>
        <v/>
      </c>
    </row>
    <row r="2389" spans="1:41" hidden="1" x14ac:dyDescent="0.25">
      <c r="A2389" s="202" t="s">
        <v>4584</v>
      </c>
      <c r="B2389" s="202" t="s">
        <v>295</v>
      </c>
      <c r="C2389" s="202" t="s">
        <v>4584</v>
      </c>
      <c r="D2389" s="213" t="b">
        <v>0</v>
      </c>
      <c r="E2389" s="202" t="s">
        <v>2977</v>
      </c>
      <c r="F2389" s="202" t="s">
        <v>4639</v>
      </c>
      <c r="G2389" s="202" t="s">
        <v>295</v>
      </c>
      <c r="H2389" s="202" t="s">
        <v>549</v>
      </c>
      <c r="I2389" s="202" t="s">
        <v>4640</v>
      </c>
      <c r="J2389" s="202" t="s">
        <v>2838</v>
      </c>
      <c r="K2389" s="202" t="s">
        <v>4158</v>
      </c>
      <c r="L2389" s="202" t="s">
        <v>2978</v>
      </c>
      <c r="M2389" s="202" t="s">
        <v>3952</v>
      </c>
      <c r="N2389" s="202" t="s">
        <v>295</v>
      </c>
      <c r="O2389" s="202" t="s">
        <v>243</v>
      </c>
      <c r="Q2389" s="202" t="s">
        <v>302</v>
      </c>
      <c r="R2389" s="202" t="s">
        <v>295</v>
      </c>
      <c r="S2389" s="213" t="b">
        <v>0</v>
      </c>
      <c r="V2389" s="212">
        <v>43641</v>
      </c>
      <c r="W2389" s="202" t="s">
        <v>295</v>
      </c>
      <c r="X2389"/>
      <c r="Z2389" s="202" t="s">
        <v>295</v>
      </c>
      <c r="AC2389" s="202" t="s">
        <v>5155</v>
      </c>
      <c r="AE2389" s="202" t="s">
        <v>243</v>
      </c>
      <c r="AF2389" s="202" t="s">
        <v>295</v>
      </c>
      <c r="AG2389" s="202" t="s">
        <v>295</v>
      </c>
      <c r="AH2389" s="214">
        <v>43741</v>
      </c>
      <c r="AI2389" s="202" t="s">
        <v>4787</v>
      </c>
      <c r="AJ2389" s="151" t="str">
        <f t="shared" si="37"/>
        <v>FS</v>
      </c>
      <c r="AK2389" s="151" t="b">
        <f>ISNUMBER(SEARCH("IRT",Table1[[#This Row],[Current_Status]]))</f>
        <v>0</v>
      </c>
      <c r="AL2389" s="152">
        <f>YEAR(Table1[[#This Row],[Project_Initiated]])</f>
        <v>2019</v>
      </c>
      <c r="AM2389" s="87">
        <v>43800</v>
      </c>
      <c r="AN2389" s="87" t="str">
        <f>IF(AND(Table1[[#This Row],[Completed Date]]&gt;="07/01/2019"+0,Table1[[#This Row],[Completed Date]]&lt;="6/30/2020"+0),"FY 19-20",IF(AND(Table1[[#This Row],[Completed Date]]&gt;="07/01/2018"+0,Table1[[#This Row],[Completed Date]]&lt;="6/30/2019"+0),"FY 18-19",""))</f>
        <v>FY 19-20</v>
      </c>
      <c r="AO2389" s="152" t="str">
        <f>IFERROR(FIND("R",Table1[[#This Row],[FS_Priority]]),"")</f>
        <v/>
      </c>
    </row>
    <row r="2390" spans="1:41" hidden="1" x14ac:dyDescent="0.25">
      <c r="A2390" s="202" t="s">
        <v>3684</v>
      </c>
      <c r="B2390" s="202" t="s">
        <v>295</v>
      </c>
      <c r="C2390" s="202" t="s">
        <v>3684</v>
      </c>
      <c r="D2390" s="213" t="b">
        <v>0</v>
      </c>
      <c r="E2390" s="202" t="s">
        <v>4804</v>
      </c>
      <c r="F2390" s="202" t="s">
        <v>3688</v>
      </c>
      <c r="G2390" s="202" t="s">
        <v>3689</v>
      </c>
      <c r="H2390" s="202" t="s">
        <v>351</v>
      </c>
      <c r="I2390" s="202" t="s">
        <v>4359</v>
      </c>
      <c r="J2390" s="202" t="s">
        <v>2839</v>
      </c>
      <c r="K2390" s="202" t="s">
        <v>3793</v>
      </c>
      <c r="L2390" s="202" t="s">
        <v>332</v>
      </c>
      <c r="M2390" s="202" t="s">
        <v>4360</v>
      </c>
      <c r="N2390" s="202" t="s">
        <v>4273</v>
      </c>
      <c r="O2390" s="202" t="s">
        <v>263</v>
      </c>
      <c r="Q2390" s="202" t="s">
        <v>3586</v>
      </c>
      <c r="R2390" s="202" t="s">
        <v>295</v>
      </c>
      <c r="S2390" s="213" t="b">
        <v>0</v>
      </c>
      <c r="V2390" s="212">
        <v>43642</v>
      </c>
      <c r="W2390" s="202" t="s">
        <v>295</v>
      </c>
      <c r="X2390"/>
      <c r="Z2390" s="202" t="s">
        <v>295</v>
      </c>
      <c r="AC2390" s="202" t="s">
        <v>5193</v>
      </c>
      <c r="AE2390" s="202" t="s">
        <v>263</v>
      </c>
      <c r="AF2390" s="202" t="s">
        <v>3689</v>
      </c>
      <c r="AG2390" s="202" t="s">
        <v>295</v>
      </c>
      <c r="AH2390"/>
      <c r="AI2390" s="202" t="s">
        <v>4934</v>
      </c>
      <c r="AJ2390" s="151" t="str">
        <f t="shared" si="37"/>
        <v>FS</v>
      </c>
      <c r="AK2390" s="151" t="b">
        <f>ISNUMBER(SEARCH("IRT",Table1[[#This Row],[Current_Status]]))</f>
        <v>0</v>
      </c>
      <c r="AL2390" s="152">
        <f>YEAR(Table1[[#This Row],[Project_Initiated]])</f>
        <v>2019</v>
      </c>
      <c r="AM2390" s="87">
        <v>43800</v>
      </c>
      <c r="AN2390" s="87" t="str">
        <f>IF(AND(Table1[[#This Row],[Completed Date]]&gt;="07/01/2019"+0,Table1[[#This Row],[Completed Date]]&lt;="6/30/2020"+0),"FY 19-20",IF(AND(Table1[[#This Row],[Completed Date]]&gt;="07/01/2018"+0,Table1[[#This Row],[Completed Date]]&lt;="6/30/2019"+0),"FY 18-19",""))</f>
        <v/>
      </c>
      <c r="AO2390" s="152">
        <f>IFERROR(FIND("R",Table1[[#This Row],[FS_Priority]]),"")</f>
        <v>1</v>
      </c>
    </row>
    <row r="2391" spans="1:41" hidden="1" x14ac:dyDescent="0.25">
      <c r="A2391" s="202" t="s">
        <v>4566</v>
      </c>
      <c r="B2391" s="202" t="s">
        <v>295</v>
      </c>
      <c r="C2391" s="202" t="s">
        <v>4566</v>
      </c>
      <c r="D2391" s="213" t="b">
        <v>0</v>
      </c>
      <c r="E2391" s="202" t="s">
        <v>151</v>
      </c>
      <c r="F2391" s="202" t="s">
        <v>4641</v>
      </c>
      <c r="G2391" s="202" t="s">
        <v>4886</v>
      </c>
      <c r="H2391" s="202" t="s">
        <v>525</v>
      </c>
      <c r="I2391" s="202" t="s">
        <v>4350</v>
      </c>
      <c r="J2391" s="202" t="s">
        <v>2820</v>
      </c>
      <c r="K2391" s="202" t="s">
        <v>4035</v>
      </c>
      <c r="L2391" s="202" t="s">
        <v>153</v>
      </c>
      <c r="M2391" s="202" t="s">
        <v>4642</v>
      </c>
      <c r="N2391" s="202" t="s">
        <v>295</v>
      </c>
      <c r="O2391" s="202" t="s">
        <v>263</v>
      </c>
      <c r="Q2391" s="202" t="s">
        <v>323</v>
      </c>
      <c r="R2391" s="202" t="s">
        <v>295</v>
      </c>
      <c r="S2391" s="213" t="b">
        <v>0</v>
      </c>
      <c r="V2391" s="212">
        <v>43644</v>
      </c>
      <c r="W2391" s="202" t="s">
        <v>295</v>
      </c>
      <c r="X2391"/>
      <c r="Z2391" s="202" t="s">
        <v>295</v>
      </c>
      <c r="AC2391" s="202" t="s">
        <v>5194</v>
      </c>
      <c r="AD2391" s="214">
        <v>43754</v>
      </c>
      <c r="AE2391" s="202" t="s">
        <v>583</v>
      </c>
      <c r="AF2391" s="202" t="s">
        <v>5195</v>
      </c>
      <c r="AG2391" s="202" t="s">
        <v>2884</v>
      </c>
      <c r="AH2391" s="167"/>
      <c r="AI2391" s="202" t="s">
        <v>4787</v>
      </c>
      <c r="AJ2391" s="151" t="str">
        <f t="shared" si="37"/>
        <v>FS</v>
      </c>
      <c r="AK2391" s="151" t="b">
        <f>ISNUMBER(SEARCH("IRT",Table1[[#This Row],[Current_Status]]))</f>
        <v>0</v>
      </c>
      <c r="AL2391" s="152">
        <f>YEAR(Table1[[#This Row],[Project_Initiated]])</f>
        <v>2019</v>
      </c>
      <c r="AM2391" s="87">
        <v>43800</v>
      </c>
      <c r="AN2391" s="87" t="str">
        <f>IF(AND(Table1[[#This Row],[Completed Date]]&gt;="07/01/2019"+0,Table1[[#This Row],[Completed Date]]&lt;="6/30/2020"+0),"FY 19-20",IF(AND(Table1[[#This Row],[Completed Date]]&gt;="07/01/2018"+0,Table1[[#This Row],[Completed Date]]&lt;="6/30/2019"+0),"FY 18-19",""))</f>
        <v/>
      </c>
      <c r="AO2391" s="152" t="str">
        <f>IFERROR(FIND("R",Table1[[#This Row],[FS_Priority]]),"")</f>
        <v/>
      </c>
    </row>
    <row r="2392" spans="1:41" hidden="1" x14ac:dyDescent="0.25">
      <c r="A2392" s="202" t="s">
        <v>1061</v>
      </c>
      <c r="B2392" s="202" t="s">
        <v>295</v>
      </c>
      <c r="C2392" s="202" t="s">
        <v>1061</v>
      </c>
      <c r="D2392" s="213" t="b">
        <v>0</v>
      </c>
      <c r="E2392" s="202" t="s">
        <v>211</v>
      </c>
      <c r="F2392" s="202" t="s">
        <v>1062</v>
      </c>
      <c r="G2392" s="202" t="s">
        <v>295</v>
      </c>
      <c r="H2392" s="202" t="s">
        <v>494</v>
      </c>
      <c r="I2392" s="202" t="s">
        <v>4239</v>
      </c>
      <c r="J2392" s="202" t="s">
        <v>2854</v>
      </c>
      <c r="K2392" s="202" t="s">
        <v>4222</v>
      </c>
      <c r="L2392" s="202" t="s">
        <v>4866</v>
      </c>
      <c r="M2392" s="202" t="s">
        <v>4161</v>
      </c>
      <c r="N2392" s="202" t="s">
        <v>295</v>
      </c>
      <c r="O2392" s="202" t="s">
        <v>263</v>
      </c>
      <c r="Q2392" s="202" t="s">
        <v>295</v>
      </c>
      <c r="R2392" s="202" t="s">
        <v>320</v>
      </c>
      <c r="S2392" s="213" t="b">
        <v>0</v>
      </c>
      <c r="V2392" s="212">
        <v>43298</v>
      </c>
      <c r="W2392" s="202" t="s">
        <v>295</v>
      </c>
      <c r="X2392"/>
      <c r="Z2392" s="202" t="s">
        <v>295</v>
      </c>
      <c r="AC2392" s="202" t="s">
        <v>295</v>
      </c>
      <c r="AE2392" s="202" t="s">
        <v>583</v>
      </c>
      <c r="AF2392" s="202" t="s">
        <v>295</v>
      </c>
      <c r="AG2392" s="202" t="s">
        <v>2884</v>
      </c>
      <c r="AH2392" s="212">
        <v>43362</v>
      </c>
      <c r="AI2392" s="202" t="s">
        <v>4935</v>
      </c>
      <c r="AJ2392" s="151" t="str">
        <f t="shared" si="37"/>
        <v>FS</v>
      </c>
      <c r="AK2392" s="151" t="b">
        <f>ISNUMBER(SEARCH("IRT",Table1[[#This Row],[Current_Status]]))</f>
        <v>0</v>
      </c>
      <c r="AL2392" s="152">
        <f>YEAR(Table1[[#This Row],[Project_Initiated]])</f>
        <v>2018</v>
      </c>
      <c r="AM2392" s="87">
        <v>43800</v>
      </c>
      <c r="AN2392" s="87" t="str">
        <f>IF(AND(Table1[[#This Row],[Completed Date]]&gt;="07/01/2019"+0,Table1[[#This Row],[Completed Date]]&lt;="6/30/2020"+0),"FY 19-20",IF(AND(Table1[[#This Row],[Completed Date]]&gt;="07/01/2018"+0,Table1[[#This Row],[Completed Date]]&lt;="6/30/2019"+0),"FY 18-19",""))</f>
        <v>FY 18-19</v>
      </c>
      <c r="AO2392" s="152" t="str">
        <f>IFERROR(FIND("R",Table1[[#This Row],[FS_Priority]]),"")</f>
        <v/>
      </c>
    </row>
    <row r="2393" spans="1:41" hidden="1" x14ac:dyDescent="0.25">
      <c r="A2393" s="202" t="s">
        <v>2810</v>
      </c>
      <c r="B2393" s="202" t="s">
        <v>295</v>
      </c>
      <c r="C2393" s="202" t="s">
        <v>2810</v>
      </c>
      <c r="D2393" s="213" t="b">
        <v>0</v>
      </c>
      <c r="E2393" s="202" t="s">
        <v>189</v>
      </c>
      <c r="F2393" s="202" t="s">
        <v>3571</v>
      </c>
      <c r="G2393" s="202" t="s">
        <v>295</v>
      </c>
      <c r="H2393" s="202" t="s">
        <v>543</v>
      </c>
      <c r="I2393" s="202" t="s">
        <v>4166</v>
      </c>
      <c r="J2393" s="202" t="s">
        <v>2851</v>
      </c>
      <c r="K2393" s="202" t="s">
        <v>4164</v>
      </c>
      <c r="L2393" s="202" t="s">
        <v>487</v>
      </c>
      <c r="M2393" s="202" t="s">
        <v>4165</v>
      </c>
      <c r="N2393" s="202" t="s">
        <v>295</v>
      </c>
      <c r="O2393" s="202" t="s">
        <v>295</v>
      </c>
      <c r="Q2393" s="202" t="s">
        <v>295</v>
      </c>
      <c r="R2393" s="202" t="s">
        <v>295</v>
      </c>
      <c r="S2393" s="213" t="b">
        <v>0</v>
      </c>
      <c r="V2393" s="212">
        <v>43321</v>
      </c>
      <c r="W2393" s="202" t="s">
        <v>295</v>
      </c>
      <c r="X2393"/>
      <c r="Z2393" s="202" t="s">
        <v>295</v>
      </c>
      <c r="AC2393" s="202" t="s">
        <v>295</v>
      </c>
      <c r="AE2393" s="202" t="s">
        <v>295</v>
      </c>
      <c r="AF2393" s="202" t="s">
        <v>295</v>
      </c>
      <c r="AG2393" s="202" t="s">
        <v>295</v>
      </c>
      <c r="AH2393" s="212">
        <v>43473</v>
      </c>
      <c r="AI2393" s="202" t="s">
        <v>4937</v>
      </c>
      <c r="AJ2393" s="151" t="str">
        <f t="shared" si="37"/>
        <v>FS</v>
      </c>
      <c r="AK2393" s="151" t="b">
        <f>ISNUMBER(SEARCH("IRT",Table1[[#This Row],[Current_Status]]))</f>
        <v>0</v>
      </c>
      <c r="AL2393" s="152">
        <f>YEAR(Table1[[#This Row],[Project_Initiated]])</f>
        <v>2018</v>
      </c>
      <c r="AM2393" s="87">
        <v>43800</v>
      </c>
      <c r="AN2393" s="87" t="str">
        <f>IF(AND(Table1[[#This Row],[Completed Date]]&gt;="07/01/2019"+0,Table1[[#This Row],[Completed Date]]&lt;="6/30/2020"+0),"FY 19-20",IF(AND(Table1[[#This Row],[Completed Date]]&gt;="07/01/2018"+0,Table1[[#This Row],[Completed Date]]&lt;="6/30/2019"+0),"FY 18-19",""))</f>
        <v>FY 18-19</v>
      </c>
      <c r="AO2393" s="152" t="str">
        <f>IFERROR(FIND("R",Table1[[#This Row],[FS_Priority]]),"")</f>
        <v/>
      </c>
    </row>
    <row r="2394" spans="1:41" hidden="1" x14ac:dyDescent="0.25">
      <c r="A2394" s="202" t="s">
        <v>383</v>
      </c>
      <c r="B2394" s="202" t="s">
        <v>295</v>
      </c>
      <c r="C2394" s="202" t="s">
        <v>383</v>
      </c>
      <c r="D2394" s="213" t="b">
        <v>0</v>
      </c>
      <c r="E2394" s="202" t="s">
        <v>141</v>
      </c>
      <c r="F2394" s="202" t="s">
        <v>3398</v>
      </c>
      <c r="G2394" s="202" t="s">
        <v>295</v>
      </c>
      <c r="H2394" s="202" t="s">
        <v>549</v>
      </c>
      <c r="I2394" s="202" t="s">
        <v>3981</v>
      </c>
      <c r="J2394" s="202" t="s">
        <v>2838</v>
      </c>
      <c r="K2394" s="202" t="s">
        <v>3951</v>
      </c>
      <c r="L2394" s="202" t="s">
        <v>381</v>
      </c>
      <c r="M2394" s="202" t="s">
        <v>3982</v>
      </c>
      <c r="N2394" s="202" t="s">
        <v>295</v>
      </c>
      <c r="O2394" s="202" t="s">
        <v>243</v>
      </c>
      <c r="Q2394" s="202" t="s">
        <v>307</v>
      </c>
      <c r="R2394" s="202" t="s">
        <v>295</v>
      </c>
      <c r="S2394" s="213" t="b">
        <v>0</v>
      </c>
      <c r="V2394" s="212">
        <v>43329</v>
      </c>
      <c r="W2394" s="202" t="s">
        <v>295</v>
      </c>
      <c r="X2394"/>
      <c r="Z2394" s="202" t="s">
        <v>295</v>
      </c>
      <c r="AC2394" s="202" t="s">
        <v>624</v>
      </c>
      <c r="AD2394" s="167"/>
      <c r="AE2394" s="202" t="s">
        <v>243</v>
      </c>
      <c r="AF2394" s="202" t="s">
        <v>295</v>
      </c>
      <c r="AG2394" s="202" t="s">
        <v>624</v>
      </c>
      <c r="AH2394" s="212">
        <v>43412</v>
      </c>
      <c r="AI2394" s="202" t="s">
        <v>4932</v>
      </c>
      <c r="AJ2394" s="151" t="str">
        <f t="shared" si="37"/>
        <v>FS</v>
      </c>
      <c r="AK2394" s="151" t="b">
        <f>ISNUMBER(SEARCH("IRT",Table1[[#This Row],[Current_Status]]))</f>
        <v>0</v>
      </c>
      <c r="AL2394" s="152">
        <f>YEAR(Table1[[#This Row],[Project_Initiated]])</f>
        <v>2018</v>
      </c>
      <c r="AM2394" s="87">
        <v>43800</v>
      </c>
      <c r="AN2394" s="87" t="str">
        <f>IF(AND(Table1[[#This Row],[Completed Date]]&gt;="07/01/2019"+0,Table1[[#This Row],[Completed Date]]&lt;="6/30/2020"+0),"FY 19-20",IF(AND(Table1[[#This Row],[Completed Date]]&gt;="07/01/2018"+0,Table1[[#This Row],[Completed Date]]&lt;="6/30/2019"+0),"FY 18-19",""))</f>
        <v>FY 18-19</v>
      </c>
      <c r="AO2394" s="152" t="str">
        <f>IFERROR(FIND("R",Table1[[#This Row],[FS_Priority]]),"")</f>
        <v/>
      </c>
    </row>
    <row r="2395" spans="1:41" hidden="1" x14ac:dyDescent="0.25">
      <c r="A2395" s="202" t="s">
        <v>471</v>
      </c>
      <c r="B2395" s="202" t="s">
        <v>295</v>
      </c>
      <c r="C2395" s="202" t="s">
        <v>471</v>
      </c>
      <c r="D2395" s="213" t="b">
        <v>0</v>
      </c>
      <c r="E2395" s="202" t="s">
        <v>151</v>
      </c>
      <c r="F2395" s="202" t="s">
        <v>3537</v>
      </c>
      <c r="G2395" s="202" t="s">
        <v>301</v>
      </c>
      <c r="H2395" s="202" t="s">
        <v>480</v>
      </c>
      <c r="I2395" s="202" t="s">
        <v>324</v>
      </c>
      <c r="J2395" s="202" t="s">
        <v>2851</v>
      </c>
      <c r="K2395" s="202" t="s">
        <v>4035</v>
      </c>
      <c r="L2395" s="202" t="s">
        <v>153</v>
      </c>
      <c r="M2395" s="202" t="s">
        <v>4040</v>
      </c>
      <c r="N2395" s="202" t="s">
        <v>295</v>
      </c>
      <c r="O2395" s="202" t="s">
        <v>243</v>
      </c>
      <c r="Q2395" s="202" t="s">
        <v>472</v>
      </c>
      <c r="R2395" s="202" t="s">
        <v>295</v>
      </c>
      <c r="S2395" s="213" t="b">
        <v>0</v>
      </c>
      <c r="V2395" s="212">
        <v>43329</v>
      </c>
      <c r="W2395" s="202" t="s">
        <v>295</v>
      </c>
      <c r="X2395"/>
      <c r="Z2395" s="202" t="s">
        <v>295</v>
      </c>
      <c r="AC2395" s="202" t="s">
        <v>2858</v>
      </c>
      <c r="AE2395" s="202" t="s">
        <v>243</v>
      </c>
      <c r="AF2395" s="202" t="s">
        <v>295</v>
      </c>
      <c r="AG2395" s="202" t="s">
        <v>624</v>
      </c>
      <c r="AH2395" s="212">
        <v>43447</v>
      </c>
      <c r="AI2395" s="202" t="s">
        <v>4932</v>
      </c>
      <c r="AJ2395" s="151" t="str">
        <f t="shared" si="37"/>
        <v>FS</v>
      </c>
      <c r="AK2395" s="151" t="b">
        <f>ISNUMBER(SEARCH("IRT",Table1[[#This Row],[Current_Status]]))</f>
        <v>0</v>
      </c>
      <c r="AL2395" s="152">
        <f>YEAR(Table1[[#This Row],[Project_Initiated]])</f>
        <v>2018</v>
      </c>
      <c r="AM2395" s="87">
        <v>43800</v>
      </c>
      <c r="AN2395" s="87" t="str">
        <f>IF(AND(Table1[[#This Row],[Completed Date]]&gt;="07/01/2019"+0,Table1[[#This Row],[Completed Date]]&lt;="6/30/2020"+0),"FY 19-20",IF(AND(Table1[[#This Row],[Completed Date]]&gt;="07/01/2018"+0,Table1[[#This Row],[Completed Date]]&lt;="6/30/2019"+0),"FY 18-19",""))</f>
        <v>FY 18-19</v>
      </c>
      <c r="AO2395" s="152" t="str">
        <f>IFERROR(FIND("R",Table1[[#This Row],[FS_Priority]]),"")</f>
        <v/>
      </c>
    </row>
    <row r="2396" spans="1:41" hidden="1" x14ac:dyDescent="0.25">
      <c r="A2396" s="202" t="s">
        <v>1063</v>
      </c>
      <c r="B2396" s="202" t="s">
        <v>295</v>
      </c>
      <c r="C2396" s="202" t="s">
        <v>1063</v>
      </c>
      <c r="D2396" s="213" t="b">
        <v>0</v>
      </c>
      <c r="E2396" s="202" t="s">
        <v>215</v>
      </c>
      <c r="F2396" s="202" t="s">
        <v>3632</v>
      </c>
      <c r="G2396" s="202" t="s">
        <v>295</v>
      </c>
      <c r="H2396" s="202" t="s">
        <v>558</v>
      </c>
      <c r="I2396" s="202" t="s">
        <v>4261</v>
      </c>
      <c r="J2396" s="202" t="s">
        <v>2838</v>
      </c>
      <c r="K2396" s="202" t="s">
        <v>4842</v>
      </c>
      <c r="L2396" s="202" t="s">
        <v>518</v>
      </c>
      <c r="M2396" s="202" t="s">
        <v>4259</v>
      </c>
      <c r="N2396" s="202" t="s">
        <v>295</v>
      </c>
      <c r="O2396" s="202" t="s">
        <v>243</v>
      </c>
      <c r="Q2396" s="202" t="s">
        <v>320</v>
      </c>
      <c r="R2396" s="202" t="s">
        <v>295</v>
      </c>
      <c r="S2396" s="213" t="b">
        <v>0</v>
      </c>
      <c r="V2396" s="212">
        <v>43333</v>
      </c>
      <c r="W2396" s="202" t="s">
        <v>295</v>
      </c>
      <c r="X2396"/>
      <c r="Z2396" s="202" t="s">
        <v>295</v>
      </c>
      <c r="AC2396" s="202" t="s">
        <v>624</v>
      </c>
      <c r="AD2396" s="167"/>
      <c r="AE2396" s="202" t="s">
        <v>243</v>
      </c>
      <c r="AF2396" s="202" t="s">
        <v>295</v>
      </c>
      <c r="AG2396" s="202" t="s">
        <v>624</v>
      </c>
      <c r="AH2396" s="212">
        <v>43383</v>
      </c>
      <c r="AI2396" s="202" t="s">
        <v>4932</v>
      </c>
      <c r="AJ2396" s="151" t="str">
        <f t="shared" si="37"/>
        <v>FS</v>
      </c>
      <c r="AK2396" s="151" t="b">
        <f>ISNUMBER(SEARCH("IRT",Table1[[#This Row],[Current_Status]]))</f>
        <v>0</v>
      </c>
      <c r="AL2396" s="152">
        <f>YEAR(Table1[[#This Row],[Project_Initiated]])</f>
        <v>2018</v>
      </c>
      <c r="AM2396" s="87">
        <v>43800</v>
      </c>
      <c r="AN2396" s="87" t="str">
        <f>IF(AND(Table1[[#This Row],[Completed Date]]&gt;="07/01/2019"+0,Table1[[#This Row],[Completed Date]]&lt;="6/30/2020"+0),"FY 19-20",IF(AND(Table1[[#This Row],[Completed Date]]&gt;="07/01/2018"+0,Table1[[#This Row],[Completed Date]]&lt;="6/30/2019"+0),"FY 18-19",""))</f>
        <v>FY 18-19</v>
      </c>
      <c r="AO2396" s="152" t="str">
        <f>IFERROR(FIND("R",Table1[[#This Row],[FS_Priority]]),"")</f>
        <v/>
      </c>
    </row>
    <row r="2397" spans="1:41" hidden="1" x14ac:dyDescent="0.25">
      <c r="A2397" s="202" t="s">
        <v>2794</v>
      </c>
      <c r="B2397" s="202" t="s">
        <v>295</v>
      </c>
      <c r="C2397" s="202" t="s">
        <v>2794</v>
      </c>
      <c r="D2397" s="213" t="b">
        <v>0</v>
      </c>
      <c r="E2397" s="202" t="s">
        <v>151</v>
      </c>
      <c r="F2397" s="202" t="s">
        <v>3445</v>
      </c>
      <c r="G2397" s="202" t="s">
        <v>3043</v>
      </c>
      <c r="H2397" s="202" t="s">
        <v>481</v>
      </c>
      <c r="I2397" s="202" t="s">
        <v>295</v>
      </c>
      <c r="J2397" s="202" t="s">
        <v>2851</v>
      </c>
      <c r="K2397" s="202" t="s">
        <v>4035</v>
      </c>
      <c r="L2397" s="202" t="s">
        <v>153</v>
      </c>
      <c r="M2397" s="202" t="s">
        <v>4041</v>
      </c>
      <c r="N2397" s="202" t="s">
        <v>295</v>
      </c>
      <c r="O2397" s="202" t="s">
        <v>295</v>
      </c>
      <c r="Q2397" s="202" t="s">
        <v>295</v>
      </c>
      <c r="R2397" s="202" t="s">
        <v>295</v>
      </c>
      <c r="S2397" s="213" t="b">
        <v>0</v>
      </c>
      <c r="V2397" s="212">
        <v>43411</v>
      </c>
      <c r="W2397" s="202" t="s">
        <v>295</v>
      </c>
      <c r="X2397"/>
      <c r="Z2397" s="202" t="s">
        <v>295</v>
      </c>
      <c r="AC2397" s="202" t="s">
        <v>295</v>
      </c>
      <c r="AD2397" s="214">
        <v>43444</v>
      </c>
      <c r="AE2397" s="202" t="s">
        <v>583</v>
      </c>
      <c r="AF2397" s="202" t="s">
        <v>5196</v>
      </c>
      <c r="AG2397" s="202" t="s">
        <v>2884</v>
      </c>
      <c r="AH2397" s="212">
        <v>43535</v>
      </c>
      <c r="AI2397" s="202" t="s">
        <v>4937</v>
      </c>
      <c r="AJ2397" s="151" t="str">
        <f t="shared" si="37"/>
        <v>FS</v>
      </c>
      <c r="AK2397" s="151" t="b">
        <f>ISNUMBER(SEARCH("IRT",Table1[[#This Row],[Current_Status]]))</f>
        <v>0</v>
      </c>
      <c r="AL2397" s="152">
        <f>YEAR(Table1[[#This Row],[Project_Initiated]])</f>
        <v>2018</v>
      </c>
      <c r="AM2397" s="87">
        <v>43800</v>
      </c>
      <c r="AN2397" s="87" t="str">
        <f>IF(AND(Table1[[#This Row],[Completed Date]]&gt;="07/01/2019"+0,Table1[[#This Row],[Completed Date]]&lt;="6/30/2020"+0),"FY 19-20",IF(AND(Table1[[#This Row],[Completed Date]]&gt;="07/01/2018"+0,Table1[[#This Row],[Completed Date]]&lt;="6/30/2019"+0),"FY 18-19",""))</f>
        <v>FY 18-19</v>
      </c>
      <c r="AO2397" s="152" t="str">
        <f>IFERROR(FIND("R",Table1[[#This Row],[FS_Priority]]),"")</f>
        <v/>
      </c>
    </row>
    <row r="2398" spans="1:41" hidden="1" x14ac:dyDescent="0.25">
      <c r="A2398" s="202" t="s">
        <v>4551</v>
      </c>
      <c r="B2398" s="202" t="s">
        <v>295</v>
      </c>
      <c r="C2398" s="202" t="s">
        <v>4551</v>
      </c>
      <c r="D2398" s="213" t="b">
        <v>0</v>
      </c>
      <c r="E2398" s="202" t="s">
        <v>141</v>
      </c>
      <c r="F2398" s="202" t="s">
        <v>4643</v>
      </c>
      <c r="G2398" s="202" t="s">
        <v>295</v>
      </c>
      <c r="H2398" s="202" t="s">
        <v>549</v>
      </c>
      <c r="I2398" s="202" t="s">
        <v>3976</v>
      </c>
      <c r="J2398" s="202" t="s">
        <v>2820</v>
      </c>
      <c r="K2398" s="202" t="s">
        <v>3951</v>
      </c>
      <c r="L2398" s="202" t="s">
        <v>381</v>
      </c>
      <c r="M2398" s="202" t="s">
        <v>3957</v>
      </c>
      <c r="N2398" s="202" t="s">
        <v>295</v>
      </c>
      <c r="O2398" s="202" t="s">
        <v>263</v>
      </c>
      <c r="Q2398" s="202" t="s">
        <v>320</v>
      </c>
      <c r="R2398" s="202" t="s">
        <v>295</v>
      </c>
      <c r="S2398" s="213" t="b">
        <v>0</v>
      </c>
      <c r="V2398" s="212">
        <v>43647</v>
      </c>
      <c r="W2398" s="202" t="s">
        <v>295</v>
      </c>
      <c r="X2398"/>
      <c r="Z2398" s="202" t="s">
        <v>295</v>
      </c>
      <c r="AC2398" s="202" t="s">
        <v>5197</v>
      </c>
      <c r="AD2398" s="214">
        <v>43739</v>
      </c>
      <c r="AE2398" s="202" t="s">
        <v>263</v>
      </c>
      <c r="AF2398" s="202" t="s">
        <v>5198</v>
      </c>
      <c r="AG2398" s="202" t="s">
        <v>2884</v>
      </c>
      <c r="AH2398" s="167"/>
      <c r="AI2398" s="202" t="s">
        <v>4787</v>
      </c>
      <c r="AJ2398" s="151" t="str">
        <f t="shared" si="37"/>
        <v>FS</v>
      </c>
      <c r="AK2398" s="151" t="b">
        <f>ISNUMBER(SEARCH("IRT",Table1[[#This Row],[Current_Status]]))</f>
        <v>0</v>
      </c>
      <c r="AL2398" s="152">
        <f>YEAR(Table1[[#This Row],[Project_Initiated]])</f>
        <v>2019</v>
      </c>
      <c r="AM2398" s="87">
        <v>43800</v>
      </c>
      <c r="AN2398" s="87" t="str">
        <f>IF(AND(Table1[[#This Row],[Completed Date]]&gt;="07/01/2019"+0,Table1[[#This Row],[Completed Date]]&lt;="6/30/2020"+0),"FY 19-20",IF(AND(Table1[[#This Row],[Completed Date]]&gt;="07/01/2018"+0,Table1[[#This Row],[Completed Date]]&lt;="6/30/2019"+0),"FY 18-19",""))</f>
        <v/>
      </c>
      <c r="AO2398" s="152" t="str">
        <f>IFERROR(FIND("R",Table1[[#This Row],[FS_Priority]]),"")</f>
        <v/>
      </c>
    </row>
    <row r="2399" spans="1:41" hidden="1" x14ac:dyDescent="0.25">
      <c r="A2399" s="202" t="s">
        <v>4775</v>
      </c>
      <c r="B2399" s="202" t="s">
        <v>295</v>
      </c>
      <c r="C2399" s="202" t="s">
        <v>4775</v>
      </c>
      <c r="D2399" s="213" t="b">
        <v>0</v>
      </c>
      <c r="E2399" s="202" t="s">
        <v>4796</v>
      </c>
      <c r="F2399" s="202" t="s">
        <v>4797</v>
      </c>
      <c r="G2399" s="202" t="s">
        <v>4798</v>
      </c>
      <c r="H2399" s="202" t="s">
        <v>541</v>
      </c>
      <c r="I2399" s="202" t="s">
        <v>295</v>
      </c>
      <c r="J2399" s="202" t="s">
        <v>2865</v>
      </c>
      <c r="K2399" s="202" t="s">
        <v>4156</v>
      </c>
      <c r="L2399" s="202" t="s">
        <v>2974</v>
      </c>
      <c r="M2399" s="202" t="s">
        <v>4157</v>
      </c>
      <c r="N2399" s="202" t="s">
        <v>295</v>
      </c>
      <c r="O2399" s="202" t="s">
        <v>263</v>
      </c>
      <c r="Q2399" s="202" t="s">
        <v>302</v>
      </c>
      <c r="R2399" s="202" t="s">
        <v>295</v>
      </c>
      <c r="S2399" s="213" t="b">
        <v>0</v>
      </c>
      <c r="V2399" s="212">
        <v>43648</v>
      </c>
      <c r="W2399" s="202" t="s">
        <v>295</v>
      </c>
      <c r="X2399"/>
      <c r="Z2399" s="202" t="s">
        <v>295</v>
      </c>
      <c r="AC2399" s="202" t="s">
        <v>5025</v>
      </c>
      <c r="AD2399" s="214">
        <v>43629</v>
      </c>
      <c r="AE2399" s="202" t="s">
        <v>257</v>
      </c>
      <c r="AF2399" s="202" t="s">
        <v>5199</v>
      </c>
      <c r="AG2399" s="202" t="s">
        <v>2884</v>
      </c>
      <c r="AH2399" s="167"/>
      <c r="AI2399" s="202" t="s">
        <v>4940</v>
      </c>
      <c r="AJ2399" s="151" t="str">
        <f t="shared" si="37"/>
        <v>FS</v>
      </c>
      <c r="AK2399" s="151" t="b">
        <f>ISNUMBER(SEARCH("IRT",Table1[[#This Row],[Current_Status]]))</f>
        <v>0</v>
      </c>
      <c r="AL2399" s="152">
        <f>YEAR(Table1[[#This Row],[Project_Initiated]])</f>
        <v>2019</v>
      </c>
      <c r="AM2399" s="87">
        <v>43800</v>
      </c>
      <c r="AN2399" s="87" t="str">
        <f>IF(AND(Table1[[#This Row],[Completed Date]]&gt;="07/01/2019"+0,Table1[[#This Row],[Completed Date]]&lt;="6/30/2020"+0),"FY 19-20",IF(AND(Table1[[#This Row],[Completed Date]]&gt;="07/01/2018"+0,Table1[[#This Row],[Completed Date]]&lt;="6/30/2019"+0),"FY 18-19",""))</f>
        <v/>
      </c>
      <c r="AO2399" s="152" t="str">
        <f>IFERROR(FIND("R",Table1[[#This Row],[FS_Priority]]),"")</f>
        <v/>
      </c>
    </row>
    <row r="2400" spans="1:41" hidden="1" x14ac:dyDescent="0.25">
      <c r="A2400" s="202" t="s">
        <v>4550</v>
      </c>
      <c r="B2400" s="202" t="s">
        <v>295</v>
      </c>
      <c r="C2400" s="202" t="s">
        <v>4550</v>
      </c>
      <c r="D2400" s="213" t="b">
        <v>0</v>
      </c>
      <c r="E2400" s="202" t="s">
        <v>141</v>
      </c>
      <c r="F2400" s="202" t="s">
        <v>4644</v>
      </c>
      <c r="G2400" s="202" t="s">
        <v>295</v>
      </c>
      <c r="H2400" s="202" t="s">
        <v>549</v>
      </c>
      <c r="I2400" s="202" t="s">
        <v>3980</v>
      </c>
      <c r="J2400" s="202" t="s">
        <v>2838</v>
      </c>
      <c r="K2400" s="202" t="s">
        <v>3951</v>
      </c>
      <c r="L2400" s="202" t="s">
        <v>381</v>
      </c>
      <c r="M2400" s="202" t="s">
        <v>3982</v>
      </c>
      <c r="N2400" s="202" t="s">
        <v>295</v>
      </c>
      <c r="O2400" s="202" t="s">
        <v>243</v>
      </c>
      <c r="Q2400" s="202" t="s">
        <v>320</v>
      </c>
      <c r="R2400" s="202" t="s">
        <v>295</v>
      </c>
      <c r="S2400" s="213" t="b">
        <v>0</v>
      </c>
      <c r="V2400" s="212">
        <v>43648</v>
      </c>
      <c r="W2400" s="202" t="s">
        <v>295</v>
      </c>
      <c r="X2400"/>
      <c r="Z2400" s="202" t="s">
        <v>295</v>
      </c>
      <c r="AC2400" s="202" t="s">
        <v>5155</v>
      </c>
      <c r="AE2400" s="202" t="s">
        <v>243</v>
      </c>
      <c r="AF2400" s="202" t="s">
        <v>295</v>
      </c>
      <c r="AG2400" s="202" t="s">
        <v>295</v>
      </c>
      <c r="AH2400" s="214">
        <v>43725</v>
      </c>
      <c r="AI2400" s="202" t="s">
        <v>4787</v>
      </c>
      <c r="AJ2400" s="151" t="str">
        <f t="shared" si="37"/>
        <v>FS</v>
      </c>
      <c r="AK2400" s="151" t="b">
        <f>ISNUMBER(SEARCH("IRT",Table1[[#This Row],[Current_Status]]))</f>
        <v>0</v>
      </c>
      <c r="AL2400" s="152">
        <f>YEAR(Table1[[#This Row],[Project_Initiated]])</f>
        <v>2019</v>
      </c>
      <c r="AM2400" s="87">
        <v>43800</v>
      </c>
      <c r="AN2400" s="87" t="str">
        <f>IF(AND(Table1[[#This Row],[Completed Date]]&gt;="07/01/2019"+0,Table1[[#This Row],[Completed Date]]&lt;="6/30/2020"+0),"FY 19-20",IF(AND(Table1[[#This Row],[Completed Date]]&gt;="07/01/2018"+0,Table1[[#This Row],[Completed Date]]&lt;="6/30/2019"+0),"FY 18-19",""))</f>
        <v>FY 19-20</v>
      </c>
      <c r="AO2400" s="152" t="str">
        <f>IFERROR(FIND("R",Table1[[#This Row],[FS_Priority]]),"")</f>
        <v/>
      </c>
    </row>
    <row r="2401" spans="1:41" hidden="1" x14ac:dyDescent="0.25">
      <c r="A2401" s="202" t="s">
        <v>4552</v>
      </c>
      <c r="B2401" s="202" t="s">
        <v>295</v>
      </c>
      <c r="C2401" s="202" t="s">
        <v>4552</v>
      </c>
      <c r="D2401" s="213" t="b">
        <v>0</v>
      </c>
      <c r="E2401" s="202" t="s">
        <v>141</v>
      </c>
      <c r="F2401" s="202" t="s">
        <v>4645</v>
      </c>
      <c r="G2401" s="202" t="s">
        <v>295</v>
      </c>
      <c r="H2401" s="202" t="s">
        <v>549</v>
      </c>
      <c r="I2401" s="202" t="s">
        <v>4646</v>
      </c>
      <c r="J2401" s="202" t="s">
        <v>2838</v>
      </c>
      <c r="K2401" s="202" t="s">
        <v>3951</v>
      </c>
      <c r="L2401" s="202" t="s">
        <v>381</v>
      </c>
      <c r="M2401" s="202" t="s">
        <v>3982</v>
      </c>
      <c r="N2401" s="202" t="s">
        <v>295</v>
      </c>
      <c r="O2401" s="202" t="s">
        <v>243</v>
      </c>
      <c r="Q2401" s="202" t="s">
        <v>264</v>
      </c>
      <c r="R2401" s="202" t="s">
        <v>295</v>
      </c>
      <c r="S2401" s="213" t="b">
        <v>0</v>
      </c>
      <c r="V2401" s="212">
        <v>43648</v>
      </c>
      <c r="W2401" s="202" t="s">
        <v>295</v>
      </c>
      <c r="X2401"/>
      <c r="Z2401" s="202" t="s">
        <v>295</v>
      </c>
      <c r="AC2401" s="202" t="s">
        <v>5155</v>
      </c>
      <c r="AE2401" s="202" t="s">
        <v>243</v>
      </c>
      <c r="AF2401" s="202" t="s">
        <v>295</v>
      </c>
      <c r="AG2401" s="202" t="s">
        <v>295</v>
      </c>
      <c r="AH2401" s="212">
        <v>43725</v>
      </c>
      <c r="AI2401" s="202" t="s">
        <v>4787</v>
      </c>
      <c r="AJ2401" s="151" t="str">
        <f t="shared" si="37"/>
        <v>FS</v>
      </c>
      <c r="AK2401" s="151" t="b">
        <f>ISNUMBER(SEARCH("IRT",Table1[[#This Row],[Current_Status]]))</f>
        <v>0</v>
      </c>
      <c r="AL2401" s="152">
        <f>YEAR(Table1[[#This Row],[Project_Initiated]])</f>
        <v>2019</v>
      </c>
      <c r="AM2401" s="87">
        <v>43800</v>
      </c>
      <c r="AN2401" s="87" t="str">
        <f>IF(AND(Table1[[#This Row],[Completed Date]]&gt;="07/01/2019"+0,Table1[[#This Row],[Completed Date]]&lt;="6/30/2020"+0),"FY 19-20",IF(AND(Table1[[#This Row],[Completed Date]]&gt;="07/01/2018"+0,Table1[[#This Row],[Completed Date]]&lt;="6/30/2019"+0),"FY 18-19",""))</f>
        <v>FY 19-20</v>
      </c>
      <c r="AO2401" s="152" t="str">
        <f>IFERROR(FIND("R",Table1[[#This Row],[FS_Priority]]),"")</f>
        <v/>
      </c>
    </row>
    <row r="2402" spans="1:41" hidden="1" x14ac:dyDescent="0.25">
      <c r="A2402" s="202" t="s">
        <v>4578</v>
      </c>
      <c r="B2402" s="202" t="s">
        <v>295</v>
      </c>
      <c r="C2402" s="202" t="s">
        <v>4578</v>
      </c>
      <c r="D2402" s="213" t="b">
        <v>0</v>
      </c>
      <c r="E2402" s="202" t="s">
        <v>4804</v>
      </c>
      <c r="F2402" s="202" t="s">
        <v>4647</v>
      </c>
      <c r="G2402" s="202" t="s">
        <v>295</v>
      </c>
      <c r="H2402" s="202" t="s">
        <v>1448</v>
      </c>
      <c r="I2402" s="202" t="s">
        <v>4648</v>
      </c>
      <c r="J2402" s="202" t="s">
        <v>2838</v>
      </c>
      <c r="K2402" s="202" t="s">
        <v>3793</v>
      </c>
      <c r="L2402" s="202" t="s">
        <v>332</v>
      </c>
      <c r="M2402" s="202" t="s">
        <v>4649</v>
      </c>
      <c r="N2402" s="202" t="s">
        <v>295</v>
      </c>
      <c r="O2402" s="202" t="s">
        <v>243</v>
      </c>
      <c r="Q2402" s="202" t="s">
        <v>302</v>
      </c>
      <c r="R2402" s="202" t="s">
        <v>295</v>
      </c>
      <c r="S2402" s="213" t="b">
        <v>0</v>
      </c>
      <c r="V2402" s="212">
        <v>43654</v>
      </c>
      <c r="W2402" s="202" t="s">
        <v>295</v>
      </c>
      <c r="X2402"/>
      <c r="Z2402" s="202" t="s">
        <v>295</v>
      </c>
      <c r="AC2402" s="202" t="s">
        <v>5155</v>
      </c>
      <c r="AE2402" s="202" t="s">
        <v>243</v>
      </c>
      <c r="AF2402" s="202" t="s">
        <v>295</v>
      </c>
      <c r="AG2402" s="202" t="s">
        <v>295</v>
      </c>
      <c r="AH2402" s="212">
        <v>43745</v>
      </c>
      <c r="AI2402" s="202" t="s">
        <v>4787</v>
      </c>
      <c r="AJ2402" s="151" t="str">
        <f t="shared" si="37"/>
        <v>FS</v>
      </c>
      <c r="AK2402" s="151" t="b">
        <f>ISNUMBER(SEARCH("IRT",Table1[[#This Row],[Current_Status]]))</f>
        <v>0</v>
      </c>
      <c r="AL2402" s="152">
        <f>YEAR(Table1[[#This Row],[Project_Initiated]])</f>
        <v>2019</v>
      </c>
      <c r="AM2402" s="87">
        <v>43800</v>
      </c>
      <c r="AN2402" s="87" t="str">
        <f>IF(AND(Table1[[#This Row],[Completed Date]]&gt;="07/01/2019"+0,Table1[[#This Row],[Completed Date]]&lt;="6/30/2020"+0),"FY 19-20",IF(AND(Table1[[#This Row],[Completed Date]]&gt;="07/01/2018"+0,Table1[[#This Row],[Completed Date]]&lt;="6/30/2019"+0),"FY 18-19",""))</f>
        <v>FY 19-20</v>
      </c>
      <c r="AO2402" s="152" t="str">
        <f>IFERROR(FIND("R",Table1[[#This Row],[FS_Priority]]),"")</f>
        <v/>
      </c>
    </row>
    <row r="2403" spans="1:41" hidden="1" x14ac:dyDescent="0.25">
      <c r="A2403" s="202" t="s">
        <v>4565</v>
      </c>
      <c r="B2403" s="202" t="s">
        <v>295</v>
      </c>
      <c r="C2403" s="202" t="s">
        <v>4565</v>
      </c>
      <c r="D2403" s="213" t="b">
        <v>0</v>
      </c>
      <c r="E2403" s="202" t="s">
        <v>151</v>
      </c>
      <c r="F2403" s="202" t="s">
        <v>4650</v>
      </c>
      <c r="G2403" s="202" t="s">
        <v>295</v>
      </c>
      <c r="H2403" s="202" t="s">
        <v>560</v>
      </c>
      <c r="I2403" s="202" t="s">
        <v>4651</v>
      </c>
      <c r="J2403" s="202" t="s">
        <v>2865</v>
      </c>
      <c r="K2403" s="202" t="s">
        <v>4035</v>
      </c>
      <c r="L2403" s="202" t="s">
        <v>153</v>
      </c>
      <c r="M2403" s="202" t="s">
        <v>4048</v>
      </c>
      <c r="N2403" s="202" t="s">
        <v>295</v>
      </c>
      <c r="O2403" s="202" t="s">
        <v>263</v>
      </c>
      <c r="Q2403" s="202" t="s">
        <v>3744</v>
      </c>
      <c r="R2403" s="202" t="s">
        <v>295</v>
      </c>
      <c r="S2403" s="213" t="b">
        <v>0</v>
      </c>
      <c r="V2403" s="212">
        <v>43661</v>
      </c>
      <c r="W2403" s="202" t="s">
        <v>295</v>
      </c>
      <c r="X2403"/>
      <c r="Z2403" s="202" t="s">
        <v>295</v>
      </c>
      <c r="AC2403" s="202" t="s">
        <v>5200</v>
      </c>
      <c r="AE2403" s="202" t="s">
        <v>263</v>
      </c>
      <c r="AF2403" s="202" t="s">
        <v>295</v>
      </c>
      <c r="AG2403" s="202" t="s">
        <v>295</v>
      </c>
      <c r="AH2403" s="167"/>
      <c r="AI2403" s="202" t="s">
        <v>4787</v>
      </c>
      <c r="AJ2403" s="151" t="str">
        <f t="shared" si="37"/>
        <v>FS</v>
      </c>
      <c r="AK2403" s="151" t="b">
        <f>ISNUMBER(SEARCH("IRT",Table1[[#This Row],[Current_Status]]))</f>
        <v>0</v>
      </c>
      <c r="AL2403" s="152">
        <f>YEAR(Table1[[#This Row],[Project_Initiated]])</f>
        <v>2019</v>
      </c>
      <c r="AM2403" s="87">
        <v>43800</v>
      </c>
      <c r="AN2403" s="87" t="str">
        <f>IF(AND(Table1[[#This Row],[Completed Date]]&gt;="07/01/2019"+0,Table1[[#This Row],[Completed Date]]&lt;="6/30/2020"+0),"FY 19-20",IF(AND(Table1[[#This Row],[Completed Date]]&gt;="07/01/2018"+0,Table1[[#This Row],[Completed Date]]&lt;="6/30/2019"+0),"FY 18-19",""))</f>
        <v/>
      </c>
      <c r="AO2403" s="152">
        <f>IFERROR(FIND("R",Table1[[#This Row],[FS_Priority]]),"")</f>
        <v>1</v>
      </c>
    </row>
    <row r="2404" spans="1:41" hidden="1" x14ac:dyDescent="0.25">
      <c r="A2404" s="202" t="s">
        <v>4567</v>
      </c>
      <c r="B2404" s="202" t="s">
        <v>295</v>
      </c>
      <c r="C2404" s="202" t="s">
        <v>4567</v>
      </c>
      <c r="D2404" s="213" t="b">
        <v>0</v>
      </c>
      <c r="E2404" s="202" t="s">
        <v>151</v>
      </c>
      <c r="F2404" s="202" t="s">
        <v>4652</v>
      </c>
      <c r="G2404" s="202" t="s">
        <v>4978</v>
      </c>
      <c r="H2404" s="202" t="s">
        <v>525</v>
      </c>
      <c r="I2404" s="202" t="s">
        <v>4653</v>
      </c>
      <c r="J2404" s="202" t="s">
        <v>2839</v>
      </c>
      <c r="K2404" s="202" t="s">
        <v>4035</v>
      </c>
      <c r="L2404" s="202" t="s">
        <v>153</v>
      </c>
      <c r="M2404" s="202" t="s">
        <v>4642</v>
      </c>
      <c r="N2404" s="202" t="s">
        <v>295</v>
      </c>
      <c r="O2404" s="202" t="s">
        <v>263</v>
      </c>
      <c r="Q2404" s="202" t="s">
        <v>324</v>
      </c>
      <c r="R2404" s="202" t="s">
        <v>295</v>
      </c>
      <c r="S2404" s="213" t="b">
        <v>0</v>
      </c>
      <c r="V2404" s="212">
        <v>43662</v>
      </c>
      <c r="W2404" s="202" t="s">
        <v>295</v>
      </c>
      <c r="X2404"/>
      <c r="Z2404" s="202" t="s">
        <v>295</v>
      </c>
      <c r="AC2404" s="202" t="s">
        <v>295</v>
      </c>
      <c r="AD2404" s="212">
        <v>43796</v>
      </c>
      <c r="AE2404" s="202" t="s">
        <v>583</v>
      </c>
      <c r="AF2404" s="202" t="s">
        <v>5201</v>
      </c>
      <c r="AG2404" s="202" t="s">
        <v>2884</v>
      </c>
      <c r="AH2404" s="167"/>
      <c r="AI2404" s="202" t="s">
        <v>4787</v>
      </c>
      <c r="AJ2404" s="151" t="str">
        <f t="shared" si="37"/>
        <v>FS</v>
      </c>
      <c r="AK2404" s="151" t="b">
        <f>ISNUMBER(SEARCH("IRT",Table1[[#This Row],[Current_Status]]))</f>
        <v>0</v>
      </c>
      <c r="AL2404" s="152">
        <f>YEAR(Table1[[#This Row],[Project_Initiated]])</f>
        <v>2019</v>
      </c>
      <c r="AM2404" s="87">
        <v>43800</v>
      </c>
      <c r="AN2404" s="87" t="str">
        <f>IF(AND(Table1[[#This Row],[Completed Date]]&gt;="07/01/2019"+0,Table1[[#This Row],[Completed Date]]&lt;="6/30/2020"+0),"FY 19-20",IF(AND(Table1[[#This Row],[Completed Date]]&gt;="07/01/2018"+0,Table1[[#This Row],[Completed Date]]&lt;="6/30/2019"+0),"FY 18-19",""))</f>
        <v/>
      </c>
      <c r="AO2404" s="152" t="str">
        <f>IFERROR(FIND("R",Table1[[#This Row],[FS_Priority]]),"")</f>
        <v/>
      </c>
    </row>
    <row r="2405" spans="1:41" hidden="1" x14ac:dyDescent="0.25">
      <c r="A2405" s="202" t="s">
        <v>4568</v>
      </c>
      <c r="B2405" s="202" t="s">
        <v>295</v>
      </c>
      <c r="C2405" s="202" t="s">
        <v>4568</v>
      </c>
      <c r="D2405" s="213" t="b">
        <v>0</v>
      </c>
      <c r="E2405" s="202" t="s">
        <v>151</v>
      </c>
      <c r="F2405" s="202" t="s">
        <v>4654</v>
      </c>
      <c r="G2405" s="202" t="s">
        <v>295</v>
      </c>
      <c r="H2405" s="202" t="s">
        <v>116</v>
      </c>
      <c r="I2405" s="202" t="s">
        <v>4655</v>
      </c>
      <c r="J2405" s="202" t="s">
        <v>2839</v>
      </c>
      <c r="K2405" s="202" t="s">
        <v>4035</v>
      </c>
      <c r="L2405" s="202" t="s">
        <v>153</v>
      </c>
      <c r="M2405" s="202" t="s">
        <v>4656</v>
      </c>
      <c r="N2405" s="202" t="s">
        <v>295</v>
      </c>
      <c r="O2405" s="202" t="s">
        <v>243</v>
      </c>
      <c r="Q2405" s="202" t="s">
        <v>326</v>
      </c>
      <c r="R2405" s="202" t="s">
        <v>295</v>
      </c>
      <c r="S2405" s="213" t="b">
        <v>0</v>
      </c>
      <c r="V2405" s="212">
        <v>43664</v>
      </c>
      <c r="W2405" s="202" t="s">
        <v>295</v>
      </c>
      <c r="X2405"/>
      <c r="Z2405" s="202" t="s">
        <v>295</v>
      </c>
      <c r="AC2405" s="202" t="s">
        <v>295</v>
      </c>
      <c r="AE2405" s="202" t="s">
        <v>243</v>
      </c>
      <c r="AF2405" s="202" t="s">
        <v>295</v>
      </c>
      <c r="AG2405" s="202" t="s">
        <v>295</v>
      </c>
      <c r="AH2405" s="167"/>
      <c r="AI2405" s="202" t="s">
        <v>4787</v>
      </c>
      <c r="AJ2405" s="151" t="str">
        <f t="shared" si="37"/>
        <v>FS</v>
      </c>
      <c r="AK2405" s="151" t="b">
        <f>ISNUMBER(SEARCH("IRT",Table1[[#This Row],[Current_Status]]))</f>
        <v>0</v>
      </c>
      <c r="AL2405" s="152">
        <f>YEAR(Table1[[#This Row],[Project_Initiated]])</f>
        <v>2019</v>
      </c>
      <c r="AM2405" s="87">
        <v>43800</v>
      </c>
      <c r="AN2405" s="87" t="str">
        <f>IF(AND(Table1[[#This Row],[Completed Date]]&gt;="07/01/2019"+0,Table1[[#This Row],[Completed Date]]&lt;="6/30/2020"+0),"FY 19-20",IF(AND(Table1[[#This Row],[Completed Date]]&gt;="07/01/2018"+0,Table1[[#This Row],[Completed Date]]&lt;="6/30/2019"+0),"FY 18-19",""))</f>
        <v/>
      </c>
      <c r="AO2405" s="152" t="str">
        <f>IFERROR(FIND("R",Table1[[#This Row],[FS_Priority]]),"")</f>
        <v/>
      </c>
    </row>
    <row r="2406" spans="1:41" hidden="1" x14ac:dyDescent="0.25">
      <c r="A2406" s="202" t="s">
        <v>4564</v>
      </c>
      <c r="B2406" s="202" t="s">
        <v>295</v>
      </c>
      <c r="C2406" s="202" t="s">
        <v>4564</v>
      </c>
      <c r="D2406" s="213" t="b">
        <v>0</v>
      </c>
      <c r="E2406" s="202" t="s">
        <v>151</v>
      </c>
      <c r="F2406" s="202" t="s">
        <v>4657</v>
      </c>
      <c r="G2406" s="202" t="s">
        <v>4884</v>
      </c>
      <c r="H2406" s="202" t="s">
        <v>525</v>
      </c>
      <c r="I2406" s="202" t="s">
        <v>4658</v>
      </c>
      <c r="J2406" s="202" t="s">
        <v>2820</v>
      </c>
      <c r="K2406" s="202" t="s">
        <v>4035</v>
      </c>
      <c r="L2406" s="202" t="s">
        <v>153</v>
      </c>
      <c r="M2406" s="202" t="s">
        <v>4642</v>
      </c>
      <c r="N2406" s="202" t="s">
        <v>295</v>
      </c>
      <c r="O2406" s="202" t="s">
        <v>263</v>
      </c>
      <c r="Q2406" s="202" t="s">
        <v>264</v>
      </c>
      <c r="R2406" s="202" t="s">
        <v>295</v>
      </c>
      <c r="S2406" s="213" t="b">
        <v>0</v>
      </c>
      <c r="V2406" s="212">
        <v>43664</v>
      </c>
      <c r="W2406" s="202" t="s">
        <v>295</v>
      </c>
      <c r="X2406"/>
      <c r="Z2406" s="202" t="s">
        <v>295</v>
      </c>
      <c r="AC2406" s="202" t="s">
        <v>5202</v>
      </c>
      <c r="AD2406" s="212">
        <v>43754</v>
      </c>
      <c r="AE2406" s="202" t="s">
        <v>583</v>
      </c>
      <c r="AF2406" s="202" t="s">
        <v>5203</v>
      </c>
      <c r="AG2406" s="202" t="s">
        <v>2884</v>
      </c>
      <c r="AH2406" s="167"/>
      <c r="AI2406" s="202" t="s">
        <v>4787</v>
      </c>
      <c r="AJ2406" s="151" t="str">
        <f t="shared" si="37"/>
        <v>FS</v>
      </c>
      <c r="AK2406" s="151" t="b">
        <f>ISNUMBER(SEARCH("IRT",Table1[[#This Row],[Current_Status]]))</f>
        <v>0</v>
      </c>
      <c r="AL2406" s="152">
        <f>YEAR(Table1[[#This Row],[Project_Initiated]])</f>
        <v>2019</v>
      </c>
      <c r="AM2406" s="87">
        <v>43800</v>
      </c>
      <c r="AN2406" s="87" t="str">
        <f>IF(AND(Table1[[#This Row],[Completed Date]]&gt;="07/01/2019"+0,Table1[[#This Row],[Completed Date]]&lt;="6/30/2020"+0),"FY 19-20",IF(AND(Table1[[#This Row],[Completed Date]]&gt;="07/01/2018"+0,Table1[[#This Row],[Completed Date]]&lt;="6/30/2019"+0),"FY 18-19",""))</f>
        <v/>
      </c>
      <c r="AO2406" s="152" t="str">
        <f>IFERROR(FIND("R",Table1[[#This Row],[FS_Priority]]),"")</f>
        <v/>
      </c>
    </row>
    <row r="2407" spans="1:41" hidden="1" x14ac:dyDescent="0.25">
      <c r="A2407" s="202" t="s">
        <v>4776</v>
      </c>
      <c r="B2407" s="202" t="s">
        <v>295</v>
      </c>
      <c r="C2407" s="202" t="s">
        <v>4776</v>
      </c>
      <c r="D2407" s="213" t="b">
        <v>0</v>
      </c>
      <c r="E2407" s="202" t="s">
        <v>215</v>
      </c>
      <c r="F2407" s="202" t="s">
        <v>4809</v>
      </c>
      <c r="G2407" s="202" t="s">
        <v>4911</v>
      </c>
      <c r="H2407" s="202" t="s">
        <v>562</v>
      </c>
      <c r="I2407" s="202" t="s">
        <v>4810</v>
      </c>
      <c r="J2407" s="202" t="s">
        <v>2852</v>
      </c>
      <c r="K2407" s="202" t="s">
        <v>4842</v>
      </c>
      <c r="L2407" s="202" t="s">
        <v>518</v>
      </c>
      <c r="M2407" s="202" t="s">
        <v>4255</v>
      </c>
      <c r="N2407" s="202" t="s">
        <v>295</v>
      </c>
      <c r="O2407" s="202" t="s">
        <v>263</v>
      </c>
      <c r="Q2407" s="202" t="s">
        <v>302</v>
      </c>
      <c r="R2407" s="202" t="s">
        <v>295</v>
      </c>
      <c r="S2407" s="213" t="b">
        <v>0</v>
      </c>
      <c r="V2407" s="212">
        <v>43665</v>
      </c>
      <c r="W2407" s="202" t="s">
        <v>295</v>
      </c>
      <c r="X2407"/>
      <c r="Z2407" s="202" t="s">
        <v>295</v>
      </c>
      <c r="AC2407" s="202" t="s">
        <v>295</v>
      </c>
      <c r="AE2407" s="202" t="s">
        <v>583</v>
      </c>
      <c r="AF2407" s="202" t="s">
        <v>5204</v>
      </c>
      <c r="AG2407" s="202" t="s">
        <v>2883</v>
      </c>
      <c r="AH2407" s="167"/>
      <c r="AI2407" s="202" t="s">
        <v>4787</v>
      </c>
      <c r="AJ2407" s="151" t="str">
        <f t="shared" si="37"/>
        <v>FS</v>
      </c>
      <c r="AK2407" s="151" t="b">
        <f>ISNUMBER(SEARCH("IRT",Table1[[#This Row],[Current_Status]]))</f>
        <v>0</v>
      </c>
      <c r="AL2407" s="152">
        <f>YEAR(Table1[[#This Row],[Project_Initiated]])</f>
        <v>2019</v>
      </c>
      <c r="AM2407" s="87">
        <v>43800</v>
      </c>
      <c r="AN2407" s="87" t="str">
        <f>IF(AND(Table1[[#This Row],[Completed Date]]&gt;="07/01/2019"+0,Table1[[#This Row],[Completed Date]]&lt;="6/30/2020"+0),"FY 19-20",IF(AND(Table1[[#This Row],[Completed Date]]&gt;="07/01/2018"+0,Table1[[#This Row],[Completed Date]]&lt;="6/30/2019"+0),"FY 18-19",""))</f>
        <v/>
      </c>
      <c r="AO2407" s="152" t="str">
        <f>IFERROR(FIND("R",Table1[[#This Row],[FS_Priority]]),"")</f>
        <v/>
      </c>
    </row>
    <row r="2408" spans="1:41" hidden="1" x14ac:dyDescent="0.25">
      <c r="A2408" s="202" t="s">
        <v>4536</v>
      </c>
      <c r="B2408" s="202" t="s">
        <v>295</v>
      </c>
      <c r="C2408" s="202" t="s">
        <v>4536</v>
      </c>
      <c r="D2408" s="213" t="b">
        <v>0</v>
      </c>
      <c r="E2408" s="202" t="s">
        <v>76</v>
      </c>
      <c r="F2408" s="202" t="s">
        <v>4659</v>
      </c>
      <c r="G2408" s="202" t="s">
        <v>295</v>
      </c>
      <c r="H2408" s="202" t="s">
        <v>369</v>
      </c>
      <c r="I2408" s="202" t="s">
        <v>4660</v>
      </c>
      <c r="J2408" s="202" t="s">
        <v>2838</v>
      </c>
      <c r="K2408" s="202" t="s">
        <v>3856</v>
      </c>
      <c r="L2408" s="202" t="s">
        <v>77</v>
      </c>
      <c r="M2408" s="202" t="s">
        <v>4302</v>
      </c>
      <c r="N2408" s="202" t="s">
        <v>295</v>
      </c>
      <c r="O2408" s="202" t="s">
        <v>243</v>
      </c>
      <c r="Q2408" s="202" t="s">
        <v>320</v>
      </c>
      <c r="R2408" s="202" t="s">
        <v>295</v>
      </c>
      <c r="S2408" s="213" t="b">
        <v>0</v>
      </c>
      <c r="V2408" s="212">
        <v>43665</v>
      </c>
      <c r="W2408" s="202" t="s">
        <v>295</v>
      </c>
      <c r="X2408"/>
      <c r="Z2408" s="202" t="s">
        <v>295</v>
      </c>
      <c r="AC2408" s="202" t="s">
        <v>5155</v>
      </c>
      <c r="AE2408" s="202" t="s">
        <v>243</v>
      </c>
      <c r="AF2408" s="202" t="s">
        <v>295</v>
      </c>
      <c r="AG2408" s="202" t="s">
        <v>295</v>
      </c>
      <c r="AH2408" s="212">
        <v>43795</v>
      </c>
      <c r="AI2408" s="202" t="s">
        <v>4787</v>
      </c>
      <c r="AJ2408" s="151" t="str">
        <f t="shared" si="37"/>
        <v>FS</v>
      </c>
      <c r="AK2408" s="151" t="b">
        <f>ISNUMBER(SEARCH("IRT",Table1[[#This Row],[Current_Status]]))</f>
        <v>0</v>
      </c>
      <c r="AL2408" s="152">
        <f>YEAR(Table1[[#This Row],[Project_Initiated]])</f>
        <v>2019</v>
      </c>
      <c r="AM2408" s="87">
        <v>43800</v>
      </c>
      <c r="AN2408" s="87" t="str">
        <f>IF(AND(Table1[[#This Row],[Completed Date]]&gt;="07/01/2019"+0,Table1[[#This Row],[Completed Date]]&lt;="6/30/2020"+0),"FY 19-20",IF(AND(Table1[[#This Row],[Completed Date]]&gt;="07/01/2018"+0,Table1[[#This Row],[Completed Date]]&lt;="6/30/2019"+0),"FY 18-19",""))</f>
        <v>FY 19-20</v>
      </c>
      <c r="AO2408" s="152" t="str">
        <f>IFERROR(FIND("R",Table1[[#This Row],[FS_Priority]]),"")</f>
        <v/>
      </c>
    </row>
    <row r="2409" spans="1:41" hidden="1" x14ac:dyDescent="0.25">
      <c r="A2409" s="202" t="s">
        <v>4537</v>
      </c>
      <c r="B2409" s="202" t="s">
        <v>295</v>
      </c>
      <c r="C2409" s="202" t="s">
        <v>4537</v>
      </c>
      <c r="D2409" s="213" t="b">
        <v>0</v>
      </c>
      <c r="E2409" s="202" t="s">
        <v>76</v>
      </c>
      <c r="F2409" s="202" t="s">
        <v>4661</v>
      </c>
      <c r="G2409" s="202" t="s">
        <v>295</v>
      </c>
      <c r="H2409" s="202" t="s">
        <v>369</v>
      </c>
      <c r="I2409" s="202" t="s">
        <v>4662</v>
      </c>
      <c r="J2409" s="202" t="s">
        <v>2839</v>
      </c>
      <c r="K2409" s="202" t="s">
        <v>3856</v>
      </c>
      <c r="L2409" s="202" t="s">
        <v>77</v>
      </c>
      <c r="M2409" s="202" t="s">
        <v>4302</v>
      </c>
      <c r="N2409" s="202" t="s">
        <v>295</v>
      </c>
      <c r="O2409" s="202" t="s">
        <v>243</v>
      </c>
      <c r="Q2409" s="202" t="s">
        <v>264</v>
      </c>
      <c r="R2409" s="202" t="s">
        <v>295</v>
      </c>
      <c r="S2409" s="213" t="b">
        <v>0</v>
      </c>
      <c r="V2409" s="212">
        <v>43665</v>
      </c>
      <c r="W2409" s="202" t="s">
        <v>295</v>
      </c>
      <c r="X2409"/>
      <c r="Z2409" s="202" t="s">
        <v>295</v>
      </c>
      <c r="AC2409" s="202" t="s">
        <v>295</v>
      </c>
      <c r="AE2409" s="202" t="s">
        <v>243</v>
      </c>
      <c r="AF2409" s="202" t="s">
        <v>295</v>
      </c>
      <c r="AG2409" s="202" t="s">
        <v>295</v>
      </c>
      <c r="AH2409" s="167"/>
      <c r="AI2409" s="202" t="s">
        <v>4787</v>
      </c>
      <c r="AJ2409" s="151" t="str">
        <f t="shared" si="37"/>
        <v>FS</v>
      </c>
      <c r="AK2409" s="151" t="b">
        <f>ISNUMBER(SEARCH("IRT",Table1[[#This Row],[Current_Status]]))</f>
        <v>0</v>
      </c>
      <c r="AL2409" s="152">
        <f>YEAR(Table1[[#This Row],[Project_Initiated]])</f>
        <v>2019</v>
      </c>
      <c r="AM2409" s="87">
        <v>43800</v>
      </c>
      <c r="AN2409" s="87" t="str">
        <f>IF(AND(Table1[[#This Row],[Completed Date]]&gt;="07/01/2019"+0,Table1[[#This Row],[Completed Date]]&lt;="6/30/2020"+0),"FY 19-20",IF(AND(Table1[[#This Row],[Completed Date]]&gt;="07/01/2018"+0,Table1[[#This Row],[Completed Date]]&lt;="6/30/2019"+0),"FY 18-19",""))</f>
        <v/>
      </c>
      <c r="AO2409" s="152" t="str">
        <f>IFERROR(FIND("R",Table1[[#This Row],[FS_Priority]]),"")</f>
        <v/>
      </c>
    </row>
    <row r="2410" spans="1:41" hidden="1" x14ac:dyDescent="0.25">
      <c r="A2410" s="202" t="s">
        <v>4784</v>
      </c>
      <c r="B2410" s="202" t="s">
        <v>295</v>
      </c>
      <c r="C2410" s="202" t="s">
        <v>4784</v>
      </c>
      <c r="D2410" s="213" t="b">
        <v>0</v>
      </c>
      <c r="E2410" s="202" t="s">
        <v>482</v>
      </c>
      <c r="F2410" s="202" t="s">
        <v>4799</v>
      </c>
      <c r="G2410" s="202" t="s">
        <v>295</v>
      </c>
      <c r="H2410" s="202" t="s">
        <v>537</v>
      </c>
      <c r="I2410" s="202" t="s">
        <v>4800</v>
      </c>
      <c r="J2410" s="202" t="s">
        <v>2838</v>
      </c>
      <c r="K2410" s="202" t="s">
        <v>4158</v>
      </c>
      <c r="L2410" s="202" t="s">
        <v>483</v>
      </c>
      <c r="M2410" s="202" t="s">
        <v>4801</v>
      </c>
      <c r="N2410" s="202" t="s">
        <v>295</v>
      </c>
      <c r="O2410" s="202" t="s">
        <v>243</v>
      </c>
      <c r="Q2410" s="202" t="s">
        <v>302</v>
      </c>
      <c r="R2410" s="202" t="s">
        <v>295</v>
      </c>
      <c r="S2410" s="213" t="b">
        <v>0</v>
      </c>
      <c r="V2410" s="212">
        <v>43668</v>
      </c>
      <c r="W2410" s="202" t="s">
        <v>295</v>
      </c>
      <c r="X2410"/>
      <c r="Z2410" s="202" t="s">
        <v>295</v>
      </c>
      <c r="AC2410" s="202" t="s">
        <v>5155</v>
      </c>
      <c r="AE2410" s="202" t="s">
        <v>243</v>
      </c>
      <c r="AF2410" s="202" t="s">
        <v>295</v>
      </c>
      <c r="AG2410" s="202" t="s">
        <v>295</v>
      </c>
      <c r="AH2410" s="214">
        <v>43741</v>
      </c>
      <c r="AI2410" s="202" t="s">
        <v>4787</v>
      </c>
      <c r="AJ2410" s="151" t="str">
        <f t="shared" si="37"/>
        <v>FS</v>
      </c>
      <c r="AK2410" s="151" t="b">
        <f>ISNUMBER(SEARCH("IRT",Table1[[#This Row],[Current_Status]]))</f>
        <v>0</v>
      </c>
      <c r="AL2410" s="152">
        <f>YEAR(Table1[[#This Row],[Project_Initiated]])</f>
        <v>2019</v>
      </c>
      <c r="AM2410" s="87">
        <v>43800</v>
      </c>
      <c r="AN2410" s="87" t="str">
        <f>IF(AND(Table1[[#This Row],[Completed Date]]&gt;="07/01/2019"+0,Table1[[#This Row],[Completed Date]]&lt;="6/30/2020"+0),"FY 19-20",IF(AND(Table1[[#This Row],[Completed Date]]&gt;="07/01/2018"+0,Table1[[#This Row],[Completed Date]]&lt;="6/30/2019"+0),"FY 18-19",""))</f>
        <v>FY 19-20</v>
      </c>
      <c r="AO2410" s="152" t="str">
        <f>IFERROR(FIND("R",Table1[[#This Row],[FS_Priority]]),"")</f>
        <v/>
      </c>
    </row>
    <row r="2411" spans="1:41" hidden="1" x14ac:dyDescent="0.25">
      <c r="A2411" s="202" t="s">
        <v>4561</v>
      </c>
      <c r="B2411" s="202" t="s">
        <v>295</v>
      </c>
      <c r="C2411" s="202" t="s">
        <v>4561</v>
      </c>
      <c r="D2411" s="213" t="b">
        <v>0</v>
      </c>
      <c r="E2411" s="202" t="s">
        <v>151</v>
      </c>
      <c r="F2411" s="202" t="s">
        <v>4663</v>
      </c>
      <c r="G2411" s="202" t="s">
        <v>295</v>
      </c>
      <c r="H2411" s="202" t="s">
        <v>546</v>
      </c>
      <c r="I2411" s="202" t="s">
        <v>4664</v>
      </c>
      <c r="J2411" s="202" t="s">
        <v>2838</v>
      </c>
      <c r="K2411" s="202" t="s">
        <v>4035</v>
      </c>
      <c r="L2411" s="202" t="s">
        <v>153</v>
      </c>
      <c r="M2411" s="202" t="s">
        <v>4123</v>
      </c>
      <c r="N2411" s="202" t="s">
        <v>295</v>
      </c>
      <c r="O2411" s="202" t="s">
        <v>243</v>
      </c>
      <c r="Q2411" s="202" t="s">
        <v>320</v>
      </c>
      <c r="R2411" s="202" t="s">
        <v>295</v>
      </c>
      <c r="S2411" s="213" t="b">
        <v>0</v>
      </c>
      <c r="V2411" s="212">
        <v>43668</v>
      </c>
      <c r="W2411" s="202" t="s">
        <v>295</v>
      </c>
      <c r="X2411"/>
      <c r="Z2411" s="202" t="s">
        <v>295</v>
      </c>
      <c r="AC2411" s="202" t="s">
        <v>5155</v>
      </c>
      <c r="AE2411" s="202" t="s">
        <v>243</v>
      </c>
      <c r="AF2411" s="202" t="s">
        <v>295</v>
      </c>
      <c r="AG2411" s="202" t="s">
        <v>295</v>
      </c>
      <c r="AH2411" s="212">
        <v>43740</v>
      </c>
      <c r="AI2411" s="202" t="s">
        <v>4787</v>
      </c>
      <c r="AJ2411" s="151" t="str">
        <f t="shared" si="37"/>
        <v>FS</v>
      </c>
      <c r="AK2411" s="151" t="b">
        <f>ISNUMBER(SEARCH("IRT",Table1[[#This Row],[Current_Status]]))</f>
        <v>0</v>
      </c>
      <c r="AL2411" s="152">
        <f>YEAR(Table1[[#This Row],[Project_Initiated]])</f>
        <v>2019</v>
      </c>
      <c r="AM2411" s="87">
        <v>43800</v>
      </c>
      <c r="AN2411" s="87" t="str">
        <f>IF(AND(Table1[[#This Row],[Completed Date]]&gt;="07/01/2019"+0,Table1[[#This Row],[Completed Date]]&lt;="6/30/2020"+0),"FY 19-20",IF(AND(Table1[[#This Row],[Completed Date]]&gt;="07/01/2018"+0,Table1[[#This Row],[Completed Date]]&lt;="6/30/2019"+0),"FY 18-19",""))</f>
        <v>FY 19-20</v>
      </c>
      <c r="AO2411" s="152" t="str">
        <f>IFERROR(FIND("R",Table1[[#This Row],[FS_Priority]]),"")</f>
        <v/>
      </c>
    </row>
    <row r="2412" spans="1:41" hidden="1" x14ac:dyDescent="0.25">
      <c r="A2412" s="202" t="s">
        <v>4563</v>
      </c>
      <c r="B2412" s="202" t="s">
        <v>295</v>
      </c>
      <c r="C2412" s="202" t="s">
        <v>4563</v>
      </c>
      <c r="D2412" s="213" t="b">
        <v>0</v>
      </c>
      <c r="E2412" s="202" t="s">
        <v>151</v>
      </c>
      <c r="F2412" s="202" t="s">
        <v>4665</v>
      </c>
      <c r="G2412" s="202" t="s">
        <v>295</v>
      </c>
      <c r="H2412" s="202" t="s">
        <v>544</v>
      </c>
      <c r="I2412" s="202" t="s">
        <v>4666</v>
      </c>
      <c r="J2412" s="202" t="s">
        <v>2852</v>
      </c>
      <c r="K2412" s="202" t="s">
        <v>4035</v>
      </c>
      <c r="L2412" s="202" t="s">
        <v>153</v>
      </c>
      <c r="M2412" s="202" t="s">
        <v>4040</v>
      </c>
      <c r="N2412" s="202" t="s">
        <v>295</v>
      </c>
      <c r="O2412" s="202" t="s">
        <v>243</v>
      </c>
      <c r="Q2412" s="202" t="s">
        <v>264</v>
      </c>
      <c r="R2412" s="202" t="s">
        <v>295</v>
      </c>
      <c r="S2412" s="213" t="b">
        <v>0</v>
      </c>
      <c r="V2412" s="212">
        <v>43669</v>
      </c>
      <c r="W2412" s="202" t="s">
        <v>295</v>
      </c>
      <c r="X2412"/>
      <c r="Z2412" s="202" t="s">
        <v>295</v>
      </c>
      <c r="AC2412" s="202" t="s">
        <v>4791</v>
      </c>
      <c r="AD2412" s="167"/>
      <c r="AE2412" s="202" t="s">
        <v>243</v>
      </c>
      <c r="AF2412" s="202" t="s">
        <v>295</v>
      </c>
      <c r="AG2412" s="202" t="s">
        <v>295</v>
      </c>
      <c r="AH2412" s="167"/>
      <c r="AI2412" s="202" t="s">
        <v>4787</v>
      </c>
      <c r="AJ2412" s="151" t="str">
        <f t="shared" si="37"/>
        <v>FS</v>
      </c>
      <c r="AK2412" s="151" t="b">
        <f>ISNUMBER(SEARCH("IRT",Table1[[#This Row],[Current_Status]]))</f>
        <v>0</v>
      </c>
      <c r="AL2412" s="152">
        <f>YEAR(Table1[[#This Row],[Project_Initiated]])</f>
        <v>2019</v>
      </c>
      <c r="AM2412" s="87">
        <v>43800</v>
      </c>
      <c r="AN2412" s="87" t="str">
        <f>IF(AND(Table1[[#This Row],[Completed Date]]&gt;="07/01/2019"+0,Table1[[#This Row],[Completed Date]]&lt;="6/30/2020"+0),"FY 19-20",IF(AND(Table1[[#This Row],[Completed Date]]&gt;="07/01/2018"+0,Table1[[#This Row],[Completed Date]]&lt;="6/30/2019"+0),"FY 18-19",""))</f>
        <v/>
      </c>
      <c r="AO2412" s="152" t="str">
        <f>IFERROR(FIND("R",Table1[[#This Row],[FS_Priority]]),"")</f>
        <v/>
      </c>
    </row>
    <row r="2413" spans="1:41" hidden="1" x14ac:dyDescent="0.25">
      <c r="A2413" s="202" t="s">
        <v>4580</v>
      </c>
      <c r="B2413" s="202" t="s">
        <v>295</v>
      </c>
      <c r="C2413" s="202" t="s">
        <v>4580</v>
      </c>
      <c r="D2413" s="213" t="b">
        <v>0</v>
      </c>
      <c r="E2413" s="202" t="s">
        <v>4804</v>
      </c>
      <c r="F2413" s="202" t="s">
        <v>4667</v>
      </c>
      <c r="G2413" s="202" t="s">
        <v>295</v>
      </c>
      <c r="H2413" s="202" t="s">
        <v>4668</v>
      </c>
      <c r="I2413" s="202" t="s">
        <v>4344</v>
      </c>
      <c r="J2413" s="202" t="s">
        <v>2838</v>
      </c>
      <c r="K2413" s="202" t="s">
        <v>3793</v>
      </c>
      <c r="L2413" s="202" t="s">
        <v>332</v>
      </c>
      <c r="M2413" s="202" t="s">
        <v>4345</v>
      </c>
      <c r="N2413" s="202" t="s">
        <v>295</v>
      </c>
      <c r="O2413" s="202" t="s">
        <v>243</v>
      </c>
      <c r="Q2413" s="202" t="s">
        <v>3586</v>
      </c>
      <c r="R2413" s="202" t="s">
        <v>295</v>
      </c>
      <c r="S2413" s="213" t="b">
        <v>0</v>
      </c>
      <c r="V2413" s="212">
        <v>43669</v>
      </c>
      <c r="W2413" s="202" t="s">
        <v>295</v>
      </c>
      <c r="X2413"/>
      <c r="Z2413" s="202" t="s">
        <v>295</v>
      </c>
      <c r="AC2413" s="202" t="s">
        <v>5155</v>
      </c>
      <c r="AE2413" s="202" t="s">
        <v>243</v>
      </c>
      <c r="AF2413" s="202" t="s">
        <v>295</v>
      </c>
      <c r="AG2413" s="202" t="s">
        <v>295</v>
      </c>
      <c r="AH2413" s="212">
        <v>43732</v>
      </c>
      <c r="AI2413" s="202" t="s">
        <v>4787</v>
      </c>
      <c r="AJ2413" s="151" t="str">
        <f t="shared" si="37"/>
        <v>FS</v>
      </c>
      <c r="AK2413" s="151" t="b">
        <f>ISNUMBER(SEARCH("IRT",Table1[[#This Row],[Current_Status]]))</f>
        <v>0</v>
      </c>
      <c r="AL2413" s="152">
        <f>YEAR(Table1[[#This Row],[Project_Initiated]])</f>
        <v>2019</v>
      </c>
      <c r="AM2413" s="87">
        <v>43800</v>
      </c>
      <c r="AN2413" s="87" t="str">
        <f>IF(AND(Table1[[#This Row],[Completed Date]]&gt;="07/01/2019"+0,Table1[[#This Row],[Completed Date]]&lt;="6/30/2020"+0),"FY 19-20",IF(AND(Table1[[#This Row],[Completed Date]]&gt;="07/01/2018"+0,Table1[[#This Row],[Completed Date]]&lt;="6/30/2019"+0),"FY 18-19",""))</f>
        <v>FY 19-20</v>
      </c>
      <c r="AO2413" s="152">
        <f>IFERROR(FIND("R",Table1[[#This Row],[FS_Priority]]),"")</f>
        <v>1</v>
      </c>
    </row>
    <row r="2414" spans="1:41" hidden="1" x14ac:dyDescent="0.25">
      <c r="A2414" s="202" t="s">
        <v>4570</v>
      </c>
      <c r="B2414" s="202" t="s">
        <v>295</v>
      </c>
      <c r="C2414" s="202" t="s">
        <v>4570</v>
      </c>
      <c r="D2414" s="213" t="b">
        <v>0</v>
      </c>
      <c r="E2414" s="202" t="s">
        <v>151</v>
      </c>
      <c r="F2414" s="202" t="s">
        <v>4669</v>
      </c>
      <c r="G2414" s="202" t="s">
        <v>295</v>
      </c>
      <c r="H2414" s="202" t="s">
        <v>378</v>
      </c>
      <c r="I2414" s="202" t="s">
        <v>4670</v>
      </c>
      <c r="J2414" s="202" t="s">
        <v>2854</v>
      </c>
      <c r="K2414" s="202" t="s">
        <v>4035</v>
      </c>
      <c r="L2414" s="202" t="s">
        <v>153</v>
      </c>
      <c r="M2414" s="202" t="s">
        <v>4671</v>
      </c>
      <c r="N2414" s="202" t="s">
        <v>295</v>
      </c>
      <c r="O2414" s="202" t="s">
        <v>263</v>
      </c>
      <c r="Q2414" s="202" t="s">
        <v>3586</v>
      </c>
      <c r="R2414" s="202" t="s">
        <v>295</v>
      </c>
      <c r="S2414" s="213" t="b">
        <v>0</v>
      </c>
      <c r="V2414" s="212">
        <v>43670</v>
      </c>
      <c r="W2414" s="202" t="s">
        <v>295</v>
      </c>
      <c r="X2414"/>
      <c r="Z2414" s="202" t="s">
        <v>295</v>
      </c>
      <c r="AC2414" s="202" t="s">
        <v>4792</v>
      </c>
      <c r="AE2414" s="202" t="s">
        <v>583</v>
      </c>
      <c r="AF2414" s="202" t="s">
        <v>295</v>
      </c>
      <c r="AG2414" s="202" t="s">
        <v>295</v>
      </c>
      <c r="AH2414" s="212">
        <v>43732</v>
      </c>
      <c r="AI2414" s="202" t="s">
        <v>4787</v>
      </c>
      <c r="AJ2414" s="151" t="str">
        <f t="shared" si="37"/>
        <v>FS</v>
      </c>
      <c r="AK2414" s="151" t="b">
        <f>ISNUMBER(SEARCH("IRT",Table1[[#This Row],[Current_Status]]))</f>
        <v>0</v>
      </c>
      <c r="AL2414" s="152">
        <f>YEAR(Table1[[#This Row],[Project_Initiated]])</f>
        <v>2019</v>
      </c>
      <c r="AM2414" s="87">
        <v>43800</v>
      </c>
      <c r="AN2414" s="87" t="str">
        <f>IF(AND(Table1[[#This Row],[Completed Date]]&gt;="07/01/2019"+0,Table1[[#This Row],[Completed Date]]&lt;="6/30/2020"+0),"FY 19-20",IF(AND(Table1[[#This Row],[Completed Date]]&gt;="07/01/2018"+0,Table1[[#This Row],[Completed Date]]&lt;="6/30/2019"+0),"FY 18-19",""))</f>
        <v>FY 19-20</v>
      </c>
      <c r="AO2414" s="152">
        <f>IFERROR(FIND("R",Table1[[#This Row],[FS_Priority]]),"")</f>
        <v>1</v>
      </c>
    </row>
    <row r="2415" spans="1:41" hidden="1" x14ac:dyDescent="0.25">
      <c r="A2415" s="202" t="s">
        <v>4539</v>
      </c>
      <c r="B2415" s="202" t="s">
        <v>295</v>
      </c>
      <c r="C2415" s="202" t="s">
        <v>4539</v>
      </c>
      <c r="D2415" s="213" t="b">
        <v>0</v>
      </c>
      <c r="E2415" s="202" t="s">
        <v>76</v>
      </c>
      <c r="F2415" s="202" t="s">
        <v>5205</v>
      </c>
      <c r="G2415" s="202" t="s">
        <v>295</v>
      </c>
      <c r="H2415" s="202" t="s">
        <v>369</v>
      </c>
      <c r="I2415" s="202" t="s">
        <v>4673</v>
      </c>
      <c r="J2415" s="202" t="s">
        <v>2839</v>
      </c>
      <c r="K2415" s="202" t="s">
        <v>3856</v>
      </c>
      <c r="L2415" s="202" t="s">
        <v>77</v>
      </c>
      <c r="M2415" s="202" t="s">
        <v>4674</v>
      </c>
      <c r="N2415" s="202" t="s">
        <v>295</v>
      </c>
      <c r="O2415" s="202" t="s">
        <v>243</v>
      </c>
      <c r="Q2415" s="202" t="s">
        <v>323</v>
      </c>
      <c r="R2415" s="202" t="s">
        <v>295</v>
      </c>
      <c r="S2415" s="213" t="b">
        <v>0</v>
      </c>
      <c r="V2415" s="212">
        <v>43598</v>
      </c>
      <c r="W2415" s="202" t="s">
        <v>295</v>
      </c>
      <c r="X2415"/>
      <c r="Z2415" s="202" t="s">
        <v>295</v>
      </c>
      <c r="AC2415" s="202" t="s">
        <v>4859</v>
      </c>
      <c r="AE2415" s="202" t="s">
        <v>243</v>
      </c>
      <c r="AF2415" s="202" t="s">
        <v>295</v>
      </c>
      <c r="AG2415" s="202" t="s">
        <v>295</v>
      </c>
      <c r="AH2415" s="167"/>
      <c r="AI2415" s="202" t="s">
        <v>4787</v>
      </c>
      <c r="AJ2415" s="151" t="str">
        <f t="shared" si="37"/>
        <v>FS</v>
      </c>
      <c r="AK2415" s="151" t="b">
        <f>ISNUMBER(SEARCH("IRT",Table1[[#This Row],[Current_Status]]))</f>
        <v>0</v>
      </c>
      <c r="AL2415" s="152">
        <f>YEAR(Table1[[#This Row],[Project_Initiated]])</f>
        <v>2019</v>
      </c>
      <c r="AM2415" s="87">
        <v>43800</v>
      </c>
      <c r="AN2415" s="87" t="str">
        <f>IF(AND(Table1[[#This Row],[Completed Date]]&gt;="07/01/2019"+0,Table1[[#This Row],[Completed Date]]&lt;="6/30/2020"+0),"FY 19-20",IF(AND(Table1[[#This Row],[Completed Date]]&gt;="07/01/2018"+0,Table1[[#This Row],[Completed Date]]&lt;="6/30/2019"+0),"FY 18-19",""))</f>
        <v/>
      </c>
      <c r="AO2415" s="152" t="str">
        <f>IFERROR(FIND("R",Table1[[#This Row],[FS_Priority]]),"")</f>
        <v/>
      </c>
    </row>
    <row r="2416" spans="1:41" hidden="1" x14ac:dyDescent="0.25">
      <c r="A2416" s="202" t="s">
        <v>4549</v>
      </c>
      <c r="B2416" s="202" t="s">
        <v>295</v>
      </c>
      <c r="C2416" s="202" t="s">
        <v>4549</v>
      </c>
      <c r="D2416" s="213" t="b">
        <v>0</v>
      </c>
      <c r="E2416" s="202" t="s">
        <v>141</v>
      </c>
      <c r="F2416" s="202" t="s">
        <v>4675</v>
      </c>
      <c r="G2416" s="202" t="s">
        <v>5102</v>
      </c>
      <c r="H2416" s="202" t="s">
        <v>4625</v>
      </c>
      <c r="I2416" s="202" t="s">
        <v>4077</v>
      </c>
      <c r="J2416" s="202" t="s">
        <v>2839</v>
      </c>
      <c r="K2416" s="202" t="s">
        <v>3951</v>
      </c>
      <c r="L2416" s="202" t="s">
        <v>381</v>
      </c>
      <c r="M2416" s="202" t="s">
        <v>3954</v>
      </c>
      <c r="N2416" s="202" t="s">
        <v>295</v>
      </c>
      <c r="O2416" s="202" t="s">
        <v>263</v>
      </c>
      <c r="Q2416" s="202" t="s">
        <v>302</v>
      </c>
      <c r="R2416" s="202" t="s">
        <v>295</v>
      </c>
      <c r="S2416" s="213" t="b">
        <v>0</v>
      </c>
      <c r="V2416" s="212">
        <v>43676</v>
      </c>
      <c r="W2416" s="202" t="s">
        <v>295</v>
      </c>
      <c r="X2416"/>
      <c r="Z2416" s="202" t="s">
        <v>295</v>
      </c>
      <c r="AC2416" s="202" t="s">
        <v>5206</v>
      </c>
      <c r="AD2416" s="214">
        <v>43731</v>
      </c>
      <c r="AE2416" s="202" t="s">
        <v>257</v>
      </c>
      <c r="AF2416" s="202" t="s">
        <v>5207</v>
      </c>
      <c r="AG2416" s="202" t="s">
        <v>2884</v>
      </c>
      <c r="AH2416" s="167"/>
      <c r="AI2416" s="202" t="s">
        <v>4787</v>
      </c>
      <c r="AJ2416" s="151" t="str">
        <f t="shared" si="37"/>
        <v>FS</v>
      </c>
      <c r="AK2416" s="151" t="b">
        <f>ISNUMBER(SEARCH("IRT",Table1[[#This Row],[Current_Status]]))</f>
        <v>0</v>
      </c>
      <c r="AL2416" s="152">
        <f>YEAR(Table1[[#This Row],[Project_Initiated]])</f>
        <v>2019</v>
      </c>
      <c r="AM2416" s="87">
        <v>43800</v>
      </c>
      <c r="AN2416" s="87" t="str">
        <f>IF(AND(Table1[[#This Row],[Completed Date]]&gt;="07/01/2019"+0,Table1[[#This Row],[Completed Date]]&lt;="6/30/2020"+0),"FY 19-20",IF(AND(Table1[[#This Row],[Completed Date]]&gt;="07/01/2018"+0,Table1[[#This Row],[Completed Date]]&lt;="6/30/2019"+0),"FY 18-19",""))</f>
        <v/>
      </c>
      <c r="AO2416" s="152" t="str">
        <f>IFERROR(FIND("R",Table1[[#This Row],[FS_Priority]]),"")</f>
        <v/>
      </c>
    </row>
    <row r="2417" spans="1:41" hidden="1" x14ac:dyDescent="0.25">
      <c r="A2417" s="202" t="s">
        <v>4777</v>
      </c>
      <c r="B2417" s="202" t="s">
        <v>295</v>
      </c>
      <c r="C2417" s="202" t="s">
        <v>4777</v>
      </c>
      <c r="D2417" s="213" t="b">
        <v>0</v>
      </c>
      <c r="E2417" s="202" t="s">
        <v>215</v>
      </c>
      <c r="F2417" s="202" t="s">
        <v>4811</v>
      </c>
      <c r="G2417" s="202" t="s">
        <v>295</v>
      </c>
      <c r="H2417" s="202" t="s">
        <v>4812</v>
      </c>
      <c r="I2417" s="202" t="s">
        <v>4813</v>
      </c>
      <c r="J2417" s="202" t="s">
        <v>2838</v>
      </c>
      <c r="K2417" s="202" t="s">
        <v>4842</v>
      </c>
      <c r="L2417" s="202" t="s">
        <v>518</v>
      </c>
      <c r="M2417" s="202" t="s">
        <v>4379</v>
      </c>
      <c r="N2417" s="202" t="s">
        <v>295</v>
      </c>
      <c r="O2417" s="202" t="s">
        <v>263</v>
      </c>
      <c r="Q2417" s="202" t="s">
        <v>320</v>
      </c>
      <c r="R2417" s="202" t="s">
        <v>295</v>
      </c>
      <c r="S2417" s="213" t="b">
        <v>0</v>
      </c>
      <c r="V2417" s="212">
        <v>43676</v>
      </c>
      <c r="W2417" s="202" t="s">
        <v>295</v>
      </c>
      <c r="X2417"/>
      <c r="Z2417" s="202" t="s">
        <v>295</v>
      </c>
      <c r="AC2417" s="202" t="s">
        <v>5208</v>
      </c>
      <c r="AE2417" s="202" t="s">
        <v>583</v>
      </c>
      <c r="AF2417" s="202" t="s">
        <v>5209</v>
      </c>
      <c r="AG2417" s="202" t="s">
        <v>2883</v>
      </c>
      <c r="AH2417" s="212">
        <v>43780</v>
      </c>
      <c r="AI2417" s="202" t="s">
        <v>4787</v>
      </c>
      <c r="AJ2417" s="151" t="str">
        <f t="shared" si="37"/>
        <v>FS</v>
      </c>
      <c r="AK2417" s="151" t="b">
        <f>ISNUMBER(SEARCH("IRT",Table1[[#This Row],[Current_Status]]))</f>
        <v>0</v>
      </c>
      <c r="AL2417" s="152">
        <f>YEAR(Table1[[#This Row],[Project_Initiated]])</f>
        <v>2019</v>
      </c>
      <c r="AM2417" s="87">
        <v>43800</v>
      </c>
      <c r="AN2417" s="87" t="str">
        <f>IF(AND(Table1[[#This Row],[Completed Date]]&gt;="07/01/2019"+0,Table1[[#This Row],[Completed Date]]&lt;="6/30/2020"+0),"FY 19-20",IF(AND(Table1[[#This Row],[Completed Date]]&gt;="07/01/2018"+0,Table1[[#This Row],[Completed Date]]&lt;="6/30/2019"+0),"FY 18-19",""))</f>
        <v>FY 19-20</v>
      </c>
      <c r="AO2417" s="152" t="str">
        <f>IFERROR(FIND("R",Table1[[#This Row],[FS_Priority]]),"")</f>
        <v/>
      </c>
    </row>
    <row r="2418" spans="1:41" hidden="1" x14ac:dyDescent="0.25">
      <c r="A2418" s="202" t="s">
        <v>4571</v>
      </c>
      <c r="B2418" s="202" t="s">
        <v>295</v>
      </c>
      <c r="C2418" s="202" t="s">
        <v>4571</v>
      </c>
      <c r="D2418" s="213" t="b">
        <v>0</v>
      </c>
      <c r="E2418" s="202" t="s">
        <v>151</v>
      </c>
      <c r="F2418" s="202" t="s">
        <v>4676</v>
      </c>
      <c r="G2418" s="202" t="s">
        <v>4983</v>
      </c>
      <c r="H2418" s="202" t="s">
        <v>480</v>
      </c>
      <c r="I2418" s="202" t="s">
        <v>4677</v>
      </c>
      <c r="J2418" s="202" t="s">
        <v>4755</v>
      </c>
      <c r="K2418" s="202" t="s">
        <v>4035</v>
      </c>
      <c r="L2418" s="202" t="s">
        <v>153</v>
      </c>
      <c r="M2418" s="202" t="s">
        <v>4678</v>
      </c>
      <c r="N2418" s="202" t="s">
        <v>295</v>
      </c>
      <c r="O2418" s="202" t="s">
        <v>263</v>
      </c>
      <c r="Q2418" s="202" t="s">
        <v>3588</v>
      </c>
      <c r="R2418" s="202" t="s">
        <v>295</v>
      </c>
      <c r="S2418" s="213" t="b">
        <v>0</v>
      </c>
      <c r="V2418" s="212">
        <v>43677</v>
      </c>
      <c r="W2418" s="202" t="s">
        <v>295</v>
      </c>
      <c r="X2418"/>
      <c r="Z2418" s="202" t="s">
        <v>295</v>
      </c>
      <c r="AC2418" s="202" t="s">
        <v>295</v>
      </c>
      <c r="AE2418" s="202" t="s">
        <v>583</v>
      </c>
      <c r="AF2418" s="202" t="s">
        <v>5210</v>
      </c>
      <c r="AG2418" s="202" t="s">
        <v>2884</v>
      </c>
      <c r="AH2418" s="167"/>
      <c r="AI2418" s="202" t="s">
        <v>4787</v>
      </c>
      <c r="AJ2418" s="151" t="str">
        <f t="shared" si="37"/>
        <v>FS</v>
      </c>
      <c r="AK2418" s="151" t="b">
        <f>ISNUMBER(SEARCH("IRT",Table1[[#This Row],[Current_Status]]))</f>
        <v>0</v>
      </c>
      <c r="AL2418" s="152">
        <f>YEAR(Table1[[#This Row],[Project_Initiated]])</f>
        <v>2019</v>
      </c>
      <c r="AM2418" s="87">
        <v>43800</v>
      </c>
      <c r="AN2418" s="87" t="str">
        <f>IF(AND(Table1[[#This Row],[Completed Date]]&gt;="07/01/2019"+0,Table1[[#This Row],[Completed Date]]&lt;="6/30/2020"+0),"FY 19-20",IF(AND(Table1[[#This Row],[Completed Date]]&gt;="07/01/2018"+0,Table1[[#This Row],[Completed Date]]&lt;="6/30/2019"+0),"FY 18-19",""))</f>
        <v/>
      </c>
      <c r="AO2418" s="152">
        <f>IFERROR(FIND("R",Table1[[#This Row],[FS_Priority]]),"")</f>
        <v>1</v>
      </c>
    </row>
    <row r="2419" spans="1:41" hidden="1" x14ac:dyDescent="0.25">
      <c r="A2419" s="202" t="s">
        <v>4778</v>
      </c>
      <c r="B2419" s="202" t="s">
        <v>295</v>
      </c>
      <c r="C2419" s="202" t="s">
        <v>4778</v>
      </c>
      <c r="D2419" s="213" t="b">
        <v>0</v>
      </c>
      <c r="E2419" s="202" t="s">
        <v>215</v>
      </c>
      <c r="F2419" s="202" t="s">
        <v>4814</v>
      </c>
      <c r="G2419" s="202" t="s">
        <v>4815</v>
      </c>
      <c r="H2419" s="202" t="s">
        <v>4816</v>
      </c>
      <c r="I2419" s="202" t="s">
        <v>295</v>
      </c>
      <c r="J2419" s="202" t="s">
        <v>2839</v>
      </c>
      <c r="K2419" s="202" t="s">
        <v>4842</v>
      </c>
      <c r="L2419" s="202" t="s">
        <v>518</v>
      </c>
      <c r="M2419" s="202" t="s">
        <v>4817</v>
      </c>
      <c r="N2419" s="202" t="s">
        <v>295</v>
      </c>
      <c r="O2419" s="202" t="s">
        <v>263</v>
      </c>
      <c r="Q2419" s="202" t="s">
        <v>264</v>
      </c>
      <c r="R2419" s="202" t="s">
        <v>295</v>
      </c>
      <c r="S2419" s="213" t="b">
        <v>0</v>
      </c>
      <c r="V2419" s="212">
        <v>43677</v>
      </c>
      <c r="W2419" s="202" t="s">
        <v>295</v>
      </c>
      <c r="X2419"/>
      <c r="Z2419" s="202" t="s">
        <v>295</v>
      </c>
      <c r="AC2419" s="202" t="s">
        <v>5106</v>
      </c>
      <c r="AD2419" s="214">
        <v>43732</v>
      </c>
      <c r="AE2419" s="202" t="s">
        <v>583</v>
      </c>
      <c r="AF2419" s="202" t="s">
        <v>5211</v>
      </c>
      <c r="AG2419" s="202" t="s">
        <v>2884</v>
      </c>
      <c r="AH2419" s="167"/>
      <c r="AI2419" s="202" t="s">
        <v>4787</v>
      </c>
      <c r="AJ2419" s="151" t="str">
        <f t="shared" si="37"/>
        <v>FS</v>
      </c>
      <c r="AK2419" s="151" t="b">
        <f>ISNUMBER(SEARCH("IRT",Table1[[#This Row],[Current_Status]]))</f>
        <v>0</v>
      </c>
      <c r="AL2419" s="152">
        <f>YEAR(Table1[[#This Row],[Project_Initiated]])</f>
        <v>2019</v>
      </c>
      <c r="AM2419" s="87">
        <v>43800</v>
      </c>
      <c r="AN2419" s="87" t="str">
        <f>IF(AND(Table1[[#This Row],[Completed Date]]&gt;="07/01/2019"+0,Table1[[#This Row],[Completed Date]]&lt;="6/30/2020"+0),"FY 19-20",IF(AND(Table1[[#This Row],[Completed Date]]&gt;="07/01/2018"+0,Table1[[#This Row],[Completed Date]]&lt;="6/30/2019"+0),"FY 18-19",""))</f>
        <v/>
      </c>
      <c r="AO2419" s="152" t="str">
        <f>IFERROR(FIND("R",Table1[[#This Row],[FS_Priority]]),"")</f>
        <v/>
      </c>
    </row>
    <row r="2420" spans="1:41" hidden="1" x14ac:dyDescent="0.25">
      <c r="A2420" s="202" t="s">
        <v>4594</v>
      </c>
      <c r="B2420" s="202" t="s">
        <v>295</v>
      </c>
      <c r="C2420" s="202" t="s">
        <v>4594</v>
      </c>
      <c r="D2420" s="213" t="b">
        <v>0</v>
      </c>
      <c r="E2420" s="202" t="s">
        <v>211</v>
      </c>
      <c r="F2420" s="202" t="s">
        <v>4679</v>
      </c>
      <c r="G2420" s="202" t="s">
        <v>295</v>
      </c>
      <c r="H2420" s="202" t="s">
        <v>535</v>
      </c>
      <c r="I2420" s="202" t="s">
        <v>4680</v>
      </c>
      <c r="J2420" s="202" t="s">
        <v>2838</v>
      </c>
      <c r="K2420" s="202" t="s">
        <v>4222</v>
      </c>
      <c r="L2420" s="202" t="s">
        <v>4866</v>
      </c>
      <c r="M2420" s="202" t="s">
        <v>4232</v>
      </c>
      <c r="N2420" s="202" t="s">
        <v>295</v>
      </c>
      <c r="O2420" s="202" t="s">
        <v>243</v>
      </c>
      <c r="P2420" s="167"/>
      <c r="Q2420" s="202" t="s">
        <v>324</v>
      </c>
      <c r="R2420" s="202" t="s">
        <v>295</v>
      </c>
      <c r="S2420" s="213" t="b">
        <v>0</v>
      </c>
      <c r="T2420" s="167"/>
      <c r="V2420" s="212">
        <v>43677</v>
      </c>
      <c r="W2420" s="202" t="s">
        <v>295</v>
      </c>
      <c r="X2420"/>
      <c r="Z2420" s="202" t="s">
        <v>295</v>
      </c>
      <c r="AC2420" s="202" t="s">
        <v>5155</v>
      </c>
      <c r="AE2420" s="202" t="s">
        <v>243</v>
      </c>
      <c r="AF2420" s="202" t="s">
        <v>295</v>
      </c>
      <c r="AG2420" s="202" t="s">
        <v>295</v>
      </c>
      <c r="AH2420" s="214">
        <v>43739</v>
      </c>
      <c r="AI2420" s="202" t="s">
        <v>4787</v>
      </c>
      <c r="AJ2420" s="151" t="str">
        <f t="shared" si="37"/>
        <v>FS</v>
      </c>
      <c r="AK2420" s="151" t="b">
        <f>ISNUMBER(SEARCH("IRT",Table1[[#This Row],[Current_Status]]))</f>
        <v>0</v>
      </c>
      <c r="AL2420" s="152">
        <f>YEAR(Table1[[#This Row],[Project_Initiated]])</f>
        <v>2019</v>
      </c>
      <c r="AM2420" s="87">
        <v>43800</v>
      </c>
      <c r="AN2420" s="87" t="str">
        <f>IF(AND(Table1[[#This Row],[Completed Date]]&gt;="07/01/2019"+0,Table1[[#This Row],[Completed Date]]&lt;="6/30/2020"+0),"FY 19-20",IF(AND(Table1[[#This Row],[Completed Date]]&gt;="07/01/2018"+0,Table1[[#This Row],[Completed Date]]&lt;="6/30/2019"+0),"FY 18-19",""))</f>
        <v>FY 19-20</v>
      </c>
      <c r="AO2420" s="152" t="str">
        <f>IFERROR(FIND("R",Table1[[#This Row],[FS_Priority]]),"")</f>
        <v/>
      </c>
    </row>
    <row r="2421" spans="1:41" hidden="1" x14ac:dyDescent="0.25">
      <c r="A2421" s="202" t="s">
        <v>4588</v>
      </c>
      <c r="B2421" s="202" t="s">
        <v>295</v>
      </c>
      <c r="C2421" s="202" t="s">
        <v>4588</v>
      </c>
      <c r="D2421" s="213" t="b">
        <v>0</v>
      </c>
      <c r="E2421" s="202" t="s">
        <v>211</v>
      </c>
      <c r="F2421" s="202" t="s">
        <v>4681</v>
      </c>
      <c r="G2421" s="202" t="s">
        <v>5002</v>
      </c>
      <c r="H2421" s="202" t="s">
        <v>535</v>
      </c>
      <c r="I2421" s="202" t="s">
        <v>4682</v>
      </c>
      <c r="J2421" s="202" t="s">
        <v>2827</v>
      </c>
      <c r="K2421" s="202" t="s">
        <v>4222</v>
      </c>
      <c r="L2421" s="202" t="s">
        <v>4866</v>
      </c>
      <c r="M2421" s="202" t="s">
        <v>4161</v>
      </c>
      <c r="N2421" s="202" t="s">
        <v>295</v>
      </c>
      <c r="O2421" s="202" t="s">
        <v>263</v>
      </c>
      <c r="P2421" s="167"/>
      <c r="Q2421" s="202" t="s">
        <v>320</v>
      </c>
      <c r="R2421" s="202" t="s">
        <v>295</v>
      </c>
      <c r="S2421" s="213" t="b">
        <v>0</v>
      </c>
      <c r="T2421" s="167"/>
      <c r="V2421" s="212">
        <v>43677</v>
      </c>
      <c r="W2421" s="202" t="s">
        <v>295</v>
      </c>
      <c r="X2421" s="167"/>
      <c r="Y2421" s="167"/>
      <c r="Z2421" s="202" t="s">
        <v>295</v>
      </c>
      <c r="AC2421" s="202" t="s">
        <v>295</v>
      </c>
      <c r="AE2421" s="202" t="s">
        <v>583</v>
      </c>
      <c r="AF2421" s="202" t="s">
        <v>2807</v>
      </c>
      <c r="AG2421" s="202" t="s">
        <v>2883</v>
      </c>
      <c r="AH2421"/>
      <c r="AI2421" s="202" t="s">
        <v>4787</v>
      </c>
      <c r="AJ2421" s="151" t="str">
        <f t="shared" si="37"/>
        <v>FS</v>
      </c>
      <c r="AK2421" s="151" t="b">
        <f>ISNUMBER(SEARCH("IRT",Table1[[#This Row],[Current_Status]]))</f>
        <v>0</v>
      </c>
      <c r="AL2421" s="152">
        <f>YEAR(Table1[[#This Row],[Project_Initiated]])</f>
        <v>2019</v>
      </c>
      <c r="AM2421" s="87">
        <v>43800</v>
      </c>
      <c r="AN2421" s="87" t="str">
        <f>IF(AND(Table1[[#This Row],[Completed Date]]&gt;="07/01/2019"+0,Table1[[#This Row],[Completed Date]]&lt;="6/30/2020"+0),"FY 19-20",IF(AND(Table1[[#This Row],[Completed Date]]&gt;="07/01/2018"+0,Table1[[#This Row],[Completed Date]]&lt;="6/30/2019"+0),"FY 18-19",""))</f>
        <v/>
      </c>
      <c r="AO2421" s="152" t="str">
        <f>IFERROR(FIND("R",Table1[[#This Row],[FS_Priority]]),"")</f>
        <v/>
      </c>
    </row>
    <row r="2422" spans="1:41" hidden="1" x14ac:dyDescent="0.25">
      <c r="A2422" s="202" t="s">
        <v>4586</v>
      </c>
      <c r="B2422" s="202" t="s">
        <v>295</v>
      </c>
      <c r="C2422" s="202" t="s">
        <v>4586</v>
      </c>
      <c r="D2422" s="213" t="b">
        <v>0</v>
      </c>
      <c r="E2422" s="202" t="s">
        <v>211</v>
      </c>
      <c r="F2422" s="202" t="s">
        <v>4683</v>
      </c>
      <c r="G2422" s="202" t="s">
        <v>295</v>
      </c>
      <c r="H2422" s="202" t="s">
        <v>535</v>
      </c>
      <c r="I2422" s="202" t="s">
        <v>4684</v>
      </c>
      <c r="J2422" s="202" t="s">
        <v>2854</v>
      </c>
      <c r="K2422" s="202" t="s">
        <v>4222</v>
      </c>
      <c r="L2422" s="202" t="s">
        <v>4866</v>
      </c>
      <c r="M2422" s="202" t="s">
        <v>4232</v>
      </c>
      <c r="N2422" s="202" t="s">
        <v>295</v>
      </c>
      <c r="O2422" s="202" t="s">
        <v>243</v>
      </c>
      <c r="P2422" s="167"/>
      <c r="Q2422" s="202" t="s">
        <v>302</v>
      </c>
      <c r="R2422" s="202" t="s">
        <v>295</v>
      </c>
      <c r="S2422" s="213" t="b">
        <v>0</v>
      </c>
      <c r="T2422" s="167"/>
      <c r="V2422" s="212">
        <v>43682</v>
      </c>
      <c r="W2422" s="202" t="s">
        <v>295</v>
      </c>
      <c r="X2422"/>
      <c r="Z2422" s="202" t="s">
        <v>295</v>
      </c>
      <c r="AC2422" s="202" t="s">
        <v>5212</v>
      </c>
      <c r="AE2422" s="202" t="s">
        <v>243</v>
      </c>
      <c r="AF2422" s="202" t="s">
        <v>295</v>
      </c>
      <c r="AG2422" s="202" t="s">
        <v>295</v>
      </c>
      <c r="AH2422" s="214">
        <v>43795</v>
      </c>
      <c r="AI2422" s="202" t="s">
        <v>4787</v>
      </c>
      <c r="AJ2422" s="151" t="str">
        <f t="shared" si="37"/>
        <v>FS</v>
      </c>
      <c r="AK2422" s="151" t="b">
        <f>ISNUMBER(SEARCH("IRT",Table1[[#This Row],[Current_Status]]))</f>
        <v>0</v>
      </c>
      <c r="AL2422" s="152">
        <f>YEAR(Table1[[#This Row],[Project_Initiated]])</f>
        <v>2019</v>
      </c>
      <c r="AM2422" s="87">
        <v>43800</v>
      </c>
      <c r="AN2422" s="87" t="str">
        <f>IF(AND(Table1[[#This Row],[Completed Date]]&gt;="07/01/2019"+0,Table1[[#This Row],[Completed Date]]&lt;="6/30/2020"+0),"FY 19-20",IF(AND(Table1[[#This Row],[Completed Date]]&gt;="07/01/2018"+0,Table1[[#This Row],[Completed Date]]&lt;="6/30/2019"+0),"FY 18-19",""))</f>
        <v>FY 19-20</v>
      </c>
      <c r="AO2422" s="152" t="str">
        <f>IFERROR(FIND("R",Table1[[#This Row],[FS_Priority]]),"")</f>
        <v/>
      </c>
    </row>
    <row r="2423" spans="1:41" hidden="1" x14ac:dyDescent="0.25">
      <c r="A2423" s="202" t="s">
        <v>4590</v>
      </c>
      <c r="B2423" s="202" t="s">
        <v>295</v>
      </c>
      <c r="C2423" s="202" t="s">
        <v>4590</v>
      </c>
      <c r="D2423" s="213" t="b">
        <v>0</v>
      </c>
      <c r="E2423" s="202" t="s">
        <v>211</v>
      </c>
      <c r="F2423" s="202" t="s">
        <v>4685</v>
      </c>
      <c r="G2423" s="202" t="s">
        <v>295</v>
      </c>
      <c r="H2423" s="202" t="s">
        <v>575</v>
      </c>
      <c r="I2423" s="202" t="s">
        <v>4686</v>
      </c>
      <c r="J2423" s="202" t="s">
        <v>2838</v>
      </c>
      <c r="K2423" s="202" t="s">
        <v>4222</v>
      </c>
      <c r="L2423" s="202" t="s">
        <v>4866</v>
      </c>
      <c r="M2423" s="202" t="s">
        <v>4223</v>
      </c>
      <c r="N2423" s="202" t="s">
        <v>295</v>
      </c>
      <c r="O2423" s="202" t="s">
        <v>243</v>
      </c>
      <c r="P2423" s="167"/>
      <c r="Q2423" s="202" t="s">
        <v>264</v>
      </c>
      <c r="R2423" s="202" t="s">
        <v>295</v>
      </c>
      <c r="S2423" s="213" t="b">
        <v>0</v>
      </c>
      <c r="T2423" s="167"/>
      <c r="V2423" s="212">
        <v>43682</v>
      </c>
      <c r="W2423" s="202" t="s">
        <v>295</v>
      </c>
      <c r="X2423"/>
      <c r="Z2423" s="202" t="s">
        <v>295</v>
      </c>
      <c r="AC2423" s="202" t="s">
        <v>5155</v>
      </c>
      <c r="AE2423" s="202" t="s">
        <v>243</v>
      </c>
      <c r="AF2423" s="202" t="s">
        <v>295</v>
      </c>
      <c r="AG2423" s="202" t="s">
        <v>295</v>
      </c>
      <c r="AH2423" s="214">
        <v>43736</v>
      </c>
      <c r="AI2423" s="202" t="s">
        <v>4787</v>
      </c>
      <c r="AJ2423" s="151" t="str">
        <f t="shared" si="37"/>
        <v>FS</v>
      </c>
      <c r="AK2423" s="151" t="b">
        <f>ISNUMBER(SEARCH("IRT",Table1[[#This Row],[Current_Status]]))</f>
        <v>0</v>
      </c>
      <c r="AL2423" s="152">
        <f>YEAR(Table1[[#This Row],[Project_Initiated]])</f>
        <v>2019</v>
      </c>
      <c r="AM2423" s="87">
        <v>43800</v>
      </c>
      <c r="AN2423" s="87" t="str">
        <f>IF(AND(Table1[[#This Row],[Completed Date]]&gt;="07/01/2019"+0,Table1[[#This Row],[Completed Date]]&lt;="6/30/2020"+0),"FY 19-20",IF(AND(Table1[[#This Row],[Completed Date]]&gt;="07/01/2018"+0,Table1[[#This Row],[Completed Date]]&lt;="6/30/2019"+0),"FY 18-19",""))</f>
        <v>FY 19-20</v>
      </c>
      <c r="AO2423" s="152" t="str">
        <f>IFERROR(FIND("R",Table1[[#This Row],[FS_Priority]]),"")</f>
        <v/>
      </c>
    </row>
    <row r="2424" spans="1:41" hidden="1" x14ac:dyDescent="0.25">
      <c r="A2424" s="202" t="s">
        <v>4560</v>
      </c>
      <c r="B2424" s="202" t="s">
        <v>295</v>
      </c>
      <c r="C2424" s="202" t="s">
        <v>4560</v>
      </c>
      <c r="D2424" s="213" t="b">
        <v>0</v>
      </c>
      <c r="E2424" s="202" t="s">
        <v>151</v>
      </c>
      <c r="F2424" s="202" t="s">
        <v>4687</v>
      </c>
      <c r="G2424" s="202" t="s">
        <v>4759</v>
      </c>
      <c r="H2424" s="202" t="s">
        <v>525</v>
      </c>
      <c r="I2424" s="202" t="s">
        <v>4688</v>
      </c>
      <c r="J2424" s="202" t="s">
        <v>2865</v>
      </c>
      <c r="K2424" s="202" t="s">
        <v>4035</v>
      </c>
      <c r="L2424" s="202" t="s">
        <v>153</v>
      </c>
      <c r="M2424" s="202" t="s">
        <v>4689</v>
      </c>
      <c r="N2424" s="202" t="s">
        <v>295</v>
      </c>
      <c r="O2424" s="202" t="s">
        <v>263</v>
      </c>
      <c r="P2424" s="167"/>
      <c r="Q2424" s="202" t="s">
        <v>302</v>
      </c>
      <c r="R2424" s="202" t="s">
        <v>295</v>
      </c>
      <c r="S2424" s="213" t="b">
        <v>0</v>
      </c>
      <c r="V2424" s="212">
        <v>43683</v>
      </c>
      <c r="W2424" s="202" t="s">
        <v>295</v>
      </c>
      <c r="X2424" s="167"/>
      <c r="Y2424" s="167"/>
      <c r="Z2424" s="202" t="s">
        <v>295</v>
      </c>
      <c r="AC2424" s="202" t="s">
        <v>5213</v>
      </c>
      <c r="AD2424" s="214">
        <v>43754</v>
      </c>
      <c r="AE2424" s="202" t="s">
        <v>583</v>
      </c>
      <c r="AF2424" s="202" t="s">
        <v>5214</v>
      </c>
      <c r="AG2424" s="202" t="s">
        <v>2884</v>
      </c>
      <c r="AH2424"/>
      <c r="AI2424" s="202" t="s">
        <v>4787</v>
      </c>
      <c r="AJ2424" s="151" t="str">
        <f t="shared" si="37"/>
        <v>FS</v>
      </c>
      <c r="AK2424" s="151" t="b">
        <f>ISNUMBER(SEARCH("IRT",Table1[[#This Row],[Current_Status]]))</f>
        <v>0</v>
      </c>
      <c r="AL2424" s="152">
        <f>YEAR(Table1[[#This Row],[Project_Initiated]])</f>
        <v>2019</v>
      </c>
      <c r="AM2424" s="87">
        <v>43800</v>
      </c>
      <c r="AN2424" s="87" t="str">
        <f>IF(AND(Table1[[#This Row],[Completed Date]]&gt;="07/01/2019"+0,Table1[[#This Row],[Completed Date]]&lt;="6/30/2020"+0),"FY 19-20",IF(AND(Table1[[#This Row],[Completed Date]]&gt;="07/01/2018"+0,Table1[[#This Row],[Completed Date]]&lt;="6/30/2019"+0),"FY 18-19",""))</f>
        <v/>
      </c>
      <c r="AO2424" s="152" t="str">
        <f>IFERROR(FIND("R",Table1[[#This Row],[FS_Priority]]),"")</f>
        <v/>
      </c>
    </row>
    <row r="2425" spans="1:41" hidden="1" x14ac:dyDescent="0.25">
      <c r="A2425" s="202" t="s">
        <v>4540</v>
      </c>
      <c r="B2425" s="202" t="s">
        <v>295</v>
      </c>
      <c r="C2425" s="202" t="s">
        <v>4540</v>
      </c>
      <c r="D2425" s="213" t="b">
        <v>0</v>
      </c>
      <c r="E2425" s="202" t="s">
        <v>76</v>
      </c>
      <c r="F2425" s="202" t="s">
        <v>4690</v>
      </c>
      <c r="G2425" s="202" t="s">
        <v>295</v>
      </c>
      <c r="H2425" s="202" t="s">
        <v>1092</v>
      </c>
      <c r="I2425" s="202" t="s">
        <v>4691</v>
      </c>
      <c r="J2425" s="202" t="s">
        <v>2838</v>
      </c>
      <c r="K2425" s="202" t="s">
        <v>3856</v>
      </c>
      <c r="L2425" s="202" t="s">
        <v>77</v>
      </c>
      <c r="M2425" s="202" t="s">
        <v>3859</v>
      </c>
      <c r="N2425" s="202" t="s">
        <v>295</v>
      </c>
      <c r="O2425" s="202" t="s">
        <v>243</v>
      </c>
      <c r="P2425" s="167"/>
      <c r="Q2425" s="202" t="s">
        <v>324</v>
      </c>
      <c r="R2425" s="202" t="s">
        <v>295</v>
      </c>
      <c r="S2425" s="213" t="b">
        <v>0</v>
      </c>
      <c r="V2425" s="212">
        <v>43685</v>
      </c>
      <c r="W2425" s="202" t="s">
        <v>295</v>
      </c>
      <c r="X2425" s="167"/>
      <c r="Y2425" s="167"/>
      <c r="Z2425" s="202" t="s">
        <v>295</v>
      </c>
      <c r="AC2425" s="202" t="s">
        <v>5155</v>
      </c>
      <c r="AE2425" s="202" t="s">
        <v>243</v>
      </c>
      <c r="AF2425" s="202" t="s">
        <v>295</v>
      </c>
      <c r="AG2425" s="202" t="s">
        <v>295</v>
      </c>
      <c r="AH2425" s="214">
        <v>43725</v>
      </c>
      <c r="AI2425" s="202" t="s">
        <v>4787</v>
      </c>
      <c r="AJ2425" s="151" t="str">
        <f t="shared" si="37"/>
        <v>FS</v>
      </c>
      <c r="AK2425" s="151" t="b">
        <f>ISNUMBER(SEARCH("IRT",Table1[[#This Row],[Current_Status]]))</f>
        <v>0</v>
      </c>
      <c r="AL2425" s="152">
        <f>YEAR(Table1[[#This Row],[Project_Initiated]])</f>
        <v>2019</v>
      </c>
      <c r="AM2425" s="87">
        <v>43800</v>
      </c>
      <c r="AN2425" s="87" t="str">
        <f>IF(AND(Table1[[#This Row],[Completed Date]]&gt;="07/01/2019"+0,Table1[[#This Row],[Completed Date]]&lt;="6/30/2020"+0),"FY 19-20",IF(AND(Table1[[#This Row],[Completed Date]]&gt;="07/01/2018"+0,Table1[[#This Row],[Completed Date]]&lt;="6/30/2019"+0),"FY 18-19",""))</f>
        <v>FY 19-20</v>
      </c>
      <c r="AO2425" s="152" t="str">
        <f>IFERROR(FIND("R",Table1[[#This Row],[FS_Priority]]),"")</f>
        <v/>
      </c>
    </row>
    <row r="2426" spans="1:41" hidden="1" x14ac:dyDescent="0.25">
      <c r="A2426" s="202" t="s">
        <v>4543</v>
      </c>
      <c r="B2426" s="202" t="s">
        <v>295</v>
      </c>
      <c r="C2426" s="202" t="s">
        <v>4543</v>
      </c>
      <c r="D2426" s="213" t="b">
        <v>0</v>
      </c>
      <c r="E2426" s="202" t="s">
        <v>76</v>
      </c>
      <c r="F2426" s="202" t="s">
        <v>4692</v>
      </c>
      <c r="G2426" s="202" t="s">
        <v>4960</v>
      </c>
      <c r="H2426" s="202" t="s">
        <v>369</v>
      </c>
      <c r="I2426" s="202" t="s">
        <v>4693</v>
      </c>
      <c r="J2426" s="202" t="s">
        <v>2832</v>
      </c>
      <c r="K2426" s="202" t="s">
        <v>3856</v>
      </c>
      <c r="L2426" s="202" t="s">
        <v>77</v>
      </c>
      <c r="M2426" s="202" t="s">
        <v>3872</v>
      </c>
      <c r="N2426" s="202" t="s">
        <v>295</v>
      </c>
      <c r="O2426" s="202" t="s">
        <v>263</v>
      </c>
      <c r="P2426" s="167"/>
      <c r="Q2426" s="202" t="s">
        <v>3586</v>
      </c>
      <c r="R2426" s="202" t="s">
        <v>295</v>
      </c>
      <c r="S2426" s="213" t="b">
        <v>0</v>
      </c>
      <c r="T2426" s="167"/>
      <c r="V2426" s="212">
        <v>42688</v>
      </c>
      <c r="W2426" s="202" t="s">
        <v>295</v>
      </c>
      <c r="X2426"/>
      <c r="Z2426" s="202" t="s">
        <v>295</v>
      </c>
      <c r="AC2426" s="202" t="s">
        <v>295</v>
      </c>
      <c r="AE2426" s="202" t="s">
        <v>583</v>
      </c>
      <c r="AF2426" s="202" t="s">
        <v>5215</v>
      </c>
      <c r="AG2426" s="202" t="s">
        <v>295</v>
      </c>
      <c r="AH2426"/>
      <c r="AI2426" s="202" t="s">
        <v>4787</v>
      </c>
      <c r="AJ2426" s="151" t="str">
        <f t="shared" si="37"/>
        <v>FS</v>
      </c>
      <c r="AK2426" s="151" t="b">
        <f>ISNUMBER(SEARCH("IRT",Table1[[#This Row],[Current_Status]]))</f>
        <v>0</v>
      </c>
      <c r="AL2426" s="152">
        <f>YEAR(Table1[[#This Row],[Project_Initiated]])</f>
        <v>2016</v>
      </c>
      <c r="AM2426" s="87">
        <v>43800</v>
      </c>
      <c r="AN2426" s="87" t="str">
        <f>IF(AND(Table1[[#This Row],[Completed Date]]&gt;="07/01/2019"+0,Table1[[#This Row],[Completed Date]]&lt;="6/30/2020"+0),"FY 19-20",IF(AND(Table1[[#This Row],[Completed Date]]&gt;="07/01/2018"+0,Table1[[#This Row],[Completed Date]]&lt;="6/30/2019"+0),"FY 18-19",""))</f>
        <v/>
      </c>
      <c r="AO2426" s="152">
        <f>IFERROR(FIND("R",Table1[[#This Row],[FS_Priority]]),"")</f>
        <v>1</v>
      </c>
    </row>
    <row r="2427" spans="1:41" hidden="1" x14ac:dyDescent="0.25">
      <c r="A2427" s="202" t="s">
        <v>4546</v>
      </c>
      <c r="B2427" s="202" t="s">
        <v>295</v>
      </c>
      <c r="C2427" s="202" t="s">
        <v>4546</v>
      </c>
      <c r="D2427" s="213" t="b">
        <v>0</v>
      </c>
      <c r="E2427" s="202" t="s">
        <v>530</v>
      </c>
      <c r="F2427" s="202" t="s">
        <v>4694</v>
      </c>
      <c r="G2427" s="202" t="s">
        <v>295</v>
      </c>
      <c r="H2427" s="202" t="s">
        <v>3873</v>
      </c>
      <c r="I2427" s="202" t="s">
        <v>3943</v>
      </c>
      <c r="J2427" s="202" t="s">
        <v>2838</v>
      </c>
      <c r="K2427" s="202" t="s">
        <v>3932</v>
      </c>
      <c r="L2427" s="202" t="s">
        <v>2778</v>
      </c>
      <c r="M2427" s="202" t="s">
        <v>4089</v>
      </c>
      <c r="N2427" s="202" t="s">
        <v>295</v>
      </c>
      <c r="O2427" s="202" t="s">
        <v>243</v>
      </c>
      <c r="P2427" s="167"/>
      <c r="Q2427" s="202" t="s">
        <v>302</v>
      </c>
      <c r="R2427" s="202" t="s">
        <v>295</v>
      </c>
      <c r="S2427" s="213" t="b">
        <v>0</v>
      </c>
      <c r="V2427" s="212">
        <v>43686</v>
      </c>
      <c r="W2427" s="202" t="s">
        <v>295</v>
      </c>
      <c r="X2427" s="167"/>
      <c r="Y2427" s="167"/>
      <c r="Z2427" s="202" t="s">
        <v>295</v>
      </c>
      <c r="AC2427" s="202" t="s">
        <v>5155</v>
      </c>
      <c r="AE2427" s="202" t="s">
        <v>243</v>
      </c>
      <c r="AF2427" s="202" t="s">
        <v>295</v>
      </c>
      <c r="AG2427" s="202" t="s">
        <v>295</v>
      </c>
      <c r="AH2427" s="214">
        <v>43739</v>
      </c>
      <c r="AI2427" s="202" t="s">
        <v>4787</v>
      </c>
      <c r="AJ2427" s="151" t="str">
        <f t="shared" si="37"/>
        <v>FS</v>
      </c>
      <c r="AK2427" s="151" t="b">
        <f>ISNUMBER(SEARCH("IRT",Table1[[#This Row],[Current_Status]]))</f>
        <v>0</v>
      </c>
      <c r="AL2427" s="152">
        <f>YEAR(Table1[[#This Row],[Project_Initiated]])</f>
        <v>2019</v>
      </c>
      <c r="AM2427" s="87">
        <v>43800</v>
      </c>
      <c r="AN2427" s="87" t="str">
        <f>IF(AND(Table1[[#This Row],[Completed Date]]&gt;="07/01/2019"+0,Table1[[#This Row],[Completed Date]]&lt;="6/30/2020"+0),"FY 19-20",IF(AND(Table1[[#This Row],[Completed Date]]&gt;="07/01/2018"+0,Table1[[#This Row],[Completed Date]]&lt;="6/30/2019"+0),"FY 18-19",""))</f>
        <v>FY 19-20</v>
      </c>
      <c r="AO2427" s="152" t="str">
        <f>IFERROR(FIND("R",Table1[[#This Row],[FS_Priority]]),"")</f>
        <v/>
      </c>
    </row>
    <row r="2428" spans="1:41" hidden="1" x14ac:dyDescent="0.25">
      <c r="A2428" s="202" t="s">
        <v>4533</v>
      </c>
      <c r="B2428" s="202" t="s">
        <v>295</v>
      </c>
      <c r="C2428" s="202" t="s">
        <v>4533</v>
      </c>
      <c r="D2428" s="213" t="b">
        <v>0</v>
      </c>
      <c r="E2428" s="202" t="s">
        <v>76</v>
      </c>
      <c r="F2428" s="202" t="s">
        <v>4695</v>
      </c>
      <c r="G2428" s="202" t="s">
        <v>4958</v>
      </c>
      <c r="H2428" s="202" t="s">
        <v>369</v>
      </c>
      <c r="I2428" s="202" t="s">
        <v>4696</v>
      </c>
      <c r="J2428" s="202" t="s">
        <v>2839</v>
      </c>
      <c r="K2428" s="202" t="s">
        <v>3856</v>
      </c>
      <c r="L2428" s="202" t="s">
        <v>77</v>
      </c>
      <c r="M2428" s="202" t="s">
        <v>4697</v>
      </c>
      <c r="N2428" s="202" t="s">
        <v>295</v>
      </c>
      <c r="O2428" s="202" t="s">
        <v>263</v>
      </c>
      <c r="P2428" s="167"/>
      <c r="Q2428" s="202" t="s">
        <v>302</v>
      </c>
      <c r="R2428" s="202" t="s">
        <v>295</v>
      </c>
      <c r="S2428" s="213" t="b">
        <v>0</v>
      </c>
      <c r="T2428" s="167"/>
      <c r="V2428" s="212">
        <v>43686</v>
      </c>
      <c r="W2428" s="202" t="s">
        <v>295</v>
      </c>
      <c r="X2428"/>
      <c r="Z2428" s="202" t="s">
        <v>295</v>
      </c>
      <c r="AC2428" s="202" t="s">
        <v>295</v>
      </c>
      <c r="AD2428" s="214">
        <v>43775</v>
      </c>
      <c r="AE2428" s="202" t="s">
        <v>583</v>
      </c>
      <c r="AF2428" s="202" t="s">
        <v>5216</v>
      </c>
      <c r="AG2428" s="202" t="s">
        <v>2884</v>
      </c>
      <c r="AH2428"/>
      <c r="AI2428" s="202" t="s">
        <v>4787</v>
      </c>
      <c r="AJ2428" s="151" t="str">
        <f t="shared" si="37"/>
        <v>FS</v>
      </c>
      <c r="AK2428" s="151" t="b">
        <f>ISNUMBER(SEARCH("IRT",Table1[[#This Row],[Current_Status]]))</f>
        <v>0</v>
      </c>
      <c r="AL2428" s="152">
        <f>YEAR(Table1[[#This Row],[Project_Initiated]])</f>
        <v>2019</v>
      </c>
      <c r="AM2428" s="87">
        <v>43800</v>
      </c>
      <c r="AN2428" s="87" t="str">
        <f>IF(AND(Table1[[#This Row],[Completed Date]]&gt;="07/01/2019"+0,Table1[[#This Row],[Completed Date]]&lt;="6/30/2020"+0),"FY 19-20",IF(AND(Table1[[#This Row],[Completed Date]]&gt;="07/01/2018"+0,Table1[[#This Row],[Completed Date]]&lt;="6/30/2019"+0),"FY 18-19",""))</f>
        <v/>
      </c>
      <c r="AO2428" s="152" t="str">
        <f>IFERROR(FIND("R",Table1[[#This Row],[FS_Priority]]),"")</f>
        <v/>
      </c>
    </row>
    <row r="2429" spans="1:41" hidden="1" x14ac:dyDescent="0.25">
      <c r="A2429" s="202" t="s">
        <v>4779</v>
      </c>
      <c r="B2429" s="202" t="s">
        <v>295</v>
      </c>
      <c r="C2429" s="202" t="s">
        <v>4779</v>
      </c>
      <c r="D2429" s="213" t="b">
        <v>0</v>
      </c>
      <c r="E2429" s="202" t="s">
        <v>4818</v>
      </c>
      <c r="F2429" s="202" t="s">
        <v>4806</v>
      </c>
      <c r="G2429" s="202" t="s">
        <v>4807</v>
      </c>
      <c r="H2429" s="202" t="s">
        <v>351</v>
      </c>
      <c r="I2429" s="202" t="s">
        <v>3815</v>
      </c>
      <c r="J2429" s="202" t="s">
        <v>2832</v>
      </c>
      <c r="K2429" s="202" t="s">
        <v>4268</v>
      </c>
      <c r="L2429" s="202" t="s">
        <v>521</v>
      </c>
      <c r="M2429" s="202" t="s">
        <v>4808</v>
      </c>
      <c r="N2429" s="202" t="s">
        <v>295</v>
      </c>
      <c r="O2429" s="202" t="s">
        <v>263</v>
      </c>
      <c r="P2429" s="167"/>
      <c r="Q2429" s="202" t="s">
        <v>4910</v>
      </c>
      <c r="R2429" s="202" t="s">
        <v>295</v>
      </c>
      <c r="S2429" s="213" t="b">
        <v>0</v>
      </c>
      <c r="T2429" s="167"/>
      <c r="V2429" s="212">
        <v>43689</v>
      </c>
      <c r="W2429" s="202" t="s">
        <v>295</v>
      </c>
      <c r="X2429" s="167"/>
      <c r="Y2429" s="167"/>
      <c r="Z2429" s="202" t="s">
        <v>295</v>
      </c>
      <c r="AC2429" s="202" t="s">
        <v>295</v>
      </c>
      <c r="AD2429" s="214">
        <v>43740</v>
      </c>
      <c r="AE2429" s="202" t="s">
        <v>257</v>
      </c>
      <c r="AF2429" s="202" t="s">
        <v>5217</v>
      </c>
      <c r="AG2429" s="202" t="s">
        <v>2884</v>
      </c>
      <c r="AH2429"/>
      <c r="AI2429" s="202" t="s">
        <v>4940</v>
      </c>
      <c r="AJ2429" s="151" t="str">
        <f t="shared" si="37"/>
        <v>FS</v>
      </c>
      <c r="AK2429" s="151" t="b">
        <f>ISNUMBER(SEARCH("IRT",Table1[[#This Row],[Current_Status]]))</f>
        <v>0</v>
      </c>
      <c r="AL2429" s="152">
        <f>YEAR(Table1[[#This Row],[Project_Initiated]])</f>
        <v>2019</v>
      </c>
      <c r="AM2429" s="87">
        <v>43800</v>
      </c>
      <c r="AN2429" s="87" t="str">
        <f>IF(AND(Table1[[#This Row],[Completed Date]]&gt;="07/01/2019"+0,Table1[[#This Row],[Completed Date]]&lt;="6/30/2020"+0),"FY 19-20",IF(AND(Table1[[#This Row],[Completed Date]]&gt;="07/01/2018"+0,Table1[[#This Row],[Completed Date]]&lt;="6/30/2019"+0),"FY 18-19",""))</f>
        <v/>
      </c>
      <c r="AO2429" s="152" t="str">
        <f>IFERROR(FIND("R",Table1[[#This Row],[FS_Priority]]),"")</f>
        <v/>
      </c>
    </row>
    <row r="2430" spans="1:41" hidden="1" x14ac:dyDescent="0.25">
      <c r="A2430" s="202" t="s">
        <v>4559</v>
      </c>
      <c r="B2430" s="202" t="s">
        <v>295</v>
      </c>
      <c r="C2430" s="202" t="s">
        <v>4559</v>
      </c>
      <c r="D2430" s="213" t="b">
        <v>0</v>
      </c>
      <c r="E2430" s="202" t="s">
        <v>151</v>
      </c>
      <c r="F2430" s="202" t="s">
        <v>4698</v>
      </c>
      <c r="G2430" s="202" t="s">
        <v>295</v>
      </c>
      <c r="H2430" s="202" t="s">
        <v>558</v>
      </c>
      <c r="I2430" s="202" t="s">
        <v>4699</v>
      </c>
      <c r="J2430" s="202" t="s">
        <v>2838</v>
      </c>
      <c r="K2430" s="202" t="s">
        <v>4035</v>
      </c>
      <c r="L2430" s="202" t="s">
        <v>153</v>
      </c>
      <c r="M2430" s="202" t="s">
        <v>4087</v>
      </c>
      <c r="N2430" s="202" t="s">
        <v>295</v>
      </c>
      <c r="O2430" s="202" t="s">
        <v>243</v>
      </c>
      <c r="P2430" s="167"/>
      <c r="Q2430" s="202" t="s">
        <v>302</v>
      </c>
      <c r="R2430" s="202" t="s">
        <v>295</v>
      </c>
      <c r="S2430" s="213" t="b">
        <v>0</v>
      </c>
      <c r="T2430" s="167"/>
      <c r="V2430" s="212">
        <v>43690</v>
      </c>
      <c r="W2430" s="202" t="s">
        <v>295</v>
      </c>
      <c r="X2430"/>
      <c r="Z2430" s="202" t="s">
        <v>295</v>
      </c>
      <c r="AC2430" s="202" t="s">
        <v>5155</v>
      </c>
      <c r="AE2430" s="202" t="s">
        <v>243</v>
      </c>
      <c r="AF2430" s="202" t="s">
        <v>295</v>
      </c>
      <c r="AG2430" s="202" t="s">
        <v>295</v>
      </c>
      <c r="AH2430" s="214">
        <v>43735</v>
      </c>
      <c r="AI2430" s="202" t="s">
        <v>4787</v>
      </c>
      <c r="AJ2430" s="151" t="str">
        <f t="shared" si="37"/>
        <v>FS</v>
      </c>
      <c r="AK2430" s="151" t="b">
        <f>ISNUMBER(SEARCH("IRT",Table1[[#This Row],[Current_Status]]))</f>
        <v>0</v>
      </c>
      <c r="AL2430" s="152">
        <f>YEAR(Table1[[#This Row],[Project_Initiated]])</f>
        <v>2019</v>
      </c>
      <c r="AM2430" s="87">
        <v>43800</v>
      </c>
      <c r="AN2430" s="87" t="str">
        <f>IF(AND(Table1[[#This Row],[Completed Date]]&gt;="07/01/2019"+0,Table1[[#This Row],[Completed Date]]&lt;="6/30/2020"+0),"FY 19-20",IF(AND(Table1[[#This Row],[Completed Date]]&gt;="07/01/2018"+0,Table1[[#This Row],[Completed Date]]&lt;="6/30/2019"+0),"FY 18-19",""))</f>
        <v>FY 19-20</v>
      </c>
      <c r="AO2430" s="152" t="str">
        <f>IFERROR(FIND("R",Table1[[#This Row],[FS_Priority]]),"")</f>
        <v/>
      </c>
    </row>
    <row r="2431" spans="1:41" hidden="1" x14ac:dyDescent="0.25">
      <c r="A2431" s="202" t="s">
        <v>4785</v>
      </c>
      <c r="B2431" s="202" t="s">
        <v>295</v>
      </c>
      <c r="C2431" s="202" t="s">
        <v>4785</v>
      </c>
      <c r="D2431" s="213" t="b">
        <v>0</v>
      </c>
      <c r="E2431" s="202" t="s">
        <v>482</v>
      </c>
      <c r="F2431" s="202" t="s">
        <v>4802</v>
      </c>
      <c r="G2431" s="202" t="s">
        <v>295</v>
      </c>
      <c r="H2431" s="202" t="s">
        <v>537</v>
      </c>
      <c r="I2431" s="202" t="s">
        <v>4803</v>
      </c>
      <c r="J2431" s="202" t="s">
        <v>2838</v>
      </c>
      <c r="K2431" s="202" t="s">
        <v>4158</v>
      </c>
      <c r="L2431" s="202" t="s">
        <v>483</v>
      </c>
      <c r="M2431" s="202" t="s">
        <v>4159</v>
      </c>
      <c r="N2431" s="202" t="s">
        <v>295</v>
      </c>
      <c r="O2431" s="202" t="s">
        <v>243</v>
      </c>
      <c r="P2431" s="167"/>
      <c r="Q2431" s="202" t="s">
        <v>320</v>
      </c>
      <c r="R2431" s="202" t="s">
        <v>295</v>
      </c>
      <c r="S2431" s="213" t="b">
        <v>0</v>
      </c>
      <c r="T2431" s="167"/>
      <c r="V2431" s="212">
        <v>43683</v>
      </c>
      <c r="W2431" s="202" t="s">
        <v>295</v>
      </c>
      <c r="X2431"/>
      <c r="Z2431" s="202" t="s">
        <v>295</v>
      </c>
      <c r="AC2431" s="202" t="s">
        <v>5155</v>
      </c>
      <c r="AE2431" s="202" t="s">
        <v>243</v>
      </c>
      <c r="AF2431" s="202" t="s">
        <v>295</v>
      </c>
      <c r="AG2431" s="202" t="s">
        <v>295</v>
      </c>
      <c r="AH2431" s="214">
        <v>43794</v>
      </c>
      <c r="AI2431" s="202" t="s">
        <v>4787</v>
      </c>
      <c r="AJ2431" s="151" t="str">
        <f t="shared" si="37"/>
        <v>FS</v>
      </c>
      <c r="AK2431" s="151" t="b">
        <f>ISNUMBER(SEARCH("IRT",Table1[[#This Row],[Current_Status]]))</f>
        <v>0</v>
      </c>
      <c r="AL2431" s="152">
        <f>YEAR(Table1[[#This Row],[Project_Initiated]])</f>
        <v>2019</v>
      </c>
      <c r="AM2431" s="87">
        <v>43800</v>
      </c>
      <c r="AN2431" s="87" t="str">
        <f>IF(AND(Table1[[#This Row],[Completed Date]]&gt;="07/01/2019"+0,Table1[[#This Row],[Completed Date]]&lt;="6/30/2020"+0),"FY 19-20",IF(AND(Table1[[#This Row],[Completed Date]]&gt;="07/01/2018"+0,Table1[[#This Row],[Completed Date]]&lt;="6/30/2019"+0),"FY 18-19",""))</f>
        <v>FY 19-20</v>
      </c>
      <c r="AO2431" s="152" t="str">
        <f>IFERROR(FIND("R",Table1[[#This Row],[FS_Priority]]),"")</f>
        <v/>
      </c>
    </row>
    <row r="2432" spans="1:41" hidden="1" x14ac:dyDescent="0.25">
      <c r="A2432" s="202" t="s">
        <v>4562</v>
      </c>
      <c r="B2432" s="202" t="s">
        <v>295</v>
      </c>
      <c r="C2432" s="202" t="s">
        <v>4562</v>
      </c>
      <c r="D2432" s="213" t="b">
        <v>0</v>
      </c>
      <c r="E2432" s="202" t="s">
        <v>151</v>
      </c>
      <c r="F2432" s="202" t="s">
        <v>4700</v>
      </c>
      <c r="G2432" s="202" t="s">
        <v>4974</v>
      </c>
      <c r="H2432" s="202" t="s">
        <v>546</v>
      </c>
      <c r="I2432" s="202" t="s">
        <v>4701</v>
      </c>
      <c r="J2432" s="202" t="s">
        <v>2820</v>
      </c>
      <c r="K2432" s="202" t="s">
        <v>4035</v>
      </c>
      <c r="L2432" s="202" t="s">
        <v>153</v>
      </c>
      <c r="M2432" s="202" t="s">
        <v>4702</v>
      </c>
      <c r="N2432" s="202" t="s">
        <v>295</v>
      </c>
      <c r="O2432" s="202" t="s">
        <v>263</v>
      </c>
      <c r="P2432" s="167"/>
      <c r="Q2432" s="202" t="s">
        <v>320</v>
      </c>
      <c r="R2432" s="202" t="s">
        <v>295</v>
      </c>
      <c r="S2432" s="213" t="b">
        <v>0</v>
      </c>
      <c r="T2432" s="167"/>
      <c r="V2432" s="212">
        <v>43692</v>
      </c>
      <c r="W2432" s="202" t="s">
        <v>295</v>
      </c>
      <c r="X2432"/>
      <c r="Z2432" s="202" t="s">
        <v>295</v>
      </c>
      <c r="AC2432" s="202" t="s">
        <v>5218</v>
      </c>
      <c r="AE2432" s="202" t="s">
        <v>583</v>
      </c>
      <c r="AF2432" s="202" t="s">
        <v>5219</v>
      </c>
      <c r="AG2432" s="202" t="s">
        <v>2884</v>
      </c>
      <c r="AH2432"/>
      <c r="AI2432" s="202" t="s">
        <v>4787</v>
      </c>
      <c r="AJ2432" s="151" t="str">
        <f t="shared" si="37"/>
        <v>FS</v>
      </c>
      <c r="AK2432" s="151" t="b">
        <f>ISNUMBER(SEARCH("IRT",Table1[[#This Row],[Current_Status]]))</f>
        <v>0</v>
      </c>
      <c r="AL2432" s="152">
        <f>YEAR(Table1[[#This Row],[Project_Initiated]])</f>
        <v>2019</v>
      </c>
      <c r="AM2432" s="87">
        <v>43800</v>
      </c>
      <c r="AN2432" s="87" t="str">
        <f>IF(AND(Table1[[#This Row],[Completed Date]]&gt;="07/01/2019"+0,Table1[[#This Row],[Completed Date]]&lt;="6/30/2020"+0),"FY 19-20",IF(AND(Table1[[#This Row],[Completed Date]]&gt;="07/01/2018"+0,Table1[[#This Row],[Completed Date]]&lt;="6/30/2019"+0),"FY 18-19",""))</f>
        <v/>
      </c>
      <c r="AO2432" s="152" t="str">
        <f>IFERROR(FIND("R",Table1[[#This Row],[FS_Priority]]),"")</f>
        <v/>
      </c>
    </row>
    <row r="2433" spans="1:41" hidden="1" x14ac:dyDescent="0.25">
      <c r="A2433" s="202" t="s">
        <v>4556</v>
      </c>
      <c r="B2433" s="202" t="s">
        <v>295</v>
      </c>
      <c r="C2433" s="202" t="s">
        <v>4556</v>
      </c>
      <c r="D2433" s="213" t="b">
        <v>0</v>
      </c>
      <c r="E2433" s="202" t="s">
        <v>141</v>
      </c>
      <c r="F2433" s="202" t="s">
        <v>4703</v>
      </c>
      <c r="G2433" s="202" t="s">
        <v>295</v>
      </c>
      <c r="H2433" s="202" t="s">
        <v>1143</v>
      </c>
      <c r="I2433" s="202" t="s">
        <v>4704</v>
      </c>
      <c r="J2433" s="202" t="s">
        <v>2838</v>
      </c>
      <c r="K2433" s="202" t="s">
        <v>3951</v>
      </c>
      <c r="L2433" s="202" t="s">
        <v>381</v>
      </c>
      <c r="M2433" s="202" t="s">
        <v>4002</v>
      </c>
      <c r="N2433" s="202" t="s">
        <v>295</v>
      </c>
      <c r="O2433" s="202" t="s">
        <v>243</v>
      </c>
      <c r="P2433" s="167"/>
      <c r="Q2433" s="202" t="s">
        <v>327</v>
      </c>
      <c r="R2433" s="202" t="s">
        <v>295</v>
      </c>
      <c r="S2433" s="213" t="b">
        <v>0</v>
      </c>
      <c r="T2433" s="167"/>
      <c r="V2433" s="212">
        <v>43692</v>
      </c>
      <c r="W2433" s="202" t="s">
        <v>295</v>
      </c>
      <c r="X2433" s="167"/>
      <c r="Y2433" s="167"/>
      <c r="Z2433" s="202" t="s">
        <v>295</v>
      </c>
      <c r="AC2433" s="202" t="s">
        <v>5155</v>
      </c>
      <c r="AE2433" s="202" t="s">
        <v>243</v>
      </c>
      <c r="AF2433" s="202" t="s">
        <v>295</v>
      </c>
      <c r="AG2433" s="202" t="s">
        <v>295</v>
      </c>
      <c r="AH2433" s="214">
        <v>43795</v>
      </c>
      <c r="AI2433" s="202" t="s">
        <v>4787</v>
      </c>
      <c r="AJ2433" s="151" t="str">
        <f t="shared" si="37"/>
        <v>FS</v>
      </c>
      <c r="AK2433" s="151" t="b">
        <f>ISNUMBER(SEARCH("IRT",Table1[[#This Row],[Current_Status]]))</f>
        <v>0</v>
      </c>
      <c r="AL2433" s="152">
        <f>YEAR(Table1[[#This Row],[Project_Initiated]])</f>
        <v>2019</v>
      </c>
      <c r="AM2433" s="87">
        <v>43800</v>
      </c>
      <c r="AN2433" s="87" t="str">
        <f>IF(AND(Table1[[#This Row],[Completed Date]]&gt;="07/01/2019"+0,Table1[[#This Row],[Completed Date]]&lt;="6/30/2020"+0),"FY 19-20",IF(AND(Table1[[#This Row],[Completed Date]]&gt;="07/01/2018"+0,Table1[[#This Row],[Completed Date]]&lt;="6/30/2019"+0),"FY 18-19",""))</f>
        <v>FY 19-20</v>
      </c>
      <c r="AO2433" s="152" t="str">
        <f>IFERROR(FIND("R",Table1[[#This Row],[FS_Priority]]),"")</f>
        <v/>
      </c>
    </row>
    <row r="2434" spans="1:41" hidden="1" x14ac:dyDescent="0.25">
      <c r="A2434" s="202" t="s">
        <v>4577</v>
      </c>
      <c r="B2434" s="202" t="s">
        <v>295</v>
      </c>
      <c r="C2434" s="202" t="s">
        <v>4577</v>
      </c>
      <c r="D2434" s="213" t="b">
        <v>0</v>
      </c>
      <c r="E2434" s="202" t="s">
        <v>4804</v>
      </c>
      <c r="F2434" s="202" t="s">
        <v>4705</v>
      </c>
      <c r="G2434" s="202" t="s">
        <v>4805</v>
      </c>
      <c r="H2434" s="202" t="s">
        <v>531</v>
      </c>
      <c r="I2434" s="202" t="s">
        <v>4706</v>
      </c>
      <c r="J2434" s="202" t="s">
        <v>2820</v>
      </c>
      <c r="K2434" s="202" t="s">
        <v>3793</v>
      </c>
      <c r="L2434" s="202" t="s">
        <v>332</v>
      </c>
      <c r="M2434" s="202" t="s">
        <v>3875</v>
      </c>
      <c r="N2434" s="202" t="s">
        <v>295</v>
      </c>
      <c r="O2434" s="202" t="s">
        <v>263</v>
      </c>
      <c r="P2434" s="167"/>
      <c r="Q2434" s="202" t="s">
        <v>302</v>
      </c>
      <c r="R2434" s="202" t="s">
        <v>295</v>
      </c>
      <c r="S2434" s="213" t="b">
        <v>0</v>
      </c>
      <c r="V2434" s="212">
        <v>43641</v>
      </c>
      <c r="W2434" s="202" t="s">
        <v>295</v>
      </c>
      <c r="X2434" s="167"/>
      <c r="Y2434" s="167"/>
      <c r="Z2434" s="202" t="s">
        <v>295</v>
      </c>
      <c r="AC2434" s="202" t="s">
        <v>5220</v>
      </c>
      <c r="AE2434" s="202" t="s">
        <v>257</v>
      </c>
      <c r="AF2434" s="202" t="s">
        <v>5221</v>
      </c>
      <c r="AG2434" s="202" t="s">
        <v>2884</v>
      </c>
      <c r="AH2434"/>
      <c r="AI2434" s="202" t="s">
        <v>4787</v>
      </c>
      <c r="AJ2434" s="151" t="str">
        <f t="shared" ref="AJ2434:AJ2497" si="38">IF(LEN(A2434)&gt;6,"FS","PD&amp;C")</f>
        <v>FS</v>
      </c>
      <c r="AK2434" s="151" t="b">
        <f>ISNUMBER(SEARCH("IRT",Table1[[#This Row],[Current_Status]]))</f>
        <v>0</v>
      </c>
      <c r="AL2434" s="152">
        <f>YEAR(Table1[[#This Row],[Project_Initiated]])</f>
        <v>2019</v>
      </c>
      <c r="AM2434" s="87">
        <v>43800</v>
      </c>
      <c r="AN2434" s="87" t="str">
        <f>IF(AND(Table1[[#This Row],[Completed Date]]&gt;="07/01/2019"+0,Table1[[#This Row],[Completed Date]]&lt;="6/30/2020"+0),"FY 19-20",IF(AND(Table1[[#This Row],[Completed Date]]&gt;="07/01/2018"+0,Table1[[#This Row],[Completed Date]]&lt;="6/30/2019"+0),"FY 18-19",""))</f>
        <v/>
      </c>
      <c r="AO2434" s="152" t="str">
        <f>IFERROR(FIND("R",Table1[[#This Row],[FS_Priority]]),"")</f>
        <v/>
      </c>
    </row>
    <row r="2435" spans="1:41" hidden="1" x14ac:dyDescent="0.25">
      <c r="A2435" s="202" t="s">
        <v>4576</v>
      </c>
      <c r="B2435" s="202" t="s">
        <v>295</v>
      </c>
      <c r="C2435" s="202" t="s">
        <v>4576</v>
      </c>
      <c r="D2435" s="213" t="b">
        <v>0</v>
      </c>
      <c r="E2435" s="202" t="s">
        <v>267</v>
      </c>
      <c r="F2435" s="202" t="s">
        <v>4707</v>
      </c>
      <c r="G2435" s="202" t="s">
        <v>295</v>
      </c>
      <c r="H2435" s="202" t="s">
        <v>4708</v>
      </c>
      <c r="I2435" s="202" t="s">
        <v>4677</v>
      </c>
      <c r="J2435" s="202" t="s">
        <v>2838</v>
      </c>
      <c r="K2435" s="202" t="s">
        <v>37</v>
      </c>
      <c r="L2435" s="202" t="s">
        <v>478</v>
      </c>
      <c r="M2435" s="202" t="s">
        <v>4709</v>
      </c>
      <c r="N2435" s="202" t="s">
        <v>295</v>
      </c>
      <c r="O2435" s="202" t="s">
        <v>243</v>
      </c>
      <c r="P2435" s="167"/>
      <c r="Q2435" s="202" t="s">
        <v>4598</v>
      </c>
      <c r="R2435" s="202" t="s">
        <v>295</v>
      </c>
      <c r="S2435" s="213" t="b">
        <v>0</v>
      </c>
      <c r="T2435" s="167"/>
      <c r="V2435" s="212">
        <v>43696</v>
      </c>
      <c r="W2435" s="202" t="s">
        <v>295</v>
      </c>
      <c r="X2435" s="167"/>
      <c r="Y2435" s="167"/>
      <c r="Z2435" s="202" t="s">
        <v>295</v>
      </c>
      <c r="AC2435" s="202" t="s">
        <v>295</v>
      </c>
      <c r="AE2435" s="202" t="s">
        <v>243</v>
      </c>
      <c r="AF2435" s="202" t="s">
        <v>295</v>
      </c>
      <c r="AG2435" s="202" t="s">
        <v>295</v>
      </c>
      <c r="AH2435" s="214">
        <v>43724</v>
      </c>
      <c r="AI2435" s="202" t="s">
        <v>4787</v>
      </c>
      <c r="AJ2435" s="151" t="str">
        <f t="shared" si="38"/>
        <v>FS</v>
      </c>
      <c r="AK2435" s="151" t="b">
        <f>ISNUMBER(SEARCH("IRT",Table1[[#This Row],[Current_Status]]))</f>
        <v>0</v>
      </c>
      <c r="AL2435" s="152">
        <f>YEAR(Table1[[#This Row],[Project_Initiated]])</f>
        <v>2019</v>
      </c>
      <c r="AM2435" s="87">
        <v>43800</v>
      </c>
      <c r="AN2435" s="87" t="str">
        <f>IF(AND(Table1[[#This Row],[Completed Date]]&gt;="07/01/2019"+0,Table1[[#This Row],[Completed Date]]&lt;="6/30/2020"+0),"FY 19-20",IF(AND(Table1[[#This Row],[Completed Date]]&gt;="07/01/2018"+0,Table1[[#This Row],[Completed Date]]&lt;="6/30/2019"+0),"FY 18-19",""))</f>
        <v>FY 19-20</v>
      </c>
      <c r="AO2435" s="152" t="str">
        <f>IFERROR(FIND("R",Table1[[#This Row],[FS_Priority]]),"")</f>
        <v/>
      </c>
    </row>
    <row r="2436" spans="1:41" hidden="1" x14ac:dyDescent="0.25">
      <c r="A2436" s="202" t="s">
        <v>4572</v>
      </c>
      <c r="B2436" s="202" t="s">
        <v>295</v>
      </c>
      <c r="C2436" s="202" t="s">
        <v>4572</v>
      </c>
      <c r="D2436" s="213" t="b">
        <v>0</v>
      </c>
      <c r="E2436" s="202" t="s">
        <v>151</v>
      </c>
      <c r="F2436" s="202" t="s">
        <v>4710</v>
      </c>
      <c r="G2436" s="202" t="s">
        <v>295</v>
      </c>
      <c r="H2436" s="202" t="s">
        <v>3873</v>
      </c>
      <c r="I2436" s="202" t="s">
        <v>4711</v>
      </c>
      <c r="J2436" s="202" t="s">
        <v>2854</v>
      </c>
      <c r="K2436" s="202" t="s">
        <v>4035</v>
      </c>
      <c r="L2436" s="202" t="s">
        <v>153</v>
      </c>
      <c r="M2436" s="202" t="s">
        <v>4063</v>
      </c>
      <c r="N2436" s="202" t="s">
        <v>295</v>
      </c>
      <c r="O2436" s="202" t="s">
        <v>263</v>
      </c>
      <c r="P2436" s="167"/>
      <c r="Q2436" s="202" t="s">
        <v>3742</v>
      </c>
      <c r="R2436" s="202" t="s">
        <v>295</v>
      </c>
      <c r="S2436" s="213" t="b">
        <v>0</v>
      </c>
      <c r="V2436" s="212">
        <v>43696</v>
      </c>
      <c r="W2436" s="202" t="s">
        <v>295</v>
      </c>
      <c r="X2436" s="167"/>
      <c r="Y2436" s="167"/>
      <c r="Z2436" s="202" t="s">
        <v>295</v>
      </c>
      <c r="AC2436" s="202" t="s">
        <v>4834</v>
      </c>
      <c r="AD2436" s="214">
        <v>43718</v>
      </c>
      <c r="AE2436" s="202" t="s">
        <v>257</v>
      </c>
      <c r="AF2436" s="202" t="s">
        <v>5222</v>
      </c>
      <c r="AG2436" s="202" t="s">
        <v>2884</v>
      </c>
      <c r="AH2436" s="214">
        <v>43734</v>
      </c>
      <c r="AI2436" s="202" t="s">
        <v>4787</v>
      </c>
      <c r="AJ2436" s="151" t="str">
        <f t="shared" si="38"/>
        <v>FS</v>
      </c>
      <c r="AK2436" s="151" t="b">
        <f>ISNUMBER(SEARCH("IRT",Table1[[#This Row],[Current_Status]]))</f>
        <v>0</v>
      </c>
      <c r="AL2436" s="152">
        <f>YEAR(Table1[[#This Row],[Project_Initiated]])</f>
        <v>2019</v>
      </c>
      <c r="AM2436" s="87">
        <v>43800</v>
      </c>
      <c r="AN2436" s="87" t="str">
        <f>IF(AND(Table1[[#This Row],[Completed Date]]&gt;="07/01/2019"+0,Table1[[#This Row],[Completed Date]]&lt;="6/30/2020"+0),"FY 19-20",IF(AND(Table1[[#This Row],[Completed Date]]&gt;="07/01/2018"+0,Table1[[#This Row],[Completed Date]]&lt;="6/30/2019"+0),"FY 18-19",""))</f>
        <v>FY 19-20</v>
      </c>
      <c r="AO2436" s="152">
        <f>IFERROR(FIND("R",Table1[[#This Row],[FS_Priority]]),"")</f>
        <v>1</v>
      </c>
    </row>
    <row r="2437" spans="1:41" hidden="1" x14ac:dyDescent="0.25">
      <c r="A2437" s="202" t="s">
        <v>4553</v>
      </c>
      <c r="B2437" s="202" t="s">
        <v>295</v>
      </c>
      <c r="C2437" s="202" t="s">
        <v>4553</v>
      </c>
      <c r="D2437" s="213" t="b">
        <v>0</v>
      </c>
      <c r="E2437" s="202" t="s">
        <v>141</v>
      </c>
      <c r="F2437" s="202" t="s">
        <v>4712</v>
      </c>
      <c r="G2437" s="202" t="s">
        <v>295</v>
      </c>
      <c r="H2437" s="202" t="s">
        <v>548</v>
      </c>
      <c r="I2437" s="202" t="s">
        <v>201</v>
      </c>
      <c r="J2437" s="202" t="s">
        <v>2838</v>
      </c>
      <c r="K2437" s="202" t="s">
        <v>3951</v>
      </c>
      <c r="L2437" s="202" t="s">
        <v>381</v>
      </c>
      <c r="M2437" s="202" t="s">
        <v>4713</v>
      </c>
      <c r="N2437" s="202" t="s">
        <v>295</v>
      </c>
      <c r="O2437" s="202" t="s">
        <v>243</v>
      </c>
      <c r="P2437" s="167"/>
      <c r="Q2437" s="202" t="s">
        <v>323</v>
      </c>
      <c r="R2437" s="202" t="s">
        <v>295</v>
      </c>
      <c r="S2437" s="213" t="b">
        <v>0</v>
      </c>
      <c r="T2437" s="167"/>
      <c r="V2437" s="212">
        <v>43697</v>
      </c>
      <c r="W2437" s="202" t="s">
        <v>295</v>
      </c>
      <c r="X2437"/>
      <c r="Z2437" s="202" t="s">
        <v>295</v>
      </c>
      <c r="AC2437" s="202" t="s">
        <v>5155</v>
      </c>
      <c r="AE2437" s="202" t="s">
        <v>243</v>
      </c>
      <c r="AF2437" s="202" t="s">
        <v>295</v>
      </c>
      <c r="AG2437" s="202" t="s">
        <v>295</v>
      </c>
      <c r="AH2437" s="214">
        <v>43742</v>
      </c>
      <c r="AI2437" s="202" t="s">
        <v>4787</v>
      </c>
      <c r="AJ2437" s="151" t="str">
        <f t="shared" si="38"/>
        <v>FS</v>
      </c>
      <c r="AK2437" s="151" t="b">
        <f>ISNUMBER(SEARCH("IRT",Table1[[#This Row],[Current_Status]]))</f>
        <v>0</v>
      </c>
      <c r="AL2437" s="152">
        <f>YEAR(Table1[[#This Row],[Project_Initiated]])</f>
        <v>2019</v>
      </c>
      <c r="AM2437" s="87">
        <v>43800</v>
      </c>
      <c r="AN2437" s="87" t="str">
        <f>IF(AND(Table1[[#This Row],[Completed Date]]&gt;="07/01/2019"+0,Table1[[#This Row],[Completed Date]]&lt;="6/30/2020"+0),"FY 19-20",IF(AND(Table1[[#This Row],[Completed Date]]&gt;="07/01/2018"+0,Table1[[#This Row],[Completed Date]]&lt;="6/30/2019"+0),"FY 18-19",""))</f>
        <v>FY 19-20</v>
      </c>
      <c r="AO2437" s="152" t="str">
        <f>IFERROR(FIND("R",Table1[[#This Row],[FS_Priority]]),"")</f>
        <v/>
      </c>
    </row>
    <row r="2438" spans="1:41" hidden="1" x14ac:dyDescent="0.25">
      <c r="A2438" s="202" t="s">
        <v>4532</v>
      </c>
      <c r="B2438" s="202" t="s">
        <v>295</v>
      </c>
      <c r="C2438" s="202" t="s">
        <v>4532</v>
      </c>
      <c r="D2438" s="213" t="b">
        <v>0</v>
      </c>
      <c r="E2438" s="202" t="s">
        <v>21</v>
      </c>
      <c r="F2438" s="202" t="s">
        <v>4714</v>
      </c>
      <c r="G2438" s="202" t="s">
        <v>295</v>
      </c>
      <c r="H2438" s="202" t="s">
        <v>407</v>
      </c>
      <c r="I2438" s="202" t="s">
        <v>4715</v>
      </c>
      <c r="J2438" s="202" t="s">
        <v>2854</v>
      </c>
      <c r="K2438" s="202" t="s">
        <v>3774</v>
      </c>
      <c r="L2438" s="202" t="s">
        <v>4821</v>
      </c>
      <c r="M2438" s="202" t="s">
        <v>3775</v>
      </c>
      <c r="N2438" s="202" t="s">
        <v>295</v>
      </c>
      <c r="O2438" s="202" t="s">
        <v>263</v>
      </c>
      <c r="P2438" s="167"/>
      <c r="Q2438" s="202" t="s">
        <v>3586</v>
      </c>
      <c r="R2438" s="202" t="s">
        <v>295</v>
      </c>
      <c r="S2438" s="213" t="b">
        <v>0</v>
      </c>
      <c r="V2438" s="212">
        <v>43697</v>
      </c>
      <c r="W2438" s="202" t="s">
        <v>295</v>
      </c>
      <c r="X2438"/>
      <c r="Z2438" s="202" t="s">
        <v>295</v>
      </c>
      <c r="AC2438" s="202" t="s">
        <v>5223</v>
      </c>
      <c r="AD2438" s="214">
        <v>43742</v>
      </c>
      <c r="AE2438" s="202" t="s">
        <v>257</v>
      </c>
      <c r="AF2438" s="202" t="s">
        <v>5224</v>
      </c>
      <c r="AG2438" s="202" t="s">
        <v>2884</v>
      </c>
      <c r="AH2438" s="214">
        <v>43795</v>
      </c>
      <c r="AI2438" s="202" t="s">
        <v>4787</v>
      </c>
      <c r="AJ2438" s="151" t="str">
        <f t="shared" si="38"/>
        <v>FS</v>
      </c>
      <c r="AK2438" s="151" t="b">
        <f>ISNUMBER(SEARCH("IRT",Table1[[#This Row],[Current_Status]]))</f>
        <v>0</v>
      </c>
      <c r="AL2438" s="152">
        <f>YEAR(Table1[[#This Row],[Project_Initiated]])</f>
        <v>2019</v>
      </c>
      <c r="AM2438" s="87">
        <v>43800</v>
      </c>
      <c r="AN2438" s="87" t="str">
        <f>IF(AND(Table1[[#This Row],[Completed Date]]&gt;="07/01/2019"+0,Table1[[#This Row],[Completed Date]]&lt;="6/30/2020"+0),"FY 19-20",IF(AND(Table1[[#This Row],[Completed Date]]&gt;="07/01/2018"+0,Table1[[#This Row],[Completed Date]]&lt;="6/30/2019"+0),"FY 18-19",""))</f>
        <v>FY 19-20</v>
      </c>
      <c r="AO2438" s="152">
        <f>IFERROR(FIND("R",Table1[[#This Row],[FS_Priority]]),"")</f>
        <v>1</v>
      </c>
    </row>
    <row r="2439" spans="1:41" hidden="1" x14ac:dyDescent="0.25">
      <c r="A2439" s="202" t="s">
        <v>4557</v>
      </c>
      <c r="B2439" s="202" t="s">
        <v>295</v>
      </c>
      <c r="C2439" s="202" t="s">
        <v>4557</v>
      </c>
      <c r="D2439" s="213" t="b">
        <v>0</v>
      </c>
      <c r="E2439" s="202" t="s">
        <v>141</v>
      </c>
      <c r="F2439" s="202" t="s">
        <v>4716</v>
      </c>
      <c r="G2439" s="202" t="s">
        <v>295</v>
      </c>
      <c r="H2439" s="202" t="s">
        <v>256</v>
      </c>
      <c r="I2439" s="202" t="s">
        <v>4717</v>
      </c>
      <c r="J2439" s="202" t="s">
        <v>2838</v>
      </c>
      <c r="K2439" s="202" t="s">
        <v>3951</v>
      </c>
      <c r="L2439" s="202" t="s">
        <v>381</v>
      </c>
      <c r="M2439" s="202" t="s">
        <v>3971</v>
      </c>
      <c r="N2439" s="202" t="s">
        <v>295</v>
      </c>
      <c r="O2439" s="202" t="s">
        <v>243</v>
      </c>
      <c r="P2439" s="167"/>
      <c r="Q2439" s="202" t="s">
        <v>328</v>
      </c>
      <c r="R2439" s="202" t="s">
        <v>295</v>
      </c>
      <c r="S2439" s="213" t="b">
        <v>0</v>
      </c>
      <c r="T2439" s="167"/>
      <c r="V2439" s="212">
        <v>43699</v>
      </c>
      <c r="W2439" s="202" t="s">
        <v>295</v>
      </c>
      <c r="X2439" s="167"/>
      <c r="Y2439" s="167"/>
      <c r="Z2439" s="202" t="s">
        <v>295</v>
      </c>
      <c r="AC2439" s="202" t="s">
        <v>5155</v>
      </c>
      <c r="AE2439" s="202" t="s">
        <v>243</v>
      </c>
      <c r="AF2439" s="202" t="s">
        <v>295</v>
      </c>
      <c r="AG2439" s="202" t="s">
        <v>295</v>
      </c>
      <c r="AH2439" s="214">
        <v>43726</v>
      </c>
      <c r="AI2439" s="202" t="s">
        <v>4787</v>
      </c>
      <c r="AJ2439" s="151" t="str">
        <f t="shared" si="38"/>
        <v>FS</v>
      </c>
      <c r="AK2439" s="151" t="b">
        <f>ISNUMBER(SEARCH("IRT",Table1[[#This Row],[Current_Status]]))</f>
        <v>0</v>
      </c>
      <c r="AL2439" s="152">
        <f>YEAR(Table1[[#This Row],[Project_Initiated]])</f>
        <v>2019</v>
      </c>
      <c r="AM2439" s="87">
        <v>43800</v>
      </c>
      <c r="AN2439" s="87" t="str">
        <f>IF(AND(Table1[[#This Row],[Completed Date]]&gt;="07/01/2019"+0,Table1[[#This Row],[Completed Date]]&lt;="6/30/2020"+0),"FY 19-20",IF(AND(Table1[[#This Row],[Completed Date]]&gt;="07/01/2018"+0,Table1[[#This Row],[Completed Date]]&lt;="6/30/2019"+0),"FY 18-19",""))</f>
        <v>FY 19-20</v>
      </c>
      <c r="AO2439" s="152" t="str">
        <f>IFERROR(FIND("R",Table1[[#This Row],[FS_Priority]]),"")</f>
        <v/>
      </c>
    </row>
    <row r="2440" spans="1:41" hidden="1" x14ac:dyDescent="0.25">
      <c r="A2440" s="202" t="s">
        <v>4534</v>
      </c>
      <c r="B2440" s="202" t="s">
        <v>295</v>
      </c>
      <c r="C2440" s="202" t="s">
        <v>4534</v>
      </c>
      <c r="D2440" s="213" t="b">
        <v>0</v>
      </c>
      <c r="E2440" s="202" t="s">
        <v>76</v>
      </c>
      <c r="F2440" s="202" t="s">
        <v>4718</v>
      </c>
      <c r="G2440" s="202" t="s">
        <v>295</v>
      </c>
      <c r="H2440" s="202" t="s">
        <v>1092</v>
      </c>
      <c r="I2440" s="202" t="s">
        <v>4719</v>
      </c>
      <c r="J2440" s="202" t="s">
        <v>2838</v>
      </c>
      <c r="K2440" s="202" t="s">
        <v>3856</v>
      </c>
      <c r="L2440" s="202" t="s">
        <v>77</v>
      </c>
      <c r="M2440" s="202" t="s">
        <v>3885</v>
      </c>
      <c r="N2440" s="202" t="s">
        <v>295</v>
      </c>
      <c r="O2440" s="202" t="s">
        <v>243</v>
      </c>
      <c r="P2440" s="167"/>
      <c r="Q2440" s="202" t="s">
        <v>302</v>
      </c>
      <c r="R2440" s="202" t="s">
        <v>295</v>
      </c>
      <c r="S2440" s="213" t="b">
        <v>0</v>
      </c>
      <c r="T2440" s="167"/>
      <c r="V2440" s="212">
        <v>43706</v>
      </c>
      <c r="W2440" s="202" t="s">
        <v>295</v>
      </c>
      <c r="X2440" s="167"/>
      <c r="Y2440" s="167"/>
      <c r="Z2440" s="202" t="s">
        <v>295</v>
      </c>
      <c r="AC2440" s="202" t="s">
        <v>5155</v>
      </c>
      <c r="AE2440" s="202" t="s">
        <v>243</v>
      </c>
      <c r="AF2440" s="202" t="s">
        <v>295</v>
      </c>
      <c r="AG2440" s="202" t="s">
        <v>295</v>
      </c>
      <c r="AH2440" s="214">
        <v>43734</v>
      </c>
      <c r="AI2440" s="202" t="s">
        <v>4787</v>
      </c>
      <c r="AJ2440" s="151" t="str">
        <f t="shared" si="38"/>
        <v>FS</v>
      </c>
      <c r="AK2440" s="151" t="b">
        <f>ISNUMBER(SEARCH("IRT",Table1[[#This Row],[Current_Status]]))</f>
        <v>0</v>
      </c>
      <c r="AL2440" s="152">
        <f>YEAR(Table1[[#This Row],[Project_Initiated]])</f>
        <v>2019</v>
      </c>
      <c r="AM2440" s="87">
        <v>43800</v>
      </c>
      <c r="AN2440" s="87" t="str">
        <f>IF(AND(Table1[[#This Row],[Completed Date]]&gt;="07/01/2019"+0,Table1[[#This Row],[Completed Date]]&lt;="6/30/2020"+0),"FY 19-20",IF(AND(Table1[[#This Row],[Completed Date]]&gt;="07/01/2018"+0,Table1[[#This Row],[Completed Date]]&lt;="6/30/2019"+0),"FY 18-19",""))</f>
        <v>FY 19-20</v>
      </c>
      <c r="AO2440" s="152" t="str">
        <f>IFERROR(FIND("R",Table1[[#This Row],[FS_Priority]]),"")</f>
        <v/>
      </c>
    </row>
    <row r="2441" spans="1:41" hidden="1" x14ac:dyDescent="0.25">
      <c r="A2441" s="202" t="s">
        <v>4579</v>
      </c>
      <c r="B2441" s="202" t="s">
        <v>295</v>
      </c>
      <c r="C2441" s="202" t="s">
        <v>4579</v>
      </c>
      <c r="D2441" s="213" t="b">
        <v>0</v>
      </c>
      <c r="E2441" s="202" t="s">
        <v>4804</v>
      </c>
      <c r="F2441" s="202" t="s">
        <v>4720</v>
      </c>
      <c r="G2441" s="202" t="s">
        <v>295</v>
      </c>
      <c r="H2441" s="202" t="s">
        <v>4902</v>
      </c>
      <c r="I2441" s="202" t="s">
        <v>295</v>
      </c>
      <c r="J2441" s="202" t="s">
        <v>2838</v>
      </c>
      <c r="K2441" s="202" t="s">
        <v>3793</v>
      </c>
      <c r="L2441" s="202" t="s">
        <v>332</v>
      </c>
      <c r="M2441" s="202" t="s">
        <v>4721</v>
      </c>
      <c r="N2441" s="202" t="s">
        <v>295</v>
      </c>
      <c r="O2441" s="202" t="s">
        <v>619</v>
      </c>
      <c r="P2441" s="167"/>
      <c r="Q2441" s="202" t="s">
        <v>3586</v>
      </c>
      <c r="R2441" s="202" t="s">
        <v>295</v>
      </c>
      <c r="S2441" s="213" t="b">
        <v>0</v>
      </c>
      <c r="T2441" s="167"/>
      <c r="V2441" s="212">
        <v>43713</v>
      </c>
      <c r="W2441" s="202" t="s">
        <v>295</v>
      </c>
      <c r="X2441" s="167"/>
      <c r="Y2441" s="167"/>
      <c r="Z2441" s="202" t="s">
        <v>295</v>
      </c>
      <c r="AC2441" s="202" t="s">
        <v>295</v>
      </c>
      <c r="AE2441" s="202" t="s">
        <v>619</v>
      </c>
      <c r="AF2441" s="202" t="s">
        <v>295</v>
      </c>
      <c r="AG2441" s="202" t="s">
        <v>295</v>
      </c>
      <c r="AH2441" s="214">
        <v>43726</v>
      </c>
      <c r="AI2441" s="202" t="s">
        <v>4787</v>
      </c>
      <c r="AJ2441" s="151" t="str">
        <f t="shared" si="38"/>
        <v>FS</v>
      </c>
      <c r="AK2441" s="151" t="b">
        <f>ISNUMBER(SEARCH("IRT",Table1[[#This Row],[Current_Status]]))</f>
        <v>0</v>
      </c>
      <c r="AL2441" s="152">
        <f>YEAR(Table1[[#This Row],[Project_Initiated]])</f>
        <v>2019</v>
      </c>
      <c r="AM2441" s="87">
        <v>43800</v>
      </c>
      <c r="AN2441" s="87" t="str">
        <f>IF(AND(Table1[[#This Row],[Completed Date]]&gt;="07/01/2019"+0,Table1[[#This Row],[Completed Date]]&lt;="6/30/2020"+0),"FY 19-20",IF(AND(Table1[[#This Row],[Completed Date]]&gt;="07/01/2018"+0,Table1[[#This Row],[Completed Date]]&lt;="6/30/2019"+0),"FY 18-19",""))</f>
        <v>FY 19-20</v>
      </c>
      <c r="AO2441" s="152">
        <f>IFERROR(FIND("R",Table1[[#This Row],[FS_Priority]]),"")</f>
        <v>1</v>
      </c>
    </row>
    <row r="2442" spans="1:41" hidden="1" x14ac:dyDescent="0.25">
      <c r="A2442" s="202" t="s">
        <v>4581</v>
      </c>
      <c r="B2442" s="202" t="s">
        <v>295</v>
      </c>
      <c r="C2442" s="202" t="s">
        <v>4581</v>
      </c>
      <c r="D2442" s="213" t="b">
        <v>0</v>
      </c>
      <c r="E2442" s="202" t="s">
        <v>4804</v>
      </c>
      <c r="F2442" s="202" t="s">
        <v>4722</v>
      </c>
      <c r="G2442" s="202" t="s">
        <v>295</v>
      </c>
      <c r="H2442" s="202" t="s">
        <v>4903</v>
      </c>
      <c r="I2442" s="202" t="s">
        <v>4723</v>
      </c>
      <c r="J2442" s="202" t="s">
        <v>2838</v>
      </c>
      <c r="K2442" s="202" t="s">
        <v>3793</v>
      </c>
      <c r="L2442" s="202" t="s">
        <v>332</v>
      </c>
      <c r="M2442" s="202" t="s">
        <v>4721</v>
      </c>
      <c r="N2442" s="202" t="s">
        <v>295</v>
      </c>
      <c r="O2442" s="202" t="s">
        <v>619</v>
      </c>
      <c r="P2442" s="167"/>
      <c r="Q2442" s="202" t="s">
        <v>3588</v>
      </c>
      <c r="R2442" s="202" t="s">
        <v>295</v>
      </c>
      <c r="S2442" s="213" t="b">
        <v>0</v>
      </c>
      <c r="T2442" s="167"/>
      <c r="V2442" s="212">
        <v>43713</v>
      </c>
      <c r="W2442" s="202" t="s">
        <v>295</v>
      </c>
      <c r="X2442" s="167"/>
      <c r="Y2442" s="167"/>
      <c r="Z2442" s="202" t="s">
        <v>295</v>
      </c>
      <c r="AC2442" s="202" t="s">
        <v>295</v>
      </c>
      <c r="AE2442" s="202" t="s">
        <v>619</v>
      </c>
      <c r="AF2442" s="202" t="s">
        <v>295</v>
      </c>
      <c r="AG2442" s="202" t="s">
        <v>295</v>
      </c>
      <c r="AH2442" s="214">
        <v>43726</v>
      </c>
      <c r="AI2442" s="202" t="s">
        <v>4787</v>
      </c>
      <c r="AJ2442" s="151" t="str">
        <f t="shared" si="38"/>
        <v>FS</v>
      </c>
      <c r="AK2442" s="151" t="b">
        <f>ISNUMBER(SEARCH("IRT",Table1[[#This Row],[Current_Status]]))</f>
        <v>0</v>
      </c>
      <c r="AL2442" s="152">
        <f>YEAR(Table1[[#This Row],[Project_Initiated]])</f>
        <v>2019</v>
      </c>
      <c r="AM2442" s="87">
        <v>43800</v>
      </c>
      <c r="AN2442" s="87" t="str">
        <f>IF(AND(Table1[[#This Row],[Completed Date]]&gt;="07/01/2019"+0,Table1[[#This Row],[Completed Date]]&lt;="6/30/2020"+0),"FY 19-20",IF(AND(Table1[[#This Row],[Completed Date]]&gt;="07/01/2018"+0,Table1[[#This Row],[Completed Date]]&lt;="6/30/2019"+0),"FY 18-19",""))</f>
        <v>FY 19-20</v>
      </c>
      <c r="AO2442" s="152">
        <f>IFERROR(FIND("R",Table1[[#This Row],[FS_Priority]]),"")</f>
        <v>1</v>
      </c>
    </row>
    <row r="2443" spans="1:41" hidden="1" x14ac:dyDescent="0.25">
      <c r="A2443" s="202" t="s">
        <v>4582</v>
      </c>
      <c r="B2443" s="202" t="s">
        <v>295</v>
      </c>
      <c r="C2443" s="202" t="s">
        <v>4582</v>
      </c>
      <c r="D2443" s="213" t="b">
        <v>0</v>
      </c>
      <c r="E2443" s="202" t="s">
        <v>4804</v>
      </c>
      <c r="F2443" s="202" t="s">
        <v>4724</v>
      </c>
      <c r="G2443" s="202" t="s">
        <v>295</v>
      </c>
      <c r="H2443" s="202" t="s">
        <v>4903</v>
      </c>
      <c r="I2443" s="202" t="s">
        <v>4723</v>
      </c>
      <c r="J2443" s="202" t="s">
        <v>2838</v>
      </c>
      <c r="K2443" s="202" t="s">
        <v>3793</v>
      </c>
      <c r="L2443" s="202" t="s">
        <v>332</v>
      </c>
      <c r="M2443" s="202" t="s">
        <v>4721</v>
      </c>
      <c r="N2443" s="202" t="s">
        <v>295</v>
      </c>
      <c r="O2443" s="202" t="s">
        <v>619</v>
      </c>
      <c r="P2443" s="167"/>
      <c r="Q2443" s="202" t="s">
        <v>3742</v>
      </c>
      <c r="R2443" s="202" t="s">
        <v>295</v>
      </c>
      <c r="S2443" s="213" t="b">
        <v>0</v>
      </c>
      <c r="T2443" s="167"/>
      <c r="V2443" s="212">
        <v>43713</v>
      </c>
      <c r="W2443" s="202" t="s">
        <v>295</v>
      </c>
      <c r="X2443" s="167"/>
      <c r="Y2443" s="167"/>
      <c r="Z2443" s="202" t="s">
        <v>295</v>
      </c>
      <c r="AC2443" s="202" t="s">
        <v>295</v>
      </c>
      <c r="AE2443" s="202" t="s">
        <v>619</v>
      </c>
      <c r="AF2443" s="202" t="s">
        <v>295</v>
      </c>
      <c r="AG2443" s="202" t="s">
        <v>295</v>
      </c>
      <c r="AH2443" s="214">
        <v>43726</v>
      </c>
      <c r="AI2443" s="202" t="s">
        <v>4787</v>
      </c>
      <c r="AJ2443" s="151" t="str">
        <f t="shared" si="38"/>
        <v>FS</v>
      </c>
      <c r="AK2443" s="151" t="b">
        <f>ISNUMBER(SEARCH("IRT",Table1[[#This Row],[Current_Status]]))</f>
        <v>0</v>
      </c>
      <c r="AL2443" s="152">
        <f>YEAR(Table1[[#This Row],[Project_Initiated]])</f>
        <v>2019</v>
      </c>
      <c r="AM2443" s="87">
        <v>43800</v>
      </c>
      <c r="AN2443" s="87" t="str">
        <f>IF(AND(Table1[[#This Row],[Completed Date]]&gt;="07/01/2019"+0,Table1[[#This Row],[Completed Date]]&lt;="6/30/2020"+0),"FY 19-20",IF(AND(Table1[[#This Row],[Completed Date]]&gt;="07/01/2018"+0,Table1[[#This Row],[Completed Date]]&lt;="6/30/2019"+0),"FY 18-19",""))</f>
        <v>FY 19-20</v>
      </c>
      <c r="AO2443" s="152">
        <f>IFERROR(FIND("R",Table1[[#This Row],[FS_Priority]]),"")</f>
        <v>1</v>
      </c>
    </row>
    <row r="2444" spans="1:41" hidden="1" x14ac:dyDescent="0.25">
      <c r="A2444" s="202" t="s">
        <v>4583</v>
      </c>
      <c r="B2444" s="202" t="s">
        <v>295</v>
      </c>
      <c r="C2444" s="202" t="s">
        <v>4583</v>
      </c>
      <c r="D2444" s="213" t="b">
        <v>0</v>
      </c>
      <c r="E2444" s="202" t="s">
        <v>4804</v>
      </c>
      <c r="F2444" s="202" t="s">
        <v>4725</v>
      </c>
      <c r="G2444" s="202" t="s">
        <v>295</v>
      </c>
      <c r="H2444" s="202" t="s">
        <v>4902</v>
      </c>
      <c r="I2444" s="202" t="s">
        <v>4726</v>
      </c>
      <c r="J2444" s="202" t="s">
        <v>2838</v>
      </c>
      <c r="K2444" s="202" t="s">
        <v>3793</v>
      </c>
      <c r="L2444" s="202" t="s">
        <v>332</v>
      </c>
      <c r="M2444" s="202" t="s">
        <v>4721</v>
      </c>
      <c r="N2444" s="202" t="s">
        <v>295</v>
      </c>
      <c r="O2444" s="202" t="s">
        <v>619</v>
      </c>
      <c r="P2444" s="167"/>
      <c r="Q2444" s="202" t="s">
        <v>3744</v>
      </c>
      <c r="R2444" s="202" t="s">
        <v>295</v>
      </c>
      <c r="S2444" s="213" t="b">
        <v>0</v>
      </c>
      <c r="T2444" s="167"/>
      <c r="V2444" s="212">
        <v>43713</v>
      </c>
      <c r="W2444" s="202" t="s">
        <v>295</v>
      </c>
      <c r="X2444" s="167"/>
      <c r="Y2444" s="167"/>
      <c r="Z2444" s="202" t="s">
        <v>295</v>
      </c>
      <c r="AC2444" s="202" t="s">
        <v>295</v>
      </c>
      <c r="AE2444" s="202" t="s">
        <v>619</v>
      </c>
      <c r="AF2444" s="202" t="s">
        <v>295</v>
      </c>
      <c r="AG2444" s="202" t="s">
        <v>295</v>
      </c>
      <c r="AH2444" s="214">
        <v>43726</v>
      </c>
      <c r="AI2444" s="202" t="s">
        <v>4787</v>
      </c>
      <c r="AJ2444" s="151" t="str">
        <f t="shared" si="38"/>
        <v>FS</v>
      </c>
      <c r="AK2444" s="151" t="b">
        <f>ISNUMBER(SEARCH("IRT",Table1[[#This Row],[Current_Status]]))</f>
        <v>0</v>
      </c>
      <c r="AL2444" s="152">
        <f>YEAR(Table1[[#This Row],[Project_Initiated]])</f>
        <v>2019</v>
      </c>
      <c r="AM2444" s="87">
        <v>43800</v>
      </c>
      <c r="AN2444" s="87" t="str">
        <f>IF(AND(Table1[[#This Row],[Completed Date]]&gt;="07/01/2019"+0,Table1[[#This Row],[Completed Date]]&lt;="6/30/2020"+0),"FY 19-20",IF(AND(Table1[[#This Row],[Completed Date]]&gt;="07/01/2018"+0,Table1[[#This Row],[Completed Date]]&lt;="6/30/2019"+0),"FY 18-19",""))</f>
        <v>FY 19-20</v>
      </c>
      <c r="AO2444" s="152">
        <f>IFERROR(FIND("R",Table1[[#This Row],[FS_Priority]]),"")</f>
        <v>1</v>
      </c>
    </row>
    <row r="2445" spans="1:41" hidden="1" x14ac:dyDescent="0.25">
      <c r="A2445" s="202" t="s">
        <v>4530</v>
      </c>
      <c r="B2445" s="202" t="s">
        <v>295</v>
      </c>
      <c r="C2445" s="202" t="s">
        <v>4530</v>
      </c>
      <c r="D2445" s="213" t="b">
        <v>0</v>
      </c>
      <c r="E2445" s="202" t="s">
        <v>4804</v>
      </c>
      <c r="F2445" s="202" t="s">
        <v>4727</v>
      </c>
      <c r="G2445" s="202" t="s">
        <v>295</v>
      </c>
      <c r="H2445" s="202" t="s">
        <v>4903</v>
      </c>
      <c r="I2445" s="202" t="s">
        <v>4728</v>
      </c>
      <c r="J2445" s="202" t="s">
        <v>2838</v>
      </c>
      <c r="K2445" s="202" t="s">
        <v>3793</v>
      </c>
      <c r="L2445" s="202" t="s">
        <v>332</v>
      </c>
      <c r="M2445" s="202" t="s">
        <v>4721</v>
      </c>
      <c r="N2445" s="202" t="s">
        <v>295</v>
      </c>
      <c r="O2445" s="202" t="s">
        <v>619</v>
      </c>
      <c r="P2445" s="167"/>
      <c r="Q2445" s="202" t="s">
        <v>3747</v>
      </c>
      <c r="R2445" s="202" t="s">
        <v>295</v>
      </c>
      <c r="S2445" s="213" t="b">
        <v>0</v>
      </c>
      <c r="T2445" s="167"/>
      <c r="V2445" s="212">
        <v>43713</v>
      </c>
      <c r="W2445" s="202" t="s">
        <v>295</v>
      </c>
      <c r="X2445"/>
      <c r="Z2445" s="202" t="s">
        <v>295</v>
      </c>
      <c r="AC2445" s="202" t="s">
        <v>295</v>
      </c>
      <c r="AE2445" s="202" t="s">
        <v>619</v>
      </c>
      <c r="AF2445" s="202" t="s">
        <v>295</v>
      </c>
      <c r="AG2445" s="202" t="s">
        <v>295</v>
      </c>
      <c r="AH2445" s="214">
        <v>43726</v>
      </c>
      <c r="AI2445" s="202" t="s">
        <v>4787</v>
      </c>
      <c r="AJ2445" s="151" t="str">
        <f t="shared" si="38"/>
        <v>FS</v>
      </c>
      <c r="AK2445" s="151" t="b">
        <f>ISNUMBER(SEARCH("IRT",Table1[[#This Row],[Current_Status]]))</f>
        <v>0</v>
      </c>
      <c r="AL2445" s="152">
        <f>YEAR(Table1[[#This Row],[Project_Initiated]])</f>
        <v>2019</v>
      </c>
      <c r="AM2445" s="87">
        <v>43800</v>
      </c>
      <c r="AN2445" s="87" t="str">
        <f>IF(AND(Table1[[#This Row],[Completed Date]]&gt;="07/01/2019"+0,Table1[[#This Row],[Completed Date]]&lt;="6/30/2020"+0),"FY 19-20",IF(AND(Table1[[#This Row],[Completed Date]]&gt;="07/01/2018"+0,Table1[[#This Row],[Completed Date]]&lt;="6/30/2019"+0),"FY 18-19",""))</f>
        <v>FY 19-20</v>
      </c>
      <c r="AO2445" s="152">
        <f>IFERROR(FIND("R",Table1[[#This Row],[FS_Priority]]),"")</f>
        <v>1</v>
      </c>
    </row>
    <row r="2446" spans="1:41" hidden="1" x14ac:dyDescent="0.25">
      <c r="A2446" s="202" t="s">
        <v>163</v>
      </c>
      <c r="B2446" s="202" t="s">
        <v>163</v>
      </c>
      <c r="C2446" s="202" t="s">
        <v>295</v>
      </c>
      <c r="D2446" s="213" t="b">
        <v>0</v>
      </c>
      <c r="E2446" s="202" t="s">
        <v>151</v>
      </c>
      <c r="F2446" s="202" t="s">
        <v>164</v>
      </c>
      <c r="G2446" s="202" t="s">
        <v>4140</v>
      </c>
      <c r="H2446" s="202" t="s">
        <v>295</v>
      </c>
      <c r="I2446" s="202" t="s">
        <v>295</v>
      </c>
      <c r="J2446" s="202" t="s">
        <v>2894</v>
      </c>
      <c r="K2446" s="202" t="s">
        <v>4035</v>
      </c>
      <c r="L2446" s="202" t="s">
        <v>153</v>
      </c>
      <c r="M2446" s="202" t="s">
        <v>4141</v>
      </c>
      <c r="N2446" s="202" t="s">
        <v>295</v>
      </c>
      <c r="O2446" s="202" t="s">
        <v>377</v>
      </c>
      <c r="P2446" s="213">
        <v>99</v>
      </c>
      <c r="Q2446" s="202" t="s">
        <v>295</v>
      </c>
      <c r="R2446" s="202" t="s">
        <v>295</v>
      </c>
      <c r="S2446" s="213" t="b">
        <v>0</v>
      </c>
      <c r="T2446" s="213">
        <v>2545500</v>
      </c>
      <c r="V2446" s="212">
        <v>42331</v>
      </c>
      <c r="W2446" s="202" t="s">
        <v>38</v>
      </c>
      <c r="X2446" s="214">
        <v>43479</v>
      </c>
      <c r="Y2446" s="214">
        <v>43800</v>
      </c>
      <c r="Z2446" s="202" t="s">
        <v>295</v>
      </c>
      <c r="AC2446" s="202" t="s">
        <v>295</v>
      </c>
      <c r="AE2446" s="202" t="s">
        <v>295</v>
      </c>
      <c r="AF2446" s="202" t="s">
        <v>295</v>
      </c>
      <c r="AG2446" s="202" t="s">
        <v>295</v>
      </c>
      <c r="AH2446"/>
      <c r="AI2446" s="202" t="s">
        <v>295</v>
      </c>
      <c r="AJ2446" s="151" t="str">
        <f t="shared" si="38"/>
        <v>PD&amp;C</v>
      </c>
      <c r="AK2446" s="151" t="b">
        <f>ISNUMBER(SEARCH("IRT",Table1[[#This Row],[Current_Status]]))</f>
        <v>0</v>
      </c>
      <c r="AL2446" s="152">
        <f>YEAR(Table1[[#This Row],[Project_Initiated]])</f>
        <v>2015</v>
      </c>
      <c r="AM2446" s="87">
        <v>43800</v>
      </c>
      <c r="AN2446" s="87" t="str">
        <f>IF(AND(Table1[[#This Row],[Completed Date]]&gt;="07/01/2019"+0,Table1[[#This Row],[Completed Date]]&lt;="6/30/2020"+0),"FY 19-20",IF(AND(Table1[[#This Row],[Completed Date]]&gt;="07/01/2018"+0,Table1[[#This Row],[Completed Date]]&lt;="6/30/2019"+0),"FY 18-19",""))</f>
        <v/>
      </c>
      <c r="AO2446" s="152" t="str">
        <f>IFERROR(FIND("R",Table1[[#This Row],[FS_Priority]]),"")</f>
        <v/>
      </c>
    </row>
    <row r="2447" spans="1:41" hidden="1" x14ac:dyDescent="0.25">
      <c r="A2447" s="202" t="s">
        <v>121</v>
      </c>
      <c r="B2447" s="202" t="s">
        <v>121</v>
      </c>
      <c r="C2447" s="202" t="s">
        <v>295</v>
      </c>
      <c r="D2447" s="213" t="b">
        <v>0</v>
      </c>
      <c r="E2447" s="202" t="s">
        <v>267</v>
      </c>
      <c r="F2447" s="202" t="s">
        <v>122</v>
      </c>
      <c r="G2447" s="202" t="s">
        <v>4201</v>
      </c>
      <c r="H2447" s="202" t="s">
        <v>295</v>
      </c>
      <c r="I2447" s="202" t="s">
        <v>295</v>
      </c>
      <c r="J2447" s="202" t="s">
        <v>3785</v>
      </c>
      <c r="K2447" s="202" t="s">
        <v>37</v>
      </c>
      <c r="L2447" s="202" t="s">
        <v>478</v>
      </c>
      <c r="M2447" s="202" t="s">
        <v>4202</v>
      </c>
      <c r="N2447" s="202" t="s">
        <v>295</v>
      </c>
      <c r="O2447" s="202" t="s">
        <v>3790</v>
      </c>
      <c r="P2447" s="213">
        <v>21</v>
      </c>
      <c r="Q2447" s="202" t="s">
        <v>295</v>
      </c>
      <c r="R2447" s="202" t="s">
        <v>295</v>
      </c>
      <c r="S2447" s="213" t="b">
        <v>0</v>
      </c>
      <c r="T2447" s="213">
        <v>2600000</v>
      </c>
      <c r="V2447" s="212">
        <v>42509</v>
      </c>
      <c r="W2447" s="202" t="s">
        <v>72</v>
      </c>
      <c r="X2447"/>
      <c r="Z2447" s="202" t="s">
        <v>295</v>
      </c>
      <c r="AC2447" s="202" t="s">
        <v>295</v>
      </c>
      <c r="AE2447" s="202" t="s">
        <v>295</v>
      </c>
      <c r="AF2447" s="202" t="s">
        <v>295</v>
      </c>
      <c r="AG2447" s="202" t="s">
        <v>295</v>
      </c>
      <c r="AH2447"/>
      <c r="AI2447" s="202" t="s">
        <v>295</v>
      </c>
      <c r="AJ2447" s="151" t="str">
        <f t="shared" si="38"/>
        <v>PD&amp;C</v>
      </c>
      <c r="AK2447" s="151" t="b">
        <f>ISNUMBER(SEARCH("IRT",Table1[[#This Row],[Current_Status]]))</f>
        <v>0</v>
      </c>
      <c r="AL2447" s="152">
        <f>YEAR(Table1[[#This Row],[Project_Initiated]])</f>
        <v>2016</v>
      </c>
      <c r="AM2447" s="87">
        <v>43800</v>
      </c>
      <c r="AN2447" s="87" t="str">
        <f>IF(AND(Table1[[#This Row],[Completed Date]]&gt;="07/01/2019"+0,Table1[[#This Row],[Completed Date]]&lt;="6/30/2020"+0),"FY 19-20",IF(AND(Table1[[#This Row],[Completed Date]]&gt;="07/01/2018"+0,Table1[[#This Row],[Completed Date]]&lt;="6/30/2019"+0),"FY 18-19",""))</f>
        <v/>
      </c>
      <c r="AO2447" s="152" t="str">
        <f>IFERROR(FIND("R",Table1[[#This Row],[FS_Priority]]),"")</f>
        <v/>
      </c>
    </row>
    <row r="2448" spans="1:41" hidden="1" x14ac:dyDescent="0.25">
      <c r="A2448" s="202" t="s">
        <v>35</v>
      </c>
      <c r="B2448" s="202" t="s">
        <v>35</v>
      </c>
      <c r="C2448" s="202" t="s">
        <v>295</v>
      </c>
      <c r="D2448" s="213" t="b">
        <v>0</v>
      </c>
      <c r="E2448" s="202" t="s">
        <v>4804</v>
      </c>
      <c r="F2448" s="202" t="s">
        <v>36</v>
      </c>
      <c r="G2448" s="202" t="s">
        <v>3820</v>
      </c>
      <c r="H2448" s="202" t="s">
        <v>295</v>
      </c>
      <c r="I2448" s="202" t="s">
        <v>295</v>
      </c>
      <c r="J2448" s="202" t="s">
        <v>3835</v>
      </c>
      <c r="K2448" s="202" t="s">
        <v>3793</v>
      </c>
      <c r="L2448" s="202" t="s">
        <v>332</v>
      </c>
      <c r="M2448" s="202" t="s">
        <v>37</v>
      </c>
      <c r="N2448" s="202" t="s">
        <v>295</v>
      </c>
      <c r="O2448" s="202" t="s">
        <v>3822</v>
      </c>
      <c r="P2448" s="213">
        <v>18</v>
      </c>
      <c r="Q2448" s="202" t="s">
        <v>295</v>
      </c>
      <c r="R2448" s="202" t="s">
        <v>295</v>
      </c>
      <c r="S2448" s="213" t="b">
        <v>0</v>
      </c>
      <c r="T2448" s="213">
        <v>28929771.280000001</v>
      </c>
      <c r="V2448" s="212">
        <v>41460</v>
      </c>
      <c r="W2448" s="202" t="s">
        <v>38</v>
      </c>
      <c r="X2448" s="214">
        <v>43252</v>
      </c>
      <c r="Y2448" s="214">
        <v>43800</v>
      </c>
      <c r="Z2448" s="202" t="s">
        <v>295</v>
      </c>
      <c r="AC2448" s="202" t="s">
        <v>295</v>
      </c>
      <c r="AE2448" s="202" t="s">
        <v>295</v>
      </c>
      <c r="AF2448" s="202" t="s">
        <v>295</v>
      </c>
      <c r="AG2448" s="202" t="s">
        <v>295</v>
      </c>
      <c r="AH2448"/>
      <c r="AI2448" s="202" t="s">
        <v>295</v>
      </c>
      <c r="AJ2448" s="151" t="str">
        <f t="shared" si="38"/>
        <v>PD&amp;C</v>
      </c>
      <c r="AK2448" s="151" t="b">
        <f>ISNUMBER(SEARCH("IRT",Table1[[#This Row],[Current_Status]]))</f>
        <v>0</v>
      </c>
      <c r="AL2448" s="152">
        <f>YEAR(Table1[[#This Row],[Project_Initiated]])</f>
        <v>2013</v>
      </c>
      <c r="AM2448" s="87">
        <v>43800</v>
      </c>
      <c r="AN2448" s="87" t="str">
        <f>IF(AND(Table1[[#This Row],[Completed Date]]&gt;="07/01/2019"+0,Table1[[#This Row],[Completed Date]]&lt;="6/30/2020"+0),"FY 19-20",IF(AND(Table1[[#This Row],[Completed Date]]&gt;="07/01/2018"+0,Table1[[#This Row],[Completed Date]]&lt;="6/30/2019"+0),"FY 18-19",""))</f>
        <v/>
      </c>
      <c r="AO2448" s="152" t="str">
        <f>IFERROR(FIND("R",Table1[[#This Row],[FS_Priority]]),"")</f>
        <v/>
      </c>
    </row>
    <row r="2449" spans="1:41" hidden="1" x14ac:dyDescent="0.25">
      <c r="A2449" s="202" t="s">
        <v>181</v>
      </c>
      <c r="B2449" s="202" t="s">
        <v>181</v>
      </c>
      <c r="C2449" s="202" t="s">
        <v>295</v>
      </c>
      <c r="D2449" s="213" t="b">
        <v>0</v>
      </c>
      <c r="E2449" s="202" t="s">
        <v>267</v>
      </c>
      <c r="F2449" s="202" t="s">
        <v>3762</v>
      </c>
      <c r="G2449" s="202" t="s">
        <v>4154</v>
      </c>
      <c r="H2449" s="202" t="s">
        <v>295</v>
      </c>
      <c r="I2449" s="202" t="s">
        <v>295</v>
      </c>
      <c r="J2449" s="202" t="s">
        <v>2894</v>
      </c>
      <c r="K2449" s="202" t="s">
        <v>37</v>
      </c>
      <c r="L2449" s="202" t="s">
        <v>478</v>
      </c>
      <c r="M2449" s="202" t="s">
        <v>177</v>
      </c>
      <c r="N2449" s="202" t="s">
        <v>295</v>
      </c>
      <c r="O2449" s="202" t="s">
        <v>169</v>
      </c>
      <c r="P2449" s="213">
        <v>99</v>
      </c>
      <c r="Q2449" s="202" t="s">
        <v>295</v>
      </c>
      <c r="R2449" s="202" t="s">
        <v>295</v>
      </c>
      <c r="S2449" s="213" t="b">
        <v>0</v>
      </c>
      <c r="T2449" s="215">
        <v>596011</v>
      </c>
      <c r="V2449" s="212">
        <v>42374</v>
      </c>
      <c r="W2449" s="202" t="s">
        <v>5225</v>
      </c>
      <c r="X2449" s="212">
        <v>43864</v>
      </c>
      <c r="Y2449" s="212">
        <v>43980</v>
      </c>
      <c r="Z2449" s="202" t="s">
        <v>295</v>
      </c>
      <c r="AC2449" s="202" t="s">
        <v>295</v>
      </c>
      <c r="AE2449" s="202" t="s">
        <v>295</v>
      </c>
      <c r="AF2449" s="202" t="s">
        <v>295</v>
      </c>
      <c r="AG2449" s="202" t="s">
        <v>295</v>
      </c>
      <c r="AH2449"/>
      <c r="AI2449" s="202" t="s">
        <v>295</v>
      </c>
      <c r="AJ2449" s="151" t="str">
        <f t="shared" si="38"/>
        <v>PD&amp;C</v>
      </c>
      <c r="AK2449" s="151" t="b">
        <f>ISNUMBER(SEARCH("IRT",Table1[[#This Row],[Current_Status]]))</f>
        <v>0</v>
      </c>
      <c r="AL2449" s="152">
        <f>YEAR(Table1[[#This Row],[Project_Initiated]])</f>
        <v>2016</v>
      </c>
      <c r="AM2449" s="87">
        <v>43800</v>
      </c>
      <c r="AN2449" s="87" t="str">
        <f>IF(AND(Table1[[#This Row],[Completed Date]]&gt;="07/01/2019"+0,Table1[[#This Row],[Completed Date]]&lt;="6/30/2020"+0),"FY 19-20",IF(AND(Table1[[#This Row],[Completed Date]]&gt;="07/01/2018"+0,Table1[[#This Row],[Completed Date]]&lt;="6/30/2019"+0),"FY 18-19",""))</f>
        <v/>
      </c>
      <c r="AO2449" s="152" t="str">
        <f>IFERROR(FIND("R",Table1[[#This Row],[FS_Priority]]),"")</f>
        <v/>
      </c>
    </row>
    <row r="2450" spans="1:41" hidden="1" x14ac:dyDescent="0.25">
      <c r="A2450" s="202" t="s">
        <v>182</v>
      </c>
      <c r="B2450" s="202" t="s">
        <v>182</v>
      </c>
      <c r="C2450" s="202" t="s">
        <v>295</v>
      </c>
      <c r="D2450" s="213" t="b">
        <v>0</v>
      </c>
      <c r="E2450" s="202" t="s">
        <v>267</v>
      </c>
      <c r="F2450" s="202" t="s">
        <v>4418</v>
      </c>
      <c r="G2450" s="202" t="s">
        <v>183</v>
      </c>
      <c r="H2450" s="202" t="s">
        <v>295</v>
      </c>
      <c r="I2450" s="202" t="s">
        <v>295</v>
      </c>
      <c r="J2450" s="202" t="s">
        <v>4153</v>
      </c>
      <c r="K2450" s="202" t="s">
        <v>37</v>
      </c>
      <c r="L2450" s="202" t="s">
        <v>478</v>
      </c>
      <c r="M2450" s="202" t="s">
        <v>37</v>
      </c>
      <c r="N2450" s="202" t="s">
        <v>295</v>
      </c>
      <c r="O2450" s="202" t="s">
        <v>3839</v>
      </c>
      <c r="P2450" s="213">
        <v>99</v>
      </c>
      <c r="Q2450" s="202" t="s">
        <v>295</v>
      </c>
      <c r="R2450" s="202" t="s">
        <v>295</v>
      </c>
      <c r="S2450" s="213" t="b">
        <v>0</v>
      </c>
      <c r="T2450" s="213">
        <v>240000</v>
      </c>
      <c r="V2450" s="212">
        <v>42496</v>
      </c>
      <c r="W2450" s="202" t="s">
        <v>68</v>
      </c>
      <c r="X2450" s="167"/>
      <c r="Y2450" s="167"/>
      <c r="Z2450" s="202" t="s">
        <v>295</v>
      </c>
      <c r="AC2450" s="202" t="s">
        <v>295</v>
      </c>
      <c r="AE2450" s="202" t="s">
        <v>295</v>
      </c>
      <c r="AF2450" s="202" t="s">
        <v>295</v>
      </c>
      <c r="AG2450" s="202" t="s">
        <v>295</v>
      </c>
      <c r="AH2450"/>
      <c r="AI2450" s="202" t="s">
        <v>295</v>
      </c>
      <c r="AJ2450" s="151" t="str">
        <f t="shared" si="38"/>
        <v>PD&amp;C</v>
      </c>
      <c r="AK2450" s="151" t="b">
        <f>ISNUMBER(SEARCH("IRT",Table1[[#This Row],[Current_Status]]))</f>
        <v>0</v>
      </c>
      <c r="AL2450" s="152">
        <f>YEAR(Table1[[#This Row],[Project_Initiated]])</f>
        <v>2016</v>
      </c>
      <c r="AM2450" s="87">
        <v>43800</v>
      </c>
      <c r="AN2450" s="87" t="str">
        <f>IF(AND(Table1[[#This Row],[Completed Date]]&gt;="07/01/2019"+0,Table1[[#This Row],[Completed Date]]&lt;="6/30/2020"+0),"FY 19-20",IF(AND(Table1[[#This Row],[Completed Date]]&gt;="07/01/2018"+0,Table1[[#This Row],[Completed Date]]&lt;="6/30/2019"+0),"FY 18-19",""))</f>
        <v/>
      </c>
      <c r="AO2450" s="152" t="str">
        <f>IFERROR(FIND("R",Table1[[#This Row],[FS_Priority]]),"")</f>
        <v/>
      </c>
    </row>
    <row r="2451" spans="1:41" hidden="1" x14ac:dyDescent="0.25">
      <c r="A2451" s="202" t="s">
        <v>570</v>
      </c>
      <c r="B2451" s="202" t="s">
        <v>570</v>
      </c>
      <c r="C2451" s="202" t="s">
        <v>295</v>
      </c>
      <c r="D2451" s="213" t="b">
        <v>0</v>
      </c>
      <c r="E2451" s="202" t="s">
        <v>267</v>
      </c>
      <c r="F2451" s="202" t="s">
        <v>3196</v>
      </c>
      <c r="G2451" s="202" t="s">
        <v>571</v>
      </c>
      <c r="H2451" s="202" t="s">
        <v>369</v>
      </c>
      <c r="I2451" s="202" t="s">
        <v>295</v>
      </c>
      <c r="J2451" s="202" t="s">
        <v>72</v>
      </c>
      <c r="K2451" s="202" t="s">
        <v>37</v>
      </c>
      <c r="L2451" s="202" t="s">
        <v>478</v>
      </c>
      <c r="M2451" s="202" t="s">
        <v>4149</v>
      </c>
      <c r="N2451" s="202" t="s">
        <v>295</v>
      </c>
      <c r="O2451" s="202" t="s">
        <v>169</v>
      </c>
      <c r="P2451" s="213">
        <v>9</v>
      </c>
      <c r="Q2451" s="202" t="s">
        <v>295</v>
      </c>
      <c r="R2451" s="202" t="s">
        <v>295</v>
      </c>
      <c r="S2451" s="213" t="b">
        <v>0</v>
      </c>
      <c r="T2451" s="213">
        <v>600000</v>
      </c>
      <c r="V2451" s="212">
        <v>43634</v>
      </c>
      <c r="W2451" s="202" t="s">
        <v>5226</v>
      </c>
      <c r="X2451" s="167"/>
      <c r="Y2451" s="167"/>
      <c r="Z2451" s="202" t="s">
        <v>295</v>
      </c>
      <c r="AC2451" s="202" t="s">
        <v>295</v>
      </c>
      <c r="AE2451" s="202" t="s">
        <v>295</v>
      </c>
      <c r="AF2451" s="202" t="s">
        <v>295</v>
      </c>
      <c r="AG2451" s="202" t="s">
        <v>295</v>
      </c>
      <c r="AH2451"/>
      <c r="AI2451" s="202" t="s">
        <v>295</v>
      </c>
      <c r="AJ2451" s="151" t="str">
        <f t="shared" si="38"/>
        <v>PD&amp;C</v>
      </c>
      <c r="AK2451" s="151" t="b">
        <f>ISNUMBER(SEARCH("IRT",Table1[[#This Row],[Current_Status]]))</f>
        <v>0</v>
      </c>
      <c r="AL2451" s="152">
        <f>YEAR(Table1[[#This Row],[Project_Initiated]])</f>
        <v>2019</v>
      </c>
      <c r="AM2451" s="87">
        <v>43800</v>
      </c>
      <c r="AN2451" s="87" t="str">
        <f>IF(AND(Table1[[#This Row],[Completed Date]]&gt;="07/01/2019"+0,Table1[[#This Row],[Completed Date]]&lt;="6/30/2020"+0),"FY 19-20",IF(AND(Table1[[#This Row],[Completed Date]]&gt;="07/01/2018"+0,Table1[[#This Row],[Completed Date]]&lt;="6/30/2019"+0),"FY 18-19",""))</f>
        <v/>
      </c>
      <c r="AO2451" s="152" t="str">
        <f>IFERROR(FIND("R",Table1[[#This Row],[FS_Priority]]),"")</f>
        <v/>
      </c>
    </row>
    <row r="2452" spans="1:41" hidden="1" x14ac:dyDescent="0.25">
      <c r="A2452" s="202" t="s">
        <v>25</v>
      </c>
      <c r="B2452" s="202" t="s">
        <v>25</v>
      </c>
      <c r="C2452" s="202" t="s">
        <v>295</v>
      </c>
      <c r="D2452" s="213" t="b">
        <v>0</v>
      </c>
      <c r="E2452" s="202" t="s">
        <v>21</v>
      </c>
      <c r="F2452" s="202" t="s">
        <v>26</v>
      </c>
      <c r="G2452" s="202" t="s">
        <v>3787</v>
      </c>
      <c r="H2452" s="202" t="s">
        <v>295</v>
      </c>
      <c r="I2452" s="202" t="s">
        <v>295</v>
      </c>
      <c r="J2452" s="202" t="s">
        <v>149</v>
      </c>
      <c r="K2452" s="202" t="s">
        <v>3774</v>
      </c>
      <c r="L2452" s="202" t="s">
        <v>4821</v>
      </c>
      <c r="M2452" s="202" t="s">
        <v>3789</v>
      </c>
      <c r="N2452" s="202" t="s">
        <v>295</v>
      </c>
      <c r="O2452" s="202" t="s">
        <v>3790</v>
      </c>
      <c r="P2452" s="213">
        <v>3</v>
      </c>
      <c r="Q2452" s="202" t="s">
        <v>295</v>
      </c>
      <c r="R2452" s="202" t="s">
        <v>295</v>
      </c>
      <c r="S2452" s="213" t="b">
        <v>0</v>
      </c>
      <c r="T2452" s="213">
        <v>0</v>
      </c>
      <c r="V2452" s="212">
        <v>41739</v>
      </c>
      <c r="W2452" s="202" t="s">
        <v>2953</v>
      </c>
      <c r="X2452"/>
      <c r="Z2452" s="202" t="s">
        <v>295</v>
      </c>
      <c r="AC2452" s="202" t="s">
        <v>295</v>
      </c>
      <c r="AE2452" s="202" t="s">
        <v>295</v>
      </c>
      <c r="AF2452" s="202" t="s">
        <v>295</v>
      </c>
      <c r="AG2452" s="202" t="s">
        <v>295</v>
      </c>
      <c r="AH2452"/>
      <c r="AI2452" s="202" t="s">
        <v>295</v>
      </c>
      <c r="AJ2452" s="151" t="str">
        <f t="shared" si="38"/>
        <v>PD&amp;C</v>
      </c>
      <c r="AK2452" s="151" t="b">
        <f>ISNUMBER(SEARCH("IRT",Table1[[#This Row],[Current_Status]]))</f>
        <v>0</v>
      </c>
      <c r="AL2452" s="152">
        <f>YEAR(Table1[[#This Row],[Project_Initiated]])</f>
        <v>2014</v>
      </c>
      <c r="AM2452" s="87">
        <v>43800</v>
      </c>
      <c r="AN2452" s="87" t="str">
        <f>IF(AND(Table1[[#This Row],[Completed Date]]&gt;="07/01/2019"+0,Table1[[#This Row],[Completed Date]]&lt;="6/30/2020"+0),"FY 19-20",IF(AND(Table1[[#This Row],[Completed Date]]&gt;="07/01/2018"+0,Table1[[#This Row],[Completed Date]]&lt;="6/30/2019"+0),"FY 18-19",""))</f>
        <v/>
      </c>
      <c r="AO2452" s="152" t="str">
        <f>IFERROR(FIND("R",Table1[[#This Row],[FS_Priority]]),"")</f>
        <v/>
      </c>
    </row>
    <row r="2453" spans="1:41" hidden="1" x14ac:dyDescent="0.25">
      <c r="A2453" s="202" t="s">
        <v>204</v>
      </c>
      <c r="B2453" s="202" t="s">
        <v>204</v>
      </c>
      <c r="C2453" s="202" t="s">
        <v>295</v>
      </c>
      <c r="D2453" s="213" t="b">
        <v>0</v>
      </c>
      <c r="E2453" s="202" t="s">
        <v>526</v>
      </c>
      <c r="F2453" s="202" t="s">
        <v>500</v>
      </c>
      <c r="G2453" s="202" t="s">
        <v>205</v>
      </c>
      <c r="H2453" s="202" t="s">
        <v>295</v>
      </c>
      <c r="I2453" s="202" t="s">
        <v>295</v>
      </c>
      <c r="J2453" s="202" t="s">
        <v>3831</v>
      </c>
      <c r="K2453" s="202" t="s">
        <v>4208</v>
      </c>
      <c r="L2453" s="202" t="s">
        <v>203</v>
      </c>
      <c r="M2453" s="202" t="s">
        <v>4216</v>
      </c>
      <c r="N2453" s="202" t="s">
        <v>295</v>
      </c>
      <c r="O2453" s="202" t="s">
        <v>3839</v>
      </c>
      <c r="P2453" s="215">
        <v>1</v>
      </c>
      <c r="Q2453" s="202" t="s">
        <v>295</v>
      </c>
      <c r="R2453" s="202" t="s">
        <v>295</v>
      </c>
      <c r="S2453" s="213" t="b">
        <v>0</v>
      </c>
      <c r="T2453" s="215">
        <v>350000</v>
      </c>
      <c r="V2453" s="212">
        <v>42719</v>
      </c>
      <c r="W2453" s="202" t="s">
        <v>4841</v>
      </c>
      <c r="X2453"/>
      <c r="Z2453" s="202" t="s">
        <v>295</v>
      </c>
      <c r="AC2453" s="202" t="s">
        <v>295</v>
      </c>
      <c r="AD2453" s="167"/>
      <c r="AE2453" s="202" t="s">
        <v>295</v>
      </c>
      <c r="AF2453" s="202" t="s">
        <v>295</v>
      </c>
      <c r="AG2453" s="202" t="s">
        <v>295</v>
      </c>
      <c r="AH2453" s="167"/>
      <c r="AI2453" s="202" t="s">
        <v>295</v>
      </c>
      <c r="AJ2453" s="151" t="str">
        <f t="shared" si="38"/>
        <v>PD&amp;C</v>
      </c>
      <c r="AK2453" s="151" t="b">
        <f>ISNUMBER(SEARCH("IRT",Table1[[#This Row],[Current_Status]]))</f>
        <v>0</v>
      </c>
      <c r="AL2453" s="152">
        <f>YEAR(Table1[[#This Row],[Project_Initiated]])</f>
        <v>2016</v>
      </c>
      <c r="AM2453" s="87">
        <v>43800</v>
      </c>
      <c r="AN2453" s="87" t="str">
        <f>IF(AND(Table1[[#This Row],[Completed Date]]&gt;="07/01/2019"+0,Table1[[#This Row],[Completed Date]]&lt;="6/30/2020"+0),"FY 19-20",IF(AND(Table1[[#This Row],[Completed Date]]&gt;="07/01/2018"+0,Table1[[#This Row],[Completed Date]]&lt;="6/30/2019"+0),"FY 18-19",""))</f>
        <v/>
      </c>
      <c r="AO2453" s="152" t="str">
        <f>IFERROR(FIND("R",Table1[[#This Row],[FS_Priority]]),"")</f>
        <v/>
      </c>
    </row>
    <row r="2454" spans="1:41" hidden="1" x14ac:dyDescent="0.25">
      <c r="A2454" s="202" t="s">
        <v>200</v>
      </c>
      <c r="B2454" s="202" t="s">
        <v>200</v>
      </c>
      <c r="C2454" s="202" t="s">
        <v>295</v>
      </c>
      <c r="D2454" s="213" t="b">
        <v>0</v>
      </c>
      <c r="E2454" s="202" t="s">
        <v>527</v>
      </c>
      <c r="F2454" s="202" t="s">
        <v>3768</v>
      </c>
      <c r="G2454" s="202" t="s">
        <v>4181</v>
      </c>
      <c r="H2454" s="202" t="s">
        <v>494</v>
      </c>
      <c r="I2454" s="202" t="s">
        <v>295</v>
      </c>
      <c r="J2454" s="202" t="s">
        <v>3785</v>
      </c>
      <c r="K2454" s="202" t="s">
        <v>2993</v>
      </c>
      <c r="L2454" s="202" t="s">
        <v>4180</v>
      </c>
      <c r="M2454" s="202" t="s">
        <v>2993</v>
      </c>
      <c r="N2454" s="202" t="s">
        <v>295</v>
      </c>
      <c r="O2454" s="202" t="s">
        <v>177</v>
      </c>
      <c r="P2454" s="215">
        <v>1</v>
      </c>
      <c r="Q2454" s="202" t="s">
        <v>295</v>
      </c>
      <c r="R2454" s="202" t="s">
        <v>295</v>
      </c>
      <c r="S2454" s="213" t="b">
        <v>0</v>
      </c>
      <c r="T2454" s="215">
        <v>23880</v>
      </c>
      <c r="V2454" s="212">
        <v>41869</v>
      </c>
      <c r="W2454" s="202" t="s">
        <v>4996</v>
      </c>
      <c r="X2454"/>
      <c r="Z2454" s="202" t="s">
        <v>295</v>
      </c>
      <c r="AC2454" s="202" t="s">
        <v>295</v>
      </c>
      <c r="AE2454" s="202" t="s">
        <v>295</v>
      </c>
      <c r="AF2454" s="202" t="s">
        <v>295</v>
      </c>
      <c r="AG2454" s="202" t="s">
        <v>295</v>
      </c>
      <c r="AH2454" s="167"/>
      <c r="AI2454" s="202" t="s">
        <v>295</v>
      </c>
      <c r="AJ2454" s="151" t="str">
        <f t="shared" si="38"/>
        <v>PD&amp;C</v>
      </c>
      <c r="AK2454" s="151" t="b">
        <f>ISNUMBER(SEARCH("IRT",Table1[[#This Row],[Current_Status]]))</f>
        <v>0</v>
      </c>
      <c r="AL2454" s="152">
        <f>YEAR(Table1[[#This Row],[Project_Initiated]])</f>
        <v>2014</v>
      </c>
      <c r="AM2454" s="87">
        <v>43800</v>
      </c>
      <c r="AN2454" s="87" t="str">
        <f>IF(AND(Table1[[#This Row],[Completed Date]]&gt;="07/01/2019"+0,Table1[[#This Row],[Completed Date]]&lt;="6/30/2020"+0),"FY 19-20",IF(AND(Table1[[#This Row],[Completed Date]]&gt;="07/01/2018"+0,Table1[[#This Row],[Completed Date]]&lt;="6/30/2019"+0),"FY 18-19",""))</f>
        <v/>
      </c>
      <c r="AO2454" s="152" t="str">
        <f>IFERROR(FIND("R",Table1[[#This Row],[FS_Priority]]),"")</f>
        <v/>
      </c>
    </row>
    <row r="2455" spans="1:41" hidden="1" x14ac:dyDescent="0.25">
      <c r="A2455" s="202" t="s">
        <v>119</v>
      </c>
      <c r="B2455" s="202" t="s">
        <v>119</v>
      </c>
      <c r="C2455" s="202" t="s">
        <v>295</v>
      </c>
      <c r="D2455" s="213" t="b">
        <v>0</v>
      </c>
      <c r="E2455" s="202" t="s">
        <v>4804</v>
      </c>
      <c r="F2455" s="202" t="s">
        <v>2887</v>
      </c>
      <c r="G2455" s="202" t="s">
        <v>120</v>
      </c>
      <c r="H2455" s="202" t="s">
        <v>295</v>
      </c>
      <c r="I2455" s="202" t="s">
        <v>295</v>
      </c>
      <c r="J2455" s="202" t="s">
        <v>5001</v>
      </c>
      <c r="K2455" s="202" t="s">
        <v>3793</v>
      </c>
      <c r="L2455" s="202" t="s">
        <v>332</v>
      </c>
      <c r="M2455" s="202" t="s">
        <v>3927</v>
      </c>
      <c r="N2455" s="202" t="s">
        <v>295</v>
      </c>
      <c r="O2455" s="202" t="s">
        <v>269</v>
      </c>
      <c r="P2455" s="215">
        <v>17</v>
      </c>
      <c r="Q2455" s="202" t="s">
        <v>295</v>
      </c>
      <c r="R2455" s="202" t="s">
        <v>295</v>
      </c>
      <c r="S2455" s="213" t="b">
        <v>0</v>
      </c>
      <c r="T2455" s="215">
        <v>156405000</v>
      </c>
      <c r="V2455" s="212">
        <v>42095</v>
      </c>
      <c r="W2455" s="202" t="s">
        <v>3702</v>
      </c>
      <c r="X2455" s="214">
        <v>42552</v>
      </c>
      <c r="Y2455" s="214">
        <v>43371</v>
      </c>
      <c r="Z2455" s="202" t="s">
        <v>295</v>
      </c>
      <c r="AC2455" s="202" t="s">
        <v>295</v>
      </c>
      <c r="AE2455" s="202" t="s">
        <v>295</v>
      </c>
      <c r="AF2455" s="202" t="s">
        <v>295</v>
      </c>
      <c r="AG2455" s="202" t="s">
        <v>295</v>
      </c>
      <c r="AH2455" s="167"/>
      <c r="AI2455" s="202" t="s">
        <v>295</v>
      </c>
      <c r="AJ2455" s="151" t="str">
        <f t="shared" si="38"/>
        <v>PD&amp;C</v>
      </c>
      <c r="AK2455" s="151" t="b">
        <f>ISNUMBER(SEARCH("IRT",Table1[[#This Row],[Current_Status]]))</f>
        <v>0</v>
      </c>
      <c r="AL2455" s="152">
        <f>YEAR(Table1[[#This Row],[Project_Initiated]])</f>
        <v>2015</v>
      </c>
      <c r="AM2455" s="87">
        <v>43800</v>
      </c>
      <c r="AN2455" s="87" t="str">
        <f>IF(AND(Table1[[#This Row],[Completed Date]]&gt;="07/01/2019"+0,Table1[[#This Row],[Completed Date]]&lt;="6/30/2020"+0),"FY 19-20",IF(AND(Table1[[#This Row],[Completed Date]]&gt;="07/01/2018"+0,Table1[[#This Row],[Completed Date]]&lt;="6/30/2019"+0),"FY 18-19",""))</f>
        <v/>
      </c>
      <c r="AO2455" s="152" t="str">
        <f>IFERROR(FIND("R",Table1[[#This Row],[FS_Priority]]),"")</f>
        <v/>
      </c>
    </row>
    <row r="2456" spans="1:41" hidden="1" x14ac:dyDescent="0.25">
      <c r="A2456" s="202" t="s">
        <v>113</v>
      </c>
      <c r="B2456" s="202" t="s">
        <v>113</v>
      </c>
      <c r="C2456" s="202" t="s">
        <v>295</v>
      </c>
      <c r="D2456" s="213" t="b">
        <v>0</v>
      </c>
      <c r="E2456" s="202" t="s">
        <v>4804</v>
      </c>
      <c r="F2456" s="202" t="s">
        <v>114</v>
      </c>
      <c r="G2456" s="202" t="s">
        <v>115</v>
      </c>
      <c r="H2456" s="202" t="s">
        <v>116</v>
      </c>
      <c r="I2456" s="202" t="s">
        <v>295</v>
      </c>
      <c r="J2456" s="202" t="s">
        <v>3835</v>
      </c>
      <c r="K2456" s="202" t="s">
        <v>3793</v>
      </c>
      <c r="L2456" s="202" t="s">
        <v>332</v>
      </c>
      <c r="M2456" s="202" t="s">
        <v>3927</v>
      </c>
      <c r="N2456" s="202" t="s">
        <v>295</v>
      </c>
      <c r="O2456" s="202" t="s">
        <v>3790</v>
      </c>
      <c r="P2456" s="215">
        <v>19</v>
      </c>
      <c r="Q2456" s="202" t="s">
        <v>295</v>
      </c>
      <c r="R2456" s="202" t="s">
        <v>295</v>
      </c>
      <c r="S2456" s="213" t="b">
        <v>0</v>
      </c>
      <c r="T2456" s="215">
        <v>38560000</v>
      </c>
      <c r="V2456" s="212">
        <v>42222</v>
      </c>
      <c r="W2456" s="202" t="s">
        <v>4520</v>
      </c>
      <c r="X2456" s="214">
        <v>43466</v>
      </c>
      <c r="Y2456" s="214">
        <v>43891</v>
      </c>
      <c r="Z2456" s="202" t="s">
        <v>295</v>
      </c>
      <c r="AC2456" s="202" t="s">
        <v>295</v>
      </c>
      <c r="AE2456" s="202" t="s">
        <v>295</v>
      </c>
      <c r="AF2456" s="202" t="s">
        <v>295</v>
      </c>
      <c r="AG2456" s="202" t="s">
        <v>295</v>
      </c>
      <c r="AH2456" s="167"/>
      <c r="AI2456" s="202" t="s">
        <v>295</v>
      </c>
      <c r="AJ2456" s="151" t="str">
        <f t="shared" si="38"/>
        <v>PD&amp;C</v>
      </c>
      <c r="AK2456" s="151" t="b">
        <f>ISNUMBER(SEARCH("IRT",Table1[[#This Row],[Current_Status]]))</f>
        <v>0</v>
      </c>
      <c r="AL2456" s="152">
        <f>YEAR(Table1[[#This Row],[Project_Initiated]])</f>
        <v>2015</v>
      </c>
      <c r="AM2456" s="87">
        <v>43800</v>
      </c>
      <c r="AN2456" s="87" t="str">
        <f>IF(AND(Table1[[#This Row],[Completed Date]]&gt;="07/01/2019"+0,Table1[[#This Row],[Completed Date]]&lt;="6/30/2020"+0),"FY 19-20",IF(AND(Table1[[#This Row],[Completed Date]]&gt;="07/01/2018"+0,Table1[[#This Row],[Completed Date]]&lt;="6/30/2019"+0),"FY 18-19",""))</f>
        <v/>
      </c>
      <c r="AO2456" s="152" t="str">
        <f>IFERROR(FIND("R",Table1[[#This Row],[FS_Priority]]),"")</f>
        <v/>
      </c>
    </row>
    <row r="2457" spans="1:41" hidden="1" x14ac:dyDescent="0.25">
      <c r="A2457" s="202" t="s">
        <v>123</v>
      </c>
      <c r="B2457" s="202" t="s">
        <v>123</v>
      </c>
      <c r="C2457" s="202" t="s">
        <v>295</v>
      </c>
      <c r="D2457" s="213" t="b">
        <v>0</v>
      </c>
      <c r="E2457" s="202" t="s">
        <v>4804</v>
      </c>
      <c r="F2457" s="202" t="s">
        <v>124</v>
      </c>
      <c r="G2457" s="202" t="s">
        <v>4380</v>
      </c>
      <c r="H2457" s="202" t="s">
        <v>378</v>
      </c>
      <c r="I2457" s="202" t="s">
        <v>295</v>
      </c>
      <c r="J2457" s="202" t="s">
        <v>3826</v>
      </c>
      <c r="K2457" s="202" t="s">
        <v>3793</v>
      </c>
      <c r="L2457" s="202" t="s">
        <v>332</v>
      </c>
      <c r="M2457" s="202" t="s">
        <v>33</v>
      </c>
      <c r="N2457" s="202" t="s">
        <v>295</v>
      </c>
      <c r="O2457" s="202" t="s">
        <v>377</v>
      </c>
      <c r="P2457" s="215">
        <v>16</v>
      </c>
      <c r="Q2457" s="202" t="s">
        <v>295</v>
      </c>
      <c r="R2457" s="202" t="s">
        <v>295</v>
      </c>
      <c r="S2457" s="213" t="b">
        <v>0</v>
      </c>
      <c r="T2457" s="215">
        <v>18179000</v>
      </c>
      <c r="V2457" s="212">
        <v>42353</v>
      </c>
      <c r="W2457" s="202" t="s">
        <v>32</v>
      </c>
      <c r="X2457" s="214">
        <v>43831</v>
      </c>
      <c r="Y2457" s="214">
        <v>44501</v>
      </c>
      <c r="Z2457" s="202" t="s">
        <v>295</v>
      </c>
      <c r="AC2457" s="202" t="s">
        <v>295</v>
      </c>
      <c r="AE2457" s="202" t="s">
        <v>295</v>
      </c>
      <c r="AF2457" s="202" t="s">
        <v>295</v>
      </c>
      <c r="AG2457" s="202" t="s">
        <v>295</v>
      </c>
      <c r="AH2457" s="167"/>
      <c r="AI2457" s="202" t="s">
        <v>295</v>
      </c>
      <c r="AJ2457" s="151" t="str">
        <f t="shared" si="38"/>
        <v>PD&amp;C</v>
      </c>
      <c r="AK2457" s="151" t="b">
        <f>ISNUMBER(SEARCH("IRT",Table1[[#This Row],[Current_Status]]))</f>
        <v>0</v>
      </c>
      <c r="AL2457" s="152">
        <f>YEAR(Table1[[#This Row],[Project_Initiated]])</f>
        <v>2015</v>
      </c>
      <c r="AM2457" s="87">
        <v>43800</v>
      </c>
      <c r="AN2457" s="87" t="str">
        <f>IF(AND(Table1[[#This Row],[Completed Date]]&gt;="07/01/2019"+0,Table1[[#This Row],[Completed Date]]&lt;="6/30/2020"+0),"FY 19-20",IF(AND(Table1[[#This Row],[Completed Date]]&gt;="07/01/2018"+0,Table1[[#This Row],[Completed Date]]&lt;="6/30/2019"+0),"FY 18-19",""))</f>
        <v/>
      </c>
      <c r="AO2457" s="152" t="str">
        <f>IFERROR(FIND("R",Table1[[#This Row],[FS_Priority]]),"")</f>
        <v/>
      </c>
    </row>
    <row r="2458" spans="1:41" hidden="1" x14ac:dyDescent="0.25">
      <c r="A2458" s="202" t="s">
        <v>136</v>
      </c>
      <c r="B2458" s="202" t="s">
        <v>136</v>
      </c>
      <c r="C2458" s="202" t="s">
        <v>295</v>
      </c>
      <c r="D2458" s="213" t="b">
        <v>0</v>
      </c>
      <c r="E2458" s="202" t="s">
        <v>4788</v>
      </c>
      <c r="F2458" s="202" t="s">
        <v>137</v>
      </c>
      <c r="G2458" s="202" t="s">
        <v>138</v>
      </c>
      <c r="H2458" s="202" t="s">
        <v>295</v>
      </c>
      <c r="I2458" s="202" t="s">
        <v>295</v>
      </c>
      <c r="J2458" s="202" t="s">
        <v>3835</v>
      </c>
      <c r="K2458" s="202" t="s">
        <v>84</v>
      </c>
      <c r="L2458" s="202" t="s">
        <v>33</v>
      </c>
      <c r="M2458" s="202" t="s">
        <v>3929</v>
      </c>
      <c r="N2458" s="202" t="s">
        <v>295</v>
      </c>
      <c r="O2458" s="202" t="s">
        <v>177</v>
      </c>
      <c r="P2458" s="215">
        <v>4</v>
      </c>
      <c r="Q2458" s="202" t="s">
        <v>295</v>
      </c>
      <c r="R2458" s="202" t="s">
        <v>295</v>
      </c>
      <c r="S2458" s="213" t="b">
        <v>0</v>
      </c>
      <c r="T2458" s="215">
        <v>194000</v>
      </c>
      <c r="V2458" s="212">
        <v>42220</v>
      </c>
      <c r="W2458" s="202" t="s">
        <v>38</v>
      </c>
      <c r="X2458" s="214">
        <v>43739</v>
      </c>
      <c r="Y2458" s="214">
        <v>43800</v>
      </c>
      <c r="Z2458" s="202" t="s">
        <v>295</v>
      </c>
      <c r="AC2458" s="202" t="s">
        <v>295</v>
      </c>
      <c r="AE2458" s="202" t="s">
        <v>295</v>
      </c>
      <c r="AF2458" s="202" t="s">
        <v>295</v>
      </c>
      <c r="AG2458" s="202" t="s">
        <v>295</v>
      </c>
      <c r="AH2458" s="167"/>
      <c r="AI2458" s="202" t="s">
        <v>295</v>
      </c>
      <c r="AJ2458" s="151" t="str">
        <f t="shared" si="38"/>
        <v>PD&amp;C</v>
      </c>
      <c r="AK2458" s="151" t="b">
        <f>ISNUMBER(SEARCH("IRT",Table1[[#This Row],[Current_Status]]))</f>
        <v>0</v>
      </c>
      <c r="AL2458" s="152">
        <f>YEAR(Table1[[#This Row],[Project_Initiated]])</f>
        <v>2015</v>
      </c>
      <c r="AM2458" s="87">
        <v>43800</v>
      </c>
      <c r="AN2458" s="87" t="str">
        <f>IF(AND(Table1[[#This Row],[Completed Date]]&gt;="07/01/2019"+0,Table1[[#This Row],[Completed Date]]&lt;="6/30/2020"+0),"FY 19-20",IF(AND(Table1[[#This Row],[Completed Date]]&gt;="07/01/2018"+0,Table1[[#This Row],[Completed Date]]&lt;="6/30/2019"+0),"FY 18-19",""))</f>
        <v/>
      </c>
      <c r="AO2458" s="152" t="str">
        <f>IFERROR(FIND("R",Table1[[#This Row],[FS_Priority]]),"")</f>
        <v/>
      </c>
    </row>
    <row r="2459" spans="1:41" hidden="1" x14ac:dyDescent="0.25">
      <c r="A2459" s="202" t="s">
        <v>131</v>
      </c>
      <c r="B2459" s="202" t="s">
        <v>131</v>
      </c>
      <c r="C2459" s="202" t="s">
        <v>295</v>
      </c>
      <c r="D2459" s="213" t="b">
        <v>0</v>
      </c>
      <c r="E2459" s="202" t="s">
        <v>4788</v>
      </c>
      <c r="F2459" s="202" t="s">
        <v>132</v>
      </c>
      <c r="G2459" s="202" t="s">
        <v>133</v>
      </c>
      <c r="H2459" s="202" t="s">
        <v>116</v>
      </c>
      <c r="I2459" s="202" t="s">
        <v>295</v>
      </c>
      <c r="J2459" s="202" t="s">
        <v>3835</v>
      </c>
      <c r="K2459" s="202" t="s">
        <v>84</v>
      </c>
      <c r="L2459" s="202" t="s">
        <v>33</v>
      </c>
      <c r="M2459" s="202" t="s">
        <v>3927</v>
      </c>
      <c r="N2459" s="202" t="s">
        <v>295</v>
      </c>
      <c r="O2459" s="202" t="s">
        <v>3790</v>
      </c>
      <c r="P2459" s="215">
        <v>20</v>
      </c>
      <c r="Q2459" s="202" t="s">
        <v>295</v>
      </c>
      <c r="R2459" s="202" t="s">
        <v>295</v>
      </c>
      <c r="S2459" s="213" t="b">
        <v>0</v>
      </c>
      <c r="T2459" s="215">
        <v>23547000</v>
      </c>
      <c r="V2459" s="212">
        <v>42258</v>
      </c>
      <c r="W2459" s="202" t="s">
        <v>3150</v>
      </c>
      <c r="X2459" s="214">
        <v>43467</v>
      </c>
      <c r="Y2459" s="214">
        <v>44348</v>
      </c>
      <c r="Z2459" s="202" t="s">
        <v>295</v>
      </c>
      <c r="AC2459" s="202" t="s">
        <v>295</v>
      </c>
      <c r="AE2459" s="202" t="s">
        <v>295</v>
      </c>
      <c r="AF2459" s="202" t="s">
        <v>295</v>
      </c>
      <c r="AG2459" s="202" t="s">
        <v>295</v>
      </c>
      <c r="AH2459" s="167"/>
      <c r="AI2459" s="202" t="s">
        <v>295</v>
      </c>
      <c r="AJ2459" s="151" t="str">
        <f t="shared" si="38"/>
        <v>PD&amp;C</v>
      </c>
      <c r="AK2459" s="151" t="b">
        <f>ISNUMBER(SEARCH("IRT",Table1[[#This Row],[Current_Status]]))</f>
        <v>0</v>
      </c>
      <c r="AL2459" s="152">
        <f>YEAR(Table1[[#This Row],[Project_Initiated]])</f>
        <v>2015</v>
      </c>
      <c r="AM2459" s="87">
        <v>43800</v>
      </c>
      <c r="AN2459" s="87" t="str">
        <f>IF(AND(Table1[[#This Row],[Completed Date]]&gt;="07/01/2019"+0,Table1[[#This Row],[Completed Date]]&lt;="6/30/2020"+0),"FY 19-20",IF(AND(Table1[[#This Row],[Completed Date]]&gt;="07/01/2018"+0,Table1[[#This Row],[Completed Date]]&lt;="6/30/2019"+0),"FY 18-19",""))</f>
        <v/>
      </c>
      <c r="AO2459" s="152" t="str">
        <f>IFERROR(FIND("R",Table1[[#This Row],[FS_Priority]]),"")</f>
        <v/>
      </c>
    </row>
    <row r="2460" spans="1:41" hidden="1" x14ac:dyDescent="0.25">
      <c r="A2460" s="202" t="s">
        <v>4432</v>
      </c>
      <c r="B2460" s="202" t="s">
        <v>4432</v>
      </c>
      <c r="C2460" s="202" t="s">
        <v>295</v>
      </c>
      <c r="D2460" s="213" t="b">
        <v>0</v>
      </c>
      <c r="E2460" s="202" t="s">
        <v>4788</v>
      </c>
      <c r="F2460" s="202" t="s">
        <v>4439</v>
      </c>
      <c r="G2460" s="202" t="s">
        <v>130</v>
      </c>
      <c r="H2460" s="202" t="s">
        <v>295</v>
      </c>
      <c r="I2460" s="202" t="s">
        <v>295</v>
      </c>
      <c r="J2460" s="202" t="s">
        <v>5227</v>
      </c>
      <c r="K2460" s="202" t="s">
        <v>84</v>
      </c>
      <c r="L2460" s="202" t="s">
        <v>33</v>
      </c>
      <c r="M2460" s="202" t="s">
        <v>88</v>
      </c>
      <c r="N2460" s="202" t="s">
        <v>295</v>
      </c>
      <c r="O2460" s="202" t="s">
        <v>99</v>
      </c>
      <c r="P2460" s="215">
        <v>18</v>
      </c>
      <c r="Q2460" s="202" t="s">
        <v>295</v>
      </c>
      <c r="R2460" s="202" t="s">
        <v>295</v>
      </c>
      <c r="S2460" s="213" t="b">
        <v>0</v>
      </c>
      <c r="T2460" s="215">
        <v>2842000</v>
      </c>
      <c r="V2460" s="212">
        <v>42340</v>
      </c>
      <c r="W2460" s="202" t="s">
        <v>74</v>
      </c>
      <c r="X2460" s="214">
        <v>43983</v>
      </c>
      <c r="Y2460" s="214">
        <v>44013</v>
      </c>
      <c r="Z2460" s="202" t="s">
        <v>295</v>
      </c>
      <c r="AC2460" s="202" t="s">
        <v>295</v>
      </c>
      <c r="AE2460" s="202" t="s">
        <v>295</v>
      </c>
      <c r="AF2460" s="202" t="s">
        <v>295</v>
      </c>
      <c r="AG2460" s="202" t="s">
        <v>295</v>
      </c>
      <c r="AH2460" s="167"/>
      <c r="AI2460" s="202" t="s">
        <v>295</v>
      </c>
      <c r="AJ2460" s="151" t="str">
        <f t="shared" si="38"/>
        <v>PD&amp;C</v>
      </c>
      <c r="AK2460" s="151" t="b">
        <f>ISNUMBER(SEARCH("IRT",Table1[[#This Row],[Current_Status]]))</f>
        <v>0</v>
      </c>
      <c r="AL2460" s="152">
        <f>YEAR(Table1[[#This Row],[Project_Initiated]])</f>
        <v>2015</v>
      </c>
      <c r="AM2460" s="87">
        <v>43800</v>
      </c>
      <c r="AN2460" s="87" t="str">
        <f>IF(AND(Table1[[#This Row],[Completed Date]]&gt;="07/01/2019"+0,Table1[[#This Row],[Completed Date]]&lt;="6/30/2020"+0),"FY 19-20",IF(AND(Table1[[#This Row],[Completed Date]]&gt;="07/01/2018"+0,Table1[[#This Row],[Completed Date]]&lt;="6/30/2019"+0),"FY 18-19",""))</f>
        <v/>
      </c>
      <c r="AO2460" s="152" t="str">
        <f>IFERROR(FIND("R",Table1[[#This Row],[FS_Priority]]),"")</f>
        <v/>
      </c>
    </row>
    <row r="2461" spans="1:41" hidden="1" x14ac:dyDescent="0.25">
      <c r="A2461" s="202" t="s">
        <v>4430</v>
      </c>
      <c r="B2461" s="202" t="s">
        <v>4430</v>
      </c>
      <c r="C2461" s="202" t="s">
        <v>295</v>
      </c>
      <c r="D2461" s="213" t="b">
        <v>0</v>
      </c>
      <c r="E2461" s="202" t="s">
        <v>4788</v>
      </c>
      <c r="F2461" s="202" t="s">
        <v>4438</v>
      </c>
      <c r="G2461" s="202" t="s">
        <v>130</v>
      </c>
      <c r="H2461" s="202" t="s">
        <v>295</v>
      </c>
      <c r="I2461" s="202" t="s">
        <v>295</v>
      </c>
      <c r="J2461" s="202" t="s">
        <v>3847</v>
      </c>
      <c r="K2461" s="202" t="s">
        <v>84</v>
      </c>
      <c r="L2461" s="202" t="s">
        <v>33</v>
      </c>
      <c r="M2461" s="202" t="s">
        <v>88</v>
      </c>
      <c r="N2461" s="202" t="s">
        <v>295</v>
      </c>
      <c r="O2461" s="202" t="s">
        <v>99</v>
      </c>
      <c r="P2461" s="215">
        <v>18</v>
      </c>
      <c r="Q2461" s="202" t="s">
        <v>295</v>
      </c>
      <c r="R2461" s="202" t="s">
        <v>295</v>
      </c>
      <c r="S2461" s="213" t="b">
        <v>0</v>
      </c>
      <c r="V2461" s="212">
        <v>42340</v>
      </c>
      <c r="W2461" s="202" t="s">
        <v>57</v>
      </c>
      <c r="X2461"/>
      <c r="Z2461" s="202" t="s">
        <v>295</v>
      </c>
      <c r="AC2461" s="202" t="s">
        <v>295</v>
      </c>
      <c r="AE2461" s="202" t="s">
        <v>295</v>
      </c>
      <c r="AF2461" s="202" t="s">
        <v>295</v>
      </c>
      <c r="AG2461" s="202" t="s">
        <v>295</v>
      </c>
      <c r="AH2461" s="167"/>
      <c r="AI2461" s="202" t="s">
        <v>295</v>
      </c>
      <c r="AJ2461" s="151" t="str">
        <f t="shared" si="38"/>
        <v>PD&amp;C</v>
      </c>
      <c r="AK2461" s="151" t="b">
        <f>ISNUMBER(SEARCH("IRT",Table1[[#This Row],[Current_Status]]))</f>
        <v>0</v>
      </c>
      <c r="AL2461" s="152">
        <f>YEAR(Table1[[#This Row],[Project_Initiated]])</f>
        <v>2015</v>
      </c>
      <c r="AM2461" s="87">
        <v>43800</v>
      </c>
      <c r="AN2461" s="87" t="str">
        <f>IF(AND(Table1[[#This Row],[Completed Date]]&gt;="07/01/2019"+0,Table1[[#This Row],[Completed Date]]&lt;="6/30/2020"+0),"FY 19-20",IF(AND(Table1[[#This Row],[Completed Date]]&gt;="07/01/2018"+0,Table1[[#This Row],[Completed Date]]&lt;="6/30/2019"+0),"FY 18-19",""))</f>
        <v/>
      </c>
      <c r="AO2461" s="152" t="str">
        <f>IFERROR(FIND("R",Table1[[#This Row],[FS_Priority]]),"")</f>
        <v/>
      </c>
    </row>
    <row r="2462" spans="1:41" hidden="1" x14ac:dyDescent="0.25">
      <c r="A2462" s="202" t="s">
        <v>4431</v>
      </c>
      <c r="B2462" s="202" t="s">
        <v>4431</v>
      </c>
      <c r="C2462" s="202" t="s">
        <v>295</v>
      </c>
      <c r="D2462" s="213" t="b">
        <v>0</v>
      </c>
      <c r="E2462" s="202" t="s">
        <v>4788</v>
      </c>
      <c r="F2462" s="202" t="s">
        <v>4437</v>
      </c>
      <c r="G2462" s="202" t="s">
        <v>130</v>
      </c>
      <c r="H2462" s="202" t="s">
        <v>295</v>
      </c>
      <c r="I2462" s="202" t="s">
        <v>295</v>
      </c>
      <c r="J2462" s="202" t="s">
        <v>3847</v>
      </c>
      <c r="K2462" s="202" t="s">
        <v>84</v>
      </c>
      <c r="L2462" s="202" t="s">
        <v>33</v>
      </c>
      <c r="M2462" s="202" t="s">
        <v>88</v>
      </c>
      <c r="N2462" s="202" t="s">
        <v>295</v>
      </c>
      <c r="O2462" s="202" t="s">
        <v>99</v>
      </c>
      <c r="P2462" s="215">
        <v>19</v>
      </c>
      <c r="Q2462" s="202" t="s">
        <v>295</v>
      </c>
      <c r="R2462" s="202" t="s">
        <v>295</v>
      </c>
      <c r="S2462" s="213" t="b">
        <v>0</v>
      </c>
      <c r="V2462" s="212">
        <v>42340</v>
      </c>
      <c r="W2462" s="202" t="s">
        <v>57</v>
      </c>
      <c r="X2462"/>
      <c r="Z2462" s="202" t="s">
        <v>295</v>
      </c>
      <c r="AC2462" s="202" t="s">
        <v>295</v>
      </c>
      <c r="AE2462" s="202" t="s">
        <v>295</v>
      </c>
      <c r="AF2462" s="202" t="s">
        <v>295</v>
      </c>
      <c r="AG2462" s="202" t="s">
        <v>295</v>
      </c>
      <c r="AH2462" s="167"/>
      <c r="AI2462" s="202" t="s">
        <v>295</v>
      </c>
      <c r="AJ2462" s="151" t="str">
        <f t="shared" si="38"/>
        <v>PD&amp;C</v>
      </c>
      <c r="AK2462" s="151" t="b">
        <f>ISNUMBER(SEARCH("IRT",Table1[[#This Row],[Current_Status]]))</f>
        <v>0</v>
      </c>
      <c r="AL2462" s="152">
        <f>YEAR(Table1[[#This Row],[Project_Initiated]])</f>
        <v>2015</v>
      </c>
      <c r="AM2462" s="87">
        <v>43800</v>
      </c>
      <c r="AN2462" s="87" t="str">
        <f>IF(AND(Table1[[#This Row],[Completed Date]]&gt;="07/01/2019"+0,Table1[[#This Row],[Completed Date]]&lt;="6/30/2020"+0),"FY 19-20",IF(AND(Table1[[#This Row],[Completed Date]]&gt;="07/01/2018"+0,Table1[[#This Row],[Completed Date]]&lt;="6/30/2019"+0),"FY 18-19",""))</f>
        <v/>
      </c>
      <c r="AO2462" s="152" t="str">
        <f>IFERROR(FIND("R",Table1[[#This Row],[FS_Priority]]),"")</f>
        <v/>
      </c>
    </row>
    <row r="2463" spans="1:41" hidden="1" x14ac:dyDescent="0.25">
      <c r="A2463" s="202" t="s">
        <v>128</v>
      </c>
      <c r="B2463" s="202" t="s">
        <v>128</v>
      </c>
      <c r="C2463" s="202" t="s">
        <v>295</v>
      </c>
      <c r="D2463" s="213" t="b">
        <v>0</v>
      </c>
      <c r="E2463" s="202" t="s">
        <v>4788</v>
      </c>
      <c r="F2463" s="202" t="s">
        <v>129</v>
      </c>
      <c r="G2463" s="202" t="s">
        <v>4380</v>
      </c>
      <c r="H2463" s="202" t="s">
        <v>378</v>
      </c>
      <c r="I2463" s="202" t="s">
        <v>295</v>
      </c>
      <c r="J2463" s="202" t="s">
        <v>3826</v>
      </c>
      <c r="K2463" s="202" t="s">
        <v>84</v>
      </c>
      <c r="L2463" s="202" t="s">
        <v>33</v>
      </c>
      <c r="M2463" s="202" t="s">
        <v>33</v>
      </c>
      <c r="N2463" s="202" t="s">
        <v>295</v>
      </c>
      <c r="O2463" s="202" t="s">
        <v>377</v>
      </c>
      <c r="P2463" s="215">
        <v>16</v>
      </c>
      <c r="Q2463" s="202" t="s">
        <v>295</v>
      </c>
      <c r="R2463" s="202" t="s">
        <v>295</v>
      </c>
      <c r="S2463" s="213" t="b">
        <v>0</v>
      </c>
      <c r="T2463" s="215">
        <v>8837000</v>
      </c>
      <c r="V2463" s="212">
        <v>42402</v>
      </c>
      <c r="W2463" s="202" t="s">
        <v>32</v>
      </c>
      <c r="X2463" s="214">
        <v>43831</v>
      </c>
      <c r="Y2463" s="214">
        <v>44501</v>
      </c>
      <c r="Z2463" s="202" t="s">
        <v>295</v>
      </c>
      <c r="AC2463" s="202" t="s">
        <v>295</v>
      </c>
      <c r="AE2463" s="202" t="s">
        <v>295</v>
      </c>
      <c r="AF2463" s="202" t="s">
        <v>295</v>
      </c>
      <c r="AG2463" s="202" t="s">
        <v>295</v>
      </c>
      <c r="AH2463" s="167"/>
      <c r="AI2463" s="202" t="s">
        <v>295</v>
      </c>
      <c r="AJ2463" s="151" t="str">
        <f t="shared" si="38"/>
        <v>PD&amp;C</v>
      </c>
      <c r="AK2463" s="151" t="b">
        <f>ISNUMBER(SEARCH("IRT",Table1[[#This Row],[Current_Status]]))</f>
        <v>0</v>
      </c>
      <c r="AL2463" s="152">
        <f>YEAR(Table1[[#This Row],[Project_Initiated]])</f>
        <v>2016</v>
      </c>
      <c r="AM2463" s="87">
        <v>43800</v>
      </c>
      <c r="AN2463" s="87" t="str">
        <f>IF(AND(Table1[[#This Row],[Completed Date]]&gt;="07/01/2019"+0,Table1[[#This Row],[Completed Date]]&lt;="6/30/2020"+0),"FY 19-20",IF(AND(Table1[[#This Row],[Completed Date]]&gt;="07/01/2018"+0,Table1[[#This Row],[Completed Date]]&lt;="6/30/2019"+0),"FY 18-19",""))</f>
        <v/>
      </c>
      <c r="AO2463" s="152" t="str">
        <f>IFERROR(FIND("R",Table1[[#This Row],[FS_Priority]]),"")</f>
        <v/>
      </c>
    </row>
    <row r="2464" spans="1:41" hidden="1" x14ac:dyDescent="0.25">
      <c r="A2464" s="202" t="s">
        <v>170</v>
      </c>
      <c r="B2464" s="202" t="s">
        <v>170</v>
      </c>
      <c r="C2464" s="202" t="s">
        <v>295</v>
      </c>
      <c r="D2464" s="213" t="b">
        <v>0</v>
      </c>
      <c r="E2464" s="202" t="s">
        <v>267</v>
      </c>
      <c r="F2464" s="202" t="s">
        <v>5246</v>
      </c>
      <c r="G2464" s="202" t="s">
        <v>4150</v>
      </c>
      <c r="H2464" s="202" t="s">
        <v>295</v>
      </c>
      <c r="I2464" s="202" t="s">
        <v>295</v>
      </c>
      <c r="J2464" s="202" t="s">
        <v>44</v>
      </c>
      <c r="K2464" s="202" t="s">
        <v>37</v>
      </c>
      <c r="L2464" s="202" t="s">
        <v>478</v>
      </c>
      <c r="M2464" s="202" t="s">
        <v>110</v>
      </c>
      <c r="N2464" s="202" t="s">
        <v>295</v>
      </c>
      <c r="O2464" s="202" t="s">
        <v>177</v>
      </c>
      <c r="P2464" s="215">
        <v>11</v>
      </c>
      <c r="Q2464" s="202" t="s">
        <v>295</v>
      </c>
      <c r="R2464" s="202" t="s">
        <v>295</v>
      </c>
      <c r="S2464" s="213" t="b">
        <v>0</v>
      </c>
      <c r="T2464" s="215">
        <v>432510</v>
      </c>
      <c r="V2464" s="212">
        <v>42425</v>
      </c>
      <c r="W2464" s="202" t="s">
        <v>44</v>
      </c>
      <c r="X2464"/>
      <c r="Z2464" s="202" t="s">
        <v>295</v>
      </c>
      <c r="AC2464" s="202" t="s">
        <v>295</v>
      </c>
      <c r="AE2464" s="202" t="s">
        <v>295</v>
      </c>
      <c r="AF2464" s="202" t="s">
        <v>295</v>
      </c>
      <c r="AG2464" s="202" t="s">
        <v>295</v>
      </c>
      <c r="AH2464" s="167"/>
      <c r="AI2464" s="202" t="s">
        <v>295</v>
      </c>
      <c r="AJ2464" s="151" t="str">
        <f t="shared" si="38"/>
        <v>PD&amp;C</v>
      </c>
      <c r="AK2464" s="151" t="b">
        <f>ISNUMBER(SEARCH("IRT",Table1[[#This Row],[Current_Status]]))</f>
        <v>0</v>
      </c>
      <c r="AL2464" s="152">
        <f>YEAR(Table1[[#This Row],[Project_Initiated]])</f>
        <v>2016</v>
      </c>
      <c r="AM2464" s="87">
        <v>43800</v>
      </c>
      <c r="AN2464" s="87" t="str">
        <f>IF(AND(Table1[[#This Row],[Completed Date]]&gt;="07/01/2019"+0,Table1[[#This Row],[Completed Date]]&lt;="6/30/2020"+0),"FY 19-20",IF(AND(Table1[[#This Row],[Completed Date]]&gt;="07/01/2018"+0,Table1[[#This Row],[Completed Date]]&lt;="6/30/2019"+0),"FY 18-19",""))</f>
        <v/>
      </c>
      <c r="AO2464" s="152" t="str">
        <f>IFERROR(FIND("R",Table1[[#This Row],[FS_Priority]]),"")</f>
        <v/>
      </c>
    </row>
    <row r="2465" spans="1:41" hidden="1" x14ac:dyDescent="0.25">
      <c r="A2465" s="202" t="s">
        <v>180</v>
      </c>
      <c r="B2465" s="202" t="s">
        <v>180</v>
      </c>
      <c r="C2465" s="202" t="s">
        <v>295</v>
      </c>
      <c r="D2465" s="213" t="b">
        <v>0</v>
      </c>
      <c r="E2465" s="202" t="s">
        <v>267</v>
      </c>
      <c r="F2465" s="202" t="s">
        <v>5247</v>
      </c>
      <c r="G2465" s="202" t="s">
        <v>4151</v>
      </c>
      <c r="H2465" s="202" t="s">
        <v>481</v>
      </c>
      <c r="I2465" s="202" t="s">
        <v>295</v>
      </c>
      <c r="J2465" s="202" t="s">
        <v>4927</v>
      </c>
      <c r="K2465" s="202" t="s">
        <v>37</v>
      </c>
      <c r="L2465" s="202" t="s">
        <v>478</v>
      </c>
      <c r="M2465" s="202" t="s">
        <v>4152</v>
      </c>
      <c r="N2465" s="202" t="s">
        <v>295</v>
      </c>
      <c r="O2465" s="202" t="s">
        <v>177</v>
      </c>
      <c r="P2465" s="215">
        <v>35</v>
      </c>
      <c r="Q2465" s="202" t="s">
        <v>295</v>
      </c>
      <c r="R2465" s="202" t="s">
        <v>295</v>
      </c>
      <c r="S2465" s="213" t="b">
        <v>0</v>
      </c>
      <c r="T2465" s="215">
        <v>110000</v>
      </c>
      <c r="V2465" s="212">
        <v>42480</v>
      </c>
      <c r="W2465" s="202" t="s">
        <v>5228</v>
      </c>
      <c r="X2465"/>
      <c r="Z2465" s="202" t="s">
        <v>295</v>
      </c>
      <c r="AC2465" s="202" t="s">
        <v>295</v>
      </c>
      <c r="AE2465" s="202" t="s">
        <v>295</v>
      </c>
      <c r="AF2465" s="202" t="s">
        <v>295</v>
      </c>
      <c r="AG2465" s="202" t="s">
        <v>295</v>
      </c>
      <c r="AH2465" s="167"/>
      <c r="AI2465" s="202" t="s">
        <v>295</v>
      </c>
      <c r="AJ2465" s="151" t="str">
        <f t="shared" si="38"/>
        <v>PD&amp;C</v>
      </c>
      <c r="AK2465" s="151" t="b">
        <f>ISNUMBER(SEARCH("IRT",Table1[[#This Row],[Current_Status]]))</f>
        <v>0</v>
      </c>
      <c r="AL2465" s="152">
        <f>YEAR(Table1[[#This Row],[Project_Initiated]])</f>
        <v>2016</v>
      </c>
      <c r="AM2465" s="87">
        <v>43800</v>
      </c>
      <c r="AN2465" s="87" t="str">
        <f>IF(AND(Table1[[#This Row],[Completed Date]]&gt;="07/01/2019"+0,Table1[[#This Row],[Completed Date]]&lt;="6/30/2020"+0),"FY 19-20",IF(AND(Table1[[#This Row],[Completed Date]]&gt;="07/01/2018"+0,Table1[[#This Row],[Completed Date]]&lt;="6/30/2019"+0),"FY 18-19",""))</f>
        <v/>
      </c>
      <c r="AO2465" s="152" t="str">
        <f>IFERROR(FIND("R",Table1[[#This Row],[FS_Priority]]),"")</f>
        <v/>
      </c>
    </row>
    <row r="2466" spans="1:41" hidden="1" x14ac:dyDescent="0.25">
      <c r="A2466" s="202" t="s">
        <v>197</v>
      </c>
      <c r="B2466" s="202" t="s">
        <v>197</v>
      </c>
      <c r="C2466" s="202" t="s">
        <v>295</v>
      </c>
      <c r="D2466" s="213" t="b">
        <v>0</v>
      </c>
      <c r="E2466" s="202" t="s">
        <v>527</v>
      </c>
      <c r="F2466" s="202" t="s">
        <v>198</v>
      </c>
      <c r="G2466" s="202" t="s">
        <v>199</v>
      </c>
      <c r="H2466" s="202" t="s">
        <v>493</v>
      </c>
      <c r="I2466" s="202" t="s">
        <v>295</v>
      </c>
      <c r="J2466" s="202" t="s">
        <v>3785</v>
      </c>
      <c r="K2466" s="202" t="s">
        <v>2993</v>
      </c>
      <c r="L2466" s="202" t="s">
        <v>4180</v>
      </c>
      <c r="M2466" s="202" t="s">
        <v>4180</v>
      </c>
      <c r="N2466" s="202" t="s">
        <v>295</v>
      </c>
      <c r="O2466" s="202" t="s">
        <v>177</v>
      </c>
      <c r="P2466" s="215">
        <v>2</v>
      </c>
      <c r="Q2466" s="202" t="s">
        <v>295</v>
      </c>
      <c r="R2466" s="202" t="s">
        <v>295</v>
      </c>
      <c r="S2466" s="213" t="b">
        <v>0</v>
      </c>
      <c r="T2466" s="215">
        <v>22000</v>
      </c>
      <c r="V2466" s="212">
        <v>42502</v>
      </c>
      <c r="W2466" s="202" t="s">
        <v>68</v>
      </c>
      <c r="X2466"/>
      <c r="Z2466" s="202" t="s">
        <v>295</v>
      </c>
      <c r="AC2466" s="202" t="s">
        <v>295</v>
      </c>
      <c r="AE2466" s="202" t="s">
        <v>295</v>
      </c>
      <c r="AF2466" s="202" t="s">
        <v>295</v>
      </c>
      <c r="AG2466" s="202" t="s">
        <v>295</v>
      </c>
      <c r="AH2466" s="167"/>
      <c r="AI2466" s="202" t="s">
        <v>295</v>
      </c>
      <c r="AJ2466" s="151" t="str">
        <f t="shared" si="38"/>
        <v>PD&amp;C</v>
      </c>
      <c r="AK2466" s="151" t="b">
        <f>ISNUMBER(SEARCH("IRT",Table1[[#This Row],[Current_Status]]))</f>
        <v>0</v>
      </c>
      <c r="AL2466" s="152">
        <f>YEAR(Table1[[#This Row],[Project_Initiated]])</f>
        <v>2016</v>
      </c>
      <c r="AM2466" s="87">
        <v>43800</v>
      </c>
      <c r="AN2466" s="87" t="str">
        <f>IF(AND(Table1[[#This Row],[Completed Date]]&gt;="07/01/2019"+0,Table1[[#This Row],[Completed Date]]&lt;="6/30/2020"+0),"FY 19-20",IF(AND(Table1[[#This Row],[Completed Date]]&gt;="07/01/2018"+0,Table1[[#This Row],[Completed Date]]&lt;="6/30/2019"+0),"FY 18-19",""))</f>
        <v/>
      </c>
      <c r="AO2466" s="152" t="str">
        <f>IFERROR(FIND("R",Table1[[#This Row],[FS_Priority]]),"")</f>
        <v/>
      </c>
    </row>
    <row r="2467" spans="1:41" hidden="1" x14ac:dyDescent="0.25">
      <c r="A2467" s="202" t="s">
        <v>564</v>
      </c>
      <c r="B2467" s="202" t="s">
        <v>564</v>
      </c>
      <c r="C2467" s="202" t="s">
        <v>295</v>
      </c>
      <c r="D2467" s="213" t="b">
        <v>0</v>
      </c>
      <c r="E2467" s="202" t="s">
        <v>267</v>
      </c>
      <c r="F2467" s="202" t="s">
        <v>565</v>
      </c>
      <c r="G2467" s="202" t="s">
        <v>566</v>
      </c>
      <c r="H2467" s="202" t="s">
        <v>295</v>
      </c>
      <c r="I2467" s="202" t="s">
        <v>295</v>
      </c>
      <c r="J2467" s="202" t="s">
        <v>4204</v>
      </c>
      <c r="K2467" s="202" t="s">
        <v>37</v>
      </c>
      <c r="L2467" s="202" t="s">
        <v>478</v>
      </c>
      <c r="M2467" s="202" t="s">
        <v>567</v>
      </c>
      <c r="N2467" s="202" t="s">
        <v>295</v>
      </c>
      <c r="O2467" s="202" t="s">
        <v>568</v>
      </c>
      <c r="P2467" s="215">
        <v>99</v>
      </c>
      <c r="Q2467" s="202" t="s">
        <v>295</v>
      </c>
      <c r="R2467" s="202" t="s">
        <v>295</v>
      </c>
      <c r="S2467" s="213" t="b">
        <v>0</v>
      </c>
      <c r="T2467" s="215">
        <v>0</v>
      </c>
      <c r="V2467" s="167"/>
      <c r="W2467" s="202" t="s">
        <v>569</v>
      </c>
      <c r="X2467" s="214">
        <v>43709</v>
      </c>
      <c r="Y2467" s="214">
        <v>44013</v>
      </c>
      <c r="Z2467" s="202" t="s">
        <v>295</v>
      </c>
      <c r="AC2467" s="202" t="s">
        <v>295</v>
      </c>
      <c r="AE2467" s="202" t="s">
        <v>295</v>
      </c>
      <c r="AF2467" s="202" t="s">
        <v>295</v>
      </c>
      <c r="AG2467" s="202" t="s">
        <v>295</v>
      </c>
      <c r="AH2467" s="167"/>
      <c r="AI2467" s="202" t="s">
        <v>295</v>
      </c>
      <c r="AJ2467" s="151" t="str">
        <f t="shared" si="38"/>
        <v>PD&amp;C</v>
      </c>
      <c r="AK2467" s="151" t="b">
        <f>ISNUMBER(SEARCH("IRT",Table1[[#This Row],[Current_Status]]))</f>
        <v>0</v>
      </c>
      <c r="AL2467" s="152">
        <f>YEAR(Table1[[#This Row],[Project_Initiated]])</f>
        <v>1900</v>
      </c>
      <c r="AM2467" s="87">
        <v>43800</v>
      </c>
      <c r="AN2467" s="87" t="str">
        <f>IF(AND(Table1[[#This Row],[Completed Date]]&gt;="07/01/2019"+0,Table1[[#This Row],[Completed Date]]&lt;="6/30/2020"+0),"FY 19-20",IF(AND(Table1[[#This Row],[Completed Date]]&gt;="07/01/2018"+0,Table1[[#This Row],[Completed Date]]&lt;="6/30/2019"+0),"FY 18-19",""))</f>
        <v/>
      </c>
      <c r="AO2467" s="152" t="str">
        <f>IFERROR(FIND("R",Table1[[#This Row],[FS_Priority]]),"")</f>
        <v/>
      </c>
    </row>
    <row r="2468" spans="1:41" hidden="1" x14ac:dyDescent="0.25">
      <c r="A2468" s="202" t="s">
        <v>117</v>
      </c>
      <c r="B2468" s="202" t="s">
        <v>117</v>
      </c>
      <c r="C2468" s="202" t="s">
        <v>295</v>
      </c>
      <c r="D2468" s="213" t="b">
        <v>0</v>
      </c>
      <c r="E2468" s="202" t="s">
        <v>4788</v>
      </c>
      <c r="F2468" s="202" t="s">
        <v>118</v>
      </c>
      <c r="G2468" s="202" t="s">
        <v>4313</v>
      </c>
      <c r="H2468" s="202" t="s">
        <v>295</v>
      </c>
      <c r="I2468" s="202" t="s">
        <v>295</v>
      </c>
      <c r="J2468" s="202" t="s">
        <v>2894</v>
      </c>
      <c r="K2468" s="202" t="s">
        <v>84</v>
      </c>
      <c r="L2468" s="202" t="s">
        <v>33</v>
      </c>
      <c r="M2468" s="202" t="s">
        <v>3833</v>
      </c>
      <c r="N2468" s="202" t="s">
        <v>295</v>
      </c>
      <c r="O2468" s="202" t="s">
        <v>377</v>
      </c>
      <c r="P2468" s="215">
        <v>9</v>
      </c>
      <c r="Q2468" s="202" t="s">
        <v>295</v>
      </c>
      <c r="R2468" s="202" t="s">
        <v>295</v>
      </c>
      <c r="S2468" s="213" t="b">
        <v>0</v>
      </c>
      <c r="T2468" s="215">
        <v>25000000</v>
      </c>
      <c r="V2468" s="212">
        <v>42515</v>
      </c>
      <c r="W2468" s="202" t="s">
        <v>4441</v>
      </c>
      <c r="X2468" s="214">
        <v>43617</v>
      </c>
      <c r="Y2468" s="214">
        <v>44044</v>
      </c>
      <c r="Z2468" s="202" t="s">
        <v>295</v>
      </c>
      <c r="AC2468" s="202" t="s">
        <v>295</v>
      </c>
      <c r="AE2468" s="202" t="s">
        <v>295</v>
      </c>
      <c r="AF2468" s="202" t="s">
        <v>295</v>
      </c>
      <c r="AG2468" s="202" t="s">
        <v>295</v>
      </c>
      <c r="AH2468" s="167"/>
      <c r="AI2468" s="202" t="s">
        <v>295</v>
      </c>
      <c r="AJ2468" s="151" t="str">
        <f t="shared" si="38"/>
        <v>PD&amp;C</v>
      </c>
      <c r="AK2468" s="151" t="b">
        <f>ISNUMBER(SEARCH("IRT",Table1[[#This Row],[Current_Status]]))</f>
        <v>0</v>
      </c>
      <c r="AL2468" s="152">
        <f>YEAR(Table1[[#This Row],[Project_Initiated]])</f>
        <v>2016</v>
      </c>
      <c r="AM2468" s="87">
        <v>43800</v>
      </c>
      <c r="AN2468" s="87" t="str">
        <f>IF(AND(Table1[[#This Row],[Completed Date]]&gt;="07/01/2019"+0,Table1[[#This Row],[Completed Date]]&lt;="6/30/2020"+0),"FY 19-20",IF(AND(Table1[[#This Row],[Completed Date]]&gt;="07/01/2018"+0,Table1[[#This Row],[Completed Date]]&lt;="6/30/2019"+0),"FY 18-19",""))</f>
        <v/>
      </c>
      <c r="AO2468" s="152" t="str">
        <f>IFERROR(FIND("R",Table1[[#This Row],[FS_Priority]]),"")</f>
        <v/>
      </c>
    </row>
    <row r="2469" spans="1:41" hidden="1" x14ac:dyDescent="0.25">
      <c r="A2469" s="202" t="s">
        <v>111</v>
      </c>
      <c r="B2469" s="202" t="s">
        <v>111</v>
      </c>
      <c r="C2469" s="202" t="s">
        <v>295</v>
      </c>
      <c r="D2469" s="213" t="b">
        <v>0</v>
      </c>
      <c r="E2469" s="202" t="s">
        <v>4788</v>
      </c>
      <c r="F2469" s="202" t="s">
        <v>2859</v>
      </c>
      <c r="G2469" s="202" t="s">
        <v>112</v>
      </c>
      <c r="H2469" s="202" t="s">
        <v>295</v>
      </c>
      <c r="I2469" s="202" t="s">
        <v>295</v>
      </c>
      <c r="J2469" s="202" t="s">
        <v>3835</v>
      </c>
      <c r="K2469" s="202" t="s">
        <v>84</v>
      </c>
      <c r="L2469" s="202" t="s">
        <v>33</v>
      </c>
      <c r="M2469" s="202" t="s">
        <v>3917</v>
      </c>
      <c r="N2469" s="202" t="s">
        <v>295</v>
      </c>
      <c r="O2469" s="202" t="s">
        <v>3839</v>
      </c>
      <c r="P2469" s="215">
        <v>8</v>
      </c>
      <c r="Q2469" s="202" t="s">
        <v>295</v>
      </c>
      <c r="R2469" s="202" t="s">
        <v>295</v>
      </c>
      <c r="S2469" s="213" t="b">
        <v>0</v>
      </c>
      <c r="T2469" s="215">
        <v>1096000</v>
      </c>
      <c r="V2469" s="212">
        <v>42516</v>
      </c>
      <c r="W2469" s="202" t="s">
        <v>38</v>
      </c>
      <c r="X2469" s="214">
        <v>43497</v>
      </c>
      <c r="Y2469" s="214">
        <v>43800</v>
      </c>
      <c r="Z2469" s="202" t="s">
        <v>295</v>
      </c>
      <c r="AC2469" s="202" t="s">
        <v>295</v>
      </c>
      <c r="AE2469" s="202" t="s">
        <v>295</v>
      </c>
      <c r="AF2469" s="202" t="s">
        <v>295</v>
      </c>
      <c r="AG2469" s="202" t="s">
        <v>295</v>
      </c>
      <c r="AH2469" s="167"/>
      <c r="AI2469" s="202" t="s">
        <v>295</v>
      </c>
      <c r="AJ2469" s="151" t="str">
        <f t="shared" si="38"/>
        <v>PD&amp;C</v>
      </c>
      <c r="AK2469" s="151" t="b">
        <f>ISNUMBER(SEARCH("IRT",Table1[[#This Row],[Current_Status]]))</f>
        <v>0</v>
      </c>
      <c r="AL2469" s="152">
        <f>YEAR(Table1[[#This Row],[Project_Initiated]])</f>
        <v>2016</v>
      </c>
      <c r="AM2469" s="87">
        <v>43800</v>
      </c>
      <c r="AN2469" s="87" t="str">
        <f>IF(AND(Table1[[#This Row],[Completed Date]]&gt;="07/01/2019"+0,Table1[[#This Row],[Completed Date]]&lt;="6/30/2020"+0),"FY 19-20",IF(AND(Table1[[#This Row],[Completed Date]]&gt;="07/01/2018"+0,Table1[[#This Row],[Completed Date]]&lt;="6/30/2019"+0),"FY 18-19",""))</f>
        <v/>
      </c>
      <c r="AO2469" s="152" t="str">
        <f>IFERROR(FIND("R",Table1[[#This Row],[FS_Priority]]),"")</f>
        <v/>
      </c>
    </row>
    <row r="2470" spans="1:41" hidden="1" x14ac:dyDescent="0.25">
      <c r="A2470" s="202" t="s">
        <v>139</v>
      </c>
      <c r="B2470" s="202" t="s">
        <v>139</v>
      </c>
      <c r="C2470" s="202" t="s">
        <v>295</v>
      </c>
      <c r="D2470" s="213" t="b">
        <v>0</v>
      </c>
      <c r="E2470" s="202" t="s">
        <v>267</v>
      </c>
      <c r="F2470" s="202" t="s">
        <v>4529</v>
      </c>
      <c r="G2470" s="202" t="s">
        <v>140</v>
      </c>
      <c r="H2470" s="202" t="s">
        <v>295</v>
      </c>
      <c r="I2470" s="202" t="s">
        <v>295</v>
      </c>
      <c r="J2470" s="202" t="s">
        <v>3835</v>
      </c>
      <c r="K2470" s="202" t="s">
        <v>37</v>
      </c>
      <c r="L2470" s="202" t="s">
        <v>478</v>
      </c>
      <c r="M2470" s="202" t="s">
        <v>4203</v>
      </c>
      <c r="N2470" s="202" t="s">
        <v>295</v>
      </c>
      <c r="O2470" s="202" t="s">
        <v>358</v>
      </c>
      <c r="P2470" s="215">
        <v>99</v>
      </c>
      <c r="Q2470" s="202" t="s">
        <v>295</v>
      </c>
      <c r="R2470" s="202" t="s">
        <v>295</v>
      </c>
      <c r="S2470" s="213" t="b">
        <v>0</v>
      </c>
      <c r="T2470" s="215">
        <v>4146146.55</v>
      </c>
      <c r="V2470" s="212">
        <v>42669</v>
      </c>
      <c r="W2470" s="202" t="s">
        <v>38</v>
      </c>
      <c r="X2470" s="214">
        <v>43647</v>
      </c>
      <c r="Y2470" s="214">
        <v>44409</v>
      </c>
      <c r="Z2470" s="202" t="s">
        <v>295</v>
      </c>
      <c r="AC2470" s="202" t="s">
        <v>295</v>
      </c>
      <c r="AE2470" s="202" t="s">
        <v>295</v>
      </c>
      <c r="AF2470" s="202" t="s">
        <v>295</v>
      </c>
      <c r="AG2470" s="202" t="s">
        <v>295</v>
      </c>
      <c r="AH2470" s="167"/>
      <c r="AI2470" s="202" t="s">
        <v>295</v>
      </c>
      <c r="AJ2470" s="151" t="str">
        <f t="shared" si="38"/>
        <v>PD&amp;C</v>
      </c>
      <c r="AK2470" s="151" t="b">
        <f>ISNUMBER(SEARCH("IRT",Table1[[#This Row],[Current_Status]]))</f>
        <v>0</v>
      </c>
      <c r="AL2470" s="152">
        <f>YEAR(Table1[[#This Row],[Project_Initiated]])</f>
        <v>2016</v>
      </c>
      <c r="AM2470" s="87">
        <v>43800</v>
      </c>
      <c r="AN2470" s="87" t="str">
        <f>IF(AND(Table1[[#This Row],[Completed Date]]&gt;="07/01/2019"+0,Table1[[#This Row],[Completed Date]]&lt;="6/30/2020"+0),"FY 19-20",IF(AND(Table1[[#This Row],[Completed Date]]&gt;="07/01/2018"+0,Table1[[#This Row],[Completed Date]]&lt;="6/30/2019"+0),"FY 18-19",""))</f>
        <v/>
      </c>
      <c r="AO2470" s="152" t="str">
        <f>IFERROR(FIND("R",Table1[[#This Row],[FS_Priority]]),"")</f>
        <v/>
      </c>
    </row>
    <row r="2471" spans="1:41" hidden="1" x14ac:dyDescent="0.25">
      <c r="A2471" s="202" t="s">
        <v>3137</v>
      </c>
      <c r="B2471" s="202" t="s">
        <v>3137</v>
      </c>
      <c r="C2471" s="202" t="s">
        <v>295</v>
      </c>
      <c r="D2471" s="213" t="b">
        <v>0</v>
      </c>
      <c r="E2471" s="202" t="s">
        <v>4804</v>
      </c>
      <c r="F2471" s="202" t="s">
        <v>3142</v>
      </c>
      <c r="G2471" s="202" t="s">
        <v>3851</v>
      </c>
      <c r="H2471" s="202" t="s">
        <v>295</v>
      </c>
      <c r="I2471" s="202" t="s">
        <v>295</v>
      </c>
      <c r="J2471" s="202" t="s">
        <v>4906</v>
      </c>
      <c r="K2471" s="202" t="s">
        <v>3793</v>
      </c>
      <c r="L2471" s="202" t="s">
        <v>332</v>
      </c>
      <c r="M2471" s="202" t="s">
        <v>3799</v>
      </c>
      <c r="N2471" s="202" t="s">
        <v>295</v>
      </c>
      <c r="O2471" s="202" t="s">
        <v>3839</v>
      </c>
      <c r="P2471" s="215">
        <v>11</v>
      </c>
      <c r="Q2471" s="202" t="s">
        <v>295</v>
      </c>
      <c r="R2471" s="202" t="s">
        <v>295</v>
      </c>
      <c r="S2471" s="213" t="b">
        <v>0</v>
      </c>
      <c r="V2471" s="212">
        <v>42653</v>
      </c>
      <c r="W2471" s="202" t="s">
        <v>3691</v>
      </c>
      <c r="X2471"/>
      <c r="Z2471" s="202" t="s">
        <v>295</v>
      </c>
      <c r="AC2471" s="202" t="s">
        <v>295</v>
      </c>
      <c r="AE2471" s="202" t="s">
        <v>295</v>
      </c>
      <c r="AF2471" s="202" t="s">
        <v>295</v>
      </c>
      <c r="AG2471" s="202" t="s">
        <v>295</v>
      </c>
      <c r="AH2471" s="167"/>
      <c r="AI2471" s="202" t="s">
        <v>295</v>
      </c>
      <c r="AJ2471" s="151" t="str">
        <f t="shared" si="38"/>
        <v>PD&amp;C</v>
      </c>
      <c r="AK2471" s="151" t="b">
        <f>ISNUMBER(SEARCH("IRT",Table1[[#This Row],[Current_Status]]))</f>
        <v>0</v>
      </c>
      <c r="AL2471" s="152">
        <f>YEAR(Table1[[#This Row],[Project_Initiated]])</f>
        <v>2016</v>
      </c>
      <c r="AM2471" s="87">
        <v>43800</v>
      </c>
      <c r="AN2471" s="87" t="str">
        <f>IF(AND(Table1[[#This Row],[Completed Date]]&gt;="07/01/2019"+0,Table1[[#This Row],[Completed Date]]&lt;="6/30/2020"+0),"FY 19-20",IF(AND(Table1[[#This Row],[Completed Date]]&gt;="07/01/2018"+0,Table1[[#This Row],[Completed Date]]&lt;="6/30/2019"+0),"FY 18-19",""))</f>
        <v/>
      </c>
      <c r="AO2471" s="152" t="str">
        <f>IFERROR(FIND("R",Table1[[#This Row],[FS_Priority]]),"")</f>
        <v/>
      </c>
    </row>
    <row r="2472" spans="1:41" hidden="1" x14ac:dyDescent="0.25">
      <c r="A2472" s="202" t="s">
        <v>154</v>
      </c>
      <c r="B2472" s="202" t="s">
        <v>154</v>
      </c>
      <c r="C2472" s="202" t="s">
        <v>295</v>
      </c>
      <c r="D2472" s="213" t="b">
        <v>0</v>
      </c>
      <c r="E2472" s="202" t="s">
        <v>151</v>
      </c>
      <c r="F2472" s="202" t="s">
        <v>155</v>
      </c>
      <c r="G2472" s="202" t="s">
        <v>156</v>
      </c>
      <c r="H2472" s="202" t="s">
        <v>476</v>
      </c>
      <c r="I2472" s="202" t="s">
        <v>295</v>
      </c>
      <c r="J2472" s="202" t="s">
        <v>3831</v>
      </c>
      <c r="K2472" s="202" t="s">
        <v>4035</v>
      </c>
      <c r="L2472" s="202" t="s">
        <v>153</v>
      </c>
      <c r="M2472" s="202" t="s">
        <v>4133</v>
      </c>
      <c r="N2472" s="202" t="s">
        <v>295</v>
      </c>
      <c r="O2472" s="202" t="s">
        <v>177</v>
      </c>
      <c r="P2472" s="213">
        <v>1</v>
      </c>
      <c r="Q2472" s="202" t="s">
        <v>295</v>
      </c>
      <c r="R2472" s="202" t="s">
        <v>295</v>
      </c>
      <c r="S2472" s="213" t="b">
        <v>0</v>
      </c>
      <c r="T2472" s="213">
        <v>1080000</v>
      </c>
      <c r="V2472" s="212">
        <v>42710</v>
      </c>
      <c r="W2472" s="202" t="s">
        <v>74</v>
      </c>
      <c r="X2472" s="214">
        <v>43862</v>
      </c>
      <c r="Y2472" s="214">
        <v>43922</v>
      </c>
      <c r="Z2472" s="202" t="s">
        <v>295</v>
      </c>
      <c r="AC2472" s="202" t="s">
        <v>295</v>
      </c>
      <c r="AE2472" s="202" t="s">
        <v>295</v>
      </c>
      <c r="AF2472" s="202" t="s">
        <v>295</v>
      </c>
      <c r="AG2472" s="202" t="s">
        <v>295</v>
      </c>
      <c r="AH2472"/>
      <c r="AI2472" s="202" t="s">
        <v>295</v>
      </c>
      <c r="AJ2472" s="151" t="str">
        <f t="shared" si="38"/>
        <v>PD&amp;C</v>
      </c>
      <c r="AK2472" s="151" t="b">
        <f>ISNUMBER(SEARCH("IRT",Table1[[#This Row],[Current_Status]]))</f>
        <v>0</v>
      </c>
      <c r="AL2472" s="152">
        <f>YEAR(Table1[[#This Row],[Project_Initiated]])</f>
        <v>2016</v>
      </c>
      <c r="AM2472" s="87">
        <v>43800</v>
      </c>
      <c r="AN2472" s="87" t="str">
        <f>IF(AND(Table1[[#This Row],[Completed Date]]&gt;="07/01/2019"+0,Table1[[#This Row],[Completed Date]]&lt;="6/30/2020"+0),"FY 19-20",IF(AND(Table1[[#This Row],[Completed Date]]&gt;="07/01/2018"+0,Table1[[#This Row],[Completed Date]]&lt;="6/30/2019"+0),"FY 18-19",""))</f>
        <v/>
      </c>
      <c r="AO2472" s="152" t="str">
        <f>IFERROR(FIND("R",Table1[[#This Row],[FS_Priority]]),"")</f>
        <v/>
      </c>
    </row>
    <row r="2473" spans="1:41" hidden="1" x14ac:dyDescent="0.25">
      <c r="A2473" s="202" t="s">
        <v>106</v>
      </c>
      <c r="B2473" s="202" t="s">
        <v>106</v>
      </c>
      <c r="C2473" s="202" t="s">
        <v>295</v>
      </c>
      <c r="D2473" s="213" t="b">
        <v>0</v>
      </c>
      <c r="E2473" s="202" t="s">
        <v>4788</v>
      </c>
      <c r="F2473" s="202" t="s">
        <v>107</v>
      </c>
      <c r="G2473" s="202" t="s">
        <v>3914</v>
      </c>
      <c r="H2473" s="202" t="s">
        <v>295</v>
      </c>
      <c r="I2473" s="202" t="s">
        <v>295</v>
      </c>
      <c r="J2473" s="202" t="s">
        <v>149</v>
      </c>
      <c r="K2473" s="202" t="s">
        <v>84</v>
      </c>
      <c r="L2473" s="202" t="s">
        <v>33</v>
      </c>
      <c r="M2473" s="202" t="s">
        <v>3915</v>
      </c>
      <c r="N2473" s="202" t="s">
        <v>295</v>
      </c>
      <c r="O2473" s="202" t="s">
        <v>4872</v>
      </c>
      <c r="P2473" s="213">
        <v>3</v>
      </c>
      <c r="Q2473" s="202" t="s">
        <v>295</v>
      </c>
      <c r="R2473" s="202" t="s">
        <v>295</v>
      </c>
      <c r="S2473" s="213" t="b">
        <v>0</v>
      </c>
      <c r="T2473" s="213">
        <v>15690389.32</v>
      </c>
      <c r="V2473" s="212">
        <v>42720</v>
      </c>
      <c r="W2473" s="202" t="s">
        <v>3177</v>
      </c>
      <c r="X2473"/>
      <c r="Z2473" s="202" t="s">
        <v>295</v>
      </c>
      <c r="AC2473" s="202" t="s">
        <v>295</v>
      </c>
      <c r="AE2473" s="202" t="s">
        <v>295</v>
      </c>
      <c r="AF2473" s="202" t="s">
        <v>295</v>
      </c>
      <c r="AG2473" s="202" t="s">
        <v>295</v>
      </c>
      <c r="AH2473"/>
      <c r="AI2473" s="202" t="s">
        <v>295</v>
      </c>
      <c r="AJ2473" s="151" t="str">
        <f t="shared" si="38"/>
        <v>PD&amp;C</v>
      </c>
      <c r="AK2473" s="151" t="b">
        <f>ISNUMBER(SEARCH("IRT",Table1[[#This Row],[Current_Status]]))</f>
        <v>0</v>
      </c>
      <c r="AL2473" s="152">
        <f>YEAR(Table1[[#This Row],[Project_Initiated]])</f>
        <v>2016</v>
      </c>
      <c r="AM2473" s="87">
        <v>43800</v>
      </c>
      <c r="AN2473" s="87" t="str">
        <f>IF(AND(Table1[[#This Row],[Completed Date]]&gt;="07/01/2019"+0,Table1[[#This Row],[Completed Date]]&lt;="6/30/2020"+0),"FY 19-20",IF(AND(Table1[[#This Row],[Completed Date]]&gt;="07/01/2018"+0,Table1[[#This Row],[Completed Date]]&lt;="6/30/2019"+0),"FY 18-19",""))</f>
        <v/>
      </c>
      <c r="AO2473" s="152" t="str">
        <f>IFERROR(FIND("R",Table1[[#This Row],[FS_Priority]]),"")</f>
        <v/>
      </c>
    </row>
    <row r="2474" spans="1:41" hidden="1" x14ac:dyDescent="0.25">
      <c r="A2474" s="202" t="s">
        <v>108</v>
      </c>
      <c r="B2474" s="202" t="s">
        <v>108</v>
      </c>
      <c r="C2474" s="202" t="s">
        <v>295</v>
      </c>
      <c r="D2474" s="213" t="b">
        <v>0</v>
      </c>
      <c r="E2474" s="202" t="s">
        <v>4788</v>
      </c>
      <c r="F2474" s="202" t="s">
        <v>109</v>
      </c>
      <c r="G2474" s="202" t="s">
        <v>3916</v>
      </c>
      <c r="H2474" s="202" t="s">
        <v>295</v>
      </c>
      <c r="I2474" s="202" t="s">
        <v>295</v>
      </c>
      <c r="J2474" s="202" t="s">
        <v>3831</v>
      </c>
      <c r="K2474" s="202" t="s">
        <v>84</v>
      </c>
      <c r="L2474" s="202" t="s">
        <v>33</v>
      </c>
      <c r="M2474" s="202" t="s">
        <v>110</v>
      </c>
      <c r="N2474" s="202" t="s">
        <v>295</v>
      </c>
      <c r="O2474" s="202" t="s">
        <v>169</v>
      </c>
      <c r="P2474" s="213">
        <v>6</v>
      </c>
      <c r="Q2474" s="202" t="s">
        <v>295</v>
      </c>
      <c r="R2474" s="202" t="s">
        <v>295</v>
      </c>
      <c r="S2474" s="213" t="b">
        <v>0</v>
      </c>
      <c r="T2474" s="213">
        <v>10000000</v>
      </c>
      <c r="V2474" s="212">
        <v>42725</v>
      </c>
      <c r="W2474" s="202" t="s">
        <v>5031</v>
      </c>
      <c r="X2474" s="214">
        <v>43836</v>
      </c>
      <c r="Y2474" s="214">
        <v>43980</v>
      </c>
      <c r="Z2474" s="202" t="s">
        <v>295</v>
      </c>
      <c r="AC2474" s="202" t="s">
        <v>295</v>
      </c>
      <c r="AE2474" s="202" t="s">
        <v>295</v>
      </c>
      <c r="AF2474" s="202" t="s">
        <v>295</v>
      </c>
      <c r="AG2474" s="202" t="s">
        <v>295</v>
      </c>
      <c r="AH2474"/>
      <c r="AI2474" s="202" t="s">
        <v>295</v>
      </c>
      <c r="AJ2474" s="151" t="str">
        <f t="shared" si="38"/>
        <v>PD&amp;C</v>
      </c>
      <c r="AK2474" s="151" t="b">
        <f>ISNUMBER(SEARCH("IRT",Table1[[#This Row],[Current_Status]]))</f>
        <v>0</v>
      </c>
      <c r="AL2474" s="152">
        <f>YEAR(Table1[[#This Row],[Project_Initiated]])</f>
        <v>2016</v>
      </c>
      <c r="AM2474" s="87">
        <v>43800</v>
      </c>
      <c r="AN2474" s="87" t="str">
        <f>IF(AND(Table1[[#This Row],[Completed Date]]&gt;="07/01/2019"+0,Table1[[#This Row],[Completed Date]]&lt;="6/30/2020"+0),"FY 19-20",IF(AND(Table1[[#This Row],[Completed Date]]&gt;="07/01/2018"+0,Table1[[#This Row],[Completed Date]]&lt;="6/30/2019"+0),"FY 18-19",""))</f>
        <v/>
      </c>
      <c r="AO2474" s="152" t="str">
        <f>IFERROR(FIND("R",Table1[[#This Row],[FS_Priority]]),"")</f>
        <v/>
      </c>
    </row>
    <row r="2475" spans="1:41" hidden="1" x14ac:dyDescent="0.25">
      <c r="A2475" s="202" t="s">
        <v>209</v>
      </c>
      <c r="B2475" s="202" t="s">
        <v>209</v>
      </c>
      <c r="C2475" s="202" t="s">
        <v>295</v>
      </c>
      <c r="D2475" s="213" t="b">
        <v>0</v>
      </c>
      <c r="E2475" s="202" t="s">
        <v>526</v>
      </c>
      <c r="F2475" s="202" t="s">
        <v>210</v>
      </c>
      <c r="G2475" s="202" t="s">
        <v>4218</v>
      </c>
      <c r="H2475" s="202" t="s">
        <v>4212</v>
      </c>
      <c r="I2475" s="202" t="s">
        <v>295</v>
      </c>
      <c r="J2475" s="202" t="s">
        <v>44</v>
      </c>
      <c r="K2475" s="202" t="s">
        <v>4208</v>
      </c>
      <c r="L2475" s="202" t="s">
        <v>203</v>
      </c>
      <c r="M2475" s="202" t="s">
        <v>203</v>
      </c>
      <c r="N2475" s="202" t="s">
        <v>295</v>
      </c>
      <c r="O2475" s="202" t="s">
        <v>177</v>
      </c>
      <c r="P2475" s="215">
        <v>3</v>
      </c>
      <c r="Q2475" s="202" t="s">
        <v>295</v>
      </c>
      <c r="R2475" s="202" t="s">
        <v>295</v>
      </c>
      <c r="S2475" s="213" t="b">
        <v>0</v>
      </c>
      <c r="T2475" s="215">
        <v>150000</v>
      </c>
      <c r="V2475" s="212">
        <v>42723</v>
      </c>
      <c r="W2475" s="202" t="s">
        <v>171</v>
      </c>
      <c r="X2475"/>
      <c r="Z2475" s="202" t="s">
        <v>295</v>
      </c>
      <c r="AC2475" s="202" t="s">
        <v>295</v>
      </c>
      <c r="AE2475" s="202" t="s">
        <v>295</v>
      </c>
      <c r="AF2475" s="202" t="s">
        <v>295</v>
      </c>
      <c r="AG2475" s="202" t="s">
        <v>295</v>
      </c>
      <c r="AH2475" s="167"/>
      <c r="AI2475" s="202" t="s">
        <v>295</v>
      </c>
      <c r="AJ2475" s="151" t="str">
        <f t="shared" si="38"/>
        <v>PD&amp;C</v>
      </c>
      <c r="AK2475" s="151" t="b">
        <f>ISNUMBER(SEARCH("IRT",Table1[[#This Row],[Current_Status]]))</f>
        <v>0</v>
      </c>
      <c r="AL2475" s="152">
        <f>YEAR(Table1[[#This Row],[Project_Initiated]])</f>
        <v>2016</v>
      </c>
      <c r="AM2475" s="87">
        <v>43800</v>
      </c>
      <c r="AN2475" s="87" t="str">
        <f>IF(AND(Table1[[#This Row],[Completed Date]]&gt;="07/01/2019"+0,Table1[[#This Row],[Completed Date]]&lt;="6/30/2020"+0),"FY 19-20",IF(AND(Table1[[#This Row],[Completed Date]]&gt;="07/01/2018"+0,Table1[[#This Row],[Completed Date]]&lt;="6/30/2019"+0),"FY 18-19",""))</f>
        <v/>
      </c>
      <c r="AO2475" s="152" t="str">
        <f>IFERROR(FIND("R",Table1[[#This Row],[FS_Priority]]),"")</f>
        <v/>
      </c>
    </row>
    <row r="2476" spans="1:41" hidden="1" x14ac:dyDescent="0.25">
      <c r="A2476" s="202" t="s">
        <v>178</v>
      </c>
      <c r="B2476" s="202" t="s">
        <v>178</v>
      </c>
      <c r="C2476" s="202" t="s">
        <v>295</v>
      </c>
      <c r="D2476" s="213" t="b">
        <v>0</v>
      </c>
      <c r="E2476" s="202" t="s">
        <v>267</v>
      </c>
      <c r="F2476" s="202" t="s">
        <v>4734</v>
      </c>
      <c r="G2476" s="202" t="s">
        <v>179</v>
      </c>
      <c r="H2476" s="202" t="s">
        <v>407</v>
      </c>
      <c r="I2476" s="202" t="s">
        <v>295</v>
      </c>
      <c r="J2476" s="202" t="s">
        <v>2894</v>
      </c>
      <c r="K2476" s="202" t="s">
        <v>37</v>
      </c>
      <c r="L2476" s="202" t="s">
        <v>478</v>
      </c>
      <c r="M2476" s="202" t="s">
        <v>177</v>
      </c>
      <c r="N2476" s="202" t="s">
        <v>295</v>
      </c>
      <c r="O2476" s="202" t="s">
        <v>169</v>
      </c>
      <c r="P2476" s="215">
        <v>13</v>
      </c>
      <c r="Q2476" s="202" t="s">
        <v>295</v>
      </c>
      <c r="R2476" s="202" t="s">
        <v>295</v>
      </c>
      <c r="S2476" s="213" t="b">
        <v>0</v>
      </c>
      <c r="T2476" s="215">
        <v>501000</v>
      </c>
      <c r="V2476" s="212">
        <v>42801</v>
      </c>
      <c r="W2476" s="202" t="s">
        <v>5229</v>
      </c>
      <c r="X2476" s="214">
        <v>43864</v>
      </c>
      <c r="Y2476" s="214">
        <v>43980</v>
      </c>
      <c r="Z2476" s="202" t="s">
        <v>295</v>
      </c>
      <c r="AC2476" s="202" t="s">
        <v>295</v>
      </c>
      <c r="AE2476" s="202" t="s">
        <v>295</v>
      </c>
      <c r="AF2476" s="202" t="s">
        <v>295</v>
      </c>
      <c r="AG2476" s="202" t="s">
        <v>295</v>
      </c>
      <c r="AH2476" s="167"/>
      <c r="AI2476" s="202" t="s">
        <v>295</v>
      </c>
      <c r="AJ2476" s="151" t="str">
        <f t="shared" si="38"/>
        <v>PD&amp;C</v>
      </c>
      <c r="AK2476" s="151" t="b">
        <f>ISNUMBER(SEARCH("IRT",Table1[[#This Row],[Current_Status]]))</f>
        <v>0</v>
      </c>
      <c r="AL2476" s="152">
        <f>YEAR(Table1[[#This Row],[Project_Initiated]])</f>
        <v>2017</v>
      </c>
      <c r="AM2476" s="87">
        <v>43800</v>
      </c>
      <c r="AN2476" s="87" t="str">
        <f>IF(AND(Table1[[#This Row],[Completed Date]]&gt;="07/01/2019"+0,Table1[[#This Row],[Completed Date]]&lt;="6/30/2020"+0),"FY 19-20",IF(AND(Table1[[#This Row],[Completed Date]]&gt;="07/01/2018"+0,Table1[[#This Row],[Completed Date]]&lt;="6/30/2019"+0),"FY 18-19",""))</f>
        <v/>
      </c>
      <c r="AO2476" s="152" t="str">
        <f>IFERROR(FIND("R",Table1[[#This Row],[FS_Priority]]),"")</f>
        <v/>
      </c>
    </row>
    <row r="2477" spans="1:41" hidden="1" x14ac:dyDescent="0.25">
      <c r="A2477" s="202" t="s">
        <v>167</v>
      </c>
      <c r="B2477" s="202" t="s">
        <v>167</v>
      </c>
      <c r="C2477" s="202" t="s">
        <v>295</v>
      </c>
      <c r="D2477" s="213" t="b">
        <v>0</v>
      </c>
      <c r="E2477" s="202" t="s">
        <v>267</v>
      </c>
      <c r="F2477" s="202" t="s">
        <v>4735</v>
      </c>
      <c r="G2477" s="202" t="s">
        <v>168</v>
      </c>
      <c r="H2477" s="202" t="s">
        <v>295</v>
      </c>
      <c r="I2477" s="202" t="s">
        <v>295</v>
      </c>
      <c r="J2477" s="202" t="s">
        <v>2894</v>
      </c>
      <c r="K2477" s="202" t="s">
        <v>37</v>
      </c>
      <c r="L2477" s="202" t="s">
        <v>478</v>
      </c>
      <c r="M2477" s="202" t="s">
        <v>4149</v>
      </c>
      <c r="N2477" s="202" t="s">
        <v>295</v>
      </c>
      <c r="O2477" s="202" t="s">
        <v>3829</v>
      </c>
      <c r="P2477" s="215">
        <v>18</v>
      </c>
      <c r="Q2477" s="202" t="s">
        <v>295</v>
      </c>
      <c r="R2477" s="202" t="s">
        <v>295</v>
      </c>
      <c r="S2477" s="213" t="b">
        <v>0</v>
      </c>
      <c r="T2477" s="215">
        <v>643750</v>
      </c>
      <c r="V2477" s="212">
        <v>42837</v>
      </c>
      <c r="W2477" s="202" t="s">
        <v>38</v>
      </c>
      <c r="X2477" s="214">
        <v>43770</v>
      </c>
      <c r="Y2477" s="214">
        <v>43922</v>
      </c>
      <c r="Z2477" s="202" t="s">
        <v>295</v>
      </c>
      <c r="AC2477" s="202" t="s">
        <v>295</v>
      </c>
      <c r="AE2477" s="202" t="s">
        <v>295</v>
      </c>
      <c r="AF2477" s="202" t="s">
        <v>295</v>
      </c>
      <c r="AG2477" s="202" t="s">
        <v>295</v>
      </c>
      <c r="AH2477" s="167"/>
      <c r="AI2477" s="202" t="s">
        <v>295</v>
      </c>
      <c r="AJ2477" s="151" t="str">
        <f t="shared" si="38"/>
        <v>PD&amp;C</v>
      </c>
      <c r="AK2477" s="151" t="b">
        <f>ISNUMBER(SEARCH("IRT",Table1[[#This Row],[Current_Status]]))</f>
        <v>0</v>
      </c>
      <c r="AL2477" s="152">
        <f>YEAR(Table1[[#This Row],[Project_Initiated]])</f>
        <v>2017</v>
      </c>
      <c r="AM2477" s="87">
        <v>43800</v>
      </c>
      <c r="AN2477" s="87" t="str">
        <f>IF(AND(Table1[[#This Row],[Completed Date]]&gt;="07/01/2019"+0,Table1[[#This Row],[Completed Date]]&lt;="6/30/2020"+0),"FY 19-20",IF(AND(Table1[[#This Row],[Completed Date]]&gt;="07/01/2018"+0,Table1[[#This Row],[Completed Date]]&lt;="6/30/2019"+0),"FY 18-19",""))</f>
        <v/>
      </c>
      <c r="AO2477" s="152" t="str">
        <f>IFERROR(FIND("R",Table1[[#This Row],[FS_Priority]]),"")</f>
        <v/>
      </c>
    </row>
    <row r="2478" spans="1:41" hidden="1" x14ac:dyDescent="0.25">
      <c r="A2478" s="202" t="s">
        <v>144</v>
      </c>
      <c r="B2478" s="202" t="s">
        <v>144</v>
      </c>
      <c r="C2478" s="202" t="s">
        <v>295</v>
      </c>
      <c r="D2478" s="213" t="b">
        <v>0</v>
      </c>
      <c r="E2478" s="202" t="s">
        <v>141</v>
      </c>
      <c r="F2478" s="202" t="s">
        <v>145</v>
      </c>
      <c r="G2478" s="202" t="s">
        <v>146</v>
      </c>
      <c r="H2478" s="202" t="s">
        <v>407</v>
      </c>
      <c r="I2478" s="202" t="s">
        <v>295</v>
      </c>
      <c r="J2478" s="202" t="s">
        <v>4026</v>
      </c>
      <c r="K2478" s="202" t="s">
        <v>3951</v>
      </c>
      <c r="L2478" s="202" t="s">
        <v>381</v>
      </c>
      <c r="M2478" s="202" t="s">
        <v>4027</v>
      </c>
      <c r="N2478" s="202" t="s">
        <v>295</v>
      </c>
      <c r="O2478" s="202" t="s">
        <v>169</v>
      </c>
      <c r="P2478" s="215">
        <v>3</v>
      </c>
      <c r="Q2478" s="202" t="s">
        <v>295</v>
      </c>
      <c r="R2478" s="202" t="s">
        <v>295</v>
      </c>
      <c r="S2478" s="213" t="b">
        <v>0</v>
      </c>
      <c r="T2478" s="215">
        <v>0</v>
      </c>
      <c r="V2478" s="212">
        <v>42886</v>
      </c>
      <c r="W2478" s="202" t="s">
        <v>2885</v>
      </c>
      <c r="X2478"/>
      <c r="Z2478" s="202" t="s">
        <v>295</v>
      </c>
      <c r="AC2478" s="202" t="s">
        <v>295</v>
      </c>
      <c r="AE2478" s="202" t="s">
        <v>295</v>
      </c>
      <c r="AF2478" s="202" t="s">
        <v>295</v>
      </c>
      <c r="AG2478" s="202" t="s">
        <v>295</v>
      </c>
      <c r="AH2478" s="167"/>
      <c r="AI2478" s="202" t="s">
        <v>295</v>
      </c>
      <c r="AJ2478" s="151" t="str">
        <f t="shared" si="38"/>
        <v>PD&amp;C</v>
      </c>
      <c r="AK2478" s="151" t="b">
        <f>ISNUMBER(SEARCH("IRT",Table1[[#This Row],[Current_Status]]))</f>
        <v>0</v>
      </c>
      <c r="AL2478" s="152">
        <f>YEAR(Table1[[#This Row],[Project_Initiated]])</f>
        <v>2017</v>
      </c>
      <c r="AM2478" s="87">
        <v>43800</v>
      </c>
      <c r="AN2478" s="87" t="str">
        <f>IF(AND(Table1[[#This Row],[Completed Date]]&gt;="07/01/2019"+0,Table1[[#This Row],[Completed Date]]&lt;="6/30/2020"+0),"FY 19-20",IF(AND(Table1[[#This Row],[Completed Date]]&gt;="07/01/2018"+0,Table1[[#This Row],[Completed Date]]&lt;="6/30/2019"+0),"FY 18-19",""))</f>
        <v/>
      </c>
      <c r="AO2478" s="152" t="str">
        <f>IFERROR(FIND("R",Table1[[#This Row],[FS_Priority]]),"")</f>
        <v/>
      </c>
    </row>
    <row r="2479" spans="1:41" hidden="1" x14ac:dyDescent="0.25">
      <c r="A2479" s="202" t="s">
        <v>186</v>
      </c>
      <c r="B2479" s="202" t="s">
        <v>186</v>
      </c>
      <c r="C2479" s="202" t="s">
        <v>295</v>
      </c>
      <c r="D2479" s="213" t="b">
        <v>0</v>
      </c>
      <c r="E2479" s="202" t="s">
        <v>4804</v>
      </c>
      <c r="F2479" s="202" t="s">
        <v>187</v>
      </c>
      <c r="G2479" s="202" t="s">
        <v>188</v>
      </c>
      <c r="H2479" s="202" t="s">
        <v>350</v>
      </c>
      <c r="I2479" s="202" t="s">
        <v>295</v>
      </c>
      <c r="J2479" s="202" t="s">
        <v>4839</v>
      </c>
      <c r="K2479" s="202" t="s">
        <v>3793</v>
      </c>
      <c r="L2479" s="202" t="s">
        <v>332</v>
      </c>
      <c r="M2479" s="202" t="s">
        <v>3799</v>
      </c>
      <c r="N2479" s="202" t="s">
        <v>295</v>
      </c>
      <c r="O2479" s="202" t="s">
        <v>3827</v>
      </c>
      <c r="P2479" s="215">
        <v>25</v>
      </c>
      <c r="Q2479" s="202" t="s">
        <v>295</v>
      </c>
      <c r="R2479" s="202" t="s">
        <v>295</v>
      </c>
      <c r="S2479" s="213" t="b">
        <v>0</v>
      </c>
      <c r="T2479" s="215">
        <v>2985000</v>
      </c>
      <c r="V2479" s="212">
        <v>42823</v>
      </c>
      <c r="W2479" s="202" t="s">
        <v>38</v>
      </c>
      <c r="X2479" s="214">
        <v>43678</v>
      </c>
      <c r="Y2479" s="214">
        <v>43497</v>
      </c>
      <c r="Z2479" s="202" t="s">
        <v>295</v>
      </c>
      <c r="AC2479" s="202" t="s">
        <v>295</v>
      </c>
      <c r="AE2479" s="202" t="s">
        <v>295</v>
      </c>
      <c r="AF2479" s="202" t="s">
        <v>295</v>
      </c>
      <c r="AG2479" s="202" t="s">
        <v>295</v>
      </c>
      <c r="AH2479" s="167"/>
      <c r="AI2479" s="202" t="s">
        <v>295</v>
      </c>
      <c r="AJ2479" s="151" t="str">
        <f t="shared" si="38"/>
        <v>PD&amp;C</v>
      </c>
      <c r="AK2479" s="151" t="b">
        <f>ISNUMBER(SEARCH("IRT",Table1[[#This Row],[Current_Status]]))</f>
        <v>0</v>
      </c>
      <c r="AL2479" s="152">
        <f>YEAR(Table1[[#This Row],[Project_Initiated]])</f>
        <v>2017</v>
      </c>
      <c r="AM2479" s="87">
        <v>43800</v>
      </c>
      <c r="AN2479" s="87" t="str">
        <f>IF(AND(Table1[[#This Row],[Completed Date]]&gt;="07/01/2019"+0,Table1[[#This Row],[Completed Date]]&lt;="6/30/2020"+0),"FY 19-20",IF(AND(Table1[[#This Row],[Completed Date]]&gt;="07/01/2018"+0,Table1[[#This Row],[Completed Date]]&lt;="6/30/2019"+0),"FY 18-19",""))</f>
        <v/>
      </c>
      <c r="AO2479" s="152" t="str">
        <f>IFERROR(FIND("R",Table1[[#This Row],[FS_Priority]]),"")</f>
        <v/>
      </c>
    </row>
    <row r="2480" spans="1:41" hidden="1" x14ac:dyDescent="0.25">
      <c r="A2480" s="202" t="s">
        <v>126</v>
      </c>
      <c r="B2480" s="202" t="s">
        <v>126</v>
      </c>
      <c r="C2480" s="202" t="s">
        <v>295</v>
      </c>
      <c r="D2480" s="213" t="b">
        <v>0</v>
      </c>
      <c r="E2480" s="202" t="s">
        <v>4788</v>
      </c>
      <c r="F2480" s="202" t="s">
        <v>127</v>
      </c>
      <c r="G2480" s="202" t="s">
        <v>3921</v>
      </c>
      <c r="H2480" s="202" t="s">
        <v>295</v>
      </c>
      <c r="I2480" s="202" t="s">
        <v>295</v>
      </c>
      <c r="J2480" s="202" t="s">
        <v>3835</v>
      </c>
      <c r="K2480" s="202" t="s">
        <v>84</v>
      </c>
      <c r="L2480" s="202" t="s">
        <v>33</v>
      </c>
      <c r="M2480" s="202" t="s">
        <v>3833</v>
      </c>
      <c r="N2480" s="202" t="s">
        <v>295</v>
      </c>
      <c r="O2480" s="202" t="s">
        <v>269</v>
      </c>
      <c r="P2480" s="215">
        <v>15</v>
      </c>
      <c r="Q2480" s="202" t="s">
        <v>295</v>
      </c>
      <c r="R2480" s="202" t="s">
        <v>295</v>
      </c>
      <c r="S2480" s="213" t="b">
        <v>0</v>
      </c>
      <c r="T2480" s="215">
        <v>5047000</v>
      </c>
      <c r="V2480" s="212">
        <v>42887</v>
      </c>
      <c r="W2480" s="202" t="s">
        <v>38</v>
      </c>
      <c r="X2480" s="214">
        <v>43770</v>
      </c>
      <c r="Y2480" s="214">
        <v>44409</v>
      </c>
      <c r="Z2480" s="202" t="s">
        <v>295</v>
      </c>
      <c r="AC2480" s="202" t="s">
        <v>295</v>
      </c>
      <c r="AE2480" s="202" t="s">
        <v>295</v>
      </c>
      <c r="AF2480" s="202" t="s">
        <v>295</v>
      </c>
      <c r="AG2480" s="202" t="s">
        <v>295</v>
      </c>
      <c r="AH2480" s="167"/>
      <c r="AI2480" s="202" t="s">
        <v>295</v>
      </c>
      <c r="AJ2480" s="151" t="str">
        <f t="shared" si="38"/>
        <v>PD&amp;C</v>
      </c>
      <c r="AK2480" s="151" t="b">
        <f>ISNUMBER(SEARCH("IRT",Table1[[#This Row],[Current_Status]]))</f>
        <v>0</v>
      </c>
      <c r="AL2480" s="152">
        <f>YEAR(Table1[[#This Row],[Project_Initiated]])</f>
        <v>2017</v>
      </c>
      <c r="AM2480" s="87">
        <v>43800</v>
      </c>
      <c r="AN2480" s="87" t="str">
        <f>IF(AND(Table1[[#This Row],[Completed Date]]&gt;="07/01/2019"+0,Table1[[#This Row],[Completed Date]]&lt;="6/30/2020"+0),"FY 19-20",IF(AND(Table1[[#This Row],[Completed Date]]&gt;="07/01/2018"+0,Table1[[#This Row],[Completed Date]]&lt;="6/30/2019"+0),"FY 18-19",""))</f>
        <v/>
      </c>
      <c r="AO2480" s="152" t="str">
        <f>IFERROR(FIND("R",Table1[[#This Row],[FS_Priority]]),"")</f>
        <v/>
      </c>
    </row>
    <row r="2481" spans="1:41" hidden="1" x14ac:dyDescent="0.25">
      <c r="A2481" s="202" t="s">
        <v>216</v>
      </c>
      <c r="B2481" s="202" t="s">
        <v>216</v>
      </c>
      <c r="C2481" s="202" t="s">
        <v>295</v>
      </c>
      <c r="D2481" s="213" t="b">
        <v>0</v>
      </c>
      <c r="E2481" s="202" t="s">
        <v>215</v>
      </c>
      <c r="F2481" s="202" t="s">
        <v>217</v>
      </c>
      <c r="G2481" s="202" t="s">
        <v>4265</v>
      </c>
      <c r="H2481" s="202" t="s">
        <v>519</v>
      </c>
      <c r="I2481" s="202" t="s">
        <v>295</v>
      </c>
      <c r="J2481" s="202" t="s">
        <v>4498</v>
      </c>
      <c r="K2481" s="202" t="s">
        <v>4842</v>
      </c>
      <c r="L2481" s="202" t="s">
        <v>518</v>
      </c>
      <c r="M2481" s="202" t="s">
        <v>4266</v>
      </c>
      <c r="N2481" s="202" t="s">
        <v>295</v>
      </c>
      <c r="O2481" s="202" t="s">
        <v>3829</v>
      </c>
      <c r="P2481" s="215">
        <v>1</v>
      </c>
      <c r="Q2481" s="202" t="s">
        <v>295</v>
      </c>
      <c r="R2481" s="202" t="s">
        <v>295</v>
      </c>
      <c r="S2481" s="213" t="b">
        <v>0</v>
      </c>
      <c r="T2481" s="215">
        <v>45000</v>
      </c>
      <c r="V2481" s="212">
        <v>42899</v>
      </c>
      <c r="W2481" s="202" t="s">
        <v>2835</v>
      </c>
      <c r="X2481"/>
      <c r="Z2481" s="202" t="s">
        <v>295</v>
      </c>
      <c r="AC2481" s="202" t="s">
        <v>295</v>
      </c>
      <c r="AE2481" s="202" t="s">
        <v>295</v>
      </c>
      <c r="AF2481" s="202" t="s">
        <v>295</v>
      </c>
      <c r="AG2481" s="202" t="s">
        <v>295</v>
      </c>
      <c r="AH2481" s="167"/>
      <c r="AI2481" s="202" t="s">
        <v>295</v>
      </c>
      <c r="AJ2481" s="151" t="str">
        <f t="shared" si="38"/>
        <v>PD&amp;C</v>
      </c>
      <c r="AK2481" s="151" t="b">
        <f>ISNUMBER(SEARCH("IRT",Table1[[#This Row],[Current_Status]]))</f>
        <v>0</v>
      </c>
      <c r="AL2481" s="152">
        <f>YEAR(Table1[[#This Row],[Project_Initiated]])</f>
        <v>2017</v>
      </c>
      <c r="AM2481" s="87">
        <v>43800</v>
      </c>
      <c r="AN2481" s="87" t="str">
        <f>IF(AND(Table1[[#This Row],[Completed Date]]&gt;="07/01/2019"+0,Table1[[#This Row],[Completed Date]]&lt;="6/30/2020"+0),"FY 19-20",IF(AND(Table1[[#This Row],[Completed Date]]&gt;="07/01/2018"+0,Table1[[#This Row],[Completed Date]]&lt;="6/30/2019"+0),"FY 18-19",""))</f>
        <v/>
      </c>
      <c r="AO2481" s="152" t="str">
        <f>IFERROR(FIND("R",Table1[[#This Row],[FS_Priority]]),"")</f>
        <v/>
      </c>
    </row>
    <row r="2482" spans="1:41" hidden="1" x14ac:dyDescent="0.25">
      <c r="A2482" s="202" t="s">
        <v>201</v>
      </c>
      <c r="B2482" s="202" t="s">
        <v>201</v>
      </c>
      <c r="C2482" s="202" t="s">
        <v>295</v>
      </c>
      <c r="D2482" s="213" t="b">
        <v>0</v>
      </c>
      <c r="E2482" s="202" t="s">
        <v>526</v>
      </c>
      <c r="F2482" s="202" t="s">
        <v>202</v>
      </c>
      <c r="G2482" s="202" t="s">
        <v>4219</v>
      </c>
      <c r="H2482" s="202" t="s">
        <v>295</v>
      </c>
      <c r="I2482" s="202" t="s">
        <v>295</v>
      </c>
      <c r="J2482" s="202" t="s">
        <v>4220</v>
      </c>
      <c r="K2482" s="202" t="s">
        <v>4208</v>
      </c>
      <c r="L2482" s="202" t="s">
        <v>203</v>
      </c>
      <c r="M2482" s="202" t="s">
        <v>203</v>
      </c>
      <c r="N2482" s="202" t="s">
        <v>295</v>
      </c>
      <c r="O2482" s="202" t="s">
        <v>177</v>
      </c>
      <c r="P2482" s="215">
        <v>4</v>
      </c>
      <c r="Q2482" s="202" t="s">
        <v>295</v>
      </c>
      <c r="R2482" s="202" t="s">
        <v>295</v>
      </c>
      <c r="S2482" s="213" t="b">
        <v>0</v>
      </c>
      <c r="T2482" s="215">
        <v>0</v>
      </c>
      <c r="V2482" s="212">
        <v>42934</v>
      </c>
      <c r="W2482" s="202" t="s">
        <v>2979</v>
      </c>
      <c r="X2482"/>
      <c r="Z2482" s="202" t="s">
        <v>295</v>
      </c>
      <c r="AC2482" s="202" t="s">
        <v>295</v>
      </c>
      <c r="AE2482" s="202" t="s">
        <v>295</v>
      </c>
      <c r="AF2482" s="202" t="s">
        <v>295</v>
      </c>
      <c r="AG2482" s="202" t="s">
        <v>295</v>
      </c>
      <c r="AH2482" s="167"/>
      <c r="AI2482" s="202" t="s">
        <v>295</v>
      </c>
      <c r="AJ2482" s="151" t="str">
        <f t="shared" si="38"/>
        <v>PD&amp;C</v>
      </c>
      <c r="AK2482" s="151" t="b">
        <f>ISNUMBER(SEARCH("IRT",Table1[[#This Row],[Current_Status]]))</f>
        <v>0</v>
      </c>
      <c r="AL2482" s="152">
        <f>YEAR(Table1[[#This Row],[Project_Initiated]])</f>
        <v>2017</v>
      </c>
      <c r="AM2482" s="87">
        <v>43800</v>
      </c>
      <c r="AN2482" s="87" t="str">
        <f>IF(AND(Table1[[#This Row],[Completed Date]]&gt;="07/01/2019"+0,Table1[[#This Row],[Completed Date]]&lt;="6/30/2020"+0),"FY 19-20",IF(AND(Table1[[#This Row],[Completed Date]]&gt;="07/01/2018"+0,Table1[[#This Row],[Completed Date]]&lt;="6/30/2019"+0),"FY 18-19",""))</f>
        <v/>
      </c>
      <c r="AO2482" s="152" t="str">
        <f>IFERROR(FIND("R",Table1[[#This Row],[FS_Priority]]),"")</f>
        <v/>
      </c>
    </row>
    <row r="2483" spans="1:41" hidden="1" x14ac:dyDescent="0.25">
      <c r="A2483" s="202" t="s">
        <v>45</v>
      </c>
      <c r="B2483" s="202" t="s">
        <v>45</v>
      </c>
      <c r="C2483" s="202" t="s">
        <v>295</v>
      </c>
      <c r="D2483" s="213" t="b">
        <v>0</v>
      </c>
      <c r="E2483" s="202" t="s">
        <v>4804</v>
      </c>
      <c r="F2483" s="202" t="s">
        <v>46</v>
      </c>
      <c r="G2483" s="202" t="s">
        <v>3830</v>
      </c>
      <c r="H2483" s="202" t="s">
        <v>295</v>
      </c>
      <c r="I2483" s="202" t="s">
        <v>295</v>
      </c>
      <c r="J2483" s="202" t="s">
        <v>3835</v>
      </c>
      <c r="K2483" s="202" t="s">
        <v>3793</v>
      </c>
      <c r="L2483" s="202" t="s">
        <v>332</v>
      </c>
      <c r="M2483" s="202" t="s">
        <v>3828</v>
      </c>
      <c r="N2483" s="202" t="s">
        <v>295</v>
      </c>
      <c r="O2483" s="202" t="s">
        <v>352</v>
      </c>
      <c r="P2483" s="215">
        <v>29</v>
      </c>
      <c r="Q2483" s="202" t="s">
        <v>295</v>
      </c>
      <c r="R2483" s="202" t="s">
        <v>295</v>
      </c>
      <c r="S2483" s="213" t="b">
        <v>0</v>
      </c>
      <c r="T2483" s="215">
        <v>50000</v>
      </c>
      <c r="V2483" s="212">
        <v>42962</v>
      </c>
      <c r="W2483" s="202" t="s">
        <v>38</v>
      </c>
      <c r="X2483" s="214">
        <v>43800</v>
      </c>
      <c r="Y2483" s="214">
        <v>43831</v>
      </c>
      <c r="Z2483" s="202" t="s">
        <v>295</v>
      </c>
      <c r="AC2483" s="202" t="s">
        <v>295</v>
      </c>
      <c r="AE2483" s="202" t="s">
        <v>295</v>
      </c>
      <c r="AF2483" s="202" t="s">
        <v>295</v>
      </c>
      <c r="AG2483" s="202" t="s">
        <v>295</v>
      </c>
      <c r="AH2483" s="167"/>
      <c r="AI2483" s="202" t="s">
        <v>295</v>
      </c>
      <c r="AJ2483" s="151" t="str">
        <f t="shared" si="38"/>
        <v>PD&amp;C</v>
      </c>
      <c r="AK2483" s="151" t="b">
        <f>ISNUMBER(SEARCH("IRT",Table1[[#This Row],[Current_Status]]))</f>
        <v>0</v>
      </c>
      <c r="AL2483" s="152">
        <f>YEAR(Table1[[#This Row],[Project_Initiated]])</f>
        <v>2017</v>
      </c>
      <c r="AM2483" s="87">
        <v>43800</v>
      </c>
      <c r="AN2483" s="87" t="str">
        <f>IF(AND(Table1[[#This Row],[Completed Date]]&gt;="07/01/2019"+0,Table1[[#This Row],[Completed Date]]&lt;="6/30/2020"+0),"FY 19-20",IF(AND(Table1[[#This Row],[Completed Date]]&gt;="07/01/2018"+0,Table1[[#This Row],[Completed Date]]&lt;="6/30/2019"+0),"FY 18-19",""))</f>
        <v/>
      </c>
      <c r="AO2483" s="152" t="str">
        <f>IFERROR(FIND("R",Table1[[#This Row],[FS_Priority]]),"")</f>
        <v/>
      </c>
    </row>
    <row r="2484" spans="1:41" hidden="1" x14ac:dyDescent="0.25">
      <c r="A2484" s="202" t="s">
        <v>94</v>
      </c>
      <c r="B2484" s="202" t="s">
        <v>94</v>
      </c>
      <c r="C2484" s="202" t="s">
        <v>295</v>
      </c>
      <c r="D2484" s="213" t="b">
        <v>0</v>
      </c>
      <c r="E2484" s="202" t="s">
        <v>4788</v>
      </c>
      <c r="F2484" s="202" t="s">
        <v>3695</v>
      </c>
      <c r="G2484" s="202" t="s">
        <v>3923</v>
      </c>
      <c r="H2484" s="202" t="s">
        <v>295</v>
      </c>
      <c r="I2484" s="202" t="s">
        <v>295</v>
      </c>
      <c r="J2484" s="202" t="s">
        <v>74</v>
      </c>
      <c r="K2484" s="202" t="s">
        <v>84</v>
      </c>
      <c r="L2484" s="202" t="s">
        <v>33</v>
      </c>
      <c r="M2484" s="202" t="s">
        <v>3925</v>
      </c>
      <c r="N2484" s="202" t="s">
        <v>295</v>
      </c>
      <c r="O2484" s="202" t="s">
        <v>4872</v>
      </c>
      <c r="P2484" s="215">
        <v>17</v>
      </c>
      <c r="Q2484" s="202" t="s">
        <v>295</v>
      </c>
      <c r="R2484" s="202" t="s">
        <v>295</v>
      </c>
      <c r="S2484" s="213" t="b">
        <v>0</v>
      </c>
      <c r="T2484" s="215">
        <v>42000</v>
      </c>
      <c r="V2484" s="212">
        <v>43055</v>
      </c>
      <c r="W2484" s="202" t="s">
        <v>32</v>
      </c>
      <c r="X2484" s="214">
        <v>43831</v>
      </c>
      <c r="Y2484" s="214">
        <v>43891</v>
      </c>
      <c r="Z2484" s="202" t="s">
        <v>295</v>
      </c>
      <c r="AC2484" s="202" t="s">
        <v>295</v>
      </c>
      <c r="AE2484" s="202" t="s">
        <v>295</v>
      </c>
      <c r="AF2484" s="202" t="s">
        <v>295</v>
      </c>
      <c r="AG2484" s="202" t="s">
        <v>295</v>
      </c>
      <c r="AH2484"/>
      <c r="AI2484" s="202" t="s">
        <v>295</v>
      </c>
      <c r="AJ2484" s="151" t="str">
        <f t="shared" si="38"/>
        <v>PD&amp;C</v>
      </c>
      <c r="AK2484" s="151" t="b">
        <f>ISNUMBER(SEARCH("IRT",Table1[[#This Row],[Current_Status]]))</f>
        <v>0</v>
      </c>
      <c r="AL2484" s="152">
        <f>YEAR(Table1[[#This Row],[Project_Initiated]])</f>
        <v>2017</v>
      </c>
      <c r="AM2484" s="87">
        <v>43800</v>
      </c>
      <c r="AN2484" s="87" t="str">
        <f>IF(AND(Table1[[#This Row],[Completed Date]]&gt;="07/01/2019"+0,Table1[[#This Row],[Completed Date]]&lt;="6/30/2020"+0),"FY 19-20",IF(AND(Table1[[#This Row],[Completed Date]]&gt;="07/01/2018"+0,Table1[[#This Row],[Completed Date]]&lt;="6/30/2019"+0),"FY 18-19",""))</f>
        <v/>
      </c>
      <c r="AO2484" s="152" t="str">
        <f>IFERROR(FIND("R",Table1[[#This Row],[FS_Priority]]),"")</f>
        <v/>
      </c>
    </row>
    <row r="2485" spans="1:41" hidden="1" x14ac:dyDescent="0.25">
      <c r="A2485" s="202" t="s">
        <v>63</v>
      </c>
      <c r="B2485" s="202" t="s">
        <v>63</v>
      </c>
      <c r="C2485" s="202" t="s">
        <v>295</v>
      </c>
      <c r="D2485" s="213" t="b">
        <v>0</v>
      </c>
      <c r="E2485" s="202" t="s">
        <v>4804</v>
      </c>
      <c r="F2485" s="202" t="s">
        <v>64</v>
      </c>
      <c r="G2485" s="202" t="s">
        <v>3846</v>
      </c>
      <c r="H2485" s="202" t="s">
        <v>349</v>
      </c>
      <c r="I2485" s="202" t="s">
        <v>295</v>
      </c>
      <c r="J2485" s="202" t="s">
        <v>2955</v>
      </c>
      <c r="K2485" s="202" t="s">
        <v>3793</v>
      </c>
      <c r="L2485" s="202" t="s">
        <v>332</v>
      </c>
      <c r="M2485" s="202" t="s">
        <v>3799</v>
      </c>
      <c r="N2485" s="202" t="s">
        <v>295</v>
      </c>
      <c r="O2485" s="202" t="s">
        <v>3822</v>
      </c>
      <c r="P2485" s="215">
        <v>5</v>
      </c>
      <c r="Q2485" s="202" t="s">
        <v>295</v>
      </c>
      <c r="R2485" s="202" t="s">
        <v>295</v>
      </c>
      <c r="S2485" s="213" t="b">
        <v>0</v>
      </c>
      <c r="T2485" s="215">
        <v>0</v>
      </c>
      <c r="V2485" s="212">
        <v>43007</v>
      </c>
      <c r="W2485" s="202" t="s">
        <v>2955</v>
      </c>
      <c r="X2485"/>
      <c r="Z2485" s="202" t="s">
        <v>295</v>
      </c>
      <c r="AC2485" s="202" t="s">
        <v>295</v>
      </c>
      <c r="AE2485" s="202" t="s">
        <v>295</v>
      </c>
      <c r="AF2485" s="202" t="s">
        <v>295</v>
      </c>
      <c r="AG2485" s="202" t="s">
        <v>295</v>
      </c>
      <c r="AH2485" s="167"/>
      <c r="AI2485" s="202" t="s">
        <v>295</v>
      </c>
      <c r="AJ2485" s="151" t="str">
        <f t="shared" si="38"/>
        <v>PD&amp;C</v>
      </c>
      <c r="AK2485" s="151" t="b">
        <f>ISNUMBER(SEARCH("IRT",Table1[[#This Row],[Current_Status]]))</f>
        <v>0</v>
      </c>
      <c r="AL2485" s="152">
        <f>YEAR(Table1[[#This Row],[Project_Initiated]])</f>
        <v>2017</v>
      </c>
      <c r="AM2485" s="87">
        <v>43800</v>
      </c>
      <c r="AN2485" s="87" t="str">
        <f>IF(AND(Table1[[#This Row],[Completed Date]]&gt;="07/01/2019"+0,Table1[[#This Row],[Completed Date]]&lt;="6/30/2020"+0),"FY 19-20",IF(AND(Table1[[#This Row],[Completed Date]]&gt;="07/01/2018"+0,Table1[[#This Row],[Completed Date]]&lt;="6/30/2019"+0),"FY 18-19",""))</f>
        <v/>
      </c>
      <c r="AO2485" s="152" t="str">
        <f>IFERROR(FIND("R",Table1[[#This Row],[FS_Priority]]),"")</f>
        <v/>
      </c>
    </row>
    <row r="2486" spans="1:41" hidden="1" x14ac:dyDescent="0.25">
      <c r="A2486" s="202" t="s">
        <v>160</v>
      </c>
      <c r="B2486" s="202" t="s">
        <v>160</v>
      </c>
      <c r="C2486" s="202" t="s">
        <v>295</v>
      </c>
      <c r="D2486" s="213" t="b">
        <v>0</v>
      </c>
      <c r="E2486" s="202" t="s">
        <v>151</v>
      </c>
      <c r="F2486" s="202" t="s">
        <v>161</v>
      </c>
      <c r="G2486" s="202" t="s">
        <v>4135</v>
      </c>
      <c r="H2486" s="202" t="s">
        <v>295</v>
      </c>
      <c r="I2486" s="202" t="s">
        <v>295</v>
      </c>
      <c r="J2486" s="202" t="s">
        <v>3831</v>
      </c>
      <c r="K2486" s="202" t="s">
        <v>4035</v>
      </c>
      <c r="L2486" s="202" t="s">
        <v>153</v>
      </c>
      <c r="M2486" s="202" t="s">
        <v>4136</v>
      </c>
      <c r="N2486" s="202" t="s">
        <v>295</v>
      </c>
      <c r="O2486" s="202" t="s">
        <v>177</v>
      </c>
      <c r="P2486" s="215">
        <v>2</v>
      </c>
      <c r="Q2486" s="202" t="s">
        <v>295</v>
      </c>
      <c r="R2486" s="202" t="s">
        <v>295</v>
      </c>
      <c r="S2486" s="213" t="b">
        <v>0</v>
      </c>
      <c r="T2486" s="215">
        <v>1575000</v>
      </c>
      <c r="V2486" s="212">
        <v>43108</v>
      </c>
      <c r="W2486" s="202" t="s">
        <v>74</v>
      </c>
      <c r="X2486" s="214">
        <v>43922</v>
      </c>
      <c r="Y2486" s="214">
        <v>43922</v>
      </c>
      <c r="Z2486" s="202" t="s">
        <v>295</v>
      </c>
      <c r="AC2486" s="202" t="s">
        <v>295</v>
      </c>
      <c r="AE2486" s="202" t="s">
        <v>295</v>
      </c>
      <c r="AF2486" s="202" t="s">
        <v>295</v>
      </c>
      <c r="AG2486" s="202" t="s">
        <v>295</v>
      </c>
      <c r="AH2486"/>
      <c r="AI2486" s="202" t="s">
        <v>295</v>
      </c>
      <c r="AJ2486" s="151" t="str">
        <f t="shared" si="38"/>
        <v>PD&amp;C</v>
      </c>
      <c r="AK2486" s="151" t="b">
        <f>ISNUMBER(SEARCH("IRT",Table1[[#This Row],[Current_Status]]))</f>
        <v>0</v>
      </c>
      <c r="AL2486" s="152">
        <f>YEAR(Table1[[#This Row],[Project_Initiated]])</f>
        <v>2018</v>
      </c>
      <c r="AM2486" s="87">
        <v>43800</v>
      </c>
      <c r="AN2486" s="87" t="str">
        <f>IF(AND(Table1[[#This Row],[Completed Date]]&gt;="07/01/2019"+0,Table1[[#This Row],[Completed Date]]&lt;="6/30/2020"+0),"FY 19-20",IF(AND(Table1[[#This Row],[Completed Date]]&gt;="07/01/2018"+0,Table1[[#This Row],[Completed Date]]&lt;="6/30/2019"+0),"FY 18-19",""))</f>
        <v/>
      </c>
      <c r="AO2486" s="152" t="str">
        <f>IFERROR(FIND("R",Table1[[#This Row],[FS_Priority]]),"")</f>
        <v/>
      </c>
    </row>
    <row r="2487" spans="1:41" hidden="1" x14ac:dyDescent="0.25">
      <c r="A2487" s="202" t="s">
        <v>65</v>
      </c>
      <c r="B2487" s="202" t="s">
        <v>65</v>
      </c>
      <c r="C2487" s="202" t="s">
        <v>295</v>
      </c>
      <c r="D2487" s="213" t="b">
        <v>0</v>
      </c>
      <c r="E2487" s="202" t="s">
        <v>4804</v>
      </c>
      <c r="F2487" s="202" t="s">
        <v>66</v>
      </c>
      <c r="G2487" s="202" t="s">
        <v>67</v>
      </c>
      <c r="H2487" s="202" t="s">
        <v>295</v>
      </c>
      <c r="I2487" s="202" t="s">
        <v>295</v>
      </c>
      <c r="J2487" s="202" t="s">
        <v>3847</v>
      </c>
      <c r="K2487" s="202" t="s">
        <v>3793</v>
      </c>
      <c r="L2487" s="202" t="s">
        <v>332</v>
      </c>
      <c r="M2487" s="202" t="s">
        <v>3832</v>
      </c>
      <c r="N2487" s="202" t="s">
        <v>295</v>
      </c>
      <c r="O2487" s="202" t="s">
        <v>3848</v>
      </c>
      <c r="P2487" s="215">
        <v>7</v>
      </c>
      <c r="Q2487" s="202" t="s">
        <v>295</v>
      </c>
      <c r="R2487" s="202" t="s">
        <v>295</v>
      </c>
      <c r="S2487" s="213" t="b">
        <v>0</v>
      </c>
      <c r="T2487" s="215">
        <v>115000</v>
      </c>
      <c r="V2487" s="212">
        <v>43052</v>
      </c>
      <c r="W2487" s="202" t="s">
        <v>68</v>
      </c>
      <c r="X2487"/>
      <c r="Z2487" s="202" t="s">
        <v>295</v>
      </c>
      <c r="AC2487" s="202" t="s">
        <v>295</v>
      </c>
      <c r="AE2487" s="202" t="s">
        <v>295</v>
      </c>
      <c r="AF2487" s="202" t="s">
        <v>295</v>
      </c>
      <c r="AG2487" s="202" t="s">
        <v>295</v>
      </c>
      <c r="AH2487" s="167"/>
      <c r="AI2487" s="202" t="s">
        <v>295</v>
      </c>
      <c r="AJ2487" s="151" t="str">
        <f t="shared" si="38"/>
        <v>PD&amp;C</v>
      </c>
      <c r="AK2487" s="151" t="b">
        <f>ISNUMBER(SEARCH("IRT",Table1[[#This Row],[Current_Status]]))</f>
        <v>0</v>
      </c>
      <c r="AL2487" s="152">
        <f>YEAR(Table1[[#This Row],[Project_Initiated]])</f>
        <v>2017</v>
      </c>
      <c r="AM2487" s="87">
        <v>43800</v>
      </c>
      <c r="AN2487" s="87" t="str">
        <f>IF(AND(Table1[[#This Row],[Completed Date]]&gt;="07/01/2019"+0,Table1[[#This Row],[Completed Date]]&lt;="6/30/2020"+0),"FY 19-20",IF(AND(Table1[[#This Row],[Completed Date]]&gt;="07/01/2018"+0,Table1[[#This Row],[Completed Date]]&lt;="6/30/2019"+0),"FY 18-19",""))</f>
        <v/>
      </c>
      <c r="AO2487" s="152" t="str">
        <f>IFERROR(FIND("R",Table1[[#This Row],[FS_Priority]]),"")</f>
        <v/>
      </c>
    </row>
    <row r="2488" spans="1:41" hidden="1" x14ac:dyDescent="0.25">
      <c r="A2488" s="202" t="s">
        <v>97</v>
      </c>
      <c r="B2488" s="202" t="s">
        <v>97</v>
      </c>
      <c r="C2488" s="202" t="s">
        <v>295</v>
      </c>
      <c r="D2488" s="213" t="b">
        <v>0</v>
      </c>
      <c r="E2488" s="202" t="s">
        <v>4788</v>
      </c>
      <c r="F2488" s="202" t="s">
        <v>98</v>
      </c>
      <c r="G2488" s="202" t="s">
        <v>3928</v>
      </c>
      <c r="H2488" s="202" t="s">
        <v>295</v>
      </c>
      <c r="I2488" s="202" t="s">
        <v>295</v>
      </c>
      <c r="J2488" s="202" t="s">
        <v>149</v>
      </c>
      <c r="K2488" s="202" t="s">
        <v>84</v>
      </c>
      <c r="L2488" s="202" t="s">
        <v>33</v>
      </c>
      <c r="M2488" s="202" t="s">
        <v>99</v>
      </c>
      <c r="N2488" s="202" t="s">
        <v>295</v>
      </c>
      <c r="O2488" s="202" t="s">
        <v>3829</v>
      </c>
      <c r="P2488" s="215">
        <v>21</v>
      </c>
      <c r="Q2488" s="202" t="s">
        <v>295</v>
      </c>
      <c r="R2488" s="202" t="s">
        <v>295</v>
      </c>
      <c r="S2488" s="213" t="b">
        <v>0</v>
      </c>
      <c r="T2488" s="215">
        <v>0</v>
      </c>
      <c r="V2488" s="212">
        <v>43072</v>
      </c>
      <c r="W2488" s="202" t="s">
        <v>149</v>
      </c>
      <c r="X2488"/>
      <c r="Z2488" s="202" t="s">
        <v>295</v>
      </c>
      <c r="AC2488" s="202" t="s">
        <v>295</v>
      </c>
      <c r="AE2488" s="202" t="s">
        <v>295</v>
      </c>
      <c r="AF2488" s="202" t="s">
        <v>295</v>
      </c>
      <c r="AG2488" s="202" t="s">
        <v>295</v>
      </c>
      <c r="AH2488" s="167"/>
      <c r="AI2488" s="202" t="s">
        <v>295</v>
      </c>
      <c r="AJ2488" s="151" t="str">
        <f t="shared" si="38"/>
        <v>PD&amp;C</v>
      </c>
      <c r="AK2488" s="151" t="b">
        <f>ISNUMBER(SEARCH("IRT",Table1[[#This Row],[Current_Status]]))</f>
        <v>0</v>
      </c>
      <c r="AL2488" s="152">
        <f>YEAR(Table1[[#This Row],[Project_Initiated]])</f>
        <v>2017</v>
      </c>
      <c r="AM2488" s="87">
        <v>43800</v>
      </c>
      <c r="AN2488" s="87" t="str">
        <f>IF(AND(Table1[[#This Row],[Completed Date]]&gt;="07/01/2019"+0,Table1[[#This Row],[Completed Date]]&lt;="6/30/2020"+0),"FY 19-20",IF(AND(Table1[[#This Row],[Completed Date]]&gt;="07/01/2018"+0,Table1[[#This Row],[Completed Date]]&lt;="6/30/2019"+0),"FY 18-19",""))</f>
        <v/>
      </c>
      <c r="AO2488" s="152" t="str">
        <f>IFERROR(FIND("R",Table1[[#This Row],[FS_Priority]]),"")</f>
        <v/>
      </c>
    </row>
    <row r="2489" spans="1:41" hidden="1" x14ac:dyDescent="0.25">
      <c r="A2489" s="202" t="s">
        <v>70</v>
      </c>
      <c r="B2489" s="202" t="s">
        <v>70</v>
      </c>
      <c r="C2489" s="202" t="s">
        <v>295</v>
      </c>
      <c r="D2489" s="213" t="b">
        <v>0</v>
      </c>
      <c r="E2489" s="202" t="s">
        <v>4804</v>
      </c>
      <c r="F2489" s="202" t="s">
        <v>71</v>
      </c>
      <c r="G2489" s="202" t="s">
        <v>3850</v>
      </c>
      <c r="H2489" s="202" t="s">
        <v>348</v>
      </c>
      <c r="I2489" s="202" t="s">
        <v>295</v>
      </c>
      <c r="J2489" s="202" t="s">
        <v>3835</v>
      </c>
      <c r="K2489" s="202" t="s">
        <v>3793</v>
      </c>
      <c r="L2489" s="202" t="s">
        <v>332</v>
      </c>
      <c r="M2489" s="202" t="s">
        <v>3799</v>
      </c>
      <c r="N2489" s="202" t="s">
        <v>295</v>
      </c>
      <c r="O2489" s="202" t="s">
        <v>4443</v>
      </c>
      <c r="P2489" s="215">
        <v>9</v>
      </c>
      <c r="Q2489" s="202" t="s">
        <v>295</v>
      </c>
      <c r="R2489" s="202" t="s">
        <v>295</v>
      </c>
      <c r="S2489" s="213" t="b">
        <v>0</v>
      </c>
      <c r="T2489" s="215">
        <v>1120000</v>
      </c>
      <c r="V2489" s="212">
        <v>43060</v>
      </c>
      <c r="W2489" s="202" t="s">
        <v>38</v>
      </c>
      <c r="X2489" s="214">
        <v>43466</v>
      </c>
      <c r="Y2489" s="214">
        <v>44044</v>
      </c>
      <c r="Z2489" s="202" t="s">
        <v>295</v>
      </c>
      <c r="AC2489" s="202" t="s">
        <v>295</v>
      </c>
      <c r="AE2489" s="202" t="s">
        <v>295</v>
      </c>
      <c r="AF2489" s="202" t="s">
        <v>295</v>
      </c>
      <c r="AG2489" s="202" t="s">
        <v>295</v>
      </c>
      <c r="AH2489" s="167"/>
      <c r="AI2489" s="202" t="s">
        <v>295</v>
      </c>
      <c r="AJ2489" s="151" t="str">
        <f t="shared" si="38"/>
        <v>PD&amp;C</v>
      </c>
      <c r="AK2489" s="151" t="b">
        <f>ISNUMBER(SEARCH("IRT",Table1[[#This Row],[Current_Status]]))</f>
        <v>0</v>
      </c>
      <c r="AL2489" s="152">
        <f>YEAR(Table1[[#This Row],[Project_Initiated]])</f>
        <v>2017</v>
      </c>
      <c r="AM2489" s="87">
        <v>43800</v>
      </c>
      <c r="AN2489" s="87" t="str">
        <f>IF(AND(Table1[[#This Row],[Completed Date]]&gt;="07/01/2019"+0,Table1[[#This Row],[Completed Date]]&lt;="6/30/2020"+0),"FY 19-20",IF(AND(Table1[[#This Row],[Completed Date]]&gt;="07/01/2018"+0,Table1[[#This Row],[Completed Date]]&lt;="6/30/2019"+0),"FY 18-19",""))</f>
        <v/>
      </c>
      <c r="AO2489" s="152" t="str">
        <f>IFERROR(FIND("R",Table1[[#This Row],[FS_Priority]]),"")</f>
        <v/>
      </c>
    </row>
    <row r="2490" spans="1:41" hidden="1" x14ac:dyDescent="0.25">
      <c r="A2490" s="202" t="s">
        <v>95</v>
      </c>
      <c r="B2490" s="202" t="s">
        <v>95</v>
      </c>
      <c r="C2490" s="202" t="s">
        <v>295</v>
      </c>
      <c r="D2490" s="213" t="b">
        <v>0</v>
      </c>
      <c r="E2490" s="202" t="s">
        <v>4788</v>
      </c>
      <c r="F2490" s="202" t="s">
        <v>3006</v>
      </c>
      <c r="G2490" s="202" t="s">
        <v>3926</v>
      </c>
      <c r="H2490" s="202" t="s">
        <v>376</v>
      </c>
      <c r="I2490" s="202" t="s">
        <v>295</v>
      </c>
      <c r="J2490" s="202" t="s">
        <v>72</v>
      </c>
      <c r="K2490" s="202" t="s">
        <v>84</v>
      </c>
      <c r="L2490" s="202" t="s">
        <v>33</v>
      </c>
      <c r="M2490" s="202" t="s">
        <v>269</v>
      </c>
      <c r="N2490" s="202" t="s">
        <v>295</v>
      </c>
      <c r="O2490" s="202" t="s">
        <v>4872</v>
      </c>
      <c r="P2490" s="215">
        <v>19</v>
      </c>
      <c r="Q2490" s="202" t="s">
        <v>295</v>
      </c>
      <c r="R2490" s="202" t="s">
        <v>295</v>
      </c>
      <c r="S2490" s="213" t="b">
        <v>0</v>
      </c>
      <c r="T2490" s="215">
        <v>1285623.1100000001</v>
      </c>
      <c r="V2490" s="212">
        <v>43072</v>
      </c>
      <c r="W2490" s="202" t="s">
        <v>4503</v>
      </c>
      <c r="X2490" s="214">
        <v>43891</v>
      </c>
      <c r="Y2490" s="214">
        <v>44136</v>
      </c>
      <c r="Z2490" s="202" t="s">
        <v>295</v>
      </c>
      <c r="AC2490" s="202" t="s">
        <v>295</v>
      </c>
      <c r="AE2490" s="202" t="s">
        <v>295</v>
      </c>
      <c r="AF2490" s="202" t="s">
        <v>295</v>
      </c>
      <c r="AG2490" s="202" t="s">
        <v>295</v>
      </c>
      <c r="AH2490" s="167"/>
      <c r="AI2490" s="202" t="s">
        <v>295</v>
      </c>
      <c r="AJ2490" s="151" t="str">
        <f t="shared" si="38"/>
        <v>PD&amp;C</v>
      </c>
      <c r="AK2490" s="151" t="b">
        <f>ISNUMBER(SEARCH("IRT",Table1[[#This Row],[Current_Status]]))</f>
        <v>0</v>
      </c>
      <c r="AL2490" s="152">
        <f>YEAR(Table1[[#This Row],[Project_Initiated]])</f>
        <v>2017</v>
      </c>
      <c r="AM2490" s="87">
        <v>43800</v>
      </c>
      <c r="AN2490" s="87" t="str">
        <f>IF(AND(Table1[[#This Row],[Completed Date]]&gt;="07/01/2019"+0,Table1[[#This Row],[Completed Date]]&lt;="6/30/2020"+0),"FY 19-20",IF(AND(Table1[[#This Row],[Completed Date]]&gt;="07/01/2018"+0,Table1[[#This Row],[Completed Date]]&lt;="6/30/2019"+0),"FY 18-19",""))</f>
        <v/>
      </c>
      <c r="AO2490" s="152" t="str">
        <f>IFERROR(FIND("R",Table1[[#This Row],[FS_Priority]]),"")</f>
        <v/>
      </c>
    </row>
    <row r="2491" spans="1:41" hidden="1" x14ac:dyDescent="0.25">
      <c r="A2491" s="202" t="s">
        <v>24</v>
      </c>
      <c r="B2491" s="202" t="s">
        <v>24</v>
      </c>
      <c r="C2491" s="202" t="s">
        <v>295</v>
      </c>
      <c r="D2491" s="213" t="b">
        <v>0</v>
      </c>
      <c r="E2491" s="202" t="s">
        <v>21</v>
      </c>
      <c r="F2491" s="202" t="s">
        <v>2855</v>
      </c>
      <c r="G2491" s="202" t="s">
        <v>3784</v>
      </c>
      <c r="H2491" s="202" t="s">
        <v>330</v>
      </c>
      <c r="I2491" s="202" t="s">
        <v>295</v>
      </c>
      <c r="J2491" s="202" t="s">
        <v>149</v>
      </c>
      <c r="K2491" s="202" t="s">
        <v>3774</v>
      </c>
      <c r="L2491" s="202" t="s">
        <v>4821</v>
      </c>
      <c r="M2491" s="202" t="s">
        <v>3786</v>
      </c>
      <c r="N2491" s="202" t="s">
        <v>295</v>
      </c>
      <c r="O2491" s="202" t="s">
        <v>169</v>
      </c>
      <c r="P2491" s="215">
        <v>2</v>
      </c>
      <c r="Q2491" s="202" t="s">
        <v>295</v>
      </c>
      <c r="R2491" s="202" t="s">
        <v>295</v>
      </c>
      <c r="S2491" s="213" t="b">
        <v>0</v>
      </c>
      <c r="T2491" s="215">
        <v>0</v>
      </c>
      <c r="V2491" s="212">
        <v>43335</v>
      </c>
      <c r="W2491" s="202" t="s">
        <v>5030</v>
      </c>
      <c r="X2491"/>
      <c r="Z2491" s="202" t="s">
        <v>295</v>
      </c>
      <c r="AC2491" s="202" t="s">
        <v>295</v>
      </c>
      <c r="AE2491" s="202" t="s">
        <v>295</v>
      </c>
      <c r="AF2491" s="202" t="s">
        <v>295</v>
      </c>
      <c r="AG2491" s="202" t="s">
        <v>295</v>
      </c>
      <c r="AH2491" s="167"/>
      <c r="AI2491" s="202" t="s">
        <v>295</v>
      </c>
      <c r="AJ2491" s="151" t="str">
        <f t="shared" si="38"/>
        <v>PD&amp;C</v>
      </c>
      <c r="AK2491" s="151" t="b">
        <f>ISNUMBER(SEARCH("IRT",Table1[[#This Row],[Current_Status]]))</f>
        <v>0</v>
      </c>
      <c r="AL2491" s="152">
        <f>YEAR(Table1[[#This Row],[Project_Initiated]])</f>
        <v>2018</v>
      </c>
      <c r="AM2491" s="87">
        <v>43800</v>
      </c>
      <c r="AN2491" s="87" t="str">
        <f>IF(AND(Table1[[#This Row],[Completed Date]]&gt;="07/01/2019"+0,Table1[[#This Row],[Completed Date]]&lt;="6/30/2020"+0),"FY 19-20",IF(AND(Table1[[#This Row],[Completed Date]]&gt;="07/01/2018"+0,Table1[[#This Row],[Completed Date]]&lt;="6/30/2019"+0),"FY 18-19",""))</f>
        <v/>
      </c>
      <c r="AO2491" s="152" t="str">
        <f>IFERROR(FIND("R",Table1[[#This Row],[FS_Priority]]),"")</f>
        <v/>
      </c>
    </row>
    <row r="2492" spans="1:41" hidden="1" x14ac:dyDescent="0.25">
      <c r="A2492" s="202" t="s">
        <v>193</v>
      </c>
      <c r="B2492" s="202" t="s">
        <v>193</v>
      </c>
      <c r="C2492" s="202" t="s">
        <v>295</v>
      </c>
      <c r="D2492" s="213" t="b">
        <v>0</v>
      </c>
      <c r="E2492" s="202" t="s">
        <v>192</v>
      </c>
      <c r="F2492" s="202" t="s">
        <v>194</v>
      </c>
      <c r="G2492" s="202" t="s">
        <v>195</v>
      </c>
      <c r="H2492" s="202" t="s">
        <v>357</v>
      </c>
      <c r="I2492" s="202" t="s">
        <v>295</v>
      </c>
      <c r="J2492" s="202" t="s">
        <v>149</v>
      </c>
      <c r="K2492" s="202" t="s">
        <v>4177</v>
      </c>
      <c r="L2492" s="202" t="s">
        <v>2976</v>
      </c>
      <c r="M2492" s="202" t="s">
        <v>4179</v>
      </c>
      <c r="N2492" s="202" t="s">
        <v>295</v>
      </c>
      <c r="O2492" s="202" t="s">
        <v>88</v>
      </c>
      <c r="P2492" s="215">
        <v>3</v>
      </c>
      <c r="Q2492" s="202" t="s">
        <v>295</v>
      </c>
      <c r="R2492" s="202" t="s">
        <v>295</v>
      </c>
      <c r="S2492" s="213" t="b">
        <v>0</v>
      </c>
      <c r="T2492" s="215">
        <v>0</v>
      </c>
      <c r="V2492" s="212">
        <v>43185</v>
      </c>
      <c r="W2492" s="202" t="s">
        <v>4518</v>
      </c>
      <c r="X2492"/>
      <c r="Z2492" s="202" t="s">
        <v>295</v>
      </c>
      <c r="AC2492" s="202" t="s">
        <v>295</v>
      </c>
      <c r="AE2492" s="202" t="s">
        <v>295</v>
      </c>
      <c r="AF2492" s="202" t="s">
        <v>295</v>
      </c>
      <c r="AG2492" s="202" t="s">
        <v>295</v>
      </c>
      <c r="AH2492" s="167"/>
      <c r="AI2492" s="202" t="s">
        <v>295</v>
      </c>
      <c r="AJ2492" s="151" t="str">
        <f t="shared" si="38"/>
        <v>PD&amp;C</v>
      </c>
      <c r="AK2492" s="151" t="b">
        <f>ISNUMBER(SEARCH("IRT",Table1[[#This Row],[Current_Status]]))</f>
        <v>0</v>
      </c>
      <c r="AL2492" s="152">
        <f>YEAR(Table1[[#This Row],[Project_Initiated]])</f>
        <v>2018</v>
      </c>
      <c r="AM2492" s="87">
        <v>43800</v>
      </c>
      <c r="AN2492" s="87" t="str">
        <f>IF(AND(Table1[[#This Row],[Completed Date]]&gt;="07/01/2019"+0,Table1[[#This Row],[Completed Date]]&lt;="6/30/2020"+0),"FY 19-20",IF(AND(Table1[[#This Row],[Completed Date]]&gt;="07/01/2018"+0,Table1[[#This Row],[Completed Date]]&lt;="6/30/2019"+0),"FY 18-19",""))</f>
        <v/>
      </c>
      <c r="AO2492" s="152" t="str">
        <f>IFERROR(FIND("R",Table1[[#This Row],[FS_Priority]]),"")</f>
        <v/>
      </c>
    </row>
    <row r="2493" spans="1:41" hidden="1" x14ac:dyDescent="0.25">
      <c r="A2493" s="202" t="s">
        <v>207</v>
      </c>
      <c r="B2493" s="202" t="s">
        <v>207</v>
      </c>
      <c r="C2493" s="202" t="s">
        <v>295</v>
      </c>
      <c r="D2493" s="213" t="b">
        <v>0</v>
      </c>
      <c r="E2493" s="202" t="s">
        <v>151</v>
      </c>
      <c r="F2493" s="202" t="s">
        <v>208</v>
      </c>
      <c r="G2493" s="202" t="s">
        <v>4217</v>
      </c>
      <c r="H2493" s="202" t="s">
        <v>4444</v>
      </c>
      <c r="I2493" s="202" t="s">
        <v>295</v>
      </c>
      <c r="J2493" s="202" t="s">
        <v>44</v>
      </c>
      <c r="K2493" s="202" t="s">
        <v>4035</v>
      </c>
      <c r="L2493" s="202" t="s">
        <v>153</v>
      </c>
      <c r="M2493" s="202" t="s">
        <v>206</v>
      </c>
      <c r="N2493" s="202" t="s">
        <v>295</v>
      </c>
      <c r="O2493" s="202" t="s">
        <v>177</v>
      </c>
      <c r="P2493" s="215">
        <v>2</v>
      </c>
      <c r="Q2493" s="202" t="s">
        <v>295</v>
      </c>
      <c r="R2493" s="202" t="s">
        <v>295</v>
      </c>
      <c r="S2493" s="213" t="b">
        <v>0</v>
      </c>
      <c r="T2493" s="215">
        <v>24700</v>
      </c>
      <c r="V2493" s="212">
        <v>43157</v>
      </c>
      <c r="W2493" s="202" t="s">
        <v>4987</v>
      </c>
      <c r="X2493"/>
      <c r="Z2493" s="202" t="s">
        <v>295</v>
      </c>
      <c r="AC2493" s="202" t="s">
        <v>295</v>
      </c>
      <c r="AE2493" s="202" t="s">
        <v>295</v>
      </c>
      <c r="AF2493" s="202" t="s">
        <v>295</v>
      </c>
      <c r="AG2493" s="202" t="s">
        <v>295</v>
      </c>
      <c r="AH2493"/>
      <c r="AI2493" s="202" t="s">
        <v>295</v>
      </c>
      <c r="AJ2493" s="151" t="str">
        <f t="shared" si="38"/>
        <v>PD&amp;C</v>
      </c>
      <c r="AK2493" s="151" t="b">
        <f>ISNUMBER(SEARCH("IRT",Table1[[#This Row],[Current_Status]]))</f>
        <v>0</v>
      </c>
      <c r="AL2493" s="152">
        <f>YEAR(Table1[[#This Row],[Project_Initiated]])</f>
        <v>2018</v>
      </c>
      <c r="AM2493" s="87">
        <v>43800</v>
      </c>
      <c r="AN2493" s="87" t="str">
        <f>IF(AND(Table1[[#This Row],[Completed Date]]&gt;="07/01/2019"+0,Table1[[#This Row],[Completed Date]]&lt;="6/30/2020"+0),"FY 19-20",IF(AND(Table1[[#This Row],[Completed Date]]&gt;="07/01/2018"+0,Table1[[#This Row],[Completed Date]]&lt;="6/30/2019"+0),"FY 18-19",""))</f>
        <v/>
      </c>
      <c r="AO2493" s="152" t="str">
        <f>IFERROR(FIND("R",Table1[[#This Row],[FS_Priority]]),"")</f>
        <v/>
      </c>
    </row>
    <row r="2494" spans="1:41" hidden="1" x14ac:dyDescent="0.25">
      <c r="A2494" s="202" t="s">
        <v>39</v>
      </c>
      <c r="B2494" s="202" t="s">
        <v>39</v>
      </c>
      <c r="C2494" s="202" t="s">
        <v>295</v>
      </c>
      <c r="D2494" s="213" t="b">
        <v>0</v>
      </c>
      <c r="E2494" s="202" t="s">
        <v>4804</v>
      </c>
      <c r="F2494" s="202" t="s">
        <v>40</v>
      </c>
      <c r="G2494" s="202" t="s">
        <v>3823</v>
      </c>
      <c r="H2494" s="202" t="s">
        <v>348</v>
      </c>
      <c r="I2494" s="202" t="s">
        <v>295</v>
      </c>
      <c r="J2494" s="202" t="s">
        <v>3824</v>
      </c>
      <c r="K2494" s="202" t="s">
        <v>3793</v>
      </c>
      <c r="L2494" s="202" t="s">
        <v>332</v>
      </c>
      <c r="M2494" s="202" t="s">
        <v>3799</v>
      </c>
      <c r="N2494" s="202" t="s">
        <v>295</v>
      </c>
      <c r="O2494" s="202" t="s">
        <v>352</v>
      </c>
      <c r="P2494" s="215">
        <v>20</v>
      </c>
      <c r="Q2494" s="202" t="s">
        <v>295</v>
      </c>
      <c r="R2494" s="202" t="s">
        <v>295</v>
      </c>
      <c r="S2494" s="213" t="b">
        <v>0</v>
      </c>
      <c r="T2494" s="215">
        <v>0</v>
      </c>
      <c r="V2494" s="212">
        <v>43178</v>
      </c>
      <c r="W2494" s="202" t="s">
        <v>696</v>
      </c>
      <c r="X2494"/>
      <c r="Z2494" s="202" t="s">
        <v>295</v>
      </c>
      <c r="AC2494" s="202" t="s">
        <v>295</v>
      </c>
      <c r="AD2494" s="167"/>
      <c r="AE2494" s="202" t="s">
        <v>295</v>
      </c>
      <c r="AF2494" s="202" t="s">
        <v>295</v>
      </c>
      <c r="AG2494" s="202" t="s">
        <v>295</v>
      </c>
      <c r="AH2494" s="167"/>
      <c r="AI2494" s="202" t="s">
        <v>295</v>
      </c>
      <c r="AJ2494" s="151" t="str">
        <f t="shared" si="38"/>
        <v>PD&amp;C</v>
      </c>
      <c r="AK2494" s="151" t="b">
        <f>ISNUMBER(SEARCH("IRT",Table1[[#This Row],[Current_Status]]))</f>
        <v>0</v>
      </c>
      <c r="AL2494" s="152">
        <f>YEAR(Table1[[#This Row],[Project_Initiated]])</f>
        <v>2018</v>
      </c>
      <c r="AM2494" s="87">
        <v>43800</v>
      </c>
      <c r="AN2494" s="87" t="str">
        <f>IF(AND(Table1[[#This Row],[Completed Date]]&gt;="07/01/2019"+0,Table1[[#This Row],[Completed Date]]&lt;="6/30/2020"+0),"FY 19-20",IF(AND(Table1[[#This Row],[Completed Date]]&gt;="07/01/2018"+0,Table1[[#This Row],[Completed Date]]&lt;="6/30/2019"+0),"FY 18-19",""))</f>
        <v/>
      </c>
      <c r="AO2494" s="152" t="str">
        <f>IFERROR(FIND("R",Table1[[#This Row],[FS_Priority]]),"")</f>
        <v/>
      </c>
    </row>
    <row r="2495" spans="1:41" hidden="1" x14ac:dyDescent="0.25">
      <c r="A2495" s="202" t="s">
        <v>41</v>
      </c>
      <c r="B2495" s="202" t="s">
        <v>41</v>
      </c>
      <c r="C2495" s="202" t="s">
        <v>295</v>
      </c>
      <c r="D2495" s="213" t="b">
        <v>0</v>
      </c>
      <c r="E2495" s="202" t="s">
        <v>4804</v>
      </c>
      <c r="F2495" s="202" t="s">
        <v>42</v>
      </c>
      <c r="G2495" s="202" t="s">
        <v>3825</v>
      </c>
      <c r="H2495" s="202" t="s">
        <v>349</v>
      </c>
      <c r="I2495" s="202" t="s">
        <v>295</v>
      </c>
      <c r="J2495" s="202" t="s">
        <v>3924</v>
      </c>
      <c r="K2495" s="202" t="s">
        <v>3793</v>
      </c>
      <c r="L2495" s="202" t="s">
        <v>332</v>
      </c>
      <c r="M2495" s="202" t="s">
        <v>3799</v>
      </c>
      <c r="N2495" s="202" t="s">
        <v>295</v>
      </c>
      <c r="O2495" s="202" t="s">
        <v>352</v>
      </c>
      <c r="P2495" s="215">
        <v>21</v>
      </c>
      <c r="Q2495" s="202" t="s">
        <v>295</v>
      </c>
      <c r="R2495" s="202" t="s">
        <v>295</v>
      </c>
      <c r="S2495" s="213" t="b">
        <v>0</v>
      </c>
      <c r="T2495" s="215">
        <v>0</v>
      </c>
      <c r="V2495" s="212">
        <v>43178</v>
      </c>
      <c r="W2495" s="202" t="s">
        <v>74</v>
      </c>
      <c r="X2495"/>
      <c r="Z2495" s="202" t="s">
        <v>295</v>
      </c>
      <c r="AC2495" s="202" t="s">
        <v>295</v>
      </c>
      <c r="AE2495" s="202" t="s">
        <v>295</v>
      </c>
      <c r="AF2495" s="202" t="s">
        <v>295</v>
      </c>
      <c r="AG2495" s="202" t="s">
        <v>295</v>
      </c>
      <c r="AH2495" s="167"/>
      <c r="AI2495" s="202" t="s">
        <v>295</v>
      </c>
      <c r="AJ2495" s="151" t="str">
        <f t="shared" si="38"/>
        <v>PD&amp;C</v>
      </c>
      <c r="AK2495" s="151" t="b">
        <f>ISNUMBER(SEARCH("IRT",Table1[[#This Row],[Current_Status]]))</f>
        <v>0</v>
      </c>
      <c r="AL2495" s="152">
        <f>YEAR(Table1[[#This Row],[Project_Initiated]])</f>
        <v>2018</v>
      </c>
      <c r="AM2495" s="87">
        <v>43800</v>
      </c>
      <c r="AN2495" s="87" t="str">
        <f>IF(AND(Table1[[#This Row],[Completed Date]]&gt;="07/01/2019"+0,Table1[[#This Row],[Completed Date]]&lt;="6/30/2020"+0),"FY 19-20",IF(AND(Table1[[#This Row],[Completed Date]]&gt;="07/01/2018"+0,Table1[[#This Row],[Completed Date]]&lt;="6/30/2019"+0),"FY 18-19",""))</f>
        <v/>
      </c>
      <c r="AO2495" s="152" t="str">
        <f>IFERROR(FIND("R",Table1[[#This Row],[FS_Priority]]),"")</f>
        <v/>
      </c>
    </row>
    <row r="2496" spans="1:41" hidden="1" x14ac:dyDescent="0.25">
      <c r="A2496" s="202" t="s">
        <v>80</v>
      </c>
      <c r="B2496" s="202" t="s">
        <v>80</v>
      </c>
      <c r="C2496" s="202" t="s">
        <v>295</v>
      </c>
      <c r="D2496" s="213" t="b">
        <v>0</v>
      </c>
      <c r="E2496" s="202" t="s">
        <v>76</v>
      </c>
      <c r="F2496" s="202" t="s">
        <v>3005</v>
      </c>
      <c r="G2496" s="202" t="s">
        <v>3904</v>
      </c>
      <c r="H2496" s="202" t="s">
        <v>262</v>
      </c>
      <c r="I2496" s="202" t="s">
        <v>295</v>
      </c>
      <c r="J2496" s="202" t="s">
        <v>3835</v>
      </c>
      <c r="K2496" s="202" t="s">
        <v>3856</v>
      </c>
      <c r="L2496" s="202" t="s">
        <v>77</v>
      </c>
      <c r="M2496" s="202" t="s">
        <v>3903</v>
      </c>
      <c r="N2496" s="202" t="s">
        <v>295</v>
      </c>
      <c r="O2496" s="202" t="s">
        <v>177</v>
      </c>
      <c r="P2496" s="215">
        <v>1</v>
      </c>
      <c r="Q2496" s="202" t="s">
        <v>295</v>
      </c>
      <c r="R2496" s="202" t="s">
        <v>295</v>
      </c>
      <c r="S2496" s="213" t="b">
        <v>0</v>
      </c>
      <c r="T2496" s="215">
        <v>700000</v>
      </c>
      <c r="V2496" s="212">
        <v>43194</v>
      </c>
      <c r="W2496" s="202" t="s">
        <v>4963</v>
      </c>
      <c r="X2496" s="214">
        <v>43770</v>
      </c>
      <c r="Y2496" s="214">
        <v>43862</v>
      </c>
      <c r="Z2496" s="202" t="s">
        <v>295</v>
      </c>
      <c r="AC2496" s="202" t="s">
        <v>295</v>
      </c>
      <c r="AE2496" s="202" t="s">
        <v>295</v>
      </c>
      <c r="AF2496" s="202" t="s">
        <v>295</v>
      </c>
      <c r="AG2496" s="202" t="s">
        <v>295</v>
      </c>
      <c r="AH2496" s="167"/>
      <c r="AI2496" s="202" t="s">
        <v>295</v>
      </c>
      <c r="AJ2496" s="151" t="str">
        <f t="shared" si="38"/>
        <v>PD&amp;C</v>
      </c>
      <c r="AK2496" s="151" t="b">
        <f>ISNUMBER(SEARCH("IRT",Table1[[#This Row],[Current_Status]]))</f>
        <v>0</v>
      </c>
      <c r="AL2496" s="152">
        <f>YEAR(Table1[[#This Row],[Project_Initiated]])</f>
        <v>2018</v>
      </c>
      <c r="AM2496" s="87">
        <v>43800</v>
      </c>
      <c r="AN2496" s="87" t="str">
        <f>IF(AND(Table1[[#This Row],[Completed Date]]&gt;="07/01/2019"+0,Table1[[#This Row],[Completed Date]]&lt;="6/30/2020"+0),"FY 19-20",IF(AND(Table1[[#This Row],[Completed Date]]&gt;="07/01/2018"+0,Table1[[#This Row],[Completed Date]]&lt;="6/30/2019"+0),"FY 18-19",""))</f>
        <v/>
      </c>
      <c r="AO2496" s="152" t="str">
        <f>IFERROR(FIND("R",Table1[[#This Row],[FS_Priority]]),"")</f>
        <v/>
      </c>
    </row>
    <row r="2497" spans="1:41" hidden="1" x14ac:dyDescent="0.25">
      <c r="A2497" s="202" t="s">
        <v>184</v>
      </c>
      <c r="B2497" s="202" t="s">
        <v>184</v>
      </c>
      <c r="C2497" s="202" t="s">
        <v>295</v>
      </c>
      <c r="D2497" s="213" t="b">
        <v>0</v>
      </c>
      <c r="E2497" s="202" t="s">
        <v>267</v>
      </c>
      <c r="F2497" s="202" t="s">
        <v>5248</v>
      </c>
      <c r="G2497" s="202" t="s">
        <v>185</v>
      </c>
      <c r="H2497" s="202" t="s">
        <v>295</v>
      </c>
      <c r="I2497" s="202" t="s">
        <v>295</v>
      </c>
      <c r="J2497" s="202" t="s">
        <v>2894</v>
      </c>
      <c r="K2497" s="202" t="s">
        <v>37</v>
      </c>
      <c r="L2497" s="202" t="s">
        <v>478</v>
      </c>
      <c r="M2497" s="202" t="s">
        <v>4148</v>
      </c>
      <c r="N2497" s="202" t="s">
        <v>295</v>
      </c>
      <c r="O2497" s="202" t="s">
        <v>169</v>
      </c>
      <c r="P2497" s="215">
        <v>19</v>
      </c>
      <c r="Q2497" s="202" t="s">
        <v>295</v>
      </c>
      <c r="R2497" s="202" t="s">
        <v>295</v>
      </c>
      <c r="S2497" s="213" t="b">
        <v>0</v>
      </c>
      <c r="T2497" s="215">
        <v>300000</v>
      </c>
      <c r="V2497" s="212">
        <v>43381</v>
      </c>
      <c r="W2497" s="202" t="s">
        <v>38</v>
      </c>
      <c r="X2497" s="214">
        <v>43647</v>
      </c>
      <c r="Y2497" s="214">
        <v>43889</v>
      </c>
      <c r="Z2497" s="202" t="s">
        <v>295</v>
      </c>
      <c r="AC2497" s="202" t="s">
        <v>295</v>
      </c>
      <c r="AE2497" s="202" t="s">
        <v>295</v>
      </c>
      <c r="AF2497" s="202" t="s">
        <v>295</v>
      </c>
      <c r="AG2497" s="202" t="s">
        <v>295</v>
      </c>
      <c r="AH2497"/>
      <c r="AI2497" s="202" t="s">
        <v>295</v>
      </c>
      <c r="AJ2497" s="151" t="str">
        <f t="shared" si="38"/>
        <v>PD&amp;C</v>
      </c>
      <c r="AK2497" s="151" t="b">
        <f>ISNUMBER(SEARCH("IRT",Table1[[#This Row],[Current_Status]]))</f>
        <v>0</v>
      </c>
      <c r="AL2497" s="152">
        <f>YEAR(Table1[[#This Row],[Project_Initiated]])</f>
        <v>2018</v>
      </c>
      <c r="AM2497" s="87">
        <v>43800</v>
      </c>
      <c r="AN2497" s="87" t="str">
        <f>IF(AND(Table1[[#This Row],[Completed Date]]&gt;="07/01/2019"+0,Table1[[#This Row],[Completed Date]]&lt;="6/30/2020"+0),"FY 19-20",IF(AND(Table1[[#This Row],[Completed Date]]&gt;="07/01/2018"+0,Table1[[#This Row],[Completed Date]]&lt;="6/30/2019"+0),"FY 18-19",""))</f>
        <v/>
      </c>
      <c r="AO2497" s="152" t="str">
        <f>IFERROR(FIND("R",Table1[[#This Row],[FS_Priority]]),"")</f>
        <v/>
      </c>
    </row>
    <row r="2498" spans="1:41" hidden="1" x14ac:dyDescent="0.25">
      <c r="A2498" s="202" t="s">
        <v>100</v>
      </c>
      <c r="B2498" s="202" t="s">
        <v>100</v>
      </c>
      <c r="C2498" s="202" t="s">
        <v>295</v>
      </c>
      <c r="D2498" s="213" t="b">
        <v>0</v>
      </c>
      <c r="E2498" s="202" t="s">
        <v>4788</v>
      </c>
      <c r="F2498" s="202" t="s">
        <v>101</v>
      </c>
      <c r="G2498" s="202" t="s">
        <v>102</v>
      </c>
      <c r="H2498" s="202" t="s">
        <v>295</v>
      </c>
      <c r="I2498" s="202" t="s">
        <v>295</v>
      </c>
      <c r="J2498" s="202" t="s">
        <v>104</v>
      </c>
      <c r="K2498" s="202" t="s">
        <v>84</v>
      </c>
      <c r="L2498" s="202" t="s">
        <v>33</v>
      </c>
      <c r="M2498" s="202" t="s">
        <v>103</v>
      </c>
      <c r="N2498" s="202" t="s">
        <v>295</v>
      </c>
      <c r="O2498" s="202" t="s">
        <v>4872</v>
      </c>
      <c r="P2498" s="215">
        <v>22</v>
      </c>
      <c r="Q2498" s="202" t="s">
        <v>295</v>
      </c>
      <c r="R2498" s="202" t="s">
        <v>295</v>
      </c>
      <c r="S2498" s="213" t="b">
        <v>0</v>
      </c>
      <c r="T2498" s="215">
        <v>44500</v>
      </c>
      <c r="V2498" s="212">
        <v>43334</v>
      </c>
      <c r="W2498" s="202" t="s">
        <v>104</v>
      </c>
      <c r="X2498" s="214">
        <v>43831</v>
      </c>
      <c r="Y2498" s="214">
        <v>44075</v>
      </c>
      <c r="Z2498" s="202" t="s">
        <v>295</v>
      </c>
      <c r="AC2498" s="202" t="s">
        <v>295</v>
      </c>
      <c r="AD2498" s="167"/>
      <c r="AE2498" s="202" t="s">
        <v>295</v>
      </c>
      <c r="AF2498" s="202" t="s">
        <v>295</v>
      </c>
      <c r="AG2498" s="202" t="s">
        <v>295</v>
      </c>
      <c r="AH2498" s="167"/>
      <c r="AI2498" s="202" t="s">
        <v>295</v>
      </c>
      <c r="AJ2498" s="151" t="str">
        <f t="shared" ref="AJ2498:AJ2561" si="39">IF(LEN(A2498)&gt;6,"FS","PD&amp;C")</f>
        <v>PD&amp;C</v>
      </c>
      <c r="AK2498" s="151" t="b">
        <f>ISNUMBER(SEARCH("IRT",Table1[[#This Row],[Current_Status]]))</f>
        <v>0</v>
      </c>
      <c r="AL2498" s="152">
        <f>YEAR(Table1[[#This Row],[Project_Initiated]])</f>
        <v>2018</v>
      </c>
      <c r="AM2498" s="87">
        <v>43800</v>
      </c>
      <c r="AN2498" s="87" t="str">
        <f>IF(AND(Table1[[#This Row],[Completed Date]]&gt;="07/01/2019"+0,Table1[[#This Row],[Completed Date]]&lt;="6/30/2020"+0),"FY 19-20",IF(AND(Table1[[#This Row],[Completed Date]]&gt;="07/01/2018"+0,Table1[[#This Row],[Completed Date]]&lt;="6/30/2019"+0),"FY 18-19",""))</f>
        <v/>
      </c>
      <c r="AO2498" s="152" t="str">
        <f>IFERROR(FIND("R",Table1[[#This Row],[FS_Priority]]),"")</f>
        <v/>
      </c>
    </row>
    <row r="2499" spans="1:41" hidden="1" x14ac:dyDescent="0.25">
      <c r="A2499" s="202" t="s">
        <v>142</v>
      </c>
      <c r="B2499" s="202" t="s">
        <v>142</v>
      </c>
      <c r="C2499" s="202" t="s">
        <v>295</v>
      </c>
      <c r="D2499" s="213" t="b">
        <v>0</v>
      </c>
      <c r="E2499" s="202" t="s">
        <v>141</v>
      </c>
      <c r="F2499" s="202" t="s">
        <v>4506</v>
      </c>
      <c r="G2499" s="202" t="s">
        <v>143</v>
      </c>
      <c r="H2499" s="202" t="s">
        <v>295</v>
      </c>
      <c r="I2499" s="202" t="s">
        <v>295</v>
      </c>
      <c r="J2499" s="202" t="s">
        <v>3847</v>
      </c>
      <c r="K2499" s="202" t="s">
        <v>3951</v>
      </c>
      <c r="L2499" s="202" t="s">
        <v>381</v>
      </c>
      <c r="M2499" s="202" t="s">
        <v>4033</v>
      </c>
      <c r="N2499" s="202" t="s">
        <v>295</v>
      </c>
      <c r="O2499" s="202" t="s">
        <v>3829</v>
      </c>
      <c r="P2499" s="215">
        <v>11</v>
      </c>
      <c r="Q2499" s="202" t="s">
        <v>295</v>
      </c>
      <c r="R2499" s="202" t="s">
        <v>295</v>
      </c>
      <c r="S2499" s="213" t="b">
        <v>0</v>
      </c>
      <c r="T2499" s="215">
        <v>388000</v>
      </c>
      <c r="V2499" s="212">
        <v>43273</v>
      </c>
      <c r="W2499" s="202" t="s">
        <v>5230</v>
      </c>
      <c r="X2499"/>
      <c r="Z2499" s="202" t="s">
        <v>295</v>
      </c>
      <c r="AC2499" s="202" t="s">
        <v>295</v>
      </c>
      <c r="AE2499" s="202" t="s">
        <v>295</v>
      </c>
      <c r="AF2499" s="202" t="s">
        <v>295</v>
      </c>
      <c r="AG2499" s="202" t="s">
        <v>295</v>
      </c>
      <c r="AH2499" s="167"/>
      <c r="AI2499" s="202" t="s">
        <v>295</v>
      </c>
      <c r="AJ2499" s="151" t="str">
        <f t="shared" si="39"/>
        <v>PD&amp;C</v>
      </c>
      <c r="AK2499" s="151" t="b">
        <f>ISNUMBER(SEARCH("IRT",Table1[[#This Row],[Current_Status]]))</f>
        <v>0</v>
      </c>
      <c r="AL2499" s="152">
        <f>YEAR(Table1[[#This Row],[Project_Initiated]])</f>
        <v>2018</v>
      </c>
      <c r="AM2499" s="87">
        <v>43800</v>
      </c>
      <c r="AN2499" s="87" t="str">
        <f>IF(AND(Table1[[#This Row],[Completed Date]]&gt;="07/01/2019"+0,Table1[[#This Row],[Completed Date]]&lt;="6/30/2020"+0),"FY 19-20",IF(AND(Table1[[#This Row],[Completed Date]]&gt;="07/01/2018"+0,Table1[[#This Row],[Completed Date]]&lt;="6/30/2019"+0),"FY 18-19",""))</f>
        <v/>
      </c>
      <c r="AO2499" s="152" t="str">
        <f>IFERROR(FIND("R",Table1[[#This Row],[FS_Priority]]),"")</f>
        <v/>
      </c>
    </row>
    <row r="2500" spans="1:41" hidden="1" x14ac:dyDescent="0.25">
      <c r="A2500" s="202" t="s">
        <v>82</v>
      </c>
      <c r="B2500" s="202" t="s">
        <v>82</v>
      </c>
      <c r="C2500" s="202" t="s">
        <v>295</v>
      </c>
      <c r="D2500" s="213" t="b">
        <v>0</v>
      </c>
      <c r="E2500" s="202" t="s">
        <v>4788</v>
      </c>
      <c r="F2500" s="202" t="s">
        <v>2834</v>
      </c>
      <c r="G2500" s="202" t="s">
        <v>83</v>
      </c>
      <c r="H2500" s="202" t="s">
        <v>295</v>
      </c>
      <c r="I2500" s="202" t="s">
        <v>295</v>
      </c>
      <c r="J2500" s="202" t="s">
        <v>3785</v>
      </c>
      <c r="K2500" s="202" t="s">
        <v>84</v>
      </c>
      <c r="L2500" s="202" t="s">
        <v>33</v>
      </c>
      <c r="M2500" s="202" t="s">
        <v>84</v>
      </c>
      <c r="N2500" s="202" t="s">
        <v>295</v>
      </c>
      <c r="O2500" s="202" t="s">
        <v>373</v>
      </c>
      <c r="P2500" s="215">
        <v>12</v>
      </c>
      <c r="Q2500" s="202" t="s">
        <v>295</v>
      </c>
      <c r="R2500" s="202" t="s">
        <v>295</v>
      </c>
      <c r="S2500" s="213" t="b">
        <v>0</v>
      </c>
      <c r="T2500" s="215">
        <v>2400000</v>
      </c>
      <c r="V2500" s="212">
        <v>43297</v>
      </c>
      <c r="W2500" s="202" t="s">
        <v>374</v>
      </c>
      <c r="X2500"/>
      <c r="Z2500" s="202" t="s">
        <v>295</v>
      </c>
      <c r="AC2500" s="202" t="s">
        <v>295</v>
      </c>
      <c r="AE2500" s="202" t="s">
        <v>295</v>
      </c>
      <c r="AF2500" s="202" t="s">
        <v>295</v>
      </c>
      <c r="AG2500" s="202" t="s">
        <v>295</v>
      </c>
      <c r="AH2500" s="167"/>
      <c r="AI2500" s="202" t="s">
        <v>295</v>
      </c>
      <c r="AJ2500" s="151" t="str">
        <f t="shared" si="39"/>
        <v>PD&amp;C</v>
      </c>
      <c r="AK2500" s="151" t="b">
        <f>ISNUMBER(SEARCH("IRT",Table1[[#This Row],[Current_Status]]))</f>
        <v>0</v>
      </c>
      <c r="AL2500" s="152">
        <f>YEAR(Table1[[#This Row],[Project_Initiated]])</f>
        <v>2018</v>
      </c>
      <c r="AM2500" s="87">
        <v>43800</v>
      </c>
      <c r="AN2500" s="87" t="str">
        <f>IF(AND(Table1[[#This Row],[Completed Date]]&gt;="07/01/2019"+0,Table1[[#This Row],[Completed Date]]&lt;="6/30/2020"+0),"FY 19-20",IF(AND(Table1[[#This Row],[Completed Date]]&gt;="07/01/2018"+0,Table1[[#This Row],[Completed Date]]&lt;="6/30/2019"+0),"FY 18-19",""))</f>
        <v/>
      </c>
      <c r="AO2500" s="152" t="str">
        <f>IFERROR(FIND("R",Table1[[#This Row],[FS_Priority]]),"")</f>
        <v/>
      </c>
    </row>
    <row r="2501" spans="1:41" hidden="1" x14ac:dyDescent="0.25">
      <c r="A2501" s="202" t="s">
        <v>51</v>
      </c>
      <c r="B2501" s="202" t="s">
        <v>51</v>
      </c>
      <c r="C2501" s="202" t="s">
        <v>295</v>
      </c>
      <c r="D2501" s="213" t="b">
        <v>0</v>
      </c>
      <c r="E2501" s="202" t="s">
        <v>4804</v>
      </c>
      <c r="F2501" s="202" t="s">
        <v>52</v>
      </c>
      <c r="G2501" s="202" t="s">
        <v>3837</v>
      </c>
      <c r="H2501" s="202" t="s">
        <v>295</v>
      </c>
      <c r="I2501" s="202" t="s">
        <v>295</v>
      </c>
      <c r="J2501" s="202" t="s">
        <v>3924</v>
      </c>
      <c r="K2501" s="202" t="s">
        <v>3793</v>
      </c>
      <c r="L2501" s="202" t="s">
        <v>332</v>
      </c>
      <c r="M2501" s="202" t="s">
        <v>3799</v>
      </c>
      <c r="N2501" s="202" t="s">
        <v>295</v>
      </c>
      <c r="O2501" s="202" t="s">
        <v>352</v>
      </c>
      <c r="P2501" s="215">
        <v>31</v>
      </c>
      <c r="Q2501" s="202" t="s">
        <v>295</v>
      </c>
      <c r="R2501" s="202" t="s">
        <v>295</v>
      </c>
      <c r="S2501" s="213" t="b">
        <v>0</v>
      </c>
      <c r="T2501" s="215">
        <v>0</v>
      </c>
      <c r="V2501" s="212">
        <v>43284</v>
      </c>
      <c r="W2501" s="202" t="s">
        <v>5231</v>
      </c>
      <c r="X2501"/>
      <c r="Z2501" s="202" t="s">
        <v>295</v>
      </c>
      <c r="AC2501" s="202" t="s">
        <v>295</v>
      </c>
      <c r="AE2501" s="202" t="s">
        <v>295</v>
      </c>
      <c r="AF2501" s="202" t="s">
        <v>295</v>
      </c>
      <c r="AG2501" s="202" t="s">
        <v>295</v>
      </c>
      <c r="AH2501" s="167"/>
      <c r="AI2501" s="202" t="s">
        <v>295</v>
      </c>
      <c r="AJ2501" s="151" t="str">
        <f t="shared" si="39"/>
        <v>PD&amp;C</v>
      </c>
      <c r="AK2501" s="151" t="b">
        <f>ISNUMBER(SEARCH("IRT",Table1[[#This Row],[Current_Status]]))</f>
        <v>0</v>
      </c>
      <c r="AL2501" s="152">
        <f>YEAR(Table1[[#This Row],[Project_Initiated]])</f>
        <v>2018</v>
      </c>
      <c r="AM2501" s="87">
        <v>43800</v>
      </c>
      <c r="AN2501" s="87" t="str">
        <f>IF(AND(Table1[[#This Row],[Completed Date]]&gt;="07/01/2019"+0,Table1[[#This Row],[Completed Date]]&lt;="6/30/2020"+0),"FY 19-20",IF(AND(Table1[[#This Row],[Completed Date]]&gt;="07/01/2018"+0,Table1[[#This Row],[Completed Date]]&lt;="6/30/2019"+0),"FY 18-19",""))</f>
        <v/>
      </c>
      <c r="AO2501" s="152" t="str">
        <f>IFERROR(FIND("R",Table1[[#This Row],[FS_Priority]]),"")</f>
        <v/>
      </c>
    </row>
    <row r="2502" spans="1:41" hidden="1" x14ac:dyDescent="0.25">
      <c r="A2502" s="202" t="s">
        <v>85</v>
      </c>
      <c r="B2502" s="202" t="s">
        <v>85</v>
      </c>
      <c r="C2502" s="202" t="s">
        <v>295</v>
      </c>
      <c r="D2502" s="213" t="b">
        <v>0</v>
      </c>
      <c r="E2502" s="202" t="s">
        <v>4788</v>
      </c>
      <c r="F2502" s="202" t="s">
        <v>86</v>
      </c>
      <c r="G2502" s="202" t="s">
        <v>87</v>
      </c>
      <c r="H2502" s="202" t="s">
        <v>295</v>
      </c>
      <c r="I2502" s="202" t="s">
        <v>295</v>
      </c>
      <c r="J2502" s="202" t="s">
        <v>3149</v>
      </c>
      <c r="K2502" s="202" t="s">
        <v>84</v>
      </c>
      <c r="L2502" s="202" t="s">
        <v>33</v>
      </c>
      <c r="M2502" s="202" t="s">
        <v>88</v>
      </c>
      <c r="N2502" s="202" t="s">
        <v>295</v>
      </c>
      <c r="O2502" s="202" t="s">
        <v>88</v>
      </c>
      <c r="P2502" s="215">
        <v>18</v>
      </c>
      <c r="Q2502" s="202" t="s">
        <v>295</v>
      </c>
      <c r="R2502" s="202" t="s">
        <v>295</v>
      </c>
      <c r="S2502" s="213" t="b">
        <v>0</v>
      </c>
      <c r="T2502" s="215">
        <v>0</v>
      </c>
      <c r="V2502" s="212">
        <v>43297</v>
      </c>
      <c r="W2502" s="202" t="s">
        <v>3149</v>
      </c>
      <c r="X2502"/>
      <c r="Z2502" s="202" t="s">
        <v>295</v>
      </c>
      <c r="AC2502" s="202" t="s">
        <v>295</v>
      </c>
      <c r="AE2502" s="202" t="s">
        <v>295</v>
      </c>
      <c r="AF2502" s="202" t="s">
        <v>295</v>
      </c>
      <c r="AG2502" s="202" t="s">
        <v>295</v>
      </c>
      <c r="AH2502" s="167"/>
      <c r="AI2502" s="202" t="s">
        <v>295</v>
      </c>
      <c r="AJ2502" s="151" t="str">
        <f t="shared" si="39"/>
        <v>PD&amp;C</v>
      </c>
      <c r="AK2502" s="151" t="b">
        <f>ISNUMBER(SEARCH("IRT",Table1[[#This Row],[Current_Status]]))</f>
        <v>0</v>
      </c>
      <c r="AL2502" s="152">
        <f>YEAR(Table1[[#This Row],[Project_Initiated]])</f>
        <v>2018</v>
      </c>
      <c r="AM2502" s="87">
        <v>43800</v>
      </c>
      <c r="AN2502" s="87" t="str">
        <f>IF(AND(Table1[[#This Row],[Completed Date]]&gt;="07/01/2019"+0,Table1[[#This Row],[Completed Date]]&lt;="6/30/2020"+0),"FY 19-20",IF(AND(Table1[[#This Row],[Completed Date]]&gt;="07/01/2018"+0,Table1[[#This Row],[Completed Date]]&lt;="6/30/2019"+0),"FY 18-19",""))</f>
        <v/>
      </c>
      <c r="AO2502" s="152" t="str">
        <f>IFERROR(FIND("R",Table1[[#This Row],[FS_Priority]]),"")</f>
        <v/>
      </c>
    </row>
    <row r="2503" spans="1:41" hidden="1" x14ac:dyDescent="0.25">
      <c r="A2503" s="202" t="s">
        <v>53</v>
      </c>
      <c r="B2503" s="202" t="s">
        <v>53</v>
      </c>
      <c r="C2503" s="202" t="s">
        <v>295</v>
      </c>
      <c r="D2503" s="213" t="b">
        <v>0</v>
      </c>
      <c r="E2503" s="202" t="s">
        <v>4804</v>
      </c>
      <c r="F2503" s="202" t="s">
        <v>3141</v>
      </c>
      <c r="G2503" s="202" t="s">
        <v>3838</v>
      </c>
      <c r="H2503" s="202" t="s">
        <v>348</v>
      </c>
      <c r="I2503" s="202" t="s">
        <v>295</v>
      </c>
      <c r="J2503" s="202" t="s">
        <v>149</v>
      </c>
      <c r="K2503" s="202" t="s">
        <v>3793</v>
      </c>
      <c r="L2503" s="202" t="s">
        <v>332</v>
      </c>
      <c r="M2503" s="202" t="s">
        <v>3799</v>
      </c>
      <c r="N2503" s="202" t="s">
        <v>295</v>
      </c>
      <c r="O2503" s="202" t="s">
        <v>3839</v>
      </c>
      <c r="P2503" s="215">
        <v>1</v>
      </c>
      <c r="Q2503" s="202" t="s">
        <v>295</v>
      </c>
      <c r="R2503" s="202" t="s">
        <v>295</v>
      </c>
      <c r="S2503" s="213" t="b">
        <v>0</v>
      </c>
      <c r="T2503" s="215">
        <v>160000</v>
      </c>
      <c r="V2503" s="212">
        <v>43297</v>
      </c>
      <c r="W2503" s="202" t="s">
        <v>149</v>
      </c>
      <c r="X2503"/>
      <c r="Z2503" s="202" t="s">
        <v>295</v>
      </c>
      <c r="AC2503" s="202" t="s">
        <v>295</v>
      </c>
      <c r="AD2503" s="167"/>
      <c r="AE2503" s="202" t="s">
        <v>295</v>
      </c>
      <c r="AF2503" s="202" t="s">
        <v>295</v>
      </c>
      <c r="AG2503" s="202" t="s">
        <v>295</v>
      </c>
      <c r="AH2503" s="167"/>
      <c r="AI2503" s="202" t="s">
        <v>295</v>
      </c>
      <c r="AJ2503" s="151" t="str">
        <f t="shared" si="39"/>
        <v>PD&amp;C</v>
      </c>
      <c r="AK2503" s="151" t="b">
        <f>ISNUMBER(SEARCH("IRT",Table1[[#This Row],[Current_Status]]))</f>
        <v>0</v>
      </c>
      <c r="AL2503" s="152">
        <f>YEAR(Table1[[#This Row],[Project_Initiated]])</f>
        <v>2018</v>
      </c>
      <c r="AM2503" s="87">
        <v>43800</v>
      </c>
      <c r="AN2503" s="87" t="str">
        <f>IF(AND(Table1[[#This Row],[Completed Date]]&gt;="07/01/2019"+0,Table1[[#This Row],[Completed Date]]&lt;="6/30/2020"+0),"FY 19-20",IF(AND(Table1[[#This Row],[Completed Date]]&gt;="07/01/2018"+0,Table1[[#This Row],[Completed Date]]&lt;="6/30/2019"+0),"FY 18-19",""))</f>
        <v/>
      </c>
      <c r="AO2503" s="152" t="str">
        <f>IFERROR(FIND("R",Table1[[#This Row],[FS_Priority]]),"")</f>
        <v/>
      </c>
    </row>
    <row r="2504" spans="1:41" hidden="1" x14ac:dyDescent="0.25">
      <c r="A2504" s="202" t="s">
        <v>58</v>
      </c>
      <c r="B2504" s="202" t="s">
        <v>58</v>
      </c>
      <c r="C2504" s="202" t="s">
        <v>295</v>
      </c>
      <c r="D2504" s="213" t="b">
        <v>0</v>
      </c>
      <c r="E2504" s="202" t="s">
        <v>4804</v>
      </c>
      <c r="F2504" s="202" t="s">
        <v>59</v>
      </c>
      <c r="G2504" s="202" t="s">
        <v>3843</v>
      </c>
      <c r="H2504" s="202" t="s">
        <v>348</v>
      </c>
      <c r="I2504" s="202" t="s">
        <v>295</v>
      </c>
      <c r="J2504" s="202" t="s">
        <v>149</v>
      </c>
      <c r="K2504" s="202" t="s">
        <v>3793</v>
      </c>
      <c r="L2504" s="202" t="s">
        <v>332</v>
      </c>
      <c r="M2504" s="202" t="s">
        <v>3799</v>
      </c>
      <c r="N2504" s="202" t="s">
        <v>295</v>
      </c>
      <c r="O2504" s="202" t="s">
        <v>3839</v>
      </c>
      <c r="P2504" s="215">
        <v>2</v>
      </c>
      <c r="Q2504" s="202" t="s">
        <v>295</v>
      </c>
      <c r="R2504" s="202" t="s">
        <v>295</v>
      </c>
      <c r="S2504" s="213" t="b">
        <v>0</v>
      </c>
      <c r="T2504" s="215">
        <v>2782000</v>
      </c>
      <c r="V2504" s="212">
        <v>43300</v>
      </c>
      <c r="W2504" s="202" t="s">
        <v>5232</v>
      </c>
      <c r="X2504"/>
      <c r="Z2504" s="202" t="s">
        <v>295</v>
      </c>
      <c r="AC2504" s="202" t="s">
        <v>295</v>
      </c>
      <c r="AE2504" s="202" t="s">
        <v>295</v>
      </c>
      <c r="AF2504" s="202" t="s">
        <v>295</v>
      </c>
      <c r="AG2504" s="202" t="s">
        <v>295</v>
      </c>
      <c r="AH2504" s="167"/>
      <c r="AI2504" s="202" t="s">
        <v>295</v>
      </c>
      <c r="AJ2504" s="151" t="str">
        <f t="shared" si="39"/>
        <v>PD&amp;C</v>
      </c>
      <c r="AK2504" s="151" t="b">
        <f>ISNUMBER(SEARCH("IRT",Table1[[#This Row],[Current_Status]]))</f>
        <v>0</v>
      </c>
      <c r="AL2504" s="152">
        <f>YEAR(Table1[[#This Row],[Project_Initiated]])</f>
        <v>2018</v>
      </c>
      <c r="AM2504" s="87">
        <v>43800</v>
      </c>
      <c r="AN2504" s="87" t="str">
        <f>IF(AND(Table1[[#This Row],[Completed Date]]&gt;="07/01/2019"+0,Table1[[#This Row],[Completed Date]]&lt;="6/30/2020"+0),"FY 19-20",IF(AND(Table1[[#This Row],[Completed Date]]&gt;="07/01/2018"+0,Table1[[#This Row],[Completed Date]]&lt;="6/30/2019"+0),"FY 18-19",""))</f>
        <v/>
      </c>
      <c r="AO2504" s="152" t="str">
        <f>IFERROR(FIND("R",Table1[[#This Row],[FS_Priority]]),"")</f>
        <v/>
      </c>
    </row>
    <row r="2505" spans="1:41" hidden="1" x14ac:dyDescent="0.25">
      <c r="A2505" s="202" t="s">
        <v>62</v>
      </c>
      <c r="B2505" s="202" t="s">
        <v>62</v>
      </c>
      <c r="C2505" s="202" t="s">
        <v>295</v>
      </c>
      <c r="D2505" s="213" t="b">
        <v>0</v>
      </c>
      <c r="E2505" s="202" t="s">
        <v>4804</v>
      </c>
      <c r="F2505" s="202" t="s">
        <v>2831</v>
      </c>
      <c r="G2505" s="202" t="s">
        <v>3845</v>
      </c>
      <c r="H2505" s="202" t="s">
        <v>353</v>
      </c>
      <c r="I2505" s="202" t="s">
        <v>295</v>
      </c>
      <c r="J2505" s="202" t="s">
        <v>57</v>
      </c>
      <c r="K2505" s="202" t="s">
        <v>3793</v>
      </c>
      <c r="L2505" s="202" t="s">
        <v>332</v>
      </c>
      <c r="M2505" s="202" t="s">
        <v>3799</v>
      </c>
      <c r="N2505" s="202" t="s">
        <v>295</v>
      </c>
      <c r="O2505" s="202" t="s">
        <v>3839</v>
      </c>
      <c r="P2505" s="215">
        <v>4</v>
      </c>
      <c r="Q2505" s="202" t="s">
        <v>295</v>
      </c>
      <c r="R2505" s="202" t="s">
        <v>295</v>
      </c>
      <c r="S2505" s="213" t="b">
        <v>0</v>
      </c>
      <c r="T2505" s="215">
        <v>0</v>
      </c>
      <c r="V2505" s="212">
        <v>43312</v>
      </c>
      <c r="W2505" s="202" t="s">
        <v>72</v>
      </c>
      <c r="X2505" s="214">
        <v>43983</v>
      </c>
      <c r="Y2505" s="214">
        <v>44044</v>
      </c>
      <c r="Z2505" s="202" t="s">
        <v>295</v>
      </c>
      <c r="AC2505" s="202" t="s">
        <v>295</v>
      </c>
      <c r="AE2505" s="202" t="s">
        <v>295</v>
      </c>
      <c r="AF2505" s="202" t="s">
        <v>295</v>
      </c>
      <c r="AG2505" s="202" t="s">
        <v>295</v>
      </c>
      <c r="AH2505" s="167"/>
      <c r="AI2505" s="202" t="s">
        <v>295</v>
      </c>
      <c r="AJ2505" s="151" t="str">
        <f t="shared" si="39"/>
        <v>PD&amp;C</v>
      </c>
      <c r="AK2505" s="151" t="b">
        <f>ISNUMBER(SEARCH("IRT",Table1[[#This Row],[Current_Status]]))</f>
        <v>0</v>
      </c>
      <c r="AL2505" s="152">
        <f>YEAR(Table1[[#This Row],[Project_Initiated]])</f>
        <v>2018</v>
      </c>
      <c r="AM2505" s="87">
        <v>43800</v>
      </c>
      <c r="AN2505" s="87" t="str">
        <f>IF(AND(Table1[[#This Row],[Completed Date]]&gt;="07/01/2019"+0,Table1[[#This Row],[Completed Date]]&lt;="6/30/2020"+0),"FY 19-20",IF(AND(Table1[[#This Row],[Completed Date]]&gt;="07/01/2018"+0,Table1[[#This Row],[Completed Date]]&lt;="6/30/2019"+0),"FY 18-19",""))</f>
        <v/>
      </c>
      <c r="AO2505" s="152" t="str">
        <f>IFERROR(FIND("R",Table1[[#This Row],[FS_Priority]]),"")</f>
        <v/>
      </c>
    </row>
    <row r="2506" spans="1:41" hidden="1" x14ac:dyDescent="0.25">
      <c r="A2506" s="202" t="s">
        <v>60</v>
      </c>
      <c r="B2506" s="202" t="s">
        <v>60</v>
      </c>
      <c r="C2506" s="202" t="s">
        <v>295</v>
      </c>
      <c r="D2506" s="213" t="b">
        <v>0</v>
      </c>
      <c r="E2506" s="202" t="s">
        <v>4804</v>
      </c>
      <c r="F2506" s="202" t="s">
        <v>61</v>
      </c>
      <c r="G2506" s="202" t="s">
        <v>3844</v>
      </c>
      <c r="H2506" s="202" t="s">
        <v>359</v>
      </c>
      <c r="I2506" s="202" t="s">
        <v>295</v>
      </c>
      <c r="J2506" s="202" t="s">
        <v>3831</v>
      </c>
      <c r="K2506" s="202" t="s">
        <v>3793</v>
      </c>
      <c r="L2506" s="202" t="s">
        <v>332</v>
      </c>
      <c r="M2506" s="202" t="s">
        <v>3799</v>
      </c>
      <c r="N2506" s="202" t="s">
        <v>295</v>
      </c>
      <c r="O2506" s="202" t="s">
        <v>3839</v>
      </c>
      <c r="P2506" s="215">
        <v>3</v>
      </c>
      <c r="Q2506" s="202" t="s">
        <v>295</v>
      </c>
      <c r="R2506" s="202" t="s">
        <v>295</v>
      </c>
      <c r="S2506" s="213" t="b">
        <v>0</v>
      </c>
      <c r="T2506" s="215">
        <v>50000</v>
      </c>
      <c r="V2506" s="212">
        <v>43312</v>
      </c>
      <c r="W2506" s="202" t="s">
        <v>4999</v>
      </c>
      <c r="X2506"/>
      <c r="Z2506" s="202" t="s">
        <v>295</v>
      </c>
      <c r="AC2506" s="202" t="s">
        <v>295</v>
      </c>
      <c r="AD2506" s="167"/>
      <c r="AE2506" s="202" t="s">
        <v>295</v>
      </c>
      <c r="AF2506" s="202" t="s">
        <v>295</v>
      </c>
      <c r="AG2506" s="202" t="s">
        <v>295</v>
      </c>
      <c r="AH2506" s="167"/>
      <c r="AI2506" s="202" t="s">
        <v>295</v>
      </c>
      <c r="AJ2506" s="151" t="str">
        <f t="shared" si="39"/>
        <v>PD&amp;C</v>
      </c>
      <c r="AK2506" s="151" t="b">
        <f>ISNUMBER(SEARCH("IRT",Table1[[#This Row],[Current_Status]]))</f>
        <v>0</v>
      </c>
      <c r="AL2506" s="152">
        <f>YEAR(Table1[[#This Row],[Project_Initiated]])</f>
        <v>2018</v>
      </c>
      <c r="AM2506" s="87">
        <v>43800</v>
      </c>
      <c r="AN2506" s="87" t="str">
        <f>IF(AND(Table1[[#This Row],[Completed Date]]&gt;="07/01/2019"+0,Table1[[#This Row],[Completed Date]]&lt;="6/30/2020"+0),"FY 19-20",IF(AND(Table1[[#This Row],[Completed Date]]&gt;="07/01/2018"+0,Table1[[#This Row],[Completed Date]]&lt;="6/30/2019"+0),"FY 18-19",""))</f>
        <v/>
      </c>
      <c r="AO2506" s="152" t="str">
        <f>IFERROR(FIND("R",Table1[[#This Row],[FS_Priority]]),"")</f>
        <v/>
      </c>
    </row>
    <row r="2507" spans="1:41" hidden="1" x14ac:dyDescent="0.25">
      <c r="A2507" s="202" t="s">
        <v>150</v>
      </c>
      <c r="B2507" s="202" t="s">
        <v>150</v>
      </c>
      <c r="C2507" s="202" t="s">
        <v>295</v>
      </c>
      <c r="D2507" s="213" t="b">
        <v>0</v>
      </c>
      <c r="E2507" s="202" t="s">
        <v>141</v>
      </c>
      <c r="F2507" s="202" t="s">
        <v>2963</v>
      </c>
      <c r="G2507" s="202" t="s">
        <v>4030</v>
      </c>
      <c r="H2507" s="202" t="s">
        <v>410</v>
      </c>
      <c r="I2507" s="202" t="s">
        <v>295</v>
      </c>
      <c r="J2507" s="202" t="s">
        <v>4988</v>
      </c>
      <c r="K2507" s="202" t="s">
        <v>3951</v>
      </c>
      <c r="L2507" s="202" t="s">
        <v>381</v>
      </c>
      <c r="M2507" s="202" t="s">
        <v>4032</v>
      </c>
      <c r="N2507" s="202" t="s">
        <v>295</v>
      </c>
      <c r="O2507" s="202" t="s">
        <v>3829</v>
      </c>
      <c r="P2507" s="215">
        <v>1</v>
      </c>
      <c r="Q2507" s="202" t="s">
        <v>295</v>
      </c>
      <c r="R2507" s="202" t="s">
        <v>295</v>
      </c>
      <c r="S2507" s="213" t="b">
        <v>0</v>
      </c>
      <c r="T2507" s="215">
        <v>95250</v>
      </c>
      <c r="V2507" s="212">
        <v>43328</v>
      </c>
      <c r="W2507" s="202" t="s">
        <v>2894</v>
      </c>
      <c r="X2507" s="214">
        <v>43831</v>
      </c>
      <c r="Y2507" s="214">
        <v>43862</v>
      </c>
      <c r="Z2507" s="202" t="s">
        <v>295</v>
      </c>
      <c r="AC2507" s="202" t="s">
        <v>295</v>
      </c>
      <c r="AE2507" s="202" t="s">
        <v>295</v>
      </c>
      <c r="AF2507" s="202" t="s">
        <v>295</v>
      </c>
      <c r="AG2507" s="202" t="s">
        <v>295</v>
      </c>
      <c r="AH2507" s="167"/>
      <c r="AI2507" s="202" t="s">
        <v>295</v>
      </c>
      <c r="AJ2507" s="151" t="str">
        <f t="shared" si="39"/>
        <v>PD&amp;C</v>
      </c>
      <c r="AK2507" s="151" t="b">
        <f>ISNUMBER(SEARCH("IRT",Table1[[#This Row],[Current_Status]]))</f>
        <v>0</v>
      </c>
      <c r="AL2507" s="152">
        <f>YEAR(Table1[[#This Row],[Project_Initiated]])</f>
        <v>2018</v>
      </c>
      <c r="AM2507" s="87">
        <v>43800</v>
      </c>
      <c r="AN2507" s="87" t="str">
        <f>IF(AND(Table1[[#This Row],[Completed Date]]&gt;="07/01/2019"+0,Table1[[#This Row],[Completed Date]]&lt;="6/30/2020"+0),"FY 19-20",IF(AND(Table1[[#This Row],[Completed Date]]&gt;="07/01/2018"+0,Table1[[#This Row],[Completed Date]]&lt;="6/30/2019"+0),"FY 18-19",""))</f>
        <v/>
      </c>
      <c r="AO2507" s="152" t="str">
        <f>IFERROR(FIND("R",Table1[[#This Row],[FS_Priority]]),"")</f>
        <v/>
      </c>
    </row>
    <row r="2508" spans="1:41" hidden="1" x14ac:dyDescent="0.25">
      <c r="A2508" s="202" t="s">
        <v>2814</v>
      </c>
      <c r="B2508" s="202" t="s">
        <v>2814</v>
      </c>
      <c r="C2508" s="202" t="s">
        <v>295</v>
      </c>
      <c r="D2508" s="213" t="b">
        <v>0</v>
      </c>
      <c r="E2508" s="202" t="s">
        <v>4804</v>
      </c>
      <c r="F2508" s="202" t="s">
        <v>2815</v>
      </c>
      <c r="G2508" s="202" t="s">
        <v>2816</v>
      </c>
      <c r="H2508" s="202" t="s">
        <v>295</v>
      </c>
      <c r="I2508" s="202" t="s">
        <v>295</v>
      </c>
      <c r="J2508" s="202" t="s">
        <v>5233</v>
      </c>
      <c r="K2508" s="202" t="s">
        <v>3793</v>
      </c>
      <c r="L2508" s="202" t="s">
        <v>332</v>
      </c>
      <c r="M2508" s="202" t="s">
        <v>358</v>
      </c>
      <c r="N2508" s="202" t="s">
        <v>295</v>
      </c>
      <c r="O2508" s="202" t="s">
        <v>358</v>
      </c>
      <c r="P2508" s="215">
        <v>20</v>
      </c>
      <c r="Q2508" s="202" t="s">
        <v>295</v>
      </c>
      <c r="R2508" s="202" t="s">
        <v>295</v>
      </c>
      <c r="S2508" s="213" t="b">
        <v>0</v>
      </c>
      <c r="T2508" s="215">
        <v>762250</v>
      </c>
      <c r="V2508" s="212">
        <v>43410</v>
      </c>
      <c r="W2508" s="202" t="s">
        <v>2846</v>
      </c>
      <c r="X2508"/>
      <c r="Z2508" s="202" t="s">
        <v>295</v>
      </c>
      <c r="AC2508" s="202" t="s">
        <v>295</v>
      </c>
      <c r="AE2508" s="202" t="s">
        <v>295</v>
      </c>
      <c r="AF2508" s="202" t="s">
        <v>295</v>
      </c>
      <c r="AG2508" s="202" t="s">
        <v>295</v>
      </c>
      <c r="AH2508" s="167"/>
      <c r="AI2508" s="202" t="s">
        <v>295</v>
      </c>
      <c r="AJ2508" s="151" t="str">
        <f t="shared" si="39"/>
        <v>PD&amp;C</v>
      </c>
      <c r="AK2508" s="151" t="b">
        <f>ISNUMBER(SEARCH("IRT",Table1[[#This Row],[Current_Status]]))</f>
        <v>0</v>
      </c>
      <c r="AL2508" s="152">
        <f>YEAR(Table1[[#This Row],[Project_Initiated]])</f>
        <v>2018</v>
      </c>
      <c r="AM2508" s="87">
        <v>43800</v>
      </c>
      <c r="AN2508" s="87" t="str">
        <f>IF(AND(Table1[[#This Row],[Completed Date]]&gt;="07/01/2019"+0,Table1[[#This Row],[Completed Date]]&lt;="6/30/2020"+0),"FY 19-20",IF(AND(Table1[[#This Row],[Completed Date]]&gt;="07/01/2018"+0,Table1[[#This Row],[Completed Date]]&lt;="6/30/2019"+0),"FY 18-19",""))</f>
        <v/>
      </c>
      <c r="AO2508" s="152" t="str">
        <f>IFERROR(FIND("R",Table1[[#This Row],[FS_Priority]]),"")</f>
        <v/>
      </c>
    </row>
    <row r="2509" spans="1:41" hidden="1" x14ac:dyDescent="0.25">
      <c r="A2509" s="202" t="s">
        <v>223</v>
      </c>
      <c r="B2509" s="202" t="s">
        <v>223</v>
      </c>
      <c r="C2509" s="202" t="s">
        <v>295</v>
      </c>
      <c r="D2509" s="213" t="b">
        <v>0</v>
      </c>
      <c r="E2509" s="202" t="s">
        <v>4818</v>
      </c>
      <c r="F2509" s="202" t="s">
        <v>4941</v>
      </c>
      <c r="G2509" s="202" t="s">
        <v>4287</v>
      </c>
      <c r="H2509" s="202" t="s">
        <v>351</v>
      </c>
      <c r="I2509" s="202" t="s">
        <v>295</v>
      </c>
      <c r="J2509" s="202" t="s">
        <v>3831</v>
      </c>
      <c r="K2509" s="202" t="s">
        <v>4268</v>
      </c>
      <c r="L2509" s="202" t="s">
        <v>521</v>
      </c>
      <c r="M2509" s="202" t="s">
        <v>4288</v>
      </c>
      <c r="N2509" s="202" t="s">
        <v>295</v>
      </c>
      <c r="O2509" s="202" t="s">
        <v>4522</v>
      </c>
      <c r="P2509" s="215">
        <v>2</v>
      </c>
      <c r="Q2509" s="202" t="s">
        <v>295</v>
      </c>
      <c r="R2509" s="202" t="s">
        <v>295</v>
      </c>
      <c r="S2509" s="213" t="b">
        <v>0</v>
      </c>
      <c r="T2509" s="215">
        <v>50000</v>
      </c>
      <c r="V2509" s="212">
        <v>43332</v>
      </c>
      <c r="W2509" s="202" t="s">
        <v>74</v>
      </c>
      <c r="X2509" s="214">
        <v>43862</v>
      </c>
      <c r="Y2509" s="214">
        <v>43952</v>
      </c>
      <c r="Z2509" s="202" t="s">
        <v>295</v>
      </c>
      <c r="AC2509" s="202" t="s">
        <v>295</v>
      </c>
      <c r="AE2509" s="202" t="s">
        <v>295</v>
      </c>
      <c r="AF2509" s="202" t="s">
        <v>295</v>
      </c>
      <c r="AG2509" s="202" t="s">
        <v>295</v>
      </c>
      <c r="AH2509" s="167"/>
      <c r="AI2509" s="202" t="s">
        <v>295</v>
      </c>
      <c r="AJ2509" s="151" t="str">
        <f t="shared" si="39"/>
        <v>PD&amp;C</v>
      </c>
      <c r="AK2509" s="151" t="b">
        <f>ISNUMBER(SEARCH("IRT",Table1[[#This Row],[Current_Status]]))</f>
        <v>0</v>
      </c>
      <c r="AL2509" s="152">
        <f>YEAR(Table1[[#This Row],[Project_Initiated]])</f>
        <v>2018</v>
      </c>
      <c r="AM2509" s="87">
        <v>43800</v>
      </c>
      <c r="AN2509" s="87" t="str">
        <f>IF(AND(Table1[[#This Row],[Completed Date]]&gt;="07/01/2019"+0,Table1[[#This Row],[Completed Date]]&lt;="6/30/2020"+0),"FY 19-20",IF(AND(Table1[[#This Row],[Completed Date]]&gt;="07/01/2018"+0,Table1[[#This Row],[Completed Date]]&lt;="6/30/2019"+0),"FY 18-19",""))</f>
        <v/>
      </c>
      <c r="AO2509" s="152" t="str">
        <f>IFERROR(FIND("R",Table1[[#This Row],[FS_Priority]]),"")</f>
        <v/>
      </c>
    </row>
    <row r="2510" spans="1:41" hidden="1" x14ac:dyDescent="0.25">
      <c r="A2510" s="202" t="s">
        <v>69</v>
      </c>
      <c r="B2510" s="202" t="s">
        <v>69</v>
      </c>
      <c r="C2510" s="202" t="s">
        <v>295</v>
      </c>
      <c r="D2510" s="213" t="b">
        <v>0</v>
      </c>
      <c r="E2510" s="202" t="s">
        <v>4804</v>
      </c>
      <c r="F2510" s="202" t="s">
        <v>3096</v>
      </c>
      <c r="G2510" s="202" t="s">
        <v>3849</v>
      </c>
      <c r="H2510" s="202" t="s">
        <v>295</v>
      </c>
      <c r="I2510" s="202" t="s">
        <v>295</v>
      </c>
      <c r="J2510" s="202" t="s">
        <v>3835</v>
      </c>
      <c r="K2510" s="202" t="s">
        <v>3793</v>
      </c>
      <c r="L2510" s="202" t="s">
        <v>332</v>
      </c>
      <c r="M2510" s="202" t="s">
        <v>3799</v>
      </c>
      <c r="N2510" s="202" t="s">
        <v>295</v>
      </c>
      <c r="O2510" s="202" t="s">
        <v>352</v>
      </c>
      <c r="P2510" s="215">
        <v>8</v>
      </c>
      <c r="Q2510" s="202" t="s">
        <v>295</v>
      </c>
      <c r="R2510" s="202" t="s">
        <v>295</v>
      </c>
      <c r="S2510" s="213" t="b">
        <v>0</v>
      </c>
      <c r="T2510" s="215">
        <v>0</v>
      </c>
      <c r="V2510" s="212">
        <v>43327</v>
      </c>
      <c r="W2510" s="202" t="s">
        <v>38</v>
      </c>
      <c r="X2510" s="214">
        <v>43709</v>
      </c>
      <c r="Y2510" s="214">
        <v>43800</v>
      </c>
      <c r="Z2510" s="202" t="s">
        <v>295</v>
      </c>
      <c r="AC2510" s="202" t="s">
        <v>295</v>
      </c>
      <c r="AE2510" s="202" t="s">
        <v>295</v>
      </c>
      <c r="AF2510" s="202" t="s">
        <v>295</v>
      </c>
      <c r="AG2510" s="202" t="s">
        <v>295</v>
      </c>
      <c r="AH2510" s="167"/>
      <c r="AI2510" s="202" t="s">
        <v>295</v>
      </c>
      <c r="AJ2510" s="151" t="str">
        <f t="shared" si="39"/>
        <v>PD&amp;C</v>
      </c>
      <c r="AK2510" s="151" t="b">
        <f>ISNUMBER(SEARCH("IRT",Table1[[#This Row],[Current_Status]]))</f>
        <v>0</v>
      </c>
      <c r="AL2510" s="152">
        <f>YEAR(Table1[[#This Row],[Project_Initiated]])</f>
        <v>2018</v>
      </c>
      <c r="AM2510" s="87">
        <v>43800</v>
      </c>
      <c r="AN2510" s="87" t="str">
        <f>IF(AND(Table1[[#This Row],[Completed Date]]&gt;="07/01/2019"+0,Table1[[#This Row],[Completed Date]]&lt;="6/30/2020"+0),"FY 19-20",IF(AND(Table1[[#This Row],[Completed Date]]&gt;="07/01/2018"+0,Table1[[#This Row],[Completed Date]]&lt;="6/30/2019"+0),"FY 18-19",""))</f>
        <v/>
      </c>
      <c r="AO2510" s="152" t="str">
        <f>IFERROR(FIND("R",Table1[[#This Row],[FS_Priority]]),"")</f>
        <v/>
      </c>
    </row>
    <row r="2511" spans="1:41" hidden="1" x14ac:dyDescent="0.25">
      <c r="A2511" s="202" t="s">
        <v>2812</v>
      </c>
      <c r="B2511" s="202" t="s">
        <v>2812</v>
      </c>
      <c r="C2511" s="202" t="s">
        <v>295</v>
      </c>
      <c r="D2511" s="213" t="b">
        <v>0</v>
      </c>
      <c r="E2511" s="202" t="s">
        <v>4804</v>
      </c>
      <c r="F2511" s="202" t="s">
        <v>2813</v>
      </c>
      <c r="G2511" s="202" t="s">
        <v>295</v>
      </c>
      <c r="H2511" s="202" t="s">
        <v>295</v>
      </c>
      <c r="I2511" s="202" t="s">
        <v>295</v>
      </c>
      <c r="J2511" s="202" t="s">
        <v>4200</v>
      </c>
      <c r="K2511" s="202" t="s">
        <v>3793</v>
      </c>
      <c r="L2511" s="202" t="s">
        <v>332</v>
      </c>
      <c r="M2511" s="202" t="s">
        <v>4149</v>
      </c>
      <c r="N2511" s="202" t="s">
        <v>295</v>
      </c>
      <c r="O2511" s="202" t="s">
        <v>4443</v>
      </c>
      <c r="P2511" s="215">
        <v>14</v>
      </c>
      <c r="Q2511" s="202" t="s">
        <v>295</v>
      </c>
      <c r="R2511" s="202" t="s">
        <v>295</v>
      </c>
      <c r="S2511" s="213" t="b">
        <v>0</v>
      </c>
      <c r="T2511" s="215">
        <v>0</v>
      </c>
      <c r="V2511" s="212">
        <v>43404</v>
      </c>
      <c r="W2511" s="202" t="s">
        <v>2845</v>
      </c>
      <c r="X2511" s="214">
        <v>44562</v>
      </c>
      <c r="Y2511" s="214">
        <v>45536</v>
      </c>
      <c r="Z2511" s="202" t="s">
        <v>295</v>
      </c>
      <c r="AC2511" s="202" t="s">
        <v>295</v>
      </c>
      <c r="AE2511" s="202" t="s">
        <v>295</v>
      </c>
      <c r="AF2511" s="202" t="s">
        <v>295</v>
      </c>
      <c r="AG2511" s="202" t="s">
        <v>295</v>
      </c>
      <c r="AH2511" s="167"/>
      <c r="AI2511" s="202" t="s">
        <v>295</v>
      </c>
      <c r="AJ2511" s="151" t="str">
        <f t="shared" si="39"/>
        <v>PD&amp;C</v>
      </c>
      <c r="AK2511" s="151" t="b">
        <f>ISNUMBER(SEARCH("IRT",Table1[[#This Row],[Current_Status]]))</f>
        <v>0</v>
      </c>
      <c r="AL2511" s="152">
        <f>YEAR(Table1[[#This Row],[Project_Initiated]])</f>
        <v>2018</v>
      </c>
      <c r="AM2511" s="87">
        <v>43800</v>
      </c>
      <c r="AN2511" s="87" t="str">
        <f>IF(AND(Table1[[#This Row],[Completed Date]]&gt;="07/01/2019"+0,Table1[[#This Row],[Completed Date]]&lt;="6/30/2020"+0),"FY 19-20",IF(AND(Table1[[#This Row],[Completed Date]]&gt;="07/01/2018"+0,Table1[[#This Row],[Completed Date]]&lt;="6/30/2019"+0),"FY 18-19",""))</f>
        <v/>
      </c>
      <c r="AO2511" s="152" t="str">
        <f>IFERROR(FIND("R",Table1[[#This Row],[FS_Priority]]),"")</f>
        <v/>
      </c>
    </row>
    <row r="2512" spans="1:41" hidden="1" x14ac:dyDescent="0.25">
      <c r="A2512" s="202" t="s">
        <v>266</v>
      </c>
      <c r="B2512" s="202" t="s">
        <v>266</v>
      </c>
      <c r="C2512" s="202" t="s">
        <v>295</v>
      </c>
      <c r="D2512" s="213" t="b">
        <v>0</v>
      </c>
      <c r="E2512" s="202" t="s">
        <v>267</v>
      </c>
      <c r="F2512" s="202" t="s">
        <v>5249</v>
      </c>
      <c r="G2512" s="202" t="s">
        <v>268</v>
      </c>
      <c r="H2512" s="202" t="s">
        <v>295</v>
      </c>
      <c r="I2512" s="202" t="s">
        <v>295</v>
      </c>
      <c r="J2512" s="202" t="s">
        <v>3847</v>
      </c>
      <c r="K2512" s="202" t="s">
        <v>37</v>
      </c>
      <c r="L2512" s="202" t="s">
        <v>478</v>
      </c>
      <c r="M2512" s="202" t="s">
        <v>269</v>
      </c>
      <c r="N2512" s="202" t="s">
        <v>295</v>
      </c>
      <c r="O2512" s="202" t="s">
        <v>269</v>
      </c>
      <c r="P2512" s="215">
        <v>21</v>
      </c>
      <c r="Q2512" s="202" t="s">
        <v>295</v>
      </c>
      <c r="R2512" s="202" t="s">
        <v>295</v>
      </c>
      <c r="S2512" s="213" t="b">
        <v>0</v>
      </c>
      <c r="T2512" s="215">
        <v>1250000</v>
      </c>
      <c r="U2512" s="215">
        <v>0</v>
      </c>
      <c r="V2512" s="212">
        <v>43390</v>
      </c>
      <c r="W2512" s="202" t="s">
        <v>3176</v>
      </c>
      <c r="X2512"/>
      <c r="Z2512" s="202" t="s">
        <v>295</v>
      </c>
      <c r="AC2512" s="202" t="s">
        <v>295</v>
      </c>
      <c r="AE2512" s="202" t="s">
        <v>295</v>
      </c>
      <c r="AF2512" s="202" t="s">
        <v>295</v>
      </c>
      <c r="AG2512" s="202" t="s">
        <v>295</v>
      </c>
      <c r="AH2512" s="167"/>
      <c r="AI2512" s="202" t="s">
        <v>295</v>
      </c>
      <c r="AJ2512" s="151" t="str">
        <f t="shared" si="39"/>
        <v>PD&amp;C</v>
      </c>
      <c r="AK2512" s="151" t="b">
        <f>ISNUMBER(SEARCH("IRT",Table1[[#This Row],[Current_Status]]))</f>
        <v>0</v>
      </c>
      <c r="AL2512" s="152">
        <f>YEAR(Table1[[#This Row],[Project_Initiated]])</f>
        <v>2018</v>
      </c>
      <c r="AM2512" s="87">
        <v>43800</v>
      </c>
      <c r="AN2512" s="87" t="str">
        <f>IF(AND(Table1[[#This Row],[Completed Date]]&gt;="07/01/2019"+0,Table1[[#This Row],[Completed Date]]&lt;="6/30/2020"+0),"FY 19-20",IF(AND(Table1[[#This Row],[Completed Date]]&gt;="07/01/2018"+0,Table1[[#This Row],[Completed Date]]&lt;="6/30/2019"+0),"FY 18-19",""))</f>
        <v/>
      </c>
      <c r="AO2512" s="152" t="str">
        <f>IFERROR(FIND("R",Table1[[#This Row],[FS_Priority]]),"")</f>
        <v/>
      </c>
    </row>
    <row r="2513" spans="1:41" hidden="1" x14ac:dyDescent="0.25">
      <c r="A2513" s="202" t="s">
        <v>2842</v>
      </c>
      <c r="B2513" s="202" t="s">
        <v>2842</v>
      </c>
      <c r="C2513" s="202" t="s">
        <v>295</v>
      </c>
      <c r="D2513" s="213" t="b">
        <v>0</v>
      </c>
      <c r="E2513" s="202" t="s">
        <v>192</v>
      </c>
      <c r="F2513" s="202" t="s">
        <v>2843</v>
      </c>
      <c r="G2513" s="202" t="s">
        <v>2844</v>
      </c>
      <c r="H2513" s="202" t="s">
        <v>295</v>
      </c>
      <c r="I2513" s="202" t="s">
        <v>295</v>
      </c>
      <c r="J2513" s="202" t="s">
        <v>2886</v>
      </c>
      <c r="K2513" s="202" t="s">
        <v>4177</v>
      </c>
      <c r="L2513" s="202" t="s">
        <v>2976</v>
      </c>
      <c r="M2513" s="202" t="s">
        <v>4179</v>
      </c>
      <c r="N2513" s="202" t="s">
        <v>295</v>
      </c>
      <c r="O2513" s="202" t="s">
        <v>352</v>
      </c>
      <c r="P2513" s="215">
        <v>1</v>
      </c>
      <c r="Q2513" s="202" t="s">
        <v>295</v>
      </c>
      <c r="R2513" s="202" t="s">
        <v>295</v>
      </c>
      <c r="S2513" s="213" t="b">
        <v>0</v>
      </c>
      <c r="V2513" s="212">
        <v>43431</v>
      </c>
      <c r="W2513" s="202" t="s">
        <v>2886</v>
      </c>
      <c r="X2513"/>
      <c r="Z2513" s="202" t="s">
        <v>295</v>
      </c>
      <c r="AC2513" s="202" t="s">
        <v>295</v>
      </c>
      <c r="AE2513" s="202" t="s">
        <v>295</v>
      </c>
      <c r="AF2513" s="202" t="s">
        <v>295</v>
      </c>
      <c r="AG2513" s="202" t="s">
        <v>295</v>
      </c>
      <c r="AH2513" s="167"/>
      <c r="AI2513" s="202" t="s">
        <v>295</v>
      </c>
      <c r="AJ2513" s="151" t="str">
        <f t="shared" si="39"/>
        <v>PD&amp;C</v>
      </c>
      <c r="AK2513" s="151" t="b">
        <f>ISNUMBER(SEARCH("IRT",Table1[[#This Row],[Current_Status]]))</f>
        <v>0</v>
      </c>
      <c r="AL2513" s="152">
        <f>YEAR(Table1[[#This Row],[Project_Initiated]])</f>
        <v>2018</v>
      </c>
      <c r="AM2513" s="87">
        <v>43800</v>
      </c>
      <c r="AN2513" s="87" t="str">
        <f>IF(AND(Table1[[#This Row],[Completed Date]]&gt;="07/01/2019"+0,Table1[[#This Row],[Completed Date]]&lt;="6/30/2020"+0),"FY 19-20",IF(AND(Table1[[#This Row],[Completed Date]]&gt;="07/01/2018"+0,Table1[[#This Row],[Completed Date]]&lt;="6/30/2019"+0),"FY 18-19",""))</f>
        <v/>
      </c>
      <c r="AO2513" s="152" t="str">
        <f>IFERROR(FIND("R",Table1[[#This Row],[FS_Priority]]),"")</f>
        <v/>
      </c>
    </row>
    <row r="2514" spans="1:41" hidden="1" x14ac:dyDescent="0.25">
      <c r="A2514" s="202" t="s">
        <v>2857</v>
      </c>
      <c r="B2514" s="202" t="s">
        <v>2857</v>
      </c>
      <c r="C2514" s="202" t="s">
        <v>295</v>
      </c>
      <c r="D2514" s="213" t="b">
        <v>0</v>
      </c>
      <c r="E2514" s="202" t="s">
        <v>4804</v>
      </c>
      <c r="F2514" s="202" t="s">
        <v>3143</v>
      </c>
      <c r="G2514" s="202" t="s">
        <v>3852</v>
      </c>
      <c r="H2514" s="202" t="s">
        <v>295</v>
      </c>
      <c r="I2514" s="202" t="s">
        <v>295</v>
      </c>
      <c r="J2514" s="202" t="s">
        <v>3831</v>
      </c>
      <c r="K2514" s="202" t="s">
        <v>3793</v>
      </c>
      <c r="L2514" s="202" t="s">
        <v>332</v>
      </c>
      <c r="M2514" s="202" t="s">
        <v>3832</v>
      </c>
      <c r="N2514" s="202" t="s">
        <v>295</v>
      </c>
      <c r="O2514" s="202" t="s">
        <v>3829</v>
      </c>
      <c r="P2514" s="215">
        <v>13</v>
      </c>
      <c r="Q2514" s="202" t="s">
        <v>295</v>
      </c>
      <c r="R2514" s="202" t="s">
        <v>295</v>
      </c>
      <c r="S2514" s="213" t="b">
        <v>0</v>
      </c>
      <c r="T2514" s="215">
        <v>1696000</v>
      </c>
      <c r="V2514" s="212">
        <v>43440</v>
      </c>
      <c r="W2514" s="202" t="s">
        <v>2836</v>
      </c>
      <c r="X2514" s="214">
        <v>43862</v>
      </c>
      <c r="Y2514" s="214">
        <v>44228</v>
      </c>
      <c r="Z2514" s="202" t="s">
        <v>295</v>
      </c>
      <c r="AC2514" s="202" t="s">
        <v>295</v>
      </c>
      <c r="AE2514" s="202" t="s">
        <v>295</v>
      </c>
      <c r="AF2514" s="202" t="s">
        <v>295</v>
      </c>
      <c r="AG2514" s="202" t="s">
        <v>295</v>
      </c>
      <c r="AH2514" s="167"/>
      <c r="AI2514" s="202" t="s">
        <v>295</v>
      </c>
      <c r="AJ2514" s="151" t="str">
        <f t="shared" si="39"/>
        <v>PD&amp;C</v>
      </c>
      <c r="AK2514" s="151" t="b">
        <f>ISNUMBER(SEARCH("IRT",Table1[[#This Row],[Current_Status]]))</f>
        <v>0</v>
      </c>
      <c r="AL2514" s="152">
        <f>YEAR(Table1[[#This Row],[Project_Initiated]])</f>
        <v>2018</v>
      </c>
      <c r="AM2514" s="87">
        <v>43800</v>
      </c>
      <c r="AN2514" s="87" t="str">
        <f>IF(AND(Table1[[#This Row],[Completed Date]]&gt;="07/01/2019"+0,Table1[[#This Row],[Completed Date]]&lt;="6/30/2020"+0),"FY 19-20",IF(AND(Table1[[#This Row],[Completed Date]]&gt;="07/01/2018"+0,Table1[[#This Row],[Completed Date]]&lt;="6/30/2019"+0),"FY 18-19",""))</f>
        <v/>
      </c>
      <c r="AO2514" s="152" t="str">
        <f>IFERROR(FIND("R",Table1[[#This Row],[FS_Priority]]),"")</f>
        <v/>
      </c>
    </row>
    <row r="2515" spans="1:41" hidden="1" x14ac:dyDescent="0.25">
      <c r="A2515" s="202" t="s">
        <v>3032</v>
      </c>
      <c r="B2515" s="202" t="s">
        <v>3032</v>
      </c>
      <c r="C2515" s="202" t="s">
        <v>295</v>
      </c>
      <c r="D2515" s="213" t="b">
        <v>0</v>
      </c>
      <c r="E2515" s="202" t="s">
        <v>4804</v>
      </c>
      <c r="F2515" s="202" t="s">
        <v>3046</v>
      </c>
      <c r="G2515" s="202" t="s">
        <v>3047</v>
      </c>
      <c r="H2515" s="202" t="s">
        <v>295</v>
      </c>
      <c r="I2515" s="202" t="s">
        <v>295</v>
      </c>
      <c r="J2515" s="202" t="s">
        <v>4369</v>
      </c>
      <c r="K2515" s="202" t="s">
        <v>3793</v>
      </c>
      <c r="L2515" s="202" t="s">
        <v>332</v>
      </c>
      <c r="M2515" s="202" t="s">
        <v>177</v>
      </c>
      <c r="N2515" s="202" t="s">
        <v>295</v>
      </c>
      <c r="O2515" s="202" t="s">
        <v>177</v>
      </c>
      <c r="P2515" s="215">
        <v>10</v>
      </c>
      <c r="Q2515" s="202" t="s">
        <v>295</v>
      </c>
      <c r="R2515" s="202" t="s">
        <v>295</v>
      </c>
      <c r="S2515" s="213" t="b">
        <v>0</v>
      </c>
      <c r="T2515" s="215">
        <v>65000</v>
      </c>
      <c r="V2515" s="212">
        <v>43528</v>
      </c>
      <c r="W2515" s="202" t="s">
        <v>3185</v>
      </c>
      <c r="X2515"/>
      <c r="Z2515" s="202" t="s">
        <v>295</v>
      </c>
      <c r="AC2515" s="202" t="s">
        <v>295</v>
      </c>
      <c r="AE2515" s="202" t="s">
        <v>295</v>
      </c>
      <c r="AF2515" s="202" t="s">
        <v>295</v>
      </c>
      <c r="AG2515" s="202" t="s">
        <v>295</v>
      </c>
      <c r="AH2515" s="167"/>
      <c r="AI2515" s="202" t="s">
        <v>295</v>
      </c>
      <c r="AJ2515" s="151" t="str">
        <f t="shared" si="39"/>
        <v>PD&amp;C</v>
      </c>
      <c r="AK2515" s="151" t="b">
        <f>ISNUMBER(SEARCH("IRT",Table1[[#This Row],[Current_Status]]))</f>
        <v>0</v>
      </c>
      <c r="AL2515" s="152">
        <f>YEAR(Table1[[#This Row],[Project_Initiated]])</f>
        <v>2019</v>
      </c>
      <c r="AM2515" s="87">
        <v>43800</v>
      </c>
      <c r="AN2515" s="87" t="str">
        <f>IF(AND(Table1[[#This Row],[Completed Date]]&gt;="07/01/2019"+0,Table1[[#This Row],[Completed Date]]&lt;="6/30/2020"+0),"FY 19-20",IF(AND(Table1[[#This Row],[Completed Date]]&gt;="07/01/2018"+0,Table1[[#This Row],[Completed Date]]&lt;="6/30/2019"+0),"FY 18-19",""))</f>
        <v/>
      </c>
      <c r="AO2515" s="152" t="str">
        <f>IFERROR(FIND("R",Table1[[#This Row],[FS_Priority]]),"")</f>
        <v/>
      </c>
    </row>
    <row r="2516" spans="1:41" hidden="1" x14ac:dyDescent="0.25">
      <c r="A2516" s="202" t="s">
        <v>3012</v>
      </c>
      <c r="B2516" s="202" t="s">
        <v>3012</v>
      </c>
      <c r="C2516" s="202" t="s">
        <v>295</v>
      </c>
      <c r="D2516" s="213" t="b">
        <v>0</v>
      </c>
      <c r="E2516" s="202" t="s">
        <v>267</v>
      </c>
      <c r="F2516" s="202" t="s">
        <v>3013</v>
      </c>
      <c r="G2516" s="202" t="s">
        <v>4198</v>
      </c>
      <c r="H2516" s="202" t="s">
        <v>295</v>
      </c>
      <c r="I2516" s="202" t="s">
        <v>295</v>
      </c>
      <c r="J2516" s="202" t="s">
        <v>3831</v>
      </c>
      <c r="K2516" s="202" t="s">
        <v>37</v>
      </c>
      <c r="L2516" s="202" t="s">
        <v>478</v>
      </c>
      <c r="M2516" s="202" t="s">
        <v>88</v>
      </c>
      <c r="N2516" s="202" t="s">
        <v>295</v>
      </c>
      <c r="O2516" s="202" t="s">
        <v>3790</v>
      </c>
      <c r="P2516" s="215">
        <v>13</v>
      </c>
      <c r="Q2516" s="202" t="s">
        <v>295</v>
      </c>
      <c r="R2516" s="202" t="s">
        <v>295</v>
      </c>
      <c r="S2516" s="213" t="b">
        <v>0</v>
      </c>
      <c r="V2516" s="212">
        <v>43510</v>
      </c>
      <c r="W2516" s="202" t="s">
        <v>3701</v>
      </c>
      <c r="X2516"/>
      <c r="Z2516" s="202" t="s">
        <v>295</v>
      </c>
      <c r="AC2516" s="202" t="s">
        <v>295</v>
      </c>
      <c r="AE2516" s="202" t="s">
        <v>295</v>
      </c>
      <c r="AF2516" s="202" t="s">
        <v>295</v>
      </c>
      <c r="AG2516" s="202" t="s">
        <v>295</v>
      </c>
      <c r="AH2516" s="167"/>
      <c r="AI2516" s="202" t="s">
        <v>295</v>
      </c>
      <c r="AJ2516" s="151" t="str">
        <f t="shared" si="39"/>
        <v>PD&amp;C</v>
      </c>
      <c r="AK2516" s="151" t="b">
        <f>ISNUMBER(SEARCH("IRT",Table1[[#This Row],[Current_Status]]))</f>
        <v>0</v>
      </c>
      <c r="AL2516" s="152">
        <f>YEAR(Table1[[#This Row],[Project_Initiated]])</f>
        <v>2019</v>
      </c>
      <c r="AM2516" s="87">
        <v>43800</v>
      </c>
      <c r="AN2516" s="87" t="str">
        <f>IF(AND(Table1[[#This Row],[Completed Date]]&gt;="07/01/2019"+0,Table1[[#This Row],[Completed Date]]&lt;="6/30/2020"+0),"FY 19-20",IF(AND(Table1[[#This Row],[Completed Date]]&gt;="07/01/2018"+0,Table1[[#This Row],[Completed Date]]&lt;="6/30/2019"+0),"FY 18-19",""))</f>
        <v/>
      </c>
      <c r="AO2516" s="152" t="str">
        <f>IFERROR(FIND("R",Table1[[#This Row],[FS_Priority]]),"")</f>
        <v/>
      </c>
    </row>
    <row r="2517" spans="1:41" hidden="1" x14ac:dyDescent="0.25">
      <c r="A2517" s="202" t="s">
        <v>3033</v>
      </c>
      <c r="B2517" s="202" t="s">
        <v>3033</v>
      </c>
      <c r="C2517" s="202" t="s">
        <v>295</v>
      </c>
      <c r="D2517" s="213" t="b">
        <v>0</v>
      </c>
      <c r="E2517" s="202" t="s">
        <v>4804</v>
      </c>
      <c r="F2517" s="202" t="s">
        <v>5250</v>
      </c>
      <c r="G2517" s="202" t="s">
        <v>3049</v>
      </c>
      <c r="H2517" s="202" t="s">
        <v>295</v>
      </c>
      <c r="I2517" s="202" t="s">
        <v>295</v>
      </c>
      <c r="J2517" s="202" t="s">
        <v>3826</v>
      </c>
      <c r="K2517" s="202" t="s">
        <v>3793</v>
      </c>
      <c r="L2517" s="202" t="s">
        <v>332</v>
      </c>
      <c r="M2517" s="202" t="s">
        <v>177</v>
      </c>
      <c r="N2517" s="202" t="s">
        <v>295</v>
      </c>
      <c r="O2517" s="202" t="s">
        <v>99</v>
      </c>
      <c r="P2517" s="215">
        <v>7</v>
      </c>
      <c r="Q2517" s="202" t="s">
        <v>295</v>
      </c>
      <c r="R2517" s="202" t="s">
        <v>295</v>
      </c>
      <c r="S2517" s="213" t="b">
        <v>0</v>
      </c>
      <c r="T2517" s="215">
        <v>638000</v>
      </c>
      <c r="V2517" s="212">
        <v>43528</v>
      </c>
      <c r="W2517" s="202" t="s">
        <v>32</v>
      </c>
      <c r="X2517"/>
      <c r="Z2517" s="202" t="s">
        <v>295</v>
      </c>
      <c r="AC2517" s="202" t="s">
        <v>295</v>
      </c>
      <c r="AE2517" s="202" t="s">
        <v>295</v>
      </c>
      <c r="AF2517" s="202" t="s">
        <v>295</v>
      </c>
      <c r="AG2517" s="202" t="s">
        <v>295</v>
      </c>
      <c r="AH2517"/>
      <c r="AI2517" s="202" t="s">
        <v>295</v>
      </c>
      <c r="AJ2517" s="151" t="str">
        <f t="shared" si="39"/>
        <v>PD&amp;C</v>
      </c>
      <c r="AK2517" s="151" t="b">
        <f>ISNUMBER(SEARCH("IRT",Table1[[#This Row],[Current_Status]]))</f>
        <v>0</v>
      </c>
      <c r="AL2517" s="152">
        <f>YEAR(Table1[[#This Row],[Project_Initiated]])</f>
        <v>2019</v>
      </c>
      <c r="AM2517" s="87">
        <v>43800</v>
      </c>
      <c r="AN2517" s="87" t="str">
        <f>IF(AND(Table1[[#This Row],[Completed Date]]&gt;="07/01/2019"+0,Table1[[#This Row],[Completed Date]]&lt;="6/30/2020"+0),"FY 19-20",IF(AND(Table1[[#This Row],[Completed Date]]&gt;="07/01/2018"+0,Table1[[#This Row],[Completed Date]]&lt;="6/30/2019"+0),"FY 18-19",""))</f>
        <v/>
      </c>
      <c r="AO2517" s="152" t="str">
        <f>IFERROR(FIND("R",Table1[[#This Row],[FS_Priority]]),"")</f>
        <v/>
      </c>
    </row>
    <row r="2518" spans="1:41" hidden="1" x14ac:dyDescent="0.25">
      <c r="A2518" s="202" t="s">
        <v>3010</v>
      </c>
      <c r="B2518" s="202" t="s">
        <v>3010</v>
      </c>
      <c r="C2518" s="202" t="s">
        <v>295</v>
      </c>
      <c r="D2518" s="213" t="b">
        <v>0</v>
      </c>
      <c r="E2518" s="202" t="s">
        <v>267</v>
      </c>
      <c r="F2518" s="202" t="s">
        <v>3011</v>
      </c>
      <c r="G2518" s="202" t="s">
        <v>4194</v>
      </c>
      <c r="H2518" s="202" t="s">
        <v>295</v>
      </c>
      <c r="I2518" s="202" t="s">
        <v>295</v>
      </c>
      <c r="J2518" s="202" t="s">
        <v>3186</v>
      </c>
      <c r="K2518" s="202" t="s">
        <v>37</v>
      </c>
      <c r="L2518" s="202" t="s">
        <v>478</v>
      </c>
      <c r="M2518" s="202" t="s">
        <v>503</v>
      </c>
      <c r="N2518" s="202" t="s">
        <v>295</v>
      </c>
      <c r="O2518" s="202" t="s">
        <v>5036</v>
      </c>
      <c r="P2518" s="215">
        <v>6</v>
      </c>
      <c r="Q2518" s="202" t="s">
        <v>295</v>
      </c>
      <c r="R2518" s="202" t="s">
        <v>295</v>
      </c>
      <c r="S2518" s="213" t="b">
        <v>0</v>
      </c>
      <c r="V2518" s="212">
        <v>43510</v>
      </c>
      <c r="W2518" s="202" t="s">
        <v>3186</v>
      </c>
      <c r="X2518"/>
      <c r="Z2518" s="202" t="s">
        <v>295</v>
      </c>
      <c r="AC2518" s="202" t="s">
        <v>295</v>
      </c>
      <c r="AE2518" s="202" t="s">
        <v>295</v>
      </c>
      <c r="AF2518" s="202" t="s">
        <v>295</v>
      </c>
      <c r="AG2518" s="202" t="s">
        <v>295</v>
      </c>
      <c r="AH2518" s="167"/>
      <c r="AI2518" s="202" t="s">
        <v>295</v>
      </c>
      <c r="AJ2518" s="151" t="str">
        <f t="shared" si="39"/>
        <v>PD&amp;C</v>
      </c>
      <c r="AK2518" s="151" t="b">
        <f>ISNUMBER(SEARCH("IRT",Table1[[#This Row],[Current_Status]]))</f>
        <v>0</v>
      </c>
      <c r="AL2518" s="152">
        <f>YEAR(Table1[[#This Row],[Project_Initiated]])</f>
        <v>2019</v>
      </c>
      <c r="AM2518" s="87">
        <v>43800</v>
      </c>
      <c r="AN2518" s="87" t="str">
        <f>IF(AND(Table1[[#This Row],[Completed Date]]&gt;="07/01/2019"+0,Table1[[#This Row],[Completed Date]]&lt;="6/30/2020"+0),"FY 19-20",IF(AND(Table1[[#This Row],[Completed Date]]&gt;="07/01/2018"+0,Table1[[#This Row],[Completed Date]]&lt;="6/30/2019"+0),"FY 18-19",""))</f>
        <v/>
      </c>
      <c r="AO2518" s="152" t="str">
        <f>IFERROR(FIND("R",Table1[[#This Row],[FS_Priority]]),"")</f>
        <v/>
      </c>
    </row>
    <row r="2519" spans="1:41" hidden="1" x14ac:dyDescent="0.25">
      <c r="A2519" s="202" t="s">
        <v>3018</v>
      </c>
      <c r="B2519" s="202" t="s">
        <v>3018</v>
      </c>
      <c r="C2519" s="202" t="s">
        <v>295</v>
      </c>
      <c r="D2519" s="213" t="b">
        <v>0</v>
      </c>
      <c r="E2519" s="202" t="s">
        <v>267</v>
      </c>
      <c r="F2519" s="202" t="s">
        <v>3019</v>
      </c>
      <c r="G2519" s="202" t="s">
        <v>4199</v>
      </c>
      <c r="H2519" s="202" t="s">
        <v>295</v>
      </c>
      <c r="I2519" s="202" t="s">
        <v>295</v>
      </c>
      <c r="J2519" s="202" t="s">
        <v>3186</v>
      </c>
      <c r="K2519" s="202" t="s">
        <v>37</v>
      </c>
      <c r="L2519" s="202" t="s">
        <v>478</v>
      </c>
      <c r="M2519" s="202" t="s">
        <v>503</v>
      </c>
      <c r="N2519" s="202" t="s">
        <v>295</v>
      </c>
      <c r="O2519" s="202" t="s">
        <v>5036</v>
      </c>
      <c r="P2519" s="215">
        <v>15</v>
      </c>
      <c r="Q2519" s="202" t="s">
        <v>295</v>
      </c>
      <c r="R2519" s="202" t="s">
        <v>295</v>
      </c>
      <c r="S2519" s="213" t="b">
        <v>0</v>
      </c>
      <c r="V2519" s="212">
        <v>43515</v>
      </c>
      <c r="W2519" s="202" t="s">
        <v>3186</v>
      </c>
      <c r="X2519"/>
      <c r="Z2519" s="202" t="s">
        <v>295</v>
      </c>
      <c r="AC2519" s="202" t="s">
        <v>295</v>
      </c>
      <c r="AE2519" s="202" t="s">
        <v>295</v>
      </c>
      <c r="AF2519" s="202" t="s">
        <v>295</v>
      </c>
      <c r="AG2519" s="202" t="s">
        <v>295</v>
      </c>
      <c r="AH2519" s="167"/>
      <c r="AI2519" s="202" t="s">
        <v>295</v>
      </c>
      <c r="AJ2519" s="151" t="str">
        <f t="shared" si="39"/>
        <v>PD&amp;C</v>
      </c>
      <c r="AK2519" s="151" t="b">
        <f>ISNUMBER(SEARCH("IRT",Table1[[#This Row],[Current_Status]]))</f>
        <v>0</v>
      </c>
      <c r="AL2519" s="152">
        <f>YEAR(Table1[[#This Row],[Project_Initiated]])</f>
        <v>2019</v>
      </c>
      <c r="AM2519" s="87">
        <v>43800</v>
      </c>
      <c r="AN2519" s="87" t="str">
        <f>IF(AND(Table1[[#This Row],[Completed Date]]&gt;="07/01/2019"+0,Table1[[#This Row],[Completed Date]]&lt;="6/30/2020"+0),"FY 19-20",IF(AND(Table1[[#This Row],[Completed Date]]&gt;="07/01/2018"+0,Table1[[#This Row],[Completed Date]]&lt;="6/30/2019"+0),"FY 18-19",""))</f>
        <v/>
      </c>
      <c r="AO2519" s="152" t="str">
        <f>IFERROR(FIND("R",Table1[[#This Row],[FS_Priority]]),"")</f>
        <v/>
      </c>
    </row>
    <row r="2520" spans="1:41" hidden="1" x14ac:dyDescent="0.25">
      <c r="A2520" s="202" t="s">
        <v>3035</v>
      </c>
      <c r="B2520" s="202" t="s">
        <v>3035</v>
      </c>
      <c r="C2520" s="202" t="s">
        <v>295</v>
      </c>
      <c r="D2520" s="213" t="b">
        <v>0</v>
      </c>
      <c r="E2520" s="202" t="s">
        <v>4804</v>
      </c>
      <c r="F2520" s="202" t="s">
        <v>4446</v>
      </c>
      <c r="G2520" s="202" t="s">
        <v>4739</v>
      </c>
      <c r="H2520" s="202" t="s">
        <v>295</v>
      </c>
      <c r="I2520" s="202" t="s">
        <v>295</v>
      </c>
      <c r="J2520" s="202" t="s">
        <v>4197</v>
      </c>
      <c r="K2520" s="202" t="s">
        <v>3793</v>
      </c>
      <c r="L2520" s="202" t="s">
        <v>332</v>
      </c>
      <c r="M2520" s="202" t="s">
        <v>3833</v>
      </c>
      <c r="N2520" s="202" t="s">
        <v>295</v>
      </c>
      <c r="O2520" s="202" t="s">
        <v>88</v>
      </c>
      <c r="P2520" s="215">
        <v>9</v>
      </c>
      <c r="Q2520" s="202" t="s">
        <v>295</v>
      </c>
      <c r="R2520" s="202" t="s">
        <v>295</v>
      </c>
      <c r="S2520" s="213" t="b">
        <v>0</v>
      </c>
      <c r="V2520" s="212">
        <v>43528</v>
      </c>
      <c r="W2520" s="202" t="s">
        <v>57</v>
      </c>
      <c r="X2520" s="214">
        <v>44287</v>
      </c>
      <c r="Y2520" s="214">
        <v>44986</v>
      </c>
      <c r="Z2520" s="202" t="s">
        <v>295</v>
      </c>
      <c r="AC2520" s="202" t="s">
        <v>295</v>
      </c>
      <c r="AE2520" s="202" t="s">
        <v>295</v>
      </c>
      <c r="AF2520" s="202" t="s">
        <v>295</v>
      </c>
      <c r="AG2520" s="202" t="s">
        <v>295</v>
      </c>
      <c r="AH2520" s="167"/>
      <c r="AI2520" s="202" t="s">
        <v>295</v>
      </c>
      <c r="AJ2520" s="151" t="str">
        <f t="shared" si="39"/>
        <v>PD&amp;C</v>
      </c>
      <c r="AK2520" s="151" t="b">
        <f>ISNUMBER(SEARCH("IRT",Table1[[#This Row],[Current_Status]]))</f>
        <v>0</v>
      </c>
      <c r="AL2520" s="152">
        <f>YEAR(Table1[[#This Row],[Project_Initiated]])</f>
        <v>2019</v>
      </c>
      <c r="AM2520" s="87">
        <v>43800</v>
      </c>
      <c r="AN2520" s="87" t="str">
        <f>IF(AND(Table1[[#This Row],[Completed Date]]&gt;="07/01/2019"+0,Table1[[#This Row],[Completed Date]]&lt;="6/30/2020"+0),"FY 19-20",IF(AND(Table1[[#This Row],[Completed Date]]&gt;="07/01/2018"+0,Table1[[#This Row],[Completed Date]]&lt;="6/30/2019"+0),"FY 18-19",""))</f>
        <v/>
      </c>
      <c r="AO2520" s="152" t="str">
        <f>IFERROR(FIND("R",Table1[[#This Row],[FS_Priority]]),"")</f>
        <v/>
      </c>
    </row>
    <row r="2521" spans="1:41" hidden="1" x14ac:dyDescent="0.25">
      <c r="A2521" s="202" t="s">
        <v>3037</v>
      </c>
      <c r="B2521" s="202" t="s">
        <v>3037</v>
      </c>
      <c r="C2521" s="202" t="s">
        <v>295</v>
      </c>
      <c r="D2521" s="213" t="b">
        <v>0</v>
      </c>
      <c r="E2521" s="202" t="s">
        <v>4804</v>
      </c>
      <c r="F2521" s="202" t="s">
        <v>3050</v>
      </c>
      <c r="G2521" s="202" t="s">
        <v>4196</v>
      </c>
      <c r="H2521" s="202" t="s">
        <v>295</v>
      </c>
      <c r="I2521" s="202" t="s">
        <v>295</v>
      </c>
      <c r="J2521" s="202" t="s">
        <v>57</v>
      </c>
      <c r="K2521" s="202" t="s">
        <v>3793</v>
      </c>
      <c r="L2521" s="202" t="s">
        <v>332</v>
      </c>
      <c r="M2521" s="202" t="s">
        <v>3848</v>
      </c>
      <c r="N2521" s="202" t="s">
        <v>295</v>
      </c>
      <c r="O2521" s="202" t="s">
        <v>269</v>
      </c>
      <c r="P2521" s="215">
        <v>8</v>
      </c>
      <c r="Q2521" s="202" t="s">
        <v>295</v>
      </c>
      <c r="R2521" s="202" t="s">
        <v>295</v>
      </c>
      <c r="S2521" s="213" t="b">
        <v>0</v>
      </c>
      <c r="V2521" s="212">
        <v>43528</v>
      </c>
      <c r="W2521" s="202" t="s">
        <v>74</v>
      </c>
      <c r="X2521" s="214">
        <v>44317</v>
      </c>
      <c r="Y2521" s="214">
        <v>45017</v>
      </c>
      <c r="Z2521" s="202" t="s">
        <v>295</v>
      </c>
      <c r="AC2521" s="202" t="s">
        <v>295</v>
      </c>
      <c r="AD2521" s="167"/>
      <c r="AE2521" s="202" t="s">
        <v>295</v>
      </c>
      <c r="AF2521" s="202" t="s">
        <v>295</v>
      </c>
      <c r="AG2521" s="202" t="s">
        <v>295</v>
      </c>
      <c r="AH2521"/>
      <c r="AI2521" s="202" t="s">
        <v>295</v>
      </c>
      <c r="AJ2521" s="151" t="str">
        <f t="shared" si="39"/>
        <v>PD&amp;C</v>
      </c>
      <c r="AK2521" s="151" t="b">
        <f>ISNUMBER(SEARCH("IRT",Table1[[#This Row],[Current_Status]]))</f>
        <v>0</v>
      </c>
      <c r="AL2521" s="152">
        <f>YEAR(Table1[[#This Row],[Project_Initiated]])</f>
        <v>2019</v>
      </c>
      <c r="AM2521" s="87">
        <v>43800</v>
      </c>
      <c r="AN2521" s="87" t="str">
        <f>IF(AND(Table1[[#This Row],[Completed Date]]&gt;="07/01/2019"+0,Table1[[#This Row],[Completed Date]]&lt;="6/30/2020"+0),"FY 19-20",IF(AND(Table1[[#This Row],[Completed Date]]&gt;="07/01/2018"+0,Table1[[#This Row],[Completed Date]]&lt;="6/30/2019"+0),"FY 18-19",""))</f>
        <v/>
      </c>
      <c r="AO2521" s="152" t="str">
        <f>IFERROR(FIND("R",Table1[[#This Row],[FS_Priority]]),"")</f>
        <v/>
      </c>
    </row>
    <row r="2522" spans="1:41" hidden="1" x14ac:dyDescent="0.25">
      <c r="A2522" s="202" t="s">
        <v>3036</v>
      </c>
      <c r="B2522" s="202" t="s">
        <v>3036</v>
      </c>
      <c r="C2522" s="202" t="s">
        <v>295</v>
      </c>
      <c r="D2522" s="213" t="b">
        <v>0</v>
      </c>
      <c r="E2522" s="202" t="s">
        <v>4804</v>
      </c>
      <c r="F2522" s="202" t="s">
        <v>3051</v>
      </c>
      <c r="G2522" s="202" t="s">
        <v>4195</v>
      </c>
      <c r="H2522" s="202" t="s">
        <v>295</v>
      </c>
      <c r="I2522" s="202" t="s">
        <v>295</v>
      </c>
      <c r="J2522" s="202" t="s">
        <v>57</v>
      </c>
      <c r="K2522" s="202" t="s">
        <v>3793</v>
      </c>
      <c r="L2522" s="202" t="s">
        <v>332</v>
      </c>
      <c r="M2522" s="202" t="s">
        <v>3829</v>
      </c>
      <c r="N2522" s="202" t="s">
        <v>295</v>
      </c>
      <c r="O2522" s="202" t="s">
        <v>3829</v>
      </c>
      <c r="P2522" s="215">
        <v>4</v>
      </c>
      <c r="Q2522" s="202" t="s">
        <v>295</v>
      </c>
      <c r="R2522" s="202" t="s">
        <v>295</v>
      </c>
      <c r="S2522" s="213" t="b">
        <v>0</v>
      </c>
      <c r="T2522" s="215">
        <v>55000</v>
      </c>
      <c r="V2522" s="212">
        <v>43528</v>
      </c>
      <c r="W2522" s="202" t="s">
        <v>3185</v>
      </c>
      <c r="X2522"/>
      <c r="Z2522" s="202" t="s">
        <v>295</v>
      </c>
      <c r="AC2522" s="202" t="s">
        <v>295</v>
      </c>
      <c r="AD2522" s="167"/>
      <c r="AE2522" s="202" t="s">
        <v>295</v>
      </c>
      <c r="AF2522" s="202" t="s">
        <v>295</v>
      </c>
      <c r="AG2522" s="202" t="s">
        <v>295</v>
      </c>
      <c r="AH2522"/>
      <c r="AI2522" s="202" t="s">
        <v>295</v>
      </c>
      <c r="AJ2522" s="151" t="str">
        <f t="shared" si="39"/>
        <v>PD&amp;C</v>
      </c>
      <c r="AK2522" s="151" t="b">
        <f>ISNUMBER(SEARCH("IRT",Table1[[#This Row],[Current_Status]]))</f>
        <v>0</v>
      </c>
      <c r="AL2522" s="152">
        <f>YEAR(Table1[[#This Row],[Project_Initiated]])</f>
        <v>2019</v>
      </c>
      <c r="AM2522" s="87">
        <v>43800</v>
      </c>
      <c r="AN2522" s="87" t="str">
        <f>IF(AND(Table1[[#This Row],[Completed Date]]&gt;="07/01/2019"+0,Table1[[#This Row],[Completed Date]]&lt;="6/30/2020"+0),"FY 19-20",IF(AND(Table1[[#This Row],[Completed Date]]&gt;="07/01/2018"+0,Table1[[#This Row],[Completed Date]]&lt;="6/30/2019"+0),"FY 18-19",""))</f>
        <v/>
      </c>
      <c r="AO2522" s="152" t="str">
        <f>IFERROR(FIND("R",Table1[[#This Row],[FS_Priority]]),"")</f>
        <v/>
      </c>
    </row>
    <row r="2523" spans="1:41" hidden="1" x14ac:dyDescent="0.25">
      <c r="A2523" s="202" t="s">
        <v>3062</v>
      </c>
      <c r="B2523" s="202" t="s">
        <v>3062</v>
      </c>
      <c r="C2523" s="202" t="s">
        <v>295</v>
      </c>
      <c r="D2523" s="213" t="b">
        <v>0</v>
      </c>
      <c r="E2523" s="202" t="s">
        <v>4818</v>
      </c>
      <c r="F2523" s="202" t="s">
        <v>3075</v>
      </c>
      <c r="G2523" s="202" t="s">
        <v>3076</v>
      </c>
      <c r="H2523" s="202" t="s">
        <v>295</v>
      </c>
      <c r="I2523" s="202" t="s">
        <v>4284</v>
      </c>
      <c r="J2523" s="202" t="s">
        <v>72</v>
      </c>
      <c r="K2523" s="202" t="s">
        <v>4268</v>
      </c>
      <c r="L2523" s="202" t="s">
        <v>521</v>
      </c>
      <c r="M2523" s="202" t="s">
        <v>4285</v>
      </c>
      <c r="N2523" s="202" t="s">
        <v>295</v>
      </c>
      <c r="O2523" s="202" t="s">
        <v>3829</v>
      </c>
      <c r="P2523" s="215">
        <v>5</v>
      </c>
      <c r="Q2523" s="202" t="s">
        <v>295</v>
      </c>
      <c r="R2523" s="202" t="s">
        <v>295</v>
      </c>
      <c r="S2523" s="213" t="b">
        <v>0</v>
      </c>
      <c r="T2523" s="215">
        <v>130000</v>
      </c>
      <c r="V2523" s="212">
        <v>43543</v>
      </c>
      <c r="W2523" s="202" t="s">
        <v>74</v>
      </c>
      <c r="X2523" s="214">
        <v>44013</v>
      </c>
      <c r="Y2523" s="214">
        <v>44105</v>
      </c>
      <c r="Z2523" s="202" t="s">
        <v>295</v>
      </c>
      <c r="AC2523" s="202" t="s">
        <v>295</v>
      </c>
      <c r="AE2523" s="202" t="s">
        <v>295</v>
      </c>
      <c r="AF2523" s="202" t="s">
        <v>295</v>
      </c>
      <c r="AG2523" s="202" t="s">
        <v>295</v>
      </c>
      <c r="AH2523" s="167"/>
      <c r="AI2523" s="202" t="s">
        <v>295</v>
      </c>
      <c r="AJ2523" s="151" t="str">
        <f t="shared" si="39"/>
        <v>PD&amp;C</v>
      </c>
      <c r="AK2523" s="151" t="b">
        <f>ISNUMBER(SEARCH("IRT",Table1[[#This Row],[Current_Status]]))</f>
        <v>0</v>
      </c>
      <c r="AL2523" s="152">
        <f>YEAR(Table1[[#This Row],[Project_Initiated]])</f>
        <v>2019</v>
      </c>
      <c r="AM2523" s="87">
        <v>43800</v>
      </c>
      <c r="AN2523" s="87" t="str">
        <f>IF(AND(Table1[[#This Row],[Completed Date]]&gt;="07/01/2019"+0,Table1[[#This Row],[Completed Date]]&lt;="6/30/2020"+0),"FY 19-20",IF(AND(Table1[[#This Row],[Completed Date]]&gt;="07/01/2018"+0,Table1[[#This Row],[Completed Date]]&lt;="6/30/2019"+0),"FY 18-19",""))</f>
        <v/>
      </c>
      <c r="AO2523" s="152" t="str">
        <f>IFERROR(FIND("R",Table1[[#This Row],[FS_Priority]]),"")</f>
        <v/>
      </c>
    </row>
    <row r="2524" spans="1:41" hidden="1" x14ac:dyDescent="0.25">
      <c r="A2524" s="202" t="s">
        <v>5046</v>
      </c>
      <c r="B2524" s="202" t="s">
        <v>5046</v>
      </c>
      <c r="C2524" s="202" t="s">
        <v>295</v>
      </c>
      <c r="D2524" s="213" t="b">
        <v>0</v>
      </c>
      <c r="E2524" s="202" t="s">
        <v>4804</v>
      </c>
      <c r="F2524" s="202" t="s">
        <v>5047</v>
      </c>
      <c r="G2524" s="202" t="s">
        <v>4740</v>
      </c>
      <c r="H2524" s="202" t="s">
        <v>295</v>
      </c>
      <c r="I2524" s="202" t="s">
        <v>295</v>
      </c>
      <c r="J2524" s="202" t="s">
        <v>5048</v>
      </c>
      <c r="K2524" s="202" t="s">
        <v>3793</v>
      </c>
      <c r="L2524" s="202" t="s">
        <v>332</v>
      </c>
      <c r="M2524" s="202" t="s">
        <v>4148</v>
      </c>
      <c r="N2524" s="202" t="s">
        <v>295</v>
      </c>
      <c r="O2524" s="202" t="s">
        <v>4367</v>
      </c>
      <c r="P2524" s="213">
        <v>3</v>
      </c>
      <c r="Q2524" s="202" t="s">
        <v>295</v>
      </c>
      <c r="R2524" s="202" t="s">
        <v>295</v>
      </c>
      <c r="S2524" s="213" t="b">
        <v>0</v>
      </c>
      <c r="T2524" s="213">
        <v>5610000</v>
      </c>
      <c r="V2524" s="212">
        <v>43532</v>
      </c>
      <c r="W2524" s="202" t="s">
        <v>3187</v>
      </c>
      <c r="X2524"/>
      <c r="Z2524" s="202" t="s">
        <v>295</v>
      </c>
      <c r="AC2524" s="202" t="s">
        <v>295</v>
      </c>
      <c r="AE2524" s="202" t="s">
        <v>295</v>
      </c>
      <c r="AF2524" s="202" t="s">
        <v>295</v>
      </c>
      <c r="AG2524" s="202" t="s">
        <v>295</v>
      </c>
      <c r="AH2524"/>
      <c r="AI2524" s="202" t="s">
        <v>295</v>
      </c>
      <c r="AJ2524" s="151" t="str">
        <f t="shared" si="39"/>
        <v>PD&amp;C</v>
      </c>
      <c r="AK2524" s="151" t="b">
        <f>ISNUMBER(SEARCH("IRT",Table1[[#This Row],[Current_Status]]))</f>
        <v>0</v>
      </c>
      <c r="AL2524" s="152">
        <f>YEAR(Table1[[#This Row],[Project_Initiated]])</f>
        <v>2019</v>
      </c>
      <c r="AM2524" s="87">
        <v>43800</v>
      </c>
      <c r="AN2524" s="87" t="str">
        <f>IF(AND(Table1[[#This Row],[Completed Date]]&gt;="07/01/2019"+0,Table1[[#This Row],[Completed Date]]&lt;="6/30/2020"+0),"FY 19-20",IF(AND(Table1[[#This Row],[Completed Date]]&gt;="07/01/2018"+0,Table1[[#This Row],[Completed Date]]&lt;="6/30/2019"+0),"FY 18-19",""))</f>
        <v/>
      </c>
      <c r="AO2524" s="152" t="str">
        <f>IFERROR(FIND("R",Table1[[#This Row],[FS_Priority]]),"")</f>
        <v/>
      </c>
    </row>
    <row r="2525" spans="1:41" hidden="1" x14ac:dyDescent="0.25">
      <c r="A2525" s="202" t="s">
        <v>5043</v>
      </c>
      <c r="B2525" s="202" t="s">
        <v>5043</v>
      </c>
      <c r="C2525" s="202" t="s">
        <v>295</v>
      </c>
      <c r="D2525" s="213" t="b">
        <v>0</v>
      </c>
      <c r="E2525" s="202" t="s">
        <v>4804</v>
      </c>
      <c r="F2525" s="202" t="s">
        <v>5044</v>
      </c>
      <c r="G2525" s="202" t="s">
        <v>4740</v>
      </c>
      <c r="H2525" s="202" t="s">
        <v>295</v>
      </c>
      <c r="I2525" s="202" t="s">
        <v>295</v>
      </c>
      <c r="J2525" s="202" t="s">
        <v>5045</v>
      </c>
      <c r="K2525" s="202" t="s">
        <v>3793</v>
      </c>
      <c r="L2525" s="202" t="s">
        <v>332</v>
      </c>
      <c r="M2525" s="202" t="s">
        <v>4148</v>
      </c>
      <c r="N2525" s="202" t="s">
        <v>295</v>
      </c>
      <c r="O2525" s="202" t="s">
        <v>4367</v>
      </c>
      <c r="P2525" s="215">
        <v>3</v>
      </c>
      <c r="Q2525" s="202" t="s">
        <v>295</v>
      </c>
      <c r="R2525" s="202" t="s">
        <v>295</v>
      </c>
      <c r="S2525" s="213" t="b">
        <v>0</v>
      </c>
      <c r="V2525" s="212">
        <v>43532</v>
      </c>
      <c r="W2525" s="202" t="s">
        <v>38</v>
      </c>
      <c r="X2525" s="214">
        <v>43709</v>
      </c>
      <c r="Y2525" s="214">
        <v>43952</v>
      </c>
      <c r="Z2525" s="202" t="s">
        <v>295</v>
      </c>
      <c r="AC2525" s="202" t="s">
        <v>295</v>
      </c>
      <c r="AE2525" s="202" t="s">
        <v>295</v>
      </c>
      <c r="AF2525" s="202" t="s">
        <v>295</v>
      </c>
      <c r="AG2525" s="202" t="s">
        <v>295</v>
      </c>
      <c r="AH2525"/>
      <c r="AI2525" s="202" t="s">
        <v>295</v>
      </c>
      <c r="AJ2525" s="151" t="str">
        <f t="shared" si="39"/>
        <v>PD&amp;C</v>
      </c>
      <c r="AK2525" s="151" t="b">
        <f>ISNUMBER(SEARCH("IRT",Table1[[#This Row],[Current_Status]]))</f>
        <v>0</v>
      </c>
      <c r="AL2525" s="152">
        <f>YEAR(Table1[[#This Row],[Project_Initiated]])</f>
        <v>2019</v>
      </c>
      <c r="AM2525" s="87">
        <v>43800</v>
      </c>
      <c r="AN2525" s="87" t="str">
        <f>IF(AND(Table1[[#This Row],[Completed Date]]&gt;="07/01/2019"+0,Table1[[#This Row],[Completed Date]]&lt;="6/30/2020"+0),"FY 19-20",IF(AND(Table1[[#This Row],[Completed Date]]&gt;="07/01/2018"+0,Table1[[#This Row],[Completed Date]]&lt;="6/30/2019"+0),"FY 18-19",""))</f>
        <v/>
      </c>
      <c r="AO2525" s="152" t="str">
        <f>IFERROR(FIND("R",Table1[[#This Row],[FS_Priority]]),"")</f>
        <v/>
      </c>
    </row>
    <row r="2526" spans="1:41" hidden="1" x14ac:dyDescent="0.25">
      <c r="A2526" s="202" t="s">
        <v>5040</v>
      </c>
      <c r="B2526" s="202" t="s">
        <v>5040</v>
      </c>
      <c r="C2526" s="202" t="s">
        <v>295</v>
      </c>
      <c r="D2526" s="213" t="b">
        <v>0</v>
      </c>
      <c r="E2526" s="202" t="s">
        <v>4804</v>
      </c>
      <c r="F2526" s="202" t="s">
        <v>5041</v>
      </c>
      <c r="G2526" s="202" t="s">
        <v>4740</v>
      </c>
      <c r="H2526" s="202" t="s">
        <v>295</v>
      </c>
      <c r="I2526" s="202" t="s">
        <v>295</v>
      </c>
      <c r="J2526" s="202" t="s">
        <v>5042</v>
      </c>
      <c r="K2526" s="202" t="s">
        <v>3793</v>
      </c>
      <c r="L2526" s="202" t="s">
        <v>332</v>
      </c>
      <c r="M2526" s="202" t="s">
        <v>4148</v>
      </c>
      <c r="N2526" s="202" t="s">
        <v>295</v>
      </c>
      <c r="O2526" s="202" t="s">
        <v>4367</v>
      </c>
      <c r="P2526" s="215">
        <v>3</v>
      </c>
      <c r="Q2526" s="202" t="s">
        <v>295</v>
      </c>
      <c r="R2526" s="202" t="s">
        <v>295</v>
      </c>
      <c r="S2526" s="213" t="b">
        <v>0</v>
      </c>
      <c r="V2526" s="212">
        <v>43532</v>
      </c>
      <c r="W2526" s="202" t="s">
        <v>74</v>
      </c>
      <c r="X2526" s="214">
        <v>43891</v>
      </c>
      <c r="Y2526" s="214">
        <v>44228</v>
      </c>
      <c r="Z2526" s="202" t="s">
        <v>295</v>
      </c>
      <c r="AC2526" s="202" t="s">
        <v>295</v>
      </c>
      <c r="AE2526" s="202" t="s">
        <v>295</v>
      </c>
      <c r="AF2526" s="202" t="s">
        <v>295</v>
      </c>
      <c r="AG2526" s="202" t="s">
        <v>295</v>
      </c>
      <c r="AH2526" s="167"/>
      <c r="AI2526" s="202" t="s">
        <v>295</v>
      </c>
      <c r="AJ2526" s="151" t="str">
        <f t="shared" si="39"/>
        <v>PD&amp;C</v>
      </c>
      <c r="AK2526" s="151" t="b">
        <f>ISNUMBER(SEARCH("IRT",Table1[[#This Row],[Current_Status]]))</f>
        <v>0</v>
      </c>
      <c r="AL2526" s="152">
        <f>YEAR(Table1[[#This Row],[Project_Initiated]])</f>
        <v>2019</v>
      </c>
      <c r="AM2526" s="87">
        <v>43800</v>
      </c>
      <c r="AN2526" s="87" t="str">
        <f>IF(AND(Table1[[#This Row],[Completed Date]]&gt;="07/01/2019"+0,Table1[[#This Row],[Completed Date]]&lt;="6/30/2020"+0),"FY 19-20",IF(AND(Table1[[#This Row],[Completed Date]]&gt;="07/01/2018"+0,Table1[[#This Row],[Completed Date]]&lt;="6/30/2019"+0),"FY 18-19",""))</f>
        <v/>
      </c>
      <c r="AO2526" s="152" t="str">
        <f>IFERROR(FIND("R",Table1[[#This Row],[FS_Priority]]),"")</f>
        <v/>
      </c>
    </row>
    <row r="2527" spans="1:41" hidden="1" x14ac:dyDescent="0.25">
      <c r="A2527" s="202" t="s">
        <v>3038</v>
      </c>
      <c r="B2527" s="202" t="s">
        <v>3038</v>
      </c>
      <c r="C2527" s="202" t="s">
        <v>295</v>
      </c>
      <c r="D2527" s="213" t="b">
        <v>0</v>
      </c>
      <c r="E2527" s="202" t="s">
        <v>4804</v>
      </c>
      <c r="F2527" s="202" t="s">
        <v>3052</v>
      </c>
      <c r="G2527" s="202" t="s">
        <v>4193</v>
      </c>
      <c r="H2527" s="202" t="s">
        <v>295</v>
      </c>
      <c r="I2527" s="202" t="s">
        <v>295</v>
      </c>
      <c r="J2527" s="202" t="s">
        <v>3785</v>
      </c>
      <c r="K2527" s="202" t="s">
        <v>3793</v>
      </c>
      <c r="L2527" s="202" t="s">
        <v>332</v>
      </c>
      <c r="M2527" s="202" t="s">
        <v>3833</v>
      </c>
      <c r="N2527" s="202" t="s">
        <v>295</v>
      </c>
      <c r="O2527" s="202" t="s">
        <v>4872</v>
      </c>
      <c r="P2527" s="215">
        <v>1</v>
      </c>
      <c r="Q2527" s="202" t="s">
        <v>295</v>
      </c>
      <c r="R2527" s="202" t="s">
        <v>295</v>
      </c>
      <c r="S2527" s="213" t="b">
        <v>0</v>
      </c>
      <c r="T2527" s="215">
        <v>33980000</v>
      </c>
      <c r="V2527" s="212">
        <v>43528</v>
      </c>
      <c r="W2527" s="202" t="s">
        <v>72</v>
      </c>
      <c r="X2527" s="214">
        <v>44259</v>
      </c>
      <c r="Y2527" s="214">
        <v>44713</v>
      </c>
      <c r="Z2527" s="202" t="s">
        <v>295</v>
      </c>
      <c r="AC2527" s="202" t="s">
        <v>295</v>
      </c>
      <c r="AE2527" s="202" t="s">
        <v>295</v>
      </c>
      <c r="AF2527" s="202" t="s">
        <v>295</v>
      </c>
      <c r="AG2527" s="202" t="s">
        <v>295</v>
      </c>
      <c r="AH2527" s="167"/>
      <c r="AI2527" s="202" t="s">
        <v>295</v>
      </c>
      <c r="AJ2527" s="151" t="str">
        <f t="shared" si="39"/>
        <v>PD&amp;C</v>
      </c>
      <c r="AK2527" s="151" t="b">
        <f>ISNUMBER(SEARCH("IRT",Table1[[#This Row],[Current_Status]]))</f>
        <v>0</v>
      </c>
      <c r="AL2527" s="152">
        <f>YEAR(Table1[[#This Row],[Project_Initiated]])</f>
        <v>2019</v>
      </c>
      <c r="AM2527" s="87">
        <v>43800</v>
      </c>
      <c r="AN2527" s="87" t="str">
        <f>IF(AND(Table1[[#This Row],[Completed Date]]&gt;="07/01/2019"+0,Table1[[#This Row],[Completed Date]]&lt;="6/30/2020"+0),"FY 19-20",IF(AND(Table1[[#This Row],[Completed Date]]&gt;="07/01/2018"+0,Table1[[#This Row],[Completed Date]]&lt;="6/30/2019"+0),"FY 18-19",""))</f>
        <v/>
      </c>
      <c r="AO2527" s="152" t="str">
        <f>IFERROR(FIND("R",Table1[[#This Row],[FS_Priority]]),"")</f>
        <v/>
      </c>
    </row>
    <row r="2528" spans="1:41" hidden="1" x14ac:dyDescent="0.25">
      <c r="A2528" s="202" t="s">
        <v>3138</v>
      </c>
      <c r="B2528" s="202" t="s">
        <v>3138</v>
      </c>
      <c r="C2528" s="202" t="s">
        <v>295</v>
      </c>
      <c r="D2528" s="213" t="b">
        <v>0</v>
      </c>
      <c r="E2528" s="202" t="s">
        <v>4804</v>
      </c>
      <c r="F2528" s="202" t="s">
        <v>3155</v>
      </c>
      <c r="G2528" s="202" t="s">
        <v>3156</v>
      </c>
      <c r="H2528" s="202" t="s">
        <v>295</v>
      </c>
      <c r="I2528" s="202" t="s">
        <v>295</v>
      </c>
      <c r="J2528" s="202" t="s">
        <v>4368</v>
      </c>
      <c r="K2528" s="202" t="s">
        <v>3793</v>
      </c>
      <c r="L2528" s="202" t="s">
        <v>332</v>
      </c>
      <c r="M2528" s="202" t="s">
        <v>3848</v>
      </c>
      <c r="N2528" s="202" t="s">
        <v>295</v>
      </c>
      <c r="O2528" s="202" t="s">
        <v>177</v>
      </c>
      <c r="P2528" s="215">
        <v>3</v>
      </c>
      <c r="Q2528" s="202" t="s">
        <v>295</v>
      </c>
      <c r="R2528" s="202" t="s">
        <v>295</v>
      </c>
      <c r="S2528" s="213" t="b">
        <v>0</v>
      </c>
      <c r="V2528" s="212">
        <v>43577</v>
      </c>
      <c r="W2528" s="202" t="s">
        <v>3185</v>
      </c>
      <c r="X2528" s="214">
        <v>43617</v>
      </c>
      <c r="Y2528" s="214">
        <v>43739</v>
      </c>
      <c r="Z2528" s="202" t="s">
        <v>295</v>
      </c>
      <c r="AC2528" s="202" t="s">
        <v>295</v>
      </c>
      <c r="AE2528" s="202" t="s">
        <v>295</v>
      </c>
      <c r="AF2528" s="202" t="s">
        <v>295</v>
      </c>
      <c r="AG2528" s="202" t="s">
        <v>295</v>
      </c>
      <c r="AH2528" s="167"/>
      <c r="AI2528" s="202" t="s">
        <v>295</v>
      </c>
      <c r="AJ2528" s="151" t="str">
        <f t="shared" si="39"/>
        <v>PD&amp;C</v>
      </c>
      <c r="AK2528" s="151" t="b">
        <f>ISNUMBER(SEARCH("IRT",Table1[[#This Row],[Current_Status]]))</f>
        <v>0</v>
      </c>
      <c r="AL2528" s="152">
        <f>YEAR(Table1[[#This Row],[Project_Initiated]])</f>
        <v>2019</v>
      </c>
      <c r="AM2528" s="87">
        <v>43800</v>
      </c>
      <c r="AN2528" s="87" t="str">
        <f>IF(AND(Table1[[#This Row],[Completed Date]]&gt;="07/01/2019"+0,Table1[[#This Row],[Completed Date]]&lt;="6/30/2020"+0),"FY 19-20",IF(AND(Table1[[#This Row],[Completed Date]]&gt;="07/01/2018"+0,Table1[[#This Row],[Completed Date]]&lt;="6/30/2019"+0),"FY 18-19",""))</f>
        <v/>
      </c>
      <c r="AO2528" s="152" t="str">
        <f>IFERROR(FIND("R",Table1[[#This Row],[FS_Priority]]),"")</f>
        <v/>
      </c>
    </row>
    <row r="2529" spans="1:41" hidden="1" x14ac:dyDescent="0.25">
      <c r="A2529" s="202" t="s">
        <v>3139</v>
      </c>
      <c r="B2529" s="202" t="s">
        <v>3139</v>
      </c>
      <c r="C2529" s="202" t="s">
        <v>295</v>
      </c>
      <c r="D2529" s="213" t="b">
        <v>0</v>
      </c>
      <c r="E2529" s="202" t="s">
        <v>4818</v>
      </c>
      <c r="F2529" s="202" t="s">
        <v>5234</v>
      </c>
      <c r="G2529" s="202" t="s">
        <v>4271</v>
      </c>
      <c r="H2529" s="202" t="s">
        <v>295</v>
      </c>
      <c r="I2529" s="202" t="s">
        <v>295</v>
      </c>
      <c r="J2529" s="202" t="s">
        <v>72</v>
      </c>
      <c r="K2529" s="202" t="s">
        <v>4268</v>
      </c>
      <c r="L2529" s="202" t="s">
        <v>521</v>
      </c>
      <c r="M2529" s="202" t="s">
        <v>4272</v>
      </c>
      <c r="N2529" s="202" t="s">
        <v>295</v>
      </c>
      <c r="O2529" s="202" t="s">
        <v>3829</v>
      </c>
      <c r="P2529" s="215">
        <v>1</v>
      </c>
      <c r="Q2529" s="202" t="s">
        <v>295</v>
      </c>
      <c r="R2529" s="202" t="s">
        <v>295</v>
      </c>
      <c r="S2529" s="213" t="b">
        <v>0</v>
      </c>
      <c r="V2529" s="212">
        <v>43571</v>
      </c>
      <c r="W2529" s="202" t="s">
        <v>74</v>
      </c>
      <c r="X2529" s="214">
        <v>44013</v>
      </c>
      <c r="Y2529" s="214">
        <v>44044</v>
      </c>
      <c r="Z2529" s="202" t="s">
        <v>295</v>
      </c>
      <c r="AC2529" s="202" t="s">
        <v>295</v>
      </c>
      <c r="AE2529" s="202" t="s">
        <v>295</v>
      </c>
      <c r="AF2529" s="202" t="s">
        <v>295</v>
      </c>
      <c r="AG2529" s="202" t="s">
        <v>295</v>
      </c>
      <c r="AH2529" s="167"/>
      <c r="AI2529" s="202" t="s">
        <v>295</v>
      </c>
      <c r="AJ2529" s="151" t="str">
        <f t="shared" si="39"/>
        <v>PD&amp;C</v>
      </c>
      <c r="AK2529" s="151" t="b">
        <f>ISNUMBER(SEARCH("IRT",Table1[[#This Row],[Current_Status]]))</f>
        <v>0</v>
      </c>
      <c r="AL2529" s="152">
        <f>YEAR(Table1[[#This Row],[Project_Initiated]])</f>
        <v>2019</v>
      </c>
      <c r="AM2529" s="87">
        <v>43800</v>
      </c>
      <c r="AN2529" s="87" t="str">
        <f>IF(AND(Table1[[#This Row],[Completed Date]]&gt;="07/01/2019"+0,Table1[[#This Row],[Completed Date]]&lt;="6/30/2020"+0),"FY 19-20",IF(AND(Table1[[#This Row],[Completed Date]]&gt;="07/01/2018"+0,Table1[[#This Row],[Completed Date]]&lt;="6/30/2019"+0),"FY 18-19",""))</f>
        <v/>
      </c>
      <c r="AO2529" s="152" t="str">
        <f>IFERROR(FIND("R",Table1[[#This Row],[FS_Priority]]),"")</f>
        <v/>
      </c>
    </row>
    <row r="2530" spans="1:41" hidden="1" x14ac:dyDescent="0.25">
      <c r="A2530" s="202" t="s">
        <v>3161</v>
      </c>
      <c r="B2530" s="202" t="s">
        <v>3161</v>
      </c>
      <c r="C2530" s="202" t="s">
        <v>295</v>
      </c>
      <c r="D2530" s="213" t="b">
        <v>0</v>
      </c>
      <c r="E2530" s="202" t="s">
        <v>267</v>
      </c>
      <c r="F2530" s="202" t="s">
        <v>5251</v>
      </c>
      <c r="G2530" s="202" t="s">
        <v>4742</v>
      </c>
      <c r="H2530" s="202" t="s">
        <v>295</v>
      </c>
      <c r="I2530" s="202" t="s">
        <v>295</v>
      </c>
      <c r="J2530" s="202" t="s">
        <v>3835</v>
      </c>
      <c r="K2530" s="202" t="s">
        <v>37</v>
      </c>
      <c r="L2530" s="202" t="s">
        <v>478</v>
      </c>
      <c r="M2530" s="202" t="s">
        <v>4147</v>
      </c>
      <c r="N2530" s="202" t="s">
        <v>295</v>
      </c>
      <c r="O2530" s="202" t="s">
        <v>177</v>
      </c>
      <c r="P2530" s="215">
        <v>4</v>
      </c>
      <c r="Q2530" s="202" t="s">
        <v>295</v>
      </c>
      <c r="R2530" s="202" t="s">
        <v>295</v>
      </c>
      <c r="S2530" s="213" t="b">
        <v>0</v>
      </c>
      <c r="V2530" s="212">
        <v>43593</v>
      </c>
      <c r="W2530" s="202" t="s">
        <v>4528</v>
      </c>
      <c r="X2530" s="214">
        <v>43647</v>
      </c>
      <c r="Y2530" s="214">
        <v>43983</v>
      </c>
      <c r="Z2530" s="202" t="s">
        <v>295</v>
      </c>
      <c r="AC2530" s="202" t="s">
        <v>295</v>
      </c>
      <c r="AE2530" s="202" t="s">
        <v>295</v>
      </c>
      <c r="AF2530" s="202" t="s">
        <v>295</v>
      </c>
      <c r="AG2530" s="202" t="s">
        <v>295</v>
      </c>
      <c r="AH2530" s="167"/>
      <c r="AI2530" s="202" t="s">
        <v>295</v>
      </c>
      <c r="AJ2530" s="151" t="str">
        <f t="shared" si="39"/>
        <v>PD&amp;C</v>
      </c>
      <c r="AK2530" s="151" t="b">
        <f>ISNUMBER(SEARCH("IRT",Table1[[#This Row],[Current_Status]]))</f>
        <v>0</v>
      </c>
      <c r="AL2530" s="152">
        <f>YEAR(Table1[[#This Row],[Project_Initiated]])</f>
        <v>2019</v>
      </c>
      <c r="AM2530" s="87">
        <v>43800</v>
      </c>
      <c r="AN2530" s="87" t="str">
        <f>IF(AND(Table1[[#This Row],[Completed Date]]&gt;="07/01/2019"+0,Table1[[#This Row],[Completed Date]]&lt;="6/30/2020"+0),"FY 19-20",IF(AND(Table1[[#This Row],[Completed Date]]&gt;="07/01/2018"+0,Table1[[#This Row],[Completed Date]]&lt;="6/30/2019"+0),"FY 18-19",""))</f>
        <v/>
      </c>
      <c r="AO2530" s="152" t="str">
        <f>IFERROR(FIND("R",Table1[[#This Row],[FS_Priority]]),"")</f>
        <v/>
      </c>
    </row>
    <row r="2531" spans="1:41" hidden="1" x14ac:dyDescent="0.25">
      <c r="A2531" s="202" t="s">
        <v>3160</v>
      </c>
      <c r="B2531" s="202" t="s">
        <v>3160</v>
      </c>
      <c r="C2531" s="202" t="s">
        <v>295</v>
      </c>
      <c r="D2531" s="213" t="b">
        <v>0</v>
      </c>
      <c r="E2531" s="202" t="s">
        <v>267</v>
      </c>
      <c r="F2531" s="202" t="s">
        <v>5252</v>
      </c>
      <c r="G2531" s="202" t="s">
        <v>4391</v>
      </c>
      <c r="H2531" s="202" t="s">
        <v>295</v>
      </c>
      <c r="I2531" s="202" t="s">
        <v>295</v>
      </c>
      <c r="J2531" s="202" t="s">
        <v>3835</v>
      </c>
      <c r="K2531" s="202" t="s">
        <v>37</v>
      </c>
      <c r="L2531" s="202" t="s">
        <v>478</v>
      </c>
      <c r="M2531" s="202" t="s">
        <v>4147</v>
      </c>
      <c r="N2531" s="202" t="s">
        <v>295</v>
      </c>
      <c r="O2531" s="202" t="s">
        <v>177</v>
      </c>
      <c r="P2531" s="215">
        <v>6</v>
      </c>
      <c r="Q2531" s="202" t="s">
        <v>295</v>
      </c>
      <c r="R2531" s="202" t="s">
        <v>295</v>
      </c>
      <c r="S2531" s="213" t="b">
        <v>0</v>
      </c>
      <c r="V2531" s="212">
        <v>43599</v>
      </c>
      <c r="W2531" s="202" t="s">
        <v>4528</v>
      </c>
      <c r="X2531" s="214">
        <v>43647</v>
      </c>
      <c r="Y2531" s="214">
        <v>43800</v>
      </c>
      <c r="Z2531" s="202" t="s">
        <v>295</v>
      </c>
      <c r="AC2531" s="202" t="s">
        <v>295</v>
      </c>
      <c r="AE2531" s="202" t="s">
        <v>295</v>
      </c>
      <c r="AF2531" s="202" t="s">
        <v>295</v>
      </c>
      <c r="AG2531" s="202" t="s">
        <v>295</v>
      </c>
      <c r="AH2531"/>
      <c r="AI2531" s="202" t="s">
        <v>295</v>
      </c>
      <c r="AJ2531" s="151" t="str">
        <f t="shared" si="39"/>
        <v>PD&amp;C</v>
      </c>
      <c r="AK2531" s="151" t="b">
        <f>ISNUMBER(SEARCH("IRT",Table1[[#This Row],[Current_Status]]))</f>
        <v>0</v>
      </c>
      <c r="AL2531" s="152">
        <f>YEAR(Table1[[#This Row],[Project_Initiated]])</f>
        <v>2019</v>
      </c>
      <c r="AM2531" s="87">
        <v>43800</v>
      </c>
      <c r="AN2531" s="87" t="str">
        <f>IF(AND(Table1[[#This Row],[Completed Date]]&gt;="07/01/2019"+0,Table1[[#This Row],[Completed Date]]&lt;="6/30/2020"+0),"FY 19-20",IF(AND(Table1[[#This Row],[Completed Date]]&gt;="07/01/2018"+0,Table1[[#This Row],[Completed Date]]&lt;="6/30/2019"+0),"FY 18-19",""))</f>
        <v/>
      </c>
      <c r="AO2531" s="152" t="str">
        <f>IFERROR(FIND("R",Table1[[#This Row],[FS_Priority]]),"")</f>
        <v/>
      </c>
    </row>
    <row r="2532" spans="1:41" hidden="1" x14ac:dyDescent="0.25">
      <c r="A2532" s="202" t="s">
        <v>3183</v>
      </c>
      <c r="B2532" s="202" t="s">
        <v>3183</v>
      </c>
      <c r="C2532" s="202" t="s">
        <v>295</v>
      </c>
      <c r="D2532" s="213" t="b">
        <v>0</v>
      </c>
      <c r="E2532" s="202" t="s">
        <v>267</v>
      </c>
      <c r="F2532" s="202" t="s">
        <v>5253</v>
      </c>
      <c r="G2532" s="202" t="s">
        <v>3184</v>
      </c>
      <c r="H2532" s="202" t="s">
        <v>295</v>
      </c>
      <c r="I2532" s="202" t="s">
        <v>295</v>
      </c>
      <c r="J2532" s="202" t="s">
        <v>4992</v>
      </c>
      <c r="K2532" s="202" t="s">
        <v>37</v>
      </c>
      <c r="L2532" s="202" t="s">
        <v>478</v>
      </c>
      <c r="M2532" s="202" t="s">
        <v>177</v>
      </c>
      <c r="N2532" s="202" t="s">
        <v>295</v>
      </c>
      <c r="O2532" s="202" t="s">
        <v>177</v>
      </c>
      <c r="P2532" s="215">
        <v>8</v>
      </c>
      <c r="Q2532" s="202" t="s">
        <v>295</v>
      </c>
      <c r="R2532" s="202" t="s">
        <v>295</v>
      </c>
      <c r="S2532" s="213" t="b">
        <v>0</v>
      </c>
      <c r="V2532" s="212">
        <v>43600</v>
      </c>
      <c r="W2532" s="202" t="s">
        <v>4993</v>
      </c>
      <c r="X2532" s="214">
        <v>43922</v>
      </c>
      <c r="Y2532" s="214">
        <v>44075</v>
      </c>
      <c r="Z2532" s="202" t="s">
        <v>295</v>
      </c>
      <c r="AC2532" s="202" t="s">
        <v>295</v>
      </c>
      <c r="AE2532" s="202" t="s">
        <v>295</v>
      </c>
      <c r="AF2532" s="202" t="s">
        <v>295</v>
      </c>
      <c r="AG2532" s="202" t="s">
        <v>295</v>
      </c>
      <c r="AH2532" s="167"/>
      <c r="AI2532" s="202" t="s">
        <v>295</v>
      </c>
      <c r="AJ2532" s="151" t="str">
        <f t="shared" si="39"/>
        <v>PD&amp;C</v>
      </c>
      <c r="AK2532" s="151" t="b">
        <f>ISNUMBER(SEARCH("IRT",Table1[[#This Row],[Current_Status]]))</f>
        <v>0</v>
      </c>
      <c r="AL2532" s="152">
        <f>YEAR(Table1[[#This Row],[Project_Initiated]])</f>
        <v>2019</v>
      </c>
      <c r="AM2532" s="87">
        <v>43800</v>
      </c>
      <c r="AN2532" s="87" t="str">
        <f>IF(AND(Table1[[#This Row],[Completed Date]]&gt;="07/01/2019"+0,Table1[[#This Row],[Completed Date]]&lt;="6/30/2020"+0),"FY 19-20",IF(AND(Table1[[#This Row],[Completed Date]]&gt;="07/01/2018"+0,Table1[[#This Row],[Completed Date]]&lt;="6/30/2019"+0),"FY 18-19",""))</f>
        <v/>
      </c>
      <c r="AO2532" s="152" t="str">
        <f>IFERROR(FIND("R",Table1[[#This Row],[FS_Priority]]),"")</f>
        <v/>
      </c>
    </row>
    <row r="2533" spans="1:41" hidden="1" x14ac:dyDescent="0.25">
      <c r="A2533" s="202" t="s">
        <v>3192</v>
      </c>
      <c r="B2533" s="202" t="s">
        <v>3192</v>
      </c>
      <c r="C2533" s="202" t="s">
        <v>295</v>
      </c>
      <c r="D2533" s="213" t="b">
        <v>0</v>
      </c>
      <c r="E2533" s="202" t="s">
        <v>4804</v>
      </c>
      <c r="F2533" s="202" t="s">
        <v>3194</v>
      </c>
      <c r="G2533" s="202" t="s">
        <v>4296</v>
      </c>
      <c r="H2533" s="202" t="s">
        <v>295</v>
      </c>
      <c r="I2533" s="202" t="s">
        <v>295</v>
      </c>
      <c r="J2533" s="202" t="s">
        <v>5235</v>
      </c>
      <c r="K2533" s="202" t="s">
        <v>3793</v>
      </c>
      <c r="L2533" s="202" t="s">
        <v>332</v>
      </c>
      <c r="M2533" s="202" t="s">
        <v>3799</v>
      </c>
      <c r="N2533" s="202" t="s">
        <v>295</v>
      </c>
      <c r="O2533" s="202" t="s">
        <v>352</v>
      </c>
      <c r="P2533" s="215">
        <v>24</v>
      </c>
      <c r="Q2533" s="202" t="s">
        <v>295</v>
      </c>
      <c r="R2533" s="202" t="s">
        <v>295</v>
      </c>
      <c r="S2533" s="213" t="b">
        <v>0</v>
      </c>
      <c r="V2533" s="212">
        <v>43619</v>
      </c>
      <c r="W2533" s="202" t="s">
        <v>32</v>
      </c>
      <c r="X2533" s="214">
        <v>43586</v>
      </c>
      <c r="Y2533" s="214">
        <v>43709</v>
      </c>
      <c r="Z2533" s="202" t="s">
        <v>295</v>
      </c>
      <c r="AC2533" s="202" t="s">
        <v>295</v>
      </c>
      <c r="AE2533" s="202" t="s">
        <v>295</v>
      </c>
      <c r="AF2533" s="202" t="s">
        <v>295</v>
      </c>
      <c r="AG2533" s="202" t="s">
        <v>295</v>
      </c>
      <c r="AH2533"/>
      <c r="AI2533" s="202" t="s">
        <v>295</v>
      </c>
      <c r="AJ2533" s="151" t="str">
        <f t="shared" si="39"/>
        <v>PD&amp;C</v>
      </c>
      <c r="AK2533" s="151" t="b">
        <f>ISNUMBER(SEARCH("IRT",Table1[[#This Row],[Current_Status]]))</f>
        <v>0</v>
      </c>
      <c r="AL2533" s="152">
        <f>YEAR(Table1[[#This Row],[Project_Initiated]])</f>
        <v>2019</v>
      </c>
      <c r="AM2533" s="87">
        <v>43800</v>
      </c>
      <c r="AN2533" s="87" t="str">
        <f>IF(AND(Table1[[#This Row],[Completed Date]]&gt;="07/01/2019"+0,Table1[[#This Row],[Completed Date]]&lt;="6/30/2020"+0),"FY 19-20",IF(AND(Table1[[#This Row],[Completed Date]]&gt;="07/01/2018"+0,Table1[[#This Row],[Completed Date]]&lt;="6/30/2019"+0),"FY 18-19",""))</f>
        <v/>
      </c>
      <c r="AO2533" s="152" t="str">
        <f>IFERROR(FIND("R",Table1[[#This Row],[FS_Priority]]),"")</f>
        <v/>
      </c>
    </row>
    <row r="2534" spans="1:41" hidden="1" x14ac:dyDescent="0.25">
      <c r="A2534" s="202" t="s">
        <v>3193</v>
      </c>
      <c r="B2534" s="202" t="s">
        <v>3193</v>
      </c>
      <c r="C2534" s="202" t="s">
        <v>295</v>
      </c>
      <c r="D2534" s="213" t="b">
        <v>0</v>
      </c>
      <c r="E2534" s="202" t="s">
        <v>4818</v>
      </c>
      <c r="F2534" s="202" t="s">
        <v>4447</v>
      </c>
      <c r="G2534" s="202" t="s">
        <v>3198</v>
      </c>
      <c r="H2534" s="202" t="s">
        <v>295</v>
      </c>
      <c r="I2534" s="202" t="s">
        <v>295</v>
      </c>
      <c r="J2534" s="202" t="s">
        <v>5236</v>
      </c>
      <c r="K2534" s="202" t="s">
        <v>4268</v>
      </c>
      <c r="L2534" s="202" t="s">
        <v>521</v>
      </c>
      <c r="M2534" s="202" t="s">
        <v>4354</v>
      </c>
      <c r="N2534" s="202" t="s">
        <v>295</v>
      </c>
      <c r="O2534" s="202" t="s">
        <v>352</v>
      </c>
      <c r="P2534" s="215">
        <v>7</v>
      </c>
      <c r="Q2534" s="202" t="s">
        <v>295</v>
      </c>
      <c r="R2534" s="202" t="s">
        <v>295</v>
      </c>
      <c r="S2534" s="213" t="b">
        <v>0</v>
      </c>
      <c r="T2534" s="215">
        <v>680000</v>
      </c>
      <c r="V2534" s="212">
        <v>43622</v>
      </c>
      <c r="W2534" s="202" t="s">
        <v>32</v>
      </c>
      <c r="X2534" s="214">
        <v>43831</v>
      </c>
      <c r="Y2534" s="214">
        <v>43862</v>
      </c>
      <c r="Z2534" s="202" t="s">
        <v>295</v>
      </c>
      <c r="AC2534" s="202" t="s">
        <v>295</v>
      </c>
      <c r="AE2534" s="202" t="s">
        <v>295</v>
      </c>
      <c r="AF2534" s="202" t="s">
        <v>295</v>
      </c>
      <c r="AG2534" s="202" t="s">
        <v>295</v>
      </c>
      <c r="AH2534" s="167"/>
      <c r="AI2534" s="202" t="s">
        <v>295</v>
      </c>
      <c r="AJ2534" s="151" t="str">
        <f t="shared" si="39"/>
        <v>PD&amp;C</v>
      </c>
      <c r="AK2534" s="151" t="b">
        <f>ISNUMBER(SEARCH("IRT",Table1[[#This Row],[Current_Status]]))</f>
        <v>0</v>
      </c>
      <c r="AL2534" s="152">
        <f>YEAR(Table1[[#This Row],[Project_Initiated]])</f>
        <v>2019</v>
      </c>
      <c r="AM2534" s="87">
        <v>43800</v>
      </c>
      <c r="AN2534" s="87" t="str">
        <f>IF(AND(Table1[[#This Row],[Completed Date]]&gt;="07/01/2019"+0,Table1[[#This Row],[Completed Date]]&lt;="6/30/2020"+0),"FY 19-20",IF(AND(Table1[[#This Row],[Completed Date]]&gt;="07/01/2018"+0,Table1[[#This Row],[Completed Date]]&lt;="6/30/2019"+0),"FY 18-19",""))</f>
        <v/>
      </c>
      <c r="AO2534" s="152" t="str">
        <f>IFERROR(FIND("R",Table1[[#This Row],[FS_Priority]]),"")</f>
        <v/>
      </c>
    </row>
    <row r="2535" spans="1:41" hidden="1" x14ac:dyDescent="0.25">
      <c r="A2535" s="202" t="s">
        <v>3735</v>
      </c>
      <c r="B2535" s="202" t="s">
        <v>3735</v>
      </c>
      <c r="C2535" s="202" t="s">
        <v>295</v>
      </c>
      <c r="D2535" s="213" t="b">
        <v>0</v>
      </c>
      <c r="E2535" s="202" t="s">
        <v>141</v>
      </c>
      <c r="F2535" s="202" t="s">
        <v>5237</v>
      </c>
      <c r="G2535" s="202" t="s">
        <v>4381</v>
      </c>
      <c r="H2535" s="202" t="s">
        <v>295</v>
      </c>
      <c r="I2535" s="202" t="s">
        <v>5238</v>
      </c>
      <c r="J2535" s="202" t="s">
        <v>72</v>
      </c>
      <c r="K2535" s="202" t="s">
        <v>3951</v>
      </c>
      <c r="L2535" s="202" t="s">
        <v>381</v>
      </c>
      <c r="M2535" s="202" t="s">
        <v>4027</v>
      </c>
      <c r="N2535" s="202" t="s">
        <v>295</v>
      </c>
      <c r="O2535" s="202" t="s">
        <v>3839</v>
      </c>
      <c r="P2535" s="215">
        <v>4</v>
      </c>
      <c r="Q2535" s="202" t="s">
        <v>295</v>
      </c>
      <c r="R2535" s="202" t="s">
        <v>295</v>
      </c>
      <c r="S2535" s="213" t="b">
        <v>0</v>
      </c>
      <c r="V2535" s="212">
        <v>43656</v>
      </c>
      <c r="W2535" s="202" t="s">
        <v>68</v>
      </c>
      <c r="X2535" s="214">
        <v>43922</v>
      </c>
      <c r="Y2535" s="214">
        <v>43952</v>
      </c>
      <c r="Z2535" s="202" t="s">
        <v>295</v>
      </c>
      <c r="AC2535" s="202" t="s">
        <v>295</v>
      </c>
      <c r="AE2535" s="202" t="s">
        <v>295</v>
      </c>
      <c r="AF2535" s="202" t="s">
        <v>295</v>
      </c>
      <c r="AG2535" s="202" t="s">
        <v>295</v>
      </c>
      <c r="AH2535" s="167"/>
      <c r="AI2535" s="202" t="s">
        <v>295</v>
      </c>
      <c r="AJ2535" s="151" t="str">
        <f t="shared" si="39"/>
        <v>PD&amp;C</v>
      </c>
      <c r="AK2535" s="151" t="b">
        <f>ISNUMBER(SEARCH("IRT",Table1[[#This Row],[Current_Status]]))</f>
        <v>0</v>
      </c>
      <c r="AL2535" s="152">
        <f>YEAR(Table1[[#This Row],[Project_Initiated]])</f>
        <v>2019</v>
      </c>
      <c r="AM2535" s="87">
        <v>43800</v>
      </c>
      <c r="AN2535" s="87" t="str">
        <f>IF(AND(Table1[[#This Row],[Completed Date]]&gt;="07/01/2019"+0,Table1[[#This Row],[Completed Date]]&lt;="6/30/2020"+0),"FY 19-20",IF(AND(Table1[[#This Row],[Completed Date]]&gt;="07/01/2018"+0,Table1[[#This Row],[Completed Date]]&lt;="6/30/2019"+0),"FY 18-19",""))</f>
        <v/>
      </c>
      <c r="AO2535" s="152" t="str">
        <f>IFERROR(FIND("R",Table1[[#This Row],[FS_Priority]]),"")</f>
        <v/>
      </c>
    </row>
    <row r="2536" spans="1:41" hidden="1" x14ac:dyDescent="0.25">
      <c r="A2536" s="202" t="s">
        <v>4825</v>
      </c>
      <c r="B2536" s="202" t="s">
        <v>4825</v>
      </c>
      <c r="C2536" s="202" t="s">
        <v>295</v>
      </c>
      <c r="D2536" s="213" t="b">
        <v>0</v>
      </c>
      <c r="E2536" s="202" t="s">
        <v>4922</v>
      </c>
      <c r="F2536" s="202" t="s">
        <v>4923</v>
      </c>
      <c r="G2536" s="202" t="s">
        <v>4924</v>
      </c>
      <c r="H2536" s="202" t="s">
        <v>295</v>
      </c>
      <c r="I2536" s="202" t="s">
        <v>295</v>
      </c>
      <c r="J2536" s="202" t="s">
        <v>72</v>
      </c>
      <c r="K2536" s="202" t="s">
        <v>3793</v>
      </c>
      <c r="L2536" s="202" t="s">
        <v>33</v>
      </c>
      <c r="M2536" s="202" t="s">
        <v>3790</v>
      </c>
      <c r="N2536" s="202" t="s">
        <v>295</v>
      </c>
      <c r="O2536" s="202" t="s">
        <v>4872</v>
      </c>
      <c r="P2536" s="215">
        <v>2</v>
      </c>
      <c r="Q2536" s="202" t="s">
        <v>295</v>
      </c>
      <c r="R2536" s="202" t="s">
        <v>295</v>
      </c>
      <c r="S2536" s="213" t="b">
        <v>0</v>
      </c>
      <c r="T2536" s="215">
        <v>50000</v>
      </c>
      <c r="V2536" s="212">
        <v>43676</v>
      </c>
      <c r="W2536" s="202" t="s">
        <v>74</v>
      </c>
      <c r="X2536" s="214">
        <v>43891</v>
      </c>
      <c r="Y2536" s="214">
        <v>43952</v>
      </c>
      <c r="Z2536" s="202" t="s">
        <v>295</v>
      </c>
      <c r="AC2536" s="202" t="s">
        <v>295</v>
      </c>
      <c r="AE2536" s="202" t="s">
        <v>295</v>
      </c>
      <c r="AF2536" s="202" t="s">
        <v>295</v>
      </c>
      <c r="AG2536" s="202" t="s">
        <v>295</v>
      </c>
      <c r="AH2536" s="167"/>
      <c r="AI2536" s="202" t="s">
        <v>295</v>
      </c>
      <c r="AJ2536" s="151" t="str">
        <f t="shared" si="39"/>
        <v>PD&amp;C</v>
      </c>
      <c r="AK2536" s="151" t="b">
        <f>ISNUMBER(SEARCH("IRT",Table1[[#This Row],[Current_Status]]))</f>
        <v>0</v>
      </c>
      <c r="AL2536" s="152">
        <f>YEAR(Table1[[#This Row],[Project_Initiated]])</f>
        <v>2019</v>
      </c>
      <c r="AM2536" s="87">
        <v>43800</v>
      </c>
      <c r="AN2536" s="87" t="str">
        <f>IF(AND(Table1[[#This Row],[Completed Date]]&gt;="07/01/2019"+0,Table1[[#This Row],[Completed Date]]&lt;="6/30/2020"+0),"FY 19-20",IF(AND(Table1[[#This Row],[Completed Date]]&gt;="07/01/2018"+0,Table1[[#This Row],[Completed Date]]&lt;="6/30/2019"+0),"FY 18-19",""))</f>
        <v/>
      </c>
      <c r="AO2536" s="152" t="str">
        <f>IFERROR(FIND("R",Table1[[#This Row],[FS_Priority]]),"")</f>
        <v/>
      </c>
    </row>
    <row r="2537" spans="1:41" hidden="1" x14ac:dyDescent="0.25">
      <c r="A2537" s="202" t="s">
        <v>4440</v>
      </c>
      <c r="B2537" s="202" t="s">
        <v>4440</v>
      </c>
      <c r="C2537" s="202" t="s">
        <v>295</v>
      </c>
      <c r="D2537" s="213" t="b">
        <v>0</v>
      </c>
      <c r="E2537" s="202" t="s">
        <v>151</v>
      </c>
      <c r="F2537" s="202" t="s">
        <v>4527</v>
      </c>
      <c r="G2537" s="202" t="s">
        <v>4448</v>
      </c>
      <c r="H2537" s="202" t="s">
        <v>295</v>
      </c>
      <c r="I2537" s="202" t="s">
        <v>152</v>
      </c>
      <c r="J2537" s="202" t="s">
        <v>4988</v>
      </c>
      <c r="K2537" s="202" t="s">
        <v>4035</v>
      </c>
      <c r="L2537" s="202" t="s">
        <v>153</v>
      </c>
      <c r="M2537" s="202" t="s">
        <v>4449</v>
      </c>
      <c r="N2537" s="202" t="s">
        <v>295</v>
      </c>
      <c r="O2537" s="202" t="s">
        <v>177</v>
      </c>
      <c r="P2537" s="215">
        <v>3</v>
      </c>
      <c r="Q2537" s="202" t="s">
        <v>295</v>
      </c>
      <c r="R2537" s="202" t="s">
        <v>295</v>
      </c>
      <c r="S2537" s="213" t="b">
        <v>0</v>
      </c>
      <c r="V2537" s="212">
        <v>43678</v>
      </c>
      <c r="W2537" s="202" t="s">
        <v>4989</v>
      </c>
      <c r="X2537"/>
      <c r="Z2537" s="202" t="s">
        <v>295</v>
      </c>
      <c r="AC2537" s="202" t="s">
        <v>295</v>
      </c>
      <c r="AE2537" s="202" t="s">
        <v>295</v>
      </c>
      <c r="AF2537" s="202" t="s">
        <v>295</v>
      </c>
      <c r="AG2537" s="202" t="s">
        <v>295</v>
      </c>
      <c r="AH2537" s="167"/>
      <c r="AI2537" s="202" t="s">
        <v>295</v>
      </c>
      <c r="AJ2537" s="151" t="str">
        <f t="shared" si="39"/>
        <v>PD&amp;C</v>
      </c>
      <c r="AK2537" s="151" t="b">
        <f>ISNUMBER(SEARCH("IRT",Table1[[#This Row],[Current_Status]]))</f>
        <v>0</v>
      </c>
      <c r="AL2537" s="152">
        <f>YEAR(Table1[[#This Row],[Project_Initiated]])</f>
        <v>2019</v>
      </c>
      <c r="AM2537" s="87">
        <v>43800</v>
      </c>
      <c r="AN2537" s="87" t="str">
        <f>IF(AND(Table1[[#This Row],[Completed Date]]&gt;="07/01/2019"+0,Table1[[#This Row],[Completed Date]]&lt;="6/30/2020"+0),"FY 19-20",IF(AND(Table1[[#This Row],[Completed Date]]&gt;="07/01/2018"+0,Table1[[#This Row],[Completed Date]]&lt;="6/30/2019"+0),"FY 18-19",""))</f>
        <v/>
      </c>
      <c r="AO2537" s="152" t="str">
        <f>IFERROR(FIND("R",Table1[[#This Row],[FS_Priority]]),"")</f>
        <v/>
      </c>
    </row>
    <row r="2538" spans="1:41" hidden="1" x14ac:dyDescent="0.25">
      <c r="A2538" s="202" t="s">
        <v>4547</v>
      </c>
      <c r="B2538" s="202" t="s">
        <v>4547</v>
      </c>
      <c r="C2538" s="202" t="s">
        <v>295</v>
      </c>
      <c r="D2538" s="213" t="b">
        <v>0</v>
      </c>
      <c r="E2538" s="202" t="s">
        <v>141</v>
      </c>
      <c r="F2538" s="202" t="s">
        <v>4745</v>
      </c>
      <c r="G2538" s="202" t="s">
        <v>4746</v>
      </c>
      <c r="H2538" s="202" t="s">
        <v>295</v>
      </c>
      <c r="I2538" s="202" t="s">
        <v>264</v>
      </c>
      <c r="J2538" s="202" t="s">
        <v>3826</v>
      </c>
      <c r="K2538" s="202" t="s">
        <v>3951</v>
      </c>
      <c r="L2538" s="202" t="s">
        <v>381</v>
      </c>
      <c r="M2538" s="202" t="s">
        <v>4747</v>
      </c>
      <c r="N2538" s="202" t="s">
        <v>295</v>
      </c>
      <c r="O2538" s="202" t="s">
        <v>99</v>
      </c>
      <c r="P2538" s="215">
        <v>6</v>
      </c>
      <c r="Q2538" s="202" t="s">
        <v>295</v>
      </c>
      <c r="R2538" s="202" t="s">
        <v>295</v>
      </c>
      <c r="S2538" s="213" t="b">
        <v>0</v>
      </c>
      <c r="V2538" s="212">
        <v>43717</v>
      </c>
      <c r="W2538" s="202" t="s">
        <v>32</v>
      </c>
      <c r="X2538" s="214">
        <v>43800</v>
      </c>
      <c r="Y2538" s="214">
        <v>43800</v>
      </c>
      <c r="Z2538" s="202" t="s">
        <v>295</v>
      </c>
      <c r="AC2538" s="202" t="s">
        <v>295</v>
      </c>
      <c r="AE2538" s="202" t="s">
        <v>295</v>
      </c>
      <c r="AF2538" s="202" t="s">
        <v>295</v>
      </c>
      <c r="AG2538" s="202" t="s">
        <v>295</v>
      </c>
      <c r="AH2538" s="167"/>
      <c r="AI2538" s="202" t="s">
        <v>295</v>
      </c>
      <c r="AJ2538" s="151" t="str">
        <f t="shared" si="39"/>
        <v>PD&amp;C</v>
      </c>
      <c r="AK2538" s="151" t="b">
        <f>ISNUMBER(SEARCH("IRT",Table1[[#This Row],[Current_Status]]))</f>
        <v>0</v>
      </c>
      <c r="AL2538" s="152">
        <f>YEAR(Table1[[#This Row],[Project_Initiated]])</f>
        <v>2019</v>
      </c>
      <c r="AM2538" s="87">
        <v>43800</v>
      </c>
      <c r="AN2538" s="87" t="str">
        <f>IF(AND(Table1[[#This Row],[Completed Date]]&gt;="07/01/2019"+0,Table1[[#This Row],[Completed Date]]&lt;="6/30/2020"+0),"FY 19-20",IF(AND(Table1[[#This Row],[Completed Date]]&gt;="07/01/2018"+0,Table1[[#This Row],[Completed Date]]&lt;="6/30/2019"+0),"FY 18-19",""))</f>
        <v/>
      </c>
      <c r="AO2538" s="152" t="str">
        <f>IFERROR(FIND("R",Table1[[#This Row],[FS_Priority]]),"")</f>
        <v/>
      </c>
    </row>
    <row r="2539" spans="1:41" hidden="1" x14ac:dyDescent="0.25">
      <c r="A2539" s="202" t="s">
        <v>4574</v>
      </c>
      <c r="B2539" s="202" t="s">
        <v>4574</v>
      </c>
      <c r="C2539" s="202" t="s">
        <v>295</v>
      </c>
      <c r="D2539" s="213" t="b">
        <v>0</v>
      </c>
      <c r="E2539" s="202" t="s">
        <v>267</v>
      </c>
      <c r="F2539" s="202" t="s">
        <v>5254</v>
      </c>
      <c r="G2539" s="202" t="s">
        <v>4749</v>
      </c>
      <c r="H2539" s="202" t="s">
        <v>295</v>
      </c>
      <c r="I2539" s="202" t="s">
        <v>295</v>
      </c>
      <c r="J2539" s="202" t="s">
        <v>5239</v>
      </c>
      <c r="K2539" s="202" t="s">
        <v>37</v>
      </c>
      <c r="L2539" s="202" t="s">
        <v>478</v>
      </c>
      <c r="M2539" s="202" t="s">
        <v>177</v>
      </c>
      <c r="N2539" s="202" t="s">
        <v>295</v>
      </c>
      <c r="O2539" s="202" t="s">
        <v>99</v>
      </c>
      <c r="P2539" s="215">
        <v>12</v>
      </c>
      <c r="Q2539" s="202" t="s">
        <v>295</v>
      </c>
      <c r="R2539" s="202" t="s">
        <v>295</v>
      </c>
      <c r="S2539" s="213" t="b">
        <v>0</v>
      </c>
      <c r="T2539" s="215">
        <v>500000</v>
      </c>
      <c r="V2539" s="212">
        <v>43713</v>
      </c>
      <c r="W2539" s="202" t="s">
        <v>57</v>
      </c>
      <c r="X2539"/>
      <c r="Z2539" s="202" t="s">
        <v>295</v>
      </c>
      <c r="AC2539" s="202" t="s">
        <v>295</v>
      </c>
      <c r="AD2539" s="167"/>
      <c r="AE2539" s="202" t="s">
        <v>295</v>
      </c>
      <c r="AF2539" s="202" t="s">
        <v>295</v>
      </c>
      <c r="AG2539" s="202" t="s">
        <v>295</v>
      </c>
      <c r="AH2539"/>
      <c r="AI2539" s="202" t="s">
        <v>295</v>
      </c>
      <c r="AJ2539" s="151" t="str">
        <f t="shared" si="39"/>
        <v>PD&amp;C</v>
      </c>
      <c r="AK2539" s="151" t="b">
        <f>ISNUMBER(SEARCH("IRT",Table1[[#This Row],[Current_Status]]))</f>
        <v>0</v>
      </c>
      <c r="AL2539" s="152">
        <f>YEAR(Table1[[#This Row],[Project_Initiated]])</f>
        <v>2019</v>
      </c>
      <c r="AM2539" s="87">
        <v>43800</v>
      </c>
      <c r="AN2539" s="87" t="str">
        <f>IF(AND(Table1[[#This Row],[Completed Date]]&gt;="07/01/2019"+0,Table1[[#This Row],[Completed Date]]&lt;="6/30/2020"+0),"FY 19-20",IF(AND(Table1[[#This Row],[Completed Date]]&gt;="07/01/2018"+0,Table1[[#This Row],[Completed Date]]&lt;="6/30/2019"+0),"FY 18-19",""))</f>
        <v/>
      </c>
      <c r="AO2539" s="152" t="str">
        <f>IFERROR(FIND("R",Table1[[#This Row],[FS_Priority]]),"")</f>
        <v/>
      </c>
    </row>
    <row r="2540" spans="1:41" hidden="1" x14ac:dyDescent="0.25">
      <c r="A2540" s="202" t="s">
        <v>4575</v>
      </c>
      <c r="B2540" s="202" t="s">
        <v>4575</v>
      </c>
      <c r="C2540" s="202" t="s">
        <v>295</v>
      </c>
      <c r="D2540" s="213" t="b">
        <v>0</v>
      </c>
      <c r="E2540" s="202" t="s">
        <v>267</v>
      </c>
      <c r="F2540" s="202" t="s">
        <v>5255</v>
      </c>
      <c r="G2540" s="202" t="s">
        <v>4751</v>
      </c>
      <c r="H2540" s="202" t="s">
        <v>295</v>
      </c>
      <c r="I2540" s="202" t="s">
        <v>295</v>
      </c>
      <c r="J2540" s="202" t="s">
        <v>5240</v>
      </c>
      <c r="K2540" s="202" t="s">
        <v>37</v>
      </c>
      <c r="L2540" s="202" t="s">
        <v>478</v>
      </c>
      <c r="M2540" s="202" t="s">
        <v>177</v>
      </c>
      <c r="N2540" s="202" t="s">
        <v>295</v>
      </c>
      <c r="O2540" s="202" t="s">
        <v>99</v>
      </c>
      <c r="P2540" s="215">
        <v>11</v>
      </c>
      <c r="Q2540" s="202" t="s">
        <v>295</v>
      </c>
      <c r="R2540" s="202" t="s">
        <v>295</v>
      </c>
      <c r="S2540" s="213" t="b">
        <v>0</v>
      </c>
      <c r="T2540" s="215">
        <v>600000</v>
      </c>
      <c r="V2540" s="212">
        <v>43713</v>
      </c>
      <c r="W2540" s="202" t="s">
        <v>57</v>
      </c>
      <c r="X2540"/>
      <c r="Z2540" s="202" t="s">
        <v>295</v>
      </c>
      <c r="AC2540" s="202" t="s">
        <v>295</v>
      </c>
      <c r="AD2540" s="167"/>
      <c r="AE2540" s="202" t="s">
        <v>295</v>
      </c>
      <c r="AF2540" s="202" t="s">
        <v>295</v>
      </c>
      <c r="AG2540" s="202" t="s">
        <v>295</v>
      </c>
      <c r="AH2540" s="167"/>
      <c r="AI2540" s="202" t="s">
        <v>295</v>
      </c>
      <c r="AJ2540" s="151" t="str">
        <f t="shared" si="39"/>
        <v>PD&amp;C</v>
      </c>
      <c r="AK2540" s="151" t="b">
        <f>ISNUMBER(SEARCH("IRT",Table1[[#This Row],[Current_Status]]))</f>
        <v>0</v>
      </c>
      <c r="AL2540" s="152">
        <f>YEAR(Table1[[#This Row],[Project_Initiated]])</f>
        <v>2019</v>
      </c>
      <c r="AM2540" s="87">
        <v>43800</v>
      </c>
      <c r="AN2540" s="87" t="str">
        <f>IF(AND(Table1[[#This Row],[Completed Date]]&gt;="07/01/2019"+0,Table1[[#This Row],[Completed Date]]&lt;="6/30/2020"+0),"FY 19-20",IF(AND(Table1[[#This Row],[Completed Date]]&gt;="07/01/2018"+0,Table1[[#This Row],[Completed Date]]&lt;="6/30/2019"+0),"FY 18-19",""))</f>
        <v/>
      </c>
      <c r="AO2540" s="152" t="str">
        <f>IFERROR(FIND("R",Table1[[#This Row],[FS_Priority]]),"")</f>
        <v/>
      </c>
    </row>
    <row r="2541" spans="1:41" hidden="1" x14ac:dyDescent="0.25">
      <c r="A2541" s="202" t="s">
        <v>4573</v>
      </c>
      <c r="B2541" s="202" t="s">
        <v>4573</v>
      </c>
      <c r="C2541" s="202" t="s">
        <v>295</v>
      </c>
      <c r="D2541" s="213" t="b">
        <v>0</v>
      </c>
      <c r="E2541" s="202" t="s">
        <v>267</v>
      </c>
      <c r="F2541" s="202" t="s">
        <v>5256</v>
      </c>
      <c r="G2541" s="202" t="s">
        <v>4753</v>
      </c>
      <c r="H2541" s="202" t="s">
        <v>295</v>
      </c>
      <c r="I2541" s="202" t="s">
        <v>295</v>
      </c>
      <c r="J2541" s="202" t="s">
        <v>3831</v>
      </c>
      <c r="K2541" s="202" t="s">
        <v>37</v>
      </c>
      <c r="L2541" s="202" t="s">
        <v>478</v>
      </c>
      <c r="M2541" s="202" t="s">
        <v>177</v>
      </c>
      <c r="N2541" s="202" t="s">
        <v>295</v>
      </c>
      <c r="O2541" s="202" t="s">
        <v>177</v>
      </c>
      <c r="P2541" s="213">
        <v>10</v>
      </c>
      <c r="Q2541" s="202" t="s">
        <v>295</v>
      </c>
      <c r="R2541" s="202" t="s">
        <v>295</v>
      </c>
      <c r="S2541" s="213" t="b">
        <v>0</v>
      </c>
      <c r="T2541" s="215">
        <v>1177000</v>
      </c>
      <c r="V2541" s="212">
        <v>43713</v>
      </c>
      <c r="W2541" s="202" t="s">
        <v>74</v>
      </c>
      <c r="X2541" s="212">
        <v>43891</v>
      </c>
      <c r="Y2541" s="212">
        <v>43983</v>
      </c>
      <c r="Z2541" s="202" t="s">
        <v>295</v>
      </c>
      <c r="AC2541" s="202" t="s">
        <v>295</v>
      </c>
      <c r="AE2541" s="202" t="s">
        <v>295</v>
      </c>
      <c r="AF2541" s="202" t="s">
        <v>295</v>
      </c>
      <c r="AG2541" s="202" t="s">
        <v>295</v>
      </c>
      <c r="AH2541"/>
      <c r="AI2541" s="202" t="s">
        <v>295</v>
      </c>
      <c r="AJ2541" s="151" t="str">
        <f t="shared" si="39"/>
        <v>PD&amp;C</v>
      </c>
      <c r="AK2541" s="151" t="b">
        <f>ISNUMBER(SEARCH("IRT",Table1[[#This Row],[Current_Status]]))</f>
        <v>0</v>
      </c>
      <c r="AL2541" s="152">
        <f>YEAR(Table1[[#This Row],[Project_Initiated]])</f>
        <v>2019</v>
      </c>
      <c r="AM2541" s="87">
        <v>43800</v>
      </c>
      <c r="AN2541" s="87" t="str">
        <f>IF(AND(Table1[[#This Row],[Completed Date]]&gt;="07/01/2019"+0,Table1[[#This Row],[Completed Date]]&lt;="6/30/2020"+0),"FY 19-20",IF(AND(Table1[[#This Row],[Completed Date]]&gt;="07/01/2018"+0,Table1[[#This Row],[Completed Date]]&lt;="6/30/2019"+0),"FY 18-19",""))</f>
        <v/>
      </c>
      <c r="AO2541" s="152" t="str">
        <f>IFERROR(FIND("R",Table1[[#This Row],[FS_Priority]]),"")</f>
        <v/>
      </c>
    </row>
    <row r="2542" spans="1:41" hidden="1" x14ac:dyDescent="0.25">
      <c r="A2542" s="202" t="s">
        <v>5110</v>
      </c>
      <c r="B2542" s="202" t="s">
        <v>5110</v>
      </c>
      <c r="C2542" s="202" t="s">
        <v>295</v>
      </c>
      <c r="D2542" s="213" t="b">
        <v>0</v>
      </c>
      <c r="E2542" s="202" t="s">
        <v>141</v>
      </c>
      <c r="F2542" s="202" t="s">
        <v>5241</v>
      </c>
      <c r="G2542" s="202" t="s">
        <v>5242</v>
      </c>
      <c r="H2542" s="202" t="s">
        <v>295</v>
      </c>
      <c r="I2542" s="202" t="s">
        <v>295</v>
      </c>
      <c r="J2542" s="202" t="s">
        <v>23</v>
      </c>
      <c r="K2542" s="202" t="s">
        <v>3951</v>
      </c>
      <c r="L2542" s="202" t="s">
        <v>381</v>
      </c>
      <c r="M2542" s="202" t="s">
        <v>5243</v>
      </c>
      <c r="N2542" s="202" t="s">
        <v>295</v>
      </c>
      <c r="O2542" s="202" t="s">
        <v>3839</v>
      </c>
      <c r="P2542" s="167"/>
      <c r="Q2542" s="202" t="s">
        <v>295</v>
      </c>
      <c r="R2542" s="202" t="s">
        <v>295</v>
      </c>
      <c r="S2542" s="213" t="b">
        <v>0</v>
      </c>
      <c r="T2542" s="167"/>
      <c r="V2542" s="212">
        <v>43796</v>
      </c>
      <c r="W2542" s="202" t="s">
        <v>23</v>
      </c>
      <c r="X2542" s="167"/>
      <c r="Y2542" s="167"/>
      <c r="Z2542" s="202" t="s">
        <v>295</v>
      </c>
      <c r="AC2542" s="202" t="s">
        <v>295</v>
      </c>
      <c r="AE2542" s="202" t="s">
        <v>295</v>
      </c>
      <c r="AF2542" s="202" t="s">
        <v>295</v>
      </c>
      <c r="AG2542" s="202" t="s">
        <v>295</v>
      </c>
      <c r="AH2542"/>
      <c r="AI2542" s="202" t="s">
        <v>295</v>
      </c>
      <c r="AJ2542" s="151" t="str">
        <f t="shared" si="39"/>
        <v>PD&amp;C</v>
      </c>
      <c r="AK2542" s="151" t="b">
        <f>ISNUMBER(SEARCH("IRT",Table1[[#This Row],[Current_Status]]))</f>
        <v>0</v>
      </c>
      <c r="AL2542" s="152">
        <f>YEAR(Table1[[#This Row],[Project_Initiated]])</f>
        <v>2019</v>
      </c>
      <c r="AM2542" s="87">
        <v>43800</v>
      </c>
      <c r="AN2542" s="87" t="str">
        <f>IF(AND(Table1[[#This Row],[Completed Date]]&gt;="07/01/2019"+0,Table1[[#This Row],[Completed Date]]&lt;="6/30/2020"+0),"FY 19-20",IF(AND(Table1[[#This Row],[Completed Date]]&gt;="07/01/2018"+0,Table1[[#This Row],[Completed Date]]&lt;="6/30/2019"+0),"FY 18-19",""))</f>
        <v/>
      </c>
      <c r="AO2542" s="152" t="str">
        <f>IFERROR(FIND("R",Table1[[#This Row],[FS_Priority]]),"")</f>
        <v/>
      </c>
    </row>
    <row r="2543" spans="1:41" hidden="1" x14ac:dyDescent="0.25">
      <c r="A2543" s="202" t="s">
        <v>4856</v>
      </c>
      <c r="B2543" s="202" t="s">
        <v>4856</v>
      </c>
      <c r="C2543" s="202" t="s">
        <v>295</v>
      </c>
      <c r="D2543" s="213" t="b">
        <v>0</v>
      </c>
      <c r="E2543" s="202" t="s">
        <v>151</v>
      </c>
      <c r="F2543" s="202" t="s">
        <v>4861</v>
      </c>
      <c r="G2543" s="202" t="s">
        <v>4894</v>
      </c>
      <c r="H2543" s="202" t="s">
        <v>295</v>
      </c>
      <c r="I2543" s="202" t="s">
        <v>295</v>
      </c>
      <c r="J2543" s="202" t="s">
        <v>3831</v>
      </c>
      <c r="K2543" s="202" t="s">
        <v>4035</v>
      </c>
      <c r="L2543" s="202" t="s">
        <v>153</v>
      </c>
      <c r="M2543" s="202" t="s">
        <v>4514</v>
      </c>
      <c r="N2543" s="202" t="s">
        <v>295</v>
      </c>
      <c r="O2543" s="202" t="s">
        <v>177</v>
      </c>
      <c r="P2543" s="213">
        <v>4</v>
      </c>
      <c r="Q2543" s="202" t="s">
        <v>295</v>
      </c>
      <c r="R2543" s="202" t="s">
        <v>295</v>
      </c>
      <c r="S2543" s="213" t="b">
        <v>0</v>
      </c>
      <c r="T2543" s="213">
        <v>2500</v>
      </c>
      <c r="V2543" s="212">
        <v>43742</v>
      </c>
      <c r="W2543" s="202" t="s">
        <v>74</v>
      </c>
      <c r="X2543" s="212">
        <v>43922</v>
      </c>
      <c r="Y2543" s="212">
        <v>43983</v>
      </c>
      <c r="Z2543" s="202" t="s">
        <v>295</v>
      </c>
      <c r="AC2543" s="202" t="s">
        <v>295</v>
      </c>
      <c r="AE2543" s="202" t="s">
        <v>295</v>
      </c>
      <c r="AF2543" s="202" t="s">
        <v>295</v>
      </c>
      <c r="AG2543" s="202" t="s">
        <v>295</v>
      </c>
      <c r="AH2543"/>
      <c r="AI2543" s="202" t="s">
        <v>295</v>
      </c>
      <c r="AJ2543" s="151" t="str">
        <f t="shared" si="39"/>
        <v>PD&amp;C</v>
      </c>
      <c r="AK2543" s="151" t="b">
        <f>ISNUMBER(SEARCH("IRT",Table1[[#This Row],[Current_Status]]))</f>
        <v>0</v>
      </c>
      <c r="AL2543" s="152">
        <f>YEAR(Table1[[#This Row],[Project_Initiated]])</f>
        <v>2019</v>
      </c>
      <c r="AM2543" s="87">
        <v>43800</v>
      </c>
      <c r="AN2543" s="87" t="str">
        <f>IF(AND(Table1[[#This Row],[Completed Date]]&gt;="07/01/2019"+0,Table1[[#This Row],[Completed Date]]&lt;="6/30/2020"+0),"FY 19-20",IF(AND(Table1[[#This Row],[Completed Date]]&gt;="07/01/2018"+0,Table1[[#This Row],[Completed Date]]&lt;="6/30/2019"+0),"FY 18-19",""))</f>
        <v/>
      </c>
      <c r="AO2543" s="152" t="str">
        <f>IFERROR(FIND("R",Table1[[#This Row],[FS_Priority]]),"")</f>
        <v/>
      </c>
    </row>
    <row r="2544" spans="1:41" hidden="1" x14ac:dyDescent="0.25">
      <c r="A2544" s="202" t="s">
        <v>4918</v>
      </c>
      <c r="B2544" s="202" t="s">
        <v>4918</v>
      </c>
      <c r="C2544" s="202" t="s">
        <v>295</v>
      </c>
      <c r="D2544" s="213" t="b">
        <v>0</v>
      </c>
      <c r="E2544" s="202" t="s">
        <v>151</v>
      </c>
      <c r="F2544" s="202" t="s">
        <v>4919</v>
      </c>
      <c r="G2544" s="202" t="s">
        <v>4920</v>
      </c>
      <c r="H2544" s="202" t="s">
        <v>295</v>
      </c>
      <c r="I2544" s="202" t="s">
        <v>295</v>
      </c>
      <c r="J2544" s="202" t="s">
        <v>3831</v>
      </c>
      <c r="K2544" s="202" t="s">
        <v>4035</v>
      </c>
      <c r="L2544" s="202" t="s">
        <v>153</v>
      </c>
      <c r="M2544" s="202" t="s">
        <v>4514</v>
      </c>
      <c r="N2544" s="202" t="s">
        <v>295</v>
      </c>
      <c r="O2544" s="202" t="s">
        <v>177</v>
      </c>
      <c r="P2544" s="213">
        <v>5</v>
      </c>
      <c r="Q2544" s="202" t="s">
        <v>295</v>
      </c>
      <c r="R2544" s="202" t="s">
        <v>295</v>
      </c>
      <c r="S2544" s="213" t="b">
        <v>0</v>
      </c>
      <c r="T2544" s="213">
        <v>2500</v>
      </c>
      <c r="V2544" s="212">
        <v>43742</v>
      </c>
      <c r="W2544" s="202" t="s">
        <v>2836</v>
      </c>
      <c r="X2544" s="212">
        <v>43831</v>
      </c>
      <c r="Y2544" s="212">
        <v>43922</v>
      </c>
      <c r="Z2544" s="202" t="s">
        <v>295</v>
      </c>
      <c r="AC2544" s="202" t="s">
        <v>295</v>
      </c>
      <c r="AE2544" s="202" t="s">
        <v>295</v>
      </c>
      <c r="AF2544" s="202" t="s">
        <v>295</v>
      </c>
      <c r="AG2544" s="202" t="s">
        <v>295</v>
      </c>
      <c r="AH2544"/>
      <c r="AI2544" s="202" t="s">
        <v>295</v>
      </c>
      <c r="AJ2544" s="151" t="str">
        <f t="shared" si="39"/>
        <v>PD&amp;C</v>
      </c>
      <c r="AK2544" s="151" t="b">
        <f>ISNUMBER(SEARCH("IRT",Table1[[#This Row],[Current_Status]]))</f>
        <v>0</v>
      </c>
      <c r="AL2544" s="152">
        <f>YEAR(Table1[[#This Row],[Project_Initiated]])</f>
        <v>2019</v>
      </c>
      <c r="AM2544" s="87">
        <v>43800</v>
      </c>
      <c r="AN2544" s="87" t="str">
        <f>IF(AND(Table1[[#This Row],[Completed Date]]&gt;="07/01/2019"+0,Table1[[#This Row],[Completed Date]]&lt;="6/30/2020"+0),"FY 19-20",IF(AND(Table1[[#This Row],[Completed Date]]&gt;="07/01/2018"+0,Table1[[#This Row],[Completed Date]]&lt;="6/30/2019"+0),"FY 18-19",""))</f>
        <v/>
      </c>
      <c r="AO2544" s="152" t="str">
        <f>IFERROR(FIND("R",Table1[[#This Row],[FS_Priority]]),"")</f>
        <v/>
      </c>
    </row>
    <row r="2545" spans="1:41" hidden="1" x14ac:dyDescent="0.25">
      <c r="A2545" s="202" t="s">
        <v>5053</v>
      </c>
      <c r="B2545" s="202" t="s">
        <v>5053</v>
      </c>
      <c r="C2545" s="202" t="s">
        <v>295</v>
      </c>
      <c r="D2545" s="213" t="b">
        <v>0</v>
      </c>
      <c r="E2545" s="202" t="s">
        <v>267</v>
      </c>
      <c r="F2545" s="202" t="s">
        <v>5257</v>
      </c>
      <c r="G2545" s="202" t="s">
        <v>5087</v>
      </c>
      <c r="H2545" s="202" t="s">
        <v>295</v>
      </c>
      <c r="I2545" s="202" t="s">
        <v>295</v>
      </c>
      <c r="J2545" s="202" t="s">
        <v>44</v>
      </c>
      <c r="K2545" s="202" t="s">
        <v>37</v>
      </c>
      <c r="L2545" s="202" t="s">
        <v>478</v>
      </c>
      <c r="M2545" s="202" t="s">
        <v>177</v>
      </c>
      <c r="N2545" s="202" t="s">
        <v>295</v>
      </c>
      <c r="O2545" s="202" t="s">
        <v>177</v>
      </c>
      <c r="P2545" s="215">
        <v>15</v>
      </c>
      <c r="Q2545" s="202" t="s">
        <v>295</v>
      </c>
      <c r="R2545" s="202" t="s">
        <v>295</v>
      </c>
      <c r="S2545" s="213" t="b">
        <v>0</v>
      </c>
      <c r="T2545" s="215">
        <v>1500000</v>
      </c>
      <c r="V2545" s="212">
        <v>43775</v>
      </c>
      <c r="W2545" s="202" t="s">
        <v>44</v>
      </c>
      <c r="X2545"/>
      <c r="Z2545" s="202" t="s">
        <v>295</v>
      </c>
      <c r="AC2545" s="202" t="s">
        <v>295</v>
      </c>
      <c r="AE2545" s="202" t="s">
        <v>295</v>
      </c>
      <c r="AF2545" s="202" t="s">
        <v>295</v>
      </c>
      <c r="AG2545" s="202" t="s">
        <v>295</v>
      </c>
      <c r="AH2545" s="167"/>
      <c r="AI2545" s="202" t="s">
        <v>295</v>
      </c>
      <c r="AJ2545" s="151" t="str">
        <f t="shared" si="39"/>
        <v>PD&amp;C</v>
      </c>
      <c r="AK2545" s="151" t="b">
        <f>ISNUMBER(SEARCH("IRT",Table1[[#This Row],[Current_Status]]))</f>
        <v>0</v>
      </c>
      <c r="AL2545" s="152">
        <f>YEAR(Table1[[#This Row],[Project_Initiated]])</f>
        <v>2019</v>
      </c>
      <c r="AM2545" s="87">
        <v>43800</v>
      </c>
      <c r="AN2545" s="87" t="str">
        <f>IF(AND(Table1[[#This Row],[Completed Date]]&gt;="07/01/2019"+0,Table1[[#This Row],[Completed Date]]&lt;="6/30/2020"+0),"FY 19-20",IF(AND(Table1[[#This Row],[Completed Date]]&gt;="07/01/2018"+0,Table1[[#This Row],[Completed Date]]&lt;="6/30/2019"+0),"FY 18-19",""))</f>
        <v/>
      </c>
      <c r="AO2545" s="152" t="str">
        <f>IFERROR(FIND("R",Table1[[#This Row],[FS_Priority]]),"")</f>
        <v/>
      </c>
    </row>
    <row r="2546" spans="1:41" hidden="1" x14ac:dyDescent="0.25">
      <c r="A2546" s="202" t="s">
        <v>4966</v>
      </c>
      <c r="B2546" s="202" t="s">
        <v>4966</v>
      </c>
      <c r="C2546" s="202" t="s">
        <v>295</v>
      </c>
      <c r="D2546" s="213" t="b">
        <v>0</v>
      </c>
      <c r="E2546" s="202" t="s">
        <v>4788</v>
      </c>
      <c r="F2546" s="202" t="s">
        <v>4967</v>
      </c>
      <c r="G2546" s="202" t="s">
        <v>4968</v>
      </c>
      <c r="H2546" s="202" t="s">
        <v>295</v>
      </c>
      <c r="I2546" s="202" t="s">
        <v>295</v>
      </c>
      <c r="J2546" s="202" t="s">
        <v>68</v>
      </c>
      <c r="K2546" s="202" t="s">
        <v>84</v>
      </c>
      <c r="L2546" s="202" t="s">
        <v>33</v>
      </c>
      <c r="M2546" s="202" t="s">
        <v>4872</v>
      </c>
      <c r="N2546" s="202" t="s">
        <v>295</v>
      </c>
      <c r="O2546" s="202" t="s">
        <v>4872</v>
      </c>
      <c r="P2546" s="215">
        <v>10</v>
      </c>
      <c r="Q2546" s="202" t="s">
        <v>295</v>
      </c>
      <c r="R2546" s="202" t="s">
        <v>295</v>
      </c>
      <c r="S2546" s="213" t="b">
        <v>0</v>
      </c>
      <c r="V2546" s="212">
        <v>43767</v>
      </c>
      <c r="W2546" s="202" t="s">
        <v>5231</v>
      </c>
      <c r="X2546"/>
      <c r="Z2546" s="202" t="s">
        <v>295</v>
      </c>
      <c r="AC2546" s="202" t="s">
        <v>295</v>
      </c>
      <c r="AE2546" s="202" t="s">
        <v>295</v>
      </c>
      <c r="AF2546" s="202" t="s">
        <v>295</v>
      </c>
      <c r="AG2546" s="202" t="s">
        <v>295</v>
      </c>
      <c r="AH2546" s="167"/>
      <c r="AI2546" s="202" t="s">
        <v>295</v>
      </c>
      <c r="AJ2546" s="151" t="str">
        <f t="shared" si="39"/>
        <v>PD&amp;C</v>
      </c>
      <c r="AK2546" s="151" t="b">
        <f>ISNUMBER(SEARCH("IRT",Table1[[#This Row],[Current_Status]]))</f>
        <v>0</v>
      </c>
      <c r="AL2546" s="152">
        <f>YEAR(Table1[[#This Row],[Project_Initiated]])</f>
        <v>2019</v>
      </c>
      <c r="AM2546" s="87">
        <v>43800</v>
      </c>
      <c r="AN2546" s="87" t="str">
        <f>IF(AND(Table1[[#This Row],[Completed Date]]&gt;="07/01/2019"+0,Table1[[#This Row],[Completed Date]]&lt;="6/30/2020"+0),"FY 19-20",IF(AND(Table1[[#This Row],[Completed Date]]&gt;="07/01/2018"+0,Table1[[#This Row],[Completed Date]]&lt;="6/30/2019"+0),"FY 18-19",""))</f>
        <v/>
      </c>
      <c r="AO2546" s="152" t="str">
        <f>IFERROR(FIND("R",Table1[[#This Row],[FS_Priority]]),"")</f>
        <v/>
      </c>
    </row>
    <row r="2547" spans="1:41" hidden="1" x14ac:dyDescent="0.25">
      <c r="A2547" s="202" t="s">
        <v>5111</v>
      </c>
      <c r="B2547" s="202" t="s">
        <v>5111</v>
      </c>
      <c r="C2547" s="202" t="s">
        <v>295</v>
      </c>
      <c r="D2547" s="213" t="b">
        <v>0</v>
      </c>
      <c r="E2547" s="202" t="s">
        <v>4804</v>
      </c>
      <c r="F2547" s="202" t="s">
        <v>5244</v>
      </c>
      <c r="G2547" s="202" t="s">
        <v>5244</v>
      </c>
      <c r="H2547" s="202" t="s">
        <v>295</v>
      </c>
      <c r="I2547" s="202" t="s">
        <v>295</v>
      </c>
      <c r="J2547" s="202" t="s">
        <v>23</v>
      </c>
      <c r="K2547" s="202" t="s">
        <v>3793</v>
      </c>
      <c r="L2547" s="202" t="s">
        <v>332</v>
      </c>
      <c r="M2547" s="202" t="s">
        <v>5245</v>
      </c>
      <c r="N2547" s="202" t="s">
        <v>295</v>
      </c>
      <c r="O2547" s="202" t="s">
        <v>177</v>
      </c>
      <c r="P2547" s="215">
        <v>20</v>
      </c>
      <c r="Q2547" s="202" t="s">
        <v>295</v>
      </c>
      <c r="R2547" s="202" t="s">
        <v>295</v>
      </c>
      <c r="S2547" s="213" t="b">
        <v>0</v>
      </c>
      <c r="T2547" s="215">
        <v>581798</v>
      </c>
      <c r="V2547" s="212">
        <v>43788</v>
      </c>
      <c r="W2547" s="202" t="s">
        <v>23</v>
      </c>
      <c r="X2547"/>
      <c r="Z2547" s="202" t="s">
        <v>295</v>
      </c>
      <c r="AC2547" s="202" t="s">
        <v>295</v>
      </c>
      <c r="AE2547" s="202" t="s">
        <v>295</v>
      </c>
      <c r="AF2547" s="202" t="s">
        <v>295</v>
      </c>
      <c r="AG2547" s="202" t="s">
        <v>295</v>
      </c>
      <c r="AH2547" s="167"/>
      <c r="AI2547" s="202" t="s">
        <v>295</v>
      </c>
      <c r="AJ2547" s="151" t="str">
        <f t="shared" si="39"/>
        <v>PD&amp;C</v>
      </c>
      <c r="AK2547" s="151" t="b">
        <f>ISNUMBER(SEARCH("IRT",Table1[[#This Row],[Current_Status]]))</f>
        <v>0</v>
      </c>
      <c r="AL2547" s="152">
        <f>YEAR(Table1[[#This Row],[Project_Initiated]])</f>
        <v>2019</v>
      </c>
      <c r="AM2547" s="87">
        <v>43800</v>
      </c>
      <c r="AN2547" s="87" t="str">
        <f>IF(AND(Table1[[#This Row],[Completed Date]]&gt;="07/01/2019"+0,Table1[[#This Row],[Completed Date]]&lt;="6/30/2020"+0),"FY 19-20",IF(AND(Table1[[#This Row],[Completed Date]]&gt;="07/01/2018"+0,Table1[[#This Row],[Completed Date]]&lt;="6/30/2019"+0),"FY 18-19",""))</f>
        <v/>
      </c>
      <c r="AO2547" s="152" t="str">
        <f>IFERROR(FIND("R",Table1[[#This Row],[FS_Priority]]),"")</f>
        <v/>
      </c>
    </row>
    <row r="2548" spans="1:41" x14ac:dyDescent="0.25">
      <c r="A2548" s="220" t="s">
        <v>497</v>
      </c>
      <c r="B2548" s="220" t="s">
        <v>295</v>
      </c>
      <c r="C2548" s="220" t="s">
        <v>5423</v>
      </c>
      <c r="D2548" s="221" t="b">
        <v>0</v>
      </c>
      <c r="E2548" s="220" t="s">
        <v>4804</v>
      </c>
      <c r="F2548" s="220" t="s">
        <v>3580</v>
      </c>
      <c r="G2548" s="220" t="s">
        <v>295</v>
      </c>
      <c r="H2548" s="220" t="s">
        <v>1397</v>
      </c>
      <c r="I2548" s="220" t="s">
        <v>4183</v>
      </c>
      <c r="J2548" s="220" t="s">
        <v>2854</v>
      </c>
      <c r="K2548" s="220" t="s">
        <v>3793</v>
      </c>
      <c r="L2548" s="220" t="s">
        <v>332</v>
      </c>
      <c r="M2548" s="220" t="s">
        <v>4184</v>
      </c>
      <c r="N2548" s="220" t="s">
        <v>295</v>
      </c>
      <c r="O2548" s="220" t="s">
        <v>263</v>
      </c>
      <c r="Q2548" s="220" t="s">
        <v>295</v>
      </c>
      <c r="R2548" s="220" t="s">
        <v>320</v>
      </c>
      <c r="S2548" s="221" t="b">
        <v>0</v>
      </c>
      <c r="V2548" s="222">
        <v>42893</v>
      </c>
      <c r="W2548" s="220" t="s">
        <v>295</v>
      </c>
      <c r="X2548"/>
      <c r="Z2548" s="220" t="s">
        <v>295</v>
      </c>
      <c r="AC2548" s="220" t="s">
        <v>295</v>
      </c>
      <c r="AE2548" s="220" t="s">
        <v>257</v>
      </c>
      <c r="AF2548" s="220" t="s">
        <v>295</v>
      </c>
      <c r="AG2548" s="220" t="s">
        <v>295</v>
      </c>
      <c r="AH2548" s="222">
        <v>43560</v>
      </c>
      <c r="AI2548" s="220" t="s">
        <v>4939</v>
      </c>
      <c r="AJ2548" s="151" t="str">
        <f t="shared" si="39"/>
        <v>FS</v>
      </c>
      <c r="AK2548" s="151" t="b">
        <f>ISNUMBER(SEARCH("IRT",Table1[[#This Row],[Current_Status]]))</f>
        <v>0</v>
      </c>
      <c r="AL2548" s="152">
        <f>YEAR(Table1[[#This Row],[Project_Initiated]])</f>
        <v>2017</v>
      </c>
      <c r="AM2548" s="87">
        <v>43815</v>
      </c>
      <c r="AN2548" s="87" t="str">
        <f>IF(AND(Table1[[#This Row],[Completed Date]]&gt;="07/01/2019"+0,Table1[[#This Row],[Completed Date]]&lt;="6/30/2020"+0),"FY 19-20",IF(AND(Table1[[#This Row],[Completed Date]]&gt;="07/01/2018"+0,Table1[[#This Row],[Completed Date]]&lt;="6/30/2019"+0),"FY 18-19",""))</f>
        <v>FY 18-19</v>
      </c>
      <c r="AO2548" s="152" t="str">
        <f>IFERROR(FIND("R",Table1[[#This Row],[FS_Priority]]),"")</f>
        <v/>
      </c>
    </row>
    <row r="2549" spans="1:41" x14ac:dyDescent="0.25">
      <c r="A2549" s="220" t="s">
        <v>697</v>
      </c>
      <c r="B2549" s="220" t="s">
        <v>295</v>
      </c>
      <c r="C2549" s="220" t="s">
        <v>697</v>
      </c>
      <c r="D2549" s="221" t="b">
        <v>0</v>
      </c>
      <c r="E2549" s="220" t="s">
        <v>151</v>
      </c>
      <c r="F2549" s="220" t="s">
        <v>2801</v>
      </c>
      <c r="G2549" s="220" t="s">
        <v>295</v>
      </c>
      <c r="H2549" s="220" t="s">
        <v>544</v>
      </c>
      <c r="I2549" s="220" t="s">
        <v>3931</v>
      </c>
      <c r="J2549" s="220" t="s">
        <v>2838</v>
      </c>
      <c r="K2549" s="220" t="s">
        <v>4035</v>
      </c>
      <c r="L2549" s="220" t="s">
        <v>153</v>
      </c>
      <c r="M2549" s="220" t="s">
        <v>4040</v>
      </c>
      <c r="N2549" s="220" t="s">
        <v>295</v>
      </c>
      <c r="O2549" s="220" t="s">
        <v>243</v>
      </c>
      <c r="Q2549" s="220" t="s">
        <v>698</v>
      </c>
      <c r="R2549" s="220" t="s">
        <v>426</v>
      </c>
      <c r="S2549" s="221" t="b">
        <v>0</v>
      </c>
      <c r="V2549" s="222">
        <v>42859</v>
      </c>
      <c r="W2549" s="220" t="s">
        <v>295</v>
      </c>
      <c r="X2549"/>
      <c r="Z2549" s="220" t="s">
        <v>295</v>
      </c>
      <c r="AC2549" s="220" t="s">
        <v>699</v>
      </c>
      <c r="AE2549" s="220" t="s">
        <v>263</v>
      </c>
      <c r="AF2549" s="220" t="s">
        <v>295</v>
      </c>
      <c r="AG2549" s="220" t="s">
        <v>2884</v>
      </c>
      <c r="AH2549" s="222">
        <v>43395</v>
      </c>
      <c r="AI2549" s="220" t="s">
        <v>4939</v>
      </c>
      <c r="AJ2549" s="151" t="str">
        <f t="shared" si="39"/>
        <v>FS</v>
      </c>
      <c r="AK2549" s="151" t="b">
        <f>ISNUMBER(SEARCH("IRT",Table1[[#This Row],[Current_Status]]))</f>
        <v>0</v>
      </c>
      <c r="AL2549" s="152">
        <f>YEAR(Table1[[#This Row],[Project_Initiated]])</f>
        <v>2017</v>
      </c>
      <c r="AM2549" s="87">
        <v>43815</v>
      </c>
      <c r="AN2549" s="87" t="str">
        <f>IF(AND(Table1[[#This Row],[Completed Date]]&gt;="07/01/2019"+0,Table1[[#This Row],[Completed Date]]&lt;="6/30/2020"+0),"FY 19-20",IF(AND(Table1[[#This Row],[Completed Date]]&gt;="07/01/2018"+0,Table1[[#This Row],[Completed Date]]&lt;="6/30/2019"+0),"FY 18-19",""))</f>
        <v>FY 18-19</v>
      </c>
      <c r="AO2549" s="152" t="str">
        <f>IFERROR(FIND("R",Table1[[#This Row],[FS_Priority]]),"")</f>
        <v/>
      </c>
    </row>
    <row r="2550" spans="1:41" x14ac:dyDescent="0.25">
      <c r="A2550" s="220" t="s">
        <v>700</v>
      </c>
      <c r="B2550" s="220" t="s">
        <v>295</v>
      </c>
      <c r="C2550" s="220" t="s">
        <v>700</v>
      </c>
      <c r="D2550" s="221" t="b">
        <v>0</v>
      </c>
      <c r="E2550" s="220" t="s">
        <v>151</v>
      </c>
      <c r="F2550" s="220" t="s">
        <v>3463</v>
      </c>
      <c r="G2550" s="220" t="s">
        <v>295</v>
      </c>
      <c r="H2550" s="220" t="s">
        <v>480</v>
      </c>
      <c r="I2550" s="220" t="s">
        <v>309</v>
      </c>
      <c r="J2550" s="220" t="s">
        <v>2838</v>
      </c>
      <c r="K2550" s="220" t="s">
        <v>4035</v>
      </c>
      <c r="L2550" s="220" t="s">
        <v>153</v>
      </c>
      <c r="M2550" s="220" t="s">
        <v>4040</v>
      </c>
      <c r="N2550" s="220" t="s">
        <v>295</v>
      </c>
      <c r="O2550" s="220" t="s">
        <v>263</v>
      </c>
      <c r="Q2550" s="220" t="s">
        <v>295</v>
      </c>
      <c r="R2550" s="220" t="s">
        <v>295</v>
      </c>
      <c r="S2550" s="221" t="b">
        <v>0</v>
      </c>
      <c r="V2550" s="222">
        <v>43164</v>
      </c>
      <c r="W2550" s="220" t="s">
        <v>295</v>
      </c>
      <c r="X2550"/>
      <c r="Z2550" s="220" t="s">
        <v>295</v>
      </c>
      <c r="AC2550" s="220" t="s">
        <v>4860</v>
      </c>
      <c r="AE2550" s="220" t="s">
        <v>263</v>
      </c>
      <c r="AF2550" s="220" t="s">
        <v>295</v>
      </c>
      <c r="AG2550" s="220" t="s">
        <v>2884</v>
      </c>
      <c r="AH2550" s="222">
        <v>43293</v>
      </c>
      <c r="AI2550" s="220" t="s">
        <v>4939</v>
      </c>
      <c r="AJ2550" s="151" t="str">
        <f t="shared" si="39"/>
        <v>FS</v>
      </c>
      <c r="AK2550" s="151" t="b">
        <f>ISNUMBER(SEARCH("IRT",Table1[[#This Row],[Current_Status]]))</f>
        <v>0</v>
      </c>
      <c r="AL2550" s="152">
        <f>YEAR(Table1[[#This Row],[Project_Initiated]])</f>
        <v>2018</v>
      </c>
      <c r="AM2550" s="87">
        <v>43815</v>
      </c>
      <c r="AN2550" s="87" t="str">
        <f>IF(AND(Table1[[#This Row],[Completed Date]]&gt;="07/01/2019"+0,Table1[[#This Row],[Completed Date]]&lt;="6/30/2020"+0),"FY 19-20",IF(AND(Table1[[#This Row],[Completed Date]]&gt;="07/01/2018"+0,Table1[[#This Row],[Completed Date]]&lt;="6/30/2019"+0),"FY 18-19",""))</f>
        <v>FY 18-19</v>
      </c>
      <c r="AO2550" s="152" t="str">
        <f>IFERROR(FIND("R",Table1[[#This Row],[FS_Priority]]),"")</f>
        <v/>
      </c>
    </row>
    <row r="2551" spans="1:41" x14ac:dyDescent="0.25">
      <c r="A2551" s="220" t="s">
        <v>702</v>
      </c>
      <c r="B2551" s="220" t="s">
        <v>295</v>
      </c>
      <c r="C2551" s="220" t="s">
        <v>702</v>
      </c>
      <c r="D2551" s="221" t="b">
        <v>0</v>
      </c>
      <c r="E2551" s="220" t="s">
        <v>151</v>
      </c>
      <c r="F2551" s="220" t="s">
        <v>3449</v>
      </c>
      <c r="G2551" s="220" t="s">
        <v>295</v>
      </c>
      <c r="H2551" s="220" t="s">
        <v>480</v>
      </c>
      <c r="I2551" s="220" t="s">
        <v>4057</v>
      </c>
      <c r="J2551" s="220" t="s">
        <v>2838</v>
      </c>
      <c r="K2551" s="220" t="s">
        <v>4035</v>
      </c>
      <c r="L2551" s="220" t="s">
        <v>153</v>
      </c>
      <c r="M2551" s="220" t="s">
        <v>4040</v>
      </c>
      <c r="N2551" s="220" t="s">
        <v>295</v>
      </c>
      <c r="O2551" s="220" t="s">
        <v>263</v>
      </c>
      <c r="Q2551" s="220" t="s">
        <v>295</v>
      </c>
      <c r="R2551" s="220" t="s">
        <v>295</v>
      </c>
      <c r="S2551" s="221" t="b">
        <v>0</v>
      </c>
      <c r="V2551" s="222">
        <v>42927</v>
      </c>
      <c r="W2551" s="220" t="s">
        <v>295</v>
      </c>
      <c r="X2551"/>
      <c r="Z2551" s="220" t="s">
        <v>295</v>
      </c>
      <c r="AC2551" s="220" t="s">
        <v>4862</v>
      </c>
      <c r="AE2551" s="220" t="s">
        <v>263</v>
      </c>
      <c r="AF2551" s="220" t="s">
        <v>295</v>
      </c>
      <c r="AG2551" s="220" t="s">
        <v>2884</v>
      </c>
      <c r="AH2551" s="223">
        <v>43293</v>
      </c>
      <c r="AI2551" s="220" t="s">
        <v>4939</v>
      </c>
      <c r="AJ2551" s="151" t="str">
        <f t="shared" si="39"/>
        <v>FS</v>
      </c>
      <c r="AK2551" s="151" t="b">
        <f>ISNUMBER(SEARCH("IRT",Table1[[#This Row],[Current_Status]]))</f>
        <v>0</v>
      </c>
      <c r="AL2551" s="152">
        <f>YEAR(Table1[[#This Row],[Project_Initiated]])</f>
        <v>2017</v>
      </c>
      <c r="AM2551" s="87">
        <v>43815</v>
      </c>
      <c r="AN2551" s="87" t="str">
        <f>IF(AND(Table1[[#This Row],[Completed Date]]&gt;="07/01/2019"+0,Table1[[#This Row],[Completed Date]]&lt;="6/30/2020"+0),"FY 19-20",IF(AND(Table1[[#This Row],[Completed Date]]&gt;="07/01/2018"+0,Table1[[#This Row],[Completed Date]]&lt;="6/30/2019"+0),"FY 18-19",""))</f>
        <v>FY 18-19</v>
      </c>
      <c r="AO2551" s="152" t="str">
        <f>IFERROR(FIND("R",Table1[[#This Row],[FS_Priority]]),"")</f>
        <v/>
      </c>
    </row>
    <row r="2552" spans="1:41" x14ac:dyDescent="0.25">
      <c r="A2552" s="220" t="s">
        <v>704</v>
      </c>
      <c r="B2552" s="220" t="s">
        <v>295</v>
      </c>
      <c r="C2552" s="220" t="s">
        <v>704</v>
      </c>
      <c r="D2552" s="221" t="b">
        <v>0</v>
      </c>
      <c r="E2552" s="220" t="s">
        <v>151</v>
      </c>
      <c r="F2552" s="220" t="s">
        <v>3448</v>
      </c>
      <c r="G2552" s="220" t="s">
        <v>295</v>
      </c>
      <c r="H2552" s="220" t="s">
        <v>480</v>
      </c>
      <c r="I2552" s="220" t="s">
        <v>302</v>
      </c>
      <c r="J2552" s="220" t="s">
        <v>2838</v>
      </c>
      <c r="K2552" s="220" t="s">
        <v>4035</v>
      </c>
      <c r="L2552" s="220" t="s">
        <v>153</v>
      </c>
      <c r="M2552" s="220" t="s">
        <v>4040</v>
      </c>
      <c r="N2552" s="220" t="s">
        <v>295</v>
      </c>
      <c r="O2552" s="220" t="s">
        <v>263</v>
      </c>
      <c r="Q2552" s="220" t="s">
        <v>295</v>
      </c>
      <c r="R2552" s="220" t="s">
        <v>295</v>
      </c>
      <c r="S2552" s="221" t="b">
        <v>0</v>
      </c>
      <c r="V2552" s="222">
        <v>42927</v>
      </c>
      <c r="W2552" s="220" t="s">
        <v>295</v>
      </c>
      <c r="X2552"/>
      <c r="Z2552" s="220" t="s">
        <v>295</v>
      </c>
      <c r="AC2552" s="220" t="s">
        <v>705</v>
      </c>
      <c r="AE2552" s="220" t="s">
        <v>263</v>
      </c>
      <c r="AF2552" s="220" t="s">
        <v>295</v>
      </c>
      <c r="AG2552" s="220" t="s">
        <v>2884</v>
      </c>
      <c r="AH2552" s="222">
        <v>43292</v>
      </c>
      <c r="AI2552" s="220" t="s">
        <v>4939</v>
      </c>
      <c r="AJ2552" s="151" t="str">
        <f t="shared" si="39"/>
        <v>FS</v>
      </c>
      <c r="AK2552" s="151" t="b">
        <f>ISNUMBER(SEARCH("IRT",Table1[[#This Row],[Current_Status]]))</f>
        <v>0</v>
      </c>
      <c r="AL2552" s="152">
        <f>YEAR(Table1[[#This Row],[Project_Initiated]])</f>
        <v>2017</v>
      </c>
      <c r="AM2552" s="87">
        <v>43815</v>
      </c>
      <c r="AN2552" s="87" t="str">
        <f>IF(AND(Table1[[#This Row],[Completed Date]]&gt;="07/01/2019"+0,Table1[[#This Row],[Completed Date]]&lt;="6/30/2020"+0),"FY 19-20",IF(AND(Table1[[#This Row],[Completed Date]]&gt;="07/01/2018"+0,Table1[[#This Row],[Completed Date]]&lt;="6/30/2019"+0),"FY 18-19",""))</f>
        <v>FY 18-19</v>
      </c>
      <c r="AO2552" s="152" t="str">
        <f>IFERROR(FIND("R",Table1[[#This Row],[FS_Priority]]),"")</f>
        <v/>
      </c>
    </row>
    <row r="2553" spans="1:41" x14ac:dyDescent="0.25">
      <c r="A2553" s="220" t="s">
        <v>707</v>
      </c>
      <c r="B2553" s="220" t="s">
        <v>295</v>
      </c>
      <c r="C2553" s="220" t="s">
        <v>707</v>
      </c>
      <c r="D2553" s="221" t="b">
        <v>0</v>
      </c>
      <c r="E2553" s="220" t="s">
        <v>151</v>
      </c>
      <c r="F2553" s="220" t="s">
        <v>3446</v>
      </c>
      <c r="G2553" s="220" t="s">
        <v>295</v>
      </c>
      <c r="H2553" s="220" t="s">
        <v>480</v>
      </c>
      <c r="I2553" s="220" t="s">
        <v>3792</v>
      </c>
      <c r="J2553" s="220" t="s">
        <v>2838</v>
      </c>
      <c r="K2553" s="220" t="s">
        <v>4035</v>
      </c>
      <c r="L2553" s="220" t="s">
        <v>153</v>
      </c>
      <c r="M2553" s="220" t="s">
        <v>4040</v>
      </c>
      <c r="N2553" s="220" t="s">
        <v>295</v>
      </c>
      <c r="O2553" s="220" t="s">
        <v>263</v>
      </c>
      <c r="Q2553" s="220" t="s">
        <v>295</v>
      </c>
      <c r="R2553" s="220" t="s">
        <v>295</v>
      </c>
      <c r="S2553" s="221" t="b">
        <v>0</v>
      </c>
      <c r="V2553" s="222">
        <v>42927</v>
      </c>
      <c r="W2553" s="220" t="s">
        <v>295</v>
      </c>
      <c r="X2553"/>
      <c r="Z2553" s="220" t="s">
        <v>295</v>
      </c>
      <c r="AC2553" s="220" t="s">
        <v>2791</v>
      </c>
      <c r="AD2553" s="167"/>
      <c r="AE2553" s="220" t="s">
        <v>263</v>
      </c>
      <c r="AF2553" s="220" t="s">
        <v>295</v>
      </c>
      <c r="AG2553" s="220" t="s">
        <v>2884</v>
      </c>
      <c r="AH2553" s="223">
        <v>43412</v>
      </c>
      <c r="AI2553" s="220" t="s">
        <v>4939</v>
      </c>
      <c r="AJ2553" s="151" t="str">
        <f t="shared" si="39"/>
        <v>FS</v>
      </c>
      <c r="AK2553" s="151" t="b">
        <f>ISNUMBER(SEARCH("IRT",Table1[[#This Row],[Current_Status]]))</f>
        <v>0</v>
      </c>
      <c r="AL2553" s="152">
        <f>YEAR(Table1[[#This Row],[Project_Initiated]])</f>
        <v>2017</v>
      </c>
      <c r="AM2553" s="87">
        <v>43815</v>
      </c>
      <c r="AN2553" s="87" t="str">
        <f>IF(AND(Table1[[#This Row],[Completed Date]]&gt;="07/01/2019"+0,Table1[[#This Row],[Completed Date]]&lt;="6/30/2020"+0),"FY 19-20",IF(AND(Table1[[#This Row],[Completed Date]]&gt;="07/01/2018"+0,Table1[[#This Row],[Completed Date]]&lt;="6/30/2019"+0),"FY 18-19",""))</f>
        <v>FY 18-19</v>
      </c>
      <c r="AO2553" s="152" t="str">
        <f>IFERROR(FIND("R",Table1[[#This Row],[FS_Priority]]),"")</f>
        <v/>
      </c>
    </row>
    <row r="2554" spans="1:41" x14ac:dyDescent="0.25">
      <c r="A2554" s="220" t="s">
        <v>709</v>
      </c>
      <c r="B2554" s="220" t="s">
        <v>295</v>
      </c>
      <c r="C2554" s="220" t="s">
        <v>709</v>
      </c>
      <c r="D2554" s="221" t="b">
        <v>0</v>
      </c>
      <c r="E2554" s="220" t="s">
        <v>4804</v>
      </c>
      <c r="F2554" s="220" t="s">
        <v>3268</v>
      </c>
      <c r="G2554" s="220" t="s">
        <v>295</v>
      </c>
      <c r="H2554" s="220" t="s">
        <v>710</v>
      </c>
      <c r="I2554" s="220" t="s">
        <v>3792</v>
      </c>
      <c r="J2554" s="220" t="s">
        <v>3773</v>
      </c>
      <c r="K2554" s="220" t="s">
        <v>3793</v>
      </c>
      <c r="L2554" s="220" t="s">
        <v>332</v>
      </c>
      <c r="M2554" s="220" t="s">
        <v>3794</v>
      </c>
      <c r="N2554" s="220" t="s">
        <v>295</v>
      </c>
      <c r="O2554" s="220" t="s">
        <v>257</v>
      </c>
      <c r="Q2554" s="220" t="s">
        <v>295</v>
      </c>
      <c r="R2554" s="220" t="s">
        <v>320</v>
      </c>
      <c r="S2554" s="221" t="b">
        <v>0</v>
      </c>
      <c r="V2554" s="222">
        <v>42986</v>
      </c>
      <c r="W2554" s="220" t="s">
        <v>295</v>
      </c>
      <c r="X2554"/>
      <c r="Z2554" s="220" t="s">
        <v>295</v>
      </c>
      <c r="AC2554" s="220" t="s">
        <v>2772</v>
      </c>
      <c r="AE2554" s="220" t="s">
        <v>257</v>
      </c>
      <c r="AF2554" s="220" t="s">
        <v>295</v>
      </c>
      <c r="AG2554" s="220" t="s">
        <v>2884</v>
      </c>
      <c r="AH2554" s="222">
        <v>43484</v>
      </c>
      <c r="AI2554" s="220" t="s">
        <v>4939</v>
      </c>
      <c r="AJ2554" s="151" t="str">
        <f t="shared" si="39"/>
        <v>FS</v>
      </c>
      <c r="AK2554" s="151" t="b">
        <f>ISNUMBER(SEARCH("IRT",Table1[[#This Row],[Current_Status]]))</f>
        <v>0</v>
      </c>
      <c r="AL2554" s="152">
        <f>YEAR(Table1[[#This Row],[Project_Initiated]])</f>
        <v>2017</v>
      </c>
      <c r="AM2554" s="87">
        <v>43815</v>
      </c>
      <c r="AN2554" s="87" t="str">
        <f>IF(AND(Table1[[#This Row],[Completed Date]]&gt;="07/01/2019"+0,Table1[[#This Row],[Completed Date]]&lt;="6/30/2020"+0),"FY 19-20",IF(AND(Table1[[#This Row],[Completed Date]]&gt;="07/01/2018"+0,Table1[[#This Row],[Completed Date]]&lt;="6/30/2019"+0),"FY 18-19",""))</f>
        <v>FY 18-19</v>
      </c>
      <c r="AO2554" s="152" t="str">
        <f>IFERROR(FIND("R",Table1[[#This Row],[FS_Priority]]),"")</f>
        <v/>
      </c>
    </row>
    <row r="2555" spans="1:41" x14ac:dyDescent="0.25">
      <c r="A2555" s="220" t="s">
        <v>711</v>
      </c>
      <c r="B2555" s="220" t="s">
        <v>295</v>
      </c>
      <c r="C2555" s="220" t="s">
        <v>711</v>
      </c>
      <c r="D2555" s="221" t="b">
        <v>0</v>
      </c>
      <c r="E2555" s="220" t="s">
        <v>4804</v>
      </c>
      <c r="F2555" s="220" t="s">
        <v>3288</v>
      </c>
      <c r="G2555" s="220" t="s">
        <v>295</v>
      </c>
      <c r="H2555" s="220" t="s">
        <v>359</v>
      </c>
      <c r="I2555" s="220" t="s">
        <v>3817</v>
      </c>
      <c r="J2555" s="220" t="s">
        <v>2854</v>
      </c>
      <c r="K2555" s="220" t="s">
        <v>3793</v>
      </c>
      <c r="L2555" s="220" t="s">
        <v>332</v>
      </c>
      <c r="M2555" s="220" t="s">
        <v>3794</v>
      </c>
      <c r="N2555" s="220" t="s">
        <v>295</v>
      </c>
      <c r="O2555" s="220" t="s">
        <v>257</v>
      </c>
      <c r="Q2555" s="220" t="s">
        <v>643</v>
      </c>
      <c r="R2555" s="220" t="s">
        <v>259</v>
      </c>
      <c r="S2555" s="221" t="b">
        <v>0</v>
      </c>
      <c r="V2555" s="222">
        <v>42986</v>
      </c>
      <c r="W2555" s="220" t="s">
        <v>295</v>
      </c>
      <c r="X2555"/>
      <c r="Z2555" s="220" t="s">
        <v>295</v>
      </c>
      <c r="AC2555" s="220" t="s">
        <v>712</v>
      </c>
      <c r="AE2555" s="220" t="s">
        <v>257</v>
      </c>
      <c r="AF2555" s="220" t="s">
        <v>295</v>
      </c>
      <c r="AG2555" s="220" t="s">
        <v>2884</v>
      </c>
      <c r="AH2555" s="222">
        <v>43259</v>
      </c>
      <c r="AI2555" s="220" t="s">
        <v>4939</v>
      </c>
      <c r="AJ2555" s="151" t="str">
        <f t="shared" si="39"/>
        <v>FS</v>
      </c>
      <c r="AK2555" s="151" t="b">
        <f>ISNUMBER(SEARCH("IRT",Table1[[#This Row],[Current_Status]]))</f>
        <v>0</v>
      </c>
      <c r="AL2555" s="152">
        <f>YEAR(Table1[[#This Row],[Project_Initiated]])</f>
        <v>2017</v>
      </c>
      <c r="AM2555" s="87">
        <v>43815</v>
      </c>
      <c r="AN2555" s="87" t="str">
        <f>IF(AND(Table1[[#This Row],[Completed Date]]&gt;="07/01/2019"+0,Table1[[#This Row],[Completed Date]]&lt;="6/30/2020"+0),"FY 19-20",IF(AND(Table1[[#This Row],[Completed Date]]&gt;="07/01/2018"+0,Table1[[#This Row],[Completed Date]]&lt;="6/30/2019"+0),"FY 18-19",""))</f>
        <v/>
      </c>
      <c r="AO2555" s="152" t="str">
        <f>IFERROR(FIND("R",Table1[[#This Row],[FS_Priority]]),"")</f>
        <v/>
      </c>
    </row>
    <row r="2556" spans="1:41" x14ac:dyDescent="0.25">
      <c r="A2556" s="220" t="s">
        <v>425</v>
      </c>
      <c r="B2556" s="220" t="s">
        <v>295</v>
      </c>
      <c r="C2556" s="220" t="s">
        <v>425</v>
      </c>
      <c r="D2556" s="221" t="b">
        <v>0</v>
      </c>
      <c r="E2556" s="220" t="s">
        <v>151</v>
      </c>
      <c r="F2556" s="220" t="s">
        <v>3506</v>
      </c>
      <c r="G2556" s="220" t="s">
        <v>295</v>
      </c>
      <c r="H2556" s="220" t="s">
        <v>556</v>
      </c>
      <c r="I2556" s="220" t="s">
        <v>295</v>
      </c>
      <c r="J2556" s="220" t="s">
        <v>2838</v>
      </c>
      <c r="K2556" s="220" t="s">
        <v>4035</v>
      </c>
      <c r="L2556" s="220" t="s">
        <v>153</v>
      </c>
      <c r="M2556" s="220" t="s">
        <v>4094</v>
      </c>
      <c r="N2556" s="220" t="s">
        <v>295</v>
      </c>
      <c r="O2556" s="220" t="s">
        <v>263</v>
      </c>
      <c r="Q2556" s="220" t="s">
        <v>426</v>
      </c>
      <c r="R2556" s="220" t="s">
        <v>401</v>
      </c>
      <c r="S2556" s="221" t="b">
        <v>0</v>
      </c>
      <c r="V2556" s="222">
        <v>42986</v>
      </c>
      <c r="W2556" s="220" t="s">
        <v>295</v>
      </c>
      <c r="X2556"/>
      <c r="Z2556" s="220" t="s">
        <v>295</v>
      </c>
      <c r="AC2556" s="220" t="s">
        <v>3153</v>
      </c>
      <c r="AD2556" s="167"/>
      <c r="AE2556" s="220" t="s">
        <v>263</v>
      </c>
      <c r="AF2556" s="220" t="s">
        <v>5112</v>
      </c>
      <c r="AG2556" s="220" t="s">
        <v>2884</v>
      </c>
      <c r="AH2556" s="222">
        <v>43574</v>
      </c>
      <c r="AI2556" s="220" t="s">
        <v>4939</v>
      </c>
      <c r="AJ2556" s="151" t="str">
        <f t="shared" si="39"/>
        <v>FS</v>
      </c>
      <c r="AK2556" s="151" t="b">
        <f>ISNUMBER(SEARCH("IRT",Table1[[#This Row],[Current_Status]]))</f>
        <v>0</v>
      </c>
      <c r="AL2556" s="152">
        <f>YEAR(Table1[[#This Row],[Project_Initiated]])</f>
        <v>2017</v>
      </c>
      <c r="AM2556" s="87">
        <v>43815</v>
      </c>
      <c r="AN2556" s="87" t="str">
        <f>IF(AND(Table1[[#This Row],[Completed Date]]&gt;="07/01/2019"+0,Table1[[#This Row],[Completed Date]]&lt;="6/30/2020"+0),"FY 19-20",IF(AND(Table1[[#This Row],[Completed Date]]&gt;="07/01/2018"+0,Table1[[#This Row],[Completed Date]]&lt;="6/30/2019"+0),"FY 18-19",""))</f>
        <v>FY 18-19</v>
      </c>
      <c r="AO2556" s="152" t="str">
        <f>IFERROR(FIND("R",Table1[[#This Row],[FS_Priority]]),"")</f>
        <v/>
      </c>
    </row>
    <row r="2557" spans="1:41" x14ac:dyDescent="0.25">
      <c r="A2557" s="220" t="s">
        <v>713</v>
      </c>
      <c r="B2557" s="220" t="s">
        <v>295</v>
      </c>
      <c r="C2557" s="220" t="s">
        <v>713</v>
      </c>
      <c r="D2557" s="221" t="b">
        <v>0</v>
      </c>
      <c r="E2557" s="220" t="s">
        <v>4804</v>
      </c>
      <c r="F2557" s="220" t="s">
        <v>3272</v>
      </c>
      <c r="G2557" s="220" t="s">
        <v>295</v>
      </c>
      <c r="H2557" s="220" t="s">
        <v>710</v>
      </c>
      <c r="I2557" s="220" t="s">
        <v>3792</v>
      </c>
      <c r="J2557" s="220" t="s">
        <v>3773</v>
      </c>
      <c r="K2557" s="220" t="s">
        <v>3793</v>
      </c>
      <c r="L2557" s="220" t="s">
        <v>332</v>
      </c>
      <c r="M2557" s="220" t="s">
        <v>3794</v>
      </c>
      <c r="N2557" s="220" t="s">
        <v>295</v>
      </c>
      <c r="O2557" s="220" t="s">
        <v>257</v>
      </c>
      <c r="Q2557" s="220" t="s">
        <v>295</v>
      </c>
      <c r="R2557" s="220" t="s">
        <v>264</v>
      </c>
      <c r="S2557" s="221" t="b">
        <v>0</v>
      </c>
      <c r="V2557" s="222">
        <v>42992</v>
      </c>
      <c r="W2557" s="220" t="s">
        <v>295</v>
      </c>
      <c r="X2557"/>
      <c r="Z2557" s="220" t="s">
        <v>295</v>
      </c>
      <c r="AC2557" s="220" t="s">
        <v>714</v>
      </c>
      <c r="AE2557" s="220" t="s">
        <v>257</v>
      </c>
      <c r="AF2557" s="220" t="s">
        <v>295</v>
      </c>
      <c r="AG2557" s="220" t="s">
        <v>2884</v>
      </c>
      <c r="AH2557" s="222">
        <v>43484</v>
      </c>
      <c r="AI2557" s="220" t="s">
        <v>4939</v>
      </c>
      <c r="AJ2557" s="151" t="str">
        <f t="shared" si="39"/>
        <v>FS</v>
      </c>
      <c r="AK2557" s="151" t="b">
        <f>ISNUMBER(SEARCH("IRT",Table1[[#This Row],[Current_Status]]))</f>
        <v>0</v>
      </c>
      <c r="AL2557" s="152">
        <f>YEAR(Table1[[#This Row],[Project_Initiated]])</f>
        <v>2017</v>
      </c>
      <c r="AM2557" s="87">
        <v>43815</v>
      </c>
      <c r="AN2557" s="87" t="str">
        <f>IF(AND(Table1[[#This Row],[Completed Date]]&gt;="07/01/2019"+0,Table1[[#This Row],[Completed Date]]&lt;="6/30/2020"+0),"FY 19-20",IF(AND(Table1[[#This Row],[Completed Date]]&gt;="07/01/2018"+0,Table1[[#This Row],[Completed Date]]&lt;="6/30/2019"+0),"FY 18-19",""))</f>
        <v>FY 18-19</v>
      </c>
      <c r="AO2557" s="152" t="str">
        <f>IFERROR(FIND("R",Table1[[#This Row],[FS_Priority]]),"")</f>
        <v/>
      </c>
    </row>
    <row r="2558" spans="1:41" x14ac:dyDescent="0.25">
      <c r="A2558" s="220" t="s">
        <v>715</v>
      </c>
      <c r="B2558" s="220" t="s">
        <v>295</v>
      </c>
      <c r="C2558" s="220" t="s">
        <v>715</v>
      </c>
      <c r="D2558" s="221" t="b">
        <v>0</v>
      </c>
      <c r="E2558" s="220" t="s">
        <v>141</v>
      </c>
      <c r="F2558" s="220" t="s">
        <v>3381</v>
      </c>
      <c r="G2558" s="220" t="s">
        <v>295</v>
      </c>
      <c r="H2558" s="220" t="s">
        <v>529</v>
      </c>
      <c r="I2558" s="220" t="s">
        <v>295</v>
      </c>
      <c r="J2558" s="220" t="s">
        <v>2838</v>
      </c>
      <c r="K2558" s="220" t="s">
        <v>3951</v>
      </c>
      <c r="L2558" s="220" t="s">
        <v>381</v>
      </c>
      <c r="M2558" s="220" t="s">
        <v>3965</v>
      </c>
      <c r="N2558" s="220" t="s">
        <v>295</v>
      </c>
      <c r="O2558" s="220" t="s">
        <v>611</v>
      </c>
      <c r="Q2558" s="220" t="s">
        <v>295</v>
      </c>
      <c r="R2558" s="220" t="s">
        <v>295</v>
      </c>
      <c r="S2558" s="221" t="b">
        <v>0</v>
      </c>
      <c r="V2558" s="222">
        <v>42993</v>
      </c>
      <c r="W2558" s="220" t="s">
        <v>295</v>
      </c>
      <c r="X2558"/>
      <c r="Z2558" s="220" t="s">
        <v>295</v>
      </c>
      <c r="AC2558" s="220" t="s">
        <v>716</v>
      </c>
      <c r="AD2558" s="167"/>
      <c r="AE2558" s="220" t="s">
        <v>257</v>
      </c>
      <c r="AF2558" s="220" t="s">
        <v>295</v>
      </c>
      <c r="AG2558" s="220" t="s">
        <v>2884</v>
      </c>
      <c r="AH2558" s="222">
        <v>43294</v>
      </c>
      <c r="AI2558" s="220" t="s">
        <v>4939</v>
      </c>
      <c r="AJ2558" s="151" t="str">
        <f t="shared" si="39"/>
        <v>FS</v>
      </c>
      <c r="AK2558" s="151" t="b">
        <f>ISNUMBER(SEARCH("IRT",Table1[[#This Row],[Current_Status]]))</f>
        <v>0</v>
      </c>
      <c r="AL2558" s="152">
        <f>YEAR(Table1[[#This Row],[Project_Initiated]])</f>
        <v>2017</v>
      </c>
      <c r="AM2558" s="87">
        <v>43815</v>
      </c>
      <c r="AN2558" s="87" t="str">
        <f>IF(AND(Table1[[#This Row],[Completed Date]]&gt;="07/01/2019"+0,Table1[[#This Row],[Completed Date]]&lt;="6/30/2020"+0),"FY 19-20",IF(AND(Table1[[#This Row],[Completed Date]]&gt;="07/01/2018"+0,Table1[[#This Row],[Completed Date]]&lt;="6/30/2019"+0),"FY 18-19",""))</f>
        <v>FY 18-19</v>
      </c>
      <c r="AO2558" s="152" t="str">
        <f>IFERROR(FIND("R",Table1[[#This Row],[FS_Priority]]),"")</f>
        <v/>
      </c>
    </row>
    <row r="2559" spans="1:41" x14ac:dyDescent="0.25">
      <c r="A2559" s="220" t="s">
        <v>718</v>
      </c>
      <c r="B2559" s="220" t="s">
        <v>295</v>
      </c>
      <c r="C2559" s="220" t="s">
        <v>718</v>
      </c>
      <c r="D2559" s="221" t="b">
        <v>0</v>
      </c>
      <c r="E2559" s="220" t="s">
        <v>151</v>
      </c>
      <c r="F2559" s="220" t="s">
        <v>3440</v>
      </c>
      <c r="G2559" s="220" t="s">
        <v>295</v>
      </c>
      <c r="H2559" s="220" t="s">
        <v>575</v>
      </c>
      <c r="I2559" s="220" t="s">
        <v>4067</v>
      </c>
      <c r="J2559" s="220" t="s">
        <v>2838</v>
      </c>
      <c r="K2559" s="220" t="s">
        <v>4035</v>
      </c>
      <c r="L2559" s="220" t="s">
        <v>153</v>
      </c>
      <c r="M2559" s="220" t="s">
        <v>4059</v>
      </c>
      <c r="N2559" s="220" t="s">
        <v>295</v>
      </c>
      <c r="O2559" s="220" t="s">
        <v>263</v>
      </c>
      <c r="Q2559" s="220" t="s">
        <v>295</v>
      </c>
      <c r="R2559" s="220" t="s">
        <v>295</v>
      </c>
      <c r="S2559" s="221" t="b">
        <v>0</v>
      </c>
      <c r="V2559" s="222">
        <v>43090</v>
      </c>
      <c r="W2559" s="220" t="s">
        <v>295</v>
      </c>
      <c r="X2559"/>
      <c r="Z2559" s="220" t="s">
        <v>295</v>
      </c>
      <c r="AC2559" s="220" t="s">
        <v>719</v>
      </c>
      <c r="AD2559" s="167"/>
      <c r="AE2559" s="220" t="s">
        <v>263</v>
      </c>
      <c r="AF2559" s="220" t="s">
        <v>295</v>
      </c>
      <c r="AG2559" s="220" t="s">
        <v>2884</v>
      </c>
      <c r="AH2559" s="222">
        <v>43353</v>
      </c>
      <c r="AI2559" s="220" t="s">
        <v>4938</v>
      </c>
      <c r="AJ2559" s="151" t="str">
        <f t="shared" si="39"/>
        <v>FS</v>
      </c>
      <c r="AK2559" s="151" t="b">
        <f>ISNUMBER(SEARCH("IRT",Table1[[#This Row],[Current_Status]]))</f>
        <v>0</v>
      </c>
      <c r="AL2559" s="152">
        <f>YEAR(Table1[[#This Row],[Project_Initiated]])</f>
        <v>2017</v>
      </c>
      <c r="AM2559" s="87">
        <v>43815</v>
      </c>
      <c r="AN2559" s="87" t="str">
        <f>IF(AND(Table1[[#This Row],[Completed Date]]&gt;="07/01/2019"+0,Table1[[#This Row],[Completed Date]]&lt;="6/30/2020"+0),"FY 19-20",IF(AND(Table1[[#This Row],[Completed Date]]&gt;="07/01/2018"+0,Table1[[#This Row],[Completed Date]]&lt;="6/30/2019"+0),"FY 18-19",""))</f>
        <v>FY 18-19</v>
      </c>
      <c r="AO2559" s="152" t="str">
        <f>IFERROR(FIND("R",Table1[[#This Row],[FS_Priority]]),"")</f>
        <v/>
      </c>
    </row>
    <row r="2560" spans="1:41" x14ac:dyDescent="0.25">
      <c r="A2560" s="220" t="s">
        <v>721</v>
      </c>
      <c r="B2560" s="220" t="s">
        <v>295</v>
      </c>
      <c r="C2560" s="220" t="s">
        <v>721</v>
      </c>
      <c r="D2560" s="221" t="b">
        <v>0</v>
      </c>
      <c r="E2560" s="220" t="s">
        <v>151</v>
      </c>
      <c r="F2560" s="220" t="s">
        <v>3467</v>
      </c>
      <c r="G2560" s="220" t="s">
        <v>295</v>
      </c>
      <c r="H2560" s="220" t="s">
        <v>548</v>
      </c>
      <c r="I2560" s="220" t="s">
        <v>4058</v>
      </c>
      <c r="J2560" s="220" t="s">
        <v>2838</v>
      </c>
      <c r="K2560" s="220" t="s">
        <v>4035</v>
      </c>
      <c r="L2560" s="220" t="s">
        <v>153</v>
      </c>
      <c r="M2560" s="220" t="s">
        <v>4059</v>
      </c>
      <c r="N2560" s="220" t="s">
        <v>295</v>
      </c>
      <c r="O2560" s="220" t="s">
        <v>263</v>
      </c>
      <c r="Q2560" s="220" t="s">
        <v>295</v>
      </c>
      <c r="R2560" s="220" t="s">
        <v>323</v>
      </c>
      <c r="S2560" s="221" t="b">
        <v>0</v>
      </c>
      <c r="V2560" s="222">
        <v>42998</v>
      </c>
      <c r="W2560" s="220" t="s">
        <v>295</v>
      </c>
      <c r="X2560"/>
      <c r="Z2560" s="220" t="s">
        <v>295</v>
      </c>
      <c r="AC2560" s="220" t="s">
        <v>722</v>
      </c>
      <c r="AE2560" s="220" t="s">
        <v>263</v>
      </c>
      <c r="AF2560" s="220" t="s">
        <v>295</v>
      </c>
      <c r="AG2560" s="220" t="s">
        <v>2884</v>
      </c>
      <c r="AH2560" s="222">
        <v>43306</v>
      </c>
      <c r="AI2560" s="220" t="s">
        <v>4938</v>
      </c>
      <c r="AJ2560" s="151" t="str">
        <f t="shared" si="39"/>
        <v>FS</v>
      </c>
      <c r="AK2560" s="151" t="b">
        <f>ISNUMBER(SEARCH("IRT",Table1[[#This Row],[Current_Status]]))</f>
        <v>0</v>
      </c>
      <c r="AL2560" s="152">
        <f>YEAR(Table1[[#This Row],[Project_Initiated]])</f>
        <v>2017</v>
      </c>
      <c r="AM2560" s="87">
        <v>43815</v>
      </c>
      <c r="AN2560" s="87" t="str">
        <f>IF(AND(Table1[[#This Row],[Completed Date]]&gt;="07/01/2019"+0,Table1[[#This Row],[Completed Date]]&lt;="6/30/2020"+0),"FY 19-20",IF(AND(Table1[[#This Row],[Completed Date]]&gt;="07/01/2018"+0,Table1[[#This Row],[Completed Date]]&lt;="6/30/2019"+0),"FY 18-19",""))</f>
        <v>FY 18-19</v>
      </c>
      <c r="AO2560" s="152" t="str">
        <f>IFERROR(FIND("R",Table1[[#This Row],[FS_Priority]]),"")</f>
        <v/>
      </c>
    </row>
    <row r="2561" spans="1:41" x14ac:dyDescent="0.25">
      <c r="A2561" s="220" t="s">
        <v>724</v>
      </c>
      <c r="B2561" s="220" t="s">
        <v>295</v>
      </c>
      <c r="C2561" s="220" t="s">
        <v>724</v>
      </c>
      <c r="D2561" s="221" t="b">
        <v>0</v>
      </c>
      <c r="E2561" s="220" t="s">
        <v>371</v>
      </c>
      <c r="F2561" s="220" t="s">
        <v>3344</v>
      </c>
      <c r="G2561" s="220" t="s">
        <v>295</v>
      </c>
      <c r="H2561" s="220" t="s">
        <v>525</v>
      </c>
      <c r="I2561" s="220" t="s">
        <v>372</v>
      </c>
      <c r="J2561" s="220" t="s">
        <v>2851</v>
      </c>
      <c r="K2561" s="220" t="s">
        <v>295</v>
      </c>
      <c r="L2561" s="220" t="s">
        <v>295</v>
      </c>
      <c r="M2561" s="220" t="s">
        <v>3907</v>
      </c>
      <c r="N2561" s="220" t="s">
        <v>295</v>
      </c>
      <c r="O2561" s="220" t="s">
        <v>263</v>
      </c>
      <c r="Q2561" s="220" t="s">
        <v>295</v>
      </c>
      <c r="R2561" s="220" t="s">
        <v>259</v>
      </c>
      <c r="S2561" s="221" t="b">
        <v>0</v>
      </c>
      <c r="V2561" s="222">
        <v>42999</v>
      </c>
      <c r="W2561" s="220" t="s">
        <v>295</v>
      </c>
      <c r="X2561"/>
      <c r="Z2561" s="220" t="s">
        <v>295</v>
      </c>
      <c r="AC2561" s="220" t="s">
        <v>3146</v>
      </c>
      <c r="AE2561" s="220" t="s">
        <v>263</v>
      </c>
      <c r="AF2561" s="220" t="s">
        <v>295</v>
      </c>
      <c r="AG2561" s="220" t="s">
        <v>2883</v>
      </c>
      <c r="AH2561" s="222">
        <v>43586</v>
      </c>
      <c r="AI2561" s="220" t="s">
        <v>4938</v>
      </c>
      <c r="AJ2561" s="151" t="str">
        <f t="shared" si="39"/>
        <v>FS</v>
      </c>
      <c r="AK2561" s="151" t="b">
        <f>ISNUMBER(SEARCH("IRT",Table1[[#This Row],[Current_Status]]))</f>
        <v>0</v>
      </c>
      <c r="AL2561" s="152">
        <f>YEAR(Table1[[#This Row],[Project_Initiated]])</f>
        <v>2017</v>
      </c>
      <c r="AM2561" s="87">
        <v>43815</v>
      </c>
      <c r="AN2561" s="87" t="str">
        <f>IF(AND(Table1[[#This Row],[Completed Date]]&gt;="07/01/2019"+0,Table1[[#This Row],[Completed Date]]&lt;="6/30/2020"+0),"FY 19-20",IF(AND(Table1[[#This Row],[Completed Date]]&gt;="07/01/2018"+0,Table1[[#This Row],[Completed Date]]&lt;="6/30/2019"+0),"FY 18-19",""))</f>
        <v>FY 18-19</v>
      </c>
      <c r="AO2561" s="152" t="str">
        <f>IFERROR(FIND("R",Table1[[#This Row],[FS_Priority]]),"")</f>
        <v/>
      </c>
    </row>
    <row r="2562" spans="1:41" x14ac:dyDescent="0.25">
      <c r="A2562" s="220" t="s">
        <v>727</v>
      </c>
      <c r="B2562" s="220" t="s">
        <v>295</v>
      </c>
      <c r="C2562" s="220" t="s">
        <v>727</v>
      </c>
      <c r="D2562" s="221" t="b">
        <v>0</v>
      </c>
      <c r="E2562" s="220" t="s">
        <v>371</v>
      </c>
      <c r="F2562" s="220" t="s">
        <v>3340</v>
      </c>
      <c r="G2562" s="220" t="s">
        <v>295</v>
      </c>
      <c r="H2562" s="220" t="s">
        <v>525</v>
      </c>
      <c r="I2562" s="220" t="s">
        <v>372</v>
      </c>
      <c r="J2562" s="220" t="s">
        <v>2851</v>
      </c>
      <c r="K2562" s="220" t="s">
        <v>295</v>
      </c>
      <c r="L2562" s="220" t="s">
        <v>295</v>
      </c>
      <c r="M2562" s="220" t="s">
        <v>3907</v>
      </c>
      <c r="N2562" s="220" t="s">
        <v>295</v>
      </c>
      <c r="O2562" s="220" t="s">
        <v>263</v>
      </c>
      <c r="Q2562" s="220" t="s">
        <v>295</v>
      </c>
      <c r="R2562" s="220" t="s">
        <v>259</v>
      </c>
      <c r="S2562" s="221" t="b">
        <v>0</v>
      </c>
      <c r="V2562" s="222">
        <v>42999</v>
      </c>
      <c r="W2562" s="220" t="s">
        <v>295</v>
      </c>
      <c r="X2562"/>
      <c r="Z2562" s="220" t="s">
        <v>295</v>
      </c>
      <c r="AC2562" s="220" t="s">
        <v>726</v>
      </c>
      <c r="AE2562" s="220" t="s">
        <v>263</v>
      </c>
      <c r="AF2562" s="220" t="s">
        <v>295</v>
      </c>
      <c r="AG2562" s="220" t="s">
        <v>2883</v>
      </c>
      <c r="AH2562" s="222">
        <v>43192</v>
      </c>
      <c r="AI2562" s="220" t="s">
        <v>4938</v>
      </c>
      <c r="AJ2562" s="151" t="str">
        <f t="shared" ref="AJ2562:AJ2625" si="40">IF(LEN(A2562)&gt;6,"FS","PD&amp;C")</f>
        <v>FS</v>
      </c>
      <c r="AK2562" s="151" t="b">
        <f>ISNUMBER(SEARCH("IRT",Table1[[#This Row],[Current_Status]]))</f>
        <v>0</v>
      </c>
      <c r="AL2562" s="152">
        <f>YEAR(Table1[[#This Row],[Project_Initiated]])</f>
        <v>2017</v>
      </c>
      <c r="AM2562" s="87">
        <v>43815</v>
      </c>
      <c r="AN2562" s="87" t="str">
        <f>IF(AND(Table1[[#This Row],[Completed Date]]&gt;="07/01/2019"+0,Table1[[#This Row],[Completed Date]]&lt;="6/30/2020"+0),"FY 19-20",IF(AND(Table1[[#This Row],[Completed Date]]&gt;="07/01/2018"+0,Table1[[#This Row],[Completed Date]]&lt;="6/30/2019"+0),"FY 18-19",""))</f>
        <v/>
      </c>
      <c r="AO2562" s="152" t="str">
        <f>IFERROR(FIND("R",Table1[[#This Row],[FS_Priority]]),"")</f>
        <v/>
      </c>
    </row>
    <row r="2563" spans="1:41" x14ac:dyDescent="0.25">
      <c r="A2563" s="220" t="s">
        <v>397</v>
      </c>
      <c r="B2563" s="220" t="s">
        <v>295</v>
      </c>
      <c r="C2563" s="220" t="s">
        <v>397</v>
      </c>
      <c r="D2563" s="221" t="b">
        <v>0</v>
      </c>
      <c r="E2563" s="220" t="s">
        <v>141</v>
      </c>
      <c r="F2563" s="220" t="s">
        <v>3415</v>
      </c>
      <c r="G2563" s="220" t="s">
        <v>295</v>
      </c>
      <c r="H2563" s="220" t="s">
        <v>549</v>
      </c>
      <c r="I2563" s="220" t="s">
        <v>4009</v>
      </c>
      <c r="J2563" s="220" t="s">
        <v>2838</v>
      </c>
      <c r="K2563" s="220" t="s">
        <v>3951</v>
      </c>
      <c r="L2563" s="220" t="s">
        <v>381</v>
      </c>
      <c r="M2563" s="220" t="s">
        <v>4010</v>
      </c>
      <c r="N2563" s="220" t="s">
        <v>295</v>
      </c>
      <c r="O2563" s="220" t="s">
        <v>263</v>
      </c>
      <c r="Q2563" s="220" t="s">
        <v>370</v>
      </c>
      <c r="R2563" s="220" t="s">
        <v>429</v>
      </c>
      <c r="S2563" s="221" t="b">
        <v>0</v>
      </c>
      <c r="V2563" s="222">
        <v>43006</v>
      </c>
      <c r="W2563" s="220" t="s">
        <v>295</v>
      </c>
      <c r="X2563"/>
      <c r="Z2563" s="220" t="s">
        <v>295</v>
      </c>
      <c r="AC2563" s="220" t="s">
        <v>3707</v>
      </c>
      <c r="AE2563" s="220" t="s">
        <v>257</v>
      </c>
      <c r="AF2563" s="220" t="s">
        <v>295</v>
      </c>
      <c r="AG2563" s="220" t="s">
        <v>2884</v>
      </c>
      <c r="AH2563" s="222">
        <v>43647</v>
      </c>
      <c r="AI2563" s="220" t="s">
        <v>4938</v>
      </c>
      <c r="AJ2563" s="151" t="str">
        <f t="shared" si="40"/>
        <v>FS</v>
      </c>
      <c r="AK2563" s="151" t="b">
        <f>ISNUMBER(SEARCH("IRT",Table1[[#This Row],[Current_Status]]))</f>
        <v>0</v>
      </c>
      <c r="AL2563" s="152">
        <f>YEAR(Table1[[#This Row],[Project_Initiated]])</f>
        <v>2017</v>
      </c>
      <c r="AM2563" s="87">
        <v>43815</v>
      </c>
      <c r="AN2563" s="87" t="str">
        <f>IF(AND(Table1[[#This Row],[Completed Date]]&gt;="07/01/2019"+0,Table1[[#This Row],[Completed Date]]&lt;="6/30/2020"+0),"FY 19-20",IF(AND(Table1[[#This Row],[Completed Date]]&gt;="07/01/2018"+0,Table1[[#This Row],[Completed Date]]&lt;="6/30/2019"+0),"FY 18-19",""))</f>
        <v>FY 19-20</v>
      </c>
      <c r="AO2563" s="152" t="str">
        <f>IFERROR(FIND("R",Table1[[#This Row],[FS_Priority]]),"")</f>
        <v/>
      </c>
    </row>
    <row r="2564" spans="1:41" x14ac:dyDescent="0.25">
      <c r="A2564" s="220" t="s">
        <v>729</v>
      </c>
      <c r="B2564" s="220" t="s">
        <v>295</v>
      </c>
      <c r="C2564" s="220" t="s">
        <v>729</v>
      </c>
      <c r="D2564" s="221" t="b">
        <v>0</v>
      </c>
      <c r="E2564" s="220" t="s">
        <v>189</v>
      </c>
      <c r="F2564" s="220" t="s">
        <v>3577</v>
      </c>
      <c r="G2564" s="220" t="s">
        <v>295</v>
      </c>
      <c r="H2564" s="220" t="s">
        <v>1771</v>
      </c>
      <c r="I2564" s="220" t="s">
        <v>2773</v>
      </c>
      <c r="J2564" s="220" t="s">
        <v>2854</v>
      </c>
      <c r="K2564" s="220" t="s">
        <v>4164</v>
      </c>
      <c r="L2564" s="220" t="s">
        <v>487</v>
      </c>
      <c r="M2564" s="220" t="s">
        <v>4169</v>
      </c>
      <c r="N2564" s="220" t="s">
        <v>295</v>
      </c>
      <c r="O2564" s="220" t="s">
        <v>263</v>
      </c>
      <c r="Q2564" s="220" t="s">
        <v>324</v>
      </c>
      <c r="R2564" s="220" t="s">
        <v>326</v>
      </c>
      <c r="S2564" s="221" t="b">
        <v>0</v>
      </c>
      <c r="V2564" s="222">
        <v>43059</v>
      </c>
      <c r="W2564" s="220" t="s">
        <v>295</v>
      </c>
      <c r="X2564"/>
      <c r="Z2564" s="220" t="s">
        <v>295</v>
      </c>
      <c r="AC2564" s="220" t="s">
        <v>4421</v>
      </c>
      <c r="AD2564" s="167"/>
      <c r="AE2564" s="220" t="s">
        <v>257</v>
      </c>
      <c r="AF2564" s="220" t="s">
        <v>295</v>
      </c>
      <c r="AG2564" s="220" t="s">
        <v>2884</v>
      </c>
      <c r="AH2564" s="222">
        <v>43392</v>
      </c>
      <c r="AI2564" s="220" t="s">
        <v>4938</v>
      </c>
      <c r="AJ2564" s="151" t="str">
        <f t="shared" si="40"/>
        <v>FS</v>
      </c>
      <c r="AK2564" s="151" t="b">
        <f>ISNUMBER(SEARCH("IRT",Table1[[#This Row],[Current_Status]]))</f>
        <v>0</v>
      </c>
      <c r="AL2564" s="152">
        <f>YEAR(Table1[[#This Row],[Project_Initiated]])</f>
        <v>2017</v>
      </c>
      <c r="AM2564" s="87">
        <v>43815</v>
      </c>
      <c r="AN2564" s="87" t="str">
        <f>IF(AND(Table1[[#This Row],[Completed Date]]&gt;="07/01/2019"+0,Table1[[#This Row],[Completed Date]]&lt;="6/30/2020"+0),"FY 19-20",IF(AND(Table1[[#This Row],[Completed Date]]&gt;="07/01/2018"+0,Table1[[#This Row],[Completed Date]]&lt;="6/30/2019"+0),"FY 18-19",""))</f>
        <v>FY 18-19</v>
      </c>
      <c r="AO2564" s="152" t="str">
        <f>IFERROR(FIND("R",Table1[[#This Row],[FS_Priority]]),"")</f>
        <v/>
      </c>
    </row>
    <row r="2565" spans="1:41" x14ac:dyDescent="0.25">
      <c r="A2565" s="220" t="s">
        <v>513</v>
      </c>
      <c r="B2565" s="220" t="s">
        <v>295</v>
      </c>
      <c r="C2565" s="220" t="s">
        <v>513</v>
      </c>
      <c r="D2565" s="221" t="b">
        <v>0</v>
      </c>
      <c r="E2565" s="220" t="s">
        <v>4818</v>
      </c>
      <c r="F2565" s="220" t="s">
        <v>3643</v>
      </c>
      <c r="G2565" s="220" t="s">
        <v>4495</v>
      </c>
      <c r="H2565" s="220" t="s">
        <v>351</v>
      </c>
      <c r="I2565" s="220" t="s">
        <v>372</v>
      </c>
      <c r="J2565" s="220" t="s">
        <v>2854</v>
      </c>
      <c r="K2565" s="220" t="s">
        <v>4268</v>
      </c>
      <c r="L2565" s="220" t="s">
        <v>521</v>
      </c>
      <c r="M2565" s="220" t="s">
        <v>4273</v>
      </c>
      <c r="N2565" s="220" t="s">
        <v>295</v>
      </c>
      <c r="O2565" s="220" t="s">
        <v>263</v>
      </c>
      <c r="Q2565" s="220" t="s">
        <v>3586</v>
      </c>
      <c r="R2565" s="220" t="s">
        <v>324</v>
      </c>
      <c r="S2565" s="221" t="b">
        <v>0</v>
      </c>
      <c r="V2565" s="222">
        <v>43060</v>
      </c>
      <c r="W2565" s="220" t="s">
        <v>295</v>
      </c>
      <c r="X2565"/>
      <c r="Z2565" s="220" t="s">
        <v>295</v>
      </c>
      <c r="AC2565" s="220" t="s">
        <v>5008</v>
      </c>
      <c r="AD2565" s="222">
        <v>43123</v>
      </c>
      <c r="AE2565" s="220" t="s">
        <v>257</v>
      </c>
      <c r="AF2565" s="220" t="s">
        <v>295</v>
      </c>
      <c r="AG2565" s="220" t="s">
        <v>2884</v>
      </c>
      <c r="AH2565" s="222">
        <v>43768</v>
      </c>
      <c r="AI2565" s="220" t="s">
        <v>4938</v>
      </c>
      <c r="AJ2565" s="151" t="str">
        <f t="shared" si="40"/>
        <v>FS</v>
      </c>
      <c r="AK2565" s="151" t="b">
        <f>ISNUMBER(SEARCH("IRT",Table1[[#This Row],[Current_Status]]))</f>
        <v>0</v>
      </c>
      <c r="AL2565" s="152">
        <f>YEAR(Table1[[#This Row],[Project_Initiated]])</f>
        <v>2017</v>
      </c>
      <c r="AM2565" s="87">
        <v>43815</v>
      </c>
      <c r="AN2565" s="87" t="str">
        <f>IF(AND(Table1[[#This Row],[Completed Date]]&gt;="07/01/2019"+0,Table1[[#This Row],[Completed Date]]&lt;="6/30/2020"+0),"FY 19-20",IF(AND(Table1[[#This Row],[Completed Date]]&gt;="07/01/2018"+0,Table1[[#This Row],[Completed Date]]&lt;="6/30/2019"+0),"FY 18-19",""))</f>
        <v>FY 19-20</v>
      </c>
      <c r="AO2565" s="152">
        <f>IFERROR(FIND("R",Table1[[#This Row],[FS_Priority]]),"")</f>
        <v>1</v>
      </c>
    </row>
    <row r="2566" spans="1:41" x14ac:dyDescent="0.25">
      <c r="A2566" s="220" t="s">
        <v>730</v>
      </c>
      <c r="B2566" s="220" t="s">
        <v>295</v>
      </c>
      <c r="C2566" s="220" t="s">
        <v>730</v>
      </c>
      <c r="D2566" s="221" t="b">
        <v>0</v>
      </c>
      <c r="E2566" s="220" t="s">
        <v>141</v>
      </c>
      <c r="F2566" s="220" t="s">
        <v>3360</v>
      </c>
      <c r="G2566" s="220" t="s">
        <v>295</v>
      </c>
      <c r="H2566" s="220" t="s">
        <v>256</v>
      </c>
      <c r="I2566" s="220" t="s">
        <v>3979</v>
      </c>
      <c r="J2566" s="220" t="s">
        <v>2838</v>
      </c>
      <c r="K2566" s="220" t="s">
        <v>3951</v>
      </c>
      <c r="L2566" s="220" t="s">
        <v>381</v>
      </c>
      <c r="M2566" s="220" t="s">
        <v>3954</v>
      </c>
      <c r="N2566" s="220" t="s">
        <v>295</v>
      </c>
      <c r="O2566" s="220" t="s">
        <v>263</v>
      </c>
      <c r="Q2566" s="220" t="s">
        <v>295</v>
      </c>
      <c r="R2566" s="220" t="s">
        <v>264</v>
      </c>
      <c r="S2566" s="221" t="b">
        <v>1</v>
      </c>
      <c r="V2566" s="222">
        <v>43060</v>
      </c>
      <c r="W2566" s="220" t="s">
        <v>295</v>
      </c>
      <c r="X2566"/>
      <c r="Z2566" s="220" t="s">
        <v>295</v>
      </c>
      <c r="AC2566" s="220" t="s">
        <v>731</v>
      </c>
      <c r="AD2566" s="167"/>
      <c r="AE2566" s="220" t="s">
        <v>257</v>
      </c>
      <c r="AF2566" s="220" t="s">
        <v>295</v>
      </c>
      <c r="AG2566" s="220" t="s">
        <v>2884</v>
      </c>
      <c r="AH2566" s="223">
        <v>43335</v>
      </c>
      <c r="AI2566" s="220" t="s">
        <v>4938</v>
      </c>
      <c r="AJ2566" s="151" t="str">
        <f t="shared" si="40"/>
        <v>FS</v>
      </c>
      <c r="AK2566" s="151" t="b">
        <f>ISNUMBER(SEARCH("IRT",Table1[[#This Row],[Current_Status]]))</f>
        <v>0</v>
      </c>
      <c r="AL2566" s="152">
        <f>YEAR(Table1[[#This Row],[Project_Initiated]])</f>
        <v>2017</v>
      </c>
      <c r="AM2566" s="87">
        <v>43815</v>
      </c>
      <c r="AN2566" s="87" t="str">
        <f>IF(AND(Table1[[#This Row],[Completed Date]]&gt;="07/01/2019"+0,Table1[[#This Row],[Completed Date]]&lt;="6/30/2020"+0),"FY 19-20",IF(AND(Table1[[#This Row],[Completed Date]]&gt;="07/01/2018"+0,Table1[[#This Row],[Completed Date]]&lt;="6/30/2019"+0),"FY 18-19",""))</f>
        <v>FY 18-19</v>
      </c>
      <c r="AO2566" s="152" t="str">
        <f>IFERROR(FIND("R",Table1[[#This Row],[FS_Priority]]),"")</f>
        <v/>
      </c>
    </row>
    <row r="2567" spans="1:41" x14ac:dyDescent="0.25">
      <c r="A2567" s="220" t="s">
        <v>733</v>
      </c>
      <c r="B2567" s="220" t="s">
        <v>295</v>
      </c>
      <c r="C2567" s="220" t="s">
        <v>733</v>
      </c>
      <c r="D2567" s="221" t="b">
        <v>0</v>
      </c>
      <c r="E2567" s="220" t="s">
        <v>141</v>
      </c>
      <c r="F2567" s="220" t="s">
        <v>3379</v>
      </c>
      <c r="G2567" s="220" t="s">
        <v>295</v>
      </c>
      <c r="H2567" s="220" t="s">
        <v>529</v>
      </c>
      <c r="I2567" s="220" t="s">
        <v>3973</v>
      </c>
      <c r="J2567" s="220" t="s">
        <v>2838</v>
      </c>
      <c r="K2567" s="220" t="s">
        <v>3951</v>
      </c>
      <c r="L2567" s="220" t="s">
        <v>381</v>
      </c>
      <c r="M2567" s="220" t="s">
        <v>3954</v>
      </c>
      <c r="N2567" s="220" t="s">
        <v>295</v>
      </c>
      <c r="O2567" s="220" t="s">
        <v>263</v>
      </c>
      <c r="Q2567" s="220" t="s">
        <v>295</v>
      </c>
      <c r="R2567" s="220" t="s">
        <v>295</v>
      </c>
      <c r="S2567" s="221" t="b">
        <v>1</v>
      </c>
      <c r="V2567" s="222">
        <v>43066</v>
      </c>
      <c r="W2567" s="220" t="s">
        <v>295</v>
      </c>
      <c r="X2567"/>
      <c r="Z2567" s="220" t="s">
        <v>295</v>
      </c>
      <c r="AC2567" s="220" t="s">
        <v>734</v>
      </c>
      <c r="AE2567" s="220" t="s">
        <v>257</v>
      </c>
      <c r="AF2567" s="220" t="s">
        <v>295</v>
      </c>
      <c r="AG2567" s="220" t="s">
        <v>2884</v>
      </c>
      <c r="AH2567" s="222">
        <v>43364</v>
      </c>
      <c r="AI2567" s="220" t="s">
        <v>4938</v>
      </c>
      <c r="AJ2567" s="151" t="str">
        <f t="shared" si="40"/>
        <v>FS</v>
      </c>
      <c r="AK2567" s="151" t="b">
        <f>ISNUMBER(SEARCH("IRT",Table1[[#This Row],[Current_Status]]))</f>
        <v>0</v>
      </c>
      <c r="AL2567" s="152">
        <f>YEAR(Table1[[#This Row],[Project_Initiated]])</f>
        <v>2017</v>
      </c>
      <c r="AM2567" s="87">
        <v>43815</v>
      </c>
      <c r="AN2567" s="87" t="str">
        <f>IF(AND(Table1[[#This Row],[Completed Date]]&gt;="07/01/2019"+0,Table1[[#This Row],[Completed Date]]&lt;="6/30/2020"+0),"FY 19-20",IF(AND(Table1[[#This Row],[Completed Date]]&gt;="07/01/2018"+0,Table1[[#This Row],[Completed Date]]&lt;="6/30/2019"+0),"FY 18-19",""))</f>
        <v>FY 18-19</v>
      </c>
      <c r="AO2567" s="152" t="str">
        <f>IFERROR(FIND("R",Table1[[#This Row],[FS_Priority]]),"")</f>
        <v/>
      </c>
    </row>
    <row r="2568" spans="1:41" x14ac:dyDescent="0.25">
      <c r="A2568" s="220" t="s">
        <v>736</v>
      </c>
      <c r="B2568" s="220" t="s">
        <v>295</v>
      </c>
      <c r="C2568" s="220" t="s">
        <v>736</v>
      </c>
      <c r="D2568" s="221" t="b">
        <v>0</v>
      </c>
      <c r="E2568" s="220" t="s">
        <v>530</v>
      </c>
      <c r="F2568" s="220" t="s">
        <v>3348</v>
      </c>
      <c r="G2568" s="220" t="s">
        <v>295</v>
      </c>
      <c r="H2568" s="220" t="s">
        <v>531</v>
      </c>
      <c r="I2568" s="220" t="s">
        <v>372</v>
      </c>
      <c r="J2568" s="220" t="s">
        <v>2854</v>
      </c>
      <c r="K2568" s="220" t="s">
        <v>3932</v>
      </c>
      <c r="L2568" s="220" t="s">
        <v>2778</v>
      </c>
      <c r="M2568" s="220" t="s">
        <v>3936</v>
      </c>
      <c r="N2568" s="220" t="s">
        <v>295</v>
      </c>
      <c r="O2568" s="220" t="s">
        <v>263</v>
      </c>
      <c r="Q2568" s="220" t="s">
        <v>295</v>
      </c>
      <c r="R2568" s="220" t="s">
        <v>302</v>
      </c>
      <c r="S2568" s="221" t="b">
        <v>0</v>
      </c>
      <c r="V2568" s="222">
        <v>43069</v>
      </c>
      <c r="W2568" s="220" t="s">
        <v>295</v>
      </c>
      <c r="X2568"/>
      <c r="Z2568" s="220" t="s">
        <v>295</v>
      </c>
      <c r="AC2568" s="220" t="s">
        <v>3172</v>
      </c>
      <c r="AD2568" s="167"/>
      <c r="AE2568" s="220" t="s">
        <v>583</v>
      </c>
      <c r="AF2568" s="220" t="s">
        <v>5113</v>
      </c>
      <c r="AG2568" s="220" t="s">
        <v>2884</v>
      </c>
      <c r="AH2568" s="222">
        <v>43601</v>
      </c>
      <c r="AI2568" s="220" t="s">
        <v>4938</v>
      </c>
      <c r="AJ2568" s="151" t="str">
        <f t="shared" si="40"/>
        <v>FS</v>
      </c>
      <c r="AK2568" s="151" t="b">
        <f>ISNUMBER(SEARCH("IRT",Table1[[#This Row],[Current_Status]]))</f>
        <v>0</v>
      </c>
      <c r="AL2568" s="152">
        <f>YEAR(Table1[[#This Row],[Project_Initiated]])</f>
        <v>2017</v>
      </c>
      <c r="AM2568" s="87">
        <v>43815</v>
      </c>
      <c r="AN2568" s="87" t="str">
        <f>IF(AND(Table1[[#This Row],[Completed Date]]&gt;="07/01/2019"+0,Table1[[#This Row],[Completed Date]]&lt;="6/30/2020"+0),"FY 19-20",IF(AND(Table1[[#This Row],[Completed Date]]&gt;="07/01/2018"+0,Table1[[#This Row],[Completed Date]]&lt;="6/30/2019"+0),"FY 18-19",""))</f>
        <v>FY 18-19</v>
      </c>
      <c r="AO2568" s="152" t="str">
        <f>IFERROR(FIND("R",Table1[[#This Row],[FS_Priority]]),"")</f>
        <v/>
      </c>
    </row>
    <row r="2569" spans="1:41" x14ac:dyDescent="0.25">
      <c r="A2569" s="220" t="s">
        <v>737</v>
      </c>
      <c r="B2569" s="220" t="s">
        <v>295</v>
      </c>
      <c r="C2569" s="220" t="s">
        <v>737</v>
      </c>
      <c r="D2569" s="221" t="b">
        <v>0</v>
      </c>
      <c r="E2569" s="220" t="s">
        <v>4818</v>
      </c>
      <c r="F2569" s="220" t="s">
        <v>3640</v>
      </c>
      <c r="G2569" s="220" t="s">
        <v>295</v>
      </c>
      <c r="H2569" s="220" t="s">
        <v>545</v>
      </c>
      <c r="I2569" s="220" t="s">
        <v>295</v>
      </c>
      <c r="J2569" s="220" t="s">
        <v>2839</v>
      </c>
      <c r="K2569" s="220" t="s">
        <v>4268</v>
      </c>
      <c r="L2569" s="220" t="s">
        <v>521</v>
      </c>
      <c r="M2569" s="220" t="s">
        <v>4269</v>
      </c>
      <c r="N2569" s="220" t="s">
        <v>295</v>
      </c>
      <c r="O2569" s="220" t="s">
        <v>263</v>
      </c>
      <c r="Q2569" s="220" t="s">
        <v>295</v>
      </c>
      <c r="R2569" s="220" t="s">
        <v>320</v>
      </c>
      <c r="S2569" s="221" t="b">
        <v>0</v>
      </c>
      <c r="V2569" s="222">
        <v>43077</v>
      </c>
      <c r="W2569" s="220" t="s">
        <v>295</v>
      </c>
      <c r="X2569"/>
      <c r="Z2569" s="220" t="s">
        <v>295</v>
      </c>
      <c r="AC2569" s="220" t="s">
        <v>5114</v>
      </c>
      <c r="AD2569" s="167"/>
      <c r="AE2569" s="220" t="s">
        <v>257</v>
      </c>
      <c r="AF2569" s="220" t="s">
        <v>295</v>
      </c>
      <c r="AG2569" s="220" t="s">
        <v>2884</v>
      </c>
      <c r="AH2569"/>
      <c r="AI2569" s="220" t="s">
        <v>4938</v>
      </c>
      <c r="AJ2569" s="151" t="str">
        <f t="shared" si="40"/>
        <v>FS</v>
      </c>
      <c r="AK2569" s="151" t="b">
        <f>ISNUMBER(SEARCH("IRT",Table1[[#This Row],[Current_Status]]))</f>
        <v>0</v>
      </c>
      <c r="AL2569" s="152">
        <f>YEAR(Table1[[#This Row],[Project_Initiated]])</f>
        <v>2017</v>
      </c>
      <c r="AM2569" s="87">
        <v>43815</v>
      </c>
      <c r="AN2569" s="87" t="str">
        <f>IF(AND(Table1[[#This Row],[Completed Date]]&gt;="07/01/2019"+0,Table1[[#This Row],[Completed Date]]&lt;="6/30/2020"+0),"FY 19-20",IF(AND(Table1[[#This Row],[Completed Date]]&gt;="07/01/2018"+0,Table1[[#This Row],[Completed Date]]&lt;="6/30/2019"+0),"FY 18-19",""))</f>
        <v/>
      </c>
      <c r="AO2569" s="152" t="str">
        <f>IFERROR(FIND("R",Table1[[#This Row],[FS_Priority]]),"")</f>
        <v/>
      </c>
    </row>
    <row r="2570" spans="1:41" x14ac:dyDescent="0.25">
      <c r="A2570" s="220" t="s">
        <v>738</v>
      </c>
      <c r="B2570" s="220" t="s">
        <v>295</v>
      </c>
      <c r="C2570" s="220" t="s">
        <v>738</v>
      </c>
      <c r="D2570" s="221" t="b">
        <v>0</v>
      </c>
      <c r="E2570" s="220" t="s">
        <v>4818</v>
      </c>
      <c r="F2570" s="220" t="s">
        <v>3638</v>
      </c>
      <c r="G2570" s="220" t="s">
        <v>295</v>
      </c>
      <c r="H2570" s="220" t="s">
        <v>545</v>
      </c>
      <c r="I2570" s="220" t="s">
        <v>295</v>
      </c>
      <c r="J2570" s="220" t="s">
        <v>2838</v>
      </c>
      <c r="K2570" s="220" t="s">
        <v>4268</v>
      </c>
      <c r="L2570" s="220" t="s">
        <v>521</v>
      </c>
      <c r="M2570" s="220" t="s">
        <v>4270</v>
      </c>
      <c r="N2570" s="220" t="s">
        <v>295</v>
      </c>
      <c r="O2570" s="220" t="s">
        <v>263</v>
      </c>
      <c r="P2570" s="167"/>
      <c r="Q2570" s="220" t="s">
        <v>295</v>
      </c>
      <c r="R2570" s="220" t="s">
        <v>264</v>
      </c>
      <c r="S2570" s="221" t="b">
        <v>0</v>
      </c>
      <c r="T2570" s="167"/>
      <c r="V2570" s="222">
        <v>43077</v>
      </c>
      <c r="W2570" s="220" t="s">
        <v>295</v>
      </c>
      <c r="X2570"/>
      <c r="Z2570" s="220" t="s">
        <v>295</v>
      </c>
      <c r="AC2570" s="220" t="s">
        <v>3639</v>
      </c>
      <c r="AE2570" s="220" t="s">
        <v>257</v>
      </c>
      <c r="AF2570" s="220" t="s">
        <v>295</v>
      </c>
      <c r="AG2570" s="220" t="s">
        <v>2884</v>
      </c>
      <c r="AH2570" s="223">
        <v>43633</v>
      </c>
      <c r="AI2570" s="220" t="s">
        <v>4938</v>
      </c>
      <c r="AJ2570" s="151" t="str">
        <f t="shared" si="40"/>
        <v>FS</v>
      </c>
      <c r="AK2570" s="151" t="b">
        <f>ISNUMBER(SEARCH("IRT",Table1[[#This Row],[Current_Status]]))</f>
        <v>0</v>
      </c>
      <c r="AL2570" s="152">
        <f>YEAR(Table1[[#This Row],[Project_Initiated]])</f>
        <v>2017</v>
      </c>
      <c r="AM2570" s="87">
        <v>43815</v>
      </c>
      <c r="AN2570" s="87" t="str">
        <f>IF(AND(Table1[[#This Row],[Completed Date]]&gt;="07/01/2019"+0,Table1[[#This Row],[Completed Date]]&lt;="6/30/2020"+0),"FY 19-20",IF(AND(Table1[[#This Row],[Completed Date]]&gt;="07/01/2018"+0,Table1[[#This Row],[Completed Date]]&lt;="6/30/2019"+0),"FY 18-19",""))</f>
        <v>FY 18-19</v>
      </c>
      <c r="AO2570" s="152" t="str">
        <f>IFERROR(FIND("R",Table1[[#This Row],[FS_Priority]]),"")</f>
        <v/>
      </c>
    </row>
    <row r="2571" spans="1:41" x14ac:dyDescent="0.25">
      <c r="A2571" s="220" t="s">
        <v>31</v>
      </c>
      <c r="B2571" s="220" t="s">
        <v>295</v>
      </c>
      <c r="C2571" s="220" t="s">
        <v>31</v>
      </c>
      <c r="D2571" s="221" t="b">
        <v>0</v>
      </c>
      <c r="E2571" s="220" t="s">
        <v>151</v>
      </c>
      <c r="F2571" s="220" t="s">
        <v>3546</v>
      </c>
      <c r="G2571" s="220" t="s">
        <v>295</v>
      </c>
      <c r="H2571" s="220" t="s">
        <v>550</v>
      </c>
      <c r="I2571" s="220" t="s">
        <v>4128</v>
      </c>
      <c r="J2571" s="220" t="s">
        <v>2838</v>
      </c>
      <c r="K2571" s="220" t="s">
        <v>4035</v>
      </c>
      <c r="L2571" s="220" t="s">
        <v>153</v>
      </c>
      <c r="M2571" s="220" t="s">
        <v>4053</v>
      </c>
      <c r="N2571" s="220" t="s">
        <v>295</v>
      </c>
      <c r="O2571" s="220" t="s">
        <v>263</v>
      </c>
      <c r="P2571" s="167"/>
      <c r="Q2571" s="220" t="s">
        <v>152</v>
      </c>
      <c r="R2571" s="220" t="s">
        <v>318</v>
      </c>
      <c r="S2571" s="221" t="b">
        <v>0</v>
      </c>
      <c r="T2571" s="167"/>
      <c r="V2571" s="222">
        <v>43080</v>
      </c>
      <c r="W2571" s="220" t="s">
        <v>295</v>
      </c>
      <c r="X2571"/>
      <c r="Z2571" s="220" t="s">
        <v>295</v>
      </c>
      <c r="AC2571" s="220" t="s">
        <v>2877</v>
      </c>
      <c r="AE2571" s="220" t="s">
        <v>263</v>
      </c>
      <c r="AF2571" s="220" t="s">
        <v>295</v>
      </c>
      <c r="AG2571" s="220" t="s">
        <v>2884</v>
      </c>
      <c r="AH2571" s="223">
        <v>43448</v>
      </c>
      <c r="AI2571" s="220" t="s">
        <v>4938</v>
      </c>
      <c r="AJ2571" s="151" t="str">
        <f t="shared" si="40"/>
        <v>FS</v>
      </c>
      <c r="AK2571" s="151" t="b">
        <f>ISNUMBER(SEARCH("IRT",Table1[[#This Row],[Current_Status]]))</f>
        <v>0</v>
      </c>
      <c r="AL2571" s="152">
        <f>YEAR(Table1[[#This Row],[Project_Initiated]])</f>
        <v>2017</v>
      </c>
      <c r="AM2571" s="87">
        <v>43815</v>
      </c>
      <c r="AN2571" s="87" t="str">
        <f>IF(AND(Table1[[#This Row],[Completed Date]]&gt;="07/01/2019"+0,Table1[[#This Row],[Completed Date]]&lt;="6/30/2020"+0),"FY 19-20",IF(AND(Table1[[#This Row],[Completed Date]]&gt;="07/01/2018"+0,Table1[[#This Row],[Completed Date]]&lt;="6/30/2019"+0),"FY 18-19",""))</f>
        <v>FY 18-19</v>
      </c>
      <c r="AO2571" s="152" t="str">
        <f>IFERROR(FIND("R",Table1[[#This Row],[FS_Priority]]),"")</f>
        <v/>
      </c>
    </row>
    <row r="2572" spans="1:41" x14ac:dyDescent="0.25">
      <c r="A2572" s="220" t="s">
        <v>411</v>
      </c>
      <c r="B2572" s="220" t="s">
        <v>295</v>
      </c>
      <c r="C2572" s="220" t="s">
        <v>411</v>
      </c>
      <c r="D2572" s="221" t="b">
        <v>0</v>
      </c>
      <c r="E2572" s="220" t="s">
        <v>151</v>
      </c>
      <c r="F2572" s="220" t="s">
        <v>3484</v>
      </c>
      <c r="G2572" s="220" t="s">
        <v>295</v>
      </c>
      <c r="H2572" s="220" t="s">
        <v>477</v>
      </c>
      <c r="I2572" s="220" t="s">
        <v>295</v>
      </c>
      <c r="J2572" s="220" t="s">
        <v>2838</v>
      </c>
      <c r="K2572" s="220" t="s">
        <v>4035</v>
      </c>
      <c r="L2572" s="220" t="s">
        <v>153</v>
      </c>
      <c r="M2572" s="220" t="s">
        <v>4053</v>
      </c>
      <c r="N2572" s="220" t="s">
        <v>295</v>
      </c>
      <c r="O2572" s="220" t="s">
        <v>263</v>
      </c>
      <c r="Q2572" s="220" t="s">
        <v>307</v>
      </c>
      <c r="R2572" s="220" t="s">
        <v>370</v>
      </c>
      <c r="S2572" s="221" t="b">
        <v>0</v>
      </c>
      <c r="V2572" s="222">
        <v>43080</v>
      </c>
      <c r="W2572" s="220" t="s">
        <v>295</v>
      </c>
      <c r="X2572"/>
      <c r="Z2572" s="220" t="s">
        <v>295</v>
      </c>
      <c r="AC2572" s="220" t="s">
        <v>2965</v>
      </c>
      <c r="AE2572" s="220" t="s">
        <v>263</v>
      </c>
      <c r="AF2572" s="220" t="s">
        <v>295</v>
      </c>
      <c r="AG2572" s="220" t="s">
        <v>2884</v>
      </c>
      <c r="AH2572" s="222">
        <v>43497</v>
      </c>
      <c r="AI2572" s="220" t="s">
        <v>4938</v>
      </c>
      <c r="AJ2572" s="151" t="str">
        <f t="shared" si="40"/>
        <v>FS</v>
      </c>
      <c r="AK2572" s="151" t="b">
        <f>ISNUMBER(SEARCH("IRT",Table1[[#This Row],[Current_Status]]))</f>
        <v>0</v>
      </c>
      <c r="AL2572" s="152">
        <f>YEAR(Table1[[#This Row],[Project_Initiated]])</f>
        <v>2017</v>
      </c>
      <c r="AM2572" s="87">
        <v>43815</v>
      </c>
      <c r="AN2572" s="87" t="str">
        <f>IF(AND(Table1[[#This Row],[Completed Date]]&gt;="07/01/2019"+0,Table1[[#This Row],[Completed Date]]&lt;="6/30/2020"+0),"FY 19-20",IF(AND(Table1[[#This Row],[Completed Date]]&gt;="07/01/2018"+0,Table1[[#This Row],[Completed Date]]&lt;="6/30/2019"+0),"FY 18-19",""))</f>
        <v>FY 18-19</v>
      </c>
      <c r="AO2572" s="152" t="str">
        <f>IFERROR(FIND("R",Table1[[#This Row],[FS_Priority]]),"")</f>
        <v/>
      </c>
    </row>
    <row r="2573" spans="1:41" x14ac:dyDescent="0.25">
      <c r="A2573" s="220" t="s">
        <v>367</v>
      </c>
      <c r="B2573" s="220" t="s">
        <v>295</v>
      </c>
      <c r="C2573" s="220" t="s">
        <v>367</v>
      </c>
      <c r="D2573" s="221" t="b">
        <v>0</v>
      </c>
      <c r="E2573" s="220" t="s">
        <v>76</v>
      </c>
      <c r="F2573" s="220" t="s">
        <v>3330</v>
      </c>
      <c r="G2573" s="220" t="s">
        <v>295</v>
      </c>
      <c r="H2573" s="220" t="s">
        <v>369</v>
      </c>
      <c r="I2573" s="220" t="s">
        <v>3894</v>
      </c>
      <c r="J2573" s="220" t="s">
        <v>2838</v>
      </c>
      <c r="K2573" s="220" t="s">
        <v>3856</v>
      </c>
      <c r="L2573" s="220" t="s">
        <v>77</v>
      </c>
      <c r="M2573" s="220" t="s">
        <v>3857</v>
      </c>
      <c r="N2573" s="220" t="s">
        <v>295</v>
      </c>
      <c r="O2573" s="220" t="s">
        <v>263</v>
      </c>
      <c r="Q2573" s="220" t="s">
        <v>328</v>
      </c>
      <c r="R2573" s="220" t="s">
        <v>259</v>
      </c>
      <c r="S2573" s="221" t="b">
        <v>1</v>
      </c>
      <c r="V2573" s="222">
        <v>43080</v>
      </c>
      <c r="W2573" s="220" t="s">
        <v>295</v>
      </c>
      <c r="X2573"/>
      <c r="Z2573" s="220" t="s">
        <v>295</v>
      </c>
      <c r="AC2573" s="220" t="s">
        <v>3004</v>
      </c>
      <c r="AE2573" s="220" t="s">
        <v>263</v>
      </c>
      <c r="AF2573" s="220" t="s">
        <v>295</v>
      </c>
      <c r="AG2573" s="220" t="s">
        <v>2884</v>
      </c>
      <c r="AH2573" s="222">
        <v>43510</v>
      </c>
      <c r="AI2573" s="220" t="s">
        <v>4933</v>
      </c>
      <c r="AJ2573" s="151" t="str">
        <f t="shared" si="40"/>
        <v>FS</v>
      </c>
      <c r="AK2573" s="151" t="b">
        <f>ISNUMBER(SEARCH("IRT",Table1[[#This Row],[Current_Status]]))</f>
        <v>0</v>
      </c>
      <c r="AL2573" s="152">
        <f>YEAR(Table1[[#This Row],[Project_Initiated]])</f>
        <v>2017</v>
      </c>
      <c r="AM2573" s="87">
        <v>43815</v>
      </c>
      <c r="AN2573" s="87" t="str">
        <f>IF(AND(Table1[[#This Row],[Completed Date]]&gt;="07/01/2019"+0,Table1[[#This Row],[Completed Date]]&lt;="6/30/2020"+0),"FY 19-20",IF(AND(Table1[[#This Row],[Completed Date]]&gt;="07/01/2018"+0,Table1[[#This Row],[Completed Date]]&lt;="6/30/2019"+0),"FY 18-19",""))</f>
        <v>FY 18-19</v>
      </c>
      <c r="AO2573" s="152" t="str">
        <f>IFERROR(FIND("R",Table1[[#This Row],[FS_Priority]]),"")</f>
        <v/>
      </c>
    </row>
    <row r="2574" spans="1:41" x14ac:dyDescent="0.25">
      <c r="A2574" s="220" t="s">
        <v>740</v>
      </c>
      <c r="B2574" s="220" t="s">
        <v>295</v>
      </c>
      <c r="C2574" s="220" t="s">
        <v>740</v>
      </c>
      <c r="D2574" s="221" t="b">
        <v>0</v>
      </c>
      <c r="E2574" s="220" t="s">
        <v>151</v>
      </c>
      <c r="F2574" s="220" t="s">
        <v>3461</v>
      </c>
      <c r="G2574" s="220" t="s">
        <v>295</v>
      </c>
      <c r="H2574" s="220" t="s">
        <v>378</v>
      </c>
      <c r="I2574" s="220" t="s">
        <v>4056</v>
      </c>
      <c r="J2574" s="220" t="s">
        <v>2838</v>
      </c>
      <c r="K2574" s="220" t="s">
        <v>4035</v>
      </c>
      <c r="L2574" s="220" t="s">
        <v>153</v>
      </c>
      <c r="M2574" s="220" t="s">
        <v>4053</v>
      </c>
      <c r="N2574" s="220" t="s">
        <v>295</v>
      </c>
      <c r="O2574" s="220" t="s">
        <v>263</v>
      </c>
      <c r="Q2574" s="220" t="s">
        <v>295</v>
      </c>
      <c r="R2574" s="220" t="s">
        <v>295</v>
      </c>
      <c r="S2574" s="221" t="b">
        <v>1</v>
      </c>
      <c r="V2574" s="222">
        <v>43081</v>
      </c>
      <c r="W2574" s="220" t="s">
        <v>295</v>
      </c>
      <c r="X2574"/>
      <c r="Z2574" s="220" t="s">
        <v>295</v>
      </c>
      <c r="AC2574" s="220" t="s">
        <v>2790</v>
      </c>
      <c r="AE2574" s="220" t="s">
        <v>263</v>
      </c>
      <c r="AF2574" s="220" t="s">
        <v>295</v>
      </c>
      <c r="AG2574" s="220" t="s">
        <v>2884</v>
      </c>
      <c r="AH2574" s="222">
        <v>43412</v>
      </c>
      <c r="AI2574" s="220" t="s">
        <v>4938</v>
      </c>
      <c r="AJ2574" s="151" t="str">
        <f t="shared" si="40"/>
        <v>FS</v>
      </c>
      <c r="AK2574" s="151" t="b">
        <f>ISNUMBER(SEARCH("IRT",Table1[[#This Row],[Current_Status]]))</f>
        <v>0</v>
      </c>
      <c r="AL2574" s="152">
        <f>YEAR(Table1[[#This Row],[Project_Initiated]])</f>
        <v>2017</v>
      </c>
      <c r="AM2574" s="87">
        <v>43815</v>
      </c>
      <c r="AN2574" s="87" t="str">
        <f>IF(AND(Table1[[#This Row],[Completed Date]]&gt;="07/01/2019"+0,Table1[[#This Row],[Completed Date]]&lt;="6/30/2020"+0),"FY 19-20",IF(AND(Table1[[#This Row],[Completed Date]]&gt;="07/01/2018"+0,Table1[[#This Row],[Completed Date]]&lt;="6/30/2019"+0),"FY 18-19",""))</f>
        <v>FY 18-19</v>
      </c>
      <c r="AO2574" s="152" t="str">
        <f>IFERROR(FIND("R",Table1[[#This Row],[FS_Priority]]),"")</f>
        <v/>
      </c>
    </row>
    <row r="2575" spans="1:41" x14ac:dyDescent="0.25">
      <c r="A2575" s="220" t="s">
        <v>742</v>
      </c>
      <c r="B2575" s="220" t="s">
        <v>295</v>
      </c>
      <c r="C2575" s="220" t="s">
        <v>742</v>
      </c>
      <c r="D2575" s="221" t="b">
        <v>0</v>
      </c>
      <c r="E2575" s="220" t="s">
        <v>151</v>
      </c>
      <c r="F2575" s="220" t="s">
        <v>3470</v>
      </c>
      <c r="G2575" s="220" t="s">
        <v>295</v>
      </c>
      <c r="H2575" s="220" t="s">
        <v>525</v>
      </c>
      <c r="I2575" s="220" t="s">
        <v>4034</v>
      </c>
      <c r="J2575" s="220" t="s">
        <v>2838</v>
      </c>
      <c r="K2575" s="220" t="s">
        <v>4035</v>
      </c>
      <c r="L2575" s="220" t="s">
        <v>153</v>
      </c>
      <c r="M2575" s="220" t="s">
        <v>4036</v>
      </c>
      <c r="N2575" s="220" t="s">
        <v>295</v>
      </c>
      <c r="O2575" s="220" t="s">
        <v>243</v>
      </c>
      <c r="Q2575" s="220" t="s">
        <v>295</v>
      </c>
      <c r="R2575" s="220" t="s">
        <v>315</v>
      </c>
      <c r="S2575" s="221" t="b">
        <v>0</v>
      </c>
      <c r="V2575" s="222">
        <v>43089</v>
      </c>
      <c r="W2575" s="220" t="s">
        <v>295</v>
      </c>
      <c r="X2575"/>
      <c r="Z2575" s="220" t="s">
        <v>295</v>
      </c>
      <c r="AC2575" s="220" t="s">
        <v>295</v>
      </c>
      <c r="AE2575" s="220" t="s">
        <v>243</v>
      </c>
      <c r="AF2575" s="220" t="s">
        <v>295</v>
      </c>
      <c r="AG2575" s="220" t="s">
        <v>624</v>
      </c>
      <c r="AH2575" s="222">
        <v>43295</v>
      </c>
      <c r="AI2575" s="220" t="s">
        <v>4933</v>
      </c>
      <c r="AJ2575" s="151" t="str">
        <f t="shared" si="40"/>
        <v>FS</v>
      </c>
      <c r="AK2575" s="151" t="b">
        <f>ISNUMBER(SEARCH("IRT",Table1[[#This Row],[Current_Status]]))</f>
        <v>0</v>
      </c>
      <c r="AL2575" s="152">
        <f>YEAR(Table1[[#This Row],[Project_Initiated]])</f>
        <v>2017</v>
      </c>
      <c r="AM2575" s="87">
        <v>43815</v>
      </c>
      <c r="AN2575" s="87" t="str">
        <f>IF(AND(Table1[[#This Row],[Completed Date]]&gt;="07/01/2019"+0,Table1[[#This Row],[Completed Date]]&lt;="6/30/2020"+0),"FY 19-20",IF(AND(Table1[[#This Row],[Completed Date]]&gt;="07/01/2018"+0,Table1[[#This Row],[Completed Date]]&lt;="6/30/2019"+0),"FY 18-19",""))</f>
        <v>FY 18-19</v>
      </c>
      <c r="AO2575" s="152" t="str">
        <f>IFERROR(FIND("R",Table1[[#This Row],[FS_Priority]]),"")</f>
        <v/>
      </c>
    </row>
    <row r="2576" spans="1:41" x14ac:dyDescent="0.25">
      <c r="A2576" s="220" t="s">
        <v>488</v>
      </c>
      <c r="B2576" s="220" t="s">
        <v>295</v>
      </c>
      <c r="C2576" s="220" t="s">
        <v>488</v>
      </c>
      <c r="D2576" s="221" t="b">
        <v>0</v>
      </c>
      <c r="E2576" s="220" t="s">
        <v>189</v>
      </c>
      <c r="F2576" s="220" t="s">
        <v>3573</v>
      </c>
      <c r="G2576" s="220" t="s">
        <v>295</v>
      </c>
      <c r="H2576" s="220" t="s">
        <v>529</v>
      </c>
      <c r="I2576" s="220" t="s">
        <v>4172</v>
      </c>
      <c r="J2576" s="220" t="s">
        <v>2854</v>
      </c>
      <c r="K2576" s="220" t="s">
        <v>4164</v>
      </c>
      <c r="L2576" s="220" t="s">
        <v>487</v>
      </c>
      <c r="M2576" s="220" t="s">
        <v>4173</v>
      </c>
      <c r="N2576" s="220" t="s">
        <v>295</v>
      </c>
      <c r="O2576" s="220" t="s">
        <v>263</v>
      </c>
      <c r="Q2576" s="220" t="s">
        <v>302</v>
      </c>
      <c r="R2576" s="220" t="s">
        <v>320</v>
      </c>
      <c r="S2576" s="221" t="b">
        <v>0</v>
      </c>
      <c r="V2576" s="222">
        <v>43090</v>
      </c>
      <c r="W2576" s="220" t="s">
        <v>295</v>
      </c>
      <c r="X2576"/>
      <c r="Z2576" s="220" t="s">
        <v>295</v>
      </c>
      <c r="AC2576" s="220" t="s">
        <v>295</v>
      </c>
      <c r="AD2576" s="223">
        <v>43272</v>
      </c>
      <c r="AE2576" s="220" t="s">
        <v>583</v>
      </c>
      <c r="AF2576" s="220" t="s">
        <v>295</v>
      </c>
      <c r="AG2576" s="220" t="s">
        <v>2884</v>
      </c>
      <c r="AH2576" s="222">
        <v>43489</v>
      </c>
      <c r="AI2576" s="220" t="s">
        <v>4935</v>
      </c>
      <c r="AJ2576" s="151" t="str">
        <f t="shared" si="40"/>
        <v>FS</v>
      </c>
      <c r="AK2576" s="151" t="b">
        <f>ISNUMBER(SEARCH("IRT",Table1[[#This Row],[Current_Status]]))</f>
        <v>0</v>
      </c>
      <c r="AL2576" s="152">
        <f>YEAR(Table1[[#This Row],[Project_Initiated]])</f>
        <v>2017</v>
      </c>
      <c r="AM2576" s="87">
        <v>43815</v>
      </c>
      <c r="AN2576" s="87" t="str">
        <f>IF(AND(Table1[[#This Row],[Completed Date]]&gt;="07/01/2019"+0,Table1[[#This Row],[Completed Date]]&lt;="6/30/2020"+0),"FY 19-20",IF(AND(Table1[[#This Row],[Completed Date]]&gt;="07/01/2018"+0,Table1[[#This Row],[Completed Date]]&lt;="6/30/2019"+0),"FY 18-19",""))</f>
        <v>FY 18-19</v>
      </c>
      <c r="AO2576" s="152" t="str">
        <f>IFERROR(FIND("R",Table1[[#This Row],[FS_Priority]]),"")</f>
        <v/>
      </c>
    </row>
    <row r="2577" spans="1:41" x14ac:dyDescent="0.25">
      <c r="A2577" s="220" t="s">
        <v>743</v>
      </c>
      <c r="B2577" s="220" t="s">
        <v>295</v>
      </c>
      <c r="C2577" s="220" t="s">
        <v>743</v>
      </c>
      <c r="D2577" s="221" t="b">
        <v>0</v>
      </c>
      <c r="E2577" s="220" t="s">
        <v>151</v>
      </c>
      <c r="F2577" s="220" t="s">
        <v>3460</v>
      </c>
      <c r="G2577" s="220" t="s">
        <v>295</v>
      </c>
      <c r="H2577" s="220" t="s">
        <v>550</v>
      </c>
      <c r="I2577" s="220" t="s">
        <v>4049</v>
      </c>
      <c r="J2577" s="220" t="s">
        <v>2838</v>
      </c>
      <c r="K2577" s="220" t="s">
        <v>4035</v>
      </c>
      <c r="L2577" s="220" t="s">
        <v>153</v>
      </c>
      <c r="M2577" s="220" t="s">
        <v>4050</v>
      </c>
      <c r="N2577" s="220" t="s">
        <v>295</v>
      </c>
      <c r="O2577" s="220" t="s">
        <v>263</v>
      </c>
      <c r="Q2577" s="220" t="s">
        <v>295</v>
      </c>
      <c r="R2577" s="220" t="s">
        <v>295</v>
      </c>
      <c r="S2577" s="221" t="b">
        <v>0</v>
      </c>
      <c r="V2577" s="222">
        <v>43091</v>
      </c>
      <c r="W2577" s="220" t="s">
        <v>295</v>
      </c>
      <c r="X2577"/>
      <c r="Z2577" s="220" t="s">
        <v>295</v>
      </c>
      <c r="AC2577" s="220" t="s">
        <v>744</v>
      </c>
      <c r="AE2577" s="220" t="s">
        <v>263</v>
      </c>
      <c r="AF2577" s="220" t="s">
        <v>295</v>
      </c>
      <c r="AG2577" s="220" t="s">
        <v>2884</v>
      </c>
      <c r="AH2577" s="222">
        <v>43364</v>
      </c>
      <c r="AI2577" s="220" t="s">
        <v>4933</v>
      </c>
      <c r="AJ2577" s="151" t="str">
        <f t="shared" si="40"/>
        <v>FS</v>
      </c>
      <c r="AK2577" s="151" t="b">
        <f>ISNUMBER(SEARCH("IRT",Table1[[#This Row],[Current_Status]]))</f>
        <v>0</v>
      </c>
      <c r="AL2577" s="152">
        <f>YEAR(Table1[[#This Row],[Project_Initiated]])</f>
        <v>2017</v>
      </c>
      <c r="AM2577" s="87">
        <v>43815</v>
      </c>
      <c r="AN2577" s="87" t="str">
        <f>IF(AND(Table1[[#This Row],[Completed Date]]&gt;="07/01/2019"+0,Table1[[#This Row],[Completed Date]]&lt;="6/30/2020"+0),"FY 19-20",IF(AND(Table1[[#This Row],[Completed Date]]&gt;="07/01/2018"+0,Table1[[#This Row],[Completed Date]]&lt;="6/30/2019"+0),"FY 18-19",""))</f>
        <v>FY 18-19</v>
      </c>
      <c r="AO2577" s="152" t="str">
        <f>IFERROR(FIND("R",Table1[[#This Row],[FS_Priority]]),"")</f>
        <v/>
      </c>
    </row>
    <row r="2578" spans="1:41" x14ac:dyDescent="0.25">
      <c r="A2578" s="220" t="s">
        <v>427</v>
      </c>
      <c r="B2578" s="220" t="s">
        <v>295</v>
      </c>
      <c r="C2578" s="220" t="s">
        <v>427</v>
      </c>
      <c r="D2578" s="221" t="b">
        <v>0</v>
      </c>
      <c r="E2578" s="220" t="s">
        <v>151</v>
      </c>
      <c r="F2578" s="220" t="s">
        <v>3507</v>
      </c>
      <c r="G2578" s="220" t="s">
        <v>295</v>
      </c>
      <c r="H2578" s="220" t="s">
        <v>3873</v>
      </c>
      <c r="I2578" s="220" t="s">
        <v>4095</v>
      </c>
      <c r="J2578" s="220" t="s">
        <v>2838</v>
      </c>
      <c r="K2578" s="220" t="s">
        <v>4035</v>
      </c>
      <c r="L2578" s="220" t="s">
        <v>153</v>
      </c>
      <c r="M2578" s="220" t="s">
        <v>4063</v>
      </c>
      <c r="N2578" s="220" t="s">
        <v>295</v>
      </c>
      <c r="O2578" s="220" t="s">
        <v>263</v>
      </c>
      <c r="Q2578" s="220" t="s">
        <v>428</v>
      </c>
      <c r="R2578" s="220" t="s">
        <v>428</v>
      </c>
      <c r="S2578" s="221" t="b">
        <v>0</v>
      </c>
      <c r="V2578" s="222">
        <v>43091</v>
      </c>
      <c r="W2578" s="220" t="s">
        <v>295</v>
      </c>
      <c r="X2578"/>
      <c r="Z2578" s="220" t="s">
        <v>295</v>
      </c>
      <c r="AC2578" s="220" t="s">
        <v>2967</v>
      </c>
      <c r="AE2578" s="220" t="s">
        <v>257</v>
      </c>
      <c r="AF2578" s="220" t="s">
        <v>295</v>
      </c>
      <c r="AG2578" s="220" t="s">
        <v>2884</v>
      </c>
      <c r="AH2578" s="222">
        <v>43497</v>
      </c>
      <c r="AI2578" s="220" t="s">
        <v>4933</v>
      </c>
      <c r="AJ2578" s="151" t="str">
        <f t="shared" si="40"/>
        <v>FS</v>
      </c>
      <c r="AK2578" s="151" t="b">
        <f>ISNUMBER(SEARCH("IRT",Table1[[#This Row],[Current_Status]]))</f>
        <v>0</v>
      </c>
      <c r="AL2578" s="152">
        <f>YEAR(Table1[[#This Row],[Project_Initiated]])</f>
        <v>2017</v>
      </c>
      <c r="AM2578" s="87">
        <v>43815</v>
      </c>
      <c r="AN2578" s="87" t="str">
        <f>IF(AND(Table1[[#This Row],[Completed Date]]&gt;="07/01/2019"+0,Table1[[#This Row],[Completed Date]]&lt;="6/30/2020"+0),"FY 19-20",IF(AND(Table1[[#This Row],[Completed Date]]&gt;="07/01/2018"+0,Table1[[#This Row],[Completed Date]]&lt;="6/30/2019"+0),"FY 18-19",""))</f>
        <v>FY 18-19</v>
      </c>
      <c r="AO2578" s="152" t="str">
        <f>IFERROR(FIND("R",Table1[[#This Row],[FS_Priority]]),"")</f>
        <v/>
      </c>
    </row>
    <row r="2579" spans="1:41" x14ac:dyDescent="0.25">
      <c r="A2579" s="220" t="s">
        <v>430</v>
      </c>
      <c r="B2579" s="220" t="s">
        <v>295</v>
      </c>
      <c r="C2579" s="220" t="s">
        <v>430</v>
      </c>
      <c r="D2579" s="221" t="b">
        <v>0</v>
      </c>
      <c r="E2579" s="220" t="s">
        <v>151</v>
      </c>
      <c r="F2579" s="220" t="s">
        <v>3508</v>
      </c>
      <c r="G2579" s="220" t="s">
        <v>295</v>
      </c>
      <c r="H2579" s="220" t="s">
        <v>3873</v>
      </c>
      <c r="I2579" s="220" t="s">
        <v>4096</v>
      </c>
      <c r="J2579" s="220" t="s">
        <v>2838</v>
      </c>
      <c r="K2579" s="220" t="s">
        <v>4035</v>
      </c>
      <c r="L2579" s="220" t="s">
        <v>153</v>
      </c>
      <c r="M2579" s="220" t="s">
        <v>4063</v>
      </c>
      <c r="N2579" s="220" t="s">
        <v>295</v>
      </c>
      <c r="O2579" s="220" t="s">
        <v>263</v>
      </c>
      <c r="Q2579" s="220" t="s">
        <v>429</v>
      </c>
      <c r="R2579" s="220" t="s">
        <v>2840</v>
      </c>
      <c r="S2579" s="221" t="b">
        <v>0</v>
      </c>
      <c r="V2579" s="222">
        <v>43091</v>
      </c>
      <c r="W2579" s="220" t="s">
        <v>295</v>
      </c>
      <c r="X2579"/>
      <c r="Z2579" s="220" t="s">
        <v>295</v>
      </c>
      <c r="AC2579" s="220" t="s">
        <v>2968</v>
      </c>
      <c r="AE2579" s="220" t="s">
        <v>257</v>
      </c>
      <c r="AF2579" s="220" t="s">
        <v>295</v>
      </c>
      <c r="AG2579" s="220" t="s">
        <v>2884</v>
      </c>
      <c r="AH2579" s="222">
        <v>43497</v>
      </c>
      <c r="AI2579" s="220" t="s">
        <v>4933</v>
      </c>
      <c r="AJ2579" s="151" t="str">
        <f t="shared" si="40"/>
        <v>FS</v>
      </c>
      <c r="AK2579" s="151" t="b">
        <f>ISNUMBER(SEARCH("IRT",Table1[[#This Row],[Current_Status]]))</f>
        <v>0</v>
      </c>
      <c r="AL2579" s="152">
        <f>YEAR(Table1[[#This Row],[Project_Initiated]])</f>
        <v>2017</v>
      </c>
      <c r="AM2579" s="87">
        <v>43815</v>
      </c>
      <c r="AN2579" s="87" t="str">
        <f>IF(AND(Table1[[#This Row],[Completed Date]]&gt;="07/01/2019"+0,Table1[[#This Row],[Completed Date]]&lt;="6/30/2020"+0),"FY 19-20",IF(AND(Table1[[#This Row],[Completed Date]]&gt;="07/01/2018"+0,Table1[[#This Row],[Completed Date]]&lt;="6/30/2019"+0),"FY 18-19",""))</f>
        <v>FY 18-19</v>
      </c>
      <c r="AO2579" s="152" t="str">
        <f>IFERROR(FIND("R",Table1[[#This Row],[FS_Priority]]),"")</f>
        <v/>
      </c>
    </row>
    <row r="2580" spans="1:41" x14ac:dyDescent="0.25">
      <c r="A2580" s="220" t="s">
        <v>747</v>
      </c>
      <c r="B2580" s="220" t="s">
        <v>295</v>
      </c>
      <c r="C2580" s="220" t="s">
        <v>747</v>
      </c>
      <c r="D2580" s="221" t="b">
        <v>0</v>
      </c>
      <c r="E2580" s="220" t="s">
        <v>211</v>
      </c>
      <c r="F2580" s="220" t="s">
        <v>3603</v>
      </c>
      <c r="G2580" s="220" t="s">
        <v>295</v>
      </c>
      <c r="H2580" s="220" t="s">
        <v>575</v>
      </c>
      <c r="I2580" s="220" t="s">
        <v>4224</v>
      </c>
      <c r="J2580" s="220" t="s">
        <v>2838</v>
      </c>
      <c r="K2580" s="220" t="s">
        <v>4222</v>
      </c>
      <c r="L2580" s="220" t="s">
        <v>4866</v>
      </c>
      <c r="M2580" s="220" t="s">
        <v>4225</v>
      </c>
      <c r="N2580" s="220" t="s">
        <v>295</v>
      </c>
      <c r="O2580" s="220" t="s">
        <v>263</v>
      </c>
      <c r="Q2580" s="220" t="s">
        <v>295</v>
      </c>
      <c r="R2580" s="220" t="s">
        <v>295</v>
      </c>
      <c r="S2580" s="221" t="b">
        <v>0</v>
      </c>
      <c r="V2580" s="222">
        <v>43091</v>
      </c>
      <c r="W2580" s="220" t="s">
        <v>295</v>
      </c>
      <c r="X2580"/>
      <c r="Z2580" s="220" t="s">
        <v>295</v>
      </c>
      <c r="AC2580" s="220" t="s">
        <v>748</v>
      </c>
      <c r="AD2580" s="167"/>
      <c r="AE2580" s="220" t="s">
        <v>263</v>
      </c>
      <c r="AF2580" s="220" t="s">
        <v>295</v>
      </c>
      <c r="AG2580" s="220" t="s">
        <v>2884</v>
      </c>
      <c r="AH2580" s="222">
        <v>43353</v>
      </c>
      <c r="AI2580" s="220" t="s">
        <v>4933</v>
      </c>
      <c r="AJ2580" s="151" t="str">
        <f t="shared" si="40"/>
        <v>FS</v>
      </c>
      <c r="AK2580" s="151" t="b">
        <f>ISNUMBER(SEARCH("IRT",Table1[[#This Row],[Current_Status]]))</f>
        <v>0</v>
      </c>
      <c r="AL2580" s="152">
        <f>YEAR(Table1[[#This Row],[Project_Initiated]])</f>
        <v>2017</v>
      </c>
      <c r="AM2580" s="87">
        <v>43815</v>
      </c>
      <c r="AN2580" s="87" t="str">
        <f>IF(AND(Table1[[#This Row],[Completed Date]]&gt;="07/01/2019"+0,Table1[[#This Row],[Completed Date]]&lt;="6/30/2020"+0),"FY 19-20",IF(AND(Table1[[#This Row],[Completed Date]]&gt;="07/01/2018"+0,Table1[[#This Row],[Completed Date]]&lt;="6/30/2019"+0),"FY 18-19",""))</f>
        <v>FY 18-19</v>
      </c>
      <c r="AO2580" s="152" t="str">
        <f>IFERROR(FIND("R",Table1[[#This Row],[FS_Priority]]),"")</f>
        <v/>
      </c>
    </row>
    <row r="2581" spans="1:41" x14ac:dyDescent="0.25">
      <c r="A2581" s="220" t="s">
        <v>750</v>
      </c>
      <c r="B2581" s="220" t="s">
        <v>295</v>
      </c>
      <c r="C2581" s="220" t="s">
        <v>750</v>
      </c>
      <c r="D2581" s="221" t="b">
        <v>0</v>
      </c>
      <c r="E2581" s="220" t="s">
        <v>76</v>
      </c>
      <c r="F2581" s="220" t="s">
        <v>3303</v>
      </c>
      <c r="G2581" s="220" t="s">
        <v>295</v>
      </c>
      <c r="H2581" s="220" t="s">
        <v>1092</v>
      </c>
      <c r="I2581" s="220" t="s">
        <v>296</v>
      </c>
      <c r="J2581" s="220" t="s">
        <v>2838</v>
      </c>
      <c r="K2581" s="220" t="s">
        <v>3856</v>
      </c>
      <c r="L2581" s="220" t="s">
        <v>77</v>
      </c>
      <c r="M2581" s="220" t="s">
        <v>3859</v>
      </c>
      <c r="N2581" s="220" t="s">
        <v>295</v>
      </c>
      <c r="O2581" s="220" t="s">
        <v>263</v>
      </c>
      <c r="Q2581" s="220" t="s">
        <v>295</v>
      </c>
      <c r="R2581" s="220" t="s">
        <v>323</v>
      </c>
      <c r="S2581" s="221" t="b">
        <v>0</v>
      </c>
      <c r="V2581" s="222">
        <v>43116</v>
      </c>
      <c r="W2581" s="220" t="s">
        <v>295</v>
      </c>
      <c r="X2581"/>
      <c r="Z2581" s="220" t="s">
        <v>295</v>
      </c>
      <c r="AC2581" s="220" t="s">
        <v>751</v>
      </c>
      <c r="AE2581" s="220" t="s">
        <v>257</v>
      </c>
      <c r="AF2581" s="220" t="s">
        <v>295</v>
      </c>
      <c r="AG2581" s="220" t="s">
        <v>2884</v>
      </c>
      <c r="AH2581" s="222">
        <v>43292</v>
      </c>
      <c r="AI2581" s="220" t="s">
        <v>4933</v>
      </c>
      <c r="AJ2581" s="151" t="str">
        <f t="shared" si="40"/>
        <v>FS</v>
      </c>
      <c r="AK2581" s="151" t="b">
        <f>ISNUMBER(SEARCH("IRT",Table1[[#This Row],[Current_Status]]))</f>
        <v>0</v>
      </c>
      <c r="AL2581" s="152">
        <f>YEAR(Table1[[#This Row],[Project_Initiated]])</f>
        <v>2018</v>
      </c>
      <c r="AM2581" s="87">
        <v>43815</v>
      </c>
      <c r="AN2581" s="87" t="str">
        <f>IF(AND(Table1[[#This Row],[Completed Date]]&gt;="07/01/2019"+0,Table1[[#This Row],[Completed Date]]&lt;="6/30/2020"+0),"FY 19-20",IF(AND(Table1[[#This Row],[Completed Date]]&gt;="07/01/2018"+0,Table1[[#This Row],[Completed Date]]&lt;="6/30/2019"+0),"FY 18-19",""))</f>
        <v>FY 18-19</v>
      </c>
      <c r="AO2581" s="152" t="str">
        <f>IFERROR(FIND("R",Table1[[#This Row],[FS_Priority]]),"")</f>
        <v/>
      </c>
    </row>
    <row r="2582" spans="1:41" x14ac:dyDescent="0.25">
      <c r="A2582" s="220" t="s">
        <v>412</v>
      </c>
      <c r="B2582" s="220" t="s">
        <v>295</v>
      </c>
      <c r="C2582" s="220" t="s">
        <v>412</v>
      </c>
      <c r="D2582" s="221" t="b">
        <v>0</v>
      </c>
      <c r="E2582" s="220" t="s">
        <v>151</v>
      </c>
      <c r="F2582" s="220" t="s">
        <v>3489</v>
      </c>
      <c r="G2582" s="220" t="s">
        <v>295</v>
      </c>
      <c r="H2582" s="220" t="s">
        <v>378</v>
      </c>
      <c r="I2582" s="220" t="s">
        <v>4083</v>
      </c>
      <c r="J2582" s="220" t="s">
        <v>2854</v>
      </c>
      <c r="K2582" s="220" t="s">
        <v>4035</v>
      </c>
      <c r="L2582" s="220" t="s">
        <v>153</v>
      </c>
      <c r="M2582" s="220" t="s">
        <v>4053</v>
      </c>
      <c r="N2582" s="220" t="s">
        <v>295</v>
      </c>
      <c r="O2582" s="220" t="s">
        <v>263</v>
      </c>
      <c r="Q2582" s="220" t="s">
        <v>309</v>
      </c>
      <c r="R2582" s="220" t="s">
        <v>392</v>
      </c>
      <c r="S2582" s="221" t="b">
        <v>0</v>
      </c>
      <c r="V2582" s="222">
        <v>43116</v>
      </c>
      <c r="W2582" s="220" t="s">
        <v>295</v>
      </c>
      <c r="X2582"/>
      <c r="Z2582" s="220" t="s">
        <v>295</v>
      </c>
      <c r="AC2582" s="220" t="s">
        <v>3045</v>
      </c>
      <c r="AE2582" s="220" t="s">
        <v>257</v>
      </c>
      <c r="AF2582" s="220" t="s">
        <v>295</v>
      </c>
      <c r="AG2582" s="220" t="s">
        <v>2884</v>
      </c>
      <c r="AH2582" s="222">
        <v>43542</v>
      </c>
      <c r="AI2582" s="220" t="s">
        <v>4933</v>
      </c>
      <c r="AJ2582" s="151" t="str">
        <f t="shared" si="40"/>
        <v>FS</v>
      </c>
      <c r="AK2582" s="151" t="b">
        <f>ISNUMBER(SEARCH("IRT",Table1[[#This Row],[Current_Status]]))</f>
        <v>0</v>
      </c>
      <c r="AL2582" s="152">
        <f>YEAR(Table1[[#This Row],[Project_Initiated]])</f>
        <v>2018</v>
      </c>
      <c r="AM2582" s="87">
        <v>43815</v>
      </c>
      <c r="AN2582" s="87" t="str">
        <f>IF(AND(Table1[[#This Row],[Completed Date]]&gt;="07/01/2019"+0,Table1[[#This Row],[Completed Date]]&lt;="6/30/2020"+0),"FY 19-20",IF(AND(Table1[[#This Row],[Completed Date]]&gt;="07/01/2018"+0,Table1[[#This Row],[Completed Date]]&lt;="6/30/2019"+0),"FY 18-19",""))</f>
        <v>FY 18-19</v>
      </c>
      <c r="AO2582" s="152" t="str">
        <f>IFERROR(FIND("R",Table1[[#This Row],[FS_Priority]]),"")</f>
        <v/>
      </c>
    </row>
    <row r="2583" spans="1:41" x14ac:dyDescent="0.25">
      <c r="A2583" s="220" t="s">
        <v>512</v>
      </c>
      <c r="B2583" s="220" t="s">
        <v>295</v>
      </c>
      <c r="C2583" s="220" t="s">
        <v>512</v>
      </c>
      <c r="D2583" s="221" t="b">
        <v>0</v>
      </c>
      <c r="E2583" s="220" t="s">
        <v>753</v>
      </c>
      <c r="F2583" s="220" t="s">
        <v>3623</v>
      </c>
      <c r="G2583" s="220" t="s">
        <v>295</v>
      </c>
      <c r="H2583" s="220" t="s">
        <v>529</v>
      </c>
      <c r="I2583" s="220" t="s">
        <v>4251</v>
      </c>
      <c r="J2583" s="220" t="s">
        <v>2854</v>
      </c>
      <c r="K2583" s="220" t="s">
        <v>4244</v>
      </c>
      <c r="L2583" s="220" t="s">
        <v>534</v>
      </c>
      <c r="M2583" s="220" t="s">
        <v>4249</v>
      </c>
      <c r="N2583" s="220" t="s">
        <v>295</v>
      </c>
      <c r="O2583" s="220" t="s">
        <v>263</v>
      </c>
      <c r="Q2583" s="220" t="s">
        <v>323</v>
      </c>
      <c r="R2583" s="220" t="s">
        <v>320</v>
      </c>
      <c r="S2583" s="221" t="b">
        <v>1</v>
      </c>
      <c r="V2583" s="222">
        <v>43116</v>
      </c>
      <c r="W2583" s="220" t="s">
        <v>295</v>
      </c>
      <c r="X2583"/>
      <c r="Z2583" s="220" t="s">
        <v>295</v>
      </c>
      <c r="AC2583" s="220" t="s">
        <v>754</v>
      </c>
      <c r="AE2583" s="220" t="s">
        <v>257</v>
      </c>
      <c r="AF2583" s="220" t="s">
        <v>295</v>
      </c>
      <c r="AG2583" s="220" t="s">
        <v>2884</v>
      </c>
      <c r="AH2583" s="222">
        <v>43214</v>
      </c>
      <c r="AI2583" s="220" t="s">
        <v>4933</v>
      </c>
      <c r="AJ2583" s="151" t="str">
        <f t="shared" si="40"/>
        <v>FS</v>
      </c>
      <c r="AK2583" s="151" t="b">
        <f>ISNUMBER(SEARCH("IRT",Table1[[#This Row],[Current_Status]]))</f>
        <v>0</v>
      </c>
      <c r="AL2583" s="152">
        <f>YEAR(Table1[[#This Row],[Project_Initiated]])</f>
        <v>2018</v>
      </c>
      <c r="AM2583" s="87">
        <v>43815</v>
      </c>
      <c r="AN2583" s="87" t="str">
        <f>IF(AND(Table1[[#This Row],[Completed Date]]&gt;="07/01/2019"+0,Table1[[#This Row],[Completed Date]]&lt;="6/30/2020"+0),"FY 19-20",IF(AND(Table1[[#This Row],[Completed Date]]&gt;="07/01/2018"+0,Table1[[#This Row],[Completed Date]]&lt;="6/30/2019"+0),"FY 18-19",""))</f>
        <v/>
      </c>
      <c r="AO2583" s="152" t="str">
        <f>IFERROR(FIND("R",Table1[[#This Row],[FS_Priority]]),"")</f>
        <v/>
      </c>
    </row>
    <row r="2584" spans="1:41" x14ac:dyDescent="0.25">
      <c r="A2584" s="220" t="s">
        <v>492</v>
      </c>
      <c r="B2584" s="220" t="s">
        <v>295</v>
      </c>
      <c r="C2584" s="220" t="s">
        <v>492</v>
      </c>
      <c r="D2584" s="221" t="b">
        <v>0</v>
      </c>
      <c r="E2584" s="220" t="s">
        <v>192</v>
      </c>
      <c r="F2584" s="220" t="s">
        <v>3578</v>
      </c>
      <c r="G2584" s="220" t="s">
        <v>295</v>
      </c>
      <c r="H2584" s="220" t="s">
        <v>357</v>
      </c>
      <c r="I2584" s="220" t="s">
        <v>295</v>
      </c>
      <c r="J2584" s="220" t="s">
        <v>3773</v>
      </c>
      <c r="K2584" s="220" t="s">
        <v>4177</v>
      </c>
      <c r="L2584" s="220" t="s">
        <v>2976</v>
      </c>
      <c r="M2584" s="220" t="s">
        <v>4178</v>
      </c>
      <c r="N2584" s="220" t="s">
        <v>295</v>
      </c>
      <c r="O2584" s="220" t="s">
        <v>263</v>
      </c>
      <c r="Q2584" s="220" t="s">
        <v>302</v>
      </c>
      <c r="R2584" s="220" t="s">
        <v>302</v>
      </c>
      <c r="S2584" s="221" t="b">
        <v>0</v>
      </c>
      <c r="V2584" s="222">
        <v>43118</v>
      </c>
      <c r="W2584" s="220" t="s">
        <v>295</v>
      </c>
      <c r="X2584"/>
      <c r="Z2584" s="220" t="s">
        <v>295</v>
      </c>
      <c r="AC2584" s="220" t="s">
        <v>2881</v>
      </c>
      <c r="AE2584" s="220" t="s">
        <v>263</v>
      </c>
      <c r="AF2584" s="220" t="s">
        <v>295</v>
      </c>
      <c r="AG2584" s="220" t="s">
        <v>2884</v>
      </c>
      <c r="AH2584" s="222">
        <v>43447</v>
      </c>
      <c r="AI2584" s="220" t="s">
        <v>4933</v>
      </c>
      <c r="AJ2584" s="151" t="str">
        <f t="shared" si="40"/>
        <v>FS</v>
      </c>
      <c r="AK2584" s="151" t="b">
        <f>ISNUMBER(SEARCH("IRT",Table1[[#This Row],[Current_Status]]))</f>
        <v>0</v>
      </c>
      <c r="AL2584" s="152">
        <f>YEAR(Table1[[#This Row],[Project_Initiated]])</f>
        <v>2018</v>
      </c>
      <c r="AM2584" s="87">
        <v>43815</v>
      </c>
      <c r="AN2584" s="87" t="str">
        <f>IF(AND(Table1[[#This Row],[Completed Date]]&gt;="07/01/2019"+0,Table1[[#This Row],[Completed Date]]&lt;="6/30/2020"+0),"FY 19-20",IF(AND(Table1[[#This Row],[Completed Date]]&gt;="07/01/2018"+0,Table1[[#This Row],[Completed Date]]&lt;="6/30/2019"+0),"FY 18-19",""))</f>
        <v>FY 18-19</v>
      </c>
      <c r="AO2584" s="152" t="str">
        <f>IFERROR(FIND("R",Table1[[#This Row],[FS_Priority]]),"")</f>
        <v/>
      </c>
    </row>
    <row r="2585" spans="1:41" x14ac:dyDescent="0.25">
      <c r="A2585" s="220" t="s">
        <v>755</v>
      </c>
      <c r="B2585" s="220" t="s">
        <v>295</v>
      </c>
      <c r="C2585" s="220" t="s">
        <v>755</v>
      </c>
      <c r="D2585" s="221" t="b">
        <v>0</v>
      </c>
      <c r="E2585" s="220" t="s">
        <v>482</v>
      </c>
      <c r="F2585" s="220" t="s">
        <v>3560</v>
      </c>
      <c r="G2585" s="220" t="s">
        <v>295</v>
      </c>
      <c r="H2585" s="220" t="s">
        <v>4160</v>
      </c>
      <c r="I2585" s="220" t="s">
        <v>295</v>
      </c>
      <c r="J2585" s="220" t="s">
        <v>2838</v>
      </c>
      <c r="K2585" s="220" t="s">
        <v>4158</v>
      </c>
      <c r="L2585" s="220" t="s">
        <v>483</v>
      </c>
      <c r="M2585" s="220" t="s">
        <v>4159</v>
      </c>
      <c r="N2585" s="220" t="s">
        <v>4161</v>
      </c>
      <c r="O2585" s="220" t="s">
        <v>263</v>
      </c>
      <c r="Q2585" s="220" t="s">
        <v>295</v>
      </c>
      <c r="R2585" s="220" t="s">
        <v>295</v>
      </c>
      <c r="S2585" s="221" t="b">
        <v>0</v>
      </c>
      <c r="V2585" s="222">
        <v>43118</v>
      </c>
      <c r="W2585" s="220" t="s">
        <v>295</v>
      </c>
      <c r="X2585"/>
      <c r="Z2585" s="220" t="s">
        <v>295</v>
      </c>
      <c r="AC2585" s="220" t="s">
        <v>3009</v>
      </c>
      <c r="AE2585" s="220" t="s">
        <v>257</v>
      </c>
      <c r="AF2585" s="220" t="s">
        <v>295</v>
      </c>
      <c r="AG2585" s="220" t="s">
        <v>2884</v>
      </c>
      <c r="AH2585" s="222">
        <v>43510</v>
      </c>
      <c r="AI2585" s="220" t="s">
        <v>4933</v>
      </c>
      <c r="AJ2585" s="151" t="str">
        <f t="shared" si="40"/>
        <v>FS</v>
      </c>
      <c r="AK2585" s="151" t="b">
        <f>ISNUMBER(SEARCH("IRT",Table1[[#This Row],[Current_Status]]))</f>
        <v>0</v>
      </c>
      <c r="AL2585" s="152">
        <f>YEAR(Table1[[#This Row],[Project_Initiated]])</f>
        <v>2018</v>
      </c>
      <c r="AM2585" s="87">
        <v>43815</v>
      </c>
      <c r="AN2585" s="87" t="str">
        <f>IF(AND(Table1[[#This Row],[Completed Date]]&gt;="07/01/2019"+0,Table1[[#This Row],[Completed Date]]&lt;="6/30/2020"+0),"FY 19-20",IF(AND(Table1[[#This Row],[Completed Date]]&gt;="07/01/2018"+0,Table1[[#This Row],[Completed Date]]&lt;="6/30/2019"+0),"FY 18-19",""))</f>
        <v>FY 18-19</v>
      </c>
      <c r="AO2585" s="152" t="str">
        <f>IFERROR(FIND("R",Table1[[#This Row],[FS_Priority]]),"")</f>
        <v/>
      </c>
    </row>
    <row r="2586" spans="1:41" x14ac:dyDescent="0.25">
      <c r="A2586" s="220" t="s">
        <v>517</v>
      </c>
      <c r="B2586" s="220" t="s">
        <v>295</v>
      </c>
      <c r="C2586" s="220" t="s">
        <v>517</v>
      </c>
      <c r="D2586" s="221" t="b">
        <v>0</v>
      </c>
      <c r="E2586" s="220" t="s">
        <v>4761</v>
      </c>
      <c r="F2586" s="220" t="s">
        <v>3652</v>
      </c>
      <c r="G2586" s="220" t="s">
        <v>295</v>
      </c>
      <c r="H2586" s="220" t="s">
        <v>533</v>
      </c>
      <c r="I2586" s="220" t="s">
        <v>4292</v>
      </c>
      <c r="J2586" s="220" t="s">
        <v>2838</v>
      </c>
      <c r="K2586" s="220" t="s">
        <v>4289</v>
      </c>
      <c r="L2586" s="220" t="s">
        <v>523</v>
      </c>
      <c r="M2586" s="220" t="s">
        <v>4293</v>
      </c>
      <c r="N2586" s="220" t="s">
        <v>295</v>
      </c>
      <c r="O2586" s="220" t="s">
        <v>619</v>
      </c>
      <c r="Q2586" s="220" t="s">
        <v>320</v>
      </c>
      <c r="R2586" s="220" t="s">
        <v>295</v>
      </c>
      <c r="S2586" s="221" t="b">
        <v>0</v>
      </c>
      <c r="V2586" s="222">
        <v>43124</v>
      </c>
      <c r="W2586" s="220" t="s">
        <v>295</v>
      </c>
      <c r="X2586"/>
      <c r="Z2586" s="220" t="s">
        <v>295</v>
      </c>
      <c r="AC2586" s="220" t="s">
        <v>3079</v>
      </c>
      <c r="AE2586" s="220" t="s">
        <v>257</v>
      </c>
      <c r="AF2586" s="220" t="s">
        <v>295</v>
      </c>
      <c r="AG2586" s="220" t="s">
        <v>2884</v>
      </c>
      <c r="AH2586" s="222">
        <v>43552</v>
      </c>
      <c r="AI2586" s="220" t="s">
        <v>4933</v>
      </c>
      <c r="AJ2586" s="151" t="str">
        <f t="shared" si="40"/>
        <v>FS</v>
      </c>
      <c r="AK2586" s="151" t="b">
        <f>ISNUMBER(SEARCH("IRT",Table1[[#This Row],[Current_Status]]))</f>
        <v>0</v>
      </c>
      <c r="AL2586" s="152">
        <f>YEAR(Table1[[#This Row],[Project_Initiated]])</f>
        <v>2018</v>
      </c>
      <c r="AM2586" s="87">
        <v>43815</v>
      </c>
      <c r="AN2586" s="87" t="str">
        <f>IF(AND(Table1[[#This Row],[Completed Date]]&gt;="07/01/2019"+0,Table1[[#This Row],[Completed Date]]&lt;="6/30/2020"+0),"FY 19-20",IF(AND(Table1[[#This Row],[Completed Date]]&gt;="07/01/2018"+0,Table1[[#This Row],[Completed Date]]&lt;="6/30/2019"+0),"FY 18-19",""))</f>
        <v>FY 18-19</v>
      </c>
      <c r="AO2586" s="152" t="str">
        <f>IFERROR(FIND("R",Table1[[#This Row],[FS_Priority]]),"")</f>
        <v/>
      </c>
    </row>
    <row r="2587" spans="1:41" x14ac:dyDescent="0.25">
      <c r="A2587" s="220" t="s">
        <v>758</v>
      </c>
      <c r="B2587" s="220" t="s">
        <v>295</v>
      </c>
      <c r="C2587" s="220" t="s">
        <v>758</v>
      </c>
      <c r="D2587" s="221" t="b">
        <v>0</v>
      </c>
      <c r="E2587" s="220" t="s">
        <v>4804</v>
      </c>
      <c r="F2587" s="220" t="s">
        <v>3273</v>
      </c>
      <c r="G2587" s="220" t="s">
        <v>295</v>
      </c>
      <c r="H2587" s="220" t="s">
        <v>532</v>
      </c>
      <c r="I2587" s="220" t="s">
        <v>295</v>
      </c>
      <c r="J2587" s="220" t="s">
        <v>2838</v>
      </c>
      <c r="K2587" s="220" t="s">
        <v>3793</v>
      </c>
      <c r="L2587" s="220" t="s">
        <v>332</v>
      </c>
      <c r="M2587" s="220" t="s">
        <v>3800</v>
      </c>
      <c r="N2587" s="220" t="s">
        <v>295</v>
      </c>
      <c r="O2587" s="220" t="s">
        <v>263</v>
      </c>
      <c r="Q2587" s="220" t="s">
        <v>295</v>
      </c>
      <c r="R2587" s="220" t="s">
        <v>295</v>
      </c>
      <c r="S2587" s="221" t="b">
        <v>0</v>
      </c>
      <c r="V2587" s="222">
        <v>43125</v>
      </c>
      <c r="W2587" s="220" t="s">
        <v>295</v>
      </c>
      <c r="X2587"/>
      <c r="Z2587" s="220" t="s">
        <v>295</v>
      </c>
      <c r="AC2587" s="220" t="s">
        <v>759</v>
      </c>
      <c r="AE2587" s="220" t="s">
        <v>257</v>
      </c>
      <c r="AF2587" s="220" t="s">
        <v>295</v>
      </c>
      <c r="AG2587" s="220" t="s">
        <v>2884</v>
      </c>
      <c r="AH2587" s="222">
        <v>43322</v>
      </c>
      <c r="AI2587" s="220" t="s">
        <v>4933</v>
      </c>
      <c r="AJ2587" s="151" t="str">
        <f t="shared" si="40"/>
        <v>FS</v>
      </c>
      <c r="AK2587" s="151" t="b">
        <f>ISNUMBER(SEARCH("IRT",Table1[[#This Row],[Current_Status]]))</f>
        <v>0</v>
      </c>
      <c r="AL2587" s="152">
        <f>YEAR(Table1[[#This Row],[Project_Initiated]])</f>
        <v>2018</v>
      </c>
      <c r="AM2587" s="87">
        <v>43815</v>
      </c>
      <c r="AN2587" s="87" t="str">
        <f>IF(AND(Table1[[#This Row],[Completed Date]]&gt;="07/01/2019"+0,Table1[[#This Row],[Completed Date]]&lt;="6/30/2020"+0),"FY 19-20",IF(AND(Table1[[#This Row],[Completed Date]]&gt;="07/01/2018"+0,Table1[[#This Row],[Completed Date]]&lt;="6/30/2019"+0),"FY 18-19",""))</f>
        <v>FY 18-19</v>
      </c>
      <c r="AO2587" s="152" t="str">
        <f>IFERROR(FIND("R",Table1[[#This Row],[FS_Priority]]),"")</f>
        <v/>
      </c>
    </row>
    <row r="2588" spans="1:41" x14ac:dyDescent="0.25">
      <c r="A2588" s="220" t="s">
        <v>761</v>
      </c>
      <c r="B2588" s="220" t="s">
        <v>295</v>
      </c>
      <c r="C2588" s="220" t="s">
        <v>761</v>
      </c>
      <c r="D2588" s="221" t="b">
        <v>0</v>
      </c>
      <c r="E2588" s="220" t="s">
        <v>151</v>
      </c>
      <c r="F2588" s="220" t="s">
        <v>3509</v>
      </c>
      <c r="G2588" s="220" t="s">
        <v>295</v>
      </c>
      <c r="H2588" s="220" t="s">
        <v>3873</v>
      </c>
      <c r="I2588" s="220" t="s">
        <v>4097</v>
      </c>
      <c r="J2588" s="220" t="s">
        <v>2838</v>
      </c>
      <c r="K2588" s="220" t="s">
        <v>4035</v>
      </c>
      <c r="L2588" s="220" t="s">
        <v>153</v>
      </c>
      <c r="M2588" s="220" t="s">
        <v>4063</v>
      </c>
      <c r="N2588" s="220" t="s">
        <v>295</v>
      </c>
      <c r="O2588" s="220" t="s">
        <v>243</v>
      </c>
      <c r="Q2588" s="220" t="s">
        <v>429</v>
      </c>
      <c r="R2588" s="220" t="s">
        <v>401</v>
      </c>
      <c r="S2588" s="221" t="b">
        <v>0</v>
      </c>
      <c r="V2588" s="222">
        <v>43131</v>
      </c>
      <c r="W2588" s="220" t="s">
        <v>295</v>
      </c>
      <c r="X2588"/>
      <c r="Z2588" s="220" t="s">
        <v>295</v>
      </c>
      <c r="AC2588" s="220" t="s">
        <v>762</v>
      </c>
      <c r="AE2588" s="220" t="s">
        <v>263</v>
      </c>
      <c r="AF2588" s="220" t="s">
        <v>295</v>
      </c>
      <c r="AG2588" s="220" t="s">
        <v>2884</v>
      </c>
      <c r="AH2588" s="222">
        <v>43364</v>
      </c>
      <c r="AI2588" s="220" t="s">
        <v>4933</v>
      </c>
      <c r="AJ2588" s="151" t="str">
        <f t="shared" si="40"/>
        <v>FS</v>
      </c>
      <c r="AK2588" s="151" t="b">
        <f>ISNUMBER(SEARCH("IRT",Table1[[#This Row],[Current_Status]]))</f>
        <v>0</v>
      </c>
      <c r="AL2588" s="152">
        <f>YEAR(Table1[[#This Row],[Project_Initiated]])</f>
        <v>2018</v>
      </c>
      <c r="AM2588" s="87">
        <v>43815</v>
      </c>
      <c r="AN2588" s="87" t="str">
        <f>IF(AND(Table1[[#This Row],[Completed Date]]&gt;="07/01/2019"+0,Table1[[#This Row],[Completed Date]]&lt;="6/30/2020"+0),"FY 19-20",IF(AND(Table1[[#This Row],[Completed Date]]&gt;="07/01/2018"+0,Table1[[#This Row],[Completed Date]]&lt;="6/30/2019"+0),"FY 18-19",""))</f>
        <v>FY 18-19</v>
      </c>
      <c r="AO2588" s="152" t="str">
        <f>IFERROR(FIND("R",Table1[[#This Row],[FS_Priority]]),"")</f>
        <v/>
      </c>
    </row>
    <row r="2589" spans="1:41" x14ac:dyDescent="0.25">
      <c r="A2589" s="220" t="s">
        <v>763</v>
      </c>
      <c r="B2589" s="220" t="s">
        <v>295</v>
      </c>
      <c r="C2589" s="220" t="s">
        <v>763</v>
      </c>
      <c r="D2589" s="221" t="b">
        <v>0</v>
      </c>
      <c r="E2589" s="220" t="s">
        <v>151</v>
      </c>
      <c r="F2589" s="220" t="s">
        <v>3453</v>
      </c>
      <c r="G2589" s="220" t="s">
        <v>295</v>
      </c>
      <c r="H2589" s="220" t="s">
        <v>3873</v>
      </c>
      <c r="I2589" s="220" t="s">
        <v>4065</v>
      </c>
      <c r="J2589" s="220" t="s">
        <v>2838</v>
      </c>
      <c r="K2589" s="220" t="s">
        <v>4035</v>
      </c>
      <c r="L2589" s="220" t="s">
        <v>153</v>
      </c>
      <c r="M2589" s="220" t="s">
        <v>4063</v>
      </c>
      <c r="N2589" s="220" t="s">
        <v>295</v>
      </c>
      <c r="O2589" s="220" t="s">
        <v>263</v>
      </c>
      <c r="Q2589" s="220" t="s">
        <v>295</v>
      </c>
      <c r="R2589" s="220" t="s">
        <v>925</v>
      </c>
      <c r="S2589" s="221" t="b">
        <v>0</v>
      </c>
      <c r="V2589" s="222">
        <v>43131</v>
      </c>
      <c r="W2589" s="220" t="s">
        <v>295</v>
      </c>
      <c r="X2589"/>
      <c r="Z2589" s="220" t="s">
        <v>295</v>
      </c>
      <c r="AC2589" s="220" t="s">
        <v>764</v>
      </c>
      <c r="AE2589" s="220" t="s">
        <v>263</v>
      </c>
      <c r="AF2589" s="220" t="s">
        <v>295</v>
      </c>
      <c r="AG2589" s="220" t="s">
        <v>2884</v>
      </c>
      <c r="AH2589" s="222">
        <v>43364</v>
      </c>
      <c r="AI2589" s="220" t="s">
        <v>4933</v>
      </c>
      <c r="AJ2589" s="151" t="str">
        <f t="shared" si="40"/>
        <v>FS</v>
      </c>
      <c r="AK2589" s="151" t="b">
        <f>ISNUMBER(SEARCH("IRT",Table1[[#This Row],[Current_Status]]))</f>
        <v>0</v>
      </c>
      <c r="AL2589" s="152">
        <f>YEAR(Table1[[#This Row],[Project_Initiated]])</f>
        <v>2018</v>
      </c>
      <c r="AM2589" s="87">
        <v>43815</v>
      </c>
      <c r="AN2589" s="87" t="str">
        <f>IF(AND(Table1[[#This Row],[Completed Date]]&gt;="07/01/2019"+0,Table1[[#This Row],[Completed Date]]&lt;="6/30/2020"+0),"FY 19-20",IF(AND(Table1[[#This Row],[Completed Date]]&gt;="07/01/2018"+0,Table1[[#This Row],[Completed Date]]&lt;="6/30/2019"+0),"FY 18-19",""))</f>
        <v>FY 18-19</v>
      </c>
      <c r="AO2589" s="152" t="str">
        <f>IFERROR(FIND("R",Table1[[#This Row],[FS_Priority]]),"")</f>
        <v/>
      </c>
    </row>
    <row r="2590" spans="1:41" x14ac:dyDescent="0.25">
      <c r="A2590" s="220" t="s">
        <v>765</v>
      </c>
      <c r="B2590" s="220" t="s">
        <v>295</v>
      </c>
      <c r="C2590" s="220" t="s">
        <v>765</v>
      </c>
      <c r="D2590" s="221" t="b">
        <v>0</v>
      </c>
      <c r="E2590" s="220" t="s">
        <v>151</v>
      </c>
      <c r="F2590" s="220" t="s">
        <v>3452</v>
      </c>
      <c r="G2590" s="220" t="s">
        <v>295</v>
      </c>
      <c r="H2590" s="220" t="s">
        <v>3873</v>
      </c>
      <c r="I2590" s="220" t="s">
        <v>4065</v>
      </c>
      <c r="J2590" s="220" t="s">
        <v>2838</v>
      </c>
      <c r="K2590" s="220" t="s">
        <v>4035</v>
      </c>
      <c r="L2590" s="220" t="s">
        <v>153</v>
      </c>
      <c r="M2590" s="220" t="s">
        <v>4063</v>
      </c>
      <c r="N2590" s="220" t="s">
        <v>295</v>
      </c>
      <c r="O2590" s="220" t="s">
        <v>243</v>
      </c>
      <c r="Q2590" s="220" t="s">
        <v>295</v>
      </c>
      <c r="R2590" s="220" t="s">
        <v>313</v>
      </c>
      <c r="S2590" s="221" t="b">
        <v>1</v>
      </c>
      <c r="V2590" s="222">
        <v>43131</v>
      </c>
      <c r="W2590" s="220" t="s">
        <v>295</v>
      </c>
      <c r="X2590"/>
      <c r="Z2590" s="220" t="s">
        <v>295</v>
      </c>
      <c r="AC2590" s="220" t="s">
        <v>295</v>
      </c>
      <c r="AD2590" s="167"/>
      <c r="AE2590" s="220" t="s">
        <v>263</v>
      </c>
      <c r="AF2590" s="220" t="s">
        <v>295</v>
      </c>
      <c r="AG2590" s="220" t="s">
        <v>2884</v>
      </c>
      <c r="AH2590" s="222">
        <v>43336</v>
      </c>
      <c r="AI2590" s="220" t="s">
        <v>4933</v>
      </c>
      <c r="AJ2590" s="151" t="str">
        <f t="shared" si="40"/>
        <v>FS</v>
      </c>
      <c r="AK2590" s="151" t="b">
        <f>ISNUMBER(SEARCH("IRT",Table1[[#This Row],[Current_Status]]))</f>
        <v>0</v>
      </c>
      <c r="AL2590" s="152">
        <f>YEAR(Table1[[#This Row],[Project_Initiated]])</f>
        <v>2018</v>
      </c>
      <c r="AM2590" s="87">
        <v>43815</v>
      </c>
      <c r="AN2590" s="87" t="str">
        <f>IF(AND(Table1[[#This Row],[Completed Date]]&gt;="07/01/2019"+0,Table1[[#This Row],[Completed Date]]&lt;="6/30/2020"+0),"FY 19-20",IF(AND(Table1[[#This Row],[Completed Date]]&gt;="07/01/2018"+0,Table1[[#This Row],[Completed Date]]&lt;="6/30/2019"+0),"FY 18-19",""))</f>
        <v>FY 18-19</v>
      </c>
      <c r="AO2590" s="152" t="str">
        <f>IFERROR(FIND("R",Table1[[#This Row],[FS_Priority]]),"")</f>
        <v/>
      </c>
    </row>
    <row r="2591" spans="1:41" x14ac:dyDescent="0.25">
      <c r="A2591" s="220" t="s">
        <v>766</v>
      </c>
      <c r="B2591" s="220" t="s">
        <v>295</v>
      </c>
      <c r="C2591" s="220" t="s">
        <v>766</v>
      </c>
      <c r="D2591" s="221" t="b">
        <v>0</v>
      </c>
      <c r="E2591" s="220" t="s">
        <v>151</v>
      </c>
      <c r="F2591" s="220" t="s">
        <v>3451</v>
      </c>
      <c r="G2591" s="220" t="s">
        <v>295</v>
      </c>
      <c r="H2591" s="220" t="s">
        <v>3873</v>
      </c>
      <c r="I2591" s="220" t="s">
        <v>4064</v>
      </c>
      <c r="J2591" s="220" t="s">
        <v>2838</v>
      </c>
      <c r="K2591" s="220" t="s">
        <v>4035</v>
      </c>
      <c r="L2591" s="220" t="s">
        <v>153</v>
      </c>
      <c r="M2591" s="220" t="s">
        <v>4063</v>
      </c>
      <c r="N2591" s="220" t="s">
        <v>295</v>
      </c>
      <c r="O2591" s="220" t="s">
        <v>243</v>
      </c>
      <c r="Q2591" s="220" t="s">
        <v>295</v>
      </c>
      <c r="R2591" s="220" t="s">
        <v>302</v>
      </c>
      <c r="S2591" s="221" t="b">
        <v>1</v>
      </c>
      <c r="V2591" s="222">
        <v>43131</v>
      </c>
      <c r="W2591" s="220" t="s">
        <v>295</v>
      </c>
      <c r="X2591"/>
      <c r="Z2591" s="220" t="s">
        <v>295</v>
      </c>
      <c r="AC2591" s="220" t="s">
        <v>295</v>
      </c>
      <c r="AE2591" s="220" t="s">
        <v>263</v>
      </c>
      <c r="AF2591" s="220" t="s">
        <v>295</v>
      </c>
      <c r="AG2591" s="220" t="s">
        <v>2884</v>
      </c>
      <c r="AH2591" s="222">
        <v>43336</v>
      </c>
      <c r="AI2591" s="220" t="s">
        <v>4933</v>
      </c>
      <c r="AJ2591" s="151" t="str">
        <f t="shared" si="40"/>
        <v>FS</v>
      </c>
      <c r="AK2591" s="151" t="b">
        <f>ISNUMBER(SEARCH("IRT",Table1[[#This Row],[Current_Status]]))</f>
        <v>0</v>
      </c>
      <c r="AL2591" s="152">
        <f>YEAR(Table1[[#This Row],[Project_Initiated]])</f>
        <v>2018</v>
      </c>
      <c r="AM2591" s="87">
        <v>43815</v>
      </c>
      <c r="AN2591" s="87" t="str">
        <f>IF(AND(Table1[[#This Row],[Completed Date]]&gt;="07/01/2019"+0,Table1[[#This Row],[Completed Date]]&lt;="6/30/2020"+0),"FY 19-20",IF(AND(Table1[[#This Row],[Completed Date]]&gt;="07/01/2018"+0,Table1[[#This Row],[Completed Date]]&lt;="6/30/2019"+0),"FY 18-19",""))</f>
        <v>FY 18-19</v>
      </c>
      <c r="AO2591" s="152" t="str">
        <f>IFERROR(FIND("R",Table1[[#This Row],[FS_Priority]]),"")</f>
        <v/>
      </c>
    </row>
    <row r="2592" spans="1:41" x14ac:dyDescent="0.25">
      <c r="A2592" s="220" t="s">
        <v>768</v>
      </c>
      <c r="B2592" s="220" t="s">
        <v>295</v>
      </c>
      <c r="C2592" s="220" t="s">
        <v>768</v>
      </c>
      <c r="D2592" s="221" t="b">
        <v>0</v>
      </c>
      <c r="E2592" s="220" t="s">
        <v>151</v>
      </c>
      <c r="F2592" s="220" t="s">
        <v>3459</v>
      </c>
      <c r="G2592" s="220" t="s">
        <v>295</v>
      </c>
      <c r="H2592" s="220" t="s">
        <v>3873</v>
      </c>
      <c r="I2592" s="220" t="s">
        <v>4061</v>
      </c>
      <c r="J2592" s="220" t="s">
        <v>2838</v>
      </c>
      <c r="K2592" s="220" t="s">
        <v>4035</v>
      </c>
      <c r="L2592" s="220" t="s">
        <v>153</v>
      </c>
      <c r="M2592" s="220" t="s">
        <v>4063</v>
      </c>
      <c r="N2592" s="220" t="s">
        <v>295</v>
      </c>
      <c r="O2592" s="220" t="s">
        <v>243</v>
      </c>
      <c r="Q2592" s="220" t="s">
        <v>295</v>
      </c>
      <c r="R2592" s="220" t="s">
        <v>434</v>
      </c>
      <c r="S2592" s="221" t="b">
        <v>0</v>
      </c>
      <c r="V2592" s="222">
        <v>43131</v>
      </c>
      <c r="W2592" s="220" t="s">
        <v>295</v>
      </c>
      <c r="X2592"/>
      <c r="Z2592" s="220" t="s">
        <v>295</v>
      </c>
      <c r="AC2592" s="220" t="s">
        <v>762</v>
      </c>
      <c r="AD2592" s="167"/>
      <c r="AE2592" s="220" t="s">
        <v>263</v>
      </c>
      <c r="AF2592" s="220" t="s">
        <v>295</v>
      </c>
      <c r="AG2592" s="220" t="s">
        <v>2884</v>
      </c>
      <c r="AH2592" s="223">
        <v>43336</v>
      </c>
      <c r="AI2592" s="220" t="s">
        <v>4933</v>
      </c>
      <c r="AJ2592" s="151" t="str">
        <f t="shared" si="40"/>
        <v>FS</v>
      </c>
      <c r="AK2592" s="151" t="b">
        <f>ISNUMBER(SEARCH("IRT",Table1[[#This Row],[Current_Status]]))</f>
        <v>0</v>
      </c>
      <c r="AL2592" s="152">
        <f>YEAR(Table1[[#This Row],[Project_Initiated]])</f>
        <v>2018</v>
      </c>
      <c r="AM2592" s="87">
        <v>43815</v>
      </c>
      <c r="AN2592" s="87" t="str">
        <f>IF(AND(Table1[[#This Row],[Completed Date]]&gt;="07/01/2019"+0,Table1[[#This Row],[Completed Date]]&lt;="6/30/2020"+0),"FY 19-20",IF(AND(Table1[[#This Row],[Completed Date]]&gt;="07/01/2018"+0,Table1[[#This Row],[Completed Date]]&lt;="6/30/2019"+0),"FY 18-19",""))</f>
        <v>FY 18-19</v>
      </c>
      <c r="AO2592" s="152" t="str">
        <f>IFERROR(FIND("R",Table1[[#This Row],[FS_Priority]]),"")</f>
        <v/>
      </c>
    </row>
    <row r="2593" spans="1:41" x14ac:dyDescent="0.25">
      <c r="A2593" s="220" t="s">
        <v>769</v>
      </c>
      <c r="B2593" s="220" t="s">
        <v>295</v>
      </c>
      <c r="C2593" s="220" t="s">
        <v>769</v>
      </c>
      <c r="D2593" s="221" t="b">
        <v>0</v>
      </c>
      <c r="E2593" s="220" t="s">
        <v>141</v>
      </c>
      <c r="F2593" s="220" t="s">
        <v>3366</v>
      </c>
      <c r="G2593" s="220" t="s">
        <v>295</v>
      </c>
      <c r="H2593" s="220" t="s">
        <v>549</v>
      </c>
      <c r="I2593" s="220" t="s">
        <v>3953</v>
      </c>
      <c r="J2593" s="220" t="s">
        <v>2854</v>
      </c>
      <c r="K2593" s="220" t="s">
        <v>3951</v>
      </c>
      <c r="L2593" s="220" t="s">
        <v>381</v>
      </c>
      <c r="M2593" s="220" t="s">
        <v>3954</v>
      </c>
      <c r="N2593" s="220" t="s">
        <v>295</v>
      </c>
      <c r="O2593" s="220" t="s">
        <v>263</v>
      </c>
      <c r="Q2593" s="220" t="s">
        <v>295</v>
      </c>
      <c r="R2593" s="220" t="s">
        <v>259</v>
      </c>
      <c r="S2593" s="221" t="b">
        <v>0</v>
      </c>
      <c r="V2593" s="222">
        <v>43132</v>
      </c>
      <c r="W2593" s="220" t="s">
        <v>295</v>
      </c>
      <c r="X2593"/>
      <c r="Z2593" s="220" t="s">
        <v>295</v>
      </c>
      <c r="AC2593" s="220" t="s">
        <v>295</v>
      </c>
      <c r="AE2593" s="220" t="s">
        <v>257</v>
      </c>
      <c r="AF2593" s="220" t="s">
        <v>295</v>
      </c>
      <c r="AG2593" s="220" t="s">
        <v>2884</v>
      </c>
      <c r="AH2593" s="223">
        <v>43297</v>
      </c>
      <c r="AI2593" s="220" t="s">
        <v>4933</v>
      </c>
      <c r="AJ2593" s="151" t="str">
        <f t="shared" si="40"/>
        <v>FS</v>
      </c>
      <c r="AK2593" s="151" t="b">
        <f>ISNUMBER(SEARCH("IRT",Table1[[#This Row],[Current_Status]]))</f>
        <v>0</v>
      </c>
      <c r="AL2593" s="152">
        <f>YEAR(Table1[[#This Row],[Project_Initiated]])</f>
        <v>2018</v>
      </c>
      <c r="AM2593" s="87">
        <v>43815</v>
      </c>
      <c r="AN2593" s="87" t="str">
        <f>IF(AND(Table1[[#This Row],[Completed Date]]&gt;="07/01/2019"+0,Table1[[#This Row],[Completed Date]]&lt;="6/30/2020"+0),"FY 19-20",IF(AND(Table1[[#This Row],[Completed Date]]&gt;="07/01/2018"+0,Table1[[#This Row],[Completed Date]]&lt;="6/30/2019"+0),"FY 18-19",""))</f>
        <v>FY 18-19</v>
      </c>
      <c r="AO2593" s="152" t="str">
        <f>IFERROR(FIND("R",Table1[[#This Row],[FS_Priority]]),"")</f>
        <v/>
      </c>
    </row>
    <row r="2594" spans="1:41" x14ac:dyDescent="0.25">
      <c r="A2594" s="220" t="s">
        <v>770</v>
      </c>
      <c r="B2594" s="220" t="s">
        <v>295</v>
      </c>
      <c r="C2594" s="220" t="s">
        <v>770</v>
      </c>
      <c r="D2594" s="221" t="b">
        <v>0</v>
      </c>
      <c r="E2594" s="220" t="s">
        <v>141</v>
      </c>
      <c r="F2594" s="220" t="s">
        <v>3363</v>
      </c>
      <c r="G2594" s="220" t="s">
        <v>295</v>
      </c>
      <c r="H2594" s="220" t="s">
        <v>529</v>
      </c>
      <c r="I2594" s="220" t="s">
        <v>3955</v>
      </c>
      <c r="J2594" s="220" t="s">
        <v>2838</v>
      </c>
      <c r="K2594" s="220" t="s">
        <v>3951</v>
      </c>
      <c r="L2594" s="220" t="s">
        <v>381</v>
      </c>
      <c r="M2594" s="220" t="s">
        <v>3954</v>
      </c>
      <c r="N2594" s="220" t="s">
        <v>295</v>
      </c>
      <c r="O2594" s="220" t="s">
        <v>263</v>
      </c>
      <c r="Q2594" s="220" t="s">
        <v>295</v>
      </c>
      <c r="R2594" s="220" t="s">
        <v>295</v>
      </c>
      <c r="S2594" s="221" t="b">
        <v>1</v>
      </c>
      <c r="V2594" s="222">
        <v>43132</v>
      </c>
      <c r="W2594" s="220" t="s">
        <v>295</v>
      </c>
      <c r="X2594"/>
      <c r="Z2594" s="220" t="s">
        <v>295</v>
      </c>
      <c r="AC2594" s="220" t="s">
        <v>771</v>
      </c>
      <c r="AE2594" s="220" t="s">
        <v>257</v>
      </c>
      <c r="AF2594" s="220" t="s">
        <v>295</v>
      </c>
      <c r="AG2594" s="220" t="s">
        <v>2884</v>
      </c>
      <c r="AH2594" s="222">
        <v>43364</v>
      </c>
      <c r="AI2594" s="220" t="s">
        <v>4933</v>
      </c>
      <c r="AJ2594" s="151" t="str">
        <f t="shared" si="40"/>
        <v>FS</v>
      </c>
      <c r="AK2594" s="151" t="b">
        <f>ISNUMBER(SEARCH("IRT",Table1[[#This Row],[Current_Status]]))</f>
        <v>0</v>
      </c>
      <c r="AL2594" s="152">
        <f>YEAR(Table1[[#This Row],[Project_Initiated]])</f>
        <v>2018</v>
      </c>
      <c r="AM2594" s="87">
        <v>43815</v>
      </c>
      <c r="AN2594" s="87" t="str">
        <f>IF(AND(Table1[[#This Row],[Completed Date]]&gt;="07/01/2019"+0,Table1[[#This Row],[Completed Date]]&lt;="6/30/2020"+0),"FY 19-20",IF(AND(Table1[[#This Row],[Completed Date]]&gt;="07/01/2018"+0,Table1[[#This Row],[Completed Date]]&lt;="6/30/2019"+0),"FY 18-19",""))</f>
        <v>FY 18-19</v>
      </c>
      <c r="AO2594" s="152" t="str">
        <f>IFERROR(FIND("R",Table1[[#This Row],[FS_Priority]]),"")</f>
        <v/>
      </c>
    </row>
    <row r="2595" spans="1:41" x14ac:dyDescent="0.25">
      <c r="A2595" s="220" t="s">
        <v>773</v>
      </c>
      <c r="B2595" s="220" t="s">
        <v>295</v>
      </c>
      <c r="C2595" s="220" t="s">
        <v>773</v>
      </c>
      <c r="D2595" s="221" t="b">
        <v>0</v>
      </c>
      <c r="E2595" s="220" t="s">
        <v>151</v>
      </c>
      <c r="F2595" s="220" t="s">
        <v>3466</v>
      </c>
      <c r="G2595" s="220" t="s">
        <v>295</v>
      </c>
      <c r="H2595" s="220" t="s">
        <v>3873</v>
      </c>
      <c r="I2595" s="220" t="s">
        <v>4062</v>
      </c>
      <c r="J2595" s="220" t="s">
        <v>2838</v>
      </c>
      <c r="K2595" s="220" t="s">
        <v>4035</v>
      </c>
      <c r="L2595" s="220" t="s">
        <v>153</v>
      </c>
      <c r="M2595" s="220" t="s">
        <v>4063</v>
      </c>
      <c r="N2595" s="220" t="s">
        <v>295</v>
      </c>
      <c r="O2595" s="220" t="s">
        <v>263</v>
      </c>
      <c r="Q2595" s="220" t="s">
        <v>295</v>
      </c>
      <c r="R2595" s="220" t="s">
        <v>432</v>
      </c>
      <c r="S2595" s="221" t="b">
        <v>0</v>
      </c>
      <c r="V2595" s="222">
        <v>43133</v>
      </c>
      <c r="W2595" s="220" t="s">
        <v>295</v>
      </c>
      <c r="X2595"/>
      <c r="Z2595" s="220" t="s">
        <v>295</v>
      </c>
      <c r="AC2595" s="220" t="s">
        <v>2964</v>
      </c>
      <c r="AE2595" s="220" t="s">
        <v>263</v>
      </c>
      <c r="AF2595" s="220" t="s">
        <v>295</v>
      </c>
      <c r="AG2595" s="220" t="s">
        <v>2884</v>
      </c>
      <c r="AH2595" s="222">
        <v>43466</v>
      </c>
      <c r="AI2595" s="220" t="s">
        <v>4933</v>
      </c>
      <c r="AJ2595" s="151" t="str">
        <f t="shared" si="40"/>
        <v>FS</v>
      </c>
      <c r="AK2595" s="151" t="b">
        <f>ISNUMBER(SEARCH("IRT",Table1[[#This Row],[Current_Status]]))</f>
        <v>0</v>
      </c>
      <c r="AL2595" s="152">
        <f>YEAR(Table1[[#This Row],[Project_Initiated]])</f>
        <v>2018</v>
      </c>
      <c r="AM2595" s="87">
        <v>43815</v>
      </c>
      <c r="AN2595" s="87" t="str">
        <f>IF(AND(Table1[[#This Row],[Completed Date]]&gt;="07/01/2019"+0,Table1[[#This Row],[Completed Date]]&lt;="6/30/2020"+0),"FY 19-20",IF(AND(Table1[[#This Row],[Completed Date]]&gt;="07/01/2018"+0,Table1[[#This Row],[Completed Date]]&lt;="6/30/2019"+0),"FY 18-19",""))</f>
        <v>FY 18-19</v>
      </c>
      <c r="AO2595" s="152" t="str">
        <f>IFERROR(FIND("R",Table1[[#This Row],[FS_Priority]]),"")</f>
        <v/>
      </c>
    </row>
    <row r="2596" spans="1:41" x14ac:dyDescent="0.25">
      <c r="A2596" s="220" t="s">
        <v>380</v>
      </c>
      <c r="B2596" s="220" t="s">
        <v>295</v>
      </c>
      <c r="C2596" s="220" t="s">
        <v>380</v>
      </c>
      <c r="D2596" s="221" t="b">
        <v>0</v>
      </c>
      <c r="E2596" s="220" t="s">
        <v>530</v>
      </c>
      <c r="F2596" s="220" t="s">
        <v>3356</v>
      </c>
      <c r="G2596" s="220" t="s">
        <v>295</v>
      </c>
      <c r="H2596" s="220" t="s">
        <v>3873</v>
      </c>
      <c r="I2596" s="220" t="s">
        <v>3949</v>
      </c>
      <c r="J2596" s="220" t="s">
        <v>2838</v>
      </c>
      <c r="K2596" s="220" t="s">
        <v>3932</v>
      </c>
      <c r="L2596" s="220" t="s">
        <v>2778</v>
      </c>
      <c r="M2596" s="220" t="s">
        <v>3935</v>
      </c>
      <c r="N2596" s="220" t="s">
        <v>295</v>
      </c>
      <c r="O2596" s="220" t="s">
        <v>263</v>
      </c>
      <c r="Q2596" s="220" t="s">
        <v>323</v>
      </c>
      <c r="R2596" s="220" t="s">
        <v>264</v>
      </c>
      <c r="S2596" s="221" t="b">
        <v>0</v>
      </c>
      <c r="V2596" s="222">
        <v>43133</v>
      </c>
      <c r="W2596" s="220" t="s">
        <v>295</v>
      </c>
      <c r="X2596"/>
      <c r="Z2596" s="220" t="s">
        <v>295</v>
      </c>
      <c r="AC2596" s="220" t="s">
        <v>2961</v>
      </c>
      <c r="AE2596" s="220" t="s">
        <v>257</v>
      </c>
      <c r="AF2596" s="220" t="s">
        <v>295</v>
      </c>
      <c r="AG2596" s="220" t="s">
        <v>2884</v>
      </c>
      <c r="AH2596" s="223">
        <v>43497</v>
      </c>
      <c r="AI2596" s="220" t="s">
        <v>4933</v>
      </c>
      <c r="AJ2596" s="151" t="str">
        <f t="shared" si="40"/>
        <v>FS</v>
      </c>
      <c r="AK2596" s="151" t="b">
        <f>ISNUMBER(SEARCH("IRT",Table1[[#This Row],[Current_Status]]))</f>
        <v>0</v>
      </c>
      <c r="AL2596" s="152">
        <f>YEAR(Table1[[#This Row],[Project_Initiated]])</f>
        <v>2018</v>
      </c>
      <c r="AM2596" s="87">
        <v>43815</v>
      </c>
      <c r="AN2596" s="87" t="str">
        <f>IF(AND(Table1[[#This Row],[Completed Date]]&gt;="07/01/2019"+0,Table1[[#This Row],[Completed Date]]&lt;="6/30/2020"+0),"FY 19-20",IF(AND(Table1[[#This Row],[Completed Date]]&gt;="07/01/2018"+0,Table1[[#This Row],[Completed Date]]&lt;="6/30/2019"+0),"FY 18-19",""))</f>
        <v>FY 18-19</v>
      </c>
      <c r="AO2596" s="152" t="str">
        <f>IFERROR(FIND("R",Table1[[#This Row],[FS_Priority]]),"")</f>
        <v/>
      </c>
    </row>
    <row r="2597" spans="1:41" x14ac:dyDescent="0.25">
      <c r="A2597" s="220" t="s">
        <v>775</v>
      </c>
      <c r="B2597" s="220" t="s">
        <v>295</v>
      </c>
      <c r="C2597" s="220" t="s">
        <v>775</v>
      </c>
      <c r="D2597" s="221" t="b">
        <v>0</v>
      </c>
      <c r="E2597" s="220" t="s">
        <v>141</v>
      </c>
      <c r="F2597" s="220" t="s">
        <v>3369</v>
      </c>
      <c r="G2597" s="220" t="s">
        <v>295</v>
      </c>
      <c r="H2597" s="220" t="s">
        <v>256</v>
      </c>
      <c r="I2597" s="220" t="s">
        <v>295</v>
      </c>
      <c r="J2597" s="220" t="s">
        <v>2838</v>
      </c>
      <c r="K2597" s="220" t="s">
        <v>3951</v>
      </c>
      <c r="L2597" s="220" t="s">
        <v>381</v>
      </c>
      <c r="M2597" s="220" t="s">
        <v>3958</v>
      </c>
      <c r="N2597" s="220" t="s">
        <v>295</v>
      </c>
      <c r="O2597" s="220" t="s">
        <v>243</v>
      </c>
      <c r="Q2597" s="220" t="s">
        <v>295</v>
      </c>
      <c r="R2597" s="220" t="s">
        <v>422</v>
      </c>
      <c r="S2597" s="221" t="b">
        <v>0</v>
      </c>
      <c r="V2597" s="222">
        <v>43133</v>
      </c>
      <c r="W2597" s="220" t="s">
        <v>295</v>
      </c>
      <c r="X2597"/>
      <c r="Z2597" s="220" t="s">
        <v>295</v>
      </c>
      <c r="AC2597" s="220" t="s">
        <v>776</v>
      </c>
      <c r="AE2597" s="220" t="s">
        <v>243</v>
      </c>
      <c r="AF2597" s="220" t="s">
        <v>295</v>
      </c>
      <c r="AG2597" s="220" t="s">
        <v>624</v>
      </c>
      <c r="AH2597" s="222">
        <v>43336</v>
      </c>
      <c r="AI2597" s="220" t="s">
        <v>4933</v>
      </c>
      <c r="AJ2597" s="151" t="str">
        <f t="shared" si="40"/>
        <v>FS</v>
      </c>
      <c r="AK2597" s="151" t="b">
        <f>ISNUMBER(SEARCH("IRT",Table1[[#This Row],[Current_Status]]))</f>
        <v>0</v>
      </c>
      <c r="AL2597" s="152">
        <f>YEAR(Table1[[#This Row],[Project_Initiated]])</f>
        <v>2018</v>
      </c>
      <c r="AM2597" s="87">
        <v>43815</v>
      </c>
      <c r="AN2597" s="87" t="str">
        <f>IF(AND(Table1[[#This Row],[Completed Date]]&gt;="07/01/2019"+0,Table1[[#This Row],[Completed Date]]&lt;="6/30/2020"+0),"FY 19-20",IF(AND(Table1[[#This Row],[Completed Date]]&gt;="07/01/2018"+0,Table1[[#This Row],[Completed Date]]&lt;="6/30/2019"+0),"FY 18-19",""))</f>
        <v>FY 18-19</v>
      </c>
      <c r="AO2597" s="152" t="str">
        <f>IFERROR(FIND("R",Table1[[#This Row],[FS_Priority]]),"")</f>
        <v/>
      </c>
    </row>
    <row r="2598" spans="1:41" x14ac:dyDescent="0.25">
      <c r="A2598" s="220" t="s">
        <v>777</v>
      </c>
      <c r="B2598" s="220" t="s">
        <v>295</v>
      </c>
      <c r="C2598" s="220" t="s">
        <v>777</v>
      </c>
      <c r="D2598" s="221" t="b">
        <v>0</v>
      </c>
      <c r="E2598" s="220" t="s">
        <v>151</v>
      </c>
      <c r="F2598" s="220" t="s">
        <v>3450</v>
      </c>
      <c r="G2598" s="220" t="s">
        <v>295</v>
      </c>
      <c r="H2598" s="220" t="s">
        <v>560</v>
      </c>
      <c r="I2598" s="220" t="s">
        <v>3879</v>
      </c>
      <c r="J2598" s="220" t="s">
        <v>2838</v>
      </c>
      <c r="K2598" s="220" t="s">
        <v>4035</v>
      </c>
      <c r="L2598" s="220" t="s">
        <v>153</v>
      </c>
      <c r="M2598" s="220" t="s">
        <v>4048</v>
      </c>
      <c r="N2598" s="220" t="s">
        <v>295</v>
      </c>
      <c r="O2598" s="220" t="s">
        <v>263</v>
      </c>
      <c r="Q2598" s="220" t="s">
        <v>295</v>
      </c>
      <c r="R2598" s="220" t="s">
        <v>295</v>
      </c>
      <c r="S2598" s="221" t="b">
        <v>0</v>
      </c>
      <c r="V2598" s="222">
        <v>43143</v>
      </c>
      <c r="W2598" s="220" t="s">
        <v>295</v>
      </c>
      <c r="X2598"/>
      <c r="Z2598" s="220" t="s">
        <v>295</v>
      </c>
      <c r="AC2598" s="220" t="s">
        <v>778</v>
      </c>
      <c r="AD2598" s="167"/>
      <c r="AE2598" s="220" t="s">
        <v>263</v>
      </c>
      <c r="AF2598" s="220" t="s">
        <v>295</v>
      </c>
      <c r="AG2598" s="220" t="s">
        <v>2884</v>
      </c>
      <c r="AH2598" s="222">
        <v>43395</v>
      </c>
      <c r="AI2598" s="220" t="s">
        <v>4935</v>
      </c>
      <c r="AJ2598" s="151" t="str">
        <f t="shared" si="40"/>
        <v>FS</v>
      </c>
      <c r="AK2598" s="151" t="b">
        <f>ISNUMBER(SEARCH("IRT",Table1[[#This Row],[Current_Status]]))</f>
        <v>0</v>
      </c>
      <c r="AL2598" s="152">
        <f>YEAR(Table1[[#This Row],[Project_Initiated]])</f>
        <v>2018</v>
      </c>
      <c r="AM2598" s="87">
        <v>43815</v>
      </c>
      <c r="AN2598" s="87" t="str">
        <f>IF(AND(Table1[[#This Row],[Completed Date]]&gt;="07/01/2019"+0,Table1[[#This Row],[Completed Date]]&lt;="6/30/2020"+0),"FY 19-20",IF(AND(Table1[[#This Row],[Completed Date]]&gt;="07/01/2018"+0,Table1[[#This Row],[Completed Date]]&lt;="6/30/2019"+0),"FY 18-19",""))</f>
        <v>FY 18-19</v>
      </c>
      <c r="AO2598" s="152" t="str">
        <f>IFERROR(FIND("R",Table1[[#This Row],[FS_Priority]]),"")</f>
        <v/>
      </c>
    </row>
    <row r="2599" spans="1:41" x14ac:dyDescent="0.25">
      <c r="A2599" s="220" t="s">
        <v>780</v>
      </c>
      <c r="B2599" s="220" t="s">
        <v>295</v>
      </c>
      <c r="C2599" s="220" t="s">
        <v>780</v>
      </c>
      <c r="D2599" s="221" t="b">
        <v>0</v>
      </c>
      <c r="E2599" s="220" t="s">
        <v>151</v>
      </c>
      <c r="F2599" s="220" t="s">
        <v>3551</v>
      </c>
      <c r="G2599" s="220" t="s">
        <v>295</v>
      </c>
      <c r="H2599" s="220" t="s">
        <v>4131</v>
      </c>
      <c r="I2599" s="220" t="s">
        <v>295</v>
      </c>
      <c r="J2599" s="220" t="s">
        <v>2851</v>
      </c>
      <c r="K2599" s="220" t="s">
        <v>4035</v>
      </c>
      <c r="L2599" s="220" t="s">
        <v>153</v>
      </c>
      <c r="M2599" s="220" t="s">
        <v>4041</v>
      </c>
      <c r="N2599" s="220" t="s">
        <v>295</v>
      </c>
      <c r="O2599" s="220" t="s">
        <v>263</v>
      </c>
      <c r="Q2599" s="220" t="s">
        <v>295</v>
      </c>
      <c r="R2599" s="220" t="s">
        <v>444</v>
      </c>
      <c r="S2599" s="221" t="b">
        <v>0</v>
      </c>
      <c r="V2599" s="222">
        <v>43144</v>
      </c>
      <c r="W2599" s="220" t="s">
        <v>295</v>
      </c>
      <c r="X2599"/>
      <c r="Z2599" s="220" t="s">
        <v>295</v>
      </c>
      <c r="AC2599" s="220" t="s">
        <v>295</v>
      </c>
      <c r="AE2599" s="220" t="s">
        <v>257</v>
      </c>
      <c r="AF2599" s="220" t="s">
        <v>295</v>
      </c>
      <c r="AG2599" s="220" t="s">
        <v>2884</v>
      </c>
      <c r="AH2599" s="222">
        <v>43362</v>
      </c>
      <c r="AI2599" s="220" t="s">
        <v>4933</v>
      </c>
      <c r="AJ2599" s="151" t="str">
        <f t="shared" si="40"/>
        <v>FS</v>
      </c>
      <c r="AK2599" s="151" t="b">
        <f>ISNUMBER(SEARCH("IRT",Table1[[#This Row],[Current_Status]]))</f>
        <v>0</v>
      </c>
      <c r="AL2599" s="152">
        <f>YEAR(Table1[[#This Row],[Project_Initiated]])</f>
        <v>2018</v>
      </c>
      <c r="AM2599" s="87">
        <v>43815</v>
      </c>
      <c r="AN2599" s="87" t="str">
        <f>IF(AND(Table1[[#This Row],[Completed Date]]&gt;="07/01/2019"+0,Table1[[#This Row],[Completed Date]]&lt;="6/30/2020"+0),"FY 19-20",IF(AND(Table1[[#This Row],[Completed Date]]&gt;="07/01/2018"+0,Table1[[#This Row],[Completed Date]]&lt;="6/30/2019"+0),"FY 18-19",""))</f>
        <v>FY 18-19</v>
      </c>
      <c r="AO2599" s="152" t="str">
        <f>IFERROR(FIND("R",Table1[[#This Row],[FS_Priority]]),"")</f>
        <v/>
      </c>
    </row>
    <row r="2600" spans="1:41" x14ac:dyDescent="0.25">
      <c r="A2600" s="220" t="s">
        <v>781</v>
      </c>
      <c r="B2600" s="220" t="s">
        <v>295</v>
      </c>
      <c r="C2600" s="220" t="s">
        <v>781</v>
      </c>
      <c r="D2600" s="221" t="b">
        <v>0</v>
      </c>
      <c r="E2600" s="220" t="s">
        <v>482</v>
      </c>
      <c r="F2600" s="220" t="s">
        <v>3559</v>
      </c>
      <c r="G2600" s="220" t="s">
        <v>295</v>
      </c>
      <c r="H2600" s="220" t="s">
        <v>537</v>
      </c>
      <c r="I2600" s="220" t="s">
        <v>295</v>
      </c>
      <c r="J2600" s="220" t="s">
        <v>2838</v>
      </c>
      <c r="K2600" s="220" t="s">
        <v>4158</v>
      </c>
      <c r="L2600" s="220" t="s">
        <v>483</v>
      </c>
      <c r="M2600" s="220" t="s">
        <v>4159</v>
      </c>
      <c r="N2600" s="220" t="s">
        <v>295</v>
      </c>
      <c r="O2600" s="220" t="s">
        <v>263</v>
      </c>
      <c r="Q2600" s="220" t="s">
        <v>295</v>
      </c>
      <c r="R2600" s="220" t="s">
        <v>295</v>
      </c>
      <c r="S2600" s="221" t="b">
        <v>0</v>
      </c>
      <c r="V2600" s="222">
        <v>43146</v>
      </c>
      <c r="W2600" s="220" t="s">
        <v>295</v>
      </c>
      <c r="X2600"/>
      <c r="Z2600" s="220" t="s">
        <v>295</v>
      </c>
      <c r="AC2600" s="220" t="s">
        <v>782</v>
      </c>
      <c r="AE2600" s="220" t="s">
        <v>243</v>
      </c>
      <c r="AF2600" s="220" t="s">
        <v>295</v>
      </c>
      <c r="AG2600" s="220" t="s">
        <v>624</v>
      </c>
      <c r="AH2600" s="223">
        <v>43395</v>
      </c>
      <c r="AI2600" s="220" t="s">
        <v>4933</v>
      </c>
      <c r="AJ2600" s="151" t="str">
        <f t="shared" si="40"/>
        <v>FS</v>
      </c>
      <c r="AK2600" s="151" t="b">
        <f>ISNUMBER(SEARCH("IRT",Table1[[#This Row],[Current_Status]]))</f>
        <v>0</v>
      </c>
      <c r="AL2600" s="152">
        <f>YEAR(Table1[[#This Row],[Project_Initiated]])</f>
        <v>2018</v>
      </c>
      <c r="AM2600" s="87">
        <v>43815</v>
      </c>
      <c r="AN2600" s="87" t="str">
        <f>IF(AND(Table1[[#This Row],[Completed Date]]&gt;="07/01/2019"+0,Table1[[#This Row],[Completed Date]]&lt;="6/30/2020"+0),"FY 19-20",IF(AND(Table1[[#This Row],[Completed Date]]&gt;="07/01/2018"+0,Table1[[#This Row],[Completed Date]]&lt;="6/30/2019"+0),"FY 18-19",""))</f>
        <v>FY 18-19</v>
      </c>
      <c r="AO2600" s="152" t="str">
        <f>IFERROR(FIND("R",Table1[[#This Row],[FS_Priority]]),"")</f>
        <v/>
      </c>
    </row>
    <row r="2601" spans="1:41" x14ac:dyDescent="0.25">
      <c r="A2601" s="220" t="s">
        <v>783</v>
      </c>
      <c r="B2601" s="220" t="s">
        <v>295</v>
      </c>
      <c r="C2601" s="220" t="s">
        <v>783</v>
      </c>
      <c r="D2601" s="221" t="b">
        <v>0</v>
      </c>
      <c r="E2601" s="220" t="s">
        <v>141</v>
      </c>
      <c r="F2601" s="220" t="s">
        <v>3364</v>
      </c>
      <c r="G2601" s="220" t="s">
        <v>295</v>
      </c>
      <c r="H2601" s="220" t="s">
        <v>409</v>
      </c>
      <c r="I2601" s="220" t="s">
        <v>3959</v>
      </c>
      <c r="J2601" s="220" t="s">
        <v>2838</v>
      </c>
      <c r="K2601" s="220" t="s">
        <v>3951</v>
      </c>
      <c r="L2601" s="220" t="s">
        <v>381</v>
      </c>
      <c r="M2601" s="220" t="s">
        <v>3960</v>
      </c>
      <c r="N2601" s="220" t="s">
        <v>295</v>
      </c>
      <c r="O2601" s="220" t="s">
        <v>263</v>
      </c>
      <c r="Q2601" s="220" t="s">
        <v>295</v>
      </c>
      <c r="R2601" s="220" t="s">
        <v>390</v>
      </c>
      <c r="S2601" s="221" t="b">
        <v>0</v>
      </c>
      <c r="V2601" s="222">
        <v>43147</v>
      </c>
      <c r="W2601" s="220" t="s">
        <v>295</v>
      </c>
      <c r="X2601"/>
      <c r="Z2601" s="220" t="s">
        <v>295</v>
      </c>
      <c r="AC2601" s="220" t="s">
        <v>784</v>
      </c>
      <c r="AE2601" s="220" t="s">
        <v>257</v>
      </c>
      <c r="AF2601" s="220" t="s">
        <v>295</v>
      </c>
      <c r="AG2601" s="220" t="s">
        <v>2884</v>
      </c>
      <c r="AH2601" s="222">
        <v>43306</v>
      </c>
      <c r="AI2601" s="220" t="s">
        <v>4933</v>
      </c>
      <c r="AJ2601" s="151" t="str">
        <f t="shared" si="40"/>
        <v>FS</v>
      </c>
      <c r="AK2601" s="151" t="b">
        <f>ISNUMBER(SEARCH("IRT",Table1[[#This Row],[Current_Status]]))</f>
        <v>0</v>
      </c>
      <c r="AL2601" s="152">
        <f>YEAR(Table1[[#This Row],[Project_Initiated]])</f>
        <v>2018</v>
      </c>
      <c r="AM2601" s="87">
        <v>43815</v>
      </c>
      <c r="AN2601" s="87" t="str">
        <f>IF(AND(Table1[[#This Row],[Completed Date]]&gt;="07/01/2019"+0,Table1[[#This Row],[Completed Date]]&lt;="6/30/2020"+0),"FY 19-20",IF(AND(Table1[[#This Row],[Completed Date]]&gt;="07/01/2018"+0,Table1[[#This Row],[Completed Date]]&lt;="6/30/2019"+0),"FY 18-19",""))</f>
        <v>FY 18-19</v>
      </c>
      <c r="AO2601" s="152" t="str">
        <f>IFERROR(FIND("R",Table1[[#This Row],[FS_Priority]]),"")</f>
        <v/>
      </c>
    </row>
    <row r="2602" spans="1:41" x14ac:dyDescent="0.25">
      <c r="A2602" s="220" t="s">
        <v>786</v>
      </c>
      <c r="B2602" s="220" t="s">
        <v>295</v>
      </c>
      <c r="C2602" s="220" t="s">
        <v>786</v>
      </c>
      <c r="D2602" s="221" t="b">
        <v>0</v>
      </c>
      <c r="E2602" s="220" t="s">
        <v>76</v>
      </c>
      <c r="F2602" s="220" t="s">
        <v>3295</v>
      </c>
      <c r="G2602" s="220" t="s">
        <v>295</v>
      </c>
      <c r="H2602" s="220" t="s">
        <v>369</v>
      </c>
      <c r="I2602" s="220" t="s">
        <v>3870</v>
      </c>
      <c r="J2602" s="220" t="s">
        <v>2838</v>
      </c>
      <c r="K2602" s="220" t="s">
        <v>3856</v>
      </c>
      <c r="L2602" s="220" t="s">
        <v>77</v>
      </c>
      <c r="M2602" s="220" t="s">
        <v>3857</v>
      </c>
      <c r="N2602" s="220" t="s">
        <v>295</v>
      </c>
      <c r="O2602" s="220" t="s">
        <v>263</v>
      </c>
      <c r="Q2602" s="220" t="s">
        <v>295</v>
      </c>
      <c r="R2602" s="220" t="s">
        <v>259</v>
      </c>
      <c r="S2602" s="221" t="b">
        <v>1</v>
      </c>
      <c r="V2602" s="222">
        <v>43147</v>
      </c>
      <c r="W2602" s="220" t="s">
        <v>295</v>
      </c>
      <c r="X2602"/>
      <c r="Z2602" s="220" t="s">
        <v>295</v>
      </c>
      <c r="AC2602" s="220" t="s">
        <v>787</v>
      </c>
      <c r="AE2602" s="220" t="s">
        <v>263</v>
      </c>
      <c r="AF2602" s="220" t="s">
        <v>295</v>
      </c>
      <c r="AG2602" s="220" t="s">
        <v>2884</v>
      </c>
      <c r="AH2602" s="222">
        <v>43335</v>
      </c>
      <c r="AI2602" s="220" t="s">
        <v>4933</v>
      </c>
      <c r="AJ2602" s="151" t="str">
        <f t="shared" si="40"/>
        <v>FS</v>
      </c>
      <c r="AK2602" s="151" t="b">
        <f>ISNUMBER(SEARCH("IRT",Table1[[#This Row],[Current_Status]]))</f>
        <v>0</v>
      </c>
      <c r="AL2602" s="152">
        <f>YEAR(Table1[[#This Row],[Project_Initiated]])</f>
        <v>2018</v>
      </c>
      <c r="AM2602" s="87">
        <v>43815</v>
      </c>
      <c r="AN2602" s="87" t="str">
        <f>IF(AND(Table1[[#This Row],[Completed Date]]&gt;="07/01/2019"+0,Table1[[#This Row],[Completed Date]]&lt;="6/30/2020"+0),"FY 19-20",IF(AND(Table1[[#This Row],[Completed Date]]&gt;="07/01/2018"+0,Table1[[#This Row],[Completed Date]]&lt;="6/30/2019"+0),"FY 18-19",""))</f>
        <v>FY 18-19</v>
      </c>
      <c r="AO2602" s="152" t="str">
        <f>IFERROR(FIND("R",Table1[[#This Row],[FS_Priority]]),"")</f>
        <v/>
      </c>
    </row>
    <row r="2603" spans="1:41" x14ac:dyDescent="0.25">
      <c r="A2603" s="220" t="s">
        <v>789</v>
      </c>
      <c r="B2603" s="220" t="s">
        <v>295</v>
      </c>
      <c r="C2603" s="220" t="s">
        <v>789</v>
      </c>
      <c r="D2603" s="221" t="b">
        <v>0</v>
      </c>
      <c r="E2603" s="220" t="s">
        <v>141</v>
      </c>
      <c r="F2603" s="220" t="s">
        <v>3365</v>
      </c>
      <c r="G2603" s="220" t="s">
        <v>295</v>
      </c>
      <c r="H2603" s="220" t="s">
        <v>529</v>
      </c>
      <c r="I2603" s="220" t="s">
        <v>295</v>
      </c>
      <c r="J2603" s="220" t="s">
        <v>2838</v>
      </c>
      <c r="K2603" s="220" t="s">
        <v>3951</v>
      </c>
      <c r="L2603" s="220" t="s">
        <v>381</v>
      </c>
      <c r="M2603" s="220" t="s">
        <v>3965</v>
      </c>
      <c r="N2603" s="220" t="s">
        <v>295</v>
      </c>
      <c r="O2603" s="220" t="s">
        <v>263</v>
      </c>
      <c r="Q2603" s="220" t="s">
        <v>295</v>
      </c>
      <c r="R2603" s="220" t="s">
        <v>396</v>
      </c>
      <c r="S2603" s="221" t="b">
        <v>0</v>
      </c>
      <c r="V2603" s="222">
        <v>43152</v>
      </c>
      <c r="W2603" s="220" t="s">
        <v>295</v>
      </c>
      <c r="X2603"/>
      <c r="Z2603" s="220" t="s">
        <v>295</v>
      </c>
      <c r="AC2603" s="220" t="s">
        <v>3101</v>
      </c>
      <c r="AD2603" s="167"/>
      <c r="AE2603" s="220" t="s">
        <v>257</v>
      </c>
      <c r="AF2603" s="220" t="s">
        <v>295</v>
      </c>
      <c r="AG2603" s="220" t="s">
        <v>2884</v>
      </c>
      <c r="AH2603" s="222">
        <v>43570</v>
      </c>
      <c r="AI2603" s="220" t="s">
        <v>4933</v>
      </c>
      <c r="AJ2603" s="151" t="str">
        <f t="shared" si="40"/>
        <v>FS</v>
      </c>
      <c r="AK2603" s="151" t="b">
        <f>ISNUMBER(SEARCH("IRT",Table1[[#This Row],[Current_Status]]))</f>
        <v>0</v>
      </c>
      <c r="AL2603" s="152">
        <f>YEAR(Table1[[#This Row],[Project_Initiated]])</f>
        <v>2018</v>
      </c>
      <c r="AM2603" s="87">
        <v>43815</v>
      </c>
      <c r="AN2603" s="87" t="str">
        <f>IF(AND(Table1[[#This Row],[Completed Date]]&gt;="07/01/2019"+0,Table1[[#This Row],[Completed Date]]&lt;="6/30/2020"+0),"FY 19-20",IF(AND(Table1[[#This Row],[Completed Date]]&gt;="07/01/2018"+0,Table1[[#This Row],[Completed Date]]&lt;="6/30/2019"+0),"FY 18-19",""))</f>
        <v>FY 18-19</v>
      </c>
      <c r="AO2603" s="152" t="str">
        <f>IFERROR(FIND("R",Table1[[#This Row],[FS_Priority]]),"")</f>
        <v/>
      </c>
    </row>
    <row r="2604" spans="1:41" x14ac:dyDescent="0.25">
      <c r="A2604" s="220" t="s">
        <v>791</v>
      </c>
      <c r="B2604" s="220" t="s">
        <v>295</v>
      </c>
      <c r="C2604" s="220" t="s">
        <v>791</v>
      </c>
      <c r="D2604" s="221" t="b">
        <v>0</v>
      </c>
      <c r="E2604" s="220" t="s">
        <v>76</v>
      </c>
      <c r="F2604" s="220" t="s">
        <v>3292</v>
      </c>
      <c r="G2604" s="220" t="s">
        <v>295</v>
      </c>
      <c r="H2604" s="220" t="s">
        <v>531</v>
      </c>
      <c r="I2604" s="220" t="s">
        <v>3861</v>
      </c>
      <c r="J2604" s="220" t="s">
        <v>2838</v>
      </c>
      <c r="K2604" s="220" t="s">
        <v>3856</v>
      </c>
      <c r="L2604" s="220" t="s">
        <v>77</v>
      </c>
      <c r="M2604" s="220" t="s">
        <v>3859</v>
      </c>
      <c r="N2604" s="220" t="s">
        <v>295</v>
      </c>
      <c r="O2604" s="220" t="s">
        <v>257</v>
      </c>
      <c r="Q2604" s="220" t="s">
        <v>295</v>
      </c>
      <c r="R2604" s="220" t="s">
        <v>295</v>
      </c>
      <c r="S2604" s="221" t="b">
        <v>0</v>
      </c>
      <c r="V2604" s="222">
        <v>43153</v>
      </c>
      <c r="W2604" s="220" t="s">
        <v>295</v>
      </c>
      <c r="X2604"/>
      <c r="Z2604" s="220" t="s">
        <v>295</v>
      </c>
      <c r="AC2604" s="220" t="s">
        <v>792</v>
      </c>
      <c r="AD2604" s="167"/>
      <c r="AE2604" s="220" t="s">
        <v>257</v>
      </c>
      <c r="AF2604" s="220" t="s">
        <v>295</v>
      </c>
      <c r="AG2604" s="220" t="s">
        <v>2884</v>
      </c>
      <c r="AH2604" s="222">
        <v>43322</v>
      </c>
      <c r="AI2604" s="220" t="s">
        <v>4933</v>
      </c>
      <c r="AJ2604" s="151" t="str">
        <f t="shared" si="40"/>
        <v>FS</v>
      </c>
      <c r="AK2604" s="151" t="b">
        <f>ISNUMBER(SEARCH("IRT",Table1[[#This Row],[Current_Status]]))</f>
        <v>0</v>
      </c>
      <c r="AL2604" s="152">
        <f>YEAR(Table1[[#This Row],[Project_Initiated]])</f>
        <v>2018</v>
      </c>
      <c r="AM2604" s="87">
        <v>43815</v>
      </c>
      <c r="AN2604" s="87" t="str">
        <f>IF(AND(Table1[[#This Row],[Completed Date]]&gt;="07/01/2019"+0,Table1[[#This Row],[Completed Date]]&lt;="6/30/2020"+0),"FY 19-20",IF(AND(Table1[[#This Row],[Completed Date]]&gt;="07/01/2018"+0,Table1[[#This Row],[Completed Date]]&lt;="6/30/2019"+0),"FY 18-19",""))</f>
        <v>FY 18-19</v>
      </c>
      <c r="AO2604" s="152" t="str">
        <f>IFERROR(FIND("R",Table1[[#This Row],[FS_Priority]]),"")</f>
        <v/>
      </c>
    </row>
    <row r="2605" spans="1:41" x14ac:dyDescent="0.25">
      <c r="A2605" s="220" t="s">
        <v>794</v>
      </c>
      <c r="B2605" s="220" t="s">
        <v>295</v>
      </c>
      <c r="C2605" s="220" t="s">
        <v>794</v>
      </c>
      <c r="D2605" s="221" t="b">
        <v>0</v>
      </c>
      <c r="E2605" s="220" t="s">
        <v>4804</v>
      </c>
      <c r="F2605" s="220" t="s">
        <v>3582</v>
      </c>
      <c r="G2605" s="220" t="s">
        <v>295</v>
      </c>
      <c r="H2605" s="220" t="s">
        <v>75</v>
      </c>
      <c r="I2605" s="220" t="s">
        <v>4185</v>
      </c>
      <c r="J2605" s="220" t="s">
        <v>2838</v>
      </c>
      <c r="K2605" s="220" t="s">
        <v>3793</v>
      </c>
      <c r="L2605" s="220" t="s">
        <v>332</v>
      </c>
      <c r="M2605" s="220" t="s">
        <v>3911</v>
      </c>
      <c r="N2605" s="220" t="s">
        <v>295</v>
      </c>
      <c r="O2605" s="220" t="s">
        <v>243</v>
      </c>
      <c r="Q2605" s="220" t="s">
        <v>295</v>
      </c>
      <c r="R2605" s="220" t="s">
        <v>295</v>
      </c>
      <c r="S2605" s="221" t="b">
        <v>0</v>
      </c>
      <c r="V2605" s="222">
        <v>43157</v>
      </c>
      <c r="W2605" s="220" t="s">
        <v>295</v>
      </c>
      <c r="X2605"/>
      <c r="Z2605" s="220" t="s">
        <v>295</v>
      </c>
      <c r="AC2605" s="220" t="s">
        <v>295</v>
      </c>
      <c r="AE2605" s="220" t="s">
        <v>243</v>
      </c>
      <c r="AF2605" s="220" t="s">
        <v>295</v>
      </c>
      <c r="AG2605" s="220" t="s">
        <v>624</v>
      </c>
      <c r="AH2605" s="223">
        <v>43292</v>
      </c>
      <c r="AI2605" s="220" t="s">
        <v>4933</v>
      </c>
      <c r="AJ2605" s="151" t="str">
        <f t="shared" si="40"/>
        <v>FS</v>
      </c>
      <c r="AK2605" s="151" t="b">
        <f>ISNUMBER(SEARCH("IRT",Table1[[#This Row],[Current_Status]]))</f>
        <v>0</v>
      </c>
      <c r="AL2605" s="152">
        <f>YEAR(Table1[[#This Row],[Project_Initiated]])</f>
        <v>2018</v>
      </c>
      <c r="AM2605" s="87">
        <v>43815</v>
      </c>
      <c r="AN2605" s="87" t="str">
        <f>IF(AND(Table1[[#This Row],[Completed Date]]&gt;="07/01/2019"+0,Table1[[#This Row],[Completed Date]]&lt;="6/30/2020"+0),"FY 19-20",IF(AND(Table1[[#This Row],[Completed Date]]&gt;="07/01/2018"+0,Table1[[#This Row],[Completed Date]]&lt;="6/30/2019"+0),"FY 18-19",""))</f>
        <v>FY 18-19</v>
      </c>
      <c r="AO2605" s="152" t="str">
        <f>IFERROR(FIND("R",Table1[[#This Row],[FS_Priority]]),"")</f>
        <v/>
      </c>
    </row>
    <row r="2606" spans="1:41" x14ac:dyDescent="0.25">
      <c r="A2606" s="220" t="s">
        <v>795</v>
      </c>
      <c r="B2606" s="220" t="s">
        <v>295</v>
      </c>
      <c r="C2606" s="220" t="s">
        <v>795</v>
      </c>
      <c r="D2606" s="221" t="b">
        <v>0</v>
      </c>
      <c r="E2606" s="220" t="s">
        <v>21</v>
      </c>
      <c r="F2606" s="220" t="s">
        <v>3247</v>
      </c>
      <c r="G2606" s="220" t="s">
        <v>295</v>
      </c>
      <c r="H2606" s="220" t="s">
        <v>75</v>
      </c>
      <c r="I2606" s="220" t="s">
        <v>295</v>
      </c>
      <c r="J2606" s="220" t="s">
        <v>2838</v>
      </c>
      <c r="K2606" s="220" t="s">
        <v>3774</v>
      </c>
      <c r="L2606" s="220" t="s">
        <v>4821</v>
      </c>
      <c r="M2606" s="220" t="s">
        <v>3777</v>
      </c>
      <c r="N2606" s="220" t="s">
        <v>295</v>
      </c>
      <c r="O2606" s="220" t="s">
        <v>263</v>
      </c>
      <c r="Q2606" s="220" t="s">
        <v>295</v>
      </c>
      <c r="R2606" s="220" t="s">
        <v>295</v>
      </c>
      <c r="S2606" s="221" t="b">
        <v>0</v>
      </c>
      <c r="V2606" s="222">
        <v>43160</v>
      </c>
      <c r="W2606" s="220" t="s">
        <v>295</v>
      </c>
      <c r="X2606"/>
      <c r="Z2606" s="220" t="s">
        <v>295</v>
      </c>
      <c r="AC2606" s="220" t="s">
        <v>796</v>
      </c>
      <c r="AE2606" s="220" t="s">
        <v>263</v>
      </c>
      <c r="AF2606" s="220" t="s">
        <v>295</v>
      </c>
      <c r="AG2606" s="220" t="s">
        <v>2884</v>
      </c>
      <c r="AH2606" s="222">
        <v>43292</v>
      </c>
      <c r="AI2606" s="220" t="s">
        <v>4933</v>
      </c>
      <c r="AJ2606" s="151" t="str">
        <f t="shared" si="40"/>
        <v>FS</v>
      </c>
      <c r="AK2606" s="151" t="b">
        <f>ISNUMBER(SEARCH("IRT",Table1[[#This Row],[Current_Status]]))</f>
        <v>0</v>
      </c>
      <c r="AL2606" s="152">
        <f>YEAR(Table1[[#This Row],[Project_Initiated]])</f>
        <v>2018</v>
      </c>
      <c r="AM2606" s="87">
        <v>43815</v>
      </c>
      <c r="AN2606" s="87" t="str">
        <f>IF(AND(Table1[[#This Row],[Completed Date]]&gt;="07/01/2019"+0,Table1[[#This Row],[Completed Date]]&lt;="6/30/2020"+0),"FY 19-20",IF(AND(Table1[[#This Row],[Completed Date]]&gt;="07/01/2018"+0,Table1[[#This Row],[Completed Date]]&lt;="6/30/2019"+0),"FY 18-19",""))</f>
        <v>FY 18-19</v>
      </c>
      <c r="AO2606" s="152" t="str">
        <f>IFERROR(FIND("R",Table1[[#This Row],[FS_Priority]]),"")</f>
        <v/>
      </c>
    </row>
    <row r="2607" spans="1:41" x14ac:dyDescent="0.25">
      <c r="A2607" s="220" t="s">
        <v>798</v>
      </c>
      <c r="B2607" s="220" t="s">
        <v>295</v>
      </c>
      <c r="C2607" s="220" t="s">
        <v>798</v>
      </c>
      <c r="D2607" s="221" t="b">
        <v>0</v>
      </c>
      <c r="E2607" s="220" t="s">
        <v>530</v>
      </c>
      <c r="F2607" s="220" t="s">
        <v>3347</v>
      </c>
      <c r="G2607" s="220" t="s">
        <v>295</v>
      </c>
      <c r="H2607" s="220" t="s">
        <v>3873</v>
      </c>
      <c r="I2607" s="220" t="s">
        <v>3931</v>
      </c>
      <c r="J2607" s="220" t="s">
        <v>2838</v>
      </c>
      <c r="K2607" s="220" t="s">
        <v>3932</v>
      </c>
      <c r="L2607" s="220" t="s">
        <v>2778</v>
      </c>
      <c r="M2607" s="220" t="s">
        <v>3933</v>
      </c>
      <c r="N2607" s="220" t="s">
        <v>295</v>
      </c>
      <c r="O2607" s="220" t="s">
        <v>263</v>
      </c>
      <c r="Q2607" s="220" t="s">
        <v>295</v>
      </c>
      <c r="R2607" s="220" t="s">
        <v>295</v>
      </c>
      <c r="S2607" s="221" t="b">
        <v>0</v>
      </c>
      <c r="V2607" s="222">
        <v>43171</v>
      </c>
      <c r="W2607" s="220" t="s">
        <v>295</v>
      </c>
      <c r="X2607"/>
      <c r="Z2607" s="220" t="s">
        <v>295</v>
      </c>
      <c r="AC2607" s="220" t="s">
        <v>799</v>
      </c>
      <c r="AD2607" s="167"/>
      <c r="AE2607" s="220" t="s">
        <v>263</v>
      </c>
      <c r="AF2607" s="220" t="s">
        <v>295</v>
      </c>
      <c r="AG2607" s="220" t="s">
        <v>2884</v>
      </c>
      <c r="AH2607" s="223">
        <v>43361</v>
      </c>
      <c r="AI2607" s="220" t="s">
        <v>4933</v>
      </c>
      <c r="AJ2607" s="151" t="str">
        <f t="shared" si="40"/>
        <v>FS</v>
      </c>
      <c r="AK2607" s="151" t="b">
        <f>ISNUMBER(SEARCH("IRT",Table1[[#This Row],[Current_Status]]))</f>
        <v>0</v>
      </c>
      <c r="AL2607" s="152">
        <f>YEAR(Table1[[#This Row],[Project_Initiated]])</f>
        <v>2018</v>
      </c>
      <c r="AM2607" s="87">
        <v>43815</v>
      </c>
      <c r="AN2607" s="87" t="str">
        <f>IF(AND(Table1[[#This Row],[Completed Date]]&gt;="07/01/2019"+0,Table1[[#This Row],[Completed Date]]&lt;="6/30/2020"+0),"FY 19-20",IF(AND(Table1[[#This Row],[Completed Date]]&gt;="07/01/2018"+0,Table1[[#This Row],[Completed Date]]&lt;="6/30/2019"+0),"FY 18-19",""))</f>
        <v>FY 18-19</v>
      </c>
      <c r="AO2607" s="152" t="str">
        <f>IFERROR(FIND("R",Table1[[#This Row],[FS_Priority]]),"")</f>
        <v/>
      </c>
    </row>
    <row r="2608" spans="1:41" x14ac:dyDescent="0.25">
      <c r="A2608" s="220" t="s">
        <v>801</v>
      </c>
      <c r="B2608" s="220" t="s">
        <v>295</v>
      </c>
      <c r="C2608" s="220" t="s">
        <v>801</v>
      </c>
      <c r="D2608" s="221" t="b">
        <v>0</v>
      </c>
      <c r="E2608" s="220" t="s">
        <v>4818</v>
      </c>
      <c r="F2608" s="220" t="s">
        <v>3636</v>
      </c>
      <c r="G2608" s="220" t="s">
        <v>295</v>
      </c>
      <c r="H2608" s="220" t="s">
        <v>545</v>
      </c>
      <c r="I2608" s="220" t="s">
        <v>4267</v>
      </c>
      <c r="J2608" s="220" t="s">
        <v>2838</v>
      </c>
      <c r="K2608" s="220" t="s">
        <v>4268</v>
      </c>
      <c r="L2608" s="220" t="s">
        <v>521</v>
      </c>
      <c r="M2608" s="220" t="s">
        <v>4269</v>
      </c>
      <c r="N2608" s="220" t="s">
        <v>295</v>
      </c>
      <c r="O2608" s="220" t="s">
        <v>263</v>
      </c>
      <c r="Q2608" s="220" t="s">
        <v>295</v>
      </c>
      <c r="R2608" s="220" t="s">
        <v>323</v>
      </c>
      <c r="S2608" s="221" t="b">
        <v>0</v>
      </c>
      <c r="V2608" s="222">
        <v>43171</v>
      </c>
      <c r="W2608" s="220" t="s">
        <v>295</v>
      </c>
      <c r="X2608"/>
      <c r="Z2608" s="220" t="s">
        <v>295</v>
      </c>
      <c r="AC2608" s="220" t="s">
        <v>2882</v>
      </c>
      <c r="AD2608" s="167"/>
      <c r="AE2608" s="220" t="s">
        <v>257</v>
      </c>
      <c r="AF2608" s="220" t="s">
        <v>295</v>
      </c>
      <c r="AG2608" s="220" t="s">
        <v>2884</v>
      </c>
      <c r="AH2608" s="223">
        <v>43448</v>
      </c>
      <c r="AI2608" s="220" t="s">
        <v>4933</v>
      </c>
      <c r="AJ2608" s="151" t="str">
        <f t="shared" si="40"/>
        <v>FS</v>
      </c>
      <c r="AK2608" s="151" t="b">
        <f>ISNUMBER(SEARCH("IRT",Table1[[#This Row],[Current_Status]]))</f>
        <v>0</v>
      </c>
      <c r="AL2608" s="152">
        <f>YEAR(Table1[[#This Row],[Project_Initiated]])</f>
        <v>2018</v>
      </c>
      <c r="AM2608" s="87">
        <v>43815</v>
      </c>
      <c r="AN2608" s="87" t="str">
        <f>IF(AND(Table1[[#This Row],[Completed Date]]&gt;="07/01/2019"+0,Table1[[#This Row],[Completed Date]]&lt;="6/30/2020"+0),"FY 19-20",IF(AND(Table1[[#This Row],[Completed Date]]&gt;="07/01/2018"+0,Table1[[#This Row],[Completed Date]]&lt;="6/30/2019"+0),"FY 18-19",""))</f>
        <v>FY 18-19</v>
      </c>
      <c r="AO2608" s="152" t="str">
        <f>IFERROR(FIND("R",Table1[[#This Row],[FS_Priority]]),"")</f>
        <v/>
      </c>
    </row>
    <row r="2609" spans="1:41" x14ac:dyDescent="0.25">
      <c r="A2609" s="220" t="s">
        <v>803</v>
      </c>
      <c r="B2609" s="220" t="s">
        <v>295</v>
      </c>
      <c r="C2609" s="220" t="s">
        <v>803</v>
      </c>
      <c r="D2609" s="221" t="b">
        <v>0</v>
      </c>
      <c r="E2609" s="220" t="s">
        <v>151</v>
      </c>
      <c r="F2609" s="220" t="s">
        <v>3455</v>
      </c>
      <c r="G2609" s="220" t="s">
        <v>295</v>
      </c>
      <c r="H2609" s="220" t="s">
        <v>525</v>
      </c>
      <c r="I2609" s="220" t="s">
        <v>4054</v>
      </c>
      <c r="J2609" s="220" t="s">
        <v>2838</v>
      </c>
      <c r="K2609" s="220" t="s">
        <v>4035</v>
      </c>
      <c r="L2609" s="220" t="s">
        <v>153</v>
      </c>
      <c r="M2609" s="220" t="s">
        <v>4036</v>
      </c>
      <c r="N2609" s="220" t="s">
        <v>295</v>
      </c>
      <c r="O2609" s="220" t="s">
        <v>263</v>
      </c>
      <c r="Q2609" s="220" t="s">
        <v>295</v>
      </c>
      <c r="R2609" s="220" t="s">
        <v>295</v>
      </c>
      <c r="S2609" s="221" t="b">
        <v>0</v>
      </c>
      <c r="V2609" s="222">
        <v>43173</v>
      </c>
      <c r="W2609" s="220" t="s">
        <v>295</v>
      </c>
      <c r="X2609"/>
      <c r="Z2609" s="220" t="s">
        <v>295</v>
      </c>
      <c r="AC2609" s="220" t="s">
        <v>2874</v>
      </c>
      <c r="AE2609" s="220" t="s">
        <v>263</v>
      </c>
      <c r="AF2609" s="220" t="s">
        <v>295</v>
      </c>
      <c r="AG2609" s="220" t="s">
        <v>2884</v>
      </c>
      <c r="AH2609" s="222">
        <v>43448</v>
      </c>
      <c r="AI2609" s="220" t="s">
        <v>4933</v>
      </c>
      <c r="AJ2609" s="151" t="str">
        <f t="shared" si="40"/>
        <v>FS</v>
      </c>
      <c r="AK2609" s="151" t="b">
        <f>ISNUMBER(SEARCH("IRT",Table1[[#This Row],[Current_Status]]))</f>
        <v>0</v>
      </c>
      <c r="AL2609" s="152">
        <f>YEAR(Table1[[#This Row],[Project_Initiated]])</f>
        <v>2018</v>
      </c>
      <c r="AM2609" s="87">
        <v>43815</v>
      </c>
      <c r="AN2609" s="87" t="str">
        <f>IF(AND(Table1[[#This Row],[Completed Date]]&gt;="07/01/2019"+0,Table1[[#This Row],[Completed Date]]&lt;="6/30/2020"+0),"FY 19-20",IF(AND(Table1[[#This Row],[Completed Date]]&gt;="07/01/2018"+0,Table1[[#This Row],[Completed Date]]&lt;="6/30/2019"+0),"FY 18-19",""))</f>
        <v>FY 18-19</v>
      </c>
      <c r="AO2609" s="152" t="str">
        <f>IFERROR(FIND("R",Table1[[#This Row],[FS_Priority]]),"")</f>
        <v/>
      </c>
    </row>
    <row r="2610" spans="1:41" x14ac:dyDescent="0.25">
      <c r="A2610" s="220" t="s">
        <v>398</v>
      </c>
      <c r="B2610" s="220" t="s">
        <v>295</v>
      </c>
      <c r="C2610" s="220" t="s">
        <v>398</v>
      </c>
      <c r="D2610" s="221" t="b">
        <v>0</v>
      </c>
      <c r="E2610" s="220" t="s">
        <v>141</v>
      </c>
      <c r="F2610" s="220" t="s">
        <v>3416</v>
      </c>
      <c r="G2610" s="220" t="s">
        <v>295</v>
      </c>
      <c r="H2610" s="220" t="s">
        <v>1143</v>
      </c>
      <c r="I2610" s="220" t="s">
        <v>4011</v>
      </c>
      <c r="J2610" s="220" t="s">
        <v>2838</v>
      </c>
      <c r="K2610" s="220" t="s">
        <v>3951</v>
      </c>
      <c r="L2610" s="220" t="s">
        <v>381</v>
      </c>
      <c r="M2610" s="220" t="s">
        <v>3954</v>
      </c>
      <c r="N2610" s="220" t="s">
        <v>295</v>
      </c>
      <c r="O2610" s="220" t="s">
        <v>263</v>
      </c>
      <c r="Q2610" s="220" t="s">
        <v>399</v>
      </c>
      <c r="R2610" s="220" t="s">
        <v>320</v>
      </c>
      <c r="S2610" s="221" t="b">
        <v>0</v>
      </c>
      <c r="V2610" s="222">
        <v>43175</v>
      </c>
      <c r="W2610" s="220" t="s">
        <v>295</v>
      </c>
      <c r="X2610"/>
      <c r="Z2610" s="220" t="s">
        <v>295</v>
      </c>
      <c r="AC2610" s="220" t="s">
        <v>5056</v>
      </c>
      <c r="AE2610" s="220" t="s">
        <v>257</v>
      </c>
      <c r="AF2610" s="220" t="s">
        <v>295</v>
      </c>
      <c r="AG2610" s="220" t="s">
        <v>2884</v>
      </c>
      <c r="AH2610" s="223">
        <v>43784</v>
      </c>
      <c r="AI2610" s="220" t="s">
        <v>4933</v>
      </c>
      <c r="AJ2610" s="151" t="str">
        <f t="shared" si="40"/>
        <v>FS</v>
      </c>
      <c r="AK2610" s="151" t="b">
        <f>ISNUMBER(SEARCH("IRT",Table1[[#This Row],[Current_Status]]))</f>
        <v>0</v>
      </c>
      <c r="AL2610" s="152">
        <f>YEAR(Table1[[#This Row],[Project_Initiated]])</f>
        <v>2018</v>
      </c>
      <c r="AM2610" s="87">
        <v>43815</v>
      </c>
      <c r="AN2610" s="87" t="str">
        <f>IF(AND(Table1[[#This Row],[Completed Date]]&gt;="07/01/2019"+0,Table1[[#This Row],[Completed Date]]&lt;="6/30/2020"+0),"FY 19-20",IF(AND(Table1[[#This Row],[Completed Date]]&gt;="07/01/2018"+0,Table1[[#This Row],[Completed Date]]&lt;="6/30/2019"+0),"FY 18-19",""))</f>
        <v>FY 19-20</v>
      </c>
      <c r="AO2610" s="152" t="str">
        <f>IFERROR(FIND("R",Table1[[#This Row],[FS_Priority]]),"")</f>
        <v/>
      </c>
    </row>
    <row r="2611" spans="1:41" x14ac:dyDescent="0.25">
      <c r="A2611" s="220" t="s">
        <v>805</v>
      </c>
      <c r="B2611" s="220" t="s">
        <v>295</v>
      </c>
      <c r="C2611" s="220" t="s">
        <v>805</v>
      </c>
      <c r="D2611" s="221" t="b">
        <v>0</v>
      </c>
      <c r="E2611" s="220" t="s">
        <v>141</v>
      </c>
      <c r="F2611" s="220" t="s">
        <v>3380</v>
      </c>
      <c r="G2611" s="220" t="s">
        <v>295</v>
      </c>
      <c r="H2611" s="220" t="s">
        <v>529</v>
      </c>
      <c r="I2611" s="220" t="s">
        <v>3966</v>
      </c>
      <c r="J2611" s="220" t="s">
        <v>2838</v>
      </c>
      <c r="K2611" s="220" t="s">
        <v>3951</v>
      </c>
      <c r="L2611" s="220" t="s">
        <v>381</v>
      </c>
      <c r="M2611" s="220" t="s">
        <v>3954</v>
      </c>
      <c r="N2611" s="220" t="s">
        <v>295</v>
      </c>
      <c r="O2611" s="220" t="s">
        <v>263</v>
      </c>
      <c r="Q2611" s="220" t="s">
        <v>295</v>
      </c>
      <c r="R2611" s="220" t="s">
        <v>302</v>
      </c>
      <c r="S2611" s="221" t="b">
        <v>1</v>
      </c>
      <c r="V2611" s="222">
        <v>43177</v>
      </c>
      <c r="W2611" s="220" t="s">
        <v>295</v>
      </c>
      <c r="X2611"/>
      <c r="Z2611" s="220" t="s">
        <v>295</v>
      </c>
      <c r="AC2611" s="220" t="s">
        <v>806</v>
      </c>
      <c r="AE2611" s="220" t="s">
        <v>243</v>
      </c>
      <c r="AF2611" s="220" t="s">
        <v>295</v>
      </c>
      <c r="AG2611" s="220" t="s">
        <v>624</v>
      </c>
      <c r="AH2611" s="222">
        <v>43353</v>
      </c>
      <c r="AI2611" s="220" t="s">
        <v>4933</v>
      </c>
      <c r="AJ2611" s="151" t="str">
        <f t="shared" si="40"/>
        <v>FS</v>
      </c>
      <c r="AK2611" s="151" t="b">
        <f>ISNUMBER(SEARCH("IRT",Table1[[#This Row],[Current_Status]]))</f>
        <v>0</v>
      </c>
      <c r="AL2611" s="152">
        <f>YEAR(Table1[[#This Row],[Project_Initiated]])</f>
        <v>2018</v>
      </c>
      <c r="AM2611" s="87">
        <v>43815</v>
      </c>
      <c r="AN2611" s="87" t="str">
        <f>IF(AND(Table1[[#This Row],[Completed Date]]&gt;="07/01/2019"+0,Table1[[#This Row],[Completed Date]]&lt;="6/30/2020"+0),"FY 19-20",IF(AND(Table1[[#This Row],[Completed Date]]&gt;="07/01/2018"+0,Table1[[#This Row],[Completed Date]]&lt;="6/30/2019"+0),"FY 18-19",""))</f>
        <v>FY 18-19</v>
      </c>
      <c r="AO2611" s="152" t="str">
        <f>IFERROR(FIND("R",Table1[[#This Row],[FS_Priority]]),"")</f>
        <v/>
      </c>
    </row>
    <row r="2612" spans="1:41" x14ac:dyDescent="0.25">
      <c r="A2612" s="220" t="s">
        <v>297</v>
      </c>
      <c r="B2612" s="220" t="s">
        <v>295</v>
      </c>
      <c r="C2612" s="220" t="s">
        <v>297</v>
      </c>
      <c r="D2612" s="221" t="b">
        <v>0</v>
      </c>
      <c r="E2612" s="220" t="s">
        <v>21</v>
      </c>
      <c r="F2612" s="220" t="s">
        <v>3248</v>
      </c>
      <c r="G2612" s="220" t="s">
        <v>295</v>
      </c>
      <c r="H2612" s="220" t="s">
        <v>407</v>
      </c>
      <c r="I2612" s="220" t="s">
        <v>295</v>
      </c>
      <c r="J2612" s="220" t="s">
        <v>2838</v>
      </c>
      <c r="K2612" s="220" t="s">
        <v>3774</v>
      </c>
      <c r="L2612" s="220" t="s">
        <v>4821</v>
      </c>
      <c r="M2612" s="220" t="s">
        <v>3777</v>
      </c>
      <c r="N2612" s="220" t="s">
        <v>295</v>
      </c>
      <c r="O2612" s="220" t="s">
        <v>263</v>
      </c>
      <c r="Q2612" s="220" t="s">
        <v>295</v>
      </c>
      <c r="R2612" s="220" t="s">
        <v>295</v>
      </c>
      <c r="S2612" s="221" t="b">
        <v>0</v>
      </c>
      <c r="V2612" s="222">
        <v>43177</v>
      </c>
      <c r="W2612" s="220" t="s">
        <v>295</v>
      </c>
      <c r="X2612"/>
      <c r="Z2612" s="220" t="s">
        <v>295</v>
      </c>
      <c r="AC2612" s="220" t="s">
        <v>2769</v>
      </c>
      <c r="AE2612" s="220" t="s">
        <v>263</v>
      </c>
      <c r="AF2612" s="220" t="s">
        <v>295</v>
      </c>
      <c r="AG2612" s="220" t="s">
        <v>2884</v>
      </c>
      <c r="AH2612" s="222">
        <v>43412</v>
      </c>
      <c r="AI2612" s="220" t="s">
        <v>4933</v>
      </c>
      <c r="AJ2612" s="151" t="str">
        <f t="shared" si="40"/>
        <v>FS</v>
      </c>
      <c r="AK2612" s="151" t="b">
        <f>ISNUMBER(SEARCH("IRT",Table1[[#This Row],[Current_Status]]))</f>
        <v>0</v>
      </c>
      <c r="AL2612" s="152">
        <f>YEAR(Table1[[#This Row],[Project_Initiated]])</f>
        <v>2018</v>
      </c>
      <c r="AM2612" s="87">
        <v>43815</v>
      </c>
      <c r="AN2612" s="87" t="str">
        <f>IF(AND(Table1[[#This Row],[Completed Date]]&gt;="07/01/2019"+0,Table1[[#This Row],[Completed Date]]&lt;="6/30/2020"+0),"FY 19-20",IF(AND(Table1[[#This Row],[Completed Date]]&gt;="07/01/2018"+0,Table1[[#This Row],[Completed Date]]&lt;="6/30/2019"+0),"FY 18-19",""))</f>
        <v>FY 18-19</v>
      </c>
      <c r="AO2612" s="152" t="str">
        <f>IFERROR(FIND("R",Table1[[#This Row],[FS_Priority]]),"")</f>
        <v/>
      </c>
    </row>
    <row r="2613" spans="1:41" x14ac:dyDescent="0.25">
      <c r="A2613" s="220" t="s">
        <v>431</v>
      </c>
      <c r="B2613" s="220" t="s">
        <v>295</v>
      </c>
      <c r="C2613" s="220" t="s">
        <v>431</v>
      </c>
      <c r="D2613" s="221" t="b">
        <v>0</v>
      </c>
      <c r="E2613" s="220" t="s">
        <v>151</v>
      </c>
      <c r="F2613" s="220" t="s">
        <v>3513</v>
      </c>
      <c r="G2613" s="220" t="s">
        <v>295</v>
      </c>
      <c r="H2613" s="220" t="s">
        <v>556</v>
      </c>
      <c r="I2613" s="220" t="s">
        <v>372</v>
      </c>
      <c r="J2613" s="220" t="s">
        <v>2838</v>
      </c>
      <c r="K2613" s="220" t="s">
        <v>4035</v>
      </c>
      <c r="L2613" s="220" t="s">
        <v>153</v>
      </c>
      <c r="M2613" s="220" t="s">
        <v>4041</v>
      </c>
      <c r="N2613" s="220" t="s">
        <v>295</v>
      </c>
      <c r="O2613" s="220" t="s">
        <v>263</v>
      </c>
      <c r="Q2613" s="220" t="s">
        <v>432</v>
      </c>
      <c r="R2613" s="220" t="s">
        <v>2841</v>
      </c>
      <c r="S2613" s="221" t="b">
        <v>0</v>
      </c>
      <c r="V2613" s="222">
        <v>43177</v>
      </c>
      <c r="W2613" s="220" t="s">
        <v>295</v>
      </c>
      <c r="X2613"/>
      <c r="Z2613" s="220" t="s">
        <v>295</v>
      </c>
      <c r="AC2613" s="220" t="s">
        <v>3114</v>
      </c>
      <c r="AE2613" s="220" t="s">
        <v>257</v>
      </c>
      <c r="AF2613" s="220" t="s">
        <v>295</v>
      </c>
      <c r="AG2613" s="220" t="s">
        <v>2884</v>
      </c>
      <c r="AH2613" s="222">
        <v>43570</v>
      </c>
      <c r="AI2613" s="220" t="s">
        <v>4933</v>
      </c>
      <c r="AJ2613" s="151" t="str">
        <f t="shared" si="40"/>
        <v>FS</v>
      </c>
      <c r="AK2613" s="151" t="b">
        <f>ISNUMBER(SEARCH("IRT",Table1[[#This Row],[Current_Status]]))</f>
        <v>0</v>
      </c>
      <c r="AL2613" s="152">
        <f>YEAR(Table1[[#This Row],[Project_Initiated]])</f>
        <v>2018</v>
      </c>
      <c r="AM2613" s="87">
        <v>43815</v>
      </c>
      <c r="AN2613" s="87" t="str">
        <f>IF(AND(Table1[[#This Row],[Completed Date]]&gt;="07/01/2019"+0,Table1[[#This Row],[Completed Date]]&lt;="6/30/2020"+0),"FY 19-20",IF(AND(Table1[[#This Row],[Completed Date]]&gt;="07/01/2018"+0,Table1[[#This Row],[Completed Date]]&lt;="6/30/2019"+0),"FY 18-19",""))</f>
        <v>FY 18-19</v>
      </c>
      <c r="AO2613" s="152" t="str">
        <f>IFERROR(FIND("R",Table1[[#This Row],[FS_Priority]]),"")</f>
        <v/>
      </c>
    </row>
    <row r="2614" spans="1:41" x14ac:dyDescent="0.25">
      <c r="A2614" s="220" t="s">
        <v>514</v>
      </c>
      <c r="B2614" s="220" t="s">
        <v>295</v>
      </c>
      <c r="C2614" s="220" t="s">
        <v>514</v>
      </c>
      <c r="D2614" s="221" t="b">
        <v>0</v>
      </c>
      <c r="E2614" s="220" t="s">
        <v>4818</v>
      </c>
      <c r="F2614" s="220" t="s">
        <v>3646</v>
      </c>
      <c r="G2614" s="220" t="s">
        <v>295</v>
      </c>
      <c r="H2614" s="220" t="s">
        <v>351</v>
      </c>
      <c r="I2614" s="220" t="s">
        <v>4278</v>
      </c>
      <c r="J2614" s="220" t="s">
        <v>3773</v>
      </c>
      <c r="K2614" s="220" t="s">
        <v>4268</v>
      </c>
      <c r="L2614" s="220" t="s">
        <v>521</v>
      </c>
      <c r="M2614" s="220" t="s">
        <v>4273</v>
      </c>
      <c r="N2614" s="220" t="s">
        <v>295</v>
      </c>
      <c r="O2614" s="220" t="s">
        <v>263</v>
      </c>
      <c r="Q2614" s="220" t="s">
        <v>320</v>
      </c>
      <c r="R2614" s="220" t="s">
        <v>326</v>
      </c>
      <c r="S2614" s="221" t="b">
        <v>0</v>
      </c>
      <c r="V2614" s="222">
        <v>43177</v>
      </c>
      <c r="W2614" s="220" t="s">
        <v>295</v>
      </c>
      <c r="X2614"/>
      <c r="Z2614" s="220" t="s">
        <v>295</v>
      </c>
      <c r="AC2614" s="220" t="s">
        <v>2984</v>
      </c>
      <c r="AE2614" s="220" t="s">
        <v>257</v>
      </c>
      <c r="AF2614" s="220" t="s">
        <v>295</v>
      </c>
      <c r="AG2614" s="220" t="s">
        <v>2884</v>
      </c>
      <c r="AH2614" s="223">
        <v>43497</v>
      </c>
      <c r="AI2614" s="220" t="s">
        <v>4933</v>
      </c>
      <c r="AJ2614" s="151" t="str">
        <f t="shared" si="40"/>
        <v>FS</v>
      </c>
      <c r="AK2614" s="151" t="b">
        <f>ISNUMBER(SEARCH("IRT",Table1[[#This Row],[Current_Status]]))</f>
        <v>0</v>
      </c>
      <c r="AL2614" s="152">
        <f>YEAR(Table1[[#This Row],[Project_Initiated]])</f>
        <v>2018</v>
      </c>
      <c r="AM2614" s="87">
        <v>43815</v>
      </c>
      <c r="AN2614" s="87" t="str">
        <f>IF(AND(Table1[[#This Row],[Completed Date]]&gt;="07/01/2019"+0,Table1[[#This Row],[Completed Date]]&lt;="6/30/2020"+0),"FY 19-20",IF(AND(Table1[[#This Row],[Completed Date]]&gt;="07/01/2018"+0,Table1[[#This Row],[Completed Date]]&lt;="6/30/2019"+0),"FY 18-19",""))</f>
        <v>FY 18-19</v>
      </c>
      <c r="AO2614" s="152" t="str">
        <f>IFERROR(FIND("R",Table1[[#This Row],[FS_Priority]]),"")</f>
        <v/>
      </c>
    </row>
    <row r="2615" spans="1:41" x14ac:dyDescent="0.25">
      <c r="A2615" s="220" t="s">
        <v>809</v>
      </c>
      <c r="B2615" s="220" t="s">
        <v>295</v>
      </c>
      <c r="C2615" s="220" t="s">
        <v>809</v>
      </c>
      <c r="D2615" s="221" t="b">
        <v>0</v>
      </c>
      <c r="E2615" s="220" t="s">
        <v>76</v>
      </c>
      <c r="F2615" s="220" t="s">
        <v>3301</v>
      </c>
      <c r="G2615" s="220" t="s">
        <v>295</v>
      </c>
      <c r="H2615" s="220" t="s">
        <v>525</v>
      </c>
      <c r="I2615" s="220" t="s">
        <v>3868</v>
      </c>
      <c r="J2615" s="220" t="s">
        <v>2838</v>
      </c>
      <c r="K2615" s="220" t="s">
        <v>3856</v>
      </c>
      <c r="L2615" s="220" t="s">
        <v>77</v>
      </c>
      <c r="M2615" s="220" t="s">
        <v>3857</v>
      </c>
      <c r="N2615" s="220" t="s">
        <v>295</v>
      </c>
      <c r="O2615" s="220" t="s">
        <v>263</v>
      </c>
      <c r="Q2615" s="220" t="s">
        <v>295</v>
      </c>
      <c r="R2615" s="220" t="s">
        <v>295</v>
      </c>
      <c r="S2615" s="221" t="b">
        <v>1</v>
      </c>
      <c r="V2615" s="222">
        <v>43177</v>
      </c>
      <c r="W2615" s="220" t="s">
        <v>295</v>
      </c>
      <c r="X2615"/>
      <c r="Z2615" s="220" t="s">
        <v>295</v>
      </c>
      <c r="AC2615" s="220" t="s">
        <v>810</v>
      </c>
      <c r="AE2615" s="220" t="s">
        <v>263</v>
      </c>
      <c r="AF2615" s="220" t="s">
        <v>295</v>
      </c>
      <c r="AG2615" s="220" t="s">
        <v>2884</v>
      </c>
      <c r="AH2615" s="223">
        <v>43292</v>
      </c>
      <c r="AI2615" s="220" t="s">
        <v>4933</v>
      </c>
      <c r="AJ2615" s="151" t="str">
        <f t="shared" si="40"/>
        <v>FS</v>
      </c>
      <c r="AK2615" s="151" t="b">
        <f>ISNUMBER(SEARCH("IRT",Table1[[#This Row],[Current_Status]]))</f>
        <v>0</v>
      </c>
      <c r="AL2615" s="152">
        <f>YEAR(Table1[[#This Row],[Project_Initiated]])</f>
        <v>2018</v>
      </c>
      <c r="AM2615" s="87">
        <v>43815</v>
      </c>
      <c r="AN2615" s="87" t="str">
        <f>IF(AND(Table1[[#This Row],[Completed Date]]&gt;="07/01/2019"+0,Table1[[#This Row],[Completed Date]]&lt;="6/30/2020"+0),"FY 19-20",IF(AND(Table1[[#This Row],[Completed Date]]&gt;="07/01/2018"+0,Table1[[#This Row],[Completed Date]]&lt;="6/30/2019"+0),"FY 18-19",""))</f>
        <v>FY 18-19</v>
      </c>
      <c r="AO2615" s="152" t="str">
        <f>IFERROR(FIND("R",Table1[[#This Row],[FS_Priority]]),"")</f>
        <v/>
      </c>
    </row>
    <row r="2616" spans="1:41" x14ac:dyDescent="0.25">
      <c r="A2616" s="220" t="s">
        <v>812</v>
      </c>
      <c r="B2616" s="220" t="s">
        <v>295</v>
      </c>
      <c r="C2616" s="220" t="s">
        <v>812</v>
      </c>
      <c r="D2616" s="221" t="b">
        <v>0</v>
      </c>
      <c r="E2616" s="220" t="s">
        <v>526</v>
      </c>
      <c r="F2616" s="220" t="s">
        <v>3595</v>
      </c>
      <c r="G2616" s="220" t="s">
        <v>813</v>
      </c>
      <c r="H2616" s="220" t="s">
        <v>4444</v>
      </c>
      <c r="I2616" s="220" t="s">
        <v>370</v>
      </c>
      <c r="J2616" s="220" t="s">
        <v>2838</v>
      </c>
      <c r="K2616" s="220" t="s">
        <v>4208</v>
      </c>
      <c r="L2616" s="220" t="s">
        <v>203</v>
      </c>
      <c r="M2616" s="220" t="s">
        <v>4209</v>
      </c>
      <c r="N2616" s="220" t="s">
        <v>295</v>
      </c>
      <c r="O2616" s="220" t="s">
        <v>263</v>
      </c>
      <c r="Q2616" s="220" t="s">
        <v>295</v>
      </c>
      <c r="R2616" s="220" t="s">
        <v>264</v>
      </c>
      <c r="S2616" s="221" t="b">
        <v>0</v>
      </c>
      <c r="V2616" s="222">
        <v>43178</v>
      </c>
      <c r="W2616" s="220" t="s">
        <v>295</v>
      </c>
      <c r="X2616"/>
      <c r="Z2616" s="220" t="s">
        <v>295</v>
      </c>
      <c r="AC2616" s="220" t="s">
        <v>4450</v>
      </c>
      <c r="AE2616" s="220" t="s">
        <v>257</v>
      </c>
      <c r="AF2616" s="220" t="s">
        <v>295</v>
      </c>
      <c r="AG2616" s="220" t="s">
        <v>2884</v>
      </c>
      <c r="AH2616" s="222">
        <v>43678</v>
      </c>
      <c r="AI2616" s="220" t="s">
        <v>4933</v>
      </c>
      <c r="AJ2616" s="151" t="str">
        <f t="shared" si="40"/>
        <v>FS</v>
      </c>
      <c r="AK2616" s="151" t="b">
        <f>ISNUMBER(SEARCH("IRT",Table1[[#This Row],[Current_Status]]))</f>
        <v>0</v>
      </c>
      <c r="AL2616" s="152">
        <f>YEAR(Table1[[#This Row],[Project_Initiated]])</f>
        <v>2018</v>
      </c>
      <c r="AM2616" s="87">
        <v>43815</v>
      </c>
      <c r="AN2616" s="87" t="str">
        <f>IF(AND(Table1[[#This Row],[Completed Date]]&gt;="07/01/2019"+0,Table1[[#This Row],[Completed Date]]&lt;="6/30/2020"+0),"FY 19-20",IF(AND(Table1[[#This Row],[Completed Date]]&gt;="07/01/2018"+0,Table1[[#This Row],[Completed Date]]&lt;="6/30/2019"+0),"FY 18-19",""))</f>
        <v>FY 19-20</v>
      </c>
      <c r="AO2616" s="152" t="str">
        <f>IFERROR(FIND("R",Table1[[#This Row],[FS_Priority]]),"")</f>
        <v/>
      </c>
    </row>
    <row r="2617" spans="1:41" x14ac:dyDescent="0.25">
      <c r="A2617" s="220" t="s">
        <v>815</v>
      </c>
      <c r="B2617" s="220" t="s">
        <v>295</v>
      </c>
      <c r="C2617" s="220" t="s">
        <v>815</v>
      </c>
      <c r="D2617" s="221" t="b">
        <v>0</v>
      </c>
      <c r="E2617" s="220" t="s">
        <v>141</v>
      </c>
      <c r="F2617" s="220" t="s">
        <v>3362</v>
      </c>
      <c r="G2617" s="220" t="s">
        <v>295</v>
      </c>
      <c r="H2617" s="220" t="s">
        <v>551</v>
      </c>
      <c r="I2617" s="220" t="s">
        <v>3969</v>
      </c>
      <c r="J2617" s="220" t="s">
        <v>2838</v>
      </c>
      <c r="K2617" s="220" t="s">
        <v>3951</v>
      </c>
      <c r="L2617" s="220" t="s">
        <v>381</v>
      </c>
      <c r="M2617" s="220" t="s">
        <v>3963</v>
      </c>
      <c r="N2617" s="220" t="s">
        <v>295</v>
      </c>
      <c r="O2617" s="220" t="s">
        <v>243</v>
      </c>
      <c r="Q2617" s="220" t="s">
        <v>295</v>
      </c>
      <c r="R2617" s="220" t="s">
        <v>426</v>
      </c>
      <c r="S2617" s="221" t="b">
        <v>0</v>
      </c>
      <c r="V2617" s="222">
        <v>43179</v>
      </c>
      <c r="W2617" s="220" t="s">
        <v>295</v>
      </c>
      <c r="X2617"/>
      <c r="Z2617" s="220" t="s">
        <v>295</v>
      </c>
      <c r="AC2617" s="220" t="s">
        <v>816</v>
      </c>
      <c r="AD2617" s="167"/>
      <c r="AE2617" s="220" t="s">
        <v>243</v>
      </c>
      <c r="AF2617" s="220" t="s">
        <v>295</v>
      </c>
      <c r="AG2617" s="220" t="s">
        <v>624</v>
      </c>
      <c r="AH2617" s="223">
        <v>43335</v>
      </c>
      <c r="AI2617" s="220" t="s">
        <v>4933</v>
      </c>
      <c r="AJ2617" s="151" t="str">
        <f t="shared" si="40"/>
        <v>FS</v>
      </c>
      <c r="AK2617" s="151" t="b">
        <f>ISNUMBER(SEARCH("IRT",Table1[[#This Row],[Current_Status]]))</f>
        <v>0</v>
      </c>
      <c r="AL2617" s="152">
        <f>YEAR(Table1[[#This Row],[Project_Initiated]])</f>
        <v>2018</v>
      </c>
      <c r="AM2617" s="87">
        <v>43815</v>
      </c>
      <c r="AN2617" s="87" t="str">
        <f>IF(AND(Table1[[#This Row],[Completed Date]]&gt;="07/01/2019"+0,Table1[[#This Row],[Completed Date]]&lt;="6/30/2020"+0),"FY 19-20",IF(AND(Table1[[#This Row],[Completed Date]]&gt;="07/01/2018"+0,Table1[[#This Row],[Completed Date]]&lt;="6/30/2019"+0),"FY 18-19",""))</f>
        <v>FY 18-19</v>
      </c>
      <c r="AO2617" s="152" t="str">
        <f>IFERROR(FIND("R",Table1[[#This Row],[FS_Priority]]),"")</f>
        <v/>
      </c>
    </row>
    <row r="2618" spans="1:41" x14ac:dyDescent="0.25">
      <c r="A2618" s="220" t="s">
        <v>817</v>
      </c>
      <c r="B2618" s="220" t="s">
        <v>295</v>
      </c>
      <c r="C2618" s="220" t="s">
        <v>817</v>
      </c>
      <c r="D2618" s="221" t="b">
        <v>0</v>
      </c>
      <c r="E2618" s="220" t="s">
        <v>151</v>
      </c>
      <c r="F2618" s="220" t="s">
        <v>3490</v>
      </c>
      <c r="G2618" s="220" t="s">
        <v>295</v>
      </c>
      <c r="H2618" s="220" t="s">
        <v>1246</v>
      </c>
      <c r="I2618" s="220" t="s">
        <v>295</v>
      </c>
      <c r="J2618" s="220" t="s">
        <v>2851</v>
      </c>
      <c r="K2618" s="220" t="s">
        <v>4035</v>
      </c>
      <c r="L2618" s="220" t="s">
        <v>153</v>
      </c>
      <c r="M2618" s="220" t="s">
        <v>4084</v>
      </c>
      <c r="N2618" s="220" t="s">
        <v>295</v>
      </c>
      <c r="O2618" s="220" t="s">
        <v>263</v>
      </c>
      <c r="Q2618" s="220" t="s">
        <v>311</v>
      </c>
      <c r="R2618" s="220" t="s">
        <v>390</v>
      </c>
      <c r="S2618" s="221" t="b">
        <v>0</v>
      </c>
      <c r="V2618" s="222">
        <v>43179</v>
      </c>
      <c r="W2618" s="220" t="s">
        <v>295</v>
      </c>
      <c r="X2618"/>
      <c r="Z2618" s="220" t="s">
        <v>295</v>
      </c>
      <c r="AC2618" s="220" t="s">
        <v>818</v>
      </c>
      <c r="AD2618" s="167"/>
      <c r="AE2618" s="220" t="s">
        <v>263</v>
      </c>
      <c r="AF2618" s="220" t="s">
        <v>295</v>
      </c>
      <c r="AG2618" s="220" t="s">
        <v>2884</v>
      </c>
      <c r="AH2618" s="223">
        <v>43306</v>
      </c>
      <c r="AI2618" s="220" t="s">
        <v>4933</v>
      </c>
      <c r="AJ2618" s="151" t="str">
        <f t="shared" si="40"/>
        <v>FS</v>
      </c>
      <c r="AK2618" s="151" t="b">
        <f>ISNUMBER(SEARCH("IRT",Table1[[#This Row],[Current_Status]]))</f>
        <v>0</v>
      </c>
      <c r="AL2618" s="152">
        <f>YEAR(Table1[[#This Row],[Project_Initiated]])</f>
        <v>2018</v>
      </c>
      <c r="AM2618" s="87">
        <v>43815</v>
      </c>
      <c r="AN2618" s="87" t="str">
        <f>IF(AND(Table1[[#This Row],[Completed Date]]&gt;="07/01/2019"+0,Table1[[#This Row],[Completed Date]]&lt;="6/30/2020"+0),"FY 19-20",IF(AND(Table1[[#This Row],[Completed Date]]&gt;="07/01/2018"+0,Table1[[#This Row],[Completed Date]]&lt;="6/30/2019"+0),"FY 18-19",""))</f>
        <v>FY 18-19</v>
      </c>
      <c r="AO2618" s="152" t="str">
        <f>IFERROR(FIND("R",Table1[[#This Row],[FS_Priority]]),"")</f>
        <v/>
      </c>
    </row>
    <row r="2619" spans="1:41" x14ac:dyDescent="0.25">
      <c r="A2619" s="220" t="s">
        <v>819</v>
      </c>
      <c r="B2619" s="220" t="s">
        <v>295</v>
      </c>
      <c r="C2619" s="220" t="s">
        <v>819</v>
      </c>
      <c r="D2619" s="221" t="b">
        <v>0</v>
      </c>
      <c r="E2619" s="220" t="s">
        <v>151</v>
      </c>
      <c r="F2619" s="220" t="s">
        <v>3456</v>
      </c>
      <c r="G2619" s="220" t="s">
        <v>295</v>
      </c>
      <c r="H2619" s="220" t="s">
        <v>544</v>
      </c>
      <c r="I2619" s="220" t="s">
        <v>4061</v>
      </c>
      <c r="J2619" s="220" t="s">
        <v>2838</v>
      </c>
      <c r="K2619" s="220" t="s">
        <v>4035</v>
      </c>
      <c r="L2619" s="220" t="s">
        <v>153</v>
      </c>
      <c r="M2619" s="220" t="s">
        <v>4040</v>
      </c>
      <c r="N2619" s="220" t="s">
        <v>295</v>
      </c>
      <c r="O2619" s="220" t="s">
        <v>243</v>
      </c>
      <c r="Q2619" s="220" t="s">
        <v>295</v>
      </c>
      <c r="R2619" s="220" t="s">
        <v>305</v>
      </c>
      <c r="S2619" s="221" t="b">
        <v>1</v>
      </c>
      <c r="V2619" s="222">
        <v>43179</v>
      </c>
      <c r="W2619" s="220" t="s">
        <v>295</v>
      </c>
      <c r="X2619"/>
      <c r="Z2619" s="220" t="s">
        <v>295</v>
      </c>
      <c r="AC2619" s="220" t="s">
        <v>295</v>
      </c>
      <c r="AE2619" s="220" t="s">
        <v>243</v>
      </c>
      <c r="AF2619" s="220" t="s">
        <v>295</v>
      </c>
      <c r="AG2619" s="220" t="s">
        <v>624</v>
      </c>
      <c r="AH2619" s="222">
        <v>43336</v>
      </c>
      <c r="AI2619" s="220" t="s">
        <v>4933</v>
      </c>
      <c r="AJ2619" s="151" t="str">
        <f t="shared" si="40"/>
        <v>FS</v>
      </c>
      <c r="AK2619" s="151" t="b">
        <f>ISNUMBER(SEARCH("IRT",Table1[[#This Row],[Current_Status]]))</f>
        <v>0</v>
      </c>
      <c r="AL2619" s="152">
        <f>YEAR(Table1[[#This Row],[Project_Initiated]])</f>
        <v>2018</v>
      </c>
      <c r="AM2619" s="87">
        <v>43815</v>
      </c>
      <c r="AN2619" s="87" t="str">
        <f>IF(AND(Table1[[#This Row],[Completed Date]]&gt;="07/01/2019"+0,Table1[[#This Row],[Completed Date]]&lt;="6/30/2020"+0),"FY 19-20",IF(AND(Table1[[#This Row],[Completed Date]]&gt;="07/01/2018"+0,Table1[[#This Row],[Completed Date]]&lt;="6/30/2019"+0),"FY 18-19",""))</f>
        <v>FY 18-19</v>
      </c>
      <c r="AO2619" s="152" t="str">
        <f>IFERROR(FIND("R",Table1[[#This Row],[FS_Priority]]),"")</f>
        <v/>
      </c>
    </row>
    <row r="2620" spans="1:41" x14ac:dyDescent="0.25">
      <c r="A2620" s="220" t="s">
        <v>339</v>
      </c>
      <c r="B2620" s="220" t="s">
        <v>295</v>
      </c>
      <c r="C2620" s="220" t="s">
        <v>339</v>
      </c>
      <c r="D2620" s="221" t="b">
        <v>0</v>
      </c>
      <c r="E2620" s="220" t="s">
        <v>4804</v>
      </c>
      <c r="F2620" s="220" t="s">
        <v>3279</v>
      </c>
      <c r="G2620" s="220" t="s">
        <v>295</v>
      </c>
      <c r="H2620" s="220" t="s">
        <v>553</v>
      </c>
      <c r="I2620" s="220" t="s">
        <v>295</v>
      </c>
      <c r="J2620" s="220" t="s">
        <v>2838</v>
      </c>
      <c r="K2620" s="220" t="s">
        <v>3793</v>
      </c>
      <c r="L2620" s="220" t="s">
        <v>332</v>
      </c>
      <c r="M2620" s="220" t="s">
        <v>3807</v>
      </c>
      <c r="N2620" s="220" t="s">
        <v>295</v>
      </c>
      <c r="O2620" s="220" t="s">
        <v>243</v>
      </c>
      <c r="Q2620" s="220" t="s">
        <v>311</v>
      </c>
      <c r="R2620" s="220" t="s">
        <v>295</v>
      </c>
      <c r="S2620" s="221" t="b">
        <v>0</v>
      </c>
      <c r="V2620" s="222">
        <v>43185</v>
      </c>
      <c r="W2620" s="220" t="s">
        <v>295</v>
      </c>
      <c r="X2620"/>
      <c r="Z2620" s="220" t="s">
        <v>295</v>
      </c>
      <c r="AC2620" s="220" t="s">
        <v>624</v>
      </c>
      <c r="AE2620" s="220" t="s">
        <v>243</v>
      </c>
      <c r="AF2620" s="220" t="s">
        <v>295</v>
      </c>
      <c r="AG2620" s="220" t="s">
        <v>624</v>
      </c>
      <c r="AH2620" s="222">
        <v>43412</v>
      </c>
      <c r="AI2620" s="220" t="s">
        <v>4932</v>
      </c>
      <c r="AJ2620" s="151" t="str">
        <f t="shared" si="40"/>
        <v>FS</v>
      </c>
      <c r="AK2620" s="151" t="b">
        <f>ISNUMBER(SEARCH("IRT",Table1[[#This Row],[Current_Status]]))</f>
        <v>0</v>
      </c>
      <c r="AL2620" s="152">
        <f>YEAR(Table1[[#This Row],[Project_Initiated]])</f>
        <v>2018</v>
      </c>
      <c r="AM2620" s="87">
        <v>43815</v>
      </c>
      <c r="AN2620" s="87" t="str">
        <f>IF(AND(Table1[[#This Row],[Completed Date]]&gt;="07/01/2019"+0,Table1[[#This Row],[Completed Date]]&lt;="6/30/2020"+0),"FY 19-20",IF(AND(Table1[[#This Row],[Completed Date]]&gt;="07/01/2018"+0,Table1[[#This Row],[Completed Date]]&lt;="6/30/2019"+0),"FY 18-19",""))</f>
        <v>FY 18-19</v>
      </c>
      <c r="AO2620" s="152" t="str">
        <f>IFERROR(FIND("R",Table1[[#This Row],[FS_Priority]]),"")</f>
        <v/>
      </c>
    </row>
    <row r="2621" spans="1:41" x14ac:dyDescent="0.25">
      <c r="A2621" s="220" t="s">
        <v>820</v>
      </c>
      <c r="B2621" s="220" t="s">
        <v>295</v>
      </c>
      <c r="C2621" s="220" t="s">
        <v>820</v>
      </c>
      <c r="D2621" s="221" t="b">
        <v>0</v>
      </c>
      <c r="E2621" s="220" t="s">
        <v>141</v>
      </c>
      <c r="F2621" s="220" t="s">
        <v>3359</v>
      </c>
      <c r="G2621" s="220" t="s">
        <v>295</v>
      </c>
      <c r="H2621" s="220" t="s">
        <v>408</v>
      </c>
      <c r="I2621" s="220" t="s">
        <v>3972</v>
      </c>
      <c r="J2621" s="220" t="s">
        <v>2838</v>
      </c>
      <c r="K2621" s="220" t="s">
        <v>3951</v>
      </c>
      <c r="L2621" s="220" t="s">
        <v>381</v>
      </c>
      <c r="M2621" s="220" t="s">
        <v>3958</v>
      </c>
      <c r="N2621" s="220" t="s">
        <v>295</v>
      </c>
      <c r="O2621" s="220" t="s">
        <v>243</v>
      </c>
      <c r="Q2621" s="220" t="s">
        <v>295</v>
      </c>
      <c r="R2621" s="220" t="s">
        <v>401</v>
      </c>
      <c r="S2621" s="221" t="b">
        <v>0</v>
      </c>
      <c r="V2621" s="222">
        <v>43186</v>
      </c>
      <c r="W2621" s="220" t="s">
        <v>295</v>
      </c>
      <c r="X2621"/>
      <c r="Z2621" s="220" t="s">
        <v>295</v>
      </c>
      <c r="AC2621" s="220" t="s">
        <v>295</v>
      </c>
      <c r="AE2621" s="220" t="s">
        <v>243</v>
      </c>
      <c r="AF2621" s="220" t="s">
        <v>295</v>
      </c>
      <c r="AG2621" s="220" t="s">
        <v>624</v>
      </c>
      <c r="AH2621" s="223">
        <v>43295</v>
      </c>
      <c r="AI2621" s="220" t="s">
        <v>4933</v>
      </c>
      <c r="AJ2621" s="151" t="str">
        <f t="shared" si="40"/>
        <v>FS</v>
      </c>
      <c r="AK2621" s="151" t="b">
        <f>ISNUMBER(SEARCH("IRT",Table1[[#This Row],[Current_Status]]))</f>
        <v>0</v>
      </c>
      <c r="AL2621" s="152">
        <f>YEAR(Table1[[#This Row],[Project_Initiated]])</f>
        <v>2018</v>
      </c>
      <c r="AM2621" s="87">
        <v>43815</v>
      </c>
      <c r="AN2621" s="87" t="str">
        <f>IF(AND(Table1[[#This Row],[Completed Date]]&gt;="07/01/2019"+0,Table1[[#This Row],[Completed Date]]&lt;="6/30/2020"+0),"FY 19-20",IF(AND(Table1[[#This Row],[Completed Date]]&gt;="07/01/2018"+0,Table1[[#This Row],[Completed Date]]&lt;="6/30/2019"+0),"FY 18-19",""))</f>
        <v>FY 18-19</v>
      </c>
      <c r="AO2621" s="152" t="str">
        <f>IFERROR(FIND("R",Table1[[#This Row],[FS_Priority]]),"")</f>
        <v/>
      </c>
    </row>
    <row r="2622" spans="1:41" x14ac:dyDescent="0.25">
      <c r="A2622" s="220" t="s">
        <v>821</v>
      </c>
      <c r="B2622" s="220" t="s">
        <v>295</v>
      </c>
      <c r="C2622" s="220" t="s">
        <v>821</v>
      </c>
      <c r="D2622" s="221" t="b">
        <v>0</v>
      </c>
      <c r="E2622" s="220" t="s">
        <v>4804</v>
      </c>
      <c r="F2622" s="220" t="s">
        <v>3264</v>
      </c>
      <c r="G2622" s="220" t="s">
        <v>2770</v>
      </c>
      <c r="H2622" s="220" t="s">
        <v>550</v>
      </c>
      <c r="I2622" s="220" t="s">
        <v>3801</v>
      </c>
      <c r="J2622" s="220" t="s">
        <v>2854</v>
      </c>
      <c r="K2622" s="220" t="s">
        <v>3793</v>
      </c>
      <c r="L2622" s="220" t="s">
        <v>332</v>
      </c>
      <c r="M2622" s="220" t="s">
        <v>3802</v>
      </c>
      <c r="N2622" s="220" t="s">
        <v>295</v>
      </c>
      <c r="O2622" s="220" t="s">
        <v>263</v>
      </c>
      <c r="Q2622" s="220" t="s">
        <v>295</v>
      </c>
      <c r="R2622" s="220" t="s">
        <v>323</v>
      </c>
      <c r="S2622" s="221" t="b">
        <v>0</v>
      </c>
      <c r="V2622" s="222">
        <v>43186</v>
      </c>
      <c r="W2622" s="220" t="s">
        <v>295</v>
      </c>
      <c r="X2622"/>
      <c r="Z2622" s="220" t="s">
        <v>295</v>
      </c>
      <c r="AC2622" s="220" t="s">
        <v>2863</v>
      </c>
      <c r="AE2622" s="220" t="s">
        <v>583</v>
      </c>
      <c r="AF2622" s="220" t="s">
        <v>295</v>
      </c>
      <c r="AG2622" s="220" t="s">
        <v>2884</v>
      </c>
      <c r="AH2622" s="222">
        <v>43448</v>
      </c>
      <c r="AI2622" s="220" t="s">
        <v>4933</v>
      </c>
      <c r="AJ2622" s="151" t="str">
        <f t="shared" si="40"/>
        <v>FS</v>
      </c>
      <c r="AK2622" s="151" t="b">
        <f>ISNUMBER(SEARCH("IRT",Table1[[#This Row],[Current_Status]]))</f>
        <v>0</v>
      </c>
      <c r="AL2622" s="152">
        <f>YEAR(Table1[[#This Row],[Project_Initiated]])</f>
        <v>2018</v>
      </c>
      <c r="AM2622" s="87">
        <v>43815</v>
      </c>
      <c r="AN2622" s="87" t="str">
        <f>IF(AND(Table1[[#This Row],[Completed Date]]&gt;="07/01/2019"+0,Table1[[#This Row],[Completed Date]]&lt;="6/30/2020"+0),"FY 19-20",IF(AND(Table1[[#This Row],[Completed Date]]&gt;="07/01/2018"+0,Table1[[#This Row],[Completed Date]]&lt;="6/30/2019"+0),"FY 18-19",""))</f>
        <v>FY 18-19</v>
      </c>
      <c r="AO2622" s="152" t="str">
        <f>IFERROR(FIND("R",Table1[[#This Row],[FS_Priority]]),"")</f>
        <v/>
      </c>
    </row>
    <row r="2623" spans="1:41" x14ac:dyDescent="0.25">
      <c r="A2623" s="220" t="s">
        <v>822</v>
      </c>
      <c r="B2623" s="220" t="s">
        <v>295</v>
      </c>
      <c r="C2623" s="220" t="s">
        <v>822</v>
      </c>
      <c r="D2623" s="221" t="b">
        <v>0</v>
      </c>
      <c r="E2623" s="220" t="s">
        <v>4804</v>
      </c>
      <c r="F2623" s="220" t="s">
        <v>3265</v>
      </c>
      <c r="G2623" s="220" t="s">
        <v>295</v>
      </c>
      <c r="H2623" s="220" t="s">
        <v>532</v>
      </c>
      <c r="I2623" s="220" t="s">
        <v>3792</v>
      </c>
      <c r="J2623" s="220" t="s">
        <v>2838</v>
      </c>
      <c r="K2623" s="220" t="s">
        <v>3793</v>
      </c>
      <c r="L2623" s="220" t="s">
        <v>332</v>
      </c>
      <c r="M2623" s="220" t="s">
        <v>3797</v>
      </c>
      <c r="N2623" s="220" t="s">
        <v>295</v>
      </c>
      <c r="O2623" s="220" t="s">
        <v>243</v>
      </c>
      <c r="Q2623" s="220" t="s">
        <v>295</v>
      </c>
      <c r="R2623" s="220" t="s">
        <v>328</v>
      </c>
      <c r="S2623" s="221" t="b">
        <v>0</v>
      </c>
      <c r="V2623" s="222">
        <v>43192</v>
      </c>
      <c r="W2623" s="220" t="s">
        <v>295</v>
      </c>
      <c r="X2623"/>
      <c r="Z2623" s="220" t="s">
        <v>295</v>
      </c>
      <c r="AC2623" s="220" t="s">
        <v>295</v>
      </c>
      <c r="AE2623" s="220" t="s">
        <v>243</v>
      </c>
      <c r="AF2623" s="220" t="s">
        <v>295</v>
      </c>
      <c r="AG2623" s="220" t="s">
        <v>624</v>
      </c>
      <c r="AH2623" s="222">
        <v>43295</v>
      </c>
      <c r="AI2623" s="220" t="s">
        <v>4933</v>
      </c>
      <c r="AJ2623" s="151" t="str">
        <f t="shared" si="40"/>
        <v>FS</v>
      </c>
      <c r="AK2623" s="151" t="b">
        <f>ISNUMBER(SEARCH("IRT",Table1[[#This Row],[Current_Status]]))</f>
        <v>0</v>
      </c>
      <c r="AL2623" s="152">
        <f>YEAR(Table1[[#This Row],[Project_Initiated]])</f>
        <v>2018</v>
      </c>
      <c r="AM2623" s="87">
        <v>43815</v>
      </c>
      <c r="AN2623" s="87" t="str">
        <f>IF(AND(Table1[[#This Row],[Completed Date]]&gt;="07/01/2019"+0,Table1[[#This Row],[Completed Date]]&lt;="6/30/2020"+0),"FY 19-20",IF(AND(Table1[[#This Row],[Completed Date]]&gt;="07/01/2018"+0,Table1[[#This Row],[Completed Date]]&lt;="6/30/2019"+0),"FY 18-19",""))</f>
        <v>FY 18-19</v>
      </c>
      <c r="AO2623" s="152" t="str">
        <f>IFERROR(FIND("R",Table1[[#This Row],[FS_Priority]]),"")</f>
        <v/>
      </c>
    </row>
    <row r="2624" spans="1:41" x14ac:dyDescent="0.25">
      <c r="A2624" s="220" t="s">
        <v>823</v>
      </c>
      <c r="B2624" s="220" t="s">
        <v>295</v>
      </c>
      <c r="C2624" s="220" t="s">
        <v>823</v>
      </c>
      <c r="D2624" s="221" t="b">
        <v>0</v>
      </c>
      <c r="E2624" s="220" t="s">
        <v>215</v>
      </c>
      <c r="F2624" s="220" t="s">
        <v>3629</v>
      </c>
      <c r="G2624" s="220" t="s">
        <v>295</v>
      </c>
      <c r="H2624" s="220" t="s">
        <v>541</v>
      </c>
      <c r="I2624" s="220" t="s">
        <v>295</v>
      </c>
      <c r="J2624" s="220" t="s">
        <v>2838</v>
      </c>
      <c r="K2624" s="220" t="s">
        <v>4842</v>
      </c>
      <c r="L2624" s="220" t="s">
        <v>518</v>
      </c>
      <c r="M2624" s="220" t="s">
        <v>4256</v>
      </c>
      <c r="N2624" s="220" t="s">
        <v>295</v>
      </c>
      <c r="O2624" s="220" t="s">
        <v>243</v>
      </c>
      <c r="Q2624" s="220" t="s">
        <v>295</v>
      </c>
      <c r="R2624" s="220" t="s">
        <v>323</v>
      </c>
      <c r="S2624" s="221" t="b">
        <v>0</v>
      </c>
      <c r="V2624" s="222">
        <v>43195</v>
      </c>
      <c r="W2624" s="220" t="s">
        <v>295</v>
      </c>
      <c r="X2624"/>
      <c r="Z2624" s="220" t="s">
        <v>295</v>
      </c>
      <c r="AC2624" s="220" t="s">
        <v>295</v>
      </c>
      <c r="AE2624" s="220" t="s">
        <v>243</v>
      </c>
      <c r="AF2624" s="220" t="s">
        <v>295</v>
      </c>
      <c r="AG2624" s="220" t="s">
        <v>624</v>
      </c>
      <c r="AH2624" s="222">
        <v>43336</v>
      </c>
      <c r="AI2624" s="220" t="s">
        <v>4935</v>
      </c>
      <c r="AJ2624" s="151" t="str">
        <f t="shared" si="40"/>
        <v>FS</v>
      </c>
      <c r="AK2624" s="151" t="b">
        <f>ISNUMBER(SEARCH("IRT",Table1[[#This Row],[Current_Status]]))</f>
        <v>0</v>
      </c>
      <c r="AL2624" s="152">
        <f>YEAR(Table1[[#This Row],[Project_Initiated]])</f>
        <v>2018</v>
      </c>
      <c r="AM2624" s="87">
        <v>43815</v>
      </c>
      <c r="AN2624" s="87" t="str">
        <f>IF(AND(Table1[[#This Row],[Completed Date]]&gt;="07/01/2019"+0,Table1[[#This Row],[Completed Date]]&lt;="6/30/2020"+0),"FY 19-20",IF(AND(Table1[[#This Row],[Completed Date]]&gt;="07/01/2018"+0,Table1[[#This Row],[Completed Date]]&lt;="6/30/2019"+0),"FY 18-19",""))</f>
        <v>FY 18-19</v>
      </c>
      <c r="AO2624" s="152" t="str">
        <f>IFERROR(FIND("R",Table1[[#This Row],[FS_Priority]]),"")</f>
        <v/>
      </c>
    </row>
    <row r="2625" spans="1:41" x14ac:dyDescent="0.25">
      <c r="A2625" s="220" t="s">
        <v>824</v>
      </c>
      <c r="B2625" s="220" t="s">
        <v>295</v>
      </c>
      <c r="C2625" s="220" t="s">
        <v>824</v>
      </c>
      <c r="D2625" s="221" t="b">
        <v>0</v>
      </c>
      <c r="E2625" s="220" t="s">
        <v>211</v>
      </c>
      <c r="F2625" s="220" t="s">
        <v>3604</v>
      </c>
      <c r="G2625" s="220" t="s">
        <v>825</v>
      </c>
      <c r="H2625" s="220" t="s">
        <v>542</v>
      </c>
      <c r="I2625" s="220" t="s">
        <v>4226</v>
      </c>
      <c r="J2625" s="220" t="s">
        <v>2854</v>
      </c>
      <c r="K2625" s="220" t="s">
        <v>4222</v>
      </c>
      <c r="L2625" s="220" t="s">
        <v>4866</v>
      </c>
      <c r="M2625" s="220" t="s">
        <v>4223</v>
      </c>
      <c r="N2625" s="220" t="s">
        <v>295</v>
      </c>
      <c r="O2625" s="220" t="s">
        <v>263</v>
      </c>
      <c r="Q2625" s="220" t="s">
        <v>295</v>
      </c>
      <c r="R2625" s="220" t="s">
        <v>295</v>
      </c>
      <c r="S2625" s="221" t="b">
        <v>0</v>
      </c>
      <c r="V2625" s="222">
        <v>43195</v>
      </c>
      <c r="W2625" s="220" t="s">
        <v>295</v>
      </c>
      <c r="X2625"/>
      <c r="Z2625" s="220" t="s">
        <v>295</v>
      </c>
      <c r="AC2625" s="220" t="s">
        <v>826</v>
      </c>
      <c r="AE2625" s="220" t="s">
        <v>257</v>
      </c>
      <c r="AF2625" s="220" t="s">
        <v>295</v>
      </c>
      <c r="AG2625" s="220" t="s">
        <v>2883</v>
      </c>
      <c r="AH2625" s="222">
        <v>43334</v>
      </c>
      <c r="AI2625" s="220" t="s">
        <v>4935</v>
      </c>
      <c r="AJ2625" s="151" t="str">
        <f t="shared" si="40"/>
        <v>FS</v>
      </c>
      <c r="AK2625" s="151" t="b">
        <f>ISNUMBER(SEARCH("IRT",Table1[[#This Row],[Current_Status]]))</f>
        <v>0</v>
      </c>
      <c r="AL2625" s="152">
        <f>YEAR(Table1[[#This Row],[Project_Initiated]])</f>
        <v>2018</v>
      </c>
      <c r="AM2625" s="87">
        <v>43815</v>
      </c>
      <c r="AN2625" s="87" t="str">
        <f>IF(AND(Table1[[#This Row],[Completed Date]]&gt;="07/01/2019"+0,Table1[[#This Row],[Completed Date]]&lt;="6/30/2020"+0),"FY 19-20",IF(AND(Table1[[#This Row],[Completed Date]]&gt;="07/01/2018"+0,Table1[[#This Row],[Completed Date]]&lt;="6/30/2019"+0),"FY 18-19",""))</f>
        <v>FY 18-19</v>
      </c>
      <c r="AO2625" s="152" t="str">
        <f>IFERROR(FIND("R",Table1[[#This Row],[FS_Priority]]),"")</f>
        <v/>
      </c>
    </row>
    <row r="2626" spans="1:41" x14ac:dyDescent="0.25">
      <c r="A2626" s="220" t="s">
        <v>490</v>
      </c>
      <c r="B2626" s="220" t="s">
        <v>295</v>
      </c>
      <c r="C2626" s="220" t="s">
        <v>490</v>
      </c>
      <c r="D2626" s="221" t="b">
        <v>0</v>
      </c>
      <c r="E2626" s="220" t="s">
        <v>189</v>
      </c>
      <c r="F2626" s="220" t="s">
        <v>3575</v>
      </c>
      <c r="G2626" s="220" t="s">
        <v>295</v>
      </c>
      <c r="H2626" s="220" t="s">
        <v>536</v>
      </c>
      <c r="I2626" s="220" t="s">
        <v>295</v>
      </c>
      <c r="J2626" s="220" t="s">
        <v>2838</v>
      </c>
      <c r="K2626" s="220" t="s">
        <v>4164</v>
      </c>
      <c r="L2626" s="220" t="s">
        <v>487</v>
      </c>
      <c r="M2626" s="220" t="s">
        <v>4165</v>
      </c>
      <c r="N2626" s="220" t="s">
        <v>295</v>
      </c>
      <c r="O2626" s="220" t="s">
        <v>263</v>
      </c>
      <c r="Q2626" s="220" t="s">
        <v>264</v>
      </c>
      <c r="R2626" s="220" t="s">
        <v>323</v>
      </c>
      <c r="S2626" s="221" t="b">
        <v>0</v>
      </c>
      <c r="V2626" s="222">
        <v>43195</v>
      </c>
      <c r="W2626" s="220" t="s">
        <v>295</v>
      </c>
      <c r="X2626"/>
      <c r="Z2626" s="220" t="s">
        <v>295</v>
      </c>
      <c r="AC2626" s="220" t="s">
        <v>2895</v>
      </c>
      <c r="AD2626" s="223">
        <v>43287</v>
      </c>
      <c r="AE2626" s="220" t="s">
        <v>583</v>
      </c>
      <c r="AF2626" s="220" t="s">
        <v>295</v>
      </c>
      <c r="AG2626" s="220" t="s">
        <v>2884</v>
      </c>
      <c r="AH2626" s="222">
        <v>43480</v>
      </c>
      <c r="AI2626" s="220" t="s">
        <v>4935</v>
      </c>
      <c r="AJ2626" s="151" t="str">
        <f t="shared" ref="AJ2626:AJ2689" si="41">IF(LEN(A2626)&gt;6,"FS","PD&amp;C")</f>
        <v>FS</v>
      </c>
      <c r="AK2626" s="151" t="b">
        <f>ISNUMBER(SEARCH("IRT",Table1[[#This Row],[Current_Status]]))</f>
        <v>0</v>
      </c>
      <c r="AL2626" s="152">
        <f>YEAR(Table1[[#This Row],[Project_Initiated]])</f>
        <v>2018</v>
      </c>
      <c r="AM2626" s="87">
        <v>43815</v>
      </c>
      <c r="AN2626" s="87" t="str">
        <f>IF(AND(Table1[[#This Row],[Completed Date]]&gt;="07/01/2019"+0,Table1[[#This Row],[Completed Date]]&lt;="6/30/2020"+0),"FY 19-20",IF(AND(Table1[[#This Row],[Completed Date]]&gt;="07/01/2018"+0,Table1[[#This Row],[Completed Date]]&lt;="6/30/2019"+0),"FY 18-19",""))</f>
        <v>FY 18-19</v>
      </c>
      <c r="AO2626" s="152" t="str">
        <f>IFERROR(FIND("R",Table1[[#This Row],[FS_Priority]]),"")</f>
        <v/>
      </c>
    </row>
    <row r="2627" spans="1:41" x14ac:dyDescent="0.25">
      <c r="A2627" s="220" t="s">
        <v>489</v>
      </c>
      <c r="B2627" s="220" t="s">
        <v>295</v>
      </c>
      <c r="C2627" s="220" t="s">
        <v>489</v>
      </c>
      <c r="D2627" s="221" t="b">
        <v>0</v>
      </c>
      <c r="E2627" s="220" t="s">
        <v>189</v>
      </c>
      <c r="F2627" s="220" t="s">
        <v>3574</v>
      </c>
      <c r="G2627" s="220" t="s">
        <v>295</v>
      </c>
      <c r="H2627" s="220" t="s">
        <v>536</v>
      </c>
      <c r="I2627" s="220" t="s">
        <v>295</v>
      </c>
      <c r="J2627" s="220" t="s">
        <v>2838</v>
      </c>
      <c r="K2627" s="220" t="s">
        <v>4164</v>
      </c>
      <c r="L2627" s="220" t="s">
        <v>487</v>
      </c>
      <c r="M2627" s="220" t="s">
        <v>4174</v>
      </c>
      <c r="N2627" s="220" t="s">
        <v>295</v>
      </c>
      <c r="O2627" s="220" t="s">
        <v>263</v>
      </c>
      <c r="Q2627" s="220" t="s">
        <v>320</v>
      </c>
      <c r="R2627" s="220" t="s">
        <v>264</v>
      </c>
      <c r="S2627" s="221" t="b">
        <v>0</v>
      </c>
      <c r="V2627" s="222">
        <v>43195</v>
      </c>
      <c r="W2627" s="220" t="s">
        <v>295</v>
      </c>
      <c r="X2627"/>
      <c r="Z2627" s="220" t="s">
        <v>295</v>
      </c>
      <c r="AC2627" s="220" t="s">
        <v>2896</v>
      </c>
      <c r="AD2627" s="223">
        <v>43287</v>
      </c>
      <c r="AE2627" s="220" t="s">
        <v>583</v>
      </c>
      <c r="AF2627" s="220" t="s">
        <v>295</v>
      </c>
      <c r="AG2627" s="220" t="s">
        <v>2884</v>
      </c>
      <c r="AH2627" s="222">
        <v>43480</v>
      </c>
      <c r="AI2627" s="220" t="s">
        <v>4935</v>
      </c>
      <c r="AJ2627" s="151" t="str">
        <f t="shared" si="41"/>
        <v>FS</v>
      </c>
      <c r="AK2627" s="151" t="b">
        <f>ISNUMBER(SEARCH("IRT",Table1[[#This Row],[Current_Status]]))</f>
        <v>0</v>
      </c>
      <c r="AL2627" s="152">
        <f>YEAR(Table1[[#This Row],[Project_Initiated]])</f>
        <v>2018</v>
      </c>
      <c r="AM2627" s="87">
        <v>43815</v>
      </c>
      <c r="AN2627" s="87" t="str">
        <f>IF(AND(Table1[[#This Row],[Completed Date]]&gt;="07/01/2019"+0,Table1[[#This Row],[Completed Date]]&lt;="6/30/2020"+0),"FY 19-20",IF(AND(Table1[[#This Row],[Completed Date]]&gt;="07/01/2018"+0,Table1[[#This Row],[Completed Date]]&lt;="6/30/2019"+0),"FY 18-19",""))</f>
        <v>FY 18-19</v>
      </c>
      <c r="AO2627" s="152" t="str">
        <f>IFERROR(FIND("R",Table1[[#This Row],[FS_Priority]]),"")</f>
        <v/>
      </c>
    </row>
    <row r="2628" spans="1:41" x14ac:dyDescent="0.25">
      <c r="A2628" s="220" t="s">
        <v>828</v>
      </c>
      <c r="B2628" s="220" t="s">
        <v>295</v>
      </c>
      <c r="C2628" s="220" t="s">
        <v>828</v>
      </c>
      <c r="D2628" s="221" t="b">
        <v>0</v>
      </c>
      <c r="E2628" s="220" t="s">
        <v>141</v>
      </c>
      <c r="F2628" s="220" t="s">
        <v>3358</v>
      </c>
      <c r="G2628" s="220" t="s">
        <v>295</v>
      </c>
      <c r="H2628" s="220" t="s">
        <v>549</v>
      </c>
      <c r="I2628" s="220" t="s">
        <v>3956</v>
      </c>
      <c r="J2628" s="220" t="s">
        <v>2838</v>
      </c>
      <c r="K2628" s="220" t="s">
        <v>3951</v>
      </c>
      <c r="L2628" s="220" t="s">
        <v>381</v>
      </c>
      <c r="M2628" s="220" t="s">
        <v>3957</v>
      </c>
      <c r="N2628" s="220" t="s">
        <v>295</v>
      </c>
      <c r="O2628" s="220" t="s">
        <v>243</v>
      </c>
      <c r="Q2628" s="220" t="s">
        <v>295</v>
      </c>
      <c r="R2628" s="220" t="s">
        <v>323</v>
      </c>
      <c r="S2628" s="221" t="b">
        <v>1</v>
      </c>
      <c r="V2628" s="222">
        <v>43196</v>
      </c>
      <c r="W2628" s="220" t="s">
        <v>295</v>
      </c>
      <c r="X2628"/>
      <c r="Z2628" s="220" t="s">
        <v>295</v>
      </c>
      <c r="AC2628" s="220" t="s">
        <v>295</v>
      </c>
      <c r="AE2628" s="220" t="s">
        <v>243</v>
      </c>
      <c r="AF2628" s="220" t="s">
        <v>295</v>
      </c>
      <c r="AG2628" s="220" t="s">
        <v>624</v>
      </c>
      <c r="AH2628" s="222">
        <v>43322</v>
      </c>
      <c r="AI2628" s="220" t="s">
        <v>4935</v>
      </c>
      <c r="AJ2628" s="151" t="str">
        <f t="shared" si="41"/>
        <v>FS</v>
      </c>
      <c r="AK2628" s="151" t="b">
        <f>ISNUMBER(SEARCH("IRT",Table1[[#This Row],[Current_Status]]))</f>
        <v>0</v>
      </c>
      <c r="AL2628" s="152">
        <f>YEAR(Table1[[#This Row],[Project_Initiated]])</f>
        <v>2018</v>
      </c>
      <c r="AM2628" s="87">
        <v>43815</v>
      </c>
      <c r="AN2628" s="87" t="str">
        <f>IF(AND(Table1[[#This Row],[Completed Date]]&gt;="07/01/2019"+0,Table1[[#This Row],[Completed Date]]&lt;="6/30/2020"+0),"FY 19-20",IF(AND(Table1[[#This Row],[Completed Date]]&gt;="07/01/2018"+0,Table1[[#This Row],[Completed Date]]&lt;="6/30/2019"+0),"FY 18-19",""))</f>
        <v>FY 18-19</v>
      </c>
      <c r="AO2628" s="152" t="str">
        <f>IFERROR(FIND("R",Table1[[#This Row],[FS_Priority]]),"")</f>
        <v/>
      </c>
    </row>
    <row r="2629" spans="1:41" x14ac:dyDescent="0.25">
      <c r="A2629" s="220" t="s">
        <v>393</v>
      </c>
      <c r="B2629" s="220" t="s">
        <v>295</v>
      </c>
      <c r="C2629" s="220" t="s">
        <v>393</v>
      </c>
      <c r="D2629" s="221" t="b">
        <v>0</v>
      </c>
      <c r="E2629" s="220" t="s">
        <v>141</v>
      </c>
      <c r="F2629" s="220" t="s">
        <v>3411</v>
      </c>
      <c r="G2629" s="220" t="s">
        <v>295</v>
      </c>
      <c r="H2629" s="220" t="s">
        <v>549</v>
      </c>
      <c r="I2629" s="220" t="s">
        <v>4006</v>
      </c>
      <c r="J2629" s="220" t="s">
        <v>2838</v>
      </c>
      <c r="K2629" s="220" t="s">
        <v>3951</v>
      </c>
      <c r="L2629" s="220" t="s">
        <v>381</v>
      </c>
      <c r="M2629" s="220" t="s">
        <v>3952</v>
      </c>
      <c r="N2629" s="220" t="s">
        <v>295</v>
      </c>
      <c r="O2629" s="220" t="s">
        <v>263</v>
      </c>
      <c r="Q2629" s="220" t="s">
        <v>394</v>
      </c>
      <c r="R2629" s="220" t="s">
        <v>394</v>
      </c>
      <c r="S2629" s="221" t="b">
        <v>0</v>
      </c>
      <c r="V2629" s="222">
        <v>43165</v>
      </c>
      <c r="W2629" s="220" t="s">
        <v>295</v>
      </c>
      <c r="X2629"/>
      <c r="Z2629" s="220" t="s">
        <v>295</v>
      </c>
      <c r="AC2629" s="220" t="s">
        <v>3042</v>
      </c>
      <c r="AE2629" s="220" t="s">
        <v>257</v>
      </c>
      <c r="AF2629" s="220" t="s">
        <v>295</v>
      </c>
      <c r="AG2629" s="220" t="s">
        <v>2884</v>
      </c>
      <c r="AH2629" s="222">
        <v>43542</v>
      </c>
      <c r="AI2629" s="220" t="s">
        <v>4933</v>
      </c>
      <c r="AJ2629" s="151" t="str">
        <f t="shared" si="41"/>
        <v>FS</v>
      </c>
      <c r="AK2629" s="151" t="b">
        <f>ISNUMBER(SEARCH("IRT",Table1[[#This Row],[Current_Status]]))</f>
        <v>0</v>
      </c>
      <c r="AL2629" s="152">
        <f>YEAR(Table1[[#This Row],[Project_Initiated]])</f>
        <v>2018</v>
      </c>
      <c r="AM2629" s="87">
        <v>43815</v>
      </c>
      <c r="AN2629" s="87" t="str">
        <f>IF(AND(Table1[[#This Row],[Completed Date]]&gt;="07/01/2019"+0,Table1[[#This Row],[Completed Date]]&lt;="6/30/2020"+0),"FY 19-20",IF(AND(Table1[[#This Row],[Completed Date]]&gt;="07/01/2018"+0,Table1[[#This Row],[Completed Date]]&lt;="6/30/2019"+0),"FY 18-19",""))</f>
        <v>FY 18-19</v>
      </c>
      <c r="AO2629" s="152" t="str">
        <f>IFERROR(FIND("R",Table1[[#This Row],[FS_Priority]]),"")</f>
        <v/>
      </c>
    </row>
    <row r="2630" spans="1:41" x14ac:dyDescent="0.25">
      <c r="A2630" s="220" t="s">
        <v>830</v>
      </c>
      <c r="B2630" s="220" t="s">
        <v>295</v>
      </c>
      <c r="C2630" s="220" t="s">
        <v>830</v>
      </c>
      <c r="D2630" s="221" t="b">
        <v>0</v>
      </c>
      <c r="E2630" s="220" t="s">
        <v>141</v>
      </c>
      <c r="F2630" s="220" t="s">
        <v>3378</v>
      </c>
      <c r="G2630" s="220" t="s">
        <v>295</v>
      </c>
      <c r="H2630" s="220" t="s">
        <v>549</v>
      </c>
      <c r="I2630" s="220" t="s">
        <v>3909</v>
      </c>
      <c r="J2630" s="220" t="s">
        <v>2838</v>
      </c>
      <c r="K2630" s="220" t="s">
        <v>3951</v>
      </c>
      <c r="L2630" s="220" t="s">
        <v>381</v>
      </c>
      <c r="M2630" s="220" t="s">
        <v>3954</v>
      </c>
      <c r="N2630" s="220" t="s">
        <v>295</v>
      </c>
      <c r="O2630" s="220" t="s">
        <v>243</v>
      </c>
      <c r="Q2630" s="220" t="s">
        <v>295</v>
      </c>
      <c r="R2630" s="220" t="s">
        <v>428</v>
      </c>
      <c r="S2630" s="221" t="b">
        <v>0</v>
      </c>
      <c r="V2630" s="222">
        <v>43200</v>
      </c>
      <c r="W2630" s="220" t="s">
        <v>295</v>
      </c>
      <c r="X2630"/>
      <c r="Z2630" s="220" t="s">
        <v>295</v>
      </c>
      <c r="AC2630" s="220" t="s">
        <v>295</v>
      </c>
      <c r="AE2630" s="220" t="s">
        <v>243</v>
      </c>
      <c r="AF2630" s="220" t="s">
        <v>295</v>
      </c>
      <c r="AG2630" s="220" t="s">
        <v>624</v>
      </c>
      <c r="AH2630" s="222">
        <v>43336</v>
      </c>
      <c r="AI2630" s="220" t="s">
        <v>4935</v>
      </c>
      <c r="AJ2630" s="151" t="str">
        <f t="shared" si="41"/>
        <v>FS</v>
      </c>
      <c r="AK2630" s="151" t="b">
        <f>ISNUMBER(SEARCH("IRT",Table1[[#This Row],[Current_Status]]))</f>
        <v>0</v>
      </c>
      <c r="AL2630" s="152">
        <f>YEAR(Table1[[#This Row],[Project_Initiated]])</f>
        <v>2018</v>
      </c>
      <c r="AM2630" s="87">
        <v>43815</v>
      </c>
      <c r="AN2630" s="87" t="str">
        <f>IF(AND(Table1[[#This Row],[Completed Date]]&gt;="07/01/2019"+0,Table1[[#This Row],[Completed Date]]&lt;="6/30/2020"+0),"FY 19-20",IF(AND(Table1[[#This Row],[Completed Date]]&gt;="07/01/2018"+0,Table1[[#This Row],[Completed Date]]&lt;="6/30/2019"+0),"FY 18-19",""))</f>
        <v>FY 18-19</v>
      </c>
      <c r="AO2630" s="152" t="str">
        <f>IFERROR(FIND("R",Table1[[#This Row],[FS_Priority]]),"")</f>
        <v/>
      </c>
    </row>
    <row r="2631" spans="1:41" x14ac:dyDescent="0.25">
      <c r="A2631" s="220" t="s">
        <v>419</v>
      </c>
      <c r="B2631" s="220" t="s">
        <v>295</v>
      </c>
      <c r="C2631" s="220" t="s">
        <v>419</v>
      </c>
      <c r="D2631" s="221" t="b">
        <v>0</v>
      </c>
      <c r="E2631" s="220" t="s">
        <v>151</v>
      </c>
      <c r="F2631" s="220" t="s">
        <v>3502</v>
      </c>
      <c r="G2631" s="220" t="s">
        <v>2798</v>
      </c>
      <c r="H2631" s="220" t="s">
        <v>558</v>
      </c>
      <c r="I2631" s="220" t="s">
        <v>4091</v>
      </c>
      <c r="J2631" s="220" t="s">
        <v>2838</v>
      </c>
      <c r="K2631" s="220" t="s">
        <v>4035</v>
      </c>
      <c r="L2631" s="220" t="s">
        <v>153</v>
      </c>
      <c r="M2631" s="220" t="s">
        <v>3906</v>
      </c>
      <c r="N2631" s="220" t="s">
        <v>295</v>
      </c>
      <c r="O2631" s="220" t="s">
        <v>263</v>
      </c>
      <c r="Q2631" s="220" t="s">
        <v>399</v>
      </c>
      <c r="R2631" s="220" t="s">
        <v>399</v>
      </c>
      <c r="S2631" s="221" t="b">
        <v>0</v>
      </c>
      <c r="V2631" s="222">
        <v>43200</v>
      </c>
      <c r="W2631" s="220" t="s">
        <v>295</v>
      </c>
      <c r="X2631"/>
      <c r="Z2631" s="220" t="s">
        <v>295</v>
      </c>
      <c r="AC2631" s="220" t="s">
        <v>4493</v>
      </c>
      <c r="AE2631" s="220" t="s">
        <v>257</v>
      </c>
      <c r="AF2631" s="220" t="s">
        <v>295</v>
      </c>
      <c r="AG2631" s="220" t="s">
        <v>2884</v>
      </c>
      <c r="AH2631" s="222">
        <v>43691</v>
      </c>
      <c r="AI2631" s="220" t="s">
        <v>4935</v>
      </c>
      <c r="AJ2631" s="151" t="str">
        <f t="shared" si="41"/>
        <v>FS</v>
      </c>
      <c r="AK2631" s="151" t="b">
        <f>ISNUMBER(SEARCH("IRT",Table1[[#This Row],[Current_Status]]))</f>
        <v>0</v>
      </c>
      <c r="AL2631" s="152">
        <f>YEAR(Table1[[#This Row],[Project_Initiated]])</f>
        <v>2018</v>
      </c>
      <c r="AM2631" s="87">
        <v>43815</v>
      </c>
      <c r="AN2631" s="87" t="str">
        <f>IF(AND(Table1[[#This Row],[Completed Date]]&gt;="07/01/2019"+0,Table1[[#This Row],[Completed Date]]&lt;="6/30/2020"+0),"FY 19-20",IF(AND(Table1[[#This Row],[Completed Date]]&gt;="07/01/2018"+0,Table1[[#This Row],[Completed Date]]&lt;="6/30/2019"+0),"FY 18-19",""))</f>
        <v>FY 19-20</v>
      </c>
      <c r="AO2631" s="152" t="str">
        <f>IFERROR(FIND("R",Table1[[#This Row],[FS_Priority]]),"")</f>
        <v/>
      </c>
    </row>
    <row r="2632" spans="1:41" x14ac:dyDescent="0.25">
      <c r="A2632" s="220" t="s">
        <v>832</v>
      </c>
      <c r="B2632" s="220" t="s">
        <v>295</v>
      </c>
      <c r="C2632" s="220" t="s">
        <v>832</v>
      </c>
      <c r="D2632" s="221" t="b">
        <v>0</v>
      </c>
      <c r="E2632" s="220" t="s">
        <v>141</v>
      </c>
      <c r="F2632" s="220" t="s">
        <v>3377</v>
      </c>
      <c r="G2632" s="220" t="s">
        <v>295</v>
      </c>
      <c r="H2632" s="220" t="s">
        <v>551</v>
      </c>
      <c r="I2632" s="220" t="s">
        <v>3962</v>
      </c>
      <c r="J2632" s="220" t="s">
        <v>2838</v>
      </c>
      <c r="K2632" s="220" t="s">
        <v>3951</v>
      </c>
      <c r="L2632" s="220" t="s">
        <v>381</v>
      </c>
      <c r="M2632" s="220" t="s">
        <v>3963</v>
      </c>
      <c r="N2632" s="220" t="s">
        <v>295</v>
      </c>
      <c r="O2632" s="220" t="s">
        <v>243</v>
      </c>
      <c r="Q2632" s="220" t="s">
        <v>295</v>
      </c>
      <c r="R2632" s="220" t="s">
        <v>324</v>
      </c>
      <c r="S2632" s="221" t="b">
        <v>1</v>
      </c>
      <c r="V2632" s="222">
        <v>43200</v>
      </c>
      <c r="W2632" s="220" t="s">
        <v>295</v>
      </c>
      <c r="X2632"/>
      <c r="Z2632" s="220" t="s">
        <v>295</v>
      </c>
      <c r="AC2632" s="220" t="s">
        <v>295</v>
      </c>
      <c r="AE2632" s="220" t="s">
        <v>243</v>
      </c>
      <c r="AF2632" s="220" t="s">
        <v>295</v>
      </c>
      <c r="AG2632" s="220" t="s">
        <v>624</v>
      </c>
      <c r="AH2632" s="222">
        <v>43412</v>
      </c>
      <c r="AI2632" s="220" t="s">
        <v>4935</v>
      </c>
      <c r="AJ2632" s="151" t="str">
        <f t="shared" si="41"/>
        <v>FS</v>
      </c>
      <c r="AK2632" s="151" t="b">
        <f>ISNUMBER(SEARCH("IRT",Table1[[#This Row],[Current_Status]]))</f>
        <v>0</v>
      </c>
      <c r="AL2632" s="152">
        <f>YEAR(Table1[[#This Row],[Project_Initiated]])</f>
        <v>2018</v>
      </c>
      <c r="AM2632" s="87">
        <v>43815</v>
      </c>
      <c r="AN2632" s="87" t="str">
        <f>IF(AND(Table1[[#This Row],[Completed Date]]&gt;="07/01/2019"+0,Table1[[#This Row],[Completed Date]]&lt;="6/30/2020"+0),"FY 19-20",IF(AND(Table1[[#This Row],[Completed Date]]&gt;="07/01/2018"+0,Table1[[#This Row],[Completed Date]]&lt;="6/30/2019"+0),"FY 18-19",""))</f>
        <v>FY 18-19</v>
      </c>
      <c r="AO2632" s="152" t="str">
        <f>IFERROR(FIND("R",Table1[[#This Row],[FS_Priority]]),"")</f>
        <v/>
      </c>
    </row>
    <row r="2633" spans="1:41" x14ac:dyDescent="0.25">
      <c r="A2633" s="220" t="s">
        <v>833</v>
      </c>
      <c r="B2633" s="220" t="s">
        <v>295</v>
      </c>
      <c r="C2633" s="220" t="s">
        <v>833</v>
      </c>
      <c r="D2633" s="221" t="b">
        <v>0</v>
      </c>
      <c r="E2633" s="220" t="s">
        <v>4804</v>
      </c>
      <c r="F2633" s="220" t="s">
        <v>3579</v>
      </c>
      <c r="G2633" s="220" t="s">
        <v>295</v>
      </c>
      <c r="H2633" s="220" t="s">
        <v>2411</v>
      </c>
      <c r="I2633" s="220" t="s">
        <v>4187</v>
      </c>
      <c r="J2633" s="220" t="s">
        <v>2838</v>
      </c>
      <c r="K2633" s="220" t="s">
        <v>3793</v>
      </c>
      <c r="L2633" s="220" t="s">
        <v>332</v>
      </c>
      <c r="M2633" s="220" t="s">
        <v>4188</v>
      </c>
      <c r="N2633" s="220" t="s">
        <v>295</v>
      </c>
      <c r="O2633" s="220" t="s">
        <v>243</v>
      </c>
      <c r="Q2633" s="220" t="s">
        <v>295</v>
      </c>
      <c r="R2633" s="220" t="s">
        <v>302</v>
      </c>
      <c r="S2633" s="221" t="b">
        <v>0</v>
      </c>
      <c r="V2633" s="222">
        <v>43200</v>
      </c>
      <c r="W2633" s="220" t="s">
        <v>295</v>
      </c>
      <c r="X2633"/>
      <c r="Z2633" s="220" t="s">
        <v>295</v>
      </c>
      <c r="AC2633" s="220" t="s">
        <v>295</v>
      </c>
      <c r="AE2633" s="220" t="s">
        <v>243</v>
      </c>
      <c r="AF2633" s="220" t="s">
        <v>295</v>
      </c>
      <c r="AG2633" s="220" t="s">
        <v>624</v>
      </c>
      <c r="AH2633" s="222">
        <v>43336</v>
      </c>
      <c r="AI2633" s="220" t="s">
        <v>4935</v>
      </c>
      <c r="AJ2633" s="151" t="str">
        <f t="shared" si="41"/>
        <v>FS</v>
      </c>
      <c r="AK2633" s="151" t="b">
        <f>ISNUMBER(SEARCH("IRT",Table1[[#This Row],[Current_Status]]))</f>
        <v>0</v>
      </c>
      <c r="AL2633" s="152">
        <f>YEAR(Table1[[#This Row],[Project_Initiated]])</f>
        <v>2018</v>
      </c>
      <c r="AM2633" s="87">
        <v>43815</v>
      </c>
      <c r="AN2633" s="87" t="str">
        <f>IF(AND(Table1[[#This Row],[Completed Date]]&gt;="07/01/2019"+0,Table1[[#This Row],[Completed Date]]&lt;="6/30/2020"+0),"FY 19-20",IF(AND(Table1[[#This Row],[Completed Date]]&gt;="07/01/2018"+0,Table1[[#This Row],[Completed Date]]&lt;="6/30/2019"+0),"FY 18-19",""))</f>
        <v>FY 18-19</v>
      </c>
      <c r="AO2633" s="152" t="str">
        <f>IFERROR(FIND("R",Table1[[#This Row],[FS_Priority]]),"")</f>
        <v/>
      </c>
    </row>
    <row r="2634" spans="1:41" x14ac:dyDescent="0.25">
      <c r="A2634" s="220" t="s">
        <v>835</v>
      </c>
      <c r="B2634" s="220" t="s">
        <v>295</v>
      </c>
      <c r="C2634" s="220" t="s">
        <v>835</v>
      </c>
      <c r="D2634" s="221" t="b">
        <v>0</v>
      </c>
      <c r="E2634" s="220" t="s">
        <v>76</v>
      </c>
      <c r="F2634" s="220" t="s">
        <v>3300</v>
      </c>
      <c r="G2634" s="220" t="s">
        <v>295</v>
      </c>
      <c r="H2634" s="220" t="s">
        <v>1092</v>
      </c>
      <c r="I2634" s="220" t="s">
        <v>3869</v>
      </c>
      <c r="J2634" s="220" t="s">
        <v>2838</v>
      </c>
      <c r="K2634" s="220" t="s">
        <v>3856</v>
      </c>
      <c r="L2634" s="220" t="s">
        <v>77</v>
      </c>
      <c r="M2634" s="220" t="s">
        <v>3859</v>
      </c>
      <c r="N2634" s="220" t="s">
        <v>295</v>
      </c>
      <c r="O2634" s="220" t="s">
        <v>263</v>
      </c>
      <c r="Q2634" s="220" t="s">
        <v>295</v>
      </c>
      <c r="R2634" s="220" t="s">
        <v>295</v>
      </c>
      <c r="S2634" s="221" t="b">
        <v>1</v>
      </c>
      <c r="V2634" s="222">
        <v>43200</v>
      </c>
      <c r="W2634" s="220" t="s">
        <v>295</v>
      </c>
      <c r="X2634"/>
      <c r="Z2634" s="220" t="s">
        <v>295</v>
      </c>
      <c r="AC2634" s="220" t="s">
        <v>2776</v>
      </c>
      <c r="AE2634" s="220" t="s">
        <v>263</v>
      </c>
      <c r="AF2634" s="220" t="s">
        <v>295</v>
      </c>
      <c r="AG2634" s="220" t="s">
        <v>2884</v>
      </c>
      <c r="AH2634" s="222">
        <v>43353</v>
      </c>
      <c r="AI2634" s="220" t="s">
        <v>4933</v>
      </c>
      <c r="AJ2634" s="151" t="str">
        <f t="shared" si="41"/>
        <v>FS</v>
      </c>
      <c r="AK2634" s="151" t="b">
        <f>ISNUMBER(SEARCH("IRT",Table1[[#This Row],[Current_Status]]))</f>
        <v>0</v>
      </c>
      <c r="AL2634" s="152">
        <f>YEAR(Table1[[#This Row],[Project_Initiated]])</f>
        <v>2018</v>
      </c>
      <c r="AM2634" s="87">
        <v>43815</v>
      </c>
      <c r="AN2634" s="87" t="str">
        <f>IF(AND(Table1[[#This Row],[Completed Date]]&gt;="07/01/2019"+0,Table1[[#This Row],[Completed Date]]&lt;="6/30/2020"+0),"FY 19-20",IF(AND(Table1[[#This Row],[Completed Date]]&gt;="07/01/2018"+0,Table1[[#This Row],[Completed Date]]&lt;="6/30/2019"+0),"FY 18-19",""))</f>
        <v>FY 18-19</v>
      </c>
      <c r="AO2634" s="152" t="str">
        <f>IFERROR(FIND("R",Table1[[#This Row],[FS_Priority]]),"")</f>
        <v/>
      </c>
    </row>
    <row r="2635" spans="1:41" x14ac:dyDescent="0.25">
      <c r="A2635" s="220" t="s">
        <v>836</v>
      </c>
      <c r="B2635" s="220" t="s">
        <v>295</v>
      </c>
      <c r="C2635" s="220" t="s">
        <v>836</v>
      </c>
      <c r="D2635" s="221" t="b">
        <v>0</v>
      </c>
      <c r="E2635" s="220" t="s">
        <v>151</v>
      </c>
      <c r="F2635" s="220" t="s">
        <v>3469</v>
      </c>
      <c r="G2635" s="220" t="s">
        <v>295</v>
      </c>
      <c r="H2635" s="220" t="s">
        <v>378</v>
      </c>
      <c r="I2635" s="220" t="s">
        <v>372</v>
      </c>
      <c r="J2635" s="220" t="s">
        <v>2838</v>
      </c>
      <c r="K2635" s="220" t="s">
        <v>4035</v>
      </c>
      <c r="L2635" s="220" t="s">
        <v>153</v>
      </c>
      <c r="M2635" s="220" t="s">
        <v>4060</v>
      </c>
      <c r="N2635" s="220" t="s">
        <v>295</v>
      </c>
      <c r="O2635" s="220" t="s">
        <v>243</v>
      </c>
      <c r="Q2635" s="220" t="s">
        <v>295</v>
      </c>
      <c r="R2635" s="220" t="s">
        <v>328</v>
      </c>
      <c r="S2635" s="221" t="b">
        <v>1</v>
      </c>
      <c r="V2635" s="222">
        <v>43202</v>
      </c>
      <c r="W2635" s="220" t="s">
        <v>295</v>
      </c>
      <c r="X2635"/>
      <c r="Z2635" s="220" t="s">
        <v>295</v>
      </c>
      <c r="AC2635" s="220" t="s">
        <v>295</v>
      </c>
      <c r="AE2635" s="220" t="s">
        <v>243</v>
      </c>
      <c r="AF2635" s="220" t="s">
        <v>295</v>
      </c>
      <c r="AG2635" s="220" t="s">
        <v>624</v>
      </c>
      <c r="AH2635" s="222">
        <v>43336</v>
      </c>
      <c r="AI2635" s="220" t="s">
        <v>4935</v>
      </c>
      <c r="AJ2635" s="151" t="str">
        <f t="shared" si="41"/>
        <v>FS</v>
      </c>
      <c r="AK2635" s="151" t="b">
        <f>ISNUMBER(SEARCH("IRT",Table1[[#This Row],[Current_Status]]))</f>
        <v>0</v>
      </c>
      <c r="AL2635" s="152">
        <f>YEAR(Table1[[#This Row],[Project_Initiated]])</f>
        <v>2018</v>
      </c>
      <c r="AM2635" s="87">
        <v>43815</v>
      </c>
      <c r="AN2635" s="87" t="str">
        <f>IF(AND(Table1[[#This Row],[Completed Date]]&gt;="07/01/2019"+0,Table1[[#This Row],[Completed Date]]&lt;="6/30/2020"+0),"FY 19-20",IF(AND(Table1[[#This Row],[Completed Date]]&gt;="07/01/2018"+0,Table1[[#This Row],[Completed Date]]&lt;="6/30/2019"+0),"FY 18-19",""))</f>
        <v>FY 18-19</v>
      </c>
      <c r="AO2635" s="152" t="str">
        <f>IFERROR(FIND("R",Table1[[#This Row],[FS_Priority]]),"")</f>
        <v/>
      </c>
    </row>
    <row r="2636" spans="1:41" x14ac:dyDescent="0.25">
      <c r="A2636" s="220" t="s">
        <v>837</v>
      </c>
      <c r="B2636" s="220" t="s">
        <v>295</v>
      </c>
      <c r="C2636" s="220" t="s">
        <v>837</v>
      </c>
      <c r="D2636" s="221" t="b">
        <v>0</v>
      </c>
      <c r="E2636" s="220" t="s">
        <v>76</v>
      </c>
      <c r="F2636" s="220" t="s">
        <v>3294</v>
      </c>
      <c r="G2636" s="220" t="s">
        <v>295</v>
      </c>
      <c r="H2636" s="220" t="s">
        <v>369</v>
      </c>
      <c r="I2636" s="220" t="s">
        <v>3867</v>
      </c>
      <c r="J2636" s="220" t="s">
        <v>2838</v>
      </c>
      <c r="K2636" s="220" t="s">
        <v>3856</v>
      </c>
      <c r="L2636" s="220" t="s">
        <v>77</v>
      </c>
      <c r="M2636" s="220" t="s">
        <v>3859</v>
      </c>
      <c r="N2636" s="220" t="s">
        <v>295</v>
      </c>
      <c r="O2636" s="220" t="s">
        <v>263</v>
      </c>
      <c r="Q2636" s="220" t="s">
        <v>295</v>
      </c>
      <c r="R2636" s="220" t="s">
        <v>320</v>
      </c>
      <c r="S2636" s="221" t="b">
        <v>1</v>
      </c>
      <c r="V2636" s="222">
        <v>43202</v>
      </c>
      <c r="W2636" s="220" t="s">
        <v>295</v>
      </c>
      <c r="X2636"/>
      <c r="Z2636" s="220" t="s">
        <v>295</v>
      </c>
      <c r="AC2636" s="220" t="s">
        <v>2956</v>
      </c>
      <c r="AE2636" s="220" t="s">
        <v>257</v>
      </c>
      <c r="AF2636" s="220" t="s">
        <v>295</v>
      </c>
      <c r="AG2636" s="220" t="s">
        <v>2884</v>
      </c>
      <c r="AH2636" s="222">
        <v>43497</v>
      </c>
      <c r="AI2636" s="220" t="s">
        <v>4933</v>
      </c>
      <c r="AJ2636" s="151" t="str">
        <f t="shared" si="41"/>
        <v>FS</v>
      </c>
      <c r="AK2636" s="151" t="b">
        <f>ISNUMBER(SEARCH("IRT",Table1[[#This Row],[Current_Status]]))</f>
        <v>0</v>
      </c>
      <c r="AL2636" s="152">
        <f>YEAR(Table1[[#This Row],[Project_Initiated]])</f>
        <v>2018</v>
      </c>
      <c r="AM2636" s="87">
        <v>43815</v>
      </c>
      <c r="AN2636" s="87" t="str">
        <f>IF(AND(Table1[[#This Row],[Completed Date]]&gt;="07/01/2019"+0,Table1[[#This Row],[Completed Date]]&lt;="6/30/2020"+0),"FY 19-20",IF(AND(Table1[[#This Row],[Completed Date]]&gt;="07/01/2018"+0,Table1[[#This Row],[Completed Date]]&lt;="6/30/2019"+0),"FY 18-19",""))</f>
        <v>FY 18-19</v>
      </c>
      <c r="AO2636" s="152" t="str">
        <f>IFERROR(FIND("R",Table1[[#This Row],[FS_Priority]]),"")</f>
        <v/>
      </c>
    </row>
    <row r="2637" spans="1:41" x14ac:dyDescent="0.25">
      <c r="A2637" s="220" t="s">
        <v>839</v>
      </c>
      <c r="B2637" s="220" t="s">
        <v>295</v>
      </c>
      <c r="C2637" s="220" t="s">
        <v>839</v>
      </c>
      <c r="D2637" s="221" t="b">
        <v>0</v>
      </c>
      <c r="E2637" s="220" t="s">
        <v>141</v>
      </c>
      <c r="F2637" s="220" t="s">
        <v>3382</v>
      </c>
      <c r="G2637" s="220" t="s">
        <v>4488</v>
      </c>
      <c r="H2637" s="220" t="s">
        <v>536</v>
      </c>
      <c r="I2637" s="220" t="s">
        <v>3962</v>
      </c>
      <c r="J2637" s="220" t="s">
        <v>2838</v>
      </c>
      <c r="K2637" s="220" t="s">
        <v>3951</v>
      </c>
      <c r="L2637" s="220" t="s">
        <v>381</v>
      </c>
      <c r="M2637" s="220" t="s">
        <v>3974</v>
      </c>
      <c r="N2637" s="220" t="s">
        <v>4489</v>
      </c>
      <c r="O2637" s="220" t="s">
        <v>243</v>
      </c>
      <c r="Q2637" s="220" t="s">
        <v>295</v>
      </c>
      <c r="R2637" s="220" t="s">
        <v>295</v>
      </c>
      <c r="S2637" s="221" t="b">
        <v>1</v>
      </c>
      <c r="V2637" s="222">
        <v>43203</v>
      </c>
      <c r="W2637" s="220" t="s">
        <v>295</v>
      </c>
      <c r="X2637"/>
      <c r="Z2637" s="220" t="s">
        <v>295</v>
      </c>
      <c r="AC2637" s="220" t="s">
        <v>4490</v>
      </c>
      <c r="AE2637" s="220" t="s">
        <v>243</v>
      </c>
      <c r="AF2637" s="220" t="s">
        <v>295</v>
      </c>
      <c r="AG2637" s="220" t="s">
        <v>624</v>
      </c>
      <c r="AH2637" s="223">
        <v>43336</v>
      </c>
      <c r="AI2637" s="220" t="s">
        <v>4935</v>
      </c>
      <c r="AJ2637" s="151" t="str">
        <f t="shared" si="41"/>
        <v>FS</v>
      </c>
      <c r="AK2637" s="151" t="b">
        <f>ISNUMBER(SEARCH("IRT",Table1[[#This Row],[Current_Status]]))</f>
        <v>0</v>
      </c>
      <c r="AL2637" s="152">
        <f>YEAR(Table1[[#This Row],[Project_Initiated]])</f>
        <v>2018</v>
      </c>
      <c r="AM2637" s="87">
        <v>43815</v>
      </c>
      <c r="AN2637" s="87" t="str">
        <f>IF(AND(Table1[[#This Row],[Completed Date]]&gt;="07/01/2019"+0,Table1[[#This Row],[Completed Date]]&lt;="6/30/2020"+0),"FY 19-20",IF(AND(Table1[[#This Row],[Completed Date]]&gt;="07/01/2018"+0,Table1[[#This Row],[Completed Date]]&lt;="6/30/2019"+0),"FY 18-19",""))</f>
        <v>FY 18-19</v>
      </c>
      <c r="AO2637" s="152" t="str">
        <f>IFERROR(FIND("R",Table1[[#This Row],[FS_Priority]]),"")</f>
        <v/>
      </c>
    </row>
    <row r="2638" spans="1:41" x14ac:dyDescent="0.25">
      <c r="A2638" s="220" t="s">
        <v>508</v>
      </c>
      <c r="B2638" s="220" t="s">
        <v>295</v>
      </c>
      <c r="C2638" s="220" t="s">
        <v>508</v>
      </c>
      <c r="D2638" s="221" t="b">
        <v>0</v>
      </c>
      <c r="E2638" s="220" t="s">
        <v>211</v>
      </c>
      <c r="F2638" s="220" t="s">
        <v>3616</v>
      </c>
      <c r="G2638" s="220" t="s">
        <v>509</v>
      </c>
      <c r="H2638" s="220" t="s">
        <v>575</v>
      </c>
      <c r="I2638" s="220" t="s">
        <v>4240</v>
      </c>
      <c r="J2638" s="220" t="s">
        <v>2851</v>
      </c>
      <c r="K2638" s="220" t="s">
        <v>4222</v>
      </c>
      <c r="L2638" s="220" t="s">
        <v>4866</v>
      </c>
      <c r="M2638" s="220" t="s">
        <v>4161</v>
      </c>
      <c r="N2638" s="220" t="s">
        <v>295</v>
      </c>
      <c r="O2638" s="220" t="s">
        <v>263</v>
      </c>
      <c r="Q2638" s="220" t="s">
        <v>295</v>
      </c>
      <c r="R2638" s="220" t="s">
        <v>295</v>
      </c>
      <c r="S2638" s="221" t="b">
        <v>0</v>
      </c>
      <c r="V2638" s="222">
        <v>43204</v>
      </c>
      <c r="W2638" s="220" t="s">
        <v>295</v>
      </c>
      <c r="X2638"/>
      <c r="Z2638" s="220" t="s">
        <v>295</v>
      </c>
      <c r="AC2638" s="220" t="s">
        <v>840</v>
      </c>
      <c r="AD2638" s="167"/>
      <c r="AE2638" s="220" t="s">
        <v>257</v>
      </c>
      <c r="AF2638" s="220" t="s">
        <v>295</v>
      </c>
      <c r="AG2638" s="220" t="s">
        <v>2884</v>
      </c>
      <c r="AH2638" s="222">
        <v>43291</v>
      </c>
      <c r="AI2638" s="220" t="s">
        <v>4933</v>
      </c>
      <c r="AJ2638" s="151" t="str">
        <f t="shared" si="41"/>
        <v>FS</v>
      </c>
      <c r="AK2638" s="151" t="b">
        <f>ISNUMBER(SEARCH("IRT",Table1[[#This Row],[Current_Status]]))</f>
        <v>0</v>
      </c>
      <c r="AL2638" s="152">
        <f>YEAR(Table1[[#This Row],[Project_Initiated]])</f>
        <v>2018</v>
      </c>
      <c r="AM2638" s="87">
        <v>43815</v>
      </c>
      <c r="AN2638" s="87" t="str">
        <f>IF(AND(Table1[[#This Row],[Completed Date]]&gt;="07/01/2019"+0,Table1[[#This Row],[Completed Date]]&lt;="6/30/2020"+0),"FY 19-20",IF(AND(Table1[[#This Row],[Completed Date]]&gt;="07/01/2018"+0,Table1[[#This Row],[Completed Date]]&lt;="6/30/2019"+0),"FY 18-19",""))</f>
        <v>FY 18-19</v>
      </c>
      <c r="AO2638" s="152" t="str">
        <f>IFERROR(FIND("R",Table1[[#This Row],[FS_Priority]]),"")</f>
        <v/>
      </c>
    </row>
    <row r="2639" spans="1:41" x14ac:dyDescent="0.25">
      <c r="A2639" s="220" t="s">
        <v>841</v>
      </c>
      <c r="B2639" s="220" t="s">
        <v>295</v>
      </c>
      <c r="C2639" s="220" t="s">
        <v>841</v>
      </c>
      <c r="D2639" s="221" t="b">
        <v>0</v>
      </c>
      <c r="E2639" s="220" t="s">
        <v>530</v>
      </c>
      <c r="F2639" s="220" t="s">
        <v>3349</v>
      </c>
      <c r="G2639" s="220" t="s">
        <v>295</v>
      </c>
      <c r="H2639" s="220" t="s">
        <v>75</v>
      </c>
      <c r="I2639" s="220" t="s">
        <v>3937</v>
      </c>
      <c r="J2639" s="220" t="s">
        <v>2838</v>
      </c>
      <c r="K2639" s="220" t="s">
        <v>3932</v>
      </c>
      <c r="L2639" s="220" t="s">
        <v>2778</v>
      </c>
      <c r="M2639" s="220" t="s">
        <v>3935</v>
      </c>
      <c r="N2639" s="220" t="s">
        <v>295</v>
      </c>
      <c r="O2639" s="220" t="s">
        <v>243</v>
      </c>
      <c r="Q2639" s="220" t="s">
        <v>295</v>
      </c>
      <c r="R2639" s="220" t="s">
        <v>323</v>
      </c>
      <c r="S2639" s="221" t="b">
        <v>0</v>
      </c>
      <c r="V2639" s="222">
        <v>43215</v>
      </c>
      <c r="W2639" s="220" t="s">
        <v>295</v>
      </c>
      <c r="X2639"/>
      <c r="Z2639" s="220" t="s">
        <v>295</v>
      </c>
      <c r="AC2639" s="220" t="s">
        <v>295</v>
      </c>
      <c r="AE2639" s="220" t="s">
        <v>243</v>
      </c>
      <c r="AF2639" s="220" t="s">
        <v>295</v>
      </c>
      <c r="AG2639" s="220" t="s">
        <v>624</v>
      </c>
      <c r="AH2639" s="222">
        <v>43336</v>
      </c>
      <c r="AI2639" s="220" t="s">
        <v>4935</v>
      </c>
      <c r="AJ2639" s="151" t="str">
        <f t="shared" si="41"/>
        <v>FS</v>
      </c>
      <c r="AK2639" s="151" t="b">
        <f>ISNUMBER(SEARCH("IRT",Table1[[#This Row],[Current_Status]]))</f>
        <v>0</v>
      </c>
      <c r="AL2639" s="152">
        <f>YEAR(Table1[[#This Row],[Project_Initiated]])</f>
        <v>2018</v>
      </c>
      <c r="AM2639" s="87">
        <v>43815</v>
      </c>
      <c r="AN2639" s="87" t="str">
        <f>IF(AND(Table1[[#This Row],[Completed Date]]&gt;="07/01/2019"+0,Table1[[#This Row],[Completed Date]]&lt;="6/30/2020"+0),"FY 19-20",IF(AND(Table1[[#This Row],[Completed Date]]&gt;="07/01/2018"+0,Table1[[#This Row],[Completed Date]]&lt;="6/30/2019"+0),"FY 18-19",""))</f>
        <v>FY 18-19</v>
      </c>
      <c r="AO2639" s="152" t="str">
        <f>IFERROR(FIND("R",Table1[[#This Row],[FS_Priority]]),"")</f>
        <v/>
      </c>
    </row>
    <row r="2640" spans="1:41" x14ac:dyDescent="0.25">
      <c r="A2640" s="220" t="s">
        <v>379</v>
      </c>
      <c r="B2640" s="220" t="s">
        <v>295</v>
      </c>
      <c r="C2640" s="220" t="s">
        <v>379</v>
      </c>
      <c r="D2640" s="221" t="b">
        <v>0</v>
      </c>
      <c r="E2640" s="220" t="s">
        <v>530</v>
      </c>
      <c r="F2640" s="220" t="s">
        <v>3352</v>
      </c>
      <c r="G2640" s="220" t="s">
        <v>295</v>
      </c>
      <c r="H2640" s="220" t="s">
        <v>531</v>
      </c>
      <c r="I2640" s="220" t="s">
        <v>372</v>
      </c>
      <c r="J2640" s="220" t="s">
        <v>2838</v>
      </c>
      <c r="K2640" s="220" t="s">
        <v>3932</v>
      </c>
      <c r="L2640" s="220" t="s">
        <v>2778</v>
      </c>
      <c r="M2640" s="220" t="s">
        <v>3940</v>
      </c>
      <c r="N2640" s="220" t="s">
        <v>295</v>
      </c>
      <c r="O2640" s="220" t="s">
        <v>243</v>
      </c>
      <c r="Q2640" s="220" t="s">
        <v>302</v>
      </c>
      <c r="R2640" s="220" t="s">
        <v>320</v>
      </c>
      <c r="S2640" s="221" t="b">
        <v>0</v>
      </c>
      <c r="V2640" s="222">
        <v>43216</v>
      </c>
      <c r="W2640" s="220" t="s">
        <v>295</v>
      </c>
      <c r="X2640"/>
      <c r="Z2640" s="220" t="s">
        <v>295</v>
      </c>
      <c r="AC2640" s="220" t="s">
        <v>3163</v>
      </c>
      <c r="AE2640" s="220" t="s">
        <v>243</v>
      </c>
      <c r="AF2640" s="220" t="s">
        <v>295</v>
      </c>
      <c r="AG2640" s="220" t="s">
        <v>624</v>
      </c>
      <c r="AH2640" s="222">
        <v>43592</v>
      </c>
      <c r="AI2640" s="220" t="s">
        <v>4935</v>
      </c>
      <c r="AJ2640" s="151" t="str">
        <f t="shared" si="41"/>
        <v>FS</v>
      </c>
      <c r="AK2640" s="151" t="b">
        <f>ISNUMBER(SEARCH("IRT",Table1[[#This Row],[Current_Status]]))</f>
        <v>0</v>
      </c>
      <c r="AL2640" s="152">
        <f>YEAR(Table1[[#This Row],[Project_Initiated]])</f>
        <v>2018</v>
      </c>
      <c r="AM2640" s="87">
        <v>43815</v>
      </c>
      <c r="AN2640" s="87" t="str">
        <f>IF(AND(Table1[[#This Row],[Completed Date]]&gt;="07/01/2019"+0,Table1[[#This Row],[Completed Date]]&lt;="6/30/2020"+0),"FY 19-20",IF(AND(Table1[[#This Row],[Completed Date]]&gt;="07/01/2018"+0,Table1[[#This Row],[Completed Date]]&lt;="6/30/2019"+0),"FY 18-19",""))</f>
        <v>FY 18-19</v>
      </c>
      <c r="AO2640" s="152" t="str">
        <f>IFERROR(FIND("R",Table1[[#This Row],[FS_Priority]]),"")</f>
        <v/>
      </c>
    </row>
    <row r="2641" spans="1:41" x14ac:dyDescent="0.25">
      <c r="A2641" s="220" t="s">
        <v>842</v>
      </c>
      <c r="B2641" s="220" t="s">
        <v>295</v>
      </c>
      <c r="C2641" s="220" t="s">
        <v>842</v>
      </c>
      <c r="D2641" s="221" t="b">
        <v>0</v>
      </c>
      <c r="E2641" s="220" t="s">
        <v>141</v>
      </c>
      <c r="F2641" s="220" t="s">
        <v>3375</v>
      </c>
      <c r="G2641" s="220" t="s">
        <v>2786</v>
      </c>
      <c r="H2641" s="220" t="s">
        <v>548</v>
      </c>
      <c r="I2641" s="220" t="s">
        <v>372</v>
      </c>
      <c r="J2641" s="220" t="s">
        <v>2854</v>
      </c>
      <c r="K2641" s="220" t="s">
        <v>3951</v>
      </c>
      <c r="L2641" s="220" t="s">
        <v>381</v>
      </c>
      <c r="M2641" s="220" t="s">
        <v>3985</v>
      </c>
      <c r="N2641" s="220" t="s">
        <v>295</v>
      </c>
      <c r="O2641" s="220" t="s">
        <v>263</v>
      </c>
      <c r="Q2641" s="220" t="s">
        <v>295</v>
      </c>
      <c r="R2641" s="220" t="s">
        <v>305</v>
      </c>
      <c r="S2641" s="221" t="b">
        <v>1</v>
      </c>
      <c r="V2641" s="222">
        <v>43228</v>
      </c>
      <c r="W2641" s="220" t="s">
        <v>295</v>
      </c>
      <c r="X2641"/>
      <c r="Z2641" s="220" t="s">
        <v>295</v>
      </c>
      <c r="AC2641" s="220" t="s">
        <v>2871</v>
      </c>
      <c r="AE2641" s="220" t="s">
        <v>263</v>
      </c>
      <c r="AF2641" s="220" t="s">
        <v>295</v>
      </c>
      <c r="AG2641" s="220" t="s">
        <v>2884</v>
      </c>
      <c r="AH2641" s="223">
        <v>43448</v>
      </c>
      <c r="AI2641" s="220" t="s">
        <v>4935</v>
      </c>
      <c r="AJ2641" s="151" t="str">
        <f t="shared" si="41"/>
        <v>FS</v>
      </c>
      <c r="AK2641" s="151" t="b">
        <f>ISNUMBER(SEARCH("IRT",Table1[[#This Row],[Current_Status]]))</f>
        <v>0</v>
      </c>
      <c r="AL2641" s="152">
        <f>YEAR(Table1[[#This Row],[Project_Initiated]])</f>
        <v>2018</v>
      </c>
      <c r="AM2641" s="87">
        <v>43815</v>
      </c>
      <c r="AN2641" s="87" t="str">
        <f>IF(AND(Table1[[#This Row],[Completed Date]]&gt;="07/01/2019"+0,Table1[[#This Row],[Completed Date]]&lt;="6/30/2020"+0),"FY 19-20",IF(AND(Table1[[#This Row],[Completed Date]]&gt;="07/01/2018"+0,Table1[[#This Row],[Completed Date]]&lt;="6/30/2019"+0),"FY 18-19",""))</f>
        <v>FY 18-19</v>
      </c>
      <c r="AO2641" s="152" t="str">
        <f>IFERROR(FIND("R",Table1[[#This Row],[FS_Priority]]),"")</f>
        <v/>
      </c>
    </row>
    <row r="2642" spans="1:41" x14ac:dyDescent="0.25">
      <c r="A2642" s="220" t="s">
        <v>843</v>
      </c>
      <c r="B2642" s="220" t="s">
        <v>295</v>
      </c>
      <c r="C2642" s="220" t="s">
        <v>843</v>
      </c>
      <c r="D2642" s="221" t="b">
        <v>0</v>
      </c>
      <c r="E2642" s="220" t="s">
        <v>141</v>
      </c>
      <c r="F2642" s="220" t="s">
        <v>3384</v>
      </c>
      <c r="G2642" s="220" t="s">
        <v>295</v>
      </c>
      <c r="H2642" s="220" t="s">
        <v>549</v>
      </c>
      <c r="I2642" s="220" t="s">
        <v>3964</v>
      </c>
      <c r="J2642" s="220" t="s">
        <v>2838</v>
      </c>
      <c r="K2642" s="220" t="s">
        <v>3951</v>
      </c>
      <c r="L2642" s="220" t="s">
        <v>381</v>
      </c>
      <c r="M2642" s="220" t="s">
        <v>3952</v>
      </c>
      <c r="N2642" s="220" t="s">
        <v>295</v>
      </c>
      <c r="O2642" s="220" t="s">
        <v>243</v>
      </c>
      <c r="Q2642" s="220" t="s">
        <v>295</v>
      </c>
      <c r="R2642" s="220" t="s">
        <v>152</v>
      </c>
      <c r="S2642" s="221" t="b">
        <v>1</v>
      </c>
      <c r="V2642" s="222">
        <v>43217</v>
      </c>
      <c r="W2642" s="220" t="s">
        <v>295</v>
      </c>
      <c r="X2642"/>
      <c r="Z2642" s="220" t="s">
        <v>295</v>
      </c>
      <c r="AC2642" s="220" t="s">
        <v>295</v>
      </c>
      <c r="AE2642" s="220" t="s">
        <v>243</v>
      </c>
      <c r="AF2642" s="220" t="s">
        <v>295</v>
      </c>
      <c r="AG2642" s="220" t="s">
        <v>624</v>
      </c>
      <c r="AH2642" s="223">
        <v>43336</v>
      </c>
      <c r="AI2642" s="220" t="s">
        <v>4935</v>
      </c>
      <c r="AJ2642" s="151" t="str">
        <f t="shared" si="41"/>
        <v>FS</v>
      </c>
      <c r="AK2642" s="151" t="b">
        <f>ISNUMBER(SEARCH("IRT",Table1[[#This Row],[Current_Status]]))</f>
        <v>0</v>
      </c>
      <c r="AL2642" s="152">
        <f>YEAR(Table1[[#This Row],[Project_Initiated]])</f>
        <v>2018</v>
      </c>
      <c r="AM2642" s="87">
        <v>43815</v>
      </c>
      <c r="AN2642" s="87" t="str">
        <f>IF(AND(Table1[[#This Row],[Completed Date]]&gt;="07/01/2019"+0,Table1[[#This Row],[Completed Date]]&lt;="6/30/2020"+0),"FY 19-20",IF(AND(Table1[[#This Row],[Completed Date]]&gt;="07/01/2018"+0,Table1[[#This Row],[Completed Date]]&lt;="6/30/2019"+0),"FY 18-19",""))</f>
        <v>FY 18-19</v>
      </c>
      <c r="AO2642" s="152" t="str">
        <f>IFERROR(FIND("R",Table1[[#This Row],[FS_Priority]]),"")</f>
        <v/>
      </c>
    </row>
    <row r="2643" spans="1:41" x14ac:dyDescent="0.25">
      <c r="A2643" s="220" t="s">
        <v>844</v>
      </c>
      <c r="B2643" s="220" t="s">
        <v>295</v>
      </c>
      <c r="C2643" s="220" t="s">
        <v>844</v>
      </c>
      <c r="D2643" s="221" t="b">
        <v>0</v>
      </c>
      <c r="E2643" s="220" t="s">
        <v>141</v>
      </c>
      <c r="F2643" s="220" t="s">
        <v>3373</v>
      </c>
      <c r="G2643" s="220" t="s">
        <v>295</v>
      </c>
      <c r="H2643" s="220" t="s">
        <v>549</v>
      </c>
      <c r="I2643" s="220" t="s">
        <v>3961</v>
      </c>
      <c r="J2643" s="220" t="s">
        <v>2838</v>
      </c>
      <c r="K2643" s="220" t="s">
        <v>3951</v>
      </c>
      <c r="L2643" s="220" t="s">
        <v>381</v>
      </c>
      <c r="M2643" s="220" t="s">
        <v>3952</v>
      </c>
      <c r="N2643" s="220" t="s">
        <v>295</v>
      </c>
      <c r="O2643" s="220" t="s">
        <v>243</v>
      </c>
      <c r="Q2643" s="220" t="s">
        <v>295</v>
      </c>
      <c r="R2643" s="220" t="s">
        <v>313</v>
      </c>
      <c r="S2643" s="221" t="b">
        <v>1</v>
      </c>
      <c r="V2643" s="222">
        <v>43217</v>
      </c>
      <c r="W2643" s="220" t="s">
        <v>295</v>
      </c>
      <c r="X2643"/>
      <c r="Z2643" s="220" t="s">
        <v>295</v>
      </c>
      <c r="AC2643" s="220" t="s">
        <v>295</v>
      </c>
      <c r="AD2643" s="167"/>
      <c r="AE2643" s="220" t="s">
        <v>243</v>
      </c>
      <c r="AF2643" s="220" t="s">
        <v>295</v>
      </c>
      <c r="AG2643" s="220" t="s">
        <v>624</v>
      </c>
      <c r="AH2643" s="223">
        <v>43336</v>
      </c>
      <c r="AI2643" s="220" t="s">
        <v>4935</v>
      </c>
      <c r="AJ2643" s="151" t="str">
        <f t="shared" si="41"/>
        <v>FS</v>
      </c>
      <c r="AK2643" s="151" t="b">
        <f>ISNUMBER(SEARCH("IRT",Table1[[#This Row],[Current_Status]]))</f>
        <v>0</v>
      </c>
      <c r="AL2643" s="152">
        <f>YEAR(Table1[[#This Row],[Project_Initiated]])</f>
        <v>2018</v>
      </c>
      <c r="AM2643" s="87">
        <v>43815</v>
      </c>
      <c r="AN2643" s="87" t="str">
        <f>IF(AND(Table1[[#This Row],[Completed Date]]&gt;="07/01/2019"+0,Table1[[#This Row],[Completed Date]]&lt;="6/30/2020"+0),"FY 19-20",IF(AND(Table1[[#This Row],[Completed Date]]&gt;="07/01/2018"+0,Table1[[#This Row],[Completed Date]]&lt;="6/30/2019"+0),"FY 18-19",""))</f>
        <v>FY 18-19</v>
      </c>
      <c r="AO2643" s="152" t="str">
        <f>IFERROR(FIND("R",Table1[[#This Row],[FS_Priority]]),"")</f>
        <v/>
      </c>
    </row>
    <row r="2644" spans="1:41" x14ac:dyDescent="0.25">
      <c r="A2644" s="220" t="s">
        <v>845</v>
      </c>
      <c r="B2644" s="220" t="s">
        <v>295</v>
      </c>
      <c r="C2644" s="220" t="s">
        <v>845</v>
      </c>
      <c r="D2644" s="221" t="b">
        <v>0</v>
      </c>
      <c r="E2644" s="220" t="s">
        <v>141</v>
      </c>
      <c r="F2644" s="220" t="s">
        <v>3372</v>
      </c>
      <c r="G2644" s="220" t="s">
        <v>295</v>
      </c>
      <c r="H2644" s="220" t="s">
        <v>549</v>
      </c>
      <c r="I2644" s="220" t="s">
        <v>3950</v>
      </c>
      <c r="J2644" s="220" t="s">
        <v>2838</v>
      </c>
      <c r="K2644" s="220" t="s">
        <v>3951</v>
      </c>
      <c r="L2644" s="220" t="s">
        <v>381</v>
      </c>
      <c r="M2644" s="220" t="s">
        <v>3952</v>
      </c>
      <c r="N2644" s="220" t="s">
        <v>295</v>
      </c>
      <c r="O2644" s="220" t="s">
        <v>243</v>
      </c>
      <c r="Q2644" s="220" t="s">
        <v>295</v>
      </c>
      <c r="R2644" s="220" t="s">
        <v>315</v>
      </c>
      <c r="S2644" s="221" t="b">
        <v>1</v>
      </c>
      <c r="V2644" s="222">
        <v>43217</v>
      </c>
      <c r="W2644" s="220" t="s">
        <v>295</v>
      </c>
      <c r="X2644"/>
      <c r="Z2644" s="220" t="s">
        <v>295</v>
      </c>
      <c r="AC2644" s="220" t="s">
        <v>295</v>
      </c>
      <c r="AD2644" s="167"/>
      <c r="AE2644" s="220" t="s">
        <v>243</v>
      </c>
      <c r="AF2644" s="220" t="s">
        <v>295</v>
      </c>
      <c r="AG2644" s="220" t="s">
        <v>624</v>
      </c>
      <c r="AH2644" s="223">
        <v>43295</v>
      </c>
      <c r="AI2644" s="220" t="s">
        <v>4935</v>
      </c>
      <c r="AJ2644" s="151" t="str">
        <f t="shared" si="41"/>
        <v>FS</v>
      </c>
      <c r="AK2644" s="151" t="b">
        <f>ISNUMBER(SEARCH("IRT",Table1[[#This Row],[Current_Status]]))</f>
        <v>0</v>
      </c>
      <c r="AL2644" s="152">
        <f>YEAR(Table1[[#This Row],[Project_Initiated]])</f>
        <v>2018</v>
      </c>
      <c r="AM2644" s="87">
        <v>43815</v>
      </c>
      <c r="AN2644" s="87" t="str">
        <f>IF(AND(Table1[[#This Row],[Completed Date]]&gt;="07/01/2019"+0,Table1[[#This Row],[Completed Date]]&lt;="6/30/2020"+0),"FY 19-20",IF(AND(Table1[[#This Row],[Completed Date]]&gt;="07/01/2018"+0,Table1[[#This Row],[Completed Date]]&lt;="6/30/2019"+0),"FY 18-19",""))</f>
        <v>FY 18-19</v>
      </c>
      <c r="AO2644" s="152" t="str">
        <f>IFERROR(FIND("R",Table1[[#This Row],[FS_Priority]]),"")</f>
        <v/>
      </c>
    </row>
    <row r="2645" spans="1:41" x14ac:dyDescent="0.25">
      <c r="A2645" s="220" t="s">
        <v>402</v>
      </c>
      <c r="B2645" s="220" t="s">
        <v>295</v>
      </c>
      <c r="C2645" s="220" t="s">
        <v>402</v>
      </c>
      <c r="D2645" s="221" t="b">
        <v>0</v>
      </c>
      <c r="E2645" s="220" t="s">
        <v>141</v>
      </c>
      <c r="F2645" s="220" t="s">
        <v>3426</v>
      </c>
      <c r="G2645" s="220" t="s">
        <v>403</v>
      </c>
      <c r="H2645" s="220" t="s">
        <v>536</v>
      </c>
      <c r="I2645" s="220" t="s">
        <v>4017</v>
      </c>
      <c r="J2645" s="220" t="s">
        <v>2854</v>
      </c>
      <c r="K2645" s="220" t="s">
        <v>3951</v>
      </c>
      <c r="L2645" s="220" t="s">
        <v>381</v>
      </c>
      <c r="M2645" s="220" t="s">
        <v>3954</v>
      </c>
      <c r="N2645" s="220" t="s">
        <v>295</v>
      </c>
      <c r="O2645" s="220" t="s">
        <v>263</v>
      </c>
      <c r="P2645" s="167"/>
      <c r="Q2645" s="220" t="s">
        <v>324</v>
      </c>
      <c r="R2645" s="220" t="s">
        <v>328</v>
      </c>
      <c r="S2645" s="221" t="b">
        <v>1</v>
      </c>
      <c r="T2645" s="167"/>
      <c r="V2645" s="222">
        <v>43217</v>
      </c>
      <c r="W2645" s="220" t="s">
        <v>295</v>
      </c>
      <c r="X2645" s="167"/>
      <c r="Y2645" s="167"/>
      <c r="Z2645" s="220" t="s">
        <v>295</v>
      </c>
      <c r="AC2645" s="220" t="s">
        <v>3007</v>
      </c>
      <c r="AE2645" s="220" t="s">
        <v>257</v>
      </c>
      <c r="AF2645" s="220" t="s">
        <v>295</v>
      </c>
      <c r="AG2645" s="220" t="s">
        <v>2883</v>
      </c>
      <c r="AH2645" s="223">
        <v>43510</v>
      </c>
      <c r="AI2645" s="220" t="s">
        <v>4935</v>
      </c>
      <c r="AJ2645" s="151" t="str">
        <f t="shared" si="41"/>
        <v>FS</v>
      </c>
      <c r="AK2645" s="151" t="b">
        <f>ISNUMBER(SEARCH("IRT",Table1[[#This Row],[Current_Status]]))</f>
        <v>0</v>
      </c>
      <c r="AL2645" s="152">
        <f>YEAR(Table1[[#This Row],[Project_Initiated]])</f>
        <v>2018</v>
      </c>
      <c r="AM2645" s="87">
        <v>43815</v>
      </c>
      <c r="AN2645" s="87" t="str">
        <f>IF(AND(Table1[[#This Row],[Completed Date]]&gt;="07/01/2019"+0,Table1[[#This Row],[Completed Date]]&lt;="6/30/2020"+0),"FY 19-20",IF(AND(Table1[[#This Row],[Completed Date]]&gt;="07/01/2018"+0,Table1[[#This Row],[Completed Date]]&lt;="6/30/2019"+0),"FY 18-19",""))</f>
        <v>FY 18-19</v>
      </c>
      <c r="AO2645" s="152" t="str">
        <f>IFERROR(FIND("R",Table1[[#This Row],[FS_Priority]]),"")</f>
        <v/>
      </c>
    </row>
    <row r="2646" spans="1:41" x14ac:dyDescent="0.25">
      <c r="A2646" s="220" t="s">
        <v>847</v>
      </c>
      <c r="B2646" s="220" t="s">
        <v>295</v>
      </c>
      <c r="C2646" s="220" t="s">
        <v>847</v>
      </c>
      <c r="D2646" s="221" t="b">
        <v>0</v>
      </c>
      <c r="E2646" s="220" t="s">
        <v>141</v>
      </c>
      <c r="F2646" s="220" t="s">
        <v>3371</v>
      </c>
      <c r="G2646" s="220" t="s">
        <v>848</v>
      </c>
      <c r="H2646" s="220" t="s">
        <v>536</v>
      </c>
      <c r="I2646" s="220" t="s">
        <v>372</v>
      </c>
      <c r="J2646" s="220" t="s">
        <v>2854</v>
      </c>
      <c r="K2646" s="220" t="s">
        <v>3951</v>
      </c>
      <c r="L2646" s="220" t="s">
        <v>381</v>
      </c>
      <c r="M2646" s="220" t="s">
        <v>3954</v>
      </c>
      <c r="N2646" s="220" t="s">
        <v>295</v>
      </c>
      <c r="O2646" s="220" t="s">
        <v>295</v>
      </c>
      <c r="Q2646" s="220" t="s">
        <v>295</v>
      </c>
      <c r="R2646" s="220" t="s">
        <v>2837</v>
      </c>
      <c r="S2646" s="221" t="b">
        <v>1</v>
      </c>
      <c r="V2646" s="222">
        <v>43217</v>
      </c>
      <c r="W2646" s="220" t="s">
        <v>295</v>
      </c>
      <c r="X2646"/>
      <c r="Z2646" s="220" t="s">
        <v>295</v>
      </c>
      <c r="AC2646" s="220" t="s">
        <v>295</v>
      </c>
      <c r="AE2646" s="220" t="s">
        <v>295</v>
      </c>
      <c r="AF2646" s="220" t="s">
        <v>295</v>
      </c>
      <c r="AG2646" s="220" t="s">
        <v>2884</v>
      </c>
      <c r="AH2646" s="222">
        <v>43283</v>
      </c>
      <c r="AI2646" s="220" t="s">
        <v>4935</v>
      </c>
      <c r="AJ2646" s="151" t="str">
        <f t="shared" si="41"/>
        <v>FS</v>
      </c>
      <c r="AK2646" s="151" t="b">
        <f>ISNUMBER(SEARCH("IRT",Table1[[#This Row],[Current_Status]]))</f>
        <v>0</v>
      </c>
      <c r="AL2646" s="152">
        <f>YEAR(Table1[[#This Row],[Project_Initiated]])</f>
        <v>2018</v>
      </c>
      <c r="AM2646" s="87">
        <v>43815</v>
      </c>
      <c r="AN2646" s="87" t="str">
        <f>IF(AND(Table1[[#This Row],[Completed Date]]&gt;="07/01/2019"+0,Table1[[#This Row],[Completed Date]]&lt;="6/30/2020"+0),"FY 19-20",IF(AND(Table1[[#This Row],[Completed Date]]&gt;="07/01/2018"+0,Table1[[#This Row],[Completed Date]]&lt;="6/30/2019"+0),"FY 18-19",""))</f>
        <v>FY 18-19</v>
      </c>
      <c r="AO2646" s="152" t="str">
        <f>IFERROR(FIND("R",Table1[[#This Row],[FS_Priority]]),"")</f>
        <v/>
      </c>
    </row>
    <row r="2647" spans="1:41" x14ac:dyDescent="0.25">
      <c r="A2647" s="220" t="s">
        <v>849</v>
      </c>
      <c r="B2647" s="220" t="s">
        <v>295</v>
      </c>
      <c r="C2647" s="220" t="s">
        <v>849</v>
      </c>
      <c r="D2647" s="221" t="b">
        <v>0</v>
      </c>
      <c r="E2647" s="220" t="s">
        <v>530</v>
      </c>
      <c r="F2647" s="220" t="s">
        <v>3349</v>
      </c>
      <c r="G2647" s="220" t="s">
        <v>295</v>
      </c>
      <c r="H2647" s="220" t="s">
        <v>75</v>
      </c>
      <c r="I2647" s="220" t="s">
        <v>3934</v>
      </c>
      <c r="J2647" s="220" t="s">
        <v>2838</v>
      </c>
      <c r="K2647" s="220" t="s">
        <v>3932</v>
      </c>
      <c r="L2647" s="220" t="s">
        <v>2778</v>
      </c>
      <c r="M2647" s="220" t="s">
        <v>3935</v>
      </c>
      <c r="N2647" s="220" t="s">
        <v>295</v>
      </c>
      <c r="O2647" s="220" t="s">
        <v>243</v>
      </c>
      <c r="Q2647" s="220" t="s">
        <v>295</v>
      </c>
      <c r="R2647" s="220" t="s">
        <v>324</v>
      </c>
      <c r="S2647" s="221" t="b">
        <v>0</v>
      </c>
      <c r="V2647" s="222">
        <v>43220</v>
      </c>
      <c r="W2647" s="220" t="s">
        <v>295</v>
      </c>
      <c r="X2647"/>
      <c r="Z2647" s="220" t="s">
        <v>295</v>
      </c>
      <c r="AC2647" s="220" t="s">
        <v>295</v>
      </c>
      <c r="AE2647" s="220" t="s">
        <v>243</v>
      </c>
      <c r="AF2647" s="220" t="s">
        <v>295</v>
      </c>
      <c r="AG2647" s="220" t="s">
        <v>624</v>
      </c>
      <c r="AH2647" s="222">
        <v>43336</v>
      </c>
      <c r="AI2647" s="220" t="s">
        <v>4935</v>
      </c>
      <c r="AJ2647" s="151" t="str">
        <f t="shared" si="41"/>
        <v>FS</v>
      </c>
      <c r="AK2647" s="151" t="b">
        <f>ISNUMBER(SEARCH("IRT",Table1[[#This Row],[Current_Status]]))</f>
        <v>0</v>
      </c>
      <c r="AL2647" s="152">
        <f>YEAR(Table1[[#This Row],[Project_Initiated]])</f>
        <v>2018</v>
      </c>
      <c r="AM2647" s="87">
        <v>43815</v>
      </c>
      <c r="AN2647" s="87" t="str">
        <f>IF(AND(Table1[[#This Row],[Completed Date]]&gt;="07/01/2019"+0,Table1[[#This Row],[Completed Date]]&lt;="6/30/2020"+0),"FY 19-20",IF(AND(Table1[[#This Row],[Completed Date]]&gt;="07/01/2018"+0,Table1[[#This Row],[Completed Date]]&lt;="6/30/2019"+0),"FY 18-19",""))</f>
        <v>FY 18-19</v>
      </c>
      <c r="AO2647" s="152" t="str">
        <f>IFERROR(FIND("R",Table1[[#This Row],[FS_Priority]]),"")</f>
        <v/>
      </c>
    </row>
    <row r="2648" spans="1:41" x14ac:dyDescent="0.25">
      <c r="A2648" s="220" t="s">
        <v>850</v>
      </c>
      <c r="B2648" s="220" t="s">
        <v>295</v>
      </c>
      <c r="C2648" s="220" t="s">
        <v>850</v>
      </c>
      <c r="D2648" s="221" t="b">
        <v>0</v>
      </c>
      <c r="E2648" s="220" t="s">
        <v>76</v>
      </c>
      <c r="F2648" s="220" t="s">
        <v>3299</v>
      </c>
      <c r="G2648" s="220" t="s">
        <v>295</v>
      </c>
      <c r="H2648" s="220" t="s">
        <v>369</v>
      </c>
      <c r="I2648" s="220" t="s">
        <v>3855</v>
      </c>
      <c r="J2648" s="220" t="s">
        <v>2838</v>
      </c>
      <c r="K2648" s="220" t="s">
        <v>3856</v>
      </c>
      <c r="L2648" s="220" t="s">
        <v>77</v>
      </c>
      <c r="M2648" s="220" t="s">
        <v>3857</v>
      </c>
      <c r="N2648" s="220" t="s">
        <v>295</v>
      </c>
      <c r="O2648" s="220" t="s">
        <v>263</v>
      </c>
      <c r="Q2648" s="220" t="s">
        <v>295</v>
      </c>
      <c r="R2648" s="220" t="s">
        <v>295</v>
      </c>
      <c r="S2648" s="221" t="b">
        <v>1</v>
      </c>
      <c r="V2648" s="222">
        <v>43221</v>
      </c>
      <c r="W2648" s="220" t="s">
        <v>295</v>
      </c>
      <c r="X2648"/>
      <c r="Z2648" s="220" t="s">
        <v>295</v>
      </c>
      <c r="AC2648" s="220" t="s">
        <v>851</v>
      </c>
      <c r="AE2648" s="220" t="s">
        <v>263</v>
      </c>
      <c r="AF2648" s="220" t="s">
        <v>295</v>
      </c>
      <c r="AG2648" s="220" t="s">
        <v>2884</v>
      </c>
      <c r="AH2648" s="222">
        <v>43306</v>
      </c>
      <c r="AI2648" s="220" t="s">
        <v>4933</v>
      </c>
      <c r="AJ2648" s="151" t="str">
        <f t="shared" si="41"/>
        <v>FS</v>
      </c>
      <c r="AK2648" s="151" t="b">
        <f>ISNUMBER(SEARCH("IRT",Table1[[#This Row],[Current_Status]]))</f>
        <v>0</v>
      </c>
      <c r="AL2648" s="152">
        <f>YEAR(Table1[[#This Row],[Project_Initiated]])</f>
        <v>2018</v>
      </c>
      <c r="AM2648" s="87">
        <v>43815</v>
      </c>
      <c r="AN2648" s="87" t="str">
        <f>IF(AND(Table1[[#This Row],[Completed Date]]&gt;="07/01/2019"+0,Table1[[#This Row],[Completed Date]]&lt;="6/30/2020"+0),"FY 19-20",IF(AND(Table1[[#This Row],[Completed Date]]&gt;="07/01/2018"+0,Table1[[#This Row],[Completed Date]]&lt;="6/30/2019"+0),"FY 18-19",""))</f>
        <v>FY 18-19</v>
      </c>
      <c r="AO2648" s="152" t="str">
        <f>IFERROR(FIND("R",Table1[[#This Row],[FS_Priority]]),"")</f>
        <v/>
      </c>
    </row>
    <row r="2649" spans="1:41" x14ac:dyDescent="0.25">
      <c r="A2649" s="220" t="s">
        <v>853</v>
      </c>
      <c r="B2649" s="220" t="s">
        <v>295</v>
      </c>
      <c r="C2649" s="220" t="s">
        <v>853</v>
      </c>
      <c r="D2649" s="221" t="b">
        <v>0</v>
      </c>
      <c r="E2649" s="220" t="s">
        <v>76</v>
      </c>
      <c r="F2649" s="220" t="s">
        <v>3302</v>
      </c>
      <c r="G2649" s="220" t="s">
        <v>295</v>
      </c>
      <c r="H2649" s="220" t="s">
        <v>369</v>
      </c>
      <c r="I2649" s="220" t="s">
        <v>3860</v>
      </c>
      <c r="J2649" s="220" t="s">
        <v>2838</v>
      </c>
      <c r="K2649" s="220" t="s">
        <v>3856</v>
      </c>
      <c r="L2649" s="220" t="s">
        <v>77</v>
      </c>
      <c r="M2649" s="220" t="s">
        <v>3857</v>
      </c>
      <c r="N2649" s="220" t="s">
        <v>295</v>
      </c>
      <c r="O2649" s="220" t="s">
        <v>263</v>
      </c>
      <c r="Q2649" s="220" t="s">
        <v>295</v>
      </c>
      <c r="R2649" s="220" t="s">
        <v>295</v>
      </c>
      <c r="S2649" s="221" t="b">
        <v>1</v>
      </c>
      <c r="V2649" s="222">
        <v>43221</v>
      </c>
      <c r="W2649" s="220" t="s">
        <v>295</v>
      </c>
      <c r="X2649"/>
      <c r="Z2649" s="220" t="s">
        <v>295</v>
      </c>
      <c r="AC2649" s="220" t="s">
        <v>854</v>
      </c>
      <c r="AE2649" s="220" t="s">
        <v>263</v>
      </c>
      <c r="AF2649" s="220" t="s">
        <v>295</v>
      </c>
      <c r="AG2649" s="220" t="s">
        <v>2884</v>
      </c>
      <c r="AH2649" s="222">
        <v>43306</v>
      </c>
      <c r="AI2649" s="220" t="s">
        <v>4933</v>
      </c>
      <c r="AJ2649" s="151" t="str">
        <f t="shared" si="41"/>
        <v>FS</v>
      </c>
      <c r="AK2649" s="151" t="b">
        <f>ISNUMBER(SEARCH("IRT",Table1[[#This Row],[Current_Status]]))</f>
        <v>0</v>
      </c>
      <c r="AL2649" s="152">
        <f>YEAR(Table1[[#This Row],[Project_Initiated]])</f>
        <v>2018</v>
      </c>
      <c r="AM2649" s="87">
        <v>43815</v>
      </c>
      <c r="AN2649" s="87" t="str">
        <f>IF(AND(Table1[[#This Row],[Completed Date]]&gt;="07/01/2019"+0,Table1[[#This Row],[Completed Date]]&lt;="6/30/2020"+0),"FY 19-20",IF(AND(Table1[[#This Row],[Completed Date]]&gt;="07/01/2018"+0,Table1[[#This Row],[Completed Date]]&lt;="6/30/2019"+0),"FY 18-19",""))</f>
        <v>FY 18-19</v>
      </c>
      <c r="AO2649" s="152" t="str">
        <f>IFERROR(FIND("R",Table1[[#This Row],[FS_Priority]]),"")</f>
        <v/>
      </c>
    </row>
    <row r="2650" spans="1:41" x14ac:dyDescent="0.25">
      <c r="A2650" s="220" t="s">
        <v>855</v>
      </c>
      <c r="B2650" s="220" t="s">
        <v>295</v>
      </c>
      <c r="C2650" s="220" t="s">
        <v>855</v>
      </c>
      <c r="D2650" s="221" t="b">
        <v>0</v>
      </c>
      <c r="E2650" s="220" t="s">
        <v>76</v>
      </c>
      <c r="F2650" s="220" t="s">
        <v>3298</v>
      </c>
      <c r="G2650" s="220" t="s">
        <v>295</v>
      </c>
      <c r="H2650" s="220" t="s">
        <v>369</v>
      </c>
      <c r="I2650" s="220" t="s">
        <v>3862</v>
      </c>
      <c r="J2650" s="220" t="s">
        <v>2838</v>
      </c>
      <c r="K2650" s="220" t="s">
        <v>3856</v>
      </c>
      <c r="L2650" s="220" t="s">
        <v>77</v>
      </c>
      <c r="M2650" s="220" t="s">
        <v>3857</v>
      </c>
      <c r="N2650" s="220" t="s">
        <v>295</v>
      </c>
      <c r="O2650" s="220" t="s">
        <v>263</v>
      </c>
      <c r="Q2650" s="220" t="s">
        <v>295</v>
      </c>
      <c r="R2650" s="220" t="s">
        <v>295</v>
      </c>
      <c r="S2650" s="221" t="b">
        <v>1</v>
      </c>
      <c r="V2650" s="222">
        <v>43221</v>
      </c>
      <c r="W2650" s="220" t="s">
        <v>295</v>
      </c>
      <c r="X2650"/>
      <c r="Z2650" s="220" t="s">
        <v>295</v>
      </c>
      <c r="AC2650" s="220" t="s">
        <v>856</v>
      </c>
      <c r="AE2650" s="220" t="s">
        <v>243</v>
      </c>
      <c r="AF2650" s="220" t="s">
        <v>295</v>
      </c>
      <c r="AG2650" s="220" t="s">
        <v>2884</v>
      </c>
      <c r="AH2650" s="222">
        <v>43292</v>
      </c>
      <c r="AI2650" s="220" t="s">
        <v>4933</v>
      </c>
      <c r="AJ2650" s="151" t="str">
        <f t="shared" si="41"/>
        <v>FS</v>
      </c>
      <c r="AK2650" s="151" t="b">
        <f>ISNUMBER(SEARCH("IRT",Table1[[#This Row],[Current_Status]]))</f>
        <v>0</v>
      </c>
      <c r="AL2650" s="152">
        <f>YEAR(Table1[[#This Row],[Project_Initiated]])</f>
        <v>2018</v>
      </c>
      <c r="AM2650" s="87">
        <v>43815</v>
      </c>
      <c r="AN2650" s="87" t="str">
        <f>IF(AND(Table1[[#This Row],[Completed Date]]&gt;="07/01/2019"+0,Table1[[#This Row],[Completed Date]]&lt;="6/30/2020"+0),"FY 19-20",IF(AND(Table1[[#This Row],[Completed Date]]&gt;="07/01/2018"+0,Table1[[#This Row],[Completed Date]]&lt;="6/30/2019"+0),"FY 18-19",""))</f>
        <v>FY 18-19</v>
      </c>
      <c r="AO2650" s="152" t="str">
        <f>IFERROR(FIND("R",Table1[[#This Row],[FS_Priority]]),"")</f>
        <v/>
      </c>
    </row>
    <row r="2651" spans="1:41" x14ac:dyDescent="0.25">
      <c r="A2651" s="220" t="s">
        <v>857</v>
      </c>
      <c r="B2651" s="220" t="s">
        <v>295</v>
      </c>
      <c r="C2651" s="220" t="s">
        <v>857</v>
      </c>
      <c r="D2651" s="221" t="b">
        <v>0</v>
      </c>
      <c r="E2651" s="220" t="s">
        <v>526</v>
      </c>
      <c r="F2651" s="220" t="s">
        <v>3594</v>
      </c>
      <c r="G2651" s="220" t="s">
        <v>295</v>
      </c>
      <c r="H2651" s="220" t="s">
        <v>548</v>
      </c>
      <c r="I2651" s="220" t="s">
        <v>4207</v>
      </c>
      <c r="J2651" s="220" t="s">
        <v>2838</v>
      </c>
      <c r="K2651" s="220" t="s">
        <v>4208</v>
      </c>
      <c r="L2651" s="220" t="s">
        <v>203</v>
      </c>
      <c r="M2651" s="220" t="s">
        <v>4209</v>
      </c>
      <c r="N2651" s="220" t="s">
        <v>295</v>
      </c>
      <c r="O2651" s="220" t="s">
        <v>243</v>
      </c>
      <c r="Q2651" s="220" t="s">
        <v>295</v>
      </c>
      <c r="R2651" s="220" t="s">
        <v>324</v>
      </c>
      <c r="S2651" s="221" t="b">
        <v>0</v>
      </c>
      <c r="V2651" s="222">
        <v>43222</v>
      </c>
      <c r="W2651" s="220" t="s">
        <v>295</v>
      </c>
      <c r="X2651"/>
      <c r="Z2651" s="220" t="s">
        <v>295</v>
      </c>
      <c r="AC2651" s="220" t="s">
        <v>295</v>
      </c>
      <c r="AE2651" s="220" t="s">
        <v>243</v>
      </c>
      <c r="AF2651" s="220" t="s">
        <v>295</v>
      </c>
      <c r="AG2651" s="220" t="s">
        <v>624</v>
      </c>
      <c r="AH2651" s="222">
        <v>43329</v>
      </c>
      <c r="AI2651" s="220" t="s">
        <v>4935</v>
      </c>
      <c r="AJ2651" s="151" t="str">
        <f t="shared" si="41"/>
        <v>FS</v>
      </c>
      <c r="AK2651" s="151" t="b">
        <f>ISNUMBER(SEARCH("IRT",Table1[[#This Row],[Current_Status]]))</f>
        <v>0</v>
      </c>
      <c r="AL2651" s="152">
        <f>YEAR(Table1[[#This Row],[Project_Initiated]])</f>
        <v>2018</v>
      </c>
      <c r="AM2651" s="87">
        <v>43815</v>
      </c>
      <c r="AN2651" s="87" t="str">
        <f>IF(AND(Table1[[#This Row],[Completed Date]]&gt;="07/01/2019"+0,Table1[[#This Row],[Completed Date]]&lt;="6/30/2020"+0),"FY 19-20",IF(AND(Table1[[#This Row],[Completed Date]]&gt;="07/01/2018"+0,Table1[[#This Row],[Completed Date]]&lt;="6/30/2019"+0),"FY 18-19",""))</f>
        <v>FY 18-19</v>
      </c>
      <c r="AO2651" s="152" t="str">
        <f>IFERROR(FIND("R",Table1[[#This Row],[FS_Priority]]),"")</f>
        <v/>
      </c>
    </row>
    <row r="2652" spans="1:41" x14ac:dyDescent="0.25">
      <c r="A2652" s="220" t="s">
        <v>858</v>
      </c>
      <c r="B2652" s="220" t="s">
        <v>295</v>
      </c>
      <c r="C2652" s="220" t="s">
        <v>858</v>
      </c>
      <c r="D2652" s="221" t="b">
        <v>0</v>
      </c>
      <c r="E2652" s="220" t="s">
        <v>76</v>
      </c>
      <c r="F2652" s="220" t="s">
        <v>3297</v>
      </c>
      <c r="G2652" s="220" t="s">
        <v>295</v>
      </c>
      <c r="H2652" s="220" t="s">
        <v>369</v>
      </c>
      <c r="I2652" s="220" t="s">
        <v>3863</v>
      </c>
      <c r="J2652" s="220" t="s">
        <v>2838</v>
      </c>
      <c r="K2652" s="220" t="s">
        <v>3856</v>
      </c>
      <c r="L2652" s="220" t="s">
        <v>77</v>
      </c>
      <c r="M2652" s="220" t="s">
        <v>3864</v>
      </c>
      <c r="N2652" s="220" t="s">
        <v>295</v>
      </c>
      <c r="O2652" s="220" t="s">
        <v>263</v>
      </c>
      <c r="Q2652" s="220" t="s">
        <v>295</v>
      </c>
      <c r="R2652" s="220" t="s">
        <v>295</v>
      </c>
      <c r="S2652" s="221" t="b">
        <v>1</v>
      </c>
      <c r="V2652" s="222">
        <v>43200</v>
      </c>
      <c r="W2652" s="220" t="s">
        <v>295</v>
      </c>
      <c r="X2652"/>
      <c r="Z2652" s="220" t="s">
        <v>295</v>
      </c>
      <c r="AC2652" s="220" t="s">
        <v>859</v>
      </c>
      <c r="AE2652" s="220" t="s">
        <v>263</v>
      </c>
      <c r="AF2652" s="220" t="s">
        <v>295</v>
      </c>
      <c r="AG2652" s="220" t="s">
        <v>2884</v>
      </c>
      <c r="AH2652" s="222">
        <v>43362</v>
      </c>
      <c r="AI2652" s="220" t="s">
        <v>4933</v>
      </c>
      <c r="AJ2652" s="151" t="str">
        <f t="shared" si="41"/>
        <v>FS</v>
      </c>
      <c r="AK2652" s="151" t="b">
        <f>ISNUMBER(SEARCH("IRT",Table1[[#This Row],[Current_Status]]))</f>
        <v>0</v>
      </c>
      <c r="AL2652" s="152">
        <f>YEAR(Table1[[#This Row],[Project_Initiated]])</f>
        <v>2018</v>
      </c>
      <c r="AM2652" s="87">
        <v>43815</v>
      </c>
      <c r="AN2652" s="87" t="str">
        <f>IF(AND(Table1[[#This Row],[Completed Date]]&gt;="07/01/2019"+0,Table1[[#This Row],[Completed Date]]&lt;="6/30/2020"+0),"FY 19-20",IF(AND(Table1[[#This Row],[Completed Date]]&gt;="07/01/2018"+0,Table1[[#This Row],[Completed Date]]&lt;="6/30/2019"+0),"FY 18-19",""))</f>
        <v>FY 18-19</v>
      </c>
      <c r="AO2652" s="152" t="str">
        <f>IFERROR(FIND("R",Table1[[#This Row],[FS_Priority]]),"")</f>
        <v/>
      </c>
    </row>
    <row r="2653" spans="1:41" x14ac:dyDescent="0.25">
      <c r="A2653" s="220" t="s">
        <v>861</v>
      </c>
      <c r="B2653" s="220" t="s">
        <v>295</v>
      </c>
      <c r="C2653" s="220" t="s">
        <v>861</v>
      </c>
      <c r="D2653" s="221" t="b">
        <v>0</v>
      </c>
      <c r="E2653" s="220" t="s">
        <v>4804</v>
      </c>
      <c r="F2653" s="220" t="s">
        <v>3270</v>
      </c>
      <c r="G2653" s="220" t="s">
        <v>295</v>
      </c>
      <c r="H2653" s="220" t="s">
        <v>862</v>
      </c>
      <c r="I2653" s="220" t="s">
        <v>3795</v>
      </c>
      <c r="J2653" s="220" t="s">
        <v>2838</v>
      </c>
      <c r="K2653" s="220" t="s">
        <v>3793</v>
      </c>
      <c r="L2653" s="220" t="s">
        <v>332</v>
      </c>
      <c r="M2653" s="220" t="s">
        <v>3794</v>
      </c>
      <c r="N2653" s="220" t="s">
        <v>295</v>
      </c>
      <c r="O2653" s="220" t="s">
        <v>243</v>
      </c>
      <c r="Q2653" s="220" t="s">
        <v>295</v>
      </c>
      <c r="R2653" s="220" t="s">
        <v>295</v>
      </c>
      <c r="S2653" s="221" t="b">
        <v>0</v>
      </c>
      <c r="V2653" s="222">
        <v>43224</v>
      </c>
      <c r="W2653" s="220" t="s">
        <v>295</v>
      </c>
      <c r="X2653"/>
      <c r="Z2653" s="220" t="s">
        <v>295</v>
      </c>
      <c r="AC2653" s="220" t="s">
        <v>295</v>
      </c>
      <c r="AE2653" s="220" t="s">
        <v>243</v>
      </c>
      <c r="AF2653" s="220" t="s">
        <v>295</v>
      </c>
      <c r="AG2653" s="220" t="s">
        <v>624</v>
      </c>
      <c r="AH2653" s="222">
        <v>43294</v>
      </c>
      <c r="AI2653" s="220" t="s">
        <v>4935</v>
      </c>
      <c r="AJ2653" s="151" t="str">
        <f t="shared" si="41"/>
        <v>FS</v>
      </c>
      <c r="AK2653" s="151" t="b">
        <f>ISNUMBER(SEARCH("IRT",Table1[[#This Row],[Current_Status]]))</f>
        <v>0</v>
      </c>
      <c r="AL2653" s="152">
        <f>YEAR(Table1[[#This Row],[Project_Initiated]])</f>
        <v>2018</v>
      </c>
      <c r="AM2653" s="87">
        <v>43815</v>
      </c>
      <c r="AN2653" s="87" t="str">
        <f>IF(AND(Table1[[#This Row],[Completed Date]]&gt;="07/01/2019"+0,Table1[[#This Row],[Completed Date]]&lt;="6/30/2020"+0),"FY 19-20",IF(AND(Table1[[#This Row],[Completed Date]]&gt;="07/01/2018"+0,Table1[[#This Row],[Completed Date]]&lt;="6/30/2019"+0),"FY 18-19",""))</f>
        <v>FY 18-19</v>
      </c>
      <c r="AO2653" s="152" t="str">
        <f>IFERROR(FIND("R",Table1[[#This Row],[FS_Priority]]),"")</f>
        <v/>
      </c>
    </row>
    <row r="2654" spans="1:41" x14ac:dyDescent="0.25">
      <c r="A2654" s="220" t="s">
        <v>863</v>
      </c>
      <c r="B2654" s="220" t="s">
        <v>295</v>
      </c>
      <c r="C2654" s="220" t="s">
        <v>863</v>
      </c>
      <c r="D2654" s="221" t="b">
        <v>0</v>
      </c>
      <c r="E2654" s="220" t="s">
        <v>151</v>
      </c>
      <c r="F2654" s="220" t="s">
        <v>3465</v>
      </c>
      <c r="G2654" s="220" t="s">
        <v>295</v>
      </c>
      <c r="H2654" s="220" t="s">
        <v>550</v>
      </c>
      <c r="I2654" s="220" t="s">
        <v>4051</v>
      </c>
      <c r="J2654" s="220" t="s">
        <v>2838</v>
      </c>
      <c r="K2654" s="220" t="s">
        <v>4035</v>
      </c>
      <c r="L2654" s="220" t="s">
        <v>153</v>
      </c>
      <c r="M2654" s="220" t="s">
        <v>4050</v>
      </c>
      <c r="N2654" s="220" t="s">
        <v>295</v>
      </c>
      <c r="O2654" s="220" t="s">
        <v>243</v>
      </c>
      <c r="Q2654" s="220" t="s">
        <v>295</v>
      </c>
      <c r="R2654" s="220" t="s">
        <v>264</v>
      </c>
      <c r="S2654" s="221" t="b">
        <v>1</v>
      </c>
      <c r="V2654" s="222">
        <v>43229</v>
      </c>
      <c r="W2654" s="220" t="s">
        <v>295</v>
      </c>
      <c r="X2654"/>
      <c r="Z2654" s="220" t="s">
        <v>295</v>
      </c>
      <c r="AC2654" s="220" t="s">
        <v>295</v>
      </c>
      <c r="AE2654" s="220" t="s">
        <v>243</v>
      </c>
      <c r="AF2654" s="220" t="s">
        <v>295</v>
      </c>
      <c r="AG2654" s="220" t="s">
        <v>624</v>
      </c>
      <c r="AH2654" s="222">
        <v>43336</v>
      </c>
      <c r="AI2654" s="220" t="s">
        <v>4935</v>
      </c>
      <c r="AJ2654" s="151" t="str">
        <f t="shared" si="41"/>
        <v>FS</v>
      </c>
      <c r="AK2654" s="151" t="b">
        <f>ISNUMBER(SEARCH("IRT",Table1[[#This Row],[Current_Status]]))</f>
        <v>0</v>
      </c>
      <c r="AL2654" s="152">
        <f>YEAR(Table1[[#This Row],[Project_Initiated]])</f>
        <v>2018</v>
      </c>
      <c r="AM2654" s="87">
        <v>43815</v>
      </c>
      <c r="AN2654" s="87" t="str">
        <f>IF(AND(Table1[[#This Row],[Completed Date]]&gt;="07/01/2019"+0,Table1[[#This Row],[Completed Date]]&lt;="6/30/2020"+0),"FY 19-20",IF(AND(Table1[[#This Row],[Completed Date]]&gt;="07/01/2018"+0,Table1[[#This Row],[Completed Date]]&lt;="6/30/2019"+0),"FY 18-19",""))</f>
        <v>FY 18-19</v>
      </c>
      <c r="AO2654" s="152" t="str">
        <f>IFERROR(FIND("R",Table1[[#This Row],[FS_Priority]]),"")</f>
        <v/>
      </c>
    </row>
    <row r="2655" spans="1:41" x14ac:dyDescent="0.25">
      <c r="A2655" s="220" t="s">
        <v>864</v>
      </c>
      <c r="B2655" s="220" t="s">
        <v>295</v>
      </c>
      <c r="C2655" s="220" t="s">
        <v>864</v>
      </c>
      <c r="D2655" s="221" t="b">
        <v>0</v>
      </c>
      <c r="E2655" s="220" t="s">
        <v>371</v>
      </c>
      <c r="F2655" s="220" t="s">
        <v>3343</v>
      </c>
      <c r="G2655" s="220" t="s">
        <v>295</v>
      </c>
      <c r="H2655" s="220" t="s">
        <v>549</v>
      </c>
      <c r="I2655" s="220" t="s">
        <v>3909</v>
      </c>
      <c r="J2655" s="220" t="s">
        <v>2838</v>
      </c>
      <c r="K2655" s="220" t="s">
        <v>295</v>
      </c>
      <c r="L2655" s="220" t="s">
        <v>295</v>
      </c>
      <c r="M2655" s="220" t="s">
        <v>3910</v>
      </c>
      <c r="N2655" s="220" t="s">
        <v>295</v>
      </c>
      <c r="O2655" s="220" t="s">
        <v>263</v>
      </c>
      <c r="P2655" s="167"/>
      <c r="Q2655" s="220" t="s">
        <v>295</v>
      </c>
      <c r="R2655" s="220" t="s">
        <v>2833</v>
      </c>
      <c r="S2655" s="221" t="b">
        <v>0</v>
      </c>
      <c r="T2655" s="167"/>
      <c r="V2655" s="222">
        <v>43230</v>
      </c>
      <c r="W2655" s="220" t="s">
        <v>295</v>
      </c>
      <c r="X2655"/>
      <c r="Z2655" s="220" t="s">
        <v>295</v>
      </c>
      <c r="AC2655" s="220" t="s">
        <v>3099</v>
      </c>
      <c r="AE2655" s="220" t="s">
        <v>295</v>
      </c>
      <c r="AF2655" s="220" t="s">
        <v>295</v>
      </c>
      <c r="AG2655" s="220" t="s">
        <v>2883</v>
      </c>
      <c r="AH2655" s="223">
        <v>43570</v>
      </c>
      <c r="AI2655" s="220" t="s">
        <v>4935</v>
      </c>
      <c r="AJ2655" s="151" t="str">
        <f t="shared" si="41"/>
        <v>FS</v>
      </c>
      <c r="AK2655" s="151" t="b">
        <f>ISNUMBER(SEARCH("IRT",Table1[[#This Row],[Current_Status]]))</f>
        <v>0</v>
      </c>
      <c r="AL2655" s="152">
        <f>YEAR(Table1[[#This Row],[Project_Initiated]])</f>
        <v>2018</v>
      </c>
      <c r="AM2655" s="87">
        <v>43815</v>
      </c>
      <c r="AN2655" s="87" t="str">
        <f>IF(AND(Table1[[#This Row],[Completed Date]]&gt;="07/01/2019"+0,Table1[[#This Row],[Completed Date]]&lt;="6/30/2020"+0),"FY 19-20",IF(AND(Table1[[#This Row],[Completed Date]]&gt;="07/01/2018"+0,Table1[[#This Row],[Completed Date]]&lt;="6/30/2019"+0),"FY 18-19",""))</f>
        <v>FY 18-19</v>
      </c>
      <c r="AO2655" s="152" t="str">
        <f>IFERROR(FIND("R",Table1[[#This Row],[FS_Priority]]),"")</f>
        <v/>
      </c>
    </row>
    <row r="2656" spans="1:41" x14ac:dyDescent="0.25">
      <c r="A2656" s="220" t="s">
        <v>439</v>
      </c>
      <c r="B2656" s="220" t="s">
        <v>295</v>
      </c>
      <c r="C2656" s="220" t="s">
        <v>439</v>
      </c>
      <c r="D2656" s="221" t="b">
        <v>0</v>
      </c>
      <c r="E2656" s="220" t="s">
        <v>151</v>
      </c>
      <c r="F2656" s="220" t="s">
        <v>3517</v>
      </c>
      <c r="G2656" s="220" t="s">
        <v>295</v>
      </c>
      <c r="H2656" s="220" t="s">
        <v>559</v>
      </c>
      <c r="I2656" s="220" t="s">
        <v>4103</v>
      </c>
      <c r="J2656" s="220" t="s">
        <v>2838</v>
      </c>
      <c r="K2656" s="220" t="s">
        <v>4035</v>
      </c>
      <c r="L2656" s="220" t="s">
        <v>153</v>
      </c>
      <c r="M2656" s="220" t="s">
        <v>4048</v>
      </c>
      <c r="N2656" s="220" t="s">
        <v>295</v>
      </c>
      <c r="O2656" s="220" t="s">
        <v>243</v>
      </c>
      <c r="P2656" s="167"/>
      <c r="Q2656" s="220" t="s">
        <v>440</v>
      </c>
      <c r="R2656" s="220" t="s">
        <v>2833</v>
      </c>
      <c r="S2656" s="221" t="b">
        <v>0</v>
      </c>
      <c r="T2656" s="167"/>
      <c r="V2656" s="222">
        <v>43230</v>
      </c>
      <c r="W2656" s="220" t="s">
        <v>295</v>
      </c>
      <c r="X2656" s="167"/>
      <c r="Y2656" s="167"/>
      <c r="Z2656" s="220" t="s">
        <v>295</v>
      </c>
      <c r="AC2656" s="220" t="s">
        <v>2890</v>
      </c>
      <c r="AE2656" s="220" t="s">
        <v>243</v>
      </c>
      <c r="AF2656" s="220" t="s">
        <v>295</v>
      </c>
      <c r="AG2656" s="220" t="s">
        <v>624</v>
      </c>
      <c r="AH2656" s="223">
        <v>43476</v>
      </c>
      <c r="AI2656" s="220" t="s">
        <v>4935</v>
      </c>
      <c r="AJ2656" s="151" t="str">
        <f t="shared" si="41"/>
        <v>FS</v>
      </c>
      <c r="AK2656" s="151" t="b">
        <f>ISNUMBER(SEARCH("IRT",Table1[[#This Row],[Current_Status]]))</f>
        <v>0</v>
      </c>
      <c r="AL2656" s="152">
        <f>YEAR(Table1[[#This Row],[Project_Initiated]])</f>
        <v>2018</v>
      </c>
      <c r="AM2656" s="87">
        <v>43815</v>
      </c>
      <c r="AN2656" s="87" t="str">
        <f>IF(AND(Table1[[#This Row],[Completed Date]]&gt;="07/01/2019"+0,Table1[[#This Row],[Completed Date]]&lt;="6/30/2020"+0),"FY 19-20",IF(AND(Table1[[#This Row],[Completed Date]]&gt;="07/01/2018"+0,Table1[[#This Row],[Completed Date]]&lt;="6/30/2019"+0),"FY 18-19",""))</f>
        <v>FY 18-19</v>
      </c>
      <c r="AO2656" s="152" t="str">
        <f>IFERROR(FIND("R",Table1[[#This Row],[FS_Priority]]),"")</f>
        <v/>
      </c>
    </row>
    <row r="2657" spans="1:41" x14ac:dyDescent="0.25">
      <c r="A2657" s="220" t="s">
        <v>865</v>
      </c>
      <c r="B2657" s="220" t="s">
        <v>295</v>
      </c>
      <c r="C2657" s="220" t="s">
        <v>865</v>
      </c>
      <c r="D2657" s="221" t="b">
        <v>0</v>
      </c>
      <c r="E2657" s="220" t="s">
        <v>76</v>
      </c>
      <c r="F2657" s="220" t="s">
        <v>3336</v>
      </c>
      <c r="G2657" s="220" t="s">
        <v>295</v>
      </c>
      <c r="H2657" s="220" t="s">
        <v>1092</v>
      </c>
      <c r="I2657" s="220" t="s">
        <v>3898</v>
      </c>
      <c r="J2657" s="220" t="s">
        <v>2838</v>
      </c>
      <c r="K2657" s="220" t="s">
        <v>3856</v>
      </c>
      <c r="L2657" s="220" t="s">
        <v>77</v>
      </c>
      <c r="M2657" s="220" t="s">
        <v>3859</v>
      </c>
      <c r="N2657" s="220" t="s">
        <v>295</v>
      </c>
      <c r="O2657" s="220" t="s">
        <v>243</v>
      </c>
      <c r="P2657" s="167"/>
      <c r="Q2657" s="220" t="s">
        <v>576</v>
      </c>
      <c r="R2657" s="220" t="s">
        <v>305</v>
      </c>
      <c r="S2657" s="221" t="b">
        <v>0</v>
      </c>
      <c r="T2657" s="167"/>
      <c r="V2657" s="222">
        <v>43234</v>
      </c>
      <c r="W2657" s="220" t="s">
        <v>295</v>
      </c>
      <c r="X2657" s="167"/>
      <c r="Y2657" s="167"/>
      <c r="Z2657" s="220" t="s">
        <v>295</v>
      </c>
      <c r="AC2657" s="220" t="s">
        <v>295</v>
      </c>
      <c r="AE2657" s="220" t="s">
        <v>243</v>
      </c>
      <c r="AF2657" s="220" t="s">
        <v>295</v>
      </c>
      <c r="AG2657" s="220" t="s">
        <v>624</v>
      </c>
      <c r="AH2657" s="223">
        <v>43353</v>
      </c>
      <c r="AI2657" s="220" t="s">
        <v>4935</v>
      </c>
      <c r="AJ2657" s="151" t="str">
        <f t="shared" si="41"/>
        <v>FS</v>
      </c>
      <c r="AK2657" s="151" t="b">
        <f>ISNUMBER(SEARCH("IRT",Table1[[#This Row],[Current_Status]]))</f>
        <v>0</v>
      </c>
      <c r="AL2657" s="152">
        <f>YEAR(Table1[[#This Row],[Project_Initiated]])</f>
        <v>2018</v>
      </c>
      <c r="AM2657" s="87">
        <v>43815</v>
      </c>
      <c r="AN2657" s="87" t="str">
        <f>IF(AND(Table1[[#This Row],[Completed Date]]&gt;="07/01/2019"+0,Table1[[#This Row],[Completed Date]]&lt;="6/30/2020"+0),"FY 19-20",IF(AND(Table1[[#This Row],[Completed Date]]&gt;="07/01/2018"+0,Table1[[#This Row],[Completed Date]]&lt;="6/30/2019"+0),"FY 18-19",""))</f>
        <v>FY 18-19</v>
      </c>
      <c r="AO2657" s="152" t="str">
        <f>IFERROR(FIND("R",Table1[[#This Row],[FS_Priority]]),"")</f>
        <v/>
      </c>
    </row>
    <row r="2658" spans="1:41" x14ac:dyDescent="0.25">
      <c r="A2658" s="220" t="s">
        <v>866</v>
      </c>
      <c r="B2658" s="220" t="s">
        <v>295</v>
      </c>
      <c r="C2658" s="220" t="s">
        <v>866</v>
      </c>
      <c r="D2658" s="221" t="b">
        <v>0</v>
      </c>
      <c r="E2658" s="220" t="s">
        <v>76</v>
      </c>
      <c r="F2658" s="220" t="s">
        <v>3335</v>
      </c>
      <c r="G2658" s="220" t="s">
        <v>295</v>
      </c>
      <c r="H2658" s="220" t="s">
        <v>1092</v>
      </c>
      <c r="I2658" s="220" t="s">
        <v>3897</v>
      </c>
      <c r="J2658" s="220" t="s">
        <v>2838</v>
      </c>
      <c r="K2658" s="220" t="s">
        <v>3856</v>
      </c>
      <c r="L2658" s="220" t="s">
        <v>77</v>
      </c>
      <c r="M2658" s="220" t="s">
        <v>3859</v>
      </c>
      <c r="N2658" s="220" t="s">
        <v>295</v>
      </c>
      <c r="O2658" s="220" t="s">
        <v>243</v>
      </c>
      <c r="P2658" s="167"/>
      <c r="Q2658" s="220" t="s">
        <v>576</v>
      </c>
      <c r="R2658" s="220" t="s">
        <v>307</v>
      </c>
      <c r="S2658" s="221" t="b">
        <v>0</v>
      </c>
      <c r="T2658" s="167"/>
      <c r="V2658" s="222">
        <v>43235</v>
      </c>
      <c r="W2658" s="220" t="s">
        <v>295</v>
      </c>
      <c r="X2658" s="167"/>
      <c r="Y2658" s="167"/>
      <c r="Z2658" s="220" t="s">
        <v>295</v>
      </c>
      <c r="AC2658" s="220" t="s">
        <v>295</v>
      </c>
      <c r="AE2658" s="220" t="s">
        <v>243</v>
      </c>
      <c r="AF2658" s="220" t="s">
        <v>295</v>
      </c>
      <c r="AG2658" s="220" t="s">
        <v>624</v>
      </c>
      <c r="AH2658" s="223">
        <v>43353</v>
      </c>
      <c r="AI2658" s="220" t="s">
        <v>4935</v>
      </c>
      <c r="AJ2658" s="151" t="str">
        <f t="shared" si="41"/>
        <v>FS</v>
      </c>
      <c r="AK2658" s="151" t="b">
        <f>ISNUMBER(SEARCH("IRT",Table1[[#This Row],[Current_Status]]))</f>
        <v>0</v>
      </c>
      <c r="AL2658" s="152">
        <f>YEAR(Table1[[#This Row],[Project_Initiated]])</f>
        <v>2018</v>
      </c>
      <c r="AM2658" s="87">
        <v>43815</v>
      </c>
      <c r="AN2658" s="87" t="str">
        <f>IF(AND(Table1[[#This Row],[Completed Date]]&gt;="07/01/2019"+0,Table1[[#This Row],[Completed Date]]&lt;="6/30/2020"+0),"FY 19-20",IF(AND(Table1[[#This Row],[Completed Date]]&gt;="07/01/2018"+0,Table1[[#This Row],[Completed Date]]&lt;="6/30/2019"+0),"FY 18-19",""))</f>
        <v>FY 18-19</v>
      </c>
      <c r="AO2658" s="152" t="str">
        <f>IFERROR(FIND("R",Table1[[#This Row],[FS_Priority]]),"")</f>
        <v/>
      </c>
    </row>
    <row r="2659" spans="1:41" x14ac:dyDescent="0.25">
      <c r="A2659" s="220" t="s">
        <v>867</v>
      </c>
      <c r="B2659" s="220" t="s">
        <v>295</v>
      </c>
      <c r="C2659" s="220" t="s">
        <v>867</v>
      </c>
      <c r="D2659" s="221" t="b">
        <v>0</v>
      </c>
      <c r="E2659" s="220" t="s">
        <v>215</v>
      </c>
      <c r="F2659" s="220" t="s">
        <v>3628</v>
      </c>
      <c r="G2659" s="220" t="s">
        <v>295</v>
      </c>
      <c r="H2659" s="220" t="s">
        <v>477</v>
      </c>
      <c r="I2659" s="220" t="s">
        <v>4257</v>
      </c>
      <c r="J2659" s="220" t="s">
        <v>2838</v>
      </c>
      <c r="K2659" s="220" t="s">
        <v>4842</v>
      </c>
      <c r="L2659" s="220" t="s">
        <v>518</v>
      </c>
      <c r="M2659" s="220" t="s">
        <v>4256</v>
      </c>
      <c r="N2659" s="220" t="s">
        <v>295</v>
      </c>
      <c r="O2659" s="220" t="s">
        <v>243</v>
      </c>
      <c r="P2659" s="167"/>
      <c r="Q2659" s="220" t="s">
        <v>295</v>
      </c>
      <c r="R2659" s="220" t="s">
        <v>264</v>
      </c>
      <c r="S2659" s="221" t="b">
        <v>0</v>
      </c>
      <c r="T2659" s="167"/>
      <c r="V2659" s="222">
        <v>43238</v>
      </c>
      <c r="W2659" s="220" t="s">
        <v>295</v>
      </c>
      <c r="X2659" s="167"/>
      <c r="Y2659" s="167"/>
      <c r="Z2659" s="220" t="s">
        <v>295</v>
      </c>
      <c r="AC2659" s="220" t="s">
        <v>295</v>
      </c>
      <c r="AE2659" s="220" t="s">
        <v>243</v>
      </c>
      <c r="AF2659" s="220" t="s">
        <v>295</v>
      </c>
      <c r="AG2659" s="220" t="s">
        <v>624</v>
      </c>
      <c r="AH2659" s="223">
        <v>43336</v>
      </c>
      <c r="AI2659" s="220" t="s">
        <v>4935</v>
      </c>
      <c r="AJ2659" s="151" t="str">
        <f t="shared" si="41"/>
        <v>FS</v>
      </c>
      <c r="AK2659" s="151" t="b">
        <f>ISNUMBER(SEARCH("IRT",Table1[[#This Row],[Current_Status]]))</f>
        <v>0</v>
      </c>
      <c r="AL2659" s="152">
        <f>YEAR(Table1[[#This Row],[Project_Initiated]])</f>
        <v>2018</v>
      </c>
      <c r="AM2659" s="87">
        <v>43815</v>
      </c>
      <c r="AN2659" s="87" t="str">
        <f>IF(AND(Table1[[#This Row],[Completed Date]]&gt;="07/01/2019"+0,Table1[[#This Row],[Completed Date]]&lt;="6/30/2020"+0),"FY 19-20",IF(AND(Table1[[#This Row],[Completed Date]]&gt;="07/01/2018"+0,Table1[[#This Row],[Completed Date]]&lt;="6/30/2019"+0),"FY 18-19",""))</f>
        <v>FY 18-19</v>
      </c>
      <c r="AO2659" s="152" t="str">
        <f>IFERROR(FIND("R",Table1[[#This Row],[FS_Priority]]),"")</f>
        <v/>
      </c>
    </row>
    <row r="2660" spans="1:41" x14ac:dyDescent="0.25">
      <c r="A2660" s="220" t="s">
        <v>868</v>
      </c>
      <c r="B2660" s="220" t="s">
        <v>295</v>
      </c>
      <c r="C2660" s="220" t="s">
        <v>868</v>
      </c>
      <c r="D2660" s="221" t="b">
        <v>0</v>
      </c>
      <c r="E2660" s="220" t="s">
        <v>141</v>
      </c>
      <c r="F2660" s="220" t="s">
        <v>3428</v>
      </c>
      <c r="G2660" s="220" t="s">
        <v>295</v>
      </c>
      <c r="H2660" s="220" t="s">
        <v>256</v>
      </c>
      <c r="I2660" s="220" t="s">
        <v>4018</v>
      </c>
      <c r="J2660" s="220" t="s">
        <v>2838</v>
      </c>
      <c r="K2660" s="220" t="s">
        <v>3951</v>
      </c>
      <c r="L2660" s="220" t="s">
        <v>381</v>
      </c>
      <c r="M2660" s="220" t="s">
        <v>3971</v>
      </c>
      <c r="N2660" s="220" t="s">
        <v>295</v>
      </c>
      <c r="O2660" s="220" t="s">
        <v>243</v>
      </c>
      <c r="P2660" s="167"/>
      <c r="Q2660" s="220" t="s">
        <v>326</v>
      </c>
      <c r="R2660" s="220" t="s">
        <v>295</v>
      </c>
      <c r="S2660" s="221" t="b">
        <v>1</v>
      </c>
      <c r="V2660" s="222">
        <v>43241</v>
      </c>
      <c r="W2660" s="220" t="s">
        <v>295</v>
      </c>
      <c r="X2660"/>
      <c r="Z2660" s="220" t="s">
        <v>295</v>
      </c>
      <c r="AC2660" s="220" t="s">
        <v>624</v>
      </c>
      <c r="AE2660" s="220" t="s">
        <v>243</v>
      </c>
      <c r="AF2660" s="220" t="s">
        <v>295</v>
      </c>
      <c r="AG2660" s="220" t="s">
        <v>624</v>
      </c>
      <c r="AH2660" s="223">
        <v>43364</v>
      </c>
      <c r="AI2660" s="220" t="s">
        <v>4932</v>
      </c>
      <c r="AJ2660" s="151" t="str">
        <f t="shared" si="41"/>
        <v>FS</v>
      </c>
      <c r="AK2660" s="151" t="b">
        <f>ISNUMBER(SEARCH("IRT",Table1[[#This Row],[Current_Status]]))</f>
        <v>0</v>
      </c>
      <c r="AL2660" s="152">
        <f>YEAR(Table1[[#This Row],[Project_Initiated]])</f>
        <v>2018</v>
      </c>
      <c r="AM2660" s="87">
        <v>43815</v>
      </c>
      <c r="AN2660" s="87" t="str">
        <f>IF(AND(Table1[[#This Row],[Completed Date]]&gt;="07/01/2019"+0,Table1[[#This Row],[Completed Date]]&lt;="6/30/2020"+0),"FY 19-20",IF(AND(Table1[[#This Row],[Completed Date]]&gt;="07/01/2018"+0,Table1[[#This Row],[Completed Date]]&lt;="6/30/2019"+0),"FY 18-19",""))</f>
        <v>FY 18-19</v>
      </c>
      <c r="AO2660" s="152" t="str">
        <f>IFERROR(FIND("R",Table1[[#This Row],[FS_Priority]]),"")</f>
        <v/>
      </c>
    </row>
    <row r="2661" spans="1:41" x14ac:dyDescent="0.25">
      <c r="A2661" s="220" t="s">
        <v>869</v>
      </c>
      <c r="B2661" s="220" t="s">
        <v>295</v>
      </c>
      <c r="C2661" s="220" t="s">
        <v>869</v>
      </c>
      <c r="D2661" s="221" t="b">
        <v>0</v>
      </c>
      <c r="E2661" s="220" t="s">
        <v>141</v>
      </c>
      <c r="F2661" s="220" t="s">
        <v>3383</v>
      </c>
      <c r="G2661" s="220" t="s">
        <v>295</v>
      </c>
      <c r="H2661" s="220" t="s">
        <v>256</v>
      </c>
      <c r="I2661" s="220" t="s">
        <v>3970</v>
      </c>
      <c r="J2661" s="220" t="s">
        <v>2838</v>
      </c>
      <c r="K2661" s="220" t="s">
        <v>3951</v>
      </c>
      <c r="L2661" s="220" t="s">
        <v>381</v>
      </c>
      <c r="M2661" s="220" t="s">
        <v>3971</v>
      </c>
      <c r="N2661" s="220" t="s">
        <v>295</v>
      </c>
      <c r="O2661" s="220" t="s">
        <v>243</v>
      </c>
      <c r="P2661" s="167"/>
      <c r="Q2661" s="220" t="s">
        <v>295</v>
      </c>
      <c r="R2661" s="220" t="s">
        <v>307</v>
      </c>
      <c r="S2661" s="221" t="b">
        <v>1</v>
      </c>
      <c r="T2661" s="167"/>
      <c r="V2661" s="222">
        <v>43241</v>
      </c>
      <c r="W2661" s="220" t="s">
        <v>295</v>
      </c>
      <c r="X2661"/>
      <c r="Z2661" s="220" t="s">
        <v>295</v>
      </c>
      <c r="AC2661" s="220" t="s">
        <v>295</v>
      </c>
      <c r="AE2661" s="220" t="s">
        <v>243</v>
      </c>
      <c r="AF2661" s="220" t="s">
        <v>295</v>
      </c>
      <c r="AG2661" s="220" t="s">
        <v>624</v>
      </c>
      <c r="AH2661" s="223">
        <v>43353</v>
      </c>
      <c r="AI2661" s="220" t="s">
        <v>4935</v>
      </c>
      <c r="AJ2661" s="151" t="str">
        <f t="shared" si="41"/>
        <v>FS</v>
      </c>
      <c r="AK2661" s="151" t="b">
        <f>ISNUMBER(SEARCH("IRT",Table1[[#This Row],[Current_Status]]))</f>
        <v>0</v>
      </c>
      <c r="AL2661" s="152">
        <f>YEAR(Table1[[#This Row],[Project_Initiated]])</f>
        <v>2018</v>
      </c>
      <c r="AM2661" s="87">
        <v>43815</v>
      </c>
      <c r="AN2661" s="87" t="str">
        <f>IF(AND(Table1[[#This Row],[Completed Date]]&gt;="07/01/2019"+0,Table1[[#This Row],[Completed Date]]&lt;="6/30/2020"+0),"FY 19-20",IF(AND(Table1[[#This Row],[Completed Date]]&gt;="07/01/2018"+0,Table1[[#This Row],[Completed Date]]&lt;="6/30/2019"+0),"FY 18-19",""))</f>
        <v>FY 18-19</v>
      </c>
      <c r="AO2661" s="152" t="str">
        <f>IFERROR(FIND("R",Table1[[#This Row],[FS_Priority]]),"")</f>
        <v/>
      </c>
    </row>
    <row r="2662" spans="1:41" x14ac:dyDescent="0.25">
      <c r="A2662" s="220" t="s">
        <v>415</v>
      </c>
      <c r="B2662" s="220" t="s">
        <v>295</v>
      </c>
      <c r="C2662" s="220" t="s">
        <v>415</v>
      </c>
      <c r="D2662" s="221" t="b">
        <v>0</v>
      </c>
      <c r="E2662" s="220" t="s">
        <v>151</v>
      </c>
      <c r="F2662" s="220" t="s">
        <v>3494</v>
      </c>
      <c r="G2662" s="220" t="s">
        <v>403</v>
      </c>
      <c r="H2662" s="220" t="s">
        <v>555</v>
      </c>
      <c r="I2662" s="220" t="s">
        <v>295</v>
      </c>
      <c r="J2662" s="220" t="s">
        <v>2832</v>
      </c>
      <c r="K2662" s="220" t="s">
        <v>4035</v>
      </c>
      <c r="L2662" s="220" t="s">
        <v>153</v>
      </c>
      <c r="M2662" s="220" t="s">
        <v>4060</v>
      </c>
      <c r="N2662" s="220" t="s">
        <v>295</v>
      </c>
      <c r="O2662" s="220" t="s">
        <v>263</v>
      </c>
      <c r="P2662" s="167"/>
      <c r="Q2662" s="220" t="s">
        <v>390</v>
      </c>
      <c r="R2662" s="220" t="s">
        <v>396</v>
      </c>
      <c r="S2662" s="221" t="b">
        <v>0</v>
      </c>
      <c r="T2662" s="167"/>
      <c r="V2662" s="222">
        <v>43245</v>
      </c>
      <c r="W2662" s="220" t="s">
        <v>295</v>
      </c>
      <c r="X2662" s="167"/>
      <c r="Y2662" s="167"/>
      <c r="Z2662" s="220" t="s">
        <v>295</v>
      </c>
      <c r="AC2662" s="220" t="s">
        <v>4864</v>
      </c>
      <c r="AE2662" s="220" t="s">
        <v>263</v>
      </c>
      <c r="AF2662" s="220" t="s">
        <v>295</v>
      </c>
      <c r="AG2662" s="220" t="s">
        <v>2884</v>
      </c>
      <c r="AH2662"/>
      <c r="AI2662" s="220" t="s">
        <v>4935</v>
      </c>
      <c r="AJ2662" s="151" t="str">
        <f t="shared" si="41"/>
        <v>FS</v>
      </c>
      <c r="AK2662" s="151" t="b">
        <f>ISNUMBER(SEARCH("IRT",Table1[[#This Row],[Current_Status]]))</f>
        <v>0</v>
      </c>
      <c r="AL2662" s="152">
        <f>YEAR(Table1[[#This Row],[Project_Initiated]])</f>
        <v>2018</v>
      </c>
      <c r="AM2662" s="87">
        <v>43815</v>
      </c>
      <c r="AN2662" s="87" t="str">
        <f>IF(AND(Table1[[#This Row],[Completed Date]]&gt;="07/01/2019"+0,Table1[[#This Row],[Completed Date]]&lt;="6/30/2020"+0),"FY 19-20",IF(AND(Table1[[#This Row],[Completed Date]]&gt;="07/01/2018"+0,Table1[[#This Row],[Completed Date]]&lt;="6/30/2019"+0),"FY 18-19",""))</f>
        <v/>
      </c>
      <c r="AO2662" s="152" t="str">
        <f>IFERROR(FIND("R",Table1[[#This Row],[FS_Priority]]),"")</f>
        <v/>
      </c>
    </row>
    <row r="2663" spans="1:41" x14ac:dyDescent="0.25">
      <c r="A2663" s="220" t="s">
        <v>870</v>
      </c>
      <c r="B2663" s="220" t="s">
        <v>295</v>
      </c>
      <c r="C2663" s="220" t="s">
        <v>870</v>
      </c>
      <c r="D2663" s="221" t="b">
        <v>0</v>
      </c>
      <c r="E2663" s="220" t="s">
        <v>76</v>
      </c>
      <c r="F2663" s="220" t="s">
        <v>3296</v>
      </c>
      <c r="G2663" s="220" t="s">
        <v>295</v>
      </c>
      <c r="H2663" s="220" t="s">
        <v>369</v>
      </c>
      <c r="I2663" s="220" t="s">
        <v>3858</v>
      </c>
      <c r="J2663" s="220" t="s">
        <v>2838</v>
      </c>
      <c r="K2663" s="220" t="s">
        <v>3856</v>
      </c>
      <c r="L2663" s="220" t="s">
        <v>77</v>
      </c>
      <c r="M2663" s="220" t="s">
        <v>3859</v>
      </c>
      <c r="N2663" s="220" t="s">
        <v>295</v>
      </c>
      <c r="O2663" s="220" t="s">
        <v>243</v>
      </c>
      <c r="P2663" s="167"/>
      <c r="Q2663" s="220" t="s">
        <v>295</v>
      </c>
      <c r="R2663" s="220" t="s">
        <v>152</v>
      </c>
      <c r="S2663" s="221" t="b">
        <v>0</v>
      </c>
      <c r="T2663" s="167"/>
      <c r="V2663" s="222">
        <v>43249</v>
      </c>
      <c r="W2663" s="220" t="s">
        <v>295</v>
      </c>
      <c r="X2663" s="167"/>
      <c r="Y2663" s="167"/>
      <c r="Z2663" s="220" t="s">
        <v>295</v>
      </c>
      <c r="AC2663" s="220" t="s">
        <v>295</v>
      </c>
      <c r="AE2663" s="220" t="s">
        <v>243</v>
      </c>
      <c r="AF2663" s="220" t="s">
        <v>295</v>
      </c>
      <c r="AG2663" s="220" t="s">
        <v>624</v>
      </c>
      <c r="AH2663" s="223">
        <v>43336</v>
      </c>
      <c r="AI2663" s="220" t="s">
        <v>4935</v>
      </c>
      <c r="AJ2663" s="151" t="str">
        <f t="shared" si="41"/>
        <v>FS</v>
      </c>
      <c r="AK2663" s="151" t="b">
        <f>ISNUMBER(SEARCH("IRT",Table1[[#This Row],[Current_Status]]))</f>
        <v>0</v>
      </c>
      <c r="AL2663" s="152">
        <f>YEAR(Table1[[#This Row],[Project_Initiated]])</f>
        <v>2018</v>
      </c>
      <c r="AM2663" s="87">
        <v>43815</v>
      </c>
      <c r="AN2663" s="87" t="str">
        <f>IF(AND(Table1[[#This Row],[Completed Date]]&gt;="07/01/2019"+0,Table1[[#This Row],[Completed Date]]&lt;="6/30/2020"+0),"FY 19-20",IF(AND(Table1[[#This Row],[Completed Date]]&gt;="07/01/2018"+0,Table1[[#This Row],[Completed Date]]&lt;="6/30/2019"+0),"FY 18-19",""))</f>
        <v>FY 18-19</v>
      </c>
      <c r="AO2663" s="152" t="str">
        <f>IFERROR(FIND("R",Table1[[#This Row],[FS_Priority]]),"")</f>
        <v/>
      </c>
    </row>
    <row r="2664" spans="1:41" x14ac:dyDescent="0.25">
      <c r="A2664" s="220" t="s">
        <v>871</v>
      </c>
      <c r="B2664" s="220" t="s">
        <v>295</v>
      </c>
      <c r="C2664" s="220" t="s">
        <v>871</v>
      </c>
      <c r="D2664" s="221" t="b">
        <v>0</v>
      </c>
      <c r="E2664" s="220" t="s">
        <v>4818</v>
      </c>
      <c r="F2664" s="220" t="s">
        <v>3637</v>
      </c>
      <c r="G2664" s="220" t="s">
        <v>872</v>
      </c>
      <c r="H2664" s="220" t="s">
        <v>351</v>
      </c>
      <c r="I2664" s="220" t="s">
        <v>295</v>
      </c>
      <c r="J2664" s="220" t="s">
        <v>3773</v>
      </c>
      <c r="K2664" s="220" t="s">
        <v>4268</v>
      </c>
      <c r="L2664" s="220" t="s">
        <v>521</v>
      </c>
      <c r="M2664" s="220" t="s">
        <v>4273</v>
      </c>
      <c r="N2664" s="220" t="s">
        <v>295</v>
      </c>
      <c r="O2664" s="220" t="s">
        <v>263</v>
      </c>
      <c r="P2664" s="167"/>
      <c r="Q2664" s="220" t="s">
        <v>295</v>
      </c>
      <c r="R2664" s="220" t="s">
        <v>302</v>
      </c>
      <c r="S2664" s="221" t="b">
        <v>0</v>
      </c>
      <c r="T2664" s="167"/>
      <c r="V2664" s="222">
        <v>43250</v>
      </c>
      <c r="W2664" s="220" t="s">
        <v>295</v>
      </c>
      <c r="X2664" s="167"/>
      <c r="Y2664" s="167"/>
      <c r="Z2664" s="220" t="s">
        <v>295</v>
      </c>
      <c r="AC2664" s="220" t="s">
        <v>295</v>
      </c>
      <c r="AE2664" s="220" t="s">
        <v>257</v>
      </c>
      <c r="AF2664" s="220" t="s">
        <v>295</v>
      </c>
      <c r="AG2664" s="220" t="s">
        <v>2884</v>
      </c>
      <c r="AH2664" s="223">
        <v>43489</v>
      </c>
      <c r="AI2664" s="220" t="s">
        <v>4935</v>
      </c>
      <c r="AJ2664" s="151" t="str">
        <f t="shared" si="41"/>
        <v>FS</v>
      </c>
      <c r="AK2664" s="151" t="b">
        <f>ISNUMBER(SEARCH("IRT",Table1[[#This Row],[Current_Status]]))</f>
        <v>0</v>
      </c>
      <c r="AL2664" s="152">
        <f>YEAR(Table1[[#This Row],[Project_Initiated]])</f>
        <v>2018</v>
      </c>
      <c r="AM2664" s="87">
        <v>43815</v>
      </c>
      <c r="AN2664" s="87" t="str">
        <f>IF(AND(Table1[[#This Row],[Completed Date]]&gt;="07/01/2019"+0,Table1[[#This Row],[Completed Date]]&lt;="6/30/2020"+0),"FY 19-20",IF(AND(Table1[[#This Row],[Completed Date]]&gt;="07/01/2018"+0,Table1[[#This Row],[Completed Date]]&lt;="6/30/2019"+0),"FY 18-19",""))</f>
        <v>FY 18-19</v>
      </c>
      <c r="AO2664" s="152" t="str">
        <f>IFERROR(FIND("R",Table1[[#This Row],[FS_Priority]]),"")</f>
        <v/>
      </c>
    </row>
    <row r="2665" spans="1:41" x14ac:dyDescent="0.25">
      <c r="A2665" s="220" t="s">
        <v>873</v>
      </c>
      <c r="B2665" s="220" t="s">
        <v>295</v>
      </c>
      <c r="C2665" s="220" t="s">
        <v>873</v>
      </c>
      <c r="D2665" s="221" t="b">
        <v>0</v>
      </c>
      <c r="E2665" s="220" t="s">
        <v>4804</v>
      </c>
      <c r="F2665" s="220" t="s">
        <v>3290</v>
      </c>
      <c r="G2665" s="220" t="s">
        <v>295</v>
      </c>
      <c r="H2665" s="220" t="s">
        <v>874</v>
      </c>
      <c r="I2665" s="220" t="s">
        <v>295</v>
      </c>
      <c r="J2665" s="220" t="s">
        <v>2838</v>
      </c>
      <c r="K2665" s="220" t="s">
        <v>3793</v>
      </c>
      <c r="L2665" s="220" t="s">
        <v>332</v>
      </c>
      <c r="M2665" s="220" t="s">
        <v>3816</v>
      </c>
      <c r="N2665" s="220" t="s">
        <v>295</v>
      </c>
      <c r="O2665" s="220" t="s">
        <v>263</v>
      </c>
      <c r="P2665" s="167"/>
      <c r="Q2665" s="220" t="s">
        <v>295</v>
      </c>
      <c r="R2665" s="220" t="s">
        <v>326</v>
      </c>
      <c r="S2665" s="221" t="b">
        <v>0</v>
      </c>
      <c r="T2665" s="167"/>
      <c r="V2665" s="222">
        <v>43251</v>
      </c>
      <c r="W2665" s="220" t="s">
        <v>295</v>
      </c>
      <c r="X2665"/>
      <c r="Z2665" s="220" t="s">
        <v>295</v>
      </c>
      <c r="AC2665" s="220" t="s">
        <v>295</v>
      </c>
      <c r="AE2665" s="220" t="s">
        <v>257</v>
      </c>
      <c r="AF2665" s="220" t="s">
        <v>295</v>
      </c>
      <c r="AG2665" s="220" t="s">
        <v>2884</v>
      </c>
      <c r="AH2665" s="223">
        <v>43364</v>
      </c>
      <c r="AI2665" s="220" t="s">
        <v>4935</v>
      </c>
      <c r="AJ2665" s="151" t="str">
        <f t="shared" si="41"/>
        <v>FS</v>
      </c>
      <c r="AK2665" s="151" t="b">
        <f>ISNUMBER(SEARCH("IRT",Table1[[#This Row],[Current_Status]]))</f>
        <v>0</v>
      </c>
      <c r="AL2665" s="152">
        <f>YEAR(Table1[[#This Row],[Project_Initiated]])</f>
        <v>2018</v>
      </c>
      <c r="AM2665" s="87">
        <v>43815</v>
      </c>
      <c r="AN2665" s="87" t="str">
        <f>IF(AND(Table1[[#This Row],[Completed Date]]&gt;="07/01/2019"+0,Table1[[#This Row],[Completed Date]]&lt;="6/30/2020"+0),"FY 19-20",IF(AND(Table1[[#This Row],[Completed Date]]&gt;="07/01/2018"+0,Table1[[#This Row],[Completed Date]]&lt;="6/30/2019"+0),"FY 18-19",""))</f>
        <v>FY 18-19</v>
      </c>
      <c r="AO2665" s="152" t="str">
        <f>IFERROR(FIND("R",Table1[[#This Row],[FS_Priority]]),"")</f>
        <v/>
      </c>
    </row>
    <row r="2666" spans="1:41" x14ac:dyDescent="0.25">
      <c r="A2666" s="220" t="s">
        <v>876</v>
      </c>
      <c r="B2666" s="220" t="s">
        <v>295</v>
      </c>
      <c r="C2666" s="220" t="s">
        <v>876</v>
      </c>
      <c r="D2666" s="221" t="b">
        <v>0</v>
      </c>
      <c r="E2666" s="220" t="s">
        <v>526</v>
      </c>
      <c r="F2666" s="220" t="s">
        <v>3598</v>
      </c>
      <c r="G2666" s="220" t="s">
        <v>295</v>
      </c>
      <c r="H2666" s="220" t="s">
        <v>4212</v>
      </c>
      <c r="I2666" s="220" t="s">
        <v>4210</v>
      </c>
      <c r="J2666" s="220" t="s">
        <v>2838</v>
      </c>
      <c r="K2666" s="220" t="s">
        <v>4208</v>
      </c>
      <c r="L2666" s="220" t="s">
        <v>203</v>
      </c>
      <c r="M2666" s="220" t="s">
        <v>4209</v>
      </c>
      <c r="N2666" s="220" t="s">
        <v>295</v>
      </c>
      <c r="O2666" s="220" t="s">
        <v>243</v>
      </c>
      <c r="P2666" s="167"/>
      <c r="Q2666" s="220" t="s">
        <v>295</v>
      </c>
      <c r="R2666" s="220" t="s">
        <v>323</v>
      </c>
      <c r="S2666" s="221" t="b">
        <v>0</v>
      </c>
      <c r="V2666" s="222">
        <v>43255</v>
      </c>
      <c r="W2666" s="220" t="s">
        <v>295</v>
      </c>
      <c r="X2666"/>
      <c r="Z2666" s="220" t="s">
        <v>295</v>
      </c>
      <c r="AC2666" s="220" t="s">
        <v>295</v>
      </c>
      <c r="AE2666" s="220" t="s">
        <v>243</v>
      </c>
      <c r="AF2666" s="220" t="s">
        <v>295</v>
      </c>
      <c r="AG2666" s="220" t="s">
        <v>624</v>
      </c>
      <c r="AH2666" s="223">
        <v>43336</v>
      </c>
      <c r="AI2666" s="220" t="s">
        <v>4935</v>
      </c>
      <c r="AJ2666" s="151" t="str">
        <f t="shared" si="41"/>
        <v>FS</v>
      </c>
      <c r="AK2666" s="151" t="b">
        <f>ISNUMBER(SEARCH("IRT",Table1[[#This Row],[Current_Status]]))</f>
        <v>0</v>
      </c>
      <c r="AL2666" s="152">
        <f>YEAR(Table1[[#This Row],[Project_Initiated]])</f>
        <v>2018</v>
      </c>
      <c r="AM2666" s="87">
        <v>43815</v>
      </c>
      <c r="AN2666" s="87" t="str">
        <f>IF(AND(Table1[[#This Row],[Completed Date]]&gt;="07/01/2019"+0,Table1[[#This Row],[Completed Date]]&lt;="6/30/2020"+0),"FY 19-20",IF(AND(Table1[[#This Row],[Completed Date]]&gt;="07/01/2018"+0,Table1[[#This Row],[Completed Date]]&lt;="6/30/2019"+0),"FY 18-19",""))</f>
        <v>FY 18-19</v>
      </c>
      <c r="AO2666" s="152" t="str">
        <f>IFERROR(FIND("R",Table1[[#This Row],[FS_Priority]]),"")</f>
        <v/>
      </c>
    </row>
    <row r="2667" spans="1:41" x14ac:dyDescent="0.25">
      <c r="A2667" s="220" t="s">
        <v>437</v>
      </c>
      <c r="B2667" s="220" t="s">
        <v>295</v>
      </c>
      <c r="C2667" s="220" t="s">
        <v>437</v>
      </c>
      <c r="D2667" s="221" t="b">
        <v>0</v>
      </c>
      <c r="E2667" s="220" t="s">
        <v>151</v>
      </c>
      <c r="F2667" s="220" t="s">
        <v>3516</v>
      </c>
      <c r="G2667" s="220" t="s">
        <v>295</v>
      </c>
      <c r="H2667" s="220" t="s">
        <v>560</v>
      </c>
      <c r="I2667" s="220" t="s">
        <v>3879</v>
      </c>
      <c r="J2667" s="220" t="s">
        <v>2838</v>
      </c>
      <c r="K2667" s="220" t="s">
        <v>4035</v>
      </c>
      <c r="L2667" s="220" t="s">
        <v>153</v>
      </c>
      <c r="M2667" s="220" t="s">
        <v>4048</v>
      </c>
      <c r="N2667" s="220" t="s">
        <v>295</v>
      </c>
      <c r="O2667" s="220" t="s">
        <v>243</v>
      </c>
      <c r="P2667" s="167"/>
      <c r="Q2667" s="220" t="s">
        <v>438</v>
      </c>
      <c r="R2667" s="220" t="s">
        <v>295</v>
      </c>
      <c r="S2667" s="221" t="b">
        <v>0</v>
      </c>
      <c r="T2667" s="167"/>
      <c r="V2667" s="222">
        <v>43328</v>
      </c>
      <c r="W2667" s="220" t="s">
        <v>295</v>
      </c>
      <c r="X2667" s="167"/>
      <c r="Y2667" s="167"/>
      <c r="Z2667" s="220" t="s">
        <v>295</v>
      </c>
      <c r="AC2667" s="220" t="s">
        <v>2890</v>
      </c>
      <c r="AE2667" s="220" t="s">
        <v>243</v>
      </c>
      <c r="AF2667" s="220" t="s">
        <v>295</v>
      </c>
      <c r="AG2667" s="220" t="s">
        <v>624</v>
      </c>
      <c r="AH2667" s="223">
        <v>43476</v>
      </c>
      <c r="AI2667" s="220" t="s">
        <v>4932</v>
      </c>
      <c r="AJ2667" s="151" t="str">
        <f t="shared" si="41"/>
        <v>FS</v>
      </c>
      <c r="AK2667" s="151" t="b">
        <f>ISNUMBER(SEARCH("IRT",Table1[[#This Row],[Current_Status]]))</f>
        <v>0</v>
      </c>
      <c r="AL2667" s="152">
        <f>YEAR(Table1[[#This Row],[Project_Initiated]])</f>
        <v>2018</v>
      </c>
      <c r="AM2667" s="87">
        <v>43815</v>
      </c>
      <c r="AN2667" s="87" t="str">
        <f>IF(AND(Table1[[#This Row],[Completed Date]]&gt;="07/01/2019"+0,Table1[[#This Row],[Completed Date]]&lt;="6/30/2020"+0),"FY 19-20",IF(AND(Table1[[#This Row],[Completed Date]]&gt;="07/01/2018"+0,Table1[[#This Row],[Completed Date]]&lt;="6/30/2019"+0),"FY 18-19",""))</f>
        <v>FY 18-19</v>
      </c>
      <c r="AO2667" s="152" t="str">
        <f>IFERROR(FIND("R",Table1[[#This Row],[FS_Priority]]),"")</f>
        <v/>
      </c>
    </row>
    <row r="2668" spans="1:41" x14ac:dyDescent="0.25">
      <c r="A2668" s="220" t="s">
        <v>4569</v>
      </c>
      <c r="B2668" s="220" t="s">
        <v>295</v>
      </c>
      <c r="C2668" s="220" t="s">
        <v>4569</v>
      </c>
      <c r="D2668" s="221" t="b">
        <v>0</v>
      </c>
      <c r="E2668" s="220" t="s">
        <v>151</v>
      </c>
      <c r="F2668" s="220" t="s">
        <v>4596</v>
      </c>
      <c r="G2668" s="220" t="s">
        <v>295</v>
      </c>
      <c r="H2668" s="220" t="s">
        <v>556</v>
      </c>
      <c r="I2668" s="220" t="s">
        <v>4597</v>
      </c>
      <c r="J2668" s="220" t="s">
        <v>2838</v>
      </c>
      <c r="K2668" s="220" t="s">
        <v>4035</v>
      </c>
      <c r="L2668" s="220" t="s">
        <v>153</v>
      </c>
      <c r="M2668" s="220" t="s">
        <v>4048</v>
      </c>
      <c r="N2668" s="220" t="s">
        <v>295</v>
      </c>
      <c r="O2668" s="220" t="s">
        <v>243</v>
      </c>
      <c r="P2668" s="167"/>
      <c r="Q2668" s="220" t="s">
        <v>4598</v>
      </c>
      <c r="R2668" s="220" t="s">
        <v>295</v>
      </c>
      <c r="S2668" s="221" t="b">
        <v>0</v>
      </c>
      <c r="T2668" s="167"/>
      <c r="V2668" s="222">
        <v>43257</v>
      </c>
      <c r="W2668" s="220" t="s">
        <v>295</v>
      </c>
      <c r="X2668" s="167"/>
      <c r="Y2668" s="167"/>
      <c r="Z2668" s="220" t="s">
        <v>295</v>
      </c>
      <c r="AC2668" s="220" t="s">
        <v>295</v>
      </c>
      <c r="AE2668" s="220" t="s">
        <v>243</v>
      </c>
      <c r="AF2668" s="220" t="s">
        <v>295</v>
      </c>
      <c r="AG2668" s="220" t="s">
        <v>295</v>
      </c>
      <c r="AH2668" s="223">
        <v>43724</v>
      </c>
      <c r="AI2668" s="220" t="s">
        <v>4787</v>
      </c>
      <c r="AJ2668" s="151" t="str">
        <f t="shared" si="41"/>
        <v>FS</v>
      </c>
      <c r="AK2668" s="151" t="b">
        <f>ISNUMBER(SEARCH("IRT",Table1[[#This Row],[Current_Status]]))</f>
        <v>0</v>
      </c>
      <c r="AL2668" s="152">
        <f>YEAR(Table1[[#This Row],[Project_Initiated]])</f>
        <v>2018</v>
      </c>
      <c r="AM2668" s="87">
        <v>43815</v>
      </c>
      <c r="AN2668" s="87" t="str">
        <f>IF(AND(Table1[[#This Row],[Completed Date]]&gt;="07/01/2019"+0,Table1[[#This Row],[Completed Date]]&lt;="6/30/2020"+0),"FY 19-20",IF(AND(Table1[[#This Row],[Completed Date]]&gt;="07/01/2018"+0,Table1[[#This Row],[Completed Date]]&lt;="6/30/2019"+0),"FY 18-19",""))</f>
        <v>FY 19-20</v>
      </c>
      <c r="AO2668" s="152" t="str">
        <f>IFERROR(FIND("R",Table1[[#This Row],[FS_Priority]]),"")</f>
        <v/>
      </c>
    </row>
    <row r="2669" spans="1:41" x14ac:dyDescent="0.25">
      <c r="A2669" s="220" t="s">
        <v>877</v>
      </c>
      <c r="B2669" s="220" t="s">
        <v>295</v>
      </c>
      <c r="C2669" s="220" t="s">
        <v>877</v>
      </c>
      <c r="D2669" s="221" t="b">
        <v>0</v>
      </c>
      <c r="E2669" s="220" t="s">
        <v>141</v>
      </c>
      <c r="F2669" s="220" t="s">
        <v>3368</v>
      </c>
      <c r="G2669" s="220" t="s">
        <v>295</v>
      </c>
      <c r="H2669" s="220" t="s">
        <v>536</v>
      </c>
      <c r="I2669" s="220" t="s">
        <v>3968</v>
      </c>
      <c r="J2669" s="220" t="s">
        <v>2838</v>
      </c>
      <c r="K2669" s="220" t="s">
        <v>3951</v>
      </c>
      <c r="L2669" s="220" t="s">
        <v>381</v>
      </c>
      <c r="M2669" s="220" t="s">
        <v>3954</v>
      </c>
      <c r="N2669" s="220" t="s">
        <v>295</v>
      </c>
      <c r="O2669" s="220" t="s">
        <v>243</v>
      </c>
      <c r="P2669" s="167"/>
      <c r="Q2669" s="220" t="s">
        <v>295</v>
      </c>
      <c r="R2669" s="220" t="s">
        <v>311</v>
      </c>
      <c r="S2669" s="221" t="b">
        <v>1</v>
      </c>
      <c r="V2669" s="222">
        <v>43262</v>
      </c>
      <c r="W2669" s="220" t="s">
        <v>295</v>
      </c>
      <c r="X2669"/>
      <c r="Z2669" s="220" t="s">
        <v>295</v>
      </c>
      <c r="AC2669" s="220" t="s">
        <v>295</v>
      </c>
      <c r="AE2669" s="220" t="s">
        <v>243</v>
      </c>
      <c r="AF2669" s="220" t="s">
        <v>295</v>
      </c>
      <c r="AG2669" s="220" t="s">
        <v>624</v>
      </c>
      <c r="AH2669" s="223">
        <v>43322</v>
      </c>
      <c r="AI2669" s="220" t="s">
        <v>4935</v>
      </c>
      <c r="AJ2669" s="151" t="str">
        <f t="shared" si="41"/>
        <v>FS</v>
      </c>
      <c r="AK2669" s="151" t="b">
        <f>ISNUMBER(SEARCH("IRT",Table1[[#This Row],[Current_Status]]))</f>
        <v>0</v>
      </c>
      <c r="AL2669" s="152">
        <f>YEAR(Table1[[#This Row],[Project_Initiated]])</f>
        <v>2018</v>
      </c>
      <c r="AM2669" s="87">
        <v>43815</v>
      </c>
      <c r="AN2669" s="87" t="str">
        <f>IF(AND(Table1[[#This Row],[Completed Date]]&gt;="07/01/2019"+0,Table1[[#This Row],[Completed Date]]&lt;="6/30/2020"+0),"FY 19-20",IF(AND(Table1[[#This Row],[Completed Date]]&gt;="07/01/2018"+0,Table1[[#This Row],[Completed Date]]&lt;="6/30/2019"+0),"FY 18-19",""))</f>
        <v>FY 18-19</v>
      </c>
      <c r="AO2669" s="152" t="str">
        <f>IFERROR(FIND("R",Table1[[#This Row],[FS_Priority]]),"")</f>
        <v/>
      </c>
    </row>
    <row r="2670" spans="1:41" x14ac:dyDescent="0.25">
      <c r="A2670" s="220" t="s">
        <v>878</v>
      </c>
      <c r="B2670" s="220" t="s">
        <v>295</v>
      </c>
      <c r="C2670" s="220" t="s">
        <v>878</v>
      </c>
      <c r="D2670" s="221" t="b">
        <v>0</v>
      </c>
      <c r="E2670" s="220" t="s">
        <v>141</v>
      </c>
      <c r="F2670" s="220" t="s">
        <v>3367</v>
      </c>
      <c r="G2670" s="220" t="s">
        <v>295</v>
      </c>
      <c r="H2670" s="220" t="s">
        <v>536</v>
      </c>
      <c r="I2670" s="220" t="s">
        <v>3967</v>
      </c>
      <c r="J2670" s="220" t="s">
        <v>2838</v>
      </c>
      <c r="K2670" s="220" t="s">
        <v>3951</v>
      </c>
      <c r="L2670" s="220" t="s">
        <v>381</v>
      </c>
      <c r="M2670" s="220" t="s">
        <v>3954</v>
      </c>
      <c r="N2670" s="220" t="s">
        <v>295</v>
      </c>
      <c r="O2670" s="220" t="s">
        <v>243</v>
      </c>
      <c r="P2670" s="167"/>
      <c r="Q2670" s="220" t="s">
        <v>295</v>
      </c>
      <c r="R2670" s="220" t="s">
        <v>309</v>
      </c>
      <c r="S2670" s="221" t="b">
        <v>1</v>
      </c>
      <c r="T2670" s="167"/>
      <c r="V2670" s="222">
        <v>43262</v>
      </c>
      <c r="W2670" s="220" t="s">
        <v>295</v>
      </c>
      <c r="X2670" s="167"/>
      <c r="Y2670" s="167"/>
      <c r="Z2670" s="220" t="s">
        <v>295</v>
      </c>
      <c r="AC2670" s="220" t="s">
        <v>295</v>
      </c>
      <c r="AE2670" s="220" t="s">
        <v>243</v>
      </c>
      <c r="AF2670" s="220" t="s">
        <v>295</v>
      </c>
      <c r="AG2670" s="220" t="s">
        <v>624</v>
      </c>
      <c r="AH2670" s="223">
        <v>43306</v>
      </c>
      <c r="AI2670" s="220" t="s">
        <v>4935</v>
      </c>
      <c r="AJ2670" s="151" t="str">
        <f t="shared" si="41"/>
        <v>FS</v>
      </c>
      <c r="AK2670" s="151" t="b">
        <f>ISNUMBER(SEARCH("IRT",Table1[[#This Row],[Current_Status]]))</f>
        <v>0</v>
      </c>
      <c r="AL2670" s="152">
        <f>YEAR(Table1[[#This Row],[Project_Initiated]])</f>
        <v>2018</v>
      </c>
      <c r="AM2670" s="87">
        <v>43815</v>
      </c>
      <c r="AN2670" s="87" t="str">
        <f>IF(AND(Table1[[#This Row],[Completed Date]]&gt;="07/01/2019"+0,Table1[[#This Row],[Completed Date]]&lt;="6/30/2020"+0),"FY 19-20",IF(AND(Table1[[#This Row],[Completed Date]]&gt;="07/01/2018"+0,Table1[[#This Row],[Completed Date]]&lt;="6/30/2019"+0),"FY 18-19",""))</f>
        <v>FY 18-19</v>
      </c>
      <c r="AO2670" s="152" t="str">
        <f>IFERROR(FIND("R",Table1[[#This Row],[FS_Priority]]),"")</f>
        <v/>
      </c>
    </row>
    <row r="2671" spans="1:41" x14ac:dyDescent="0.25">
      <c r="A2671" s="220" t="s">
        <v>879</v>
      </c>
      <c r="B2671" s="220" t="s">
        <v>295</v>
      </c>
      <c r="C2671" s="220" t="s">
        <v>879</v>
      </c>
      <c r="D2671" s="221" t="b">
        <v>0</v>
      </c>
      <c r="E2671" s="220" t="s">
        <v>753</v>
      </c>
      <c r="F2671" s="220" t="s">
        <v>3617</v>
      </c>
      <c r="G2671" s="220" t="s">
        <v>295</v>
      </c>
      <c r="H2671" s="220" t="s">
        <v>529</v>
      </c>
      <c r="I2671" s="220" t="s">
        <v>4243</v>
      </c>
      <c r="J2671" s="220" t="s">
        <v>2838</v>
      </c>
      <c r="K2671" s="220" t="s">
        <v>4244</v>
      </c>
      <c r="L2671" s="220" t="s">
        <v>534</v>
      </c>
      <c r="M2671" s="220" t="s">
        <v>4245</v>
      </c>
      <c r="N2671" s="220" t="s">
        <v>295</v>
      </c>
      <c r="O2671" s="220" t="s">
        <v>263</v>
      </c>
      <c r="P2671" s="167"/>
      <c r="Q2671" s="220" t="s">
        <v>295</v>
      </c>
      <c r="R2671" s="220" t="s">
        <v>302</v>
      </c>
      <c r="S2671" s="221" t="b">
        <v>0</v>
      </c>
      <c r="T2671" s="167"/>
      <c r="V2671" s="222">
        <v>43262</v>
      </c>
      <c r="W2671" s="220" t="s">
        <v>295</v>
      </c>
      <c r="X2671"/>
      <c r="Z2671" s="220" t="s">
        <v>295</v>
      </c>
      <c r="AC2671" s="220" t="s">
        <v>880</v>
      </c>
      <c r="AE2671" s="220" t="s">
        <v>263</v>
      </c>
      <c r="AF2671" s="220" t="s">
        <v>295</v>
      </c>
      <c r="AG2671" s="220" t="s">
        <v>2884</v>
      </c>
      <c r="AH2671" s="223">
        <v>43335</v>
      </c>
      <c r="AI2671" s="220" t="s">
        <v>4933</v>
      </c>
      <c r="AJ2671" s="151" t="str">
        <f t="shared" si="41"/>
        <v>FS</v>
      </c>
      <c r="AK2671" s="151" t="b">
        <f>ISNUMBER(SEARCH("IRT",Table1[[#This Row],[Current_Status]]))</f>
        <v>0</v>
      </c>
      <c r="AL2671" s="152">
        <f>YEAR(Table1[[#This Row],[Project_Initiated]])</f>
        <v>2018</v>
      </c>
      <c r="AM2671" s="87">
        <v>43815</v>
      </c>
      <c r="AN2671" s="87" t="str">
        <f>IF(AND(Table1[[#This Row],[Completed Date]]&gt;="07/01/2019"+0,Table1[[#This Row],[Completed Date]]&lt;="6/30/2020"+0),"FY 19-20",IF(AND(Table1[[#This Row],[Completed Date]]&gt;="07/01/2018"+0,Table1[[#This Row],[Completed Date]]&lt;="6/30/2019"+0),"FY 18-19",""))</f>
        <v>FY 18-19</v>
      </c>
      <c r="AO2671" s="152" t="str">
        <f>IFERROR(FIND("R",Table1[[#This Row],[FS_Priority]]),"")</f>
        <v/>
      </c>
    </row>
    <row r="2672" spans="1:41" x14ac:dyDescent="0.25">
      <c r="A2672" s="220" t="s">
        <v>882</v>
      </c>
      <c r="B2672" s="220" t="s">
        <v>295</v>
      </c>
      <c r="C2672" s="220" t="s">
        <v>882</v>
      </c>
      <c r="D2672" s="221" t="b">
        <v>0</v>
      </c>
      <c r="E2672" s="220" t="s">
        <v>189</v>
      </c>
      <c r="F2672" s="220" t="s">
        <v>3568</v>
      </c>
      <c r="G2672" s="220" t="s">
        <v>295</v>
      </c>
      <c r="H2672" s="220" t="s">
        <v>1092</v>
      </c>
      <c r="I2672" s="220" t="s">
        <v>4170</v>
      </c>
      <c r="J2672" s="220" t="s">
        <v>2838</v>
      </c>
      <c r="K2672" s="220" t="s">
        <v>4164</v>
      </c>
      <c r="L2672" s="220" t="s">
        <v>487</v>
      </c>
      <c r="M2672" s="220" t="s">
        <v>4169</v>
      </c>
      <c r="N2672" s="220" t="s">
        <v>295</v>
      </c>
      <c r="O2672" s="220" t="s">
        <v>263</v>
      </c>
      <c r="P2672" s="167"/>
      <c r="Q2672" s="220" t="s">
        <v>295</v>
      </c>
      <c r="R2672" s="220" t="s">
        <v>324</v>
      </c>
      <c r="S2672" s="221" t="b">
        <v>0</v>
      </c>
      <c r="T2672" s="167"/>
      <c r="V2672" s="222">
        <v>43263</v>
      </c>
      <c r="W2672" s="220" t="s">
        <v>295</v>
      </c>
      <c r="X2672" s="167"/>
      <c r="Y2672" s="167"/>
      <c r="Z2672" s="220" t="s">
        <v>295</v>
      </c>
      <c r="AC2672" s="220" t="s">
        <v>883</v>
      </c>
      <c r="AE2672" s="220" t="s">
        <v>263</v>
      </c>
      <c r="AF2672" s="220" t="s">
        <v>295</v>
      </c>
      <c r="AG2672" s="220" t="s">
        <v>2884</v>
      </c>
      <c r="AH2672" s="223">
        <v>43362</v>
      </c>
      <c r="AI2672" s="220" t="s">
        <v>4935</v>
      </c>
      <c r="AJ2672" s="151" t="str">
        <f t="shared" si="41"/>
        <v>FS</v>
      </c>
      <c r="AK2672" s="151" t="b">
        <f>ISNUMBER(SEARCH("IRT",Table1[[#This Row],[Current_Status]]))</f>
        <v>0</v>
      </c>
      <c r="AL2672" s="152">
        <f>YEAR(Table1[[#This Row],[Project_Initiated]])</f>
        <v>2018</v>
      </c>
      <c r="AM2672" s="87">
        <v>43815</v>
      </c>
      <c r="AN2672" s="87" t="str">
        <f>IF(AND(Table1[[#This Row],[Completed Date]]&gt;="07/01/2019"+0,Table1[[#This Row],[Completed Date]]&lt;="6/30/2020"+0),"FY 19-20",IF(AND(Table1[[#This Row],[Completed Date]]&gt;="07/01/2018"+0,Table1[[#This Row],[Completed Date]]&lt;="6/30/2019"+0),"FY 18-19",""))</f>
        <v>FY 18-19</v>
      </c>
      <c r="AO2672" s="152" t="str">
        <f>IFERROR(FIND("R",Table1[[#This Row],[FS_Priority]]),"")</f>
        <v/>
      </c>
    </row>
    <row r="2673" spans="1:41" x14ac:dyDescent="0.25">
      <c r="A2673" s="220" t="s">
        <v>884</v>
      </c>
      <c r="B2673" s="220" t="s">
        <v>295</v>
      </c>
      <c r="C2673" s="220" t="s">
        <v>884</v>
      </c>
      <c r="D2673" s="221" t="b">
        <v>0</v>
      </c>
      <c r="E2673" s="220" t="s">
        <v>76</v>
      </c>
      <c r="F2673" s="220" t="s">
        <v>3293</v>
      </c>
      <c r="G2673" s="220" t="s">
        <v>295</v>
      </c>
      <c r="H2673" s="220" t="s">
        <v>1092</v>
      </c>
      <c r="I2673" s="220" t="s">
        <v>3865</v>
      </c>
      <c r="J2673" s="220" t="s">
        <v>2838</v>
      </c>
      <c r="K2673" s="220" t="s">
        <v>3856</v>
      </c>
      <c r="L2673" s="220" t="s">
        <v>77</v>
      </c>
      <c r="M2673" s="220" t="s">
        <v>3866</v>
      </c>
      <c r="N2673" s="220" t="s">
        <v>295</v>
      </c>
      <c r="O2673" s="220" t="s">
        <v>243</v>
      </c>
      <c r="Q2673" s="220" t="s">
        <v>295</v>
      </c>
      <c r="R2673" s="220" t="s">
        <v>302</v>
      </c>
      <c r="S2673" s="221" t="b">
        <v>1</v>
      </c>
      <c r="V2673" s="222">
        <v>43263</v>
      </c>
      <c r="W2673" s="220" t="s">
        <v>295</v>
      </c>
      <c r="X2673"/>
      <c r="Z2673" s="220" t="s">
        <v>295</v>
      </c>
      <c r="AC2673" s="220" t="s">
        <v>295</v>
      </c>
      <c r="AE2673" s="220" t="s">
        <v>243</v>
      </c>
      <c r="AF2673" s="220" t="s">
        <v>295</v>
      </c>
      <c r="AG2673" s="220" t="s">
        <v>624</v>
      </c>
      <c r="AH2673" s="222">
        <v>43336</v>
      </c>
      <c r="AI2673" s="220" t="s">
        <v>4935</v>
      </c>
      <c r="AJ2673" s="151" t="str">
        <f t="shared" si="41"/>
        <v>FS</v>
      </c>
      <c r="AK2673" s="151" t="b">
        <f>ISNUMBER(SEARCH("IRT",Table1[[#This Row],[Current_Status]]))</f>
        <v>0</v>
      </c>
      <c r="AL2673" s="152">
        <f>YEAR(Table1[[#This Row],[Project_Initiated]])</f>
        <v>2018</v>
      </c>
      <c r="AM2673" s="87">
        <v>43815</v>
      </c>
      <c r="AN2673" s="87" t="str">
        <f>IF(AND(Table1[[#This Row],[Completed Date]]&gt;="07/01/2019"+0,Table1[[#This Row],[Completed Date]]&lt;="6/30/2020"+0),"FY 19-20",IF(AND(Table1[[#This Row],[Completed Date]]&gt;="07/01/2018"+0,Table1[[#This Row],[Completed Date]]&lt;="6/30/2019"+0),"FY 18-19",""))</f>
        <v>FY 18-19</v>
      </c>
      <c r="AO2673" s="152" t="str">
        <f>IFERROR(FIND("R",Table1[[#This Row],[FS_Priority]]),"")</f>
        <v/>
      </c>
    </row>
    <row r="2674" spans="1:41" x14ac:dyDescent="0.25">
      <c r="A2674" s="220" t="s">
        <v>885</v>
      </c>
      <c r="B2674" s="220" t="s">
        <v>295</v>
      </c>
      <c r="C2674" s="220" t="s">
        <v>885</v>
      </c>
      <c r="D2674" s="221" t="b">
        <v>0</v>
      </c>
      <c r="E2674" s="220" t="s">
        <v>151</v>
      </c>
      <c r="F2674" s="220" t="s">
        <v>3478</v>
      </c>
      <c r="G2674" s="220" t="s">
        <v>295</v>
      </c>
      <c r="H2674" s="220" t="s">
        <v>116</v>
      </c>
      <c r="I2674" s="220" t="s">
        <v>4073</v>
      </c>
      <c r="J2674" s="220" t="s">
        <v>2838</v>
      </c>
      <c r="K2674" s="220" t="s">
        <v>4035</v>
      </c>
      <c r="L2674" s="220" t="s">
        <v>153</v>
      </c>
      <c r="M2674" s="220" t="s">
        <v>4043</v>
      </c>
      <c r="N2674" s="220" t="s">
        <v>295</v>
      </c>
      <c r="O2674" s="220" t="s">
        <v>243</v>
      </c>
      <c r="Q2674" s="220" t="s">
        <v>302</v>
      </c>
      <c r="R2674" s="220" t="s">
        <v>324</v>
      </c>
      <c r="S2674" s="221" t="b">
        <v>1</v>
      </c>
      <c r="V2674" s="222">
        <v>43263</v>
      </c>
      <c r="W2674" s="220" t="s">
        <v>295</v>
      </c>
      <c r="X2674"/>
      <c r="Z2674" s="220" t="s">
        <v>295</v>
      </c>
      <c r="AC2674" s="220" t="s">
        <v>295</v>
      </c>
      <c r="AE2674" s="220" t="s">
        <v>243</v>
      </c>
      <c r="AF2674" s="220" t="s">
        <v>295</v>
      </c>
      <c r="AG2674" s="220" t="s">
        <v>624</v>
      </c>
      <c r="AH2674" s="222">
        <v>43369</v>
      </c>
      <c r="AI2674" s="220" t="s">
        <v>4935</v>
      </c>
      <c r="AJ2674" s="151" t="str">
        <f t="shared" si="41"/>
        <v>FS</v>
      </c>
      <c r="AK2674" s="151" t="b">
        <f>ISNUMBER(SEARCH("IRT",Table1[[#This Row],[Current_Status]]))</f>
        <v>0</v>
      </c>
      <c r="AL2674" s="152">
        <f>YEAR(Table1[[#This Row],[Project_Initiated]])</f>
        <v>2018</v>
      </c>
      <c r="AM2674" s="87">
        <v>43815</v>
      </c>
      <c r="AN2674" s="87" t="str">
        <f>IF(AND(Table1[[#This Row],[Completed Date]]&gt;="07/01/2019"+0,Table1[[#This Row],[Completed Date]]&lt;="6/30/2020"+0),"FY 19-20",IF(AND(Table1[[#This Row],[Completed Date]]&gt;="07/01/2018"+0,Table1[[#This Row],[Completed Date]]&lt;="6/30/2019"+0),"FY 18-19",""))</f>
        <v>FY 18-19</v>
      </c>
      <c r="AO2674" s="152" t="str">
        <f>IFERROR(FIND("R",Table1[[#This Row],[FS_Priority]]),"")</f>
        <v/>
      </c>
    </row>
    <row r="2675" spans="1:41" x14ac:dyDescent="0.25">
      <c r="A2675" s="220" t="s">
        <v>886</v>
      </c>
      <c r="B2675" s="220" t="s">
        <v>295</v>
      </c>
      <c r="C2675" s="220" t="s">
        <v>886</v>
      </c>
      <c r="D2675" s="221" t="b">
        <v>0</v>
      </c>
      <c r="E2675" s="220" t="s">
        <v>189</v>
      </c>
      <c r="F2675" s="220" t="s">
        <v>3569</v>
      </c>
      <c r="G2675" s="220" t="s">
        <v>295</v>
      </c>
      <c r="H2675" s="220" t="s">
        <v>262</v>
      </c>
      <c r="I2675" s="220" t="s">
        <v>4167</v>
      </c>
      <c r="J2675" s="220" t="s">
        <v>2838</v>
      </c>
      <c r="K2675" s="220" t="s">
        <v>4164</v>
      </c>
      <c r="L2675" s="220" t="s">
        <v>487</v>
      </c>
      <c r="M2675" s="220" t="s">
        <v>4168</v>
      </c>
      <c r="N2675" s="220" t="s">
        <v>295</v>
      </c>
      <c r="O2675" s="220" t="s">
        <v>631</v>
      </c>
      <c r="Q2675" s="220" t="s">
        <v>295</v>
      </c>
      <c r="R2675" s="220" t="s">
        <v>302</v>
      </c>
      <c r="S2675" s="221" t="b">
        <v>0</v>
      </c>
      <c r="V2675" s="222">
        <v>43264</v>
      </c>
      <c r="W2675" s="220" t="s">
        <v>295</v>
      </c>
      <c r="X2675"/>
      <c r="Z2675" s="220" t="s">
        <v>295</v>
      </c>
      <c r="AC2675" s="220" t="s">
        <v>3080</v>
      </c>
      <c r="AE2675" s="220" t="s">
        <v>257</v>
      </c>
      <c r="AF2675" s="220" t="s">
        <v>295</v>
      </c>
      <c r="AG2675" s="220" t="s">
        <v>2884</v>
      </c>
      <c r="AH2675" s="222">
        <v>43552</v>
      </c>
      <c r="AI2675" s="220" t="s">
        <v>4935</v>
      </c>
      <c r="AJ2675" s="151" t="str">
        <f t="shared" si="41"/>
        <v>FS</v>
      </c>
      <c r="AK2675" s="151" t="b">
        <f>ISNUMBER(SEARCH("IRT",Table1[[#This Row],[Current_Status]]))</f>
        <v>0</v>
      </c>
      <c r="AL2675" s="152">
        <f>YEAR(Table1[[#This Row],[Project_Initiated]])</f>
        <v>2018</v>
      </c>
      <c r="AM2675" s="87">
        <v>43815</v>
      </c>
      <c r="AN2675" s="87" t="str">
        <f>IF(AND(Table1[[#This Row],[Completed Date]]&gt;="07/01/2019"+0,Table1[[#This Row],[Completed Date]]&lt;="6/30/2020"+0),"FY 19-20",IF(AND(Table1[[#This Row],[Completed Date]]&gt;="07/01/2018"+0,Table1[[#This Row],[Completed Date]]&lt;="6/30/2019"+0),"FY 18-19",""))</f>
        <v>FY 18-19</v>
      </c>
      <c r="AO2675" s="152" t="str">
        <f>IFERROR(FIND("R",Table1[[#This Row],[FS_Priority]]),"")</f>
        <v/>
      </c>
    </row>
    <row r="2676" spans="1:41" x14ac:dyDescent="0.25">
      <c r="A2676" s="220" t="s">
        <v>888</v>
      </c>
      <c r="B2676" s="220" t="s">
        <v>295</v>
      </c>
      <c r="C2676" s="220" t="s">
        <v>888</v>
      </c>
      <c r="D2676" s="221" t="b">
        <v>0</v>
      </c>
      <c r="E2676" s="220" t="s">
        <v>215</v>
      </c>
      <c r="F2676" s="220" t="s">
        <v>3626</v>
      </c>
      <c r="G2676" s="220" t="s">
        <v>889</v>
      </c>
      <c r="H2676" s="220" t="s">
        <v>550</v>
      </c>
      <c r="I2676" s="220" t="s">
        <v>4254</v>
      </c>
      <c r="J2676" s="220" t="s">
        <v>2854</v>
      </c>
      <c r="K2676" s="220" t="s">
        <v>4842</v>
      </c>
      <c r="L2676" s="220" t="s">
        <v>518</v>
      </c>
      <c r="M2676" s="220" t="s">
        <v>4255</v>
      </c>
      <c r="N2676" s="220" t="s">
        <v>295</v>
      </c>
      <c r="O2676" s="220" t="s">
        <v>263</v>
      </c>
      <c r="Q2676" s="220" t="s">
        <v>295</v>
      </c>
      <c r="R2676" s="220" t="s">
        <v>295</v>
      </c>
      <c r="S2676" s="221" t="b">
        <v>0</v>
      </c>
      <c r="V2676" s="222">
        <v>43265</v>
      </c>
      <c r="W2676" s="220" t="s">
        <v>295</v>
      </c>
      <c r="X2676"/>
      <c r="Z2676" s="220" t="s">
        <v>295</v>
      </c>
      <c r="AC2676" s="220" t="s">
        <v>890</v>
      </c>
      <c r="AE2676" s="220" t="s">
        <v>295</v>
      </c>
      <c r="AF2676" s="220" t="s">
        <v>295</v>
      </c>
      <c r="AG2676" s="220" t="s">
        <v>2883</v>
      </c>
      <c r="AH2676" s="222">
        <v>43292</v>
      </c>
      <c r="AI2676" s="220" t="s">
        <v>4932</v>
      </c>
      <c r="AJ2676" s="151" t="str">
        <f t="shared" si="41"/>
        <v>FS</v>
      </c>
      <c r="AK2676" s="151" t="b">
        <f>ISNUMBER(SEARCH("IRT",Table1[[#This Row],[Current_Status]]))</f>
        <v>0</v>
      </c>
      <c r="AL2676" s="152">
        <f>YEAR(Table1[[#This Row],[Project_Initiated]])</f>
        <v>2018</v>
      </c>
      <c r="AM2676" s="87">
        <v>43815</v>
      </c>
      <c r="AN2676" s="87" t="str">
        <f>IF(AND(Table1[[#This Row],[Completed Date]]&gt;="07/01/2019"+0,Table1[[#This Row],[Completed Date]]&lt;="6/30/2020"+0),"FY 19-20",IF(AND(Table1[[#This Row],[Completed Date]]&gt;="07/01/2018"+0,Table1[[#This Row],[Completed Date]]&lt;="6/30/2019"+0),"FY 18-19",""))</f>
        <v>FY 18-19</v>
      </c>
      <c r="AO2676" s="152" t="str">
        <f>IFERROR(FIND("R",Table1[[#This Row],[FS_Priority]]),"")</f>
        <v/>
      </c>
    </row>
    <row r="2677" spans="1:41" x14ac:dyDescent="0.25">
      <c r="A2677" s="220" t="s">
        <v>892</v>
      </c>
      <c r="B2677" s="220" t="s">
        <v>295</v>
      </c>
      <c r="C2677" s="220" t="s">
        <v>892</v>
      </c>
      <c r="D2677" s="221" t="b">
        <v>0</v>
      </c>
      <c r="E2677" s="220" t="s">
        <v>2819</v>
      </c>
      <c r="F2677" s="220" t="s">
        <v>3624</v>
      </c>
      <c r="G2677" s="220" t="s">
        <v>295</v>
      </c>
      <c r="H2677" s="220" t="s">
        <v>75</v>
      </c>
      <c r="I2677" s="220" t="s">
        <v>4252</v>
      </c>
      <c r="J2677" s="220" t="s">
        <v>2838</v>
      </c>
      <c r="K2677" s="220" t="s">
        <v>295</v>
      </c>
      <c r="L2677" s="220" t="s">
        <v>295</v>
      </c>
      <c r="M2677" s="220" t="s">
        <v>4253</v>
      </c>
      <c r="N2677" s="220" t="s">
        <v>295</v>
      </c>
      <c r="O2677" s="220" t="s">
        <v>263</v>
      </c>
      <c r="Q2677" s="220" t="s">
        <v>295</v>
      </c>
      <c r="R2677" s="220" t="s">
        <v>302</v>
      </c>
      <c r="S2677" s="221" t="b">
        <v>0</v>
      </c>
      <c r="V2677" s="222">
        <v>43267</v>
      </c>
      <c r="W2677" s="220" t="s">
        <v>295</v>
      </c>
      <c r="X2677"/>
      <c r="Z2677" s="220" t="s">
        <v>295</v>
      </c>
      <c r="AC2677" s="220" t="s">
        <v>893</v>
      </c>
      <c r="AE2677" s="220" t="s">
        <v>263</v>
      </c>
      <c r="AF2677" s="220" t="s">
        <v>295</v>
      </c>
      <c r="AG2677" s="220" t="s">
        <v>2884</v>
      </c>
      <c r="AH2677" s="222">
        <v>43395</v>
      </c>
      <c r="AI2677" s="220" t="s">
        <v>4935</v>
      </c>
      <c r="AJ2677" s="151" t="str">
        <f t="shared" si="41"/>
        <v>FS</v>
      </c>
      <c r="AK2677" s="151" t="b">
        <f>ISNUMBER(SEARCH("IRT",Table1[[#This Row],[Current_Status]]))</f>
        <v>0</v>
      </c>
      <c r="AL2677" s="152">
        <f>YEAR(Table1[[#This Row],[Project_Initiated]])</f>
        <v>2018</v>
      </c>
      <c r="AM2677" s="87">
        <v>43815</v>
      </c>
      <c r="AN2677" s="87" t="str">
        <f>IF(AND(Table1[[#This Row],[Completed Date]]&gt;="07/01/2019"+0,Table1[[#This Row],[Completed Date]]&lt;="6/30/2020"+0),"FY 19-20",IF(AND(Table1[[#This Row],[Completed Date]]&gt;="07/01/2018"+0,Table1[[#This Row],[Completed Date]]&lt;="6/30/2019"+0),"FY 18-19",""))</f>
        <v>FY 18-19</v>
      </c>
      <c r="AO2677" s="152" t="str">
        <f>IFERROR(FIND("R",Table1[[#This Row],[FS_Priority]]),"")</f>
        <v/>
      </c>
    </row>
    <row r="2678" spans="1:41" x14ac:dyDescent="0.25">
      <c r="A2678" s="220" t="s">
        <v>420</v>
      </c>
      <c r="B2678" s="220" t="s">
        <v>295</v>
      </c>
      <c r="C2678" s="220" t="s">
        <v>420</v>
      </c>
      <c r="D2678" s="221" t="b">
        <v>0</v>
      </c>
      <c r="E2678" s="220" t="s">
        <v>151</v>
      </c>
      <c r="F2678" s="220" t="s">
        <v>3503</v>
      </c>
      <c r="G2678" s="220" t="s">
        <v>2799</v>
      </c>
      <c r="H2678" s="220" t="s">
        <v>895</v>
      </c>
      <c r="I2678" s="220" t="s">
        <v>295</v>
      </c>
      <c r="J2678" s="220" t="s">
        <v>2851</v>
      </c>
      <c r="K2678" s="220" t="s">
        <v>4035</v>
      </c>
      <c r="L2678" s="220" t="s">
        <v>153</v>
      </c>
      <c r="M2678" s="220" t="s">
        <v>4041</v>
      </c>
      <c r="N2678" s="220" t="s">
        <v>295</v>
      </c>
      <c r="O2678" s="220" t="s">
        <v>243</v>
      </c>
      <c r="Q2678" s="220" t="s">
        <v>401</v>
      </c>
      <c r="R2678" s="220" t="s">
        <v>295</v>
      </c>
      <c r="S2678" s="221" t="b">
        <v>0</v>
      </c>
      <c r="V2678" s="222">
        <v>43276</v>
      </c>
      <c r="W2678" s="220" t="s">
        <v>295</v>
      </c>
      <c r="X2678"/>
      <c r="Z2678" s="220" t="s">
        <v>295</v>
      </c>
      <c r="AC2678" s="220" t="s">
        <v>624</v>
      </c>
      <c r="AE2678" s="220" t="s">
        <v>243</v>
      </c>
      <c r="AF2678" s="220" t="s">
        <v>295</v>
      </c>
      <c r="AG2678" s="220" t="s">
        <v>624</v>
      </c>
      <c r="AH2678" s="222">
        <v>43344</v>
      </c>
      <c r="AI2678" s="220" t="s">
        <v>4932</v>
      </c>
      <c r="AJ2678" s="151" t="str">
        <f t="shared" si="41"/>
        <v>FS</v>
      </c>
      <c r="AK2678" s="151" t="b">
        <f>ISNUMBER(SEARCH("IRT",Table1[[#This Row],[Current_Status]]))</f>
        <v>0</v>
      </c>
      <c r="AL2678" s="152">
        <f>YEAR(Table1[[#This Row],[Project_Initiated]])</f>
        <v>2018</v>
      </c>
      <c r="AM2678" s="87">
        <v>43815</v>
      </c>
      <c r="AN2678" s="87" t="str">
        <f>IF(AND(Table1[[#This Row],[Completed Date]]&gt;="07/01/2019"+0,Table1[[#This Row],[Completed Date]]&lt;="6/30/2020"+0),"FY 19-20",IF(AND(Table1[[#This Row],[Completed Date]]&gt;="07/01/2018"+0,Table1[[#This Row],[Completed Date]]&lt;="6/30/2019"+0),"FY 18-19",""))</f>
        <v>FY 18-19</v>
      </c>
      <c r="AO2678" s="152" t="str">
        <f>IFERROR(FIND("R",Table1[[#This Row],[FS_Priority]]),"")</f>
        <v/>
      </c>
    </row>
    <row r="2679" spans="1:41" x14ac:dyDescent="0.25">
      <c r="A2679" s="220" t="s">
        <v>896</v>
      </c>
      <c r="B2679" s="220" t="s">
        <v>295</v>
      </c>
      <c r="C2679" s="220" t="s">
        <v>896</v>
      </c>
      <c r="D2679" s="221" t="b">
        <v>0</v>
      </c>
      <c r="E2679" s="220" t="s">
        <v>141</v>
      </c>
      <c r="F2679" s="220" t="s">
        <v>3388</v>
      </c>
      <c r="G2679" s="220" t="s">
        <v>295</v>
      </c>
      <c r="H2679" s="220" t="s">
        <v>529</v>
      </c>
      <c r="I2679" s="220" t="s">
        <v>197</v>
      </c>
      <c r="J2679" s="220" t="s">
        <v>2838</v>
      </c>
      <c r="K2679" s="220" t="s">
        <v>3951</v>
      </c>
      <c r="L2679" s="220" t="s">
        <v>381</v>
      </c>
      <c r="M2679" s="220" t="s">
        <v>3954</v>
      </c>
      <c r="N2679" s="220" t="s">
        <v>295</v>
      </c>
      <c r="O2679" s="220" t="s">
        <v>243</v>
      </c>
      <c r="Q2679" s="220" t="s">
        <v>305</v>
      </c>
      <c r="R2679" s="220" t="s">
        <v>295</v>
      </c>
      <c r="S2679" s="221" t="b">
        <v>0</v>
      </c>
      <c r="V2679" s="222">
        <v>43276</v>
      </c>
      <c r="W2679" s="220" t="s">
        <v>295</v>
      </c>
      <c r="X2679"/>
      <c r="Z2679" s="220" t="s">
        <v>295</v>
      </c>
      <c r="AC2679" s="220" t="s">
        <v>624</v>
      </c>
      <c r="AE2679" s="220" t="s">
        <v>243</v>
      </c>
      <c r="AF2679" s="220" t="s">
        <v>295</v>
      </c>
      <c r="AG2679" s="220" t="s">
        <v>624</v>
      </c>
      <c r="AH2679" s="222">
        <v>43395</v>
      </c>
      <c r="AI2679" s="220" t="s">
        <v>4932</v>
      </c>
      <c r="AJ2679" s="151" t="str">
        <f t="shared" si="41"/>
        <v>FS</v>
      </c>
      <c r="AK2679" s="151" t="b">
        <f>ISNUMBER(SEARCH("IRT",Table1[[#This Row],[Current_Status]]))</f>
        <v>0</v>
      </c>
      <c r="AL2679" s="152">
        <f>YEAR(Table1[[#This Row],[Project_Initiated]])</f>
        <v>2018</v>
      </c>
      <c r="AM2679" s="87">
        <v>43815</v>
      </c>
      <c r="AN2679" s="87" t="str">
        <f>IF(AND(Table1[[#This Row],[Completed Date]]&gt;="07/01/2019"+0,Table1[[#This Row],[Completed Date]]&lt;="6/30/2020"+0),"FY 19-20",IF(AND(Table1[[#This Row],[Completed Date]]&gt;="07/01/2018"+0,Table1[[#This Row],[Completed Date]]&lt;="6/30/2019"+0),"FY 18-19",""))</f>
        <v>FY 18-19</v>
      </c>
      <c r="AO2679" s="152" t="str">
        <f>IFERROR(FIND("R",Table1[[#This Row],[FS_Priority]]),"")</f>
        <v/>
      </c>
    </row>
    <row r="2680" spans="1:41" x14ac:dyDescent="0.25">
      <c r="A2680" s="220" t="s">
        <v>897</v>
      </c>
      <c r="B2680" s="220" t="s">
        <v>295</v>
      </c>
      <c r="C2680" s="220" t="s">
        <v>897</v>
      </c>
      <c r="D2680" s="221" t="b">
        <v>0</v>
      </c>
      <c r="E2680" s="220" t="s">
        <v>526</v>
      </c>
      <c r="F2680" s="220" t="s">
        <v>3597</v>
      </c>
      <c r="G2680" s="220" t="s">
        <v>295</v>
      </c>
      <c r="H2680" s="220" t="s">
        <v>4444</v>
      </c>
      <c r="I2680" s="220" t="s">
        <v>295</v>
      </c>
      <c r="J2680" s="220" t="s">
        <v>2838</v>
      </c>
      <c r="K2680" s="220" t="s">
        <v>4208</v>
      </c>
      <c r="L2680" s="220" t="s">
        <v>203</v>
      </c>
      <c r="M2680" s="220" t="s">
        <v>4209</v>
      </c>
      <c r="N2680" s="220" t="s">
        <v>295</v>
      </c>
      <c r="O2680" s="220" t="s">
        <v>263</v>
      </c>
      <c r="Q2680" s="220" t="s">
        <v>295</v>
      </c>
      <c r="R2680" s="220" t="s">
        <v>302</v>
      </c>
      <c r="S2680" s="221" t="b">
        <v>0</v>
      </c>
      <c r="V2680" s="222">
        <v>43277</v>
      </c>
      <c r="W2680" s="220" t="s">
        <v>295</v>
      </c>
      <c r="X2680"/>
      <c r="Z2680" s="220" t="s">
        <v>295</v>
      </c>
      <c r="AC2680" s="220" t="s">
        <v>898</v>
      </c>
      <c r="AD2680" s="167"/>
      <c r="AE2680" s="220" t="s">
        <v>263</v>
      </c>
      <c r="AF2680" s="220" t="s">
        <v>295</v>
      </c>
      <c r="AG2680" s="220" t="s">
        <v>2884</v>
      </c>
      <c r="AH2680" s="223">
        <v>43314</v>
      </c>
      <c r="AI2680" s="220" t="s">
        <v>4935</v>
      </c>
      <c r="AJ2680" s="151" t="str">
        <f t="shared" si="41"/>
        <v>FS</v>
      </c>
      <c r="AK2680" s="151" t="b">
        <f>ISNUMBER(SEARCH("IRT",Table1[[#This Row],[Current_Status]]))</f>
        <v>0</v>
      </c>
      <c r="AL2680" s="152">
        <f>YEAR(Table1[[#This Row],[Project_Initiated]])</f>
        <v>2018</v>
      </c>
      <c r="AM2680" s="87">
        <v>43815</v>
      </c>
      <c r="AN2680" s="87" t="str">
        <f>IF(AND(Table1[[#This Row],[Completed Date]]&gt;="07/01/2019"+0,Table1[[#This Row],[Completed Date]]&lt;="6/30/2020"+0),"FY 19-20",IF(AND(Table1[[#This Row],[Completed Date]]&gt;="07/01/2018"+0,Table1[[#This Row],[Completed Date]]&lt;="6/30/2019"+0),"FY 18-19",""))</f>
        <v>FY 18-19</v>
      </c>
      <c r="AO2680" s="152" t="str">
        <f>IFERROR(FIND("R",Table1[[#This Row],[FS_Priority]]),"")</f>
        <v/>
      </c>
    </row>
    <row r="2681" spans="1:41" x14ac:dyDescent="0.25">
      <c r="A2681" s="220" t="s">
        <v>345</v>
      </c>
      <c r="B2681" s="220" t="s">
        <v>295</v>
      </c>
      <c r="C2681" s="220" t="s">
        <v>345</v>
      </c>
      <c r="D2681" s="221" t="b">
        <v>0</v>
      </c>
      <c r="E2681" s="220" t="s">
        <v>4804</v>
      </c>
      <c r="F2681" s="220" t="s">
        <v>3285</v>
      </c>
      <c r="G2681" s="220" t="s">
        <v>304</v>
      </c>
      <c r="H2681" s="220" t="s">
        <v>3812</v>
      </c>
      <c r="I2681" s="220" t="s">
        <v>295</v>
      </c>
      <c r="J2681" s="220" t="s">
        <v>2854</v>
      </c>
      <c r="K2681" s="220" t="s">
        <v>3793</v>
      </c>
      <c r="L2681" s="220" t="s">
        <v>332</v>
      </c>
      <c r="M2681" s="220" t="s">
        <v>3813</v>
      </c>
      <c r="N2681" s="220" t="s">
        <v>295</v>
      </c>
      <c r="O2681" s="220" t="s">
        <v>257</v>
      </c>
      <c r="Q2681" s="220" t="s">
        <v>327</v>
      </c>
      <c r="R2681" s="220" t="s">
        <v>295</v>
      </c>
      <c r="S2681" s="221" t="b">
        <v>0</v>
      </c>
      <c r="V2681" s="222">
        <v>43277</v>
      </c>
      <c r="W2681" s="220" t="s">
        <v>295</v>
      </c>
      <c r="X2681"/>
      <c r="Z2681" s="220" t="s">
        <v>295</v>
      </c>
      <c r="AC2681" s="220" t="s">
        <v>900</v>
      </c>
      <c r="AD2681" s="222">
        <v>43341</v>
      </c>
      <c r="AE2681" s="220" t="s">
        <v>257</v>
      </c>
      <c r="AF2681" s="220" t="s">
        <v>295</v>
      </c>
      <c r="AG2681" s="220" t="s">
        <v>2884</v>
      </c>
      <c r="AH2681" s="223">
        <v>43437</v>
      </c>
      <c r="AI2681" s="220" t="s">
        <v>4932</v>
      </c>
      <c r="AJ2681" s="151" t="str">
        <f t="shared" si="41"/>
        <v>FS</v>
      </c>
      <c r="AK2681" s="151" t="b">
        <f>ISNUMBER(SEARCH("IRT",Table1[[#This Row],[Current_Status]]))</f>
        <v>0</v>
      </c>
      <c r="AL2681" s="152">
        <f>YEAR(Table1[[#This Row],[Project_Initiated]])</f>
        <v>2018</v>
      </c>
      <c r="AM2681" s="87">
        <v>43815</v>
      </c>
      <c r="AN2681" s="87" t="str">
        <f>IF(AND(Table1[[#This Row],[Completed Date]]&gt;="07/01/2019"+0,Table1[[#This Row],[Completed Date]]&lt;="6/30/2020"+0),"FY 19-20",IF(AND(Table1[[#This Row],[Completed Date]]&gt;="07/01/2018"+0,Table1[[#This Row],[Completed Date]]&lt;="6/30/2019"+0),"FY 18-19",""))</f>
        <v>FY 18-19</v>
      </c>
      <c r="AO2681" s="152" t="str">
        <f>IFERROR(FIND("R",Table1[[#This Row],[FS_Priority]]),"")</f>
        <v/>
      </c>
    </row>
    <row r="2682" spans="1:41" x14ac:dyDescent="0.25">
      <c r="A2682" s="220" t="s">
        <v>298</v>
      </c>
      <c r="B2682" s="220" t="s">
        <v>295</v>
      </c>
      <c r="C2682" s="220" t="s">
        <v>298</v>
      </c>
      <c r="D2682" s="221" t="b">
        <v>0</v>
      </c>
      <c r="E2682" s="220" t="s">
        <v>21</v>
      </c>
      <c r="F2682" s="220" t="s">
        <v>3245</v>
      </c>
      <c r="G2682" s="220" t="s">
        <v>299</v>
      </c>
      <c r="H2682" s="220" t="s">
        <v>331</v>
      </c>
      <c r="I2682" s="220" t="s">
        <v>295</v>
      </c>
      <c r="J2682" s="220" t="s">
        <v>3773</v>
      </c>
      <c r="K2682" s="220" t="s">
        <v>3774</v>
      </c>
      <c r="L2682" s="220" t="s">
        <v>4821</v>
      </c>
      <c r="M2682" s="220" t="s">
        <v>3775</v>
      </c>
      <c r="N2682" s="220" t="s">
        <v>295</v>
      </c>
      <c r="O2682" s="220" t="s">
        <v>263</v>
      </c>
      <c r="Q2682" s="220" t="s">
        <v>295</v>
      </c>
      <c r="R2682" s="220" t="s">
        <v>295</v>
      </c>
      <c r="S2682" s="221" t="b">
        <v>0</v>
      </c>
      <c r="V2682" s="222">
        <v>43277</v>
      </c>
      <c r="W2682" s="220" t="s">
        <v>295</v>
      </c>
      <c r="X2682"/>
      <c r="Z2682" s="220" t="s">
        <v>295</v>
      </c>
      <c r="AC2682" s="220" t="s">
        <v>2952</v>
      </c>
      <c r="AE2682" s="220" t="s">
        <v>257</v>
      </c>
      <c r="AF2682" s="220" t="s">
        <v>295</v>
      </c>
      <c r="AG2682" s="220" t="s">
        <v>2883</v>
      </c>
      <c r="AH2682" s="222">
        <v>43497</v>
      </c>
      <c r="AI2682" s="220" t="s">
        <v>4932</v>
      </c>
      <c r="AJ2682" s="151" t="str">
        <f t="shared" si="41"/>
        <v>FS</v>
      </c>
      <c r="AK2682" s="151" t="b">
        <f>ISNUMBER(SEARCH("IRT",Table1[[#This Row],[Current_Status]]))</f>
        <v>0</v>
      </c>
      <c r="AL2682" s="152">
        <f>YEAR(Table1[[#This Row],[Project_Initiated]])</f>
        <v>2018</v>
      </c>
      <c r="AM2682" s="87">
        <v>43815</v>
      </c>
      <c r="AN2682" s="87" t="str">
        <f>IF(AND(Table1[[#This Row],[Completed Date]]&gt;="07/01/2019"+0,Table1[[#This Row],[Completed Date]]&lt;="6/30/2020"+0),"FY 19-20",IF(AND(Table1[[#This Row],[Completed Date]]&gt;="07/01/2018"+0,Table1[[#This Row],[Completed Date]]&lt;="6/30/2019"+0),"FY 18-19",""))</f>
        <v>FY 18-19</v>
      </c>
      <c r="AO2682" s="152" t="str">
        <f>IFERROR(FIND("R",Table1[[#This Row],[FS_Priority]]),"")</f>
        <v/>
      </c>
    </row>
    <row r="2683" spans="1:41" x14ac:dyDescent="0.25">
      <c r="A2683" s="220" t="s">
        <v>901</v>
      </c>
      <c r="B2683" s="220" t="s">
        <v>295</v>
      </c>
      <c r="C2683" s="220" t="s">
        <v>901</v>
      </c>
      <c r="D2683" s="221" t="b">
        <v>0</v>
      </c>
      <c r="E2683" s="220" t="s">
        <v>211</v>
      </c>
      <c r="F2683" s="220" t="s">
        <v>3613</v>
      </c>
      <c r="G2683" s="220" t="s">
        <v>295</v>
      </c>
      <c r="H2683" s="220" t="s">
        <v>542</v>
      </c>
      <c r="I2683" s="220" t="s">
        <v>295</v>
      </c>
      <c r="J2683" s="220" t="s">
        <v>2838</v>
      </c>
      <c r="K2683" s="220" t="s">
        <v>4222</v>
      </c>
      <c r="L2683" s="220" t="s">
        <v>4866</v>
      </c>
      <c r="M2683" s="220" t="s">
        <v>4235</v>
      </c>
      <c r="N2683" s="220" t="s">
        <v>295</v>
      </c>
      <c r="O2683" s="220" t="s">
        <v>243</v>
      </c>
      <c r="Q2683" s="220" t="s">
        <v>326</v>
      </c>
      <c r="R2683" s="220" t="s">
        <v>295</v>
      </c>
      <c r="S2683" s="221" t="b">
        <v>1</v>
      </c>
      <c r="V2683" s="222">
        <v>43279</v>
      </c>
      <c r="W2683" s="220" t="s">
        <v>295</v>
      </c>
      <c r="X2683"/>
      <c r="Z2683" s="220" t="s">
        <v>295</v>
      </c>
      <c r="AC2683" s="220" t="s">
        <v>624</v>
      </c>
      <c r="AE2683" s="220" t="s">
        <v>243</v>
      </c>
      <c r="AF2683" s="220" t="s">
        <v>295</v>
      </c>
      <c r="AG2683" s="220" t="s">
        <v>624</v>
      </c>
      <c r="AH2683" s="222">
        <v>43383</v>
      </c>
      <c r="AI2683" s="220" t="s">
        <v>4932</v>
      </c>
      <c r="AJ2683" s="151" t="str">
        <f t="shared" si="41"/>
        <v>FS</v>
      </c>
      <c r="AK2683" s="151" t="b">
        <f>ISNUMBER(SEARCH("IRT",Table1[[#This Row],[Current_Status]]))</f>
        <v>0</v>
      </c>
      <c r="AL2683" s="152">
        <f>YEAR(Table1[[#This Row],[Project_Initiated]])</f>
        <v>2018</v>
      </c>
      <c r="AM2683" s="87">
        <v>43815</v>
      </c>
      <c r="AN2683" s="87" t="str">
        <f>IF(AND(Table1[[#This Row],[Completed Date]]&gt;="07/01/2019"+0,Table1[[#This Row],[Completed Date]]&lt;="6/30/2020"+0),"FY 19-20",IF(AND(Table1[[#This Row],[Completed Date]]&gt;="07/01/2018"+0,Table1[[#This Row],[Completed Date]]&lt;="6/30/2019"+0),"FY 18-19",""))</f>
        <v>FY 18-19</v>
      </c>
      <c r="AO2683" s="152" t="str">
        <f>IFERROR(FIND("R",Table1[[#This Row],[FS_Priority]]),"")</f>
        <v/>
      </c>
    </row>
    <row r="2684" spans="1:41" x14ac:dyDescent="0.25">
      <c r="A2684" s="220" t="s">
        <v>421</v>
      </c>
      <c r="B2684" s="220" t="s">
        <v>295</v>
      </c>
      <c r="C2684" s="220" t="s">
        <v>421</v>
      </c>
      <c r="D2684" s="221" t="b">
        <v>0</v>
      </c>
      <c r="E2684" s="220" t="s">
        <v>151</v>
      </c>
      <c r="F2684" s="220" t="s">
        <v>3504</v>
      </c>
      <c r="G2684" s="220" t="s">
        <v>403</v>
      </c>
      <c r="H2684" s="220" t="s">
        <v>525</v>
      </c>
      <c r="I2684" s="220" t="s">
        <v>4092</v>
      </c>
      <c r="J2684" s="220" t="s">
        <v>2838</v>
      </c>
      <c r="K2684" s="220" t="s">
        <v>4035</v>
      </c>
      <c r="L2684" s="220" t="s">
        <v>153</v>
      </c>
      <c r="M2684" s="220" t="s">
        <v>4036</v>
      </c>
      <c r="N2684" s="220" t="s">
        <v>295</v>
      </c>
      <c r="O2684" s="220" t="s">
        <v>263</v>
      </c>
      <c r="Q2684" s="220" t="s">
        <v>422</v>
      </c>
      <c r="R2684" s="220" t="s">
        <v>295</v>
      </c>
      <c r="S2684" s="221" t="b">
        <v>0</v>
      </c>
      <c r="V2684" s="222">
        <v>43279</v>
      </c>
      <c r="W2684" s="220" t="s">
        <v>295</v>
      </c>
      <c r="X2684"/>
      <c r="Z2684" s="220" t="s">
        <v>295</v>
      </c>
      <c r="AC2684" s="220" t="s">
        <v>4452</v>
      </c>
      <c r="AE2684" s="220" t="s">
        <v>263</v>
      </c>
      <c r="AF2684" s="220" t="s">
        <v>295</v>
      </c>
      <c r="AG2684" s="220" t="s">
        <v>2884</v>
      </c>
      <c r="AH2684" s="222">
        <v>43678</v>
      </c>
      <c r="AI2684" s="220" t="s">
        <v>4932</v>
      </c>
      <c r="AJ2684" s="151" t="str">
        <f t="shared" si="41"/>
        <v>FS</v>
      </c>
      <c r="AK2684" s="151" t="b">
        <f>ISNUMBER(SEARCH("IRT",Table1[[#This Row],[Current_Status]]))</f>
        <v>0</v>
      </c>
      <c r="AL2684" s="152">
        <f>YEAR(Table1[[#This Row],[Project_Initiated]])</f>
        <v>2018</v>
      </c>
      <c r="AM2684" s="87">
        <v>43815</v>
      </c>
      <c r="AN2684" s="87" t="str">
        <f>IF(AND(Table1[[#This Row],[Completed Date]]&gt;="07/01/2019"+0,Table1[[#This Row],[Completed Date]]&lt;="6/30/2020"+0),"FY 19-20",IF(AND(Table1[[#This Row],[Completed Date]]&gt;="07/01/2018"+0,Table1[[#This Row],[Completed Date]]&lt;="6/30/2019"+0),"FY 18-19",""))</f>
        <v>FY 19-20</v>
      </c>
      <c r="AO2684" s="152" t="str">
        <f>IFERROR(FIND("R",Table1[[#This Row],[FS_Priority]]),"")</f>
        <v/>
      </c>
    </row>
    <row r="2685" spans="1:41" x14ac:dyDescent="0.25">
      <c r="A2685" s="220" t="s">
        <v>902</v>
      </c>
      <c r="B2685" s="220" t="s">
        <v>295</v>
      </c>
      <c r="C2685" s="220" t="s">
        <v>902</v>
      </c>
      <c r="D2685" s="221" t="b">
        <v>0</v>
      </c>
      <c r="E2685" s="220" t="s">
        <v>530</v>
      </c>
      <c r="F2685" s="220" t="s">
        <v>3353</v>
      </c>
      <c r="G2685" s="220" t="s">
        <v>295</v>
      </c>
      <c r="H2685" s="220" t="s">
        <v>3873</v>
      </c>
      <c r="I2685" s="220" t="s">
        <v>3943</v>
      </c>
      <c r="J2685" s="220" t="s">
        <v>2838</v>
      </c>
      <c r="K2685" s="220" t="s">
        <v>3932</v>
      </c>
      <c r="L2685" s="220" t="s">
        <v>2778</v>
      </c>
      <c r="M2685" s="220" t="s">
        <v>3944</v>
      </c>
      <c r="N2685" s="220" t="s">
        <v>295</v>
      </c>
      <c r="O2685" s="220" t="s">
        <v>243</v>
      </c>
      <c r="Q2685" s="220" t="s">
        <v>320</v>
      </c>
      <c r="R2685" s="220" t="s">
        <v>295</v>
      </c>
      <c r="S2685" s="221" t="b">
        <v>0</v>
      </c>
      <c r="V2685" s="222">
        <v>43279</v>
      </c>
      <c r="W2685" s="220" t="s">
        <v>295</v>
      </c>
      <c r="X2685"/>
      <c r="Z2685" s="220" t="s">
        <v>295</v>
      </c>
      <c r="AC2685" s="220" t="s">
        <v>624</v>
      </c>
      <c r="AE2685" s="220" t="s">
        <v>243</v>
      </c>
      <c r="AF2685" s="220" t="s">
        <v>295</v>
      </c>
      <c r="AG2685" s="220" t="s">
        <v>624</v>
      </c>
      <c r="AH2685" s="222">
        <v>43395</v>
      </c>
      <c r="AI2685" s="220" t="s">
        <v>4932</v>
      </c>
      <c r="AJ2685" s="151" t="str">
        <f t="shared" si="41"/>
        <v>FS</v>
      </c>
      <c r="AK2685" s="151" t="b">
        <f>ISNUMBER(SEARCH("IRT",Table1[[#This Row],[Current_Status]]))</f>
        <v>0</v>
      </c>
      <c r="AL2685" s="152">
        <f>YEAR(Table1[[#This Row],[Project_Initiated]])</f>
        <v>2018</v>
      </c>
      <c r="AM2685" s="87">
        <v>43815</v>
      </c>
      <c r="AN2685" s="87" t="str">
        <f>IF(AND(Table1[[#This Row],[Completed Date]]&gt;="07/01/2019"+0,Table1[[#This Row],[Completed Date]]&lt;="6/30/2020"+0),"FY 19-20",IF(AND(Table1[[#This Row],[Completed Date]]&gt;="07/01/2018"+0,Table1[[#This Row],[Completed Date]]&lt;="6/30/2019"+0),"FY 18-19",""))</f>
        <v>FY 18-19</v>
      </c>
      <c r="AO2685" s="152" t="str">
        <f>IFERROR(FIND("R",Table1[[#This Row],[FS_Priority]]),"")</f>
        <v/>
      </c>
    </row>
    <row r="2686" spans="1:41" x14ac:dyDescent="0.25">
      <c r="A2686" s="220" t="s">
        <v>903</v>
      </c>
      <c r="B2686" s="220" t="s">
        <v>295</v>
      </c>
      <c r="C2686" s="220" t="s">
        <v>903</v>
      </c>
      <c r="D2686" s="221" t="b">
        <v>0</v>
      </c>
      <c r="E2686" s="220" t="s">
        <v>151</v>
      </c>
      <c r="F2686" s="220" t="s">
        <v>3439</v>
      </c>
      <c r="G2686" s="220" t="s">
        <v>295</v>
      </c>
      <c r="H2686" s="220" t="s">
        <v>480</v>
      </c>
      <c r="I2686" s="220" t="s">
        <v>309</v>
      </c>
      <c r="J2686" s="220" t="s">
        <v>2838</v>
      </c>
      <c r="K2686" s="220" t="s">
        <v>4035</v>
      </c>
      <c r="L2686" s="220" t="s">
        <v>153</v>
      </c>
      <c r="M2686" s="220" t="s">
        <v>4040</v>
      </c>
      <c r="N2686" s="220" t="s">
        <v>295</v>
      </c>
      <c r="O2686" s="220" t="s">
        <v>263</v>
      </c>
      <c r="Q2686" s="220" t="s">
        <v>295</v>
      </c>
      <c r="R2686" s="220" t="s">
        <v>442</v>
      </c>
      <c r="S2686" s="221" t="b">
        <v>0</v>
      </c>
      <c r="V2686" s="222">
        <v>42927</v>
      </c>
      <c r="W2686" s="220" t="s">
        <v>295</v>
      </c>
      <c r="X2686"/>
      <c r="Z2686" s="220" t="s">
        <v>295</v>
      </c>
      <c r="AC2686" s="220" t="s">
        <v>904</v>
      </c>
      <c r="AE2686" s="220" t="s">
        <v>583</v>
      </c>
      <c r="AF2686" s="220" t="s">
        <v>295</v>
      </c>
      <c r="AG2686" s="220" t="s">
        <v>2884</v>
      </c>
      <c r="AH2686" s="222">
        <v>43292</v>
      </c>
      <c r="AI2686" s="220" t="s">
        <v>4935</v>
      </c>
      <c r="AJ2686" s="151" t="str">
        <f t="shared" si="41"/>
        <v>FS</v>
      </c>
      <c r="AK2686" s="151" t="b">
        <f>ISNUMBER(SEARCH("IRT",Table1[[#This Row],[Current_Status]]))</f>
        <v>0</v>
      </c>
      <c r="AL2686" s="152">
        <f>YEAR(Table1[[#This Row],[Project_Initiated]])</f>
        <v>2017</v>
      </c>
      <c r="AM2686" s="87">
        <v>43815</v>
      </c>
      <c r="AN2686" s="87" t="str">
        <f>IF(AND(Table1[[#This Row],[Completed Date]]&gt;="07/01/2019"+0,Table1[[#This Row],[Completed Date]]&lt;="6/30/2020"+0),"FY 19-20",IF(AND(Table1[[#This Row],[Completed Date]]&gt;="07/01/2018"+0,Table1[[#This Row],[Completed Date]]&lt;="6/30/2019"+0),"FY 18-19",""))</f>
        <v>FY 18-19</v>
      </c>
      <c r="AO2686" s="152" t="str">
        <f>IFERROR(FIND("R",Table1[[#This Row],[FS_Priority]]),"")</f>
        <v/>
      </c>
    </row>
    <row r="2687" spans="1:41" x14ac:dyDescent="0.25">
      <c r="A2687" s="220" t="s">
        <v>905</v>
      </c>
      <c r="B2687" s="220" t="s">
        <v>295</v>
      </c>
      <c r="C2687" s="220" t="s">
        <v>905</v>
      </c>
      <c r="D2687" s="221" t="b">
        <v>0</v>
      </c>
      <c r="E2687" s="220" t="s">
        <v>141</v>
      </c>
      <c r="F2687" s="220" t="s">
        <v>3361</v>
      </c>
      <c r="G2687" s="220" t="s">
        <v>295</v>
      </c>
      <c r="H2687" s="220" t="s">
        <v>256</v>
      </c>
      <c r="I2687" s="220" t="s">
        <v>3983</v>
      </c>
      <c r="J2687" s="220" t="s">
        <v>2838</v>
      </c>
      <c r="K2687" s="220" t="s">
        <v>3951</v>
      </c>
      <c r="L2687" s="220" t="s">
        <v>381</v>
      </c>
      <c r="M2687" s="220" t="s">
        <v>3971</v>
      </c>
      <c r="N2687" s="220" t="s">
        <v>295</v>
      </c>
      <c r="O2687" s="220" t="s">
        <v>243</v>
      </c>
      <c r="Q2687" s="220" t="s">
        <v>295</v>
      </c>
      <c r="R2687" s="220" t="s">
        <v>698</v>
      </c>
      <c r="S2687" s="221" t="b">
        <v>0</v>
      </c>
      <c r="V2687" s="222">
        <v>42941</v>
      </c>
      <c r="W2687" s="220" t="s">
        <v>295</v>
      </c>
      <c r="X2687"/>
      <c r="Z2687" s="220" t="s">
        <v>295</v>
      </c>
      <c r="AC2687" s="220" t="s">
        <v>295</v>
      </c>
      <c r="AE2687" s="220" t="s">
        <v>257</v>
      </c>
      <c r="AF2687" s="220" t="s">
        <v>295</v>
      </c>
      <c r="AG2687" s="220" t="s">
        <v>2884</v>
      </c>
      <c r="AH2687" s="222">
        <v>43367</v>
      </c>
      <c r="AI2687" s="220" t="s">
        <v>4939</v>
      </c>
      <c r="AJ2687" s="151" t="str">
        <f t="shared" si="41"/>
        <v>FS</v>
      </c>
      <c r="AK2687" s="151" t="b">
        <f>ISNUMBER(SEARCH("IRT",Table1[[#This Row],[Current_Status]]))</f>
        <v>0</v>
      </c>
      <c r="AL2687" s="152">
        <f>YEAR(Table1[[#This Row],[Project_Initiated]])</f>
        <v>2017</v>
      </c>
      <c r="AM2687" s="87">
        <v>43815</v>
      </c>
      <c r="AN2687" s="87" t="str">
        <f>IF(AND(Table1[[#This Row],[Completed Date]]&gt;="07/01/2019"+0,Table1[[#This Row],[Completed Date]]&lt;="6/30/2020"+0),"FY 19-20",IF(AND(Table1[[#This Row],[Completed Date]]&gt;="07/01/2018"+0,Table1[[#This Row],[Completed Date]]&lt;="6/30/2019"+0),"FY 18-19",""))</f>
        <v>FY 18-19</v>
      </c>
      <c r="AO2687" s="152" t="str">
        <f>IFERROR(FIND("R",Table1[[#This Row],[FS_Priority]]),"")</f>
        <v/>
      </c>
    </row>
    <row r="2688" spans="1:41" x14ac:dyDescent="0.25">
      <c r="A2688" s="220" t="s">
        <v>907</v>
      </c>
      <c r="B2688" s="220" t="s">
        <v>295</v>
      </c>
      <c r="C2688" s="220" t="s">
        <v>907</v>
      </c>
      <c r="D2688" s="221" t="b">
        <v>0</v>
      </c>
      <c r="E2688" s="220" t="s">
        <v>211</v>
      </c>
      <c r="F2688" s="220" t="s">
        <v>908</v>
      </c>
      <c r="G2688" s="220" t="s">
        <v>295</v>
      </c>
      <c r="H2688" s="220" t="s">
        <v>542</v>
      </c>
      <c r="I2688" s="220" t="s">
        <v>4221</v>
      </c>
      <c r="J2688" s="220" t="s">
        <v>2838</v>
      </c>
      <c r="K2688" s="220" t="s">
        <v>4222</v>
      </c>
      <c r="L2688" s="220" t="s">
        <v>4866</v>
      </c>
      <c r="M2688" s="220" t="s">
        <v>4223</v>
      </c>
      <c r="N2688" s="220" t="s">
        <v>295</v>
      </c>
      <c r="O2688" s="220" t="s">
        <v>263</v>
      </c>
      <c r="Q2688" s="220" t="s">
        <v>295</v>
      </c>
      <c r="R2688" s="220" t="s">
        <v>295</v>
      </c>
      <c r="S2688" s="221" t="b">
        <v>0</v>
      </c>
      <c r="V2688" s="222">
        <v>43035</v>
      </c>
      <c r="W2688" s="220" t="s">
        <v>295</v>
      </c>
      <c r="X2688"/>
      <c r="Z2688" s="220" t="s">
        <v>295</v>
      </c>
      <c r="AC2688" s="220" t="s">
        <v>909</v>
      </c>
      <c r="AE2688" s="220" t="s">
        <v>257</v>
      </c>
      <c r="AF2688" s="220" t="s">
        <v>295</v>
      </c>
      <c r="AG2688" s="220" t="s">
        <v>2884</v>
      </c>
      <c r="AH2688" s="222">
        <v>43292</v>
      </c>
      <c r="AI2688" s="220" t="s">
        <v>4933</v>
      </c>
      <c r="AJ2688" s="151" t="str">
        <f t="shared" si="41"/>
        <v>FS</v>
      </c>
      <c r="AK2688" s="151" t="b">
        <f>ISNUMBER(SEARCH("IRT",Table1[[#This Row],[Current_Status]]))</f>
        <v>0</v>
      </c>
      <c r="AL2688" s="152">
        <f>YEAR(Table1[[#This Row],[Project_Initiated]])</f>
        <v>2017</v>
      </c>
      <c r="AM2688" s="87">
        <v>43815</v>
      </c>
      <c r="AN2688" s="87" t="str">
        <f>IF(AND(Table1[[#This Row],[Completed Date]]&gt;="07/01/2019"+0,Table1[[#This Row],[Completed Date]]&lt;="6/30/2020"+0),"FY 19-20",IF(AND(Table1[[#This Row],[Completed Date]]&gt;="07/01/2018"+0,Table1[[#This Row],[Completed Date]]&lt;="6/30/2019"+0),"FY 18-19",""))</f>
        <v>FY 18-19</v>
      </c>
      <c r="AO2688" s="152" t="str">
        <f>IFERROR(FIND("R",Table1[[#This Row],[FS_Priority]]),"")</f>
        <v/>
      </c>
    </row>
    <row r="2689" spans="1:41" x14ac:dyDescent="0.25">
      <c r="A2689" s="220" t="s">
        <v>2809</v>
      </c>
      <c r="B2689" s="220" t="s">
        <v>295</v>
      </c>
      <c r="C2689" s="220" t="s">
        <v>2809</v>
      </c>
      <c r="D2689" s="221" t="b">
        <v>0</v>
      </c>
      <c r="E2689" s="220" t="s">
        <v>189</v>
      </c>
      <c r="F2689" s="220" t="s">
        <v>3567</v>
      </c>
      <c r="G2689" s="220" t="s">
        <v>295</v>
      </c>
      <c r="H2689" s="220" t="s">
        <v>543</v>
      </c>
      <c r="I2689" s="220" t="s">
        <v>3792</v>
      </c>
      <c r="J2689" s="220" t="s">
        <v>2851</v>
      </c>
      <c r="K2689" s="220" t="s">
        <v>4164</v>
      </c>
      <c r="L2689" s="220" t="s">
        <v>487</v>
      </c>
      <c r="M2689" s="220" t="s">
        <v>4165</v>
      </c>
      <c r="N2689" s="220" t="s">
        <v>295</v>
      </c>
      <c r="O2689" s="220" t="s">
        <v>263</v>
      </c>
      <c r="Q2689" s="220" t="s">
        <v>295</v>
      </c>
      <c r="R2689" s="220" t="s">
        <v>295</v>
      </c>
      <c r="S2689" s="221" t="b">
        <v>0</v>
      </c>
      <c r="V2689" s="222">
        <v>43069</v>
      </c>
      <c r="W2689" s="220" t="s">
        <v>295</v>
      </c>
      <c r="X2689"/>
      <c r="Z2689" s="220" t="s">
        <v>295</v>
      </c>
      <c r="AC2689" s="220" t="s">
        <v>4419</v>
      </c>
      <c r="AE2689" s="220" t="s">
        <v>295</v>
      </c>
      <c r="AF2689" s="220" t="s">
        <v>295</v>
      </c>
      <c r="AG2689" s="220" t="s">
        <v>295</v>
      </c>
      <c r="AH2689" s="222">
        <v>43668</v>
      </c>
      <c r="AI2689" s="220" t="s">
        <v>4937</v>
      </c>
      <c r="AJ2689" s="151" t="str">
        <f t="shared" si="41"/>
        <v>FS</v>
      </c>
      <c r="AK2689" s="151" t="b">
        <f>ISNUMBER(SEARCH("IRT",Table1[[#This Row],[Current_Status]]))</f>
        <v>0</v>
      </c>
      <c r="AL2689" s="152">
        <f>YEAR(Table1[[#This Row],[Project_Initiated]])</f>
        <v>2017</v>
      </c>
      <c r="AM2689" s="87">
        <v>43815</v>
      </c>
      <c r="AN2689" s="87" t="str">
        <f>IF(AND(Table1[[#This Row],[Completed Date]]&gt;="07/01/2019"+0,Table1[[#This Row],[Completed Date]]&lt;="6/30/2020"+0),"FY 19-20",IF(AND(Table1[[#This Row],[Completed Date]]&gt;="07/01/2018"+0,Table1[[#This Row],[Completed Date]]&lt;="6/30/2019"+0),"FY 18-19",""))</f>
        <v>FY 19-20</v>
      </c>
      <c r="AO2689" s="152" t="str">
        <f>IFERROR(FIND("R",Table1[[#This Row],[FS_Priority]]),"")</f>
        <v/>
      </c>
    </row>
    <row r="2690" spans="1:41" x14ac:dyDescent="0.25">
      <c r="A2690" s="220" t="s">
        <v>395</v>
      </c>
      <c r="B2690" s="220" t="s">
        <v>295</v>
      </c>
      <c r="C2690" s="220" t="s">
        <v>395</v>
      </c>
      <c r="D2690" s="221" t="b">
        <v>0</v>
      </c>
      <c r="E2690" s="220" t="s">
        <v>141</v>
      </c>
      <c r="F2690" s="220" t="s">
        <v>3414</v>
      </c>
      <c r="G2690" s="220" t="s">
        <v>295</v>
      </c>
      <c r="H2690" s="220" t="s">
        <v>549</v>
      </c>
      <c r="I2690" s="220" t="s">
        <v>4007</v>
      </c>
      <c r="J2690" s="220" t="s">
        <v>2838</v>
      </c>
      <c r="K2690" s="220" t="s">
        <v>3951</v>
      </c>
      <c r="L2690" s="220" t="s">
        <v>381</v>
      </c>
      <c r="M2690" s="220" t="s">
        <v>4008</v>
      </c>
      <c r="N2690" s="220" t="s">
        <v>295</v>
      </c>
      <c r="O2690" s="220" t="s">
        <v>243</v>
      </c>
      <c r="Q2690" s="220" t="s">
        <v>396</v>
      </c>
      <c r="R2690" s="220" t="s">
        <v>399</v>
      </c>
      <c r="S2690" s="221" t="b">
        <v>0</v>
      </c>
      <c r="V2690" s="222">
        <v>43102</v>
      </c>
      <c r="W2690" s="220" t="s">
        <v>295</v>
      </c>
      <c r="X2690"/>
      <c r="Z2690" s="220" t="s">
        <v>295</v>
      </c>
      <c r="AC2690" s="220" t="s">
        <v>295</v>
      </c>
      <c r="AE2690" s="220" t="s">
        <v>243</v>
      </c>
      <c r="AF2690" s="220" t="s">
        <v>295</v>
      </c>
      <c r="AG2690" s="220" t="s">
        <v>624</v>
      </c>
      <c r="AH2690" s="222">
        <v>43412</v>
      </c>
      <c r="AI2690" s="220" t="s">
        <v>4933</v>
      </c>
      <c r="AJ2690" s="151" t="str">
        <f t="shared" ref="AJ2690:AJ2753" si="42">IF(LEN(A2690)&gt;6,"FS","PD&amp;C")</f>
        <v>FS</v>
      </c>
      <c r="AK2690" s="151" t="b">
        <f>ISNUMBER(SEARCH("IRT",Table1[[#This Row],[Current_Status]]))</f>
        <v>0</v>
      </c>
      <c r="AL2690" s="152">
        <f>YEAR(Table1[[#This Row],[Project_Initiated]])</f>
        <v>2018</v>
      </c>
      <c r="AM2690" s="87">
        <v>43815</v>
      </c>
      <c r="AN2690" s="87" t="str">
        <f>IF(AND(Table1[[#This Row],[Completed Date]]&gt;="07/01/2019"+0,Table1[[#This Row],[Completed Date]]&lt;="6/30/2020"+0),"FY 19-20",IF(AND(Table1[[#This Row],[Completed Date]]&gt;="07/01/2018"+0,Table1[[#This Row],[Completed Date]]&lt;="6/30/2019"+0),"FY 18-19",""))</f>
        <v>FY 18-19</v>
      </c>
      <c r="AO2690" s="152" t="str">
        <f>IFERROR(FIND("R",Table1[[#This Row],[FS_Priority]]),"")</f>
        <v/>
      </c>
    </row>
    <row r="2691" spans="1:41" x14ac:dyDescent="0.25">
      <c r="A2691" s="220" t="s">
        <v>258</v>
      </c>
      <c r="B2691" s="220" t="s">
        <v>295</v>
      </c>
      <c r="C2691" s="220" t="s">
        <v>258</v>
      </c>
      <c r="D2691" s="221" t="b">
        <v>0</v>
      </c>
      <c r="E2691" s="220" t="s">
        <v>4804</v>
      </c>
      <c r="F2691" s="220" t="s">
        <v>3291</v>
      </c>
      <c r="G2691" s="220" t="s">
        <v>347</v>
      </c>
      <c r="H2691" s="220" t="s">
        <v>1118</v>
      </c>
      <c r="I2691" s="220" t="s">
        <v>3792</v>
      </c>
      <c r="J2691" s="220" t="s">
        <v>2854</v>
      </c>
      <c r="K2691" s="220" t="s">
        <v>3793</v>
      </c>
      <c r="L2691" s="220" t="s">
        <v>332</v>
      </c>
      <c r="M2691" s="220" t="s">
        <v>3819</v>
      </c>
      <c r="N2691" s="220" t="s">
        <v>295</v>
      </c>
      <c r="O2691" s="220" t="s">
        <v>263</v>
      </c>
      <c r="Q2691" s="220" t="s">
        <v>295</v>
      </c>
      <c r="R2691" s="220" t="s">
        <v>295</v>
      </c>
      <c r="S2691" s="221" t="b">
        <v>0</v>
      </c>
      <c r="V2691" s="222">
        <v>43122</v>
      </c>
      <c r="W2691" s="220" t="s">
        <v>295</v>
      </c>
      <c r="X2691"/>
      <c r="Z2691" s="220" t="s">
        <v>295</v>
      </c>
      <c r="AC2691" s="220" t="s">
        <v>3081</v>
      </c>
      <c r="AE2691" s="220" t="s">
        <v>257</v>
      </c>
      <c r="AF2691" s="220" t="s">
        <v>295</v>
      </c>
      <c r="AG2691" s="220" t="s">
        <v>2884</v>
      </c>
      <c r="AH2691" s="222">
        <v>43552</v>
      </c>
      <c r="AI2691" s="220" t="s">
        <v>4933</v>
      </c>
      <c r="AJ2691" s="151" t="str">
        <f t="shared" si="42"/>
        <v>FS</v>
      </c>
      <c r="AK2691" s="151" t="b">
        <f>ISNUMBER(SEARCH("IRT",Table1[[#This Row],[Current_Status]]))</f>
        <v>0</v>
      </c>
      <c r="AL2691" s="152">
        <f>YEAR(Table1[[#This Row],[Project_Initiated]])</f>
        <v>2018</v>
      </c>
      <c r="AM2691" s="87">
        <v>43815</v>
      </c>
      <c r="AN2691" s="87" t="str">
        <f>IF(AND(Table1[[#This Row],[Completed Date]]&gt;="07/01/2019"+0,Table1[[#This Row],[Completed Date]]&lt;="6/30/2020"+0),"FY 19-20",IF(AND(Table1[[#This Row],[Completed Date]]&gt;="07/01/2018"+0,Table1[[#This Row],[Completed Date]]&lt;="6/30/2019"+0),"FY 18-19",""))</f>
        <v>FY 18-19</v>
      </c>
      <c r="AO2691" s="152" t="str">
        <f>IFERROR(FIND("R",Table1[[#This Row],[FS_Priority]]),"")</f>
        <v/>
      </c>
    </row>
    <row r="2692" spans="1:41" x14ac:dyDescent="0.25">
      <c r="A2692" s="220" t="s">
        <v>912</v>
      </c>
      <c r="B2692" s="220" t="s">
        <v>295</v>
      </c>
      <c r="C2692" s="220" t="s">
        <v>912</v>
      </c>
      <c r="D2692" s="221" t="b">
        <v>0</v>
      </c>
      <c r="E2692" s="220" t="s">
        <v>151</v>
      </c>
      <c r="F2692" s="220" t="s">
        <v>3442</v>
      </c>
      <c r="G2692" s="220" t="s">
        <v>295</v>
      </c>
      <c r="H2692" s="220" t="s">
        <v>557</v>
      </c>
      <c r="I2692" s="220" t="s">
        <v>4055</v>
      </c>
      <c r="J2692" s="220" t="s">
        <v>2838</v>
      </c>
      <c r="K2692" s="220" t="s">
        <v>4035</v>
      </c>
      <c r="L2692" s="220" t="s">
        <v>153</v>
      </c>
      <c r="M2692" s="220" t="s">
        <v>3913</v>
      </c>
      <c r="N2692" s="220" t="s">
        <v>295</v>
      </c>
      <c r="O2692" s="220" t="s">
        <v>263</v>
      </c>
      <c r="Q2692" s="220" t="s">
        <v>295</v>
      </c>
      <c r="R2692" s="220" t="s">
        <v>295</v>
      </c>
      <c r="S2692" s="221" t="b">
        <v>0</v>
      </c>
      <c r="V2692" s="222">
        <v>43154</v>
      </c>
      <c r="W2692" s="220" t="s">
        <v>295</v>
      </c>
      <c r="X2692"/>
      <c r="Z2692" s="220" t="s">
        <v>295</v>
      </c>
      <c r="AC2692" s="220" t="s">
        <v>913</v>
      </c>
      <c r="AE2692" s="220" t="s">
        <v>263</v>
      </c>
      <c r="AF2692" s="220" t="s">
        <v>295</v>
      </c>
      <c r="AG2692" s="220" t="s">
        <v>2884</v>
      </c>
      <c r="AH2692" s="222">
        <v>43292</v>
      </c>
      <c r="AI2692" s="220" t="s">
        <v>4933</v>
      </c>
      <c r="AJ2692" s="151" t="str">
        <f t="shared" si="42"/>
        <v>FS</v>
      </c>
      <c r="AK2692" s="151" t="b">
        <f>ISNUMBER(SEARCH("IRT",Table1[[#This Row],[Current_Status]]))</f>
        <v>0</v>
      </c>
      <c r="AL2692" s="152">
        <f>YEAR(Table1[[#This Row],[Project_Initiated]])</f>
        <v>2018</v>
      </c>
      <c r="AM2692" s="87">
        <v>43815</v>
      </c>
      <c r="AN2692" s="87" t="str">
        <f>IF(AND(Table1[[#This Row],[Completed Date]]&gt;="07/01/2019"+0,Table1[[#This Row],[Completed Date]]&lt;="6/30/2020"+0),"FY 19-20",IF(AND(Table1[[#This Row],[Completed Date]]&gt;="07/01/2018"+0,Table1[[#This Row],[Completed Date]]&lt;="6/30/2019"+0),"FY 18-19",""))</f>
        <v>FY 18-19</v>
      </c>
      <c r="AO2692" s="152" t="str">
        <f>IFERROR(FIND("R",Table1[[#This Row],[FS_Priority]]),"")</f>
        <v/>
      </c>
    </row>
    <row r="2693" spans="1:41" x14ac:dyDescent="0.25">
      <c r="A2693" s="220" t="s">
        <v>915</v>
      </c>
      <c r="B2693" s="220" t="s">
        <v>295</v>
      </c>
      <c r="C2693" s="220" t="s">
        <v>915</v>
      </c>
      <c r="D2693" s="221" t="b">
        <v>0</v>
      </c>
      <c r="E2693" s="220" t="s">
        <v>151</v>
      </c>
      <c r="F2693" s="220" t="s">
        <v>3443</v>
      </c>
      <c r="G2693" s="220" t="s">
        <v>295</v>
      </c>
      <c r="H2693" s="220" t="s">
        <v>544</v>
      </c>
      <c r="I2693" s="220" t="s">
        <v>4046</v>
      </c>
      <c r="J2693" s="220" t="s">
        <v>2838</v>
      </c>
      <c r="K2693" s="220" t="s">
        <v>4035</v>
      </c>
      <c r="L2693" s="220" t="s">
        <v>153</v>
      </c>
      <c r="M2693" s="220" t="s">
        <v>4040</v>
      </c>
      <c r="N2693" s="220" t="s">
        <v>295</v>
      </c>
      <c r="O2693" s="220" t="s">
        <v>243</v>
      </c>
      <c r="Q2693" s="220" t="s">
        <v>295</v>
      </c>
      <c r="R2693" s="220" t="s">
        <v>152</v>
      </c>
      <c r="S2693" s="221" t="b">
        <v>1</v>
      </c>
      <c r="V2693" s="222">
        <v>43167</v>
      </c>
      <c r="W2693" s="220" t="s">
        <v>295</v>
      </c>
      <c r="X2693"/>
      <c r="Z2693" s="220" t="s">
        <v>295</v>
      </c>
      <c r="AC2693" s="220" t="s">
        <v>916</v>
      </c>
      <c r="AE2693" s="220" t="s">
        <v>243</v>
      </c>
      <c r="AF2693" s="220" t="s">
        <v>295</v>
      </c>
      <c r="AG2693" s="220" t="s">
        <v>624</v>
      </c>
      <c r="AH2693" s="222">
        <v>43306</v>
      </c>
      <c r="AI2693" s="220" t="s">
        <v>4933</v>
      </c>
      <c r="AJ2693" s="151" t="str">
        <f t="shared" si="42"/>
        <v>FS</v>
      </c>
      <c r="AK2693" s="151" t="b">
        <f>ISNUMBER(SEARCH("IRT",Table1[[#This Row],[Current_Status]]))</f>
        <v>0</v>
      </c>
      <c r="AL2693" s="152">
        <f>YEAR(Table1[[#This Row],[Project_Initiated]])</f>
        <v>2018</v>
      </c>
      <c r="AM2693" s="87">
        <v>43815</v>
      </c>
      <c r="AN2693" s="87" t="str">
        <f>IF(AND(Table1[[#This Row],[Completed Date]]&gt;="07/01/2019"+0,Table1[[#This Row],[Completed Date]]&lt;="6/30/2020"+0),"FY 19-20",IF(AND(Table1[[#This Row],[Completed Date]]&gt;="07/01/2018"+0,Table1[[#This Row],[Completed Date]]&lt;="6/30/2019"+0),"FY 18-19",""))</f>
        <v>FY 18-19</v>
      </c>
      <c r="AO2693" s="152" t="str">
        <f>IFERROR(FIND("R",Table1[[#This Row],[FS_Priority]]),"")</f>
        <v/>
      </c>
    </row>
    <row r="2694" spans="1:41" x14ac:dyDescent="0.25">
      <c r="A2694" s="220" t="s">
        <v>447</v>
      </c>
      <c r="B2694" s="220" t="s">
        <v>295</v>
      </c>
      <c r="C2694" s="220" t="s">
        <v>447</v>
      </c>
      <c r="D2694" s="221" t="b">
        <v>0</v>
      </c>
      <c r="E2694" s="220" t="s">
        <v>151</v>
      </c>
      <c r="F2694" s="220" t="s">
        <v>3458</v>
      </c>
      <c r="G2694" s="220" t="s">
        <v>301</v>
      </c>
      <c r="H2694" s="220" t="s">
        <v>544</v>
      </c>
      <c r="I2694" s="220" t="s">
        <v>4042</v>
      </c>
      <c r="J2694" s="220" t="s">
        <v>2854</v>
      </c>
      <c r="K2694" s="220" t="s">
        <v>4035</v>
      </c>
      <c r="L2694" s="220" t="s">
        <v>153</v>
      </c>
      <c r="M2694" s="220" t="s">
        <v>4040</v>
      </c>
      <c r="N2694" s="220" t="s">
        <v>295</v>
      </c>
      <c r="O2694" s="220" t="s">
        <v>243</v>
      </c>
      <c r="Q2694" s="220" t="s">
        <v>323</v>
      </c>
      <c r="R2694" s="220" t="s">
        <v>307</v>
      </c>
      <c r="S2694" s="221" t="b">
        <v>1</v>
      </c>
      <c r="V2694" s="222">
        <v>43167</v>
      </c>
      <c r="W2694" s="220" t="s">
        <v>295</v>
      </c>
      <c r="X2694"/>
      <c r="Z2694" s="220" t="s">
        <v>295</v>
      </c>
      <c r="AC2694" s="220" t="s">
        <v>2861</v>
      </c>
      <c r="AE2694" s="220" t="s">
        <v>243</v>
      </c>
      <c r="AF2694" s="220" t="s">
        <v>295</v>
      </c>
      <c r="AG2694" s="220" t="s">
        <v>624</v>
      </c>
      <c r="AH2694" s="222">
        <v>43451</v>
      </c>
      <c r="AI2694" s="220" t="s">
        <v>4933</v>
      </c>
      <c r="AJ2694" s="151" t="str">
        <f t="shared" si="42"/>
        <v>FS</v>
      </c>
      <c r="AK2694" s="151" t="b">
        <f>ISNUMBER(SEARCH("IRT",Table1[[#This Row],[Current_Status]]))</f>
        <v>0</v>
      </c>
      <c r="AL2694" s="152">
        <f>YEAR(Table1[[#This Row],[Project_Initiated]])</f>
        <v>2018</v>
      </c>
      <c r="AM2694" s="87">
        <v>43815</v>
      </c>
      <c r="AN2694" s="87" t="str">
        <f>IF(AND(Table1[[#This Row],[Completed Date]]&gt;="07/01/2019"+0,Table1[[#This Row],[Completed Date]]&lt;="6/30/2020"+0),"FY 19-20",IF(AND(Table1[[#This Row],[Completed Date]]&gt;="07/01/2018"+0,Table1[[#This Row],[Completed Date]]&lt;="6/30/2019"+0),"FY 18-19",""))</f>
        <v>FY 18-19</v>
      </c>
      <c r="AO2694" s="152" t="str">
        <f>IFERROR(FIND("R",Table1[[#This Row],[FS_Priority]]),"")</f>
        <v/>
      </c>
    </row>
    <row r="2695" spans="1:41" x14ac:dyDescent="0.25">
      <c r="A2695" s="220" t="s">
        <v>917</v>
      </c>
      <c r="B2695" s="220" t="s">
        <v>295</v>
      </c>
      <c r="C2695" s="220" t="s">
        <v>917</v>
      </c>
      <c r="D2695" s="221" t="b">
        <v>0</v>
      </c>
      <c r="E2695" s="220" t="s">
        <v>151</v>
      </c>
      <c r="F2695" s="220" t="s">
        <v>3444</v>
      </c>
      <c r="G2695" s="220" t="s">
        <v>295</v>
      </c>
      <c r="H2695" s="220" t="s">
        <v>918</v>
      </c>
      <c r="I2695" s="220" t="s">
        <v>4044</v>
      </c>
      <c r="J2695" s="220" t="s">
        <v>2838</v>
      </c>
      <c r="K2695" s="220" t="s">
        <v>4035</v>
      </c>
      <c r="L2695" s="220" t="s">
        <v>153</v>
      </c>
      <c r="M2695" s="220" t="s">
        <v>4040</v>
      </c>
      <c r="N2695" s="220" t="s">
        <v>295</v>
      </c>
      <c r="O2695" s="220" t="s">
        <v>243</v>
      </c>
      <c r="Q2695" s="220" t="s">
        <v>295</v>
      </c>
      <c r="R2695" s="220" t="s">
        <v>309</v>
      </c>
      <c r="S2695" s="221" t="b">
        <v>1</v>
      </c>
      <c r="V2695" s="222">
        <v>43167</v>
      </c>
      <c r="W2695" s="220" t="s">
        <v>295</v>
      </c>
      <c r="X2695"/>
      <c r="Z2695" s="220" t="s">
        <v>295</v>
      </c>
      <c r="AC2695" s="220" t="s">
        <v>295</v>
      </c>
      <c r="AE2695" s="220" t="s">
        <v>243</v>
      </c>
      <c r="AF2695" s="220" t="s">
        <v>295</v>
      </c>
      <c r="AG2695" s="220" t="s">
        <v>624</v>
      </c>
      <c r="AH2695" s="222">
        <v>43336</v>
      </c>
      <c r="AI2695" s="220" t="s">
        <v>4933</v>
      </c>
      <c r="AJ2695" s="151" t="str">
        <f t="shared" si="42"/>
        <v>FS</v>
      </c>
      <c r="AK2695" s="151" t="b">
        <f>ISNUMBER(SEARCH("IRT",Table1[[#This Row],[Current_Status]]))</f>
        <v>0</v>
      </c>
      <c r="AL2695" s="152">
        <f>YEAR(Table1[[#This Row],[Project_Initiated]])</f>
        <v>2018</v>
      </c>
      <c r="AM2695" s="87">
        <v>43815</v>
      </c>
      <c r="AN2695" s="87" t="str">
        <f>IF(AND(Table1[[#This Row],[Completed Date]]&gt;="07/01/2019"+0,Table1[[#This Row],[Completed Date]]&lt;="6/30/2020"+0),"FY 19-20",IF(AND(Table1[[#This Row],[Completed Date]]&gt;="07/01/2018"+0,Table1[[#This Row],[Completed Date]]&lt;="6/30/2019"+0),"FY 18-19",""))</f>
        <v>FY 18-19</v>
      </c>
      <c r="AO2695" s="152" t="str">
        <f>IFERROR(FIND("R",Table1[[#This Row],[FS_Priority]]),"")</f>
        <v/>
      </c>
    </row>
    <row r="2696" spans="1:41" x14ac:dyDescent="0.25">
      <c r="A2696" s="220" t="s">
        <v>919</v>
      </c>
      <c r="B2696" s="220" t="s">
        <v>295</v>
      </c>
      <c r="C2696" s="220" t="s">
        <v>919</v>
      </c>
      <c r="D2696" s="221" t="b">
        <v>0</v>
      </c>
      <c r="E2696" s="220" t="s">
        <v>4804</v>
      </c>
      <c r="F2696" s="220" t="s">
        <v>3267</v>
      </c>
      <c r="G2696" s="220" t="s">
        <v>920</v>
      </c>
      <c r="H2696" s="220" t="s">
        <v>540</v>
      </c>
      <c r="I2696" s="220" t="s">
        <v>295</v>
      </c>
      <c r="J2696" s="220" t="s">
        <v>2854</v>
      </c>
      <c r="K2696" s="220" t="s">
        <v>3793</v>
      </c>
      <c r="L2696" s="220" t="s">
        <v>332</v>
      </c>
      <c r="M2696" s="220" t="s">
        <v>3803</v>
      </c>
      <c r="N2696" s="220" t="s">
        <v>295</v>
      </c>
      <c r="O2696" s="220" t="s">
        <v>263</v>
      </c>
      <c r="Q2696" s="220" t="s">
        <v>295</v>
      </c>
      <c r="R2696" s="220" t="s">
        <v>574</v>
      </c>
      <c r="S2696" s="221" t="b">
        <v>0</v>
      </c>
      <c r="V2696" s="222">
        <v>43171</v>
      </c>
      <c r="W2696" s="220" t="s">
        <v>295</v>
      </c>
      <c r="X2696"/>
      <c r="Z2696" s="220" t="s">
        <v>295</v>
      </c>
      <c r="AC2696" s="220" t="s">
        <v>921</v>
      </c>
      <c r="AE2696" s="220" t="s">
        <v>257</v>
      </c>
      <c r="AF2696" s="220" t="s">
        <v>295</v>
      </c>
      <c r="AG2696" s="220" t="s">
        <v>2884</v>
      </c>
      <c r="AH2696" s="222">
        <v>43284</v>
      </c>
      <c r="AI2696" s="220" t="s">
        <v>4933</v>
      </c>
      <c r="AJ2696" s="151" t="str">
        <f t="shared" si="42"/>
        <v>FS</v>
      </c>
      <c r="AK2696" s="151" t="b">
        <f>ISNUMBER(SEARCH("IRT",Table1[[#This Row],[Current_Status]]))</f>
        <v>0</v>
      </c>
      <c r="AL2696" s="152">
        <f>YEAR(Table1[[#This Row],[Project_Initiated]])</f>
        <v>2018</v>
      </c>
      <c r="AM2696" s="87">
        <v>43815</v>
      </c>
      <c r="AN2696" s="87" t="str">
        <f>IF(AND(Table1[[#This Row],[Completed Date]]&gt;="07/01/2019"+0,Table1[[#This Row],[Completed Date]]&lt;="6/30/2020"+0),"FY 19-20",IF(AND(Table1[[#This Row],[Completed Date]]&gt;="07/01/2018"+0,Table1[[#This Row],[Completed Date]]&lt;="6/30/2019"+0),"FY 18-19",""))</f>
        <v>FY 18-19</v>
      </c>
      <c r="AO2696" s="152" t="str">
        <f>IFERROR(FIND("R",Table1[[#This Row],[FS_Priority]]),"")</f>
        <v/>
      </c>
    </row>
    <row r="2697" spans="1:41" x14ac:dyDescent="0.25">
      <c r="A2697" s="220" t="s">
        <v>923</v>
      </c>
      <c r="B2697" s="220" t="s">
        <v>295</v>
      </c>
      <c r="C2697" s="220" t="s">
        <v>923</v>
      </c>
      <c r="D2697" s="221" t="b">
        <v>0</v>
      </c>
      <c r="E2697" s="220" t="s">
        <v>151</v>
      </c>
      <c r="F2697" s="220" t="s">
        <v>924</v>
      </c>
      <c r="G2697" s="220" t="s">
        <v>295</v>
      </c>
      <c r="H2697" s="220" t="s">
        <v>556</v>
      </c>
      <c r="I2697" s="220" t="s">
        <v>4102</v>
      </c>
      <c r="J2697" s="220" t="s">
        <v>2838</v>
      </c>
      <c r="K2697" s="220" t="s">
        <v>4035</v>
      </c>
      <c r="L2697" s="220" t="s">
        <v>153</v>
      </c>
      <c r="M2697" s="220" t="s">
        <v>3913</v>
      </c>
      <c r="N2697" s="220" t="s">
        <v>295</v>
      </c>
      <c r="O2697" s="220" t="s">
        <v>243</v>
      </c>
      <c r="Q2697" s="220" t="s">
        <v>925</v>
      </c>
      <c r="R2697" s="220" t="s">
        <v>429</v>
      </c>
      <c r="S2697" s="221" t="b">
        <v>0</v>
      </c>
      <c r="V2697" s="222">
        <v>43196</v>
      </c>
      <c r="W2697" s="220" t="s">
        <v>295</v>
      </c>
      <c r="X2697"/>
      <c r="Z2697" s="220" t="s">
        <v>295</v>
      </c>
      <c r="AC2697" s="220" t="s">
        <v>295</v>
      </c>
      <c r="AE2697" s="220" t="s">
        <v>243</v>
      </c>
      <c r="AF2697" s="220" t="s">
        <v>295</v>
      </c>
      <c r="AG2697" s="220" t="s">
        <v>624</v>
      </c>
      <c r="AH2697" s="222">
        <v>43395</v>
      </c>
      <c r="AI2697" s="220" t="s">
        <v>4935</v>
      </c>
      <c r="AJ2697" s="151" t="str">
        <f t="shared" si="42"/>
        <v>FS</v>
      </c>
      <c r="AK2697" s="151" t="b">
        <f>ISNUMBER(SEARCH("IRT",Table1[[#This Row],[Current_Status]]))</f>
        <v>0</v>
      </c>
      <c r="AL2697" s="152">
        <f>YEAR(Table1[[#This Row],[Project_Initiated]])</f>
        <v>2018</v>
      </c>
      <c r="AM2697" s="87">
        <v>43815</v>
      </c>
      <c r="AN2697" s="87" t="str">
        <f>IF(AND(Table1[[#This Row],[Completed Date]]&gt;="07/01/2019"+0,Table1[[#This Row],[Completed Date]]&lt;="6/30/2020"+0),"FY 19-20",IF(AND(Table1[[#This Row],[Completed Date]]&gt;="07/01/2018"+0,Table1[[#This Row],[Completed Date]]&lt;="6/30/2019"+0),"FY 18-19",""))</f>
        <v>FY 18-19</v>
      </c>
      <c r="AO2697" s="152" t="str">
        <f>IFERROR(FIND("R",Table1[[#This Row],[FS_Priority]]),"")</f>
        <v/>
      </c>
    </row>
    <row r="2698" spans="1:41" x14ac:dyDescent="0.25">
      <c r="A2698" s="220" t="s">
        <v>926</v>
      </c>
      <c r="B2698" s="220" t="s">
        <v>295</v>
      </c>
      <c r="C2698" s="220" t="s">
        <v>926</v>
      </c>
      <c r="D2698" s="221" t="b">
        <v>0</v>
      </c>
      <c r="E2698" s="220" t="s">
        <v>215</v>
      </c>
      <c r="F2698" s="220" t="s">
        <v>3625</v>
      </c>
      <c r="G2698" s="220" t="s">
        <v>295</v>
      </c>
      <c r="H2698" s="220" t="s">
        <v>541</v>
      </c>
      <c r="I2698" s="220" t="s">
        <v>295</v>
      </c>
      <c r="J2698" s="220" t="s">
        <v>2838</v>
      </c>
      <c r="K2698" s="220" t="s">
        <v>4842</v>
      </c>
      <c r="L2698" s="220" t="s">
        <v>518</v>
      </c>
      <c r="M2698" s="220" t="s">
        <v>4256</v>
      </c>
      <c r="N2698" s="220" t="s">
        <v>295</v>
      </c>
      <c r="O2698" s="220" t="s">
        <v>257</v>
      </c>
      <c r="Q2698" s="220" t="s">
        <v>295</v>
      </c>
      <c r="R2698" s="220" t="s">
        <v>320</v>
      </c>
      <c r="S2698" s="221" t="b">
        <v>0</v>
      </c>
      <c r="V2698" s="222">
        <v>43209</v>
      </c>
      <c r="W2698" s="220" t="s">
        <v>295</v>
      </c>
      <c r="X2698"/>
      <c r="Z2698" s="220" t="s">
        <v>295</v>
      </c>
      <c r="AC2698" s="220" t="s">
        <v>927</v>
      </c>
      <c r="AE2698" s="220" t="s">
        <v>257</v>
      </c>
      <c r="AF2698" s="220" t="s">
        <v>295</v>
      </c>
      <c r="AG2698" s="220" t="s">
        <v>2884</v>
      </c>
      <c r="AH2698" s="222">
        <v>43367</v>
      </c>
      <c r="AI2698" s="220" t="s">
        <v>4935</v>
      </c>
      <c r="AJ2698" s="151" t="str">
        <f t="shared" si="42"/>
        <v>FS</v>
      </c>
      <c r="AK2698" s="151" t="b">
        <f>ISNUMBER(SEARCH("IRT",Table1[[#This Row],[Current_Status]]))</f>
        <v>0</v>
      </c>
      <c r="AL2698" s="152">
        <f>YEAR(Table1[[#This Row],[Project_Initiated]])</f>
        <v>2018</v>
      </c>
      <c r="AM2698" s="87">
        <v>43815</v>
      </c>
      <c r="AN2698" s="87" t="str">
        <f>IF(AND(Table1[[#This Row],[Completed Date]]&gt;="07/01/2019"+0,Table1[[#This Row],[Completed Date]]&lt;="6/30/2020"+0),"FY 19-20",IF(AND(Table1[[#This Row],[Completed Date]]&gt;="07/01/2018"+0,Table1[[#This Row],[Completed Date]]&lt;="6/30/2019"+0),"FY 18-19",""))</f>
        <v>FY 18-19</v>
      </c>
      <c r="AO2698" s="152" t="str">
        <f>IFERROR(FIND("R",Table1[[#This Row],[FS_Priority]]),"")</f>
        <v/>
      </c>
    </row>
    <row r="2699" spans="1:41" x14ac:dyDescent="0.25">
      <c r="A2699" s="220" t="s">
        <v>929</v>
      </c>
      <c r="B2699" s="220" t="s">
        <v>295</v>
      </c>
      <c r="C2699" s="220" t="s">
        <v>929</v>
      </c>
      <c r="D2699" s="221" t="b">
        <v>0</v>
      </c>
      <c r="E2699" s="220" t="s">
        <v>215</v>
      </c>
      <c r="F2699" s="220" t="s">
        <v>3627</v>
      </c>
      <c r="G2699" s="220" t="s">
        <v>295</v>
      </c>
      <c r="H2699" s="220" t="s">
        <v>550</v>
      </c>
      <c r="I2699" s="220" t="s">
        <v>4254</v>
      </c>
      <c r="J2699" s="220" t="s">
        <v>2838</v>
      </c>
      <c r="K2699" s="220" t="s">
        <v>4842</v>
      </c>
      <c r="L2699" s="220" t="s">
        <v>518</v>
      </c>
      <c r="M2699" s="220" t="s">
        <v>4255</v>
      </c>
      <c r="N2699" s="220" t="s">
        <v>295</v>
      </c>
      <c r="O2699" s="220" t="s">
        <v>295</v>
      </c>
      <c r="Q2699" s="220" t="s">
        <v>295</v>
      </c>
      <c r="R2699" s="220" t="s">
        <v>302</v>
      </c>
      <c r="S2699" s="221" t="b">
        <v>0</v>
      </c>
      <c r="V2699" s="222">
        <v>43250</v>
      </c>
      <c r="W2699" s="220" t="s">
        <v>295</v>
      </c>
      <c r="X2699"/>
      <c r="Z2699" s="220" t="s">
        <v>295</v>
      </c>
      <c r="AC2699" s="220" t="s">
        <v>930</v>
      </c>
      <c r="AE2699" s="220" t="s">
        <v>263</v>
      </c>
      <c r="AF2699" s="220" t="s">
        <v>295</v>
      </c>
      <c r="AG2699" s="220" t="s">
        <v>2884</v>
      </c>
      <c r="AH2699" s="222">
        <v>43292</v>
      </c>
      <c r="AI2699" s="220" t="s">
        <v>4935</v>
      </c>
      <c r="AJ2699" s="151" t="str">
        <f t="shared" si="42"/>
        <v>FS</v>
      </c>
      <c r="AK2699" s="151" t="b">
        <f>ISNUMBER(SEARCH("IRT",Table1[[#This Row],[Current_Status]]))</f>
        <v>0</v>
      </c>
      <c r="AL2699" s="152">
        <f>YEAR(Table1[[#This Row],[Project_Initiated]])</f>
        <v>2018</v>
      </c>
      <c r="AM2699" s="87">
        <v>43815</v>
      </c>
      <c r="AN2699" s="87" t="str">
        <f>IF(AND(Table1[[#This Row],[Completed Date]]&gt;="07/01/2019"+0,Table1[[#This Row],[Completed Date]]&lt;="6/30/2020"+0),"FY 19-20",IF(AND(Table1[[#This Row],[Completed Date]]&gt;="07/01/2018"+0,Table1[[#This Row],[Completed Date]]&lt;="6/30/2019"+0),"FY 18-19",""))</f>
        <v>FY 18-19</v>
      </c>
      <c r="AO2699" s="152" t="str">
        <f>IFERROR(FIND("R",Table1[[#This Row],[FS_Priority]]),"")</f>
        <v/>
      </c>
    </row>
    <row r="2700" spans="1:41" x14ac:dyDescent="0.25">
      <c r="A2700" s="220" t="s">
        <v>931</v>
      </c>
      <c r="B2700" s="220" t="s">
        <v>295</v>
      </c>
      <c r="C2700" s="220" t="s">
        <v>931</v>
      </c>
      <c r="D2700" s="221" t="b">
        <v>0</v>
      </c>
      <c r="E2700" s="220" t="s">
        <v>141</v>
      </c>
      <c r="F2700" s="220" t="s">
        <v>932</v>
      </c>
      <c r="G2700" s="220" t="s">
        <v>295</v>
      </c>
      <c r="H2700" s="220" t="s">
        <v>537</v>
      </c>
      <c r="I2700" s="220" t="s">
        <v>3975</v>
      </c>
      <c r="J2700" s="220" t="s">
        <v>2838</v>
      </c>
      <c r="K2700" s="220" t="s">
        <v>3951</v>
      </c>
      <c r="L2700" s="220" t="s">
        <v>381</v>
      </c>
      <c r="M2700" s="220" t="s">
        <v>3974</v>
      </c>
      <c r="N2700" s="220" t="s">
        <v>295</v>
      </c>
      <c r="O2700" s="220" t="s">
        <v>243</v>
      </c>
      <c r="Q2700" s="220" t="s">
        <v>295</v>
      </c>
      <c r="R2700" s="220" t="s">
        <v>624</v>
      </c>
      <c r="S2700" s="221" t="b">
        <v>1</v>
      </c>
      <c r="V2700" s="222">
        <v>43270</v>
      </c>
      <c r="W2700" s="220" t="s">
        <v>295</v>
      </c>
      <c r="X2700"/>
      <c r="Z2700" s="220" t="s">
        <v>295</v>
      </c>
      <c r="AC2700" s="220" t="s">
        <v>295</v>
      </c>
      <c r="AE2700" s="220" t="s">
        <v>243</v>
      </c>
      <c r="AF2700" s="220" t="s">
        <v>295</v>
      </c>
      <c r="AG2700" s="220" t="s">
        <v>624</v>
      </c>
      <c r="AH2700" s="222">
        <v>43336</v>
      </c>
      <c r="AI2700" s="220" t="s">
        <v>4935</v>
      </c>
      <c r="AJ2700" s="151" t="str">
        <f t="shared" si="42"/>
        <v>FS</v>
      </c>
      <c r="AK2700" s="151" t="b">
        <f>ISNUMBER(SEARCH("IRT",Table1[[#This Row],[Current_Status]]))</f>
        <v>0</v>
      </c>
      <c r="AL2700" s="152">
        <f>YEAR(Table1[[#This Row],[Project_Initiated]])</f>
        <v>2018</v>
      </c>
      <c r="AM2700" s="87">
        <v>43815</v>
      </c>
      <c r="AN2700" s="87" t="str">
        <f>IF(AND(Table1[[#This Row],[Completed Date]]&gt;="07/01/2019"+0,Table1[[#This Row],[Completed Date]]&lt;="6/30/2020"+0),"FY 19-20",IF(AND(Table1[[#This Row],[Completed Date]]&gt;="07/01/2018"+0,Table1[[#This Row],[Completed Date]]&lt;="6/30/2019"+0),"FY 18-19",""))</f>
        <v>FY 18-19</v>
      </c>
      <c r="AO2700" s="152" t="str">
        <f>IFERROR(FIND("R",Table1[[#This Row],[FS_Priority]]),"")</f>
        <v/>
      </c>
    </row>
    <row r="2701" spans="1:41" x14ac:dyDescent="0.25">
      <c r="A2701" s="220" t="s">
        <v>389</v>
      </c>
      <c r="B2701" s="220" t="s">
        <v>295</v>
      </c>
      <c r="C2701" s="220" t="s">
        <v>389</v>
      </c>
      <c r="D2701" s="221" t="b">
        <v>0</v>
      </c>
      <c r="E2701" s="220" t="s">
        <v>141</v>
      </c>
      <c r="F2701" s="220" t="s">
        <v>3409</v>
      </c>
      <c r="G2701" s="220" t="s">
        <v>295</v>
      </c>
      <c r="H2701" s="220" t="s">
        <v>549</v>
      </c>
      <c r="I2701" s="220" t="s">
        <v>43</v>
      </c>
      <c r="J2701" s="220" t="s">
        <v>2838</v>
      </c>
      <c r="K2701" s="220" t="s">
        <v>3951</v>
      </c>
      <c r="L2701" s="220" t="s">
        <v>381</v>
      </c>
      <c r="M2701" s="220" t="s">
        <v>4004</v>
      </c>
      <c r="N2701" s="220" t="s">
        <v>295</v>
      </c>
      <c r="O2701" s="220" t="s">
        <v>243</v>
      </c>
      <c r="Q2701" s="220" t="s">
        <v>390</v>
      </c>
      <c r="R2701" s="220" t="s">
        <v>295</v>
      </c>
      <c r="S2701" s="221" t="b">
        <v>0</v>
      </c>
      <c r="V2701" s="222">
        <v>43271</v>
      </c>
      <c r="W2701" s="220" t="s">
        <v>295</v>
      </c>
      <c r="X2701"/>
      <c r="Z2701" s="220" t="s">
        <v>295</v>
      </c>
      <c r="AC2701" s="220" t="s">
        <v>624</v>
      </c>
      <c r="AE2701" s="220" t="s">
        <v>243</v>
      </c>
      <c r="AF2701" s="220" t="s">
        <v>295</v>
      </c>
      <c r="AG2701" s="220" t="s">
        <v>624</v>
      </c>
      <c r="AH2701" s="222">
        <v>43412</v>
      </c>
      <c r="AI2701" s="220" t="s">
        <v>4932</v>
      </c>
      <c r="AJ2701" s="151" t="str">
        <f t="shared" si="42"/>
        <v>FS</v>
      </c>
      <c r="AK2701" s="151" t="b">
        <f>ISNUMBER(SEARCH("IRT",Table1[[#This Row],[Current_Status]]))</f>
        <v>0</v>
      </c>
      <c r="AL2701" s="152">
        <f>YEAR(Table1[[#This Row],[Project_Initiated]])</f>
        <v>2018</v>
      </c>
      <c r="AM2701" s="87">
        <v>43815</v>
      </c>
      <c r="AN2701" s="87" t="str">
        <f>IF(AND(Table1[[#This Row],[Completed Date]]&gt;="07/01/2019"+0,Table1[[#This Row],[Completed Date]]&lt;="6/30/2020"+0),"FY 19-20",IF(AND(Table1[[#This Row],[Completed Date]]&gt;="07/01/2018"+0,Table1[[#This Row],[Completed Date]]&lt;="6/30/2019"+0),"FY 18-19",""))</f>
        <v>FY 18-19</v>
      </c>
      <c r="AO2701" s="152" t="str">
        <f>IFERROR(FIND("R",Table1[[#This Row],[FS_Priority]]),"")</f>
        <v/>
      </c>
    </row>
    <row r="2702" spans="1:41" x14ac:dyDescent="0.25">
      <c r="A2702" s="220" t="s">
        <v>265</v>
      </c>
      <c r="B2702" s="220" t="s">
        <v>265</v>
      </c>
      <c r="C2702" s="220" t="s">
        <v>295</v>
      </c>
      <c r="D2702" s="221" t="b">
        <v>0</v>
      </c>
      <c r="E2702" s="220" t="s">
        <v>151</v>
      </c>
      <c r="F2702" s="220" t="s">
        <v>162</v>
      </c>
      <c r="G2702" s="220" t="s">
        <v>4137</v>
      </c>
      <c r="H2702" s="220" t="s">
        <v>295</v>
      </c>
      <c r="I2702" s="220" t="s">
        <v>295</v>
      </c>
      <c r="J2702" s="220" t="s">
        <v>4138</v>
      </c>
      <c r="K2702" s="220" t="s">
        <v>4035</v>
      </c>
      <c r="L2702" s="220" t="s">
        <v>153</v>
      </c>
      <c r="M2702" s="220" t="s">
        <v>4139</v>
      </c>
      <c r="N2702" s="220" t="s">
        <v>295</v>
      </c>
      <c r="O2702" s="220" t="s">
        <v>377</v>
      </c>
      <c r="P2702" s="224">
        <v>99</v>
      </c>
      <c r="Q2702" s="220" t="s">
        <v>295</v>
      </c>
      <c r="R2702" s="220" t="s">
        <v>295</v>
      </c>
      <c r="S2702" s="221" t="b">
        <v>0</v>
      </c>
      <c r="T2702" s="224">
        <v>2193000</v>
      </c>
      <c r="V2702" s="222">
        <v>42286</v>
      </c>
      <c r="W2702" s="220" t="s">
        <v>38</v>
      </c>
      <c r="X2702" s="223">
        <v>43586</v>
      </c>
      <c r="Y2702" s="223">
        <v>43889</v>
      </c>
      <c r="Z2702" s="220" t="s">
        <v>295</v>
      </c>
      <c r="AC2702" s="220" t="s">
        <v>295</v>
      </c>
      <c r="AE2702" s="220" t="s">
        <v>295</v>
      </c>
      <c r="AF2702" s="220" t="s">
        <v>295</v>
      </c>
      <c r="AG2702" s="220" t="s">
        <v>295</v>
      </c>
      <c r="AH2702" s="167"/>
      <c r="AI2702" s="220" t="s">
        <v>295</v>
      </c>
      <c r="AJ2702" s="151" t="str">
        <f t="shared" si="42"/>
        <v>PD&amp;C</v>
      </c>
      <c r="AK2702" s="151" t="b">
        <f>ISNUMBER(SEARCH("IRT",Table1[[#This Row],[Current_Status]]))</f>
        <v>0</v>
      </c>
      <c r="AL2702" s="152">
        <f>YEAR(Table1[[#This Row],[Project_Initiated]])</f>
        <v>2015</v>
      </c>
      <c r="AM2702" s="87">
        <v>43815</v>
      </c>
      <c r="AN2702" s="87" t="str">
        <f>IF(AND(Table1[[#This Row],[Completed Date]]&gt;="07/01/2019"+0,Table1[[#This Row],[Completed Date]]&lt;="6/30/2020"+0),"FY 19-20",IF(AND(Table1[[#This Row],[Completed Date]]&gt;="07/01/2018"+0,Table1[[#This Row],[Completed Date]]&lt;="6/30/2019"+0),"FY 18-19",""))</f>
        <v/>
      </c>
      <c r="AO2702" s="152" t="str">
        <f>IFERROR(FIND("R",Table1[[#This Row],[FS_Priority]]),"")</f>
        <v/>
      </c>
    </row>
    <row r="2703" spans="1:41" x14ac:dyDescent="0.25">
      <c r="A2703" s="220" t="s">
        <v>165</v>
      </c>
      <c r="B2703" s="220" t="s">
        <v>165</v>
      </c>
      <c r="C2703" s="220" t="s">
        <v>295</v>
      </c>
      <c r="D2703" s="221" t="b">
        <v>0</v>
      </c>
      <c r="E2703" s="220" t="s">
        <v>151</v>
      </c>
      <c r="F2703" s="220" t="s">
        <v>166</v>
      </c>
      <c r="G2703" s="220" t="s">
        <v>4137</v>
      </c>
      <c r="H2703" s="220" t="s">
        <v>295</v>
      </c>
      <c r="I2703" s="220" t="s">
        <v>295</v>
      </c>
      <c r="J2703" s="220" t="s">
        <v>2894</v>
      </c>
      <c r="K2703" s="220" t="s">
        <v>4035</v>
      </c>
      <c r="L2703" s="220" t="s">
        <v>153</v>
      </c>
      <c r="M2703" s="220" t="s">
        <v>4139</v>
      </c>
      <c r="N2703" s="220" t="s">
        <v>295</v>
      </c>
      <c r="O2703" s="220" t="s">
        <v>377</v>
      </c>
      <c r="P2703" s="224">
        <v>99</v>
      </c>
      <c r="Q2703" s="220" t="s">
        <v>295</v>
      </c>
      <c r="R2703" s="220" t="s">
        <v>295</v>
      </c>
      <c r="S2703" s="221" t="b">
        <v>0</v>
      </c>
      <c r="V2703" s="222">
        <v>43273</v>
      </c>
      <c r="W2703" s="220" t="s">
        <v>38</v>
      </c>
      <c r="X2703" s="223">
        <v>43770</v>
      </c>
      <c r="Y2703" s="223">
        <v>43800</v>
      </c>
      <c r="Z2703" s="220" t="s">
        <v>295</v>
      </c>
      <c r="AC2703" s="220" t="s">
        <v>295</v>
      </c>
      <c r="AE2703" s="220" t="s">
        <v>295</v>
      </c>
      <c r="AF2703" s="220" t="s">
        <v>295</v>
      </c>
      <c r="AG2703" s="220" t="s">
        <v>295</v>
      </c>
      <c r="AH2703" s="167"/>
      <c r="AI2703" s="220" t="s">
        <v>295</v>
      </c>
      <c r="AJ2703" s="151" t="str">
        <f t="shared" si="42"/>
        <v>PD&amp;C</v>
      </c>
      <c r="AK2703" s="151" t="b">
        <f>ISNUMBER(SEARCH("IRT",Table1[[#This Row],[Current_Status]]))</f>
        <v>0</v>
      </c>
      <c r="AL2703" s="152">
        <f>YEAR(Table1[[#This Row],[Project_Initiated]])</f>
        <v>2018</v>
      </c>
      <c r="AM2703" s="87">
        <v>43815</v>
      </c>
      <c r="AN2703" s="87" t="str">
        <f>IF(AND(Table1[[#This Row],[Completed Date]]&gt;="07/01/2019"+0,Table1[[#This Row],[Completed Date]]&lt;="6/30/2020"+0),"FY 19-20",IF(AND(Table1[[#This Row],[Completed Date]]&gt;="07/01/2018"+0,Table1[[#This Row],[Completed Date]]&lt;="6/30/2019"+0),"FY 18-19",""))</f>
        <v/>
      </c>
      <c r="AO2703" s="152" t="str">
        <f>IFERROR(FIND("R",Table1[[#This Row],[FS_Priority]]),"")</f>
        <v/>
      </c>
    </row>
    <row r="2704" spans="1:41" x14ac:dyDescent="0.25">
      <c r="A2704" s="220" t="s">
        <v>261</v>
      </c>
      <c r="B2704" s="220" t="s">
        <v>295</v>
      </c>
      <c r="C2704" s="220" t="s">
        <v>261</v>
      </c>
      <c r="D2704" s="221" t="b">
        <v>0</v>
      </c>
      <c r="E2704" s="220" t="s">
        <v>151</v>
      </c>
      <c r="F2704" s="220" t="s">
        <v>3511</v>
      </c>
      <c r="G2704" s="220" t="s">
        <v>295</v>
      </c>
      <c r="H2704" s="220" t="s">
        <v>262</v>
      </c>
      <c r="I2704" s="220" t="s">
        <v>4099</v>
      </c>
      <c r="J2704" s="220" t="s">
        <v>2838</v>
      </c>
      <c r="K2704" s="220" t="s">
        <v>4035</v>
      </c>
      <c r="L2704" s="220" t="s">
        <v>153</v>
      </c>
      <c r="M2704" s="220" t="s">
        <v>4036</v>
      </c>
      <c r="N2704" s="220" t="s">
        <v>295</v>
      </c>
      <c r="O2704" s="220" t="s">
        <v>263</v>
      </c>
      <c r="Q2704" s="220" t="s">
        <v>264</v>
      </c>
      <c r="R2704" s="220" t="s">
        <v>295</v>
      </c>
      <c r="S2704" s="221" t="b">
        <v>1</v>
      </c>
      <c r="V2704" s="222">
        <v>43283</v>
      </c>
      <c r="W2704" s="220" t="s">
        <v>295</v>
      </c>
      <c r="X2704"/>
      <c r="Z2704" s="220" t="s">
        <v>295</v>
      </c>
      <c r="AC2704" s="220" t="s">
        <v>3048</v>
      </c>
      <c r="AD2704" s="223">
        <v>43371</v>
      </c>
      <c r="AE2704" s="220" t="s">
        <v>583</v>
      </c>
      <c r="AF2704" s="220" t="s">
        <v>295</v>
      </c>
      <c r="AG2704" s="220" t="s">
        <v>2884</v>
      </c>
      <c r="AH2704" s="222">
        <v>43542</v>
      </c>
      <c r="AI2704" s="220" t="s">
        <v>4932</v>
      </c>
      <c r="AJ2704" s="151" t="str">
        <f t="shared" si="42"/>
        <v>FS</v>
      </c>
      <c r="AK2704" s="151" t="b">
        <f>ISNUMBER(SEARCH("IRT",Table1[[#This Row],[Current_Status]]))</f>
        <v>0</v>
      </c>
      <c r="AL2704" s="152">
        <f>YEAR(Table1[[#This Row],[Project_Initiated]])</f>
        <v>2018</v>
      </c>
      <c r="AM2704" s="87">
        <v>43815</v>
      </c>
      <c r="AN2704" s="87" t="str">
        <f>IF(AND(Table1[[#This Row],[Completed Date]]&gt;="07/01/2019"+0,Table1[[#This Row],[Completed Date]]&lt;="6/30/2020"+0),"FY 19-20",IF(AND(Table1[[#This Row],[Completed Date]]&gt;="07/01/2018"+0,Table1[[#This Row],[Completed Date]]&lt;="6/30/2019"+0),"FY 18-19",""))</f>
        <v>FY 18-19</v>
      </c>
      <c r="AO2704" s="152" t="str">
        <f>IFERROR(FIND("R",Table1[[#This Row],[FS_Priority]]),"")</f>
        <v/>
      </c>
    </row>
    <row r="2705" spans="1:41" x14ac:dyDescent="0.25">
      <c r="A2705" s="220" t="s">
        <v>933</v>
      </c>
      <c r="B2705" s="220" t="s">
        <v>295</v>
      </c>
      <c r="C2705" s="220" t="s">
        <v>933</v>
      </c>
      <c r="D2705" s="221" t="b">
        <v>0</v>
      </c>
      <c r="E2705" s="220" t="s">
        <v>211</v>
      </c>
      <c r="F2705" s="220" t="s">
        <v>3606</v>
      </c>
      <c r="G2705" s="220" t="s">
        <v>295</v>
      </c>
      <c r="H2705" s="220" t="s">
        <v>535</v>
      </c>
      <c r="I2705" s="220" t="s">
        <v>4227</v>
      </c>
      <c r="J2705" s="220" t="s">
        <v>2838</v>
      </c>
      <c r="K2705" s="220" t="s">
        <v>4222</v>
      </c>
      <c r="L2705" s="220" t="s">
        <v>4866</v>
      </c>
      <c r="M2705" s="220" t="s">
        <v>4228</v>
      </c>
      <c r="N2705" s="220" t="s">
        <v>295</v>
      </c>
      <c r="O2705" s="220" t="s">
        <v>243</v>
      </c>
      <c r="Q2705" s="220" t="s">
        <v>302</v>
      </c>
      <c r="R2705" s="220" t="s">
        <v>295</v>
      </c>
      <c r="S2705" s="221" t="b">
        <v>1</v>
      </c>
      <c r="V2705" s="222">
        <v>43283</v>
      </c>
      <c r="W2705" s="220" t="s">
        <v>295</v>
      </c>
      <c r="X2705"/>
      <c r="Z2705" s="220" t="s">
        <v>295</v>
      </c>
      <c r="AC2705" s="220" t="s">
        <v>624</v>
      </c>
      <c r="AE2705" s="220" t="s">
        <v>243</v>
      </c>
      <c r="AF2705" s="220" t="s">
        <v>295</v>
      </c>
      <c r="AG2705" s="220" t="s">
        <v>624</v>
      </c>
      <c r="AH2705" s="222">
        <v>43383</v>
      </c>
      <c r="AI2705" s="220" t="s">
        <v>4932</v>
      </c>
      <c r="AJ2705" s="151" t="str">
        <f t="shared" si="42"/>
        <v>FS</v>
      </c>
      <c r="AK2705" s="151" t="b">
        <f>ISNUMBER(SEARCH("IRT",Table1[[#This Row],[Current_Status]]))</f>
        <v>0</v>
      </c>
      <c r="AL2705" s="152">
        <f>YEAR(Table1[[#This Row],[Project_Initiated]])</f>
        <v>2018</v>
      </c>
      <c r="AM2705" s="87">
        <v>43815</v>
      </c>
      <c r="AN2705" s="87" t="str">
        <f>IF(AND(Table1[[#This Row],[Completed Date]]&gt;="07/01/2019"+0,Table1[[#This Row],[Completed Date]]&lt;="6/30/2020"+0),"FY 19-20",IF(AND(Table1[[#This Row],[Completed Date]]&gt;="07/01/2018"+0,Table1[[#This Row],[Completed Date]]&lt;="6/30/2019"+0),"FY 18-19",""))</f>
        <v>FY 18-19</v>
      </c>
      <c r="AO2705" s="152" t="str">
        <f>IFERROR(FIND("R",Table1[[#This Row],[FS_Priority]]),"")</f>
        <v/>
      </c>
    </row>
    <row r="2706" spans="1:41" x14ac:dyDescent="0.25">
      <c r="A2706" s="220" t="s">
        <v>934</v>
      </c>
      <c r="B2706" s="220" t="s">
        <v>295</v>
      </c>
      <c r="C2706" s="220" t="s">
        <v>934</v>
      </c>
      <c r="D2706" s="221" t="b">
        <v>0</v>
      </c>
      <c r="E2706" s="220" t="s">
        <v>141</v>
      </c>
      <c r="F2706" s="220" t="s">
        <v>3422</v>
      </c>
      <c r="G2706" s="220" t="s">
        <v>295</v>
      </c>
      <c r="H2706" s="220" t="s">
        <v>551</v>
      </c>
      <c r="I2706" s="220" t="s">
        <v>4014</v>
      </c>
      <c r="J2706" s="220" t="s">
        <v>2838</v>
      </c>
      <c r="K2706" s="220" t="s">
        <v>3951</v>
      </c>
      <c r="L2706" s="220" t="s">
        <v>381</v>
      </c>
      <c r="M2706" s="220" t="s">
        <v>4015</v>
      </c>
      <c r="N2706" s="220" t="s">
        <v>295</v>
      </c>
      <c r="O2706" s="220" t="s">
        <v>243</v>
      </c>
      <c r="Q2706" s="220" t="s">
        <v>323</v>
      </c>
      <c r="R2706" s="220" t="s">
        <v>295</v>
      </c>
      <c r="S2706" s="221" t="b">
        <v>1</v>
      </c>
      <c r="V2706" s="222">
        <v>43284</v>
      </c>
      <c r="W2706" s="220" t="s">
        <v>295</v>
      </c>
      <c r="X2706"/>
      <c r="Z2706" s="220" t="s">
        <v>295</v>
      </c>
      <c r="AC2706" s="220" t="s">
        <v>624</v>
      </c>
      <c r="AE2706" s="220" t="s">
        <v>243</v>
      </c>
      <c r="AF2706" s="220" t="s">
        <v>295</v>
      </c>
      <c r="AG2706" s="220" t="s">
        <v>624</v>
      </c>
      <c r="AH2706" s="222">
        <v>43383</v>
      </c>
      <c r="AI2706" s="220" t="s">
        <v>4932</v>
      </c>
      <c r="AJ2706" s="151" t="str">
        <f t="shared" si="42"/>
        <v>FS</v>
      </c>
      <c r="AK2706" s="151" t="b">
        <f>ISNUMBER(SEARCH("IRT",Table1[[#This Row],[Current_Status]]))</f>
        <v>0</v>
      </c>
      <c r="AL2706" s="152">
        <f>YEAR(Table1[[#This Row],[Project_Initiated]])</f>
        <v>2018</v>
      </c>
      <c r="AM2706" s="87">
        <v>43815</v>
      </c>
      <c r="AN2706" s="87" t="str">
        <f>IF(AND(Table1[[#This Row],[Completed Date]]&gt;="07/01/2019"+0,Table1[[#This Row],[Completed Date]]&lt;="6/30/2020"+0),"FY 19-20",IF(AND(Table1[[#This Row],[Completed Date]]&gt;="07/01/2018"+0,Table1[[#This Row],[Completed Date]]&lt;="6/30/2019"+0),"FY 18-19",""))</f>
        <v>FY 18-19</v>
      </c>
      <c r="AO2706" s="152" t="str">
        <f>IFERROR(FIND("R",Table1[[#This Row],[FS_Priority]]),"")</f>
        <v/>
      </c>
    </row>
    <row r="2707" spans="1:41" x14ac:dyDescent="0.25">
      <c r="A2707" s="220" t="s">
        <v>935</v>
      </c>
      <c r="B2707" s="220" t="s">
        <v>295</v>
      </c>
      <c r="C2707" s="220" t="s">
        <v>935</v>
      </c>
      <c r="D2707" s="221" t="b">
        <v>0</v>
      </c>
      <c r="E2707" s="220" t="s">
        <v>211</v>
      </c>
      <c r="F2707" s="220" t="s">
        <v>3614</v>
      </c>
      <c r="G2707" s="220" t="s">
        <v>295</v>
      </c>
      <c r="H2707" s="220" t="s">
        <v>535</v>
      </c>
      <c r="I2707" s="220" t="s">
        <v>4236</v>
      </c>
      <c r="J2707" s="220" t="s">
        <v>2838</v>
      </c>
      <c r="K2707" s="220" t="s">
        <v>4222</v>
      </c>
      <c r="L2707" s="220" t="s">
        <v>4866</v>
      </c>
      <c r="M2707" s="220" t="s">
        <v>4237</v>
      </c>
      <c r="N2707" s="220" t="s">
        <v>295</v>
      </c>
      <c r="O2707" s="220" t="s">
        <v>243</v>
      </c>
      <c r="Q2707" s="220" t="s">
        <v>327</v>
      </c>
      <c r="R2707" s="220" t="s">
        <v>295</v>
      </c>
      <c r="S2707" s="221" t="b">
        <v>1</v>
      </c>
      <c r="V2707" s="222">
        <v>43287</v>
      </c>
      <c r="W2707" s="220" t="s">
        <v>295</v>
      </c>
      <c r="X2707"/>
      <c r="Z2707" s="220" t="s">
        <v>295</v>
      </c>
      <c r="AC2707" s="220" t="s">
        <v>624</v>
      </c>
      <c r="AE2707" s="220" t="s">
        <v>243</v>
      </c>
      <c r="AF2707" s="220" t="s">
        <v>295</v>
      </c>
      <c r="AG2707" s="220" t="s">
        <v>624</v>
      </c>
      <c r="AH2707" s="222">
        <v>43383</v>
      </c>
      <c r="AI2707" s="220" t="s">
        <v>4932</v>
      </c>
      <c r="AJ2707" s="151" t="str">
        <f t="shared" si="42"/>
        <v>FS</v>
      </c>
      <c r="AK2707" s="151" t="b">
        <f>ISNUMBER(SEARCH("IRT",Table1[[#This Row],[Current_Status]]))</f>
        <v>0</v>
      </c>
      <c r="AL2707" s="152">
        <f>YEAR(Table1[[#This Row],[Project_Initiated]])</f>
        <v>2018</v>
      </c>
      <c r="AM2707" s="87">
        <v>43815</v>
      </c>
      <c r="AN2707" s="87" t="str">
        <f>IF(AND(Table1[[#This Row],[Completed Date]]&gt;="07/01/2019"+0,Table1[[#This Row],[Completed Date]]&lt;="6/30/2020"+0),"FY 19-20",IF(AND(Table1[[#This Row],[Completed Date]]&gt;="07/01/2018"+0,Table1[[#This Row],[Completed Date]]&lt;="6/30/2019"+0),"FY 18-19",""))</f>
        <v>FY 18-19</v>
      </c>
      <c r="AO2707" s="152" t="str">
        <f>IFERROR(FIND("R",Table1[[#This Row],[FS_Priority]]),"")</f>
        <v/>
      </c>
    </row>
    <row r="2708" spans="1:41" x14ac:dyDescent="0.25">
      <c r="A2708" s="220" t="s">
        <v>936</v>
      </c>
      <c r="B2708" s="220" t="s">
        <v>295</v>
      </c>
      <c r="C2708" s="220" t="s">
        <v>936</v>
      </c>
      <c r="D2708" s="221" t="b">
        <v>0</v>
      </c>
      <c r="E2708" s="220" t="s">
        <v>211</v>
      </c>
      <c r="F2708" s="220" t="s">
        <v>3615</v>
      </c>
      <c r="G2708" s="220" t="s">
        <v>295</v>
      </c>
      <c r="H2708" s="220" t="s">
        <v>535</v>
      </c>
      <c r="I2708" s="220" t="s">
        <v>4238</v>
      </c>
      <c r="J2708" s="220" t="s">
        <v>2838</v>
      </c>
      <c r="K2708" s="220" t="s">
        <v>4222</v>
      </c>
      <c r="L2708" s="220" t="s">
        <v>4866</v>
      </c>
      <c r="M2708" s="220" t="s">
        <v>4237</v>
      </c>
      <c r="N2708" s="220" t="s">
        <v>295</v>
      </c>
      <c r="O2708" s="220" t="s">
        <v>243</v>
      </c>
      <c r="Q2708" s="220" t="s">
        <v>328</v>
      </c>
      <c r="R2708" s="220" t="s">
        <v>295</v>
      </c>
      <c r="S2708" s="221" t="b">
        <v>1</v>
      </c>
      <c r="V2708" s="222">
        <v>43290</v>
      </c>
      <c r="W2708" s="220" t="s">
        <v>295</v>
      </c>
      <c r="X2708"/>
      <c r="Z2708" s="220" t="s">
        <v>295</v>
      </c>
      <c r="AC2708" s="220" t="s">
        <v>624</v>
      </c>
      <c r="AE2708" s="220" t="s">
        <v>243</v>
      </c>
      <c r="AF2708" s="220" t="s">
        <v>295</v>
      </c>
      <c r="AG2708" s="220" t="s">
        <v>624</v>
      </c>
      <c r="AH2708" s="222">
        <v>43383</v>
      </c>
      <c r="AI2708" s="220" t="s">
        <v>4932</v>
      </c>
      <c r="AJ2708" s="151" t="str">
        <f t="shared" si="42"/>
        <v>FS</v>
      </c>
      <c r="AK2708" s="151" t="b">
        <f>ISNUMBER(SEARCH("IRT",Table1[[#This Row],[Current_Status]]))</f>
        <v>0</v>
      </c>
      <c r="AL2708" s="152">
        <f>YEAR(Table1[[#This Row],[Project_Initiated]])</f>
        <v>2018</v>
      </c>
      <c r="AM2708" s="87">
        <v>43815</v>
      </c>
      <c r="AN2708" s="87" t="str">
        <f>IF(AND(Table1[[#This Row],[Completed Date]]&gt;="07/01/2019"+0,Table1[[#This Row],[Completed Date]]&lt;="6/30/2020"+0),"FY 19-20",IF(AND(Table1[[#This Row],[Completed Date]]&gt;="07/01/2018"+0,Table1[[#This Row],[Completed Date]]&lt;="6/30/2019"+0),"FY 18-19",""))</f>
        <v>FY 18-19</v>
      </c>
      <c r="AO2708" s="152" t="str">
        <f>IFERROR(FIND("R",Table1[[#This Row],[FS_Priority]]),"")</f>
        <v/>
      </c>
    </row>
    <row r="2709" spans="1:41" x14ac:dyDescent="0.25">
      <c r="A2709" s="220" t="s">
        <v>335</v>
      </c>
      <c r="B2709" s="220" t="s">
        <v>295</v>
      </c>
      <c r="C2709" s="220" t="s">
        <v>335</v>
      </c>
      <c r="D2709" s="221" t="b">
        <v>0</v>
      </c>
      <c r="E2709" s="220" t="s">
        <v>4804</v>
      </c>
      <c r="F2709" s="220" t="s">
        <v>3276</v>
      </c>
      <c r="G2709" s="220" t="s">
        <v>295</v>
      </c>
      <c r="H2709" s="220" t="s">
        <v>552</v>
      </c>
      <c r="I2709" s="220" t="s">
        <v>302</v>
      </c>
      <c r="J2709" s="220" t="s">
        <v>2838</v>
      </c>
      <c r="K2709" s="220" t="s">
        <v>3793</v>
      </c>
      <c r="L2709" s="220" t="s">
        <v>332</v>
      </c>
      <c r="M2709" s="220" t="s">
        <v>3797</v>
      </c>
      <c r="N2709" s="220" t="s">
        <v>295</v>
      </c>
      <c r="O2709" s="220" t="s">
        <v>243</v>
      </c>
      <c r="Q2709" s="220" t="s">
        <v>307</v>
      </c>
      <c r="R2709" s="220" t="s">
        <v>295</v>
      </c>
      <c r="S2709" s="221" t="b">
        <v>0</v>
      </c>
      <c r="V2709" s="222">
        <v>43291</v>
      </c>
      <c r="W2709" s="220" t="s">
        <v>295</v>
      </c>
      <c r="X2709"/>
      <c r="Z2709" s="220" t="s">
        <v>295</v>
      </c>
      <c r="AC2709" s="220" t="s">
        <v>624</v>
      </c>
      <c r="AE2709" s="220" t="s">
        <v>243</v>
      </c>
      <c r="AF2709" s="220" t="s">
        <v>295</v>
      </c>
      <c r="AG2709" s="220" t="s">
        <v>624</v>
      </c>
      <c r="AH2709" s="222">
        <v>43412</v>
      </c>
      <c r="AI2709" s="220" t="s">
        <v>4932</v>
      </c>
      <c r="AJ2709" s="151" t="str">
        <f t="shared" si="42"/>
        <v>FS</v>
      </c>
      <c r="AK2709" s="151" t="b">
        <f>ISNUMBER(SEARCH("IRT",Table1[[#This Row],[Current_Status]]))</f>
        <v>0</v>
      </c>
      <c r="AL2709" s="152">
        <f>YEAR(Table1[[#This Row],[Project_Initiated]])</f>
        <v>2018</v>
      </c>
      <c r="AM2709" s="87">
        <v>43815</v>
      </c>
      <c r="AN2709" s="87" t="str">
        <f>IF(AND(Table1[[#This Row],[Completed Date]]&gt;="07/01/2019"+0,Table1[[#This Row],[Completed Date]]&lt;="6/30/2020"+0),"FY 19-20",IF(AND(Table1[[#This Row],[Completed Date]]&gt;="07/01/2018"+0,Table1[[#This Row],[Completed Date]]&lt;="6/30/2019"+0),"FY 18-19",""))</f>
        <v>FY 18-19</v>
      </c>
      <c r="AO2709" s="152" t="str">
        <f>IFERROR(FIND("R",Table1[[#This Row],[FS_Priority]]),"")</f>
        <v/>
      </c>
    </row>
    <row r="2710" spans="1:41" x14ac:dyDescent="0.25">
      <c r="A2710" s="220" t="s">
        <v>937</v>
      </c>
      <c r="B2710" s="220" t="s">
        <v>295</v>
      </c>
      <c r="C2710" s="220" t="s">
        <v>937</v>
      </c>
      <c r="D2710" s="221" t="b">
        <v>0</v>
      </c>
      <c r="E2710" s="220" t="s">
        <v>526</v>
      </c>
      <c r="F2710" s="220" t="s">
        <v>3596</v>
      </c>
      <c r="G2710" s="220" t="s">
        <v>295</v>
      </c>
      <c r="H2710" s="220" t="s">
        <v>4212</v>
      </c>
      <c r="I2710" s="220" t="s">
        <v>4211</v>
      </c>
      <c r="J2710" s="220" t="s">
        <v>2838</v>
      </c>
      <c r="K2710" s="220" t="s">
        <v>4208</v>
      </c>
      <c r="L2710" s="220" t="s">
        <v>203</v>
      </c>
      <c r="M2710" s="220" t="s">
        <v>4209</v>
      </c>
      <c r="N2710" s="220" t="s">
        <v>295</v>
      </c>
      <c r="O2710" s="220" t="s">
        <v>263</v>
      </c>
      <c r="Q2710" s="220" t="s">
        <v>295</v>
      </c>
      <c r="R2710" s="220" t="s">
        <v>295</v>
      </c>
      <c r="S2710" s="221" t="b">
        <v>0</v>
      </c>
      <c r="V2710" s="222">
        <v>43292</v>
      </c>
      <c r="W2710" s="220" t="s">
        <v>295</v>
      </c>
      <c r="X2710"/>
      <c r="Z2710" s="220" t="s">
        <v>295</v>
      </c>
      <c r="AC2710" s="220" t="s">
        <v>938</v>
      </c>
      <c r="AE2710" s="220" t="s">
        <v>257</v>
      </c>
      <c r="AF2710" s="220" t="s">
        <v>295</v>
      </c>
      <c r="AG2710" s="220" t="s">
        <v>2884</v>
      </c>
      <c r="AH2710" s="222">
        <v>43336</v>
      </c>
      <c r="AI2710" s="220" t="s">
        <v>4935</v>
      </c>
      <c r="AJ2710" s="151" t="str">
        <f t="shared" si="42"/>
        <v>FS</v>
      </c>
      <c r="AK2710" s="151" t="b">
        <f>ISNUMBER(SEARCH("IRT",Table1[[#This Row],[Current_Status]]))</f>
        <v>0</v>
      </c>
      <c r="AL2710" s="152">
        <f>YEAR(Table1[[#This Row],[Project_Initiated]])</f>
        <v>2018</v>
      </c>
      <c r="AM2710" s="87">
        <v>43815</v>
      </c>
      <c r="AN2710" s="87" t="str">
        <f>IF(AND(Table1[[#This Row],[Completed Date]]&gt;="07/01/2019"+0,Table1[[#This Row],[Completed Date]]&lt;="6/30/2020"+0),"FY 19-20",IF(AND(Table1[[#This Row],[Completed Date]]&gt;="07/01/2018"+0,Table1[[#This Row],[Completed Date]]&lt;="6/30/2019"+0),"FY 18-19",""))</f>
        <v>FY 18-19</v>
      </c>
      <c r="AO2710" s="152" t="str">
        <f>IFERROR(FIND("R",Table1[[#This Row],[FS_Priority]]),"")</f>
        <v/>
      </c>
    </row>
    <row r="2711" spans="1:41" x14ac:dyDescent="0.25">
      <c r="A2711" s="220" t="s">
        <v>940</v>
      </c>
      <c r="B2711" s="220" t="s">
        <v>295</v>
      </c>
      <c r="C2711" s="220" t="s">
        <v>940</v>
      </c>
      <c r="D2711" s="221" t="b">
        <v>0</v>
      </c>
      <c r="E2711" s="220" t="s">
        <v>526</v>
      </c>
      <c r="F2711" s="220" t="s">
        <v>3592</v>
      </c>
      <c r="G2711" s="220" t="s">
        <v>295</v>
      </c>
      <c r="H2711" s="220" t="s">
        <v>4212</v>
      </c>
      <c r="I2711" s="220" t="s">
        <v>4211</v>
      </c>
      <c r="J2711" s="220" t="s">
        <v>2838</v>
      </c>
      <c r="K2711" s="220" t="s">
        <v>4208</v>
      </c>
      <c r="L2711" s="220" t="s">
        <v>203</v>
      </c>
      <c r="M2711" s="220" t="s">
        <v>4209</v>
      </c>
      <c r="N2711" s="220" t="s">
        <v>295</v>
      </c>
      <c r="O2711" s="220" t="s">
        <v>243</v>
      </c>
      <c r="Q2711" s="220" t="s">
        <v>295</v>
      </c>
      <c r="R2711" s="220" t="s">
        <v>295</v>
      </c>
      <c r="S2711" s="221" t="b">
        <v>0</v>
      </c>
      <c r="V2711" s="222">
        <v>43292</v>
      </c>
      <c r="W2711" s="220" t="s">
        <v>295</v>
      </c>
      <c r="X2711"/>
      <c r="Z2711" s="220" t="s">
        <v>295</v>
      </c>
      <c r="AC2711" s="220" t="s">
        <v>624</v>
      </c>
      <c r="AE2711" s="220" t="s">
        <v>243</v>
      </c>
      <c r="AF2711" s="220" t="s">
        <v>295</v>
      </c>
      <c r="AG2711" s="220" t="s">
        <v>624</v>
      </c>
      <c r="AH2711" s="222">
        <v>43336</v>
      </c>
      <c r="AI2711" s="220" t="s">
        <v>4935</v>
      </c>
      <c r="AJ2711" s="151" t="str">
        <f t="shared" si="42"/>
        <v>FS</v>
      </c>
      <c r="AK2711" s="151" t="b">
        <f>ISNUMBER(SEARCH("IRT",Table1[[#This Row],[Current_Status]]))</f>
        <v>0</v>
      </c>
      <c r="AL2711" s="152">
        <f>YEAR(Table1[[#This Row],[Project_Initiated]])</f>
        <v>2018</v>
      </c>
      <c r="AM2711" s="87">
        <v>43815</v>
      </c>
      <c r="AN2711" s="87" t="str">
        <f>IF(AND(Table1[[#This Row],[Completed Date]]&gt;="07/01/2019"+0,Table1[[#This Row],[Completed Date]]&lt;="6/30/2020"+0),"FY 19-20",IF(AND(Table1[[#This Row],[Completed Date]]&gt;="07/01/2018"+0,Table1[[#This Row],[Completed Date]]&lt;="6/30/2019"+0),"FY 18-19",""))</f>
        <v>FY 18-19</v>
      </c>
      <c r="AO2711" s="152" t="str">
        <f>IFERROR(FIND("R",Table1[[#This Row],[FS_Priority]]),"")</f>
        <v/>
      </c>
    </row>
    <row r="2712" spans="1:41" x14ac:dyDescent="0.25">
      <c r="A2712" s="220" t="s">
        <v>491</v>
      </c>
      <c r="B2712" s="220" t="s">
        <v>295</v>
      </c>
      <c r="C2712" s="220" t="s">
        <v>491</v>
      </c>
      <c r="D2712" s="221" t="b">
        <v>0</v>
      </c>
      <c r="E2712" s="220" t="s">
        <v>189</v>
      </c>
      <c r="F2712" s="220" t="s">
        <v>3576</v>
      </c>
      <c r="G2712" s="220" t="s">
        <v>295</v>
      </c>
      <c r="H2712" s="220" t="s">
        <v>543</v>
      </c>
      <c r="I2712" s="220" t="s">
        <v>295</v>
      </c>
      <c r="J2712" s="220" t="s">
        <v>2838</v>
      </c>
      <c r="K2712" s="220" t="s">
        <v>4164</v>
      </c>
      <c r="L2712" s="220" t="s">
        <v>487</v>
      </c>
      <c r="M2712" s="220" t="s">
        <v>4165</v>
      </c>
      <c r="N2712" s="220" t="s">
        <v>295</v>
      </c>
      <c r="O2712" s="220" t="s">
        <v>263</v>
      </c>
      <c r="Q2712" s="220" t="s">
        <v>323</v>
      </c>
      <c r="R2712" s="220" t="s">
        <v>295</v>
      </c>
      <c r="S2712" s="221" t="b">
        <v>0</v>
      </c>
      <c r="V2712" s="222">
        <v>43293</v>
      </c>
      <c r="W2712" s="220" t="s">
        <v>295</v>
      </c>
      <c r="X2712"/>
      <c r="Z2712" s="220" t="s">
        <v>295</v>
      </c>
      <c r="AC2712" s="220" t="s">
        <v>3125</v>
      </c>
      <c r="AE2712" s="220" t="s">
        <v>257</v>
      </c>
      <c r="AF2712" s="220" t="s">
        <v>5115</v>
      </c>
      <c r="AG2712" s="220" t="s">
        <v>2884</v>
      </c>
      <c r="AH2712" s="222">
        <v>43570</v>
      </c>
      <c r="AI2712" s="220" t="s">
        <v>4932</v>
      </c>
      <c r="AJ2712" s="151" t="str">
        <f t="shared" si="42"/>
        <v>FS</v>
      </c>
      <c r="AK2712" s="151" t="b">
        <f>ISNUMBER(SEARCH("IRT",Table1[[#This Row],[Current_Status]]))</f>
        <v>0</v>
      </c>
      <c r="AL2712" s="152">
        <f>YEAR(Table1[[#This Row],[Project_Initiated]])</f>
        <v>2018</v>
      </c>
      <c r="AM2712" s="87">
        <v>43815</v>
      </c>
      <c r="AN2712" s="87" t="str">
        <f>IF(AND(Table1[[#This Row],[Completed Date]]&gt;="07/01/2019"+0,Table1[[#This Row],[Completed Date]]&lt;="6/30/2020"+0),"FY 19-20",IF(AND(Table1[[#This Row],[Completed Date]]&gt;="07/01/2018"+0,Table1[[#This Row],[Completed Date]]&lt;="6/30/2019"+0),"FY 18-19",""))</f>
        <v>FY 18-19</v>
      </c>
      <c r="AO2712" s="152" t="str">
        <f>IFERROR(FIND("R",Table1[[#This Row],[FS_Priority]]),"")</f>
        <v/>
      </c>
    </row>
    <row r="2713" spans="1:41" x14ac:dyDescent="0.25">
      <c r="A2713" s="220" t="s">
        <v>942</v>
      </c>
      <c r="B2713" s="220" t="s">
        <v>295</v>
      </c>
      <c r="C2713" s="220" t="s">
        <v>942</v>
      </c>
      <c r="D2713" s="221" t="b">
        <v>0</v>
      </c>
      <c r="E2713" s="220" t="s">
        <v>4804</v>
      </c>
      <c r="F2713" s="220" t="s">
        <v>3286</v>
      </c>
      <c r="G2713" s="220" t="s">
        <v>295</v>
      </c>
      <c r="H2713" s="220" t="s">
        <v>351</v>
      </c>
      <c r="I2713" s="220" t="s">
        <v>2773</v>
      </c>
      <c r="J2713" s="220" t="s">
        <v>2838</v>
      </c>
      <c r="K2713" s="220" t="s">
        <v>3793</v>
      </c>
      <c r="L2713" s="220" t="s">
        <v>332</v>
      </c>
      <c r="M2713" s="220" t="s">
        <v>3814</v>
      </c>
      <c r="N2713" s="220" t="s">
        <v>295</v>
      </c>
      <c r="O2713" s="220" t="s">
        <v>243</v>
      </c>
      <c r="Q2713" s="220" t="s">
        <v>328</v>
      </c>
      <c r="R2713" s="220" t="s">
        <v>295</v>
      </c>
      <c r="S2713" s="221" t="b">
        <v>0</v>
      </c>
      <c r="V2713" s="222">
        <v>43293</v>
      </c>
      <c r="W2713" s="220" t="s">
        <v>295</v>
      </c>
      <c r="X2713"/>
      <c r="Z2713" s="220" t="s">
        <v>295</v>
      </c>
      <c r="AC2713" s="220" t="s">
        <v>624</v>
      </c>
      <c r="AE2713" s="220" t="s">
        <v>243</v>
      </c>
      <c r="AF2713" s="220" t="s">
        <v>295</v>
      </c>
      <c r="AG2713" s="220" t="s">
        <v>624</v>
      </c>
      <c r="AH2713" s="222">
        <v>43360</v>
      </c>
      <c r="AI2713" s="220" t="s">
        <v>4935</v>
      </c>
      <c r="AJ2713" s="151" t="str">
        <f t="shared" si="42"/>
        <v>FS</v>
      </c>
      <c r="AK2713" s="151" t="b">
        <f>ISNUMBER(SEARCH("IRT",Table1[[#This Row],[Current_Status]]))</f>
        <v>0</v>
      </c>
      <c r="AL2713" s="152">
        <f>YEAR(Table1[[#This Row],[Project_Initiated]])</f>
        <v>2018</v>
      </c>
      <c r="AM2713" s="87">
        <v>43815</v>
      </c>
      <c r="AN2713" s="87" t="str">
        <f>IF(AND(Table1[[#This Row],[Completed Date]]&gt;="07/01/2019"+0,Table1[[#This Row],[Completed Date]]&lt;="6/30/2020"+0),"FY 19-20",IF(AND(Table1[[#This Row],[Completed Date]]&gt;="07/01/2018"+0,Table1[[#This Row],[Completed Date]]&lt;="6/30/2019"+0),"FY 18-19",""))</f>
        <v>FY 18-19</v>
      </c>
      <c r="AO2713" s="152" t="str">
        <f>IFERROR(FIND("R",Table1[[#This Row],[FS_Priority]]),"")</f>
        <v/>
      </c>
    </row>
    <row r="2714" spans="1:41" x14ac:dyDescent="0.25">
      <c r="A2714" s="220" t="s">
        <v>943</v>
      </c>
      <c r="B2714" s="220" t="s">
        <v>295</v>
      </c>
      <c r="C2714" s="220" t="s">
        <v>943</v>
      </c>
      <c r="D2714" s="221" t="b">
        <v>0</v>
      </c>
      <c r="E2714" s="220" t="s">
        <v>76</v>
      </c>
      <c r="F2714" s="220" t="s">
        <v>3331</v>
      </c>
      <c r="G2714" s="220" t="s">
        <v>944</v>
      </c>
      <c r="H2714" s="220" t="s">
        <v>1092</v>
      </c>
      <c r="I2714" s="220" t="s">
        <v>3895</v>
      </c>
      <c r="J2714" s="220" t="s">
        <v>2854</v>
      </c>
      <c r="K2714" s="220" t="s">
        <v>3856</v>
      </c>
      <c r="L2714" s="220" t="s">
        <v>77</v>
      </c>
      <c r="M2714" s="220" t="s">
        <v>3896</v>
      </c>
      <c r="N2714" s="220" t="s">
        <v>295</v>
      </c>
      <c r="O2714" s="220" t="s">
        <v>243</v>
      </c>
      <c r="Q2714" s="220" t="s">
        <v>152</v>
      </c>
      <c r="R2714" s="220" t="s">
        <v>295</v>
      </c>
      <c r="S2714" s="221" t="b">
        <v>0</v>
      </c>
      <c r="V2714" s="222">
        <v>43294</v>
      </c>
      <c r="W2714" s="220" t="s">
        <v>295</v>
      </c>
      <c r="X2714"/>
      <c r="Z2714" s="220" t="s">
        <v>295</v>
      </c>
      <c r="AC2714" s="220" t="s">
        <v>624</v>
      </c>
      <c r="AE2714" s="220" t="s">
        <v>243</v>
      </c>
      <c r="AF2714" s="220" t="s">
        <v>295</v>
      </c>
      <c r="AG2714" s="220" t="s">
        <v>624</v>
      </c>
      <c r="AH2714" s="223">
        <v>43361</v>
      </c>
      <c r="AI2714" s="220" t="s">
        <v>4932</v>
      </c>
      <c r="AJ2714" s="151" t="str">
        <f t="shared" si="42"/>
        <v>FS</v>
      </c>
      <c r="AK2714" s="151" t="b">
        <f>ISNUMBER(SEARCH("IRT",Table1[[#This Row],[Current_Status]]))</f>
        <v>0</v>
      </c>
      <c r="AL2714" s="152">
        <f>YEAR(Table1[[#This Row],[Project_Initiated]])</f>
        <v>2018</v>
      </c>
      <c r="AM2714" s="87">
        <v>43815</v>
      </c>
      <c r="AN2714" s="87" t="str">
        <f>IF(AND(Table1[[#This Row],[Completed Date]]&gt;="07/01/2019"+0,Table1[[#This Row],[Completed Date]]&lt;="6/30/2020"+0),"FY 19-20",IF(AND(Table1[[#This Row],[Completed Date]]&gt;="07/01/2018"+0,Table1[[#This Row],[Completed Date]]&lt;="6/30/2019"+0),"FY 18-19",""))</f>
        <v>FY 18-19</v>
      </c>
      <c r="AO2714" s="152" t="str">
        <f>IFERROR(FIND("R",Table1[[#This Row],[FS_Priority]]),"")</f>
        <v/>
      </c>
    </row>
    <row r="2715" spans="1:41" x14ac:dyDescent="0.25">
      <c r="A2715" s="220" t="s">
        <v>946</v>
      </c>
      <c r="B2715" s="220" t="s">
        <v>295</v>
      </c>
      <c r="C2715" s="220" t="s">
        <v>946</v>
      </c>
      <c r="D2715" s="221" t="b">
        <v>0</v>
      </c>
      <c r="E2715" s="220" t="s">
        <v>76</v>
      </c>
      <c r="F2715" s="220" t="s">
        <v>3333</v>
      </c>
      <c r="G2715" s="220" t="s">
        <v>944</v>
      </c>
      <c r="H2715" s="220" t="s">
        <v>1092</v>
      </c>
      <c r="I2715" s="220" t="s">
        <v>3895</v>
      </c>
      <c r="J2715" s="220" t="s">
        <v>2854</v>
      </c>
      <c r="K2715" s="220" t="s">
        <v>3856</v>
      </c>
      <c r="L2715" s="220" t="s">
        <v>77</v>
      </c>
      <c r="M2715" s="220" t="s">
        <v>3896</v>
      </c>
      <c r="N2715" s="220" t="s">
        <v>295</v>
      </c>
      <c r="O2715" s="220" t="s">
        <v>243</v>
      </c>
      <c r="Q2715" s="220" t="s">
        <v>152</v>
      </c>
      <c r="R2715" s="220" t="s">
        <v>295</v>
      </c>
      <c r="S2715" s="221" t="b">
        <v>0</v>
      </c>
      <c r="V2715" s="222">
        <v>43297</v>
      </c>
      <c r="W2715" s="220" t="s">
        <v>295</v>
      </c>
      <c r="X2715"/>
      <c r="Z2715" s="220" t="s">
        <v>295</v>
      </c>
      <c r="AC2715" s="220" t="s">
        <v>624</v>
      </c>
      <c r="AE2715" s="220" t="s">
        <v>243</v>
      </c>
      <c r="AF2715" s="220" t="s">
        <v>295</v>
      </c>
      <c r="AG2715" s="220" t="s">
        <v>624</v>
      </c>
      <c r="AH2715" s="222">
        <v>43361</v>
      </c>
      <c r="AI2715" s="220" t="s">
        <v>4932</v>
      </c>
      <c r="AJ2715" s="151" t="str">
        <f t="shared" si="42"/>
        <v>FS</v>
      </c>
      <c r="AK2715" s="151" t="b">
        <f>ISNUMBER(SEARCH("IRT",Table1[[#This Row],[Current_Status]]))</f>
        <v>0</v>
      </c>
      <c r="AL2715" s="152">
        <f>YEAR(Table1[[#This Row],[Project_Initiated]])</f>
        <v>2018</v>
      </c>
      <c r="AM2715" s="87">
        <v>43815</v>
      </c>
      <c r="AN2715" s="87" t="str">
        <f>IF(AND(Table1[[#This Row],[Completed Date]]&gt;="07/01/2019"+0,Table1[[#This Row],[Completed Date]]&lt;="6/30/2020"+0),"FY 19-20",IF(AND(Table1[[#This Row],[Completed Date]]&gt;="07/01/2018"+0,Table1[[#This Row],[Completed Date]]&lt;="6/30/2019"+0),"FY 18-19",""))</f>
        <v>FY 18-19</v>
      </c>
      <c r="AO2715" s="152" t="str">
        <f>IFERROR(FIND("R",Table1[[#This Row],[FS_Priority]]),"")</f>
        <v/>
      </c>
    </row>
    <row r="2716" spans="1:41" x14ac:dyDescent="0.25">
      <c r="A2716" s="220" t="s">
        <v>948</v>
      </c>
      <c r="B2716" s="220" t="s">
        <v>295</v>
      </c>
      <c r="C2716" s="220" t="s">
        <v>948</v>
      </c>
      <c r="D2716" s="221" t="b">
        <v>0</v>
      </c>
      <c r="E2716" s="220" t="s">
        <v>21</v>
      </c>
      <c r="F2716" s="220" t="s">
        <v>3246</v>
      </c>
      <c r="G2716" s="220" t="s">
        <v>4397</v>
      </c>
      <c r="H2716" s="220" t="s">
        <v>407</v>
      </c>
      <c r="I2716" s="220" t="s">
        <v>3776</v>
      </c>
      <c r="J2716" s="220" t="s">
        <v>2838</v>
      </c>
      <c r="K2716" s="220" t="s">
        <v>3774</v>
      </c>
      <c r="L2716" s="220" t="s">
        <v>4821</v>
      </c>
      <c r="M2716" s="220" t="s">
        <v>3775</v>
      </c>
      <c r="N2716" s="220" t="s">
        <v>295</v>
      </c>
      <c r="O2716" s="220" t="s">
        <v>263</v>
      </c>
      <c r="Q2716" s="220" t="s">
        <v>295</v>
      </c>
      <c r="R2716" s="220" t="s">
        <v>295</v>
      </c>
      <c r="S2716" s="221" t="b">
        <v>0</v>
      </c>
      <c r="V2716" s="222">
        <v>43297</v>
      </c>
      <c r="W2716" s="220" t="s">
        <v>295</v>
      </c>
      <c r="X2716"/>
      <c r="Z2716" s="220" t="s">
        <v>295</v>
      </c>
      <c r="AC2716" s="220" t="s">
        <v>949</v>
      </c>
      <c r="AE2716" s="220" t="s">
        <v>243</v>
      </c>
      <c r="AF2716" s="220" t="s">
        <v>295</v>
      </c>
      <c r="AG2716" s="220" t="s">
        <v>624</v>
      </c>
      <c r="AH2716" s="222">
        <v>43362</v>
      </c>
      <c r="AI2716" s="220" t="s">
        <v>4932</v>
      </c>
      <c r="AJ2716" s="151" t="str">
        <f t="shared" si="42"/>
        <v>FS</v>
      </c>
      <c r="AK2716" s="151" t="b">
        <f>ISNUMBER(SEARCH("IRT",Table1[[#This Row],[Current_Status]]))</f>
        <v>0</v>
      </c>
      <c r="AL2716" s="152">
        <f>YEAR(Table1[[#This Row],[Project_Initiated]])</f>
        <v>2018</v>
      </c>
      <c r="AM2716" s="87">
        <v>43815</v>
      </c>
      <c r="AN2716" s="87" t="str">
        <f>IF(AND(Table1[[#This Row],[Completed Date]]&gt;="07/01/2019"+0,Table1[[#This Row],[Completed Date]]&lt;="6/30/2020"+0),"FY 19-20",IF(AND(Table1[[#This Row],[Completed Date]]&gt;="07/01/2018"+0,Table1[[#This Row],[Completed Date]]&lt;="6/30/2019"+0),"FY 18-19",""))</f>
        <v>FY 18-19</v>
      </c>
      <c r="AO2716" s="152" t="str">
        <f>IFERROR(FIND("R",Table1[[#This Row],[FS_Priority]]),"")</f>
        <v/>
      </c>
    </row>
    <row r="2717" spans="1:41" x14ac:dyDescent="0.25">
      <c r="A2717" s="220" t="s">
        <v>362</v>
      </c>
      <c r="B2717" s="220" t="s">
        <v>295</v>
      </c>
      <c r="C2717" s="220" t="s">
        <v>362</v>
      </c>
      <c r="D2717" s="221" t="b">
        <v>0</v>
      </c>
      <c r="E2717" s="220" t="s">
        <v>76</v>
      </c>
      <c r="F2717" s="220" t="s">
        <v>3337</v>
      </c>
      <c r="G2717" s="220" t="s">
        <v>295</v>
      </c>
      <c r="H2717" s="220" t="s">
        <v>369</v>
      </c>
      <c r="I2717" s="220" t="s">
        <v>3899</v>
      </c>
      <c r="J2717" s="220" t="s">
        <v>2838</v>
      </c>
      <c r="K2717" s="220" t="s">
        <v>3856</v>
      </c>
      <c r="L2717" s="220" t="s">
        <v>77</v>
      </c>
      <c r="M2717" s="220" t="s">
        <v>3859</v>
      </c>
      <c r="N2717" s="220" t="s">
        <v>295</v>
      </c>
      <c r="O2717" s="220" t="s">
        <v>263</v>
      </c>
      <c r="Q2717" s="220" t="s">
        <v>295</v>
      </c>
      <c r="R2717" s="220" t="s">
        <v>295</v>
      </c>
      <c r="S2717" s="221" t="b">
        <v>0</v>
      </c>
      <c r="V2717" s="222">
        <v>43297</v>
      </c>
      <c r="W2717" s="220" t="s">
        <v>295</v>
      </c>
      <c r="X2717"/>
      <c r="Z2717" s="220" t="s">
        <v>295</v>
      </c>
      <c r="AC2717" s="220" t="s">
        <v>3145</v>
      </c>
      <c r="AD2717" s="223">
        <v>43418</v>
      </c>
      <c r="AE2717" s="220" t="s">
        <v>583</v>
      </c>
      <c r="AF2717" s="220" t="s">
        <v>295</v>
      </c>
      <c r="AG2717" s="220" t="s">
        <v>2884</v>
      </c>
      <c r="AH2717" s="222">
        <v>43586</v>
      </c>
      <c r="AI2717" s="220" t="s">
        <v>4932</v>
      </c>
      <c r="AJ2717" s="151" t="str">
        <f t="shared" si="42"/>
        <v>FS</v>
      </c>
      <c r="AK2717" s="151" t="b">
        <f>ISNUMBER(SEARCH("IRT",Table1[[#This Row],[Current_Status]]))</f>
        <v>0</v>
      </c>
      <c r="AL2717" s="152">
        <f>YEAR(Table1[[#This Row],[Project_Initiated]])</f>
        <v>2018</v>
      </c>
      <c r="AM2717" s="87">
        <v>43815</v>
      </c>
      <c r="AN2717" s="87" t="str">
        <f>IF(AND(Table1[[#This Row],[Completed Date]]&gt;="07/01/2019"+0,Table1[[#This Row],[Completed Date]]&lt;="6/30/2020"+0),"FY 19-20",IF(AND(Table1[[#This Row],[Completed Date]]&gt;="07/01/2018"+0,Table1[[#This Row],[Completed Date]]&lt;="6/30/2019"+0),"FY 18-19",""))</f>
        <v>FY 18-19</v>
      </c>
      <c r="AO2717" s="152" t="str">
        <f>IFERROR(FIND("R",Table1[[#This Row],[FS_Priority]]),"")</f>
        <v/>
      </c>
    </row>
    <row r="2718" spans="1:41" x14ac:dyDescent="0.25">
      <c r="A2718" s="220" t="s">
        <v>950</v>
      </c>
      <c r="B2718" s="220" t="s">
        <v>295</v>
      </c>
      <c r="C2718" s="220" t="s">
        <v>950</v>
      </c>
      <c r="D2718" s="221" t="b">
        <v>0</v>
      </c>
      <c r="E2718" s="220" t="s">
        <v>76</v>
      </c>
      <c r="F2718" s="220" t="s">
        <v>3311</v>
      </c>
      <c r="G2718" s="220" t="s">
        <v>951</v>
      </c>
      <c r="H2718" s="220" t="s">
        <v>1092</v>
      </c>
      <c r="I2718" s="220" t="s">
        <v>3881</v>
      </c>
      <c r="J2718" s="220" t="s">
        <v>2854</v>
      </c>
      <c r="K2718" s="220" t="s">
        <v>3856</v>
      </c>
      <c r="L2718" s="220" t="s">
        <v>77</v>
      </c>
      <c r="M2718" s="220" t="s">
        <v>3859</v>
      </c>
      <c r="N2718" s="220" t="s">
        <v>295</v>
      </c>
      <c r="O2718" s="220" t="s">
        <v>263</v>
      </c>
      <c r="Q2718" s="220" t="s">
        <v>307</v>
      </c>
      <c r="R2718" s="220" t="s">
        <v>295</v>
      </c>
      <c r="S2718" s="221" t="b">
        <v>0</v>
      </c>
      <c r="V2718" s="222">
        <v>43297</v>
      </c>
      <c r="W2718" s="220" t="s">
        <v>295</v>
      </c>
      <c r="X2718"/>
      <c r="Z2718" s="220" t="s">
        <v>295</v>
      </c>
      <c r="AC2718" s="220" t="s">
        <v>951</v>
      </c>
      <c r="AE2718" s="220" t="s">
        <v>583</v>
      </c>
      <c r="AF2718" s="220" t="s">
        <v>295</v>
      </c>
      <c r="AG2718" s="220" t="s">
        <v>2883</v>
      </c>
      <c r="AH2718" s="222">
        <v>43361</v>
      </c>
      <c r="AI2718" s="220" t="s">
        <v>4932</v>
      </c>
      <c r="AJ2718" s="151" t="str">
        <f t="shared" si="42"/>
        <v>FS</v>
      </c>
      <c r="AK2718" s="151" t="b">
        <f>ISNUMBER(SEARCH("IRT",Table1[[#This Row],[Current_Status]]))</f>
        <v>0</v>
      </c>
      <c r="AL2718" s="152">
        <f>YEAR(Table1[[#This Row],[Project_Initiated]])</f>
        <v>2018</v>
      </c>
      <c r="AM2718" s="87">
        <v>43815</v>
      </c>
      <c r="AN2718" s="87" t="str">
        <f>IF(AND(Table1[[#This Row],[Completed Date]]&gt;="07/01/2019"+0,Table1[[#This Row],[Completed Date]]&lt;="6/30/2020"+0),"FY 19-20",IF(AND(Table1[[#This Row],[Completed Date]]&gt;="07/01/2018"+0,Table1[[#This Row],[Completed Date]]&lt;="6/30/2019"+0),"FY 18-19",""))</f>
        <v>FY 18-19</v>
      </c>
      <c r="AO2718" s="152" t="str">
        <f>IFERROR(FIND("R",Table1[[#This Row],[FS_Priority]]),"")</f>
        <v/>
      </c>
    </row>
    <row r="2719" spans="1:41" x14ac:dyDescent="0.25">
      <c r="A2719" s="220" t="s">
        <v>952</v>
      </c>
      <c r="B2719" s="220" t="s">
        <v>295</v>
      </c>
      <c r="C2719" s="220" t="s">
        <v>952</v>
      </c>
      <c r="D2719" s="221" t="b">
        <v>0</v>
      </c>
      <c r="E2719" s="220" t="s">
        <v>526</v>
      </c>
      <c r="F2719" s="220" t="s">
        <v>3593</v>
      </c>
      <c r="G2719" s="220" t="s">
        <v>295</v>
      </c>
      <c r="H2719" s="220" t="s">
        <v>548</v>
      </c>
      <c r="I2719" s="220" t="s">
        <v>4129</v>
      </c>
      <c r="J2719" s="220" t="s">
        <v>2838</v>
      </c>
      <c r="K2719" s="220" t="s">
        <v>4208</v>
      </c>
      <c r="L2719" s="220" t="s">
        <v>203</v>
      </c>
      <c r="M2719" s="220" t="s">
        <v>4209</v>
      </c>
      <c r="N2719" s="220" t="s">
        <v>295</v>
      </c>
      <c r="O2719" s="220" t="s">
        <v>243</v>
      </c>
      <c r="Q2719" s="220" t="s">
        <v>302</v>
      </c>
      <c r="R2719" s="220" t="s">
        <v>295</v>
      </c>
      <c r="S2719" s="221" t="b">
        <v>0</v>
      </c>
      <c r="V2719" s="222">
        <v>43297</v>
      </c>
      <c r="W2719" s="220" t="s">
        <v>295</v>
      </c>
      <c r="X2719"/>
      <c r="Z2719" s="220" t="s">
        <v>295</v>
      </c>
      <c r="AC2719" s="220" t="s">
        <v>624</v>
      </c>
      <c r="AE2719" s="220" t="s">
        <v>243</v>
      </c>
      <c r="AF2719" s="220" t="s">
        <v>295</v>
      </c>
      <c r="AG2719" s="220" t="s">
        <v>624</v>
      </c>
      <c r="AH2719" s="222">
        <v>43383</v>
      </c>
      <c r="AI2719" s="220" t="s">
        <v>4932</v>
      </c>
      <c r="AJ2719" s="151" t="str">
        <f t="shared" si="42"/>
        <v>FS</v>
      </c>
      <c r="AK2719" s="151" t="b">
        <f>ISNUMBER(SEARCH("IRT",Table1[[#This Row],[Current_Status]]))</f>
        <v>0</v>
      </c>
      <c r="AL2719" s="152">
        <f>YEAR(Table1[[#This Row],[Project_Initiated]])</f>
        <v>2018</v>
      </c>
      <c r="AM2719" s="87">
        <v>43815</v>
      </c>
      <c r="AN2719" s="87" t="str">
        <f>IF(AND(Table1[[#This Row],[Completed Date]]&gt;="07/01/2019"+0,Table1[[#This Row],[Completed Date]]&lt;="6/30/2020"+0),"FY 19-20",IF(AND(Table1[[#This Row],[Completed Date]]&gt;="07/01/2018"+0,Table1[[#This Row],[Completed Date]]&lt;="6/30/2019"+0),"FY 18-19",""))</f>
        <v>FY 18-19</v>
      </c>
      <c r="AO2719" s="152" t="str">
        <f>IFERROR(FIND("R",Table1[[#This Row],[FS_Priority]]),"")</f>
        <v/>
      </c>
    </row>
    <row r="2720" spans="1:41" x14ac:dyDescent="0.25">
      <c r="A2720" s="220" t="s">
        <v>448</v>
      </c>
      <c r="B2720" s="220" t="s">
        <v>295</v>
      </c>
      <c r="C2720" s="220" t="s">
        <v>448</v>
      </c>
      <c r="D2720" s="221" t="b">
        <v>0</v>
      </c>
      <c r="E2720" s="220" t="s">
        <v>151</v>
      </c>
      <c r="F2720" s="220" t="s">
        <v>3523</v>
      </c>
      <c r="G2720" s="220" t="s">
        <v>295</v>
      </c>
      <c r="H2720" s="220" t="s">
        <v>561</v>
      </c>
      <c r="I2720" s="220" t="s">
        <v>4066</v>
      </c>
      <c r="J2720" s="220" t="s">
        <v>2838</v>
      </c>
      <c r="K2720" s="220" t="s">
        <v>4035</v>
      </c>
      <c r="L2720" s="220" t="s">
        <v>153</v>
      </c>
      <c r="M2720" s="220" t="s">
        <v>3906</v>
      </c>
      <c r="N2720" s="220" t="s">
        <v>295</v>
      </c>
      <c r="O2720" s="220" t="s">
        <v>263</v>
      </c>
      <c r="Q2720" s="220" t="s">
        <v>449</v>
      </c>
      <c r="R2720" s="220" t="s">
        <v>295</v>
      </c>
      <c r="S2720" s="221" t="b">
        <v>0</v>
      </c>
      <c r="V2720" s="222">
        <v>43297</v>
      </c>
      <c r="W2720" s="220" t="s">
        <v>295</v>
      </c>
      <c r="X2720"/>
      <c r="Z2720" s="220" t="s">
        <v>295</v>
      </c>
      <c r="AC2720" s="220" t="s">
        <v>3164</v>
      </c>
      <c r="AE2720" s="220" t="s">
        <v>257</v>
      </c>
      <c r="AF2720" s="220" t="s">
        <v>295</v>
      </c>
      <c r="AG2720" s="220" t="s">
        <v>2884</v>
      </c>
      <c r="AH2720" s="222">
        <v>43631</v>
      </c>
      <c r="AI2720" s="220" t="s">
        <v>4932</v>
      </c>
      <c r="AJ2720" s="151" t="str">
        <f t="shared" si="42"/>
        <v>FS</v>
      </c>
      <c r="AK2720" s="151" t="b">
        <f>ISNUMBER(SEARCH("IRT",Table1[[#This Row],[Current_Status]]))</f>
        <v>0</v>
      </c>
      <c r="AL2720" s="152">
        <f>YEAR(Table1[[#This Row],[Project_Initiated]])</f>
        <v>2018</v>
      </c>
      <c r="AM2720" s="87">
        <v>43815</v>
      </c>
      <c r="AN2720" s="87" t="str">
        <f>IF(AND(Table1[[#This Row],[Completed Date]]&gt;="07/01/2019"+0,Table1[[#This Row],[Completed Date]]&lt;="6/30/2020"+0),"FY 19-20",IF(AND(Table1[[#This Row],[Completed Date]]&gt;="07/01/2018"+0,Table1[[#This Row],[Completed Date]]&lt;="6/30/2019"+0),"FY 18-19",""))</f>
        <v>FY 18-19</v>
      </c>
      <c r="AO2720" s="152" t="str">
        <f>IFERROR(FIND("R",Table1[[#This Row],[FS_Priority]]),"")</f>
        <v/>
      </c>
    </row>
    <row r="2721" spans="1:41" x14ac:dyDescent="0.25">
      <c r="A2721" s="220" t="s">
        <v>507</v>
      </c>
      <c r="B2721" s="220" t="s">
        <v>295</v>
      </c>
      <c r="C2721" s="220" t="s">
        <v>507</v>
      </c>
      <c r="D2721" s="221" t="b">
        <v>0</v>
      </c>
      <c r="E2721" s="220" t="s">
        <v>211</v>
      </c>
      <c r="F2721" s="220" t="s">
        <v>3612</v>
      </c>
      <c r="G2721" s="220" t="s">
        <v>295</v>
      </c>
      <c r="H2721" s="220" t="s">
        <v>535</v>
      </c>
      <c r="I2721" s="220" t="s">
        <v>4234</v>
      </c>
      <c r="J2721" s="220" t="s">
        <v>2838</v>
      </c>
      <c r="K2721" s="220" t="s">
        <v>4222</v>
      </c>
      <c r="L2721" s="220" t="s">
        <v>4866</v>
      </c>
      <c r="M2721" s="220" t="s">
        <v>4161</v>
      </c>
      <c r="N2721" s="220" t="s">
        <v>295</v>
      </c>
      <c r="O2721" s="220" t="s">
        <v>263</v>
      </c>
      <c r="Q2721" s="220" t="s">
        <v>324</v>
      </c>
      <c r="R2721" s="220" t="s">
        <v>302</v>
      </c>
      <c r="S2721" s="221" t="b">
        <v>0</v>
      </c>
      <c r="V2721" s="222">
        <v>43298</v>
      </c>
      <c r="W2721" s="220" t="s">
        <v>295</v>
      </c>
      <c r="X2721"/>
      <c r="Z2721" s="220" t="s">
        <v>295</v>
      </c>
      <c r="AC2721" s="220" t="s">
        <v>3159</v>
      </c>
      <c r="AD2721" s="223">
        <v>43390</v>
      </c>
      <c r="AE2721" s="220" t="s">
        <v>583</v>
      </c>
      <c r="AF2721" s="220" t="s">
        <v>5116</v>
      </c>
      <c r="AG2721" s="220" t="s">
        <v>2884</v>
      </c>
      <c r="AH2721" s="222">
        <v>43586</v>
      </c>
      <c r="AI2721" s="220" t="s">
        <v>4935</v>
      </c>
      <c r="AJ2721" s="151" t="str">
        <f t="shared" si="42"/>
        <v>FS</v>
      </c>
      <c r="AK2721" s="151" t="b">
        <f>ISNUMBER(SEARCH("IRT",Table1[[#This Row],[Current_Status]]))</f>
        <v>0</v>
      </c>
      <c r="AL2721" s="152">
        <f>YEAR(Table1[[#This Row],[Project_Initiated]])</f>
        <v>2018</v>
      </c>
      <c r="AM2721" s="87">
        <v>43815</v>
      </c>
      <c r="AN2721" s="87" t="str">
        <f>IF(AND(Table1[[#This Row],[Completed Date]]&gt;="07/01/2019"+0,Table1[[#This Row],[Completed Date]]&lt;="6/30/2020"+0),"FY 19-20",IF(AND(Table1[[#This Row],[Completed Date]]&gt;="07/01/2018"+0,Table1[[#This Row],[Completed Date]]&lt;="6/30/2019"+0),"FY 18-19",""))</f>
        <v>FY 18-19</v>
      </c>
      <c r="AO2721" s="152" t="str">
        <f>IFERROR(FIND("R",Table1[[#This Row],[FS_Priority]]),"")</f>
        <v/>
      </c>
    </row>
    <row r="2722" spans="1:41" x14ac:dyDescent="0.25">
      <c r="A2722" s="220" t="s">
        <v>953</v>
      </c>
      <c r="B2722" s="220" t="s">
        <v>295</v>
      </c>
      <c r="C2722" s="220" t="s">
        <v>953</v>
      </c>
      <c r="D2722" s="221" t="b">
        <v>0</v>
      </c>
      <c r="E2722" s="220" t="s">
        <v>526</v>
      </c>
      <c r="F2722" s="220" t="s">
        <v>3593</v>
      </c>
      <c r="G2722" s="220" t="s">
        <v>954</v>
      </c>
      <c r="H2722" s="220" t="s">
        <v>548</v>
      </c>
      <c r="I2722" s="220" t="s">
        <v>4129</v>
      </c>
      <c r="J2722" s="220" t="s">
        <v>2854</v>
      </c>
      <c r="K2722" s="220" t="s">
        <v>4208</v>
      </c>
      <c r="L2722" s="220" t="s">
        <v>203</v>
      </c>
      <c r="M2722" s="220" t="s">
        <v>4209</v>
      </c>
      <c r="N2722" s="220" t="s">
        <v>295</v>
      </c>
      <c r="O2722" s="220" t="s">
        <v>243</v>
      </c>
      <c r="Q2722" s="220" t="s">
        <v>295</v>
      </c>
      <c r="R2722" s="220" t="s">
        <v>295</v>
      </c>
      <c r="S2722" s="221" t="b">
        <v>0</v>
      </c>
      <c r="V2722" s="222">
        <v>43297</v>
      </c>
      <c r="W2722" s="220" t="s">
        <v>295</v>
      </c>
      <c r="X2722"/>
      <c r="Z2722" s="220" t="s">
        <v>295</v>
      </c>
      <c r="AC2722" s="220" t="s">
        <v>955</v>
      </c>
      <c r="AE2722" s="220" t="s">
        <v>243</v>
      </c>
      <c r="AF2722" s="220" t="s">
        <v>295</v>
      </c>
      <c r="AG2722" s="220" t="s">
        <v>624</v>
      </c>
      <c r="AH2722" s="223">
        <v>43374</v>
      </c>
      <c r="AI2722" s="220" t="s">
        <v>4932</v>
      </c>
      <c r="AJ2722" s="151" t="str">
        <f t="shared" si="42"/>
        <v>FS</v>
      </c>
      <c r="AK2722" s="151" t="b">
        <f>ISNUMBER(SEARCH("IRT",Table1[[#This Row],[Current_Status]]))</f>
        <v>0</v>
      </c>
      <c r="AL2722" s="152">
        <f>YEAR(Table1[[#This Row],[Project_Initiated]])</f>
        <v>2018</v>
      </c>
      <c r="AM2722" s="87">
        <v>43815</v>
      </c>
      <c r="AN2722" s="87" t="str">
        <f>IF(AND(Table1[[#This Row],[Completed Date]]&gt;="07/01/2019"+0,Table1[[#This Row],[Completed Date]]&lt;="6/30/2020"+0),"FY 19-20",IF(AND(Table1[[#This Row],[Completed Date]]&gt;="07/01/2018"+0,Table1[[#This Row],[Completed Date]]&lt;="6/30/2019"+0),"FY 18-19",""))</f>
        <v>FY 18-19</v>
      </c>
      <c r="AO2722" s="152" t="str">
        <f>IFERROR(FIND("R",Table1[[#This Row],[FS_Priority]]),"")</f>
        <v/>
      </c>
    </row>
    <row r="2723" spans="1:41" x14ac:dyDescent="0.25">
      <c r="A2723" s="220" t="s">
        <v>368</v>
      </c>
      <c r="B2723" s="220" t="s">
        <v>295</v>
      </c>
      <c r="C2723" s="220" t="s">
        <v>368</v>
      </c>
      <c r="D2723" s="221" t="b">
        <v>0</v>
      </c>
      <c r="E2723" s="220" t="s">
        <v>76</v>
      </c>
      <c r="F2723" s="220" t="s">
        <v>3334</v>
      </c>
      <c r="G2723" s="220" t="s">
        <v>295</v>
      </c>
      <c r="H2723" s="220" t="s">
        <v>1092</v>
      </c>
      <c r="I2723" s="220" t="s">
        <v>3895</v>
      </c>
      <c r="J2723" s="220" t="s">
        <v>2838</v>
      </c>
      <c r="K2723" s="220" t="s">
        <v>3856</v>
      </c>
      <c r="L2723" s="220" t="s">
        <v>77</v>
      </c>
      <c r="M2723" s="220" t="s">
        <v>3896</v>
      </c>
      <c r="N2723" s="220" t="s">
        <v>295</v>
      </c>
      <c r="O2723" s="220" t="s">
        <v>263</v>
      </c>
      <c r="Q2723" s="220" t="s">
        <v>152</v>
      </c>
      <c r="R2723" s="220" t="s">
        <v>295</v>
      </c>
      <c r="S2723" s="221" t="b">
        <v>0</v>
      </c>
      <c r="V2723" s="222">
        <v>43297</v>
      </c>
      <c r="W2723" s="220" t="s">
        <v>295</v>
      </c>
      <c r="X2723"/>
      <c r="Z2723" s="220" t="s">
        <v>295</v>
      </c>
      <c r="AC2723" s="220" t="s">
        <v>2867</v>
      </c>
      <c r="AD2723" s="222">
        <v>43376</v>
      </c>
      <c r="AE2723" s="220" t="s">
        <v>583</v>
      </c>
      <c r="AF2723" s="220" t="s">
        <v>295</v>
      </c>
      <c r="AG2723" s="220" t="s">
        <v>2884</v>
      </c>
      <c r="AH2723" s="223">
        <v>43423</v>
      </c>
      <c r="AI2723" s="220" t="s">
        <v>4932</v>
      </c>
      <c r="AJ2723" s="151" t="str">
        <f t="shared" si="42"/>
        <v>FS</v>
      </c>
      <c r="AK2723" s="151" t="b">
        <f>ISNUMBER(SEARCH("IRT",Table1[[#This Row],[Current_Status]]))</f>
        <v>0</v>
      </c>
      <c r="AL2723" s="152">
        <f>YEAR(Table1[[#This Row],[Project_Initiated]])</f>
        <v>2018</v>
      </c>
      <c r="AM2723" s="87">
        <v>43815</v>
      </c>
      <c r="AN2723" s="87" t="str">
        <f>IF(AND(Table1[[#This Row],[Completed Date]]&gt;="07/01/2019"+0,Table1[[#This Row],[Completed Date]]&lt;="6/30/2020"+0),"FY 19-20",IF(AND(Table1[[#This Row],[Completed Date]]&gt;="07/01/2018"+0,Table1[[#This Row],[Completed Date]]&lt;="6/30/2019"+0),"FY 18-19",""))</f>
        <v>FY 18-19</v>
      </c>
      <c r="AO2723" s="152" t="str">
        <f>IFERROR(FIND("R",Table1[[#This Row],[FS_Priority]]),"")</f>
        <v/>
      </c>
    </row>
    <row r="2724" spans="1:41" x14ac:dyDescent="0.25">
      <c r="A2724" s="220" t="s">
        <v>956</v>
      </c>
      <c r="B2724" s="220" t="s">
        <v>295</v>
      </c>
      <c r="C2724" s="220" t="s">
        <v>956</v>
      </c>
      <c r="D2724" s="221" t="b">
        <v>0</v>
      </c>
      <c r="E2724" s="220" t="s">
        <v>4818</v>
      </c>
      <c r="F2724" s="220" t="s">
        <v>3647</v>
      </c>
      <c r="G2724" s="220" t="s">
        <v>295</v>
      </c>
      <c r="H2724" s="220" t="s">
        <v>545</v>
      </c>
      <c r="I2724" s="220" t="s">
        <v>295</v>
      </c>
      <c r="J2724" s="220" t="s">
        <v>2838</v>
      </c>
      <c r="K2724" s="220" t="s">
        <v>4268</v>
      </c>
      <c r="L2724" s="220" t="s">
        <v>521</v>
      </c>
      <c r="M2724" s="220" t="s">
        <v>4269</v>
      </c>
      <c r="N2724" s="220" t="s">
        <v>295</v>
      </c>
      <c r="O2724" s="220" t="s">
        <v>243</v>
      </c>
      <c r="Q2724" s="220" t="s">
        <v>264</v>
      </c>
      <c r="R2724" s="220" t="s">
        <v>295</v>
      </c>
      <c r="S2724" s="221" t="b">
        <v>0</v>
      </c>
      <c r="V2724" s="222">
        <v>43298</v>
      </c>
      <c r="W2724" s="220" t="s">
        <v>295</v>
      </c>
      <c r="X2724"/>
      <c r="Z2724" s="220" t="s">
        <v>295</v>
      </c>
      <c r="AC2724" s="220" t="s">
        <v>624</v>
      </c>
      <c r="AE2724" s="220" t="s">
        <v>243</v>
      </c>
      <c r="AF2724" s="220" t="s">
        <v>295</v>
      </c>
      <c r="AG2724" s="220" t="s">
        <v>624</v>
      </c>
      <c r="AH2724" s="222">
        <v>43395</v>
      </c>
      <c r="AI2724" s="220" t="s">
        <v>4932</v>
      </c>
      <c r="AJ2724" s="151" t="str">
        <f t="shared" si="42"/>
        <v>FS</v>
      </c>
      <c r="AK2724" s="151" t="b">
        <f>ISNUMBER(SEARCH("IRT",Table1[[#This Row],[Current_Status]]))</f>
        <v>0</v>
      </c>
      <c r="AL2724" s="152">
        <f>YEAR(Table1[[#This Row],[Project_Initiated]])</f>
        <v>2018</v>
      </c>
      <c r="AM2724" s="87">
        <v>43815</v>
      </c>
      <c r="AN2724" s="87" t="str">
        <f>IF(AND(Table1[[#This Row],[Completed Date]]&gt;="07/01/2019"+0,Table1[[#This Row],[Completed Date]]&lt;="6/30/2020"+0),"FY 19-20",IF(AND(Table1[[#This Row],[Completed Date]]&gt;="07/01/2018"+0,Table1[[#This Row],[Completed Date]]&lt;="6/30/2019"+0),"FY 18-19",""))</f>
        <v>FY 18-19</v>
      </c>
      <c r="AO2724" s="152" t="str">
        <f>IFERROR(FIND("R",Table1[[#This Row],[FS_Priority]]),"")</f>
        <v/>
      </c>
    </row>
    <row r="2725" spans="1:41" x14ac:dyDescent="0.25">
      <c r="A2725" s="220" t="s">
        <v>443</v>
      </c>
      <c r="B2725" s="220" t="s">
        <v>295</v>
      </c>
      <c r="C2725" s="220" t="s">
        <v>443</v>
      </c>
      <c r="D2725" s="221" t="b">
        <v>0</v>
      </c>
      <c r="E2725" s="220" t="s">
        <v>151</v>
      </c>
      <c r="F2725" s="220" t="s">
        <v>3519</v>
      </c>
      <c r="G2725" s="220" t="s">
        <v>295</v>
      </c>
      <c r="H2725" s="220" t="s">
        <v>559</v>
      </c>
      <c r="I2725" s="220" t="s">
        <v>4106</v>
      </c>
      <c r="J2725" s="220" t="s">
        <v>2838</v>
      </c>
      <c r="K2725" s="220" t="s">
        <v>4035</v>
      </c>
      <c r="L2725" s="220" t="s">
        <v>153</v>
      </c>
      <c r="M2725" s="220" t="s">
        <v>4101</v>
      </c>
      <c r="N2725" s="220" t="s">
        <v>295</v>
      </c>
      <c r="O2725" s="220" t="s">
        <v>243</v>
      </c>
      <c r="Q2725" s="220" t="s">
        <v>444</v>
      </c>
      <c r="R2725" s="220" t="s">
        <v>295</v>
      </c>
      <c r="S2725" s="221" t="b">
        <v>0</v>
      </c>
      <c r="V2725" s="222">
        <v>43301</v>
      </c>
      <c r="W2725" s="220" t="s">
        <v>295</v>
      </c>
      <c r="X2725"/>
      <c r="Z2725" s="220" t="s">
        <v>295</v>
      </c>
      <c r="AC2725" s="220" t="s">
        <v>2890</v>
      </c>
      <c r="AD2725" s="167"/>
      <c r="AE2725" s="220" t="s">
        <v>243</v>
      </c>
      <c r="AF2725" s="220" t="s">
        <v>295</v>
      </c>
      <c r="AG2725" s="220" t="s">
        <v>624</v>
      </c>
      <c r="AH2725" s="222">
        <v>43476</v>
      </c>
      <c r="AI2725" s="220" t="s">
        <v>4932</v>
      </c>
      <c r="AJ2725" s="151" t="str">
        <f t="shared" si="42"/>
        <v>FS</v>
      </c>
      <c r="AK2725" s="151" t="b">
        <f>ISNUMBER(SEARCH("IRT",Table1[[#This Row],[Current_Status]]))</f>
        <v>0</v>
      </c>
      <c r="AL2725" s="152">
        <f>YEAR(Table1[[#This Row],[Project_Initiated]])</f>
        <v>2018</v>
      </c>
      <c r="AM2725" s="87">
        <v>43815</v>
      </c>
      <c r="AN2725" s="87" t="str">
        <f>IF(AND(Table1[[#This Row],[Completed Date]]&gt;="07/01/2019"+0,Table1[[#This Row],[Completed Date]]&lt;="6/30/2020"+0),"FY 19-20",IF(AND(Table1[[#This Row],[Completed Date]]&gt;="07/01/2018"+0,Table1[[#This Row],[Completed Date]]&lt;="6/30/2019"+0),"FY 18-19",""))</f>
        <v>FY 18-19</v>
      </c>
      <c r="AO2725" s="152" t="str">
        <f>IFERROR(FIND("R",Table1[[#This Row],[FS_Priority]]),"")</f>
        <v/>
      </c>
    </row>
    <row r="2726" spans="1:41" x14ac:dyDescent="0.25">
      <c r="A2726" s="220" t="s">
        <v>417</v>
      </c>
      <c r="B2726" s="220" t="s">
        <v>295</v>
      </c>
      <c r="C2726" s="220" t="s">
        <v>417</v>
      </c>
      <c r="D2726" s="221" t="b">
        <v>0</v>
      </c>
      <c r="E2726" s="220" t="s">
        <v>151</v>
      </c>
      <c r="F2726" s="220" t="s">
        <v>3496</v>
      </c>
      <c r="G2726" s="220" t="s">
        <v>957</v>
      </c>
      <c r="H2726" s="220" t="s">
        <v>557</v>
      </c>
      <c r="I2726" s="220" t="s">
        <v>4088</v>
      </c>
      <c r="J2726" s="220" t="s">
        <v>2854</v>
      </c>
      <c r="K2726" s="220" t="s">
        <v>4035</v>
      </c>
      <c r="L2726" s="220" t="s">
        <v>153</v>
      </c>
      <c r="M2726" s="220" t="s">
        <v>4041</v>
      </c>
      <c r="N2726" s="220" t="s">
        <v>295</v>
      </c>
      <c r="O2726" s="220" t="s">
        <v>263</v>
      </c>
      <c r="Q2726" s="220" t="s">
        <v>394</v>
      </c>
      <c r="R2726" s="220" t="s">
        <v>295</v>
      </c>
      <c r="S2726" s="221" t="b">
        <v>0</v>
      </c>
      <c r="V2726" s="222">
        <v>43301</v>
      </c>
      <c r="W2726" s="220" t="s">
        <v>295</v>
      </c>
      <c r="X2726"/>
      <c r="Z2726" s="220" t="s">
        <v>295</v>
      </c>
      <c r="AC2726" s="220" t="s">
        <v>295</v>
      </c>
      <c r="AD2726" s="223">
        <v>43395</v>
      </c>
      <c r="AE2726" s="220" t="s">
        <v>583</v>
      </c>
      <c r="AF2726" s="220" t="s">
        <v>295</v>
      </c>
      <c r="AG2726" s="220" t="s">
        <v>2884</v>
      </c>
      <c r="AH2726" s="222">
        <v>43396</v>
      </c>
      <c r="AI2726" s="220" t="s">
        <v>4932</v>
      </c>
      <c r="AJ2726" s="151" t="str">
        <f t="shared" si="42"/>
        <v>FS</v>
      </c>
      <c r="AK2726" s="151" t="b">
        <f>ISNUMBER(SEARCH("IRT",Table1[[#This Row],[Current_Status]]))</f>
        <v>0</v>
      </c>
      <c r="AL2726" s="152">
        <f>YEAR(Table1[[#This Row],[Project_Initiated]])</f>
        <v>2018</v>
      </c>
      <c r="AM2726" s="87">
        <v>43815</v>
      </c>
      <c r="AN2726" s="87" t="str">
        <f>IF(AND(Table1[[#This Row],[Completed Date]]&gt;="07/01/2019"+0,Table1[[#This Row],[Completed Date]]&lt;="6/30/2020"+0),"FY 19-20",IF(AND(Table1[[#This Row],[Completed Date]]&gt;="07/01/2018"+0,Table1[[#This Row],[Completed Date]]&lt;="6/30/2019"+0),"FY 18-19",""))</f>
        <v>FY 18-19</v>
      </c>
      <c r="AO2726" s="152" t="str">
        <f>IFERROR(FIND("R",Table1[[#This Row],[FS_Priority]]),"")</f>
        <v/>
      </c>
    </row>
    <row r="2727" spans="1:41" x14ac:dyDescent="0.25">
      <c r="A2727" s="220" t="s">
        <v>958</v>
      </c>
      <c r="B2727" s="220" t="s">
        <v>295</v>
      </c>
      <c r="C2727" s="220" t="s">
        <v>958</v>
      </c>
      <c r="D2727" s="221" t="b">
        <v>0</v>
      </c>
      <c r="E2727" s="220" t="s">
        <v>215</v>
      </c>
      <c r="F2727" s="220" t="s">
        <v>3376</v>
      </c>
      <c r="G2727" s="220" t="s">
        <v>295</v>
      </c>
      <c r="H2727" s="220" t="s">
        <v>558</v>
      </c>
      <c r="I2727" s="220" t="s">
        <v>4260</v>
      </c>
      <c r="J2727" s="220" t="s">
        <v>2838</v>
      </c>
      <c r="K2727" s="220" t="s">
        <v>4842</v>
      </c>
      <c r="L2727" s="220" t="s">
        <v>518</v>
      </c>
      <c r="M2727" s="220" t="s">
        <v>4259</v>
      </c>
      <c r="N2727" s="220" t="s">
        <v>295</v>
      </c>
      <c r="O2727" s="220" t="s">
        <v>243</v>
      </c>
      <c r="Q2727" s="220" t="s">
        <v>302</v>
      </c>
      <c r="R2727" s="220" t="s">
        <v>295</v>
      </c>
      <c r="S2727" s="221" t="b">
        <v>0</v>
      </c>
      <c r="V2727" s="222">
        <v>43304</v>
      </c>
      <c r="W2727" s="220" t="s">
        <v>295</v>
      </c>
      <c r="X2727"/>
      <c r="Z2727" s="220" t="s">
        <v>295</v>
      </c>
      <c r="AC2727" s="220" t="s">
        <v>624</v>
      </c>
      <c r="AD2727" s="167"/>
      <c r="AE2727" s="220" t="s">
        <v>243</v>
      </c>
      <c r="AF2727" s="220" t="s">
        <v>295</v>
      </c>
      <c r="AG2727" s="220" t="s">
        <v>624</v>
      </c>
      <c r="AH2727" s="223">
        <v>43383</v>
      </c>
      <c r="AI2727" s="220" t="s">
        <v>4932</v>
      </c>
      <c r="AJ2727" s="151" t="str">
        <f t="shared" si="42"/>
        <v>FS</v>
      </c>
      <c r="AK2727" s="151" t="b">
        <f>ISNUMBER(SEARCH("IRT",Table1[[#This Row],[Current_Status]]))</f>
        <v>0</v>
      </c>
      <c r="AL2727" s="152">
        <f>YEAR(Table1[[#This Row],[Project_Initiated]])</f>
        <v>2018</v>
      </c>
      <c r="AM2727" s="87">
        <v>43815</v>
      </c>
      <c r="AN2727" s="87" t="str">
        <f>IF(AND(Table1[[#This Row],[Completed Date]]&gt;="07/01/2019"+0,Table1[[#This Row],[Completed Date]]&lt;="6/30/2020"+0),"FY 19-20",IF(AND(Table1[[#This Row],[Completed Date]]&gt;="07/01/2018"+0,Table1[[#This Row],[Completed Date]]&lt;="6/30/2019"+0),"FY 18-19",""))</f>
        <v>FY 18-19</v>
      </c>
      <c r="AO2727" s="152" t="str">
        <f>IFERROR(FIND("R",Table1[[#This Row],[FS_Priority]]),"")</f>
        <v/>
      </c>
    </row>
    <row r="2728" spans="1:41" x14ac:dyDescent="0.25">
      <c r="A2728" s="220" t="s">
        <v>413</v>
      </c>
      <c r="B2728" s="220" t="s">
        <v>295</v>
      </c>
      <c r="C2728" s="220" t="s">
        <v>413</v>
      </c>
      <c r="D2728" s="221" t="b">
        <v>0</v>
      </c>
      <c r="E2728" s="220" t="s">
        <v>151</v>
      </c>
      <c r="F2728" s="220" t="s">
        <v>3491</v>
      </c>
      <c r="G2728" s="220" t="s">
        <v>295</v>
      </c>
      <c r="H2728" s="220" t="s">
        <v>550</v>
      </c>
      <c r="I2728" s="220" t="s">
        <v>4085</v>
      </c>
      <c r="J2728" s="220" t="s">
        <v>2838</v>
      </c>
      <c r="K2728" s="220" t="s">
        <v>4035</v>
      </c>
      <c r="L2728" s="220" t="s">
        <v>153</v>
      </c>
      <c r="M2728" s="220" t="s">
        <v>4060</v>
      </c>
      <c r="N2728" s="220" t="s">
        <v>295</v>
      </c>
      <c r="O2728" s="220" t="s">
        <v>263</v>
      </c>
      <c r="Q2728" s="220" t="s">
        <v>313</v>
      </c>
      <c r="R2728" s="220" t="s">
        <v>295</v>
      </c>
      <c r="S2728" s="221" t="b">
        <v>0</v>
      </c>
      <c r="V2728" s="222">
        <v>43304</v>
      </c>
      <c r="W2728" s="220" t="s">
        <v>295</v>
      </c>
      <c r="X2728"/>
      <c r="Z2728" s="220" t="s">
        <v>295</v>
      </c>
      <c r="AC2728" s="220" t="s">
        <v>295</v>
      </c>
      <c r="AE2728" s="220" t="s">
        <v>583</v>
      </c>
      <c r="AF2728" s="220" t="s">
        <v>295</v>
      </c>
      <c r="AG2728" s="220" t="s">
        <v>2884</v>
      </c>
      <c r="AH2728" s="223">
        <v>43412</v>
      </c>
      <c r="AI2728" s="220" t="s">
        <v>4932</v>
      </c>
      <c r="AJ2728" s="151" t="str">
        <f t="shared" si="42"/>
        <v>FS</v>
      </c>
      <c r="AK2728" s="151" t="b">
        <f>ISNUMBER(SEARCH("IRT",Table1[[#This Row],[Current_Status]]))</f>
        <v>0</v>
      </c>
      <c r="AL2728" s="152">
        <f>YEAR(Table1[[#This Row],[Project_Initiated]])</f>
        <v>2018</v>
      </c>
      <c r="AM2728" s="87">
        <v>43815</v>
      </c>
      <c r="AN2728" s="87" t="str">
        <f>IF(AND(Table1[[#This Row],[Completed Date]]&gt;="07/01/2019"+0,Table1[[#This Row],[Completed Date]]&lt;="6/30/2020"+0),"FY 19-20",IF(AND(Table1[[#This Row],[Completed Date]]&gt;="07/01/2018"+0,Table1[[#This Row],[Completed Date]]&lt;="6/30/2019"+0),"FY 18-19",""))</f>
        <v>FY 18-19</v>
      </c>
      <c r="AO2728" s="152" t="str">
        <f>IFERROR(FIND("R",Table1[[#This Row],[FS_Priority]]),"")</f>
        <v/>
      </c>
    </row>
    <row r="2729" spans="1:41" x14ac:dyDescent="0.25">
      <c r="A2729" s="220" t="s">
        <v>363</v>
      </c>
      <c r="B2729" s="220" t="s">
        <v>295</v>
      </c>
      <c r="C2729" s="220" t="s">
        <v>363</v>
      </c>
      <c r="D2729" s="221" t="b">
        <v>0</v>
      </c>
      <c r="E2729" s="220" t="s">
        <v>76</v>
      </c>
      <c r="F2729" s="220" t="s">
        <v>3314</v>
      </c>
      <c r="G2729" s="220" t="s">
        <v>295</v>
      </c>
      <c r="H2729" s="220" t="s">
        <v>369</v>
      </c>
      <c r="I2729" s="220" t="s">
        <v>3883</v>
      </c>
      <c r="J2729" s="220" t="s">
        <v>2838</v>
      </c>
      <c r="K2729" s="220" t="s">
        <v>3856</v>
      </c>
      <c r="L2729" s="220" t="s">
        <v>77</v>
      </c>
      <c r="M2729" s="220" t="s">
        <v>3878</v>
      </c>
      <c r="N2729" s="220" t="s">
        <v>295</v>
      </c>
      <c r="O2729" s="220" t="s">
        <v>243</v>
      </c>
      <c r="Q2729" s="220" t="s">
        <v>320</v>
      </c>
      <c r="R2729" s="220" t="s">
        <v>295</v>
      </c>
      <c r="S2729" s="221" t="b">
        <v>1</v>
      </c>
      <c r="V2729" s="222">
        <v>43304</v>
      </c>
      <c r="W2729" s="220" t="s">
        <v>295</v>
      </c>
      <c r="X2729"/>
      <c r="Z2729" s="220" t="s">
        <v>295</v>
      </c>
      <c r="AC2729" s="220" t="s">
        <v>624</v>
      </c>
      <c r="AE2729" s="220" t="s">
        <v>243</v>
      </c>
      <c r="AF2729" s="220" t="s">
        <v>295</v>
      </c>
      <c r="AG2729" s="220" t="s">
        <v>624</v>
      </c>
      <c r="AH2729" s="222">
        <v>43412</v>
      </c>
      <c r="AI2729" s="220" t="s">
        <v>4932</v>
      </c>
      <c r="AJ2729" s="151" t="str">
        <f t="shared" si="42"/>
        <v>FS</v>
      </c>
      <c r="AK2729" s="151" t="b">
        <f>ISNUMBER(SEARCH("IRT",Table1[[#This Row],[Current_Status]]))</f>
        <v>0</v>
      </c>
      <c r="AL2729" s="152">
        <f>YEAR(Table1[[#This Row],[Project_Initiated]])</f>
        <v>2018</v>
      </c>
      <c r="AM2729" s="87">
        <v>43815</v>
      </c>
      <c r="AN2729" s="87" t="str">
        <f>IF(AND(Table1[[#This Row],[Completed Date]]&gt;="07/01/2019"+0,Table1[[#This Row],[Completed Date]]&lt;="6/30/2020"+0),"FY 19-20",IF(AND(Table1[[#This Row],[Completed Date]]&gt;="07/01/2018"+0,Table1[[#This Row],[Completed Date]]&lt;="6/30/2019"+0),"FY 18-19",""))</f>
        <v>FY 18-19</v>
      </c>
      <c r="AO2729" s="152" t="str">
        <f>IFERROR(FIND("R",Table1[[#This Row],[FS_Priority]]),"")</f>
        <v/>
      </c>
    </row>
    <row r="2730" spans="1:41" x14ac:dyDescent="0.25">
      <c r="A2730" s="220" t="s">
        <v>445</v>
      </c>
      <c r="B2730" s="220" t="s">
        <v>295</v>
      </c>
      <c r="C2730" s="220" t="s">
        <v>445</v>
      </c>
      <c r="D2730" s="221" t="b">
        <v>0</v>
      </c>
      <c r="E2730" s="220" t="s">
        <v>151</v>
      </c>
      <c r="F2730" s="220" t="s">
        <v>3520</v>
      </c>
      <c r="G2730" s="220" t="s">
        <v>295</v>
      </c>
      <c r="H2730" s="220" t="s">
        <v>525</v>
      </c>
      <c r="I2730" s="220" t="s">
        <v>4037</v>
      </c>
      <c r="J2730" s="220" t="s">
        <v>2838</v>
      </c>
      <c r="K2730" s="220" t="s">
        <v>4035</v>
      </c>
      <c r="L2730" s="220" t="s">
        <v>153</v>
      </c>
      <c r="M2730" s="220" t="s">
        <v>3907</v>
      </c>
      <c r="N2730" s="220" t="s">
        <v>295</v>
      </c>
      <c r="O2730" s="220" t="s">
        <v>243</v>
      </c>
      <c r="Q2730" s="220" t="s">
        <v>446</v>
      </c>
      <c r="R2730" s="220" t="s">
        <v>295</v>
      </c>
      <c r="S2730" s="221" t="b">
        <v>0</v>
      </c>
      <c r="V2730" s="222">
        <v>43306</v>
      </c>
      <c r="W2730" s="220" t="s">
        <v>295</v>
      </c>
      <c r="X2730"/>
      <c r="Z2730" s="220" t="s">
        <v>295</v>
      </c>
      <c r="AC2730" s="220" t="s">
        <v>2890</v>
      </c>
      <c r="AE2730" s="220" t="s">
        <v>243</v>
      </c>
      <c r="AF2730" s="220" t="s">
        <v>295</v>
      </c>
      <c r="AG2730" s="220" t="s">
        <v>624</v>
      </c>
      <c r="AH2730" s="222">
        <v>43476</v>
      </c>
      <c r="AI2730" s="220" t="s">
        <v>4932</v>
      </c>
      <c r="AJ2730" s="151" t="str">
        <f t="shared" si="42"/>
        <v>FS</v>
      </c>
      <c r="AK2730" s="151" t="b">
        <f>ISNUMBER(SEARCH("IRT",Table1[[#This Row],[Current_Status]]))</f>
        <v>0</v>
      </c>
      <c r="AL2730" s="152">
        <f>YEAR(Table1[[#This Row],[Project_Initiated]])</f>
        <v>2018</v>
      </c>
      <c r="AM2730" s="87">
        <v>43815</v>
      </c>
      <c r="AN2730" s="87" t="str">
        <f>IF(AND(Table1[[#This Row],[Completed Date]]&gt;="07/01/2019"+0,Table1[[#This Row],[Completed Date]]&lt;="6/30/2020"+0),"FY 19-20",IF(AND(Table1[[#This Row],[Completed Date]]&gt;="07/01/2018"+0,Table1[[#This Row],[Completed Date]]&lt;="6/30/2019"+0),"FY 18-19",""))</f>
        <v>FY 18-19</v>
      </c>
      <c r="AO2730" s="152" t="str">
        <f>IFERROR(FIND("R",Table1[[#This Row],[FS_Priority]]),"")</f>
        <v/>
      </c>
    </row>
    <row r="2731" spans="1:41" x14ac:dyDescent="0.25">
      <c r="A2731" s="220" t="s">
        <v>959</v>
      </c>
      <c r="B2731" s="220" t="s">
        <v>295</v>
      </c>
      <c r="C2731" s="220" t="s">
        <v>959</v>
      </c>
      <c r="D2731" s="221" t="b">
        <v>0</v>
      </c>
      <c r="E2731" s="220" t="s">
        <v>526</v>
      </c>
      <c r="F2731" s="220" t="s">
        <v>3591</v>
      </c>
      <c r="G2731" s="220" t="s">
        <v>295</v>
      </c>
      <c r="H2731" s="220" t="s">
        <v>4212</v>
      </c>
      <c r="I2731" s="220" t="s">
        <v>295</v>
      </c>
      <c r="J2731" s="220" t="s">
        <v>2838</v>
      </c>
      <c r="K2731" s="220" t="s">
        <v>4208</v>
      </c>
      <c r="L2731" s="220" t="s">
        <v>203</v>
      </c>
      <c r="M2731" s="220" t="s">
        <v>4209</v>
      </c>
      <c r="N2731" s="220" t="s">
        <v>295</v>
      </c>
      <c r="O2731" s="220" t="s">
        <v>263</v>
      </c>
      <c r="Q2731" s="220" t="s">
        <v>295</v>
      </c>
      <c r="R2731" s="220" t="s">
        <v>320</v>
      </c>
      <c r="S2731" s="221" t="b">
        <v>0</v>
      </c>
      <c r="V2731" s="222">
        <v>43203</v>
      </c>
      <c r="W2731" s="220" t="s">
        <v>295</v>
      </c>
      <c r="X2731"/>
      <c r="Z2731" s="220" t="s">
        <v>295</v>
      </c>
      <c r="AC2731" s="220" t="s">
        <v>960</v>
      </c>
      <c r="AE2731" s="220" t="s">
        <v>257</v>
      </c>
      <c r="AF2731" s="220" t="s">
        <v>295</v>
      </c>
      <c r="AG2731" s="220" t="s">
        <v>2884</v>
      </c>
      <c r="AH2731" s="222">
        <v>43395</v>
      </c>
      <c r="AI2731" s="220" t="s">
        <v>4935</v>
      </c>
      <c r="AJ2731" s="151" t="str">
        <f t="shared" si="42"/>
        <v>FS</v>
      </c>
      <c r="AK2731" s="151" t="b">
        <f>ISNUMBER(SEARCH("IRT",Table1[[#This Row],[Current_Status]]))</f>
        <v>0</v>
      </c>
      <c r="AL2731" s="152">
        <f>YEAR(Table1[[#This Row],[Project_Initiated]])</f>
        <v>2018</v>
      </c>
      <c r="AM2731" s="87">
        <v>43815</v>
      </c>
      <c r="AN2731" s="87" t="str">
        <f>IF(AND(Table1[[#This Row],[Completed Date]]&gt;="07/01/2019"+0,Table1[[#This Row],[Completed Date]]&lt;="6/30/2020"+0),"FY 19-20",IF(AND(Table1[[#This Row],[Completed Date]]&gt;="07/01/2018"+0,Table1[[#This Row],[Completed Date]]&lt;="6/30/2019"+0),"FY 18-19",""))</f>
        <v>FY 18-19</v>
      </c>
      <c r="AO2731" s="152" t="str">
        <f>IFERROR(FIND("R",Table1[[#This Row],[FS_Priority]]),"")</f>
        <v/>
      </c>
    </row>
    <row r="2732" spans="1:41" x14ac:dyDescent="0.25">
      <c r="A2732" s="220" t="s">
        <v>962</v>
      </c>
      <c r="B2732" s="220" t="s">
        <v>295</v>
      </c>
      <c r="C2732" s="220" t="s">
        <v>962</v>
      </c>
      <c r="D2732" s="221" t="b">
        <v>0</v>
      </c>
      <c r="E2732" s="220" t="s">
        <v>482</v>
      </c>
      <c r="F2732" s="220" t="s">
        <v>3562</v>
      </c>
      <c r="G2732" s="220" t="s">
        <v>295</v>
      </c>
      <c r="H2732" s="220" t="s">
        <v>537</v>
      </c>
      <c r="I2732" s="220" t="s">
        <v>4162</v>
      </c>
      <c r="J2732" s="220" t="s">
        <v>2838</v>
      </c>
      <c r="K2732" s="220" t="s">
        <v>4158</v>
      </c>
      <c r="L2732" s="220" t="s">
        <v>483</v>
      </c>
      <c r="M2732" s="220" t="s">
        <v>4159</v>
      </c>
      <c r="N2732" s="220" t="s">
        <v>295</v>
      </c>
      <c r="O2732" s="220" t="s">
        <v>243</v>
      </c>
      <c r="Q2732" s="220" t="s">
        <v>302</v>
      </c>
      <c r="R2732" s="220" t="s">
        <v>295</v>
      </c>
      <c r="S2732" s="221" t="b">
        <v>1</v>
      </c>
      <c r="V2732" s="222">
        <v>43307</v>
      </c>
      <c r="W2732" s="220" t="s">
        <v>295</v>
      </c>
      <c r="X2732"/>
      <c r="Z2732" s="220" t="s">
        <v>295</v>
      </c>
      <c r="AC2732" s="220" t="s">
        <v>624</v>
      </c>
      <c r="AD2732" s="167"/>
      <c r="AE2732" s="220" t="s">
        <v>243</v>
      </c>
      <c r="AF2732" s="220" t="s">
        <v>295</v>
      </c>
      <c r="AG2732" s="220" t="s">
        <v>624</v>
      </c>
      <c r="AH2732" s="222">
        <v>43383</v>
      </c>
      <c r="AI2732" s="220" t="s">
        <v>4932</v>
      </c>
      <c r="AJ2732" s="151" t="str">
        <f t="shared" si="42"/>
        <v>FS</v>
      </c>
      <c r="AK2732" s="151" t="b">
        <f>ISNUMBER(SEARCH("IRT",Table1[[#This Row],[Current_Status]]))</f>
        <v>0</v>
      </c>
      <c r="AL2732" s="152">
        <f>YEAR(Table1[[#This Row],[Project_Initiated]])</f>
        <v>2018</v>
      </c>
      <c r="AM2732" s="87">
        <v>43815</v>
      </c>
      <c r="AN2732" s="87" t="str">
        <f>IF(AND(Table1[[#This Row],[Completed Date]]&gt;="07/01/2019"+0,Table1[[#This Row],[Completed Date]]&lt;="6/30/2020"+0),"FY 19-20",IF(AND(Table1[[#This Row],[Completed Date]]&gt;="07/01/2018"+0,Table1[[#This Row],[Completed Date]]&lt;="6/30/2019"+0),"FY 18-19",""))</f>
        <v>FY 18-19</v>
      </c>
      <c r="AO2732" s="152" t="str">
        <f>IFERROR(FIND("R",Table1[[#This Row],[FS_Priority]]),"")</f>
        <v/>
      </c>
    </row>
    <row r="2733" spans="1:41" x14ac:dyDescent="0.25">
      <c r="A2733" s="220" t="s">
        <v>433</v>
      </c>
      <c r="B2733" s="220" t="s">
        <v>295</v>
      </c>
      <c r="C2733" s="220" t="s">
        <v>433</v>
      </c>
      <c r="D2733" s="221" t="b">
        <v>0</v>
      </c>
      <c r="E2733" s="220" t="s">
        <v>151</v>
      </c>
      <c r="F2733" s="220" t="s">
        <v>3514</v>
      </c>
      <c r="G2733" s="220" t="s">
        <v>295</v>
      </c>
      <c r="H2733" s="220" t="s">
        <v>559</v>
      </c>
      <c r="I2733" s="220" t="s">
        <v>4100</v>
      </c>
      <c r="J2733" s="220" t="s">
        <v>2838</v>
      </c>
      <c r="K2733" s="220" t="s">
        <v>4035</v>
      </c>
      <c r="L2733" s="220" t="s">
        <v>153</v>
      </c>
      <c r="M2733" s="220" t="s">
        <v>4101</v>
      </c>
      <c r="N2733" s="220" t="s">
        <v>295</v>
      </c>
      <c r="O2733" s="220" t="s">
        <v>263</v>
      </c>
      <c r="Q2733" s="220" t="s">
        <v>434</v>
      </c>
      <c r="R2733" s="220" t="s">
        <v>422</v>
      </c>
      <c r="S2733" s="221" t="b">
        <v>0</v>
      </c>
      <c r="V2733" s="222">
        <v>43238</v>
      </c>
      <c r="W2733" s="220" t="s">
        <v>295</v>
      </c>
      <c r="X2733"/>
      <c r="Z2733" s="220" t="s">
        <v>295</v>
      </c>
      <c r="AC2733" s="220" t="s">
        <v>3115</v>
      </c>
      <c r="AD2733" s="223">
        <v>43433</v>
      </c>
      <c r="AE2733" s="220" t="s">
        <v>583</v>
      </c>
      <c r="AF2733" s="220" t="s">
        <v>5117</v>
      </c>
      <c r="AG2733" s="220" t="s">
        <v>2884</v>
      </c>
      <c r="AH2733" s="222">
        <v>43570</v>
      </c>
      <c r="AI2733" s="220" t="s">
        <v>4935</v>
      </c>
      <c r="AJ2733" s="151" t="str">
        <f t="shared" si="42"/>
        <v>FS</v>
      </c>
      <c r="AK2733" s="151" t="b">
        <f>ISNUMBER(SEARCH("IRT",Table1[[#This Row],[Current_Status]]))</f>
        <v>0</v>
      </c>
      <c r="AL2733" s="152">
        <f>YEAR(Table1[[#This Row],[Project_Initiated]])</f>
        <v>2018</v>
      </c>
      <c r="AM2733" s="87">
        <v>43815</v>
      </c>
      <c r="AN2733" s="87" t="str">
        <f>IF(AND(Table1[[#This Row],[Completed Date]]&gt;="07/01/2019"+0,Table1[[#This Row],[Completed Date]]&lt;="6/30/2020"+0),"FY 19-20",IF(AND(Table1[[#This Row],[Completed Date]]&gt;="07/01/2018"+0,Table1[[#This Row],[Completed Date]]&lt;="6/30/2019"+0),"FY 18-19",""))</f>
        <v>FY 18-19</v>
      </c>
      <c r="AO2733" s="152" t="str">
        <f>IFERROR(FIND("R",Table1[[#This Row],[FS_Priority]]),"")</f>
        <v/>
      </c>
    </row>
    <row r="2734" spans="1:41" x14ac:dyDescent="0.25">
      <c r="A2734" s="220" t="s">
        <v>963</v>
      </c>
      <c r="B2734" s="220" t="s">
        <v>295</v>
      </c>
      <c r="C2734" s="220" t="s">
        <v>963</v>
      </c>
      <c r="D2734" s="221" t="b">
        <v>0</v>
      </c>
      <c r="E2734" s="220" t="s">
        <v>141</v>
      </c>
      <c r="F2734" s="220" t="s">
        <v>3370</v>
      </c>
      <c r="G2734" s="220" t="s">
        <v>295</v>
      </c>
      <c r="H2734" s="220" t="s">
        <v>549</v>
      </c>
      <c r="I2734" s="220" t="s">
        <v>3976</v>
      </c>
      <c r="J2734" s="220" t="s">
        <v>2838</v>
      </c>
      <c r="K2734" s="220" t="s">
        <v>3951</v>
      </c>
      <c r="L2734" s="220" t="s">
        <v>381</v>
      </c>
      <c r="M2734" s="220" t="s">
        <v>3957</v>
      </c>
      <c r="N2734" s="220" t="s">
        <v>295</v>
      </c>
      <c r="O2734" s="220" t="s">
        <v>263</v>
      </c>
      <c r="Q2734" s="220" t="s">
        <v>295</v>
      </c>
      <c r="R2734" s="220" t="s">
        <v>392</v>
      </c>
      <c r="S2734" s="221" t="b">
        <v>0</v>
      </c>
      <c r="V2734" s="222">
        <v>43011</v>
      </c>
      <c r="W2734" s="220" t="s">
        <v>295</v>
      </c>
      <c r="X2734"/>
      <c r="Z2734" s="220" t="s">
        <v>295</v>
      </c>
      <c r="AC2734" s="220" t="s">
        <v>2870</v>
      </c>
      <c r="AE2734" s="220" t="s">
        <v>257</v>
      </c>
      <c r="AF2734" s="220" t="s">
        <v>5118</v>
      </c>
      <c r="AG2734" s="220" t="s">
        <v>2884</v>
      </c>
      <c r="AH2734" s="222">
        <v>43448</v>
      </c>
      <c r="AI2734" s="220" t="s">
        <v>4933</v>
      </c>
      <c r="AJ2734" s="151" t="str">
        <f t="shared" si="42"/>
        <v>FS</v>
      </c>
      <c r="AK2734" s="151" t="b">
        <f>ISNUMBER(SEARCH("IRT",Table1[[#This Row],[Current_Status]]))</f>
        <v>0</v>
      </c>
      <c r="AL2734" s="152">
        <f>YEAR(Table1[[#This Row],[Project_Initiated]])</f>
        <v>2017</v>
      </c>
      <c r="AM2734" s="87">
        <v>43815</v>
      </c>
      <c r="AN2734" s="87" t="str">
        <f>IF(AND(Table1[[#This Row],[Completed Date]]&gt;="07/01/2019"+0,Table1[[#This Row],[Completed Date]]&lt;="6/30/2020"+0),"FY 19-20",IF(AND(Table1[[#This Row],[Completed Date]]&gt;="07/01/2018"+0,Table1[[#This Row],[Completed Date]]&lt;="6/30/2019"+0),"FY 18-19",""))</f>
        <v>FY 18-19</v>
      </c>
      <c r="AO2734" s="152" t="str">
        <f>IFERROR(FIND("R",Table1[[#This Row],[FS_Priority]]),"")</f>
        <v/>
      </c>
    </row>
    <row r="2735" spans="1:41" x14ac:dyDescent="0.25">
      <c r="A2735" s="220" t="s">
        <v>965</v>
      </c>
      <c r="B2735" s="220" t="s">
        <v>295</v>
      </c>
      <c r="C2735" s="220" t="s">
        <v>965</v>
      </c>
      <c r="D2735" s="221" t="b">
        <v>0</v>
      </c>
      <c r="E2735" s="220" t="s">
        <v>151</v>
      </c>
      <c r="F2735" s="220" t="s">
        <v>3464</v>
      </c>
      <c r="G2735" s="220" t="s">
        <v>295</v>
      </c>
      <c r="H2735" s="220" t="s">
        <v>4052</v>
      </c>
      <c r="I2735" s="220" t="s">
        <v>392</v>
      </c>
      <c r="J2735" s="220" t="s">
        <v>2838</v>
      </c>
      <c r="K2735" s="220" t="s">
        <v>4035</v>
      </c>
      <c r="L2735" s="220" t="s">
        <v>153</v>
      </c>
      <c r="M2735" s="220" t="s">
        <v>4053</v>
      </c>
      <c r="N2735" s="220" t="s">
        <v>295</v>
      </c>
      <c r="O2735" s="220" t="s">
        <v>263</v>
      </c>
      <c r="Q2735" s="220" t="s">
        <v>295</v>
      </c>
      <c r="R2735" s="220" t="s">
        <v>295</v>
      </c>
      <c r="S2735" s="221" t="b">
        <v>0</v>
      </c>
      <c r="V2735" s="222">
        <v>43187</v>
      </c>
      <c r="W2735" s="220" t="s">
        <v>295</v>
      </c>
      <c r="X2735"/>
      <c r="Z2735" s="220" t="s">
        <v>295</v>
      </c>
      <c r="AC2735" s="220" t="s">
        <v>966</v>
      </c>
      <c r="AE2735" s="220" t="s">
        <v>295</v>
      </c>
      <c r="AF2735" s="220" t="s">
        <v>295</v>
      </c>
      <c r="AG2735" s="220" t="s">
        <v>2884</v>
      </c>
      <c r="AH2735" s="222">
        <v>43336</v>
      </c>
      <c r="AI2735" s="220" t="s">
        <v>4933</v>
      </c>
      <c r="AJ2735" s="151" t="str">
        <f t="shared" si="42"/>
        <v>FS</v>
      </c>
      <c r="AK2735" s="151" t="b">
        <f>ISNUMBER(SEARCH("IRT",Table1[[#This Row],[Current_Status]]))</f>
        <v>0</v>
      </c>
      <c r="AL2735" s="152">
        <f>YEAR(Table1[[#This Row],[Project_Initiated]])</f>
        <v>2018</v>
      </c>
      <c r="AM2735" s="87">
        <v>43815</v>
      </c>
      <c r="AN2735" s="87" t="str">
        <f>IF(AND(Table1[[#This Row],[Completed Date]]&gt;="07/01/2019"+0,Table1[[#This Row],[Completed Date]]&lt;="6/30/2020"+0),"FY 19-20",IF(AND(Table1[[#This Row],[Completed Date]]&gt;="07/01/2018"+0,Table1[[#This Row],[Completed Date]]&lt;="6/30/2019"+0),"FY 18-19",""))</f>
        <v>FY 18-19</v>
      </c>
      <c r="AO2735" s="152" t="str">
        <f>IFERROR(FIND("R",Table1[[#This Row],[FS_Priority]]),"")</f>
        <v/>
      </c>
    </row>
    <row r="2736" spans="1:41" x14ac:dyDescent="0.25">
      <c r="A2736" s="220" t="s">
        <v>968</v>
      </c>
      <c r="B2736" s="220" t="s">
        <v>295</v>
      </c>
      <c r="C2736" s="220" t="s">
        <v>968</v>
      </c>
      <c r="D2736" s="221" t="b">
        <v>0</v>
      </c>
      <c r="E2736" s="220" t="s">
        <v>76</v>
      </c>
      <c r="F2736" s="220" t="s">
        <v>3308</v>
      </c>
      <c r="G2736" s="220" t="s">
        <v>969</v>
      </c>
      <c r="H2736" s="220" t="s">
        <v>1092</v>
      </c>
      <c r="I2736" s="220" t="s">
        <v>3879</v>
      </c>
      <c r="J2736" s="220" t="s">
        <v>2851</v>
      </c>
      <c r="K2736" s="220" t="s">
        <v>3856</v>
      </c>
      <c r="L2736" s="220" t="s">
        <v>77</v>
      </c>
      <c r="M2736" s="220" t="s">
        <v>3880</v>
      </c>
      <c r="N2736" s="220" t="s">
        <v>295</v>
      </c>
      <c r="O2736" s="220" t="s">
        <v>263</v>
      </c>
      <c r="Q2736" s="220" t="s">
        <v>305</v>
      </c>
      <c r="R2736" s="220" t="s">
        <v>327</v>
      </c>
      <c r="S2736" s="221" t="b">
        <v>0</v>
      </c>
      <c r="V2736" s="222">
        <v>43298</v>
      </c>
      <c r="W2736" s="220" t="s">
        <v>295</v>
      </c>
      <c r="X2736"/>
      <c r="Z2736" s="220" t="s">
        <v>295</v>
      </c>
      <c r="AC2736" s="220" t="s">
        <v>970</v>
      </c>
      <c r="AE2736" s="220" t="s">
        <v>583</v>
      </c>
      <c r="AF2736" s="220" t="s">
        <v>295</v>
      </c>
      <c r="AG2736" s="220" t="s">
        <v>2884</v>
      </c>
      <c r="AH2736" s="222">
        <v>43311</v>
      </c>
      <c r="AI2736" s="220" t="s">
        <v>4935</v>
      </c>
      <c r="AJ2736" s="151" t="str">
        <f t="shared" si="42"/>
        <v>FS</v>
      </c>
      <c r="AK2736" s="151" t="b">
        <f>ISNUMBER(SEARCH("IRT",Table1[[#This Row],[Current_Status]]))</f>
        <v>0</v>
      </c>
      <c r="AL2736" s="152">
        <f>YEAR(Table1[[#This Row],[Project_Initiated]])</f>
        <v>2018</v>
      </c>
      <c r="AM2736" s="87">
        <v>43815</v>
      </c>
      <c r="AN2736" s="87" t="str">
        <f>IF(AND(Table1[[#This Row],[Completed Date]]&gt;="07/01/2019"+0,Table1[[#This Row],[Completed Date]]&lt;="6/30/2020"+0),"FY 19-20",IF(AND(Table1[[#This Row],[Completed Date]]&gt;="07/01/2018"+0,Table1[[#This Row],[Completed Date]]&lt;="6/30/2019"+0),"FY 18-19",""))</f>
        <v>FY 18-19</v>
      </c>
      <c r="AO2736" s="152" t="str">
        <f>IFERROR(FIND("R",Table1[[#This Row],[FS_Priority]]),"")</f>
        <v/>
      </c>
    </row>
    <row r="2737" spans="1:41" x14ac:dyDescent="0.25">
      <c r="A2737" s="220" t="s">
        <v>365</v>
      </c>
      <c r="B2737" s="220" t="s">
        <v>295</v>
      </c>
      <c r="C2737" s="220" t="s">
        <v>365</v>
      </c>
      <c r="D2737" s="221" t="b">
        <v>0</v>
      </c>
      <c r="E2737" s="220" t="s">
        <v>76</v>
      </c>
      <c r="F2737" s="220" t="s">
        <v>3325</v>
      </c>
      <c r="G2737" s="220" t="s">
        <v>317</v>
      </c>
      <c r="H2737" s="220" t="s">
        <v>1092</v>
      </c>
      <c r="I2737" s="220" t="s">
        <v>3892</v>
      </c>
      <c r="J2737" s="220" t="s">
        <v>3773</v>
      </c>
      <c r="K2737" s="220" t="s">
        <v>3856</v>
      </c>
      <c r="L2737" s="220" t="s">
        <v>77</v>
      </c>
      <c r="M2737" s="220" t="s">
        <v>3880</v>
      </c>
      <c r="N2737" s="220" t="s">
        <v>295</v>
      </c>
      <c r="O2737" s="220" t="s">
        <v>263</v>
      </c>
      <c r="Q2737" s="220" t="s">
        <v>326</v>
      </c>
      <c r="R2737" s="220" t="s">
        <v>323</v>
      </c>
      <c r="S2737" s="221" t="b">
        <v>0</v>
      </c>
      <c r="V2737" s="222">
        <v>43235</v>
      </c>
      <c r="W2737" s="220" t="s">
        <v>295</v>
      </c>
      <c r="X2737"/>
      <c r="Z2737" s="220" t="s">
        <v>295</v>
      </c>
      <c r="AC2737" s="220" t="s">
        <v>2958</v>
      </c>
      <c r="AE2737" s="220" t="s">
        <v>263</v>
      </c>
      <c r="AF2737" s="220" t="s">
        <v>295</v>
      </c>
      <c r="AG2737" s="220" t="s">
        <v>2884</v>
      </c>
      <c r="AH2737" s="222">
        <v>43497</v>
      </c>
      <c r="AI2737" s="220" t="s">
        <v>4935</v>
      </c>
      <c r="AJ2737" s="151" t="str">
        <f t="shared" si="42"/>
        <v>FS</v>
      </c>
      <c r="AK2737" s="151" t="b">
        <f>ISNUMBER(SEARCH("IRT",Table1[[#This Row],[Current_Status]]))</f>
        <v>0</v>
      </c>
      <c r="AL2737" s="152">
        <f>YEAR(Table1[[#This Row],[Project_Initiated]])</f>
        <v>2018</v>
      </c>
      <c r="AM2737" s="87">
        <v>43815</v>
      </c>
      <c r="AN2737" s="87" t="str">
        <f>IF(AND(Table1[[#This Row],[Completed Date]]&gt;="07/01/2019"+0,Table1[[#This Row],[Completed Date]]&lt;="6/30/2020"+0),"FY 19-20",IF(AND(Table1[[#This Row],[Completed Date]]&gt;="07/01/2018"+0,Table1[[#This Row],[Completed Date]]&lt;="6/30/2019"+0),"FY 18-19",""))</f>
        <v>FY 18-19</v>
      </c>
      <c r="AO2737" s="152" t="str">
        <f>IFERROR(FIND("R",Table1[[#This Row],[FS_Priority]]),"")</f>
        <v/>
      </c>
    </row>
    <row r="2738" spans="1:41" x14ac:dyDescent="0.25">
      <c r="A2738" s="220" t="s">
        <v>406</v>
      </c>
      <c r="B2738" s="220" t="s">
        <v>295</v>
      </c>
      <c r="C2738" s="220" t="s">
        <v>406</v>
      </c>
      <c r="D2738" s="221" t="b">
        <v>0</v>
      </c>
      <c r="E2738" s="220" t="s">
        <v>141</v>
      </c>
      <c r="F2738" s="220" t="s">
        <v>3436</v>
      </c>
      <c r="G2738" s="220" t="s">
        <v>295</v>
      </c>
      <c r="H2738" s="220" t="s">
        <v>551</v>
      </c>
      <c r="I2738" s="220" t="s">
        <v>4023</v>
      </c>
      <c r="J2738" s="220" t="s">
        <v>2838</v>
      </c>
      <c r="K2738" s="220" t="s">
        <v>3951</v>
      </c>
      <c r="L2738" s="220" t="s">
        <v>381</v>
      </c>
      <c r="M2738" s="220" t="s">
        <v>3986</v>
      </c>
      <c r="N2738" s="220" t="s">
        <v>295</v>
      </c>
      <c r="O2738" s="220" t="s">
        <v>243</v>
      </c>
      <c r="Q2738" s="220" t="s">
        <v>152</v>
      </c>
      <c r="R2738" s="220" t="s">
        <v>295</v>
      </c>
      <c r="S2738" s="221" t="b">
        <v>0</v>
      </c>
      <c r="V2738" s="222">
        <v>43311</v>
      </c>
      <c r="W2738" s="220" t="s">
        <v>295</v>
      </c>
      <c r="X2738"/>
      <c r="Z2738" s="220" t="s">
        <v>295</v>
      </c>
      <c r="AC2738" s="220" t="s">
        <v>2890</v>
      </c>
      <c r="AE2738" s="220" t="s">
        <v>243</v>
      </c>
      <c r="AF2738" s="220" t="s">
        <v>295</v>
      </c>
      <c r="AG2738" s="220" t="s">
        <v>624</v>
      </c>
      <c r="AH2738" s="222">
        <v>43476</v>
      </c>
      <c r="AI2738" s="220" t="s">
        <v>4932</v>
      </c>
      <c r="AJ2738" s="151" t="str">
        <f t="shared" si="42"/>
        <v>FS</v>
      </c>
      <c r="AK2738" s="151" t="b">
        <f>ISNUMBER(SEARCH("IRT",Table1[[#This Row],[Current_Status]]))</f>
        <v>0</v>
      </c>
      <c r="AL2738" s="152">
        <f>YEAR(Table1[[#This Row],[Project_Initiated]])</f>
        <v>2018</v>
      </c>
      <c r="AM2738" s="87">
        <v>43815</v>
      </c>
      <c r="AN2738" s="87" t="str">
        <f>IF(AND(Table1[[#This Row],[Completed Date]]&gt;="07/01/2019"+0,Table1[[#This Row],[Completed Date]]&lt;="6/30/2020"+0),"FY 19-20",IF(AND(Table1[[#This Row],[Completed Date]]&gt;="07/01/2018"+0,Table1[[#This Row],[Completed Date]]&lt;="6/30/2019"+0),"FY 18-19",""))</f>
        <v>FY 18-19</v>
      </c>
      <c r="AO2738" s="152" t="str">
        <f>IFERROR(FIND("R",Table1[[#This Row],[FS_Priority]]),"")</f>
        <v/>
      </c>
    </row>
    <row r="2739" spans="1:41" x14ac:dyDescent="0.25">
      <c r="A2739" s="220" t="s">
        <v>468</v>
      </c>
      <c r="B2739" s="220" t="s">
        <v>295</v>
      </c>
      <c r="C2739" s="220" t="s">
        <v>468</v>
      </c>
      <c r="D2739" s="221" t="b">
        <v>0</v>
      </c>
      <c r="E2739" s="220" t="s">
        <v>151</v>
      </c>
      <c r="F2739" s="220" t="s">
        <v>3535</v>
      </c>
      <c r="G2739" s="220" t="s">
        <v>295</v>
      </c>
      <c r="H2739" s="220" t="s">
        <v>262</v>
      </c>
      <c r="I2739" s="220" t="s">
        <v>4119</v>
      </c>
      <c r="J2739" s="220" t="s">
        <v>2838</v>
      </c>
      <c r="K2739" s="220" t="s">
        <v>4035</v>
      </c>
      <c r="L2739" s="220" t="s">
        <v>153</v>
      </c>
      <c r="M2739" s="220" t="s">
        <v>4036</v>
      </c>
      <c r="N2739" s="220" t="s">
        <v>295</v>
      </c>
      <c r="O2739" s="220" t="s">
        <v>263</v>
      </c>
      <c r="Q2739" s="220" t="s">
        <v>324</v>
      </c>
      <c r="R2739" s="220" t="s">
        <v>394</v>
      </c>
      <c r="S2739" s="221" t="b">
        <v>1</v>
      </c>
      <c r="V2739" s="222">
        <v>43311</v>
      </c>
      <c r="W2739" s="220" t="s">
        <v>295</v>
      </c>
      <c r="X2739"/>
      <c r="Z2739" s="220" t="s">
        <v>295</v>
      </c>
      <c r="AC2739" s="220" t="s">
        <v>2970</v>
      </c>
      <c r="AD2739" s="223">
        <v>43334</v>
      </c>
      <c r="AE2739" s="220" t="s">
        <v>583</v>
      </c>
      <c r="AF2739" s="220" t="s">
        <v>295</v>
      </c>
      <c r="AG2739" s="220" t="s">
        <v>2884</v>
      </c>
      <c r="AH2739" s="222">
        <v>43497</v>
      </c>
      <c r="AI2739" s="220" t="s">
        <v>4935</v>
      </c>
      <c r="AJ2739" s="151" t="str">
        <f t="shared" si="42"/>
        <v>FS</v>
      </c>
      <c r="AK2739" s="151" t="b">
        <f>ISNUMBER(SEARCH("IRT",Table1[[#This Row],[Current_Status]]))</f>
        <v>0</v>
      </c>
      <c r="AL2739" s="152">
        <f>YEAR(Table1[[#This Row],[Project_Initiated]])</f>
        <v>2018</v>
      </c>
      <c r="AM2739" s="87">
        <v>43815</v>
      </c>
      <c r="AN2739" s="87" t="str">
        <f>IF(AND(Table1[[#This Row],[Completed Date]]&gt;="07/01/2019"+0,Table1[[#This Row],[Completed Date]]&lt;="6/30/2020"+0),"FY 19-20",IF(AND(Table1[[#This Row],[Completed Date]]&gt;="07/01/2018"+0,Table1[[#This Row],[Completed Date]]&lt;="6/30/2019"+0),"FY 18-19",""))</f>
        <v>FY 18-19</v>
      </c>
      <c r="AO2739" s="152" t="str">
        <f>IFERROR(FIND("R",Table1[[#This Row],[FS_Priority]]),"")</f>
        <v/>
      </c>
    </row>
    <row r="2740" spans="1:41" x14ac:dyDescent="0.25">
      <c r="A2740" s="220" t="s">
        <v>972</v>
      </c>
      <c r="B2740" s="220" t="s">
        <v>295</v>
      </c>
      <c r="C2740" s="220" t="s">
        <v>972</v>
      </c>
      <c r="D2740" s="221" t="b">
        <v>0</v>
      </c>
      <c r="E2740" s="220" t="s">
        <v>141</v>
      </c>
      <c r="F2740" s="220" t="s">
        <v>3418</v>
      </c>
      <c r="G2740" s="220" t="s">
        <v>295</v>
      </c>
      <c r="H2740" s="220" t="s">
        <v>551</v>
      </c>
      <c r="I2740" s="220" t="s">
        <v>4012</v>
      </c>
      <c r="J2740" s="220" t="s">
        <v>2838</v>
      </c>
      <c r="K2740" s="220" t="s">
        <v>3951</v>
      </c>
      <c r="L2740" s="220" t="s">
        <v>381</v>
      </c>
      <c r="M2740" s="220" t="s">
        <v>3986</v>
      </c>
      <c r="N2740" s="220" t="s">
        <v>295</v>
      </c>
      <c r="O2740" s="220" t="s">
        <v>243</v>
      </c>
      <c r="Q2740" s="220" t="s">
        <v>264</v>
      </c>
      <c r="R2740" s="220" t="s">
        <v>295</v>
      </c>
      <c r="S2740" s="221" t="b">
        <v>1</v>
      </c>
      <c r="V2740" s="222">
        <v>43312</v>
      </c>
      <c r="W2740" s="220" t="s">
        <v>295</v>
      </c>
      <c r="X2740"/>
      <c r="Z2740" s="220" t="s">
        <v>295</v>
      </c>
      <c r="AC2740" s="220" t="s">
        <v>295</v>
      </c>
      <c r="AE2740" s="220" t="s">
        <v>243</v>
      </c>
      <c r="AF2740" s="220" t="s">
        <v>295</v>
      </c>
      <c r="AG2740" s="220" t="s">
        <v>2883</v>
      </c>
      <c r="AH2740" s="222">
        <v>43369</v>
      </c>
      <c r="AI2740" s="220" t="s">
        <v>4932</v>
      </c>
      <c r="AJ2740" s="151" t="str">
        <f t="shared" si="42"/>
        <v>FS</v>
      </c>
      <c r="AK2740" s="151" t="b">
        <f>ISNUMBER(SEARCH("IRT",Table1[[#This Row],[Current_Status]]))</f>
        <v>0</v>
      </c>
      <c r="AL2740" s="152">
        <f>YEAR(Table1[[#This Row],[Project_Initiated]])</f>
        <v>2018</v>
      </c>
      <c r="AM2740" s="87">
        <v>43815</v>
      </c>
      <c r="AN2740" s="87" t="str">
        <f>IF(AND(Table1[[#This Row],[Completed Date]]&gt;="07/01/2019"+0,Table1[[#This Row],[Completed Date]]&lt;="6/30/2020"+0),"FY 19-20",IF(AND(Table1[[#This Row],[Completed Date]]&gt;="07/01/2018"+0,Table1[[#This Row],[Completed Date]]&lt;="6/30/2019"+0),"FY 18-19",""))</f>
        <v>FY 18-19</v>
      </c>
      <c r="AO2740" s="152" t="str">
        <f>IFERROR(FIND("R",Table1[[#This Row],[FS_Priority]]),"")</f>
        <v/>
      </c>
    </row>
    <row r="2741" spans="1:41" x14ac:dyDescent="0.25">
      <c r="A2741" s="220" t="s">
        <v>452</v>
      </c>
      <c r="B2741" s="220" t="s">
        <v>295</v>
      </c>
      <c r="C2741" s="220" t="s">
        <v>452</v>
      </c>
      <c r="D2741" s="221" t="b">
        <v>0</v>
      </c>
      <c r="E2741" s="220" t="s">
        <v>151</v>
      </c>
      <c r="F2741" s="220" t="s">
        <v>3525</v>
      </c>
      <c r="G2741" s="220" t="s">
        <v>295</v>
      </c>
      <c r="H2741" s="220" t="s">
        <v>562</v>
      </c>
      <c r="I2741" s="220" t="s">
        <v>4111</v>
      </c>
      <c r="J2741" s="220" t="s">
        <v>2838</v>
      </c>
      <c r="K2741" s="220" t="s">
        <v>4035</v>
      </c>
      <c r="L2741" s="220" t="s">
        <v>153</v>
      </c>
      <c r="M2741" s="220" t="s">
        <v>3906</v>
      </c>
      <c r="N2741" s="220" t="s">
        <v>295</v>
      </c>
      <c r="O2741" s="220" t="s">
        <v>243</v>
      </c>
      <c r="Q2741" s="220" t="s">
        <v>453</v>
      </c>
      <c r="R2741" s="220" t="s">
        <v>295</v>
      </c>
      <c r="S2741" s="221" t="b">
        <v>0</v>
      </c>
      <c r="V2741" s="222">
        <v>43313</v>
      </c>
      <c r="W2741" s="220" t="s">
        <v>295</v>
      </c>
      <c r="X2741"/>
      <c r="Z2741" s="220" t="s">
        <v>295</v>
      </c>
      <c r="AC2741" s="220" t="s">
        <v>2890</v>
      </c>
      <c r="AE2741" s="220" t="s">
        <v>243</v>
      </c>
      <c r="AF2741" s="220" t="s">
        <v>295</v>
      </c>
      <c r="AG2741" s="220" t="s">
        <v>624</v>
      </c>
      <c r="AH2741" s="222">
        <v>43476</v>
      </c>
      <c r="AI2741" s="220" t="s">
        <v>4932</v>
      </c>
      <c r="AJ2741" s="151" t="str">
        <f t="shared" si="42"/>
        <v>FS</v>
      </c>
      <c r="AK2741" s="151" t="b">
        <f>ISNUMBER(SEARCH("IRT",Table1[[#This Row],[Current_Status]]))</f>
        <v>0</v>
      </c>
      <c r="AL2741" s="152">
        <f>YEAR(Table1[[#This Row],[Project_Initiated]])</f>
        <v>2018</v>
      </c>
      <c r="AM2741" s="87">
        <v>43815</v>
      </c>
      <c r="AN2741" s="87" t="str">
        <f>IF(AND(Table1[[#This Row],[Completed Date]]&gt;="07/01/2019"+0,Table1[[#This Row],[Completed Date]]&lt;="6/30/2020"+0),"FY 19-20",IF(AND(Table1[[#This Row],[Completed Date]]&gt;="07/01/2018"+0,Table1[[#This Row],[Completed Date]]&lt;="6/30/2019"+0),"FY 18-19",""))</f>
        <v>FY 18-19</v>
      </c>
      <c r="AO2741" s="152" t="str">
        <f>IFERROR(FIND("R",Table1[[#This Row],[FS_Priority]]),"")</f>
        <v/>
      </c>
    </row>
    <row r="2742" spans="1:41" x14ac:dyDescent="0.25">
      <c r="A2742" s="220" t="s">
        <v>414</v>
      </c>
      <c r="B2742" s="220" t="s">
        <v>295</v>
      </c>
      <c r="C2742" s="220" t="s">
        <v>414</v>
      </c>
      <c r="D2742" s="221" t="b">
        <v>0</v>
      </c>
      <c r="E2742" s="220" t="s">
        <v>151</v>
      </c>
      <c r="F2742" s="220" t="s">
        <v>3492</v>
      </c>
      <c r="G2742" s="220" t="s">
        <v>295</v>
      </c>
      <c r="H2742" s="220" t="s">
        <v>525</v>
      </c>
      <c r="I2742" s="220" t="s">
        <v>4086</v>
      </c>
      <c r="J2742" s="220" t="s">
        <v>2838</v>
      </c>
      <c r="K2742" s="220" t="s">
        <v>4035</v>
      </c>
      <c r="L2742" s="220" t="s">
        <v>153</v>
      </c>
      <c r="M2742" s="220" t="s">
        <v>4036</v>
      </c>
      <c r="N2742" s="220" t="s">
        <v>295</v>
      </c>
      <c r="O2742" s="220" t="s">
        <v>263</v>
      </c>
      <c r="Q2742" s="220" t="s">
        <v>315</v>
      </c>
      <c r="R2742" s="220" t="s">
        <v>295</v>
      </c>
      <c r="S2742" s="221" t="b">
        <v>0</v>
      </c>
      <c r="V2742" s="222">
        <v>43313</v>
      </c>
      <c r="W2742" s="220" t="s">
        <v>295</v>
      </c>
      <c r="X2742"/>
      <c r="Z2742" s="220" t="s">
        <v>295</v>
      </c>
      <c r="AC2742" s="220" t="s">
        <v>3165</v>
      </c>
      <c r="AD2742" s="223">
        <v>43411</v>
      </c>
      <c r="AE2742" s="220" t="s">
        <v>583</v>
      </c>
      <c r="AF2742" s="220" t="s">
        <v>295</v>
      </c>
      <c r="AG2742" s="220" t="s">
        <v>2884</v>
      </c>
      <c r="AH2742" s="222">
        <v>43631</v>
      </c>
      <c r="AI2742" s="220" t="s">
        <v>4932</v>
      </c>
      <c r="AJ2742" s="151" t="str">
        <f t="shared" si="42"/>
        <v>FS</v>
      </c>
      <c r="AK2742" s="151" t="b">
        <f>ISNUMBER(SEARCH("IRT",Table1[[#This Row],[Current_Status]]))</f>
        <v>0</v>
      </c>
      <c r="AL2742" s="152">
        <f>YEAR(Table1[[#This Row],[Project_Initiated]])</f>
        <v>2018</v>
      </c>
      <c r="AM2742" s="87">
        <v>43815</v>
      </c>
      <c r="AN2742" s="87" t="str">
        <f>IF(AND(Table1[[#This Row],[Completed Date]]&gt;="07/01/2019"+0,Table1[[#This Row],[Completed Date]]&lt;="6/30/2020"+0),"FY 19-20",IF(AND(Table1[[#This Row],[Completed Date]]&gt;="07/01/2018"+0,Table1[[#This Row],[Completed Date]]&lt;="6/30/2019"+0),"FY 18-19",""))</f>
        <v>FY 18-19</v>
      </c>
      <c r="AO2742" s="152" t="str">
        <f>IFERROR(FIND("R",Table1[[#This Row],[FS_Priority]]),"")</f>
        <v/>
      </c>
    </row>
    <row r="2743" spans="1:41" x14ac:dyDescent="0.25">
      <c r="A2743" s="220" t="s">
        <v>975</v>
      </c>
      <c r="B2743" s="220" t="s">
        <v>295</v>
      </c>
      <c r="C2743" s="220" t="s">
        <v>975</v>
      </c>
      <c r="D2743" s="221" t="b">
        <v>0</v>
      </c>
      <c r="E2743" s="220" t="s">
        <v>530</v>
      </c>
      <c r="F2743" s="220" t="s">
        <v>3355</v>
      </c>
      <c r="G2743" s="220" t="s">
        <v>295</v>
      </c>
      <c r="H2743" s="220" t="s">
        <v>531</v>
      </c>
      <c r="I2743" s="220" t="s">
        <v>3947</v>
      </c>
      <c r="J2743" s="220" t="s">
        <v>2838</v>
      </c>
      <c r="K2743" s="220" t="s">
        <v>3932</v>
      </c>
      <c r="L2743" s="220" t="s">
        <v>2778</v>
      </c>
      <c r="M2743" s="220" t="s">
        <v>3948</v>
      </c>
      <c r="N2743" s="220" t="s">
        <v>295</v>
      </c>
      <c r="O2743" s="220" t="s">
        <v>243</v>
      </c>
      <c r="Q2743" s="220" t="s">
        <v>264</v>
      </c>
      <c r="R2743" s="220" t="s">
        <v>295</v>
      </c>
      <c r="S2743" s="221" t="b">
        <v>0</v>
      </c>
      <c r="V2743" s="222">
        <v>43314</v>
      </c>
      <c r="W2743" s="220" t="s">
        <v>295</v>
      </c>
      <c r="X2743"/>
      <c r="Z2743" s="220" t="s">
        <v>295</v>
      </c>
      <c r="AC2743" s="220" t="s">
        <v>624</v>
      </c>
      <c r="AE2743" s="220" t="s">
        <v>243</v>
      </c>
      <c r="AF2743" s="220" t="s">
        <v>295</v>
      </c>
      <c r="AG2743" s="220" t="s">
        <v>624</v>
      </c>
      <c r="AH2743" s="222">
        <v>43395</v>
      </c>
      <c r="AI2743" s="220" t="s">
        <v>4932</v>
      </c>
      <c r="AJ2743" s="151" t="str">
        <f t="shared" si="42"/>
        <v>FS</v>
      </c>
      <c r="AK2743" s="151" t="b">
        <f>ISNUMBER(SEARCH("IRT",Table1[[#This Row],[Current_Status]]))</f>
        <v>0</v>
      </c>
      <c r="AL2743" s="152">
        <f>YEAR(Table1[[#This Row],[Project_Initiated]])</f>
        <v>2018</v>
      </c>
      <c r="AM2743" s="87">
        <v>43815</v>
      </c>
      <c r="AN2743" s="87" t="str">
        <f>IF(AND(Table1[[#This Row],[Completed Date]]&gt;="07/01/2019"+0,Table1[[#This Row],[Completed Date]]&lt;="6/30/2020"+0),"FY 19-20",IF(AND(Table1[[#This Row],[Completed Date]]&gt;="07/01/2018"+0,Table1[[#This Row],[Completed Date]]&lt;="6/30/2019"+0),"FY 18-19",""))</f>
        <v>FY 18-19</v>
      </c>
      <c r="AO2743" s="152" t="str">
        <f>IFERROR(FIND("R",Table1[[#This Row],[FS_Priority]]),"")</f>
        <v/>
      </c>
    </row>
    <row r="2744" spans="1:41" x14ac:dyDescent="0.25">
      <c r="A2744" s="220" t="s">
        <v>976</v>
      </c>
      <c r="B2744" s="220" t="s">
        <v>295</v>
      </c>
      <c r="C2744" s="220" t="s">
        <v>976</v>
      </c>
      <c r="D2744" s="221" t="b">
        <v>0</v>
      </c>
      <c r="E2744" s="220" t="s">
        <v>4818</v>
      </c>
      <c r="F2744" s="220" t="s">
        <v>3649</v>
      </c>
      <c r="G2744" s="220" t="s">
        <v>295</v>
      </c>
      <c r="H2744" s="220" t="s">
        <v>977</v>
      </c>
      <c r="I2744" s="220" t="s">
        <v>4279</v>
      </c>
      <c r="J2744" s="220" t="s">
        <v>2838</v>
      </c>
      <c r="K2744" s="220" t="s">
        <v>4268</v>
      </c>
      <c r="L2744" s="220" t="s">
        <v>521</v>
      </c>
      <c r="M2744" s="220" t="s">
        <v>4280</v>
      </c>
      <c r="N2744" s="220" t="s">
        <v>295</v>
      </c>
      <c r="O2744" s="220" t="s">
        <v>243</v>
      </c>
      <c r="Q2744" s="220" t="s">
        <v>323</v>
      </c>
      <c r="R2744" s="220" t="s">
        <v>295</v>
      </c>
      <c r="S2744" s="221" t="b">
        <v>0</v>
      </c>
      <c r="V2744" s="222">
        <v>43314</v>
      </c>
      <c r="W2744" s="220" t="s">
        <v>295</v>
      </c>
      <c r="X2744"/>
      <c r="Z2744" s="220" t="s">
        <v>295</v>
      </c>
      <c r="AC2744" s="220" t="s">
        <v>624</v>
      </c>
      <c r="AE2744" s="220" t="s">
        <v>243</v>
      </c>
      <c r="AF2744" s="220" t="s">
        <v>295</v>
      </c>
      <c r="AG2744" s="220" t="s">
        <v>624</v>
      </c>
      <c r="AH2744" s="222">
        <v>43395</v>
      </c>
      <c r="AI2744" s="220" t="s">
        <v>4932</v>
      </c>
      <c r="AJ2744" s="151" t="str">
        <f t="shared" si="42"/>
        <v>FS</v>
      </c>
      <c r="AK2744" s="151" t="b">
        <f>ISNUMBER(SEARCH("IRT",Table1[[#This Row],[Current_Status]]))</f>
        <v>0</v>
      </c>
      <c r="AL2744" s="152">
        <f>YEAR(Table1[[#This Row],[Project_Initiated]])</f>
        <v>2018</v>
      </c>
      <c r="AM2744" s="87">
        <v>43815</v>
      </c>
      <c r="AN2744" s="87" t="str">
        <f>IF(AND(Table1[[#This Row],[Completed Date]]&gt;="07/01/2019"+0,Table1[[#This Row],[Completed Date]]&lt;="6/30/2020"+0),"FY 19-20",IF(AND(Table1[[#This Row],[Completed Date]]&gt;="07/01/2018"+0,Table1[[#This Row],[Completed Date]]&lt;="6/30/2019"+0),"FY 18-19",""))</f>
        <v>FY 18-19</v>
      </c>
      <c r="AO2744" s="152" t="str">
        <f>IFERROR(FIND("R",Table1[[#This Row],[FS_Priority]]),"")</f>
        <v/>
      </c>
    </row>
    <row r="2745" spans="1:41" x14ac:dyDescent="0.25">
      <c r="A2745" s="220" t="s">
        <v>473</v>
      </c>
      <c r="B2745" s="220" t="s">
        <v>295</v>
      </c>
      <c r="C2745" s="220" t="s">
        <v>473</v>
      </c>
      <c r="D2745" s="221" t="b">
        <v>0</v>
      </c>
      <c r="E2745" s="220" t="s">
        <v>151</v>
      </c>
      <c r="F2745" s="220" t="s">
        <v>3538</v>
      </c>
      <c r="G2745" s="220" t="s">
        <v>295</v>
      </c>
      <c r="H2745" s="220" t="s">
        <v>546</v>
      </c>
      <c r="I2745" s="220" t="s">
        <v>4122</v>
      </c>
      <c r="J2745" s="220" t="s">
        <v>2838</v>
      </c>
      <c r="K2745" s="220" t="s">
        <v>4035</v>
      </c>
      <c r="L2745" s="220" t="s">
        <v>153</v>
      </c>
      <c r="M2745" s="220" t="s">
        <v>4123</v>
      </c>
      <c r="N2745" s="220" t="s">
        <v>295</v>
      </c>
      <c r="O2745" s="220" t="s">
        <v>263</v>
      </c>
      <c r="Q2745" s="220" t="s">
        <v>326</v>
      </c>
      <c r="R2745" s="220" t="s">
        <v>295</v>
      </c>
      <c r="S2745" s="221" t="b">
        <v>1</v>
      </c>
      <c r="V2745" s="222">
        <v>43315</v>
      </c>
      <c r="W2745" s="220" t="s">
        <v>295</v>
      </c>
      <c r="X2745"/>
      <c r="Z2745" s="220" t="s">
        <v>295</v>
      </c>
      <c r="AC2745" s="220" t="s">
        <v>2876</v>
      </c>
      <c r="AE2745" s="220" t="s">
        <v>583</v>
      </c>
      <c r="AF2745" s="220" t="s">
        <v>295</v>
      </c>
      <c r="AG2745" s="220" t="s">
        <v>2884</v>
      </c>
      <c r="AH2745" s="222">
        <v>43448</v>
      </c>
      <c r="AI2745" s="220" t="s">
        <v>4932</v>
      </c>
      <c r="AJ2745" s="151" t="str">
        <f t="shared" si="42"/>
        <v>FS</v>
      </c>
      <c r="AK2745" s="151" t="b">
        <f>ISNUMBER(SEARCH("IRT",Table1[[#This Row],[Current_Status]]))</f>
        <v>0</v>
      </c>
      <c r="AL2745" s="152">
        <f>YEAR(Table1[[#This Row],[Project_Initiated]])</f>
        <v>2018</v>
      </c>
      <c r="AM2745" s="87">
        <v>43815</v>
      </c>
      <c r="AN2745" s="87" t="str">
        <f>IF(AND(Table1[[#This Row],[Completed Date]]&gt;="07/01/2019"+0,Table1[[#This Row],[Completed Date]]&lt;="6/30/2020"+0),"FY 19-20",IF(AND(Table1[[#This Row],[Completed Date]]&gt;="07/01/2018"+0,Table1[[#This Row],[Completed Date]]&lt;="6/30/2019"+0),"FY 18-19",""))</f>
        <v>FY 18-19</v>
      </c>
      <c r="AO2745" s="152" t="str">
        <f>IFERROR(FIND("R",Table1[[#This Row],[FS_Priority]]),"")</f>
        <v/>
      </c>
    </row>
    <row r="2746" spans="1:41" x14ac:dyDescent="0.25">
      <c r="A2746" s="220" t="s">
        <v>978</v>
      </c>
      <c r="B2746" s="220" t="s">
        <v>295</v>
      </c>
      <c r="C2746" s="220" t="s">
        <v>978</v>
      </c>
      <c r="D2746" s="221" t="b">
        <v>0</v>
      </c>
      <c r="E2746" s="220" t="s">
        <v>151</v>
      </c>
      <c r="F2746" s="220" t="s">
        <v>3550</v>
      </c>
      <c r="G2746" s="220" t="s">
        <v>979</v>
      </c>
      <c r="H2746" s="220" t="s">
        <v>116</v>
      </c>
      <c r="I2746" s="220" t="s">
        <v>4129</v>
      </c>
      <c r="J2746" s="220" t="s">
        <v>2854</v>
      </c>
      <c r="K2746" s="220" t="s">
        <v>4035</v>
      </c>
      <c r="L2746" s="220" t="s">
        <v>153</v>
      </c>
      <c r="M2746" s="220" t="s">
        <v>4130</v>
      </c>
      <c r="N2746" s="220" t="s">
        <v>295</v>
      </c>
      <c r="O2746" s="220" t="s">
        <v>624</v>
      </c>
      <c r="Q2746" s="220" t="s">
        <v>574</v>
      </c>
      <c r="R2746" s="220" t="s">
        <v>295</v>
      </c>
      <c r="S2746" s="221" t="b">
        <v>0</v>
      </c>
      <c r="V2746" s="222">
        <v>43315</v>
      </c>
      <c r="W2746" s="220" t="s">
        <v>295</v>
      </c>
      <c r="X2746"/>
      <c r="Z2746" s="220" t="s">
        <v>295</v>
      </c>
      <c r="AC2746" s="220" t="s">
        <v>243</v>
      </c>
      <c r="AE2746" s="220" t="s">
        <v>243</v>
      </c>
      <c r="AF2746" s="220" t="s">
        <v>295</v>
      </c>
      <c r="AG2746" s="220" t="s">
        <v>295</v>
      </c>
      <c r="AH2746" s="222">
        <v>43364</v>
      </c>
      <c r="AI2746" s="220" t="s">
        <v>4932</v>
      </c>
      <c r="AJ2746" s="151" t="str">
        <f t="shared" si="42"/>
        <v>FS</v>
      </c>
      <c r="AK2746" s="151" t="b">
        <f>ISNUMBER(SEARCH("IRT",Table1[[#This Row],[Current_Status]]))</f>
        <v>0</v>
      </c>
      <c r="AL2746" s="152">
        <f>YEAR(Table1[[#This Row],[Project_Initiated]])</f>
        <v>2018</v>
      </c>
      <c r="AM2746" s="87">
        <v>43815</v>
      </c>
      <c r="AN2746" s="87" t="str">
        <f>IF(AND(Table1[[#This Row],[Completed Date]]&gt;="07/01/2019"+0,Table1[[#This Row],[Completed Date]]&lt;="6/30/2020"+0),"FY 19-20",IF(AND(Table1[[#This Row],[Completed Date]]&gt;="07/01/2018"+0,Table1[[#This Row],[Completed Date]]&lt;="6/30/2019"+0),"FY 18-19",""))</f>
        <v>FY 18-19</v>
      </c>
      <c r="AO2746" s="152" t="str">
        <f>IFERROR(FIND("R",Table1[[#This Row],[FS_Priority]]),"")</f>
        <v/>
      </c>
    </row>
    <row r="2747" spans="1:41" x14ac:dyDescent="0.25">
      <c r="A2747" s="220" t="s">
        <v>366</v>
      </c>
      <c r="B2747" s="220" t="s">
        <v>295</v>
      </c>
      <c r="C2747" s="220" t="s">
        <v>366</v>
      </c>
      <c r="D2747" s="221" t="b">
        <v>0</v>
      </c>
      <c r="E2747" s="220" t="s">
        <v>76</v>
      </c>
      <c r="F2747" s="220" t="s">
        <v>3329</v>
      </c>
      <c r="G2747" s="220" t="s">
        <v>295</v>
      </c>
      <c r="H2747" s="220" t="s">
        <v>1092</v>
      </c>
      <c r="I2747" s="220" t="s">
        <v>296</v>
      </c>
      <c r="J2747" s="220" t="s">
        <v>2838</v>
      </c>
      <c r="K2747" s="220" t="s">
        <v>3856</v>
      </c>
      <c r="L2747" s="220" t="s">
        <v>77</v>
      </c>
      <c r="M2747" s="220" t="s">
        <v>3893</v>
      </c>
      <c r="N2747" s="220" t="s">
        <v>295</v>
      </c>
      <c r="O2747" s="220" t="s">
        <v>263</v>
      </c>
      <c r="Q2747" s="220" t="s">
        <v>328</v>
      </c>
      <c r="R2747" s="220" t="s">
        <v>295</v>
      </c>
      <c r="S2747" s="221" t="b">
        <v>0</v>
      </c>
      <c r="V2747" s="222">
        <v>43318</v>
      </c>
      <c r="W2747" s="220" t="s">
        <v>295</v>
      </c>
      <c r="X2747"/>
      <c r="Z2747" s="220" t="s">
        <v>295</v>
      </c>
      <c r="AC2747" s="220" t="s">
        <v>2866</v>
      </c>
      <c r="AE2747" s="220" t="s">
        <v>583</v>
      </c>
      <c r="AF2747" s="220" t="s">
        <v>295</v>
      </c>
      <c r="AG2747" s="220" t="s">
        <v>2884</v>
      </c>
      <c r="AH2747" s="222">
        <v>43448</v>
      </c>
      <c r="AI2747" s="220" t="s">
        <v>4932</v>
      </c>
      <c r="AJ2747" s="151" t="str">
        <f t="shared" si="42"/>
        <v>FS</v>
      </c>
      <c r="AK2747" s="151" t="b">
        <f>ISNUMBER(SEARCH("IRT",Table1[[#This Row],[Current_Status]]))</f>
        <v>0</v>
      </c>
      <c r="AL2747" s="152">
        <f>YEAR(Table1[[#This Row],[Project_Initiated]])</f>
        <v>2018</v>
      </c>
      <c r="AM2747" s="87">
        <v>43815</v>
      </c>
      <c r="AN2747" s="87" t="str">
        <f>IF(AND(Table1[[#This Row],[Completed Date]]&gt;="07/01/2019"+0,Table1[[#This Row],[Completed Date]]&lt;="6/30/2020"+0),"FY 19-20",IF(AND(Table1[[#This Row],[Completed Date]]&gt;="07/01/2018"+0,Table1[[#This Row],[Completed Date]]&lt;="6/30/2019"+0),"FY 18-19",""))</f>
        <v>FY 18-19</v>
      </c>
      <c r="AO2747" s="152" t="str">
        <f>IFERROR(FIND("R",Table1[[#This Row],[FS_Priority]]),"")</f>
        <v/>
      </c>
    </row>
    <row r="2748" spans="1:41" x14ac:dyDescent="0.25">
      <c r="A2748" s="220" t="s">
        <v>454</v>
      </c>
      <c r="B2748" s="220" t="s">
        <v>295</v>
      </c>
      <c r="C2748" s="220" t="s">
        <v>454</v>
      </c>
      <c r="D2748" s="221" t="b">
        <v>0</v>
      </c>
      <c r="E2748" s="220" t="s">
        <v>151</v>
      </c>
      <c r="F2748" s="220" t="s">
        <v>3526</v>
      </c>
      <c r="G2748" s="220" t="s">
        <v>295</v>
      </c>
      <c r="H2748" s="220" t="s">
        <v>378</v>
      </c>
      <c r="I2748" s="220" t="s">
        <v>4112</v>
      </c>
      <c r="J2748" s="220" t="s">
        <v>2838</v>
      </c>
      <c r="K2748" s="220" t="s">
        <v>4035</v>
      </c>
      <c r="L2748" s="220" t="s">
        <v>153</v>
      </c>
      <c r="M2748" s="220" t="s">
        <v>4060</v>
      </c>
      <c r="N2748" s="220" t="s">
        <v>295</v>
      </c>
      <c r="O2748" s="220" t="s">
        <v>243</v>
      </c>
      <c r="Q2748" s="220" t="s">
        <v>455</v>
      </c>
      <c r="R2748" s="220" t="s">
        <v>295</v>
      </c>
      <c r="S2748" s="221" t="b">
        <v>0</v>
      </c>
      <c r="V2748" s="222">
        <v>43319</v>
      </c>
      <c r="W2748" s="220" t="s">
        <v>295</v>
      </c>
      <c r="X2748"/>
      <c r="Z2748" s="220" t="s">
        <v>295</v>
      </c>
      <c r="AC2748" s="220" t="s">
        <v>3163</v>
      </c>
      <c r="AE2748" s="220" t="s">
        <v>243</v>
      </c>
      <c r="AF2748" s="220" t="s">
        <v>295</v>
      </c>
      <c r="AG2748" s="220" t="s">
        <v>624</v>
      </c>
      <c r="AH2748" s="222">
        <v>43592</v>
      </c>
      <c r="AI2748" s="220" t="s">
        <v>4932</v>
      </c>
      <c r="AJ2748" s="151" t="str">
        <f t="shared" si="42"/>
        <v>FS</v>
      </c>
      <c r="AK2748" s="151" t="b">
        <f>ISNUMBER(SEARCH("IRT",Table1[[#This Row],[Current_Status]]))</f>
        <v>0</v>
      </c>
      <c r="AL2748" s="152">
        <f>YEAR(Table1[[#This Row],[Project_Initiated]])</f>
        <v>2018</v>
      </c>
      <c r="AM2748" s="87">
        <v>43815</v>
      </c>
      <c r="AN2748" s="87" t="str">
        <f>IF(AND(Table1[[#This Row],[Completed Date]]&gt;="07/01/2019"+0,Table1[[#This Row],[Completed Date]]&lt;="6/30/2020"+0),"FY 19-20",IF(AND(Table1[[#This Row],[Completed Date]]&gt;="07/01/2018"+0,Table1[[#This Row],[Completed Date]]&lt;="6/30/2019"+0),"FY 18-19",""))</f>
        <v>FY 18-19</v>
      </c>
      <c r="AO2748" s="152" t="str">
        <f>IFERROR(FIND("R",Table1[[#This Row],[FS_Priority]]),"")</f>
        <v/>
      </c>
    </row>
    <row r="2749" spans="1:41" x14ac:dyDescent="0.25">
      <c r="A2749" s="220" t="s">
        <v>2938</v>
      </c>
      <c r="B2749" s="220" t="s">
        <v>295</v>
      </c>
      <c r="C2749" s="220" t="s">
        <v>2938</v>
      </c>
      <c r="D2749" s="221" t="b">
        <v>0</v>
      </c>
      <c r="E2749" s="220" t="s">
        <v>151</v>
      </c>
      <c r="F2749" s="220" t="s">
        <v>3488</v>
      </c>
      <c r="G2749" s="220" t="s">
        <v>295</v>
      </c>
      <c r="H2749" s="220" t="s">
        <v>562</v>
      </c>
      <c r="I2749" s="220" t="s">
        <v>3905</v>
      </c>
      <c r="J2749" s="220" t="s">
        <v>2838</v>
      </c>
      <c r="K2749" s="220" t="s">
        <v>4035</v>
      </c>
      <c r="L2749" s="220" t="s">
        <v>153</v>
      </c>
      <c r="M2749" s="220" t="s">
        <v>3906</v>
      </c>
      <c r="N2749" s="220" t="s">
        <v>295</v>
      </c>
      <c r="O2749" s="220" t="s">
        <v>243</v>
      </c>
      <c r="Q2749" s="220" t="s">
        <v>309</v>
      </c>
      <c r="R2749" s="220" t="s">
        <v>295</v>
      </c>
      <c r="S2749" s="221" t="b">
        <v>0</v>
      </c>
      <c r="V2749" s="222">
        <v>43320</v>
      </c>
      <c r="W2749" s="220" t="s">
        <v>295</v>
      </c>
      <c r="X2749"/>
      <c r="Z2749" s="220" t="s">
        <v>295</v>
      </c>
      <c r="AC2749" s="220" t="s">
        <v>3040</v>
      </c>
      <c r="AE2749" s="220" t="s">
        <v>295</v>
      </c>
      <c r="AF2749" s="220" t="s">
        <v>295</v>
      </c>
      <c r="AG2749" s="220" t="s">
        <v>295</v>
      </c>
      <c r="AH2749" s="223">
        <v>43528</v>
      </c>
      <c r="AI2749" s="220" t="s">
        <v>4931</v>
      </c>
      <c r="AJ2749" s="151" t="str">
        <f t="shared" si="42"/>
        <v>FS</v>
      </c>
      <c r="AK2749" s="151" t="b">
        <f>ISNUMBER(SEARCH("IRT",Table1[[#This Row],[Current_Status]]))</f>
        <v>0</v>
      </c>
      <c r="AL2749" s="152">
        <f>YEAR(Table1[[#This Row],[Project_Initiated]])</f>
        <v>2018</v>
      </c>
      <c r="AM2749" s="87">
        <v>43815</v>
      </c>
      <c r="AN2749" s="87" t="str">
        <f>IF(AND(Table1[[#This Row],[Completed Date]]&gt;="07/01/2019"+0,Table1[[#This Row],[Completed Date]]&lt;="6/30/2020"+0),"FY 19-20",IF(AND(Table1[[#This Row],[Completed Date]]&gt;="07/01/2018"+0,Table1[[#This Row],[Completed Date]]&lt;="6/30/2019"+0),"FY 18-19",""))</f>
        <v>FY 18-19</v>
      </c>
      <c r="AO2749" s="152" t="str">
        <f>IFERROR(FIND("R",Table1[[#This Row],[FS_Priority]]),"")</f>
        <v/>
      </c>
    </row>
    <row r="2750" spans="1:41" x14ac:dyDescent="0.25">
      <c r="A2750" s="220" t="s">
        <v>475</v>
      </c>
      <c r="B2750" s="220" t="s">
        <v>295</v>
      </c>
      <c r="C2750" s="220" t="s">
        <v>475</v>
      </c>
      <c r="D2750" s="221" t="b">
        <v>0</v>
      </c>
      <c r="E2750" s="220" t="s">
        <v>151</v>
      </c>
      <c r="F2750" s="220" t="s">
        <v>3493</v>
      </c>
      <c r="G2750" s="220" t="s">
        <v>295</v>
      </c>
      <c r="H2750" s="220" t="s">
        <v>262</v>
      </c>
      <c r="I2750" s="220" t="s">
        <v>472</v>
      </c>
      <c r="J2750" s="220" t="s">
        <v>2838</v>
      </c>
      <c r="K2750" s="220" t="s">
        <v>4035</v>
      </c>
      <c r="L2750" s="220" t="s">
        <v>153</v>
      </c>
      <c r="M2750" s="220" t="s">
        <v>4087</v>
      </c>
      <c r="N2750" s="220" t="s">
        <v>295</v>
      </c>
      <c r="O2750" s="220" t="s">
        <v>263</v>
      </c>
      <c r="Q2750" s="220" t="s">
        <v>318</v>
      </c>
      <c r="R2750" s="220" t="s">
        <v>295</v>
      </c>
      <c r="S2750" s="221" t="b">
        <v>0</v>
      </c>
      <c r="V2750" s="222">
        <v>43320</v>
      </c>
      <c r="W2750" s="220" t="s">
        <v>295</v>
      </c>
      <c r="X2750"/>
      <c r="Z2750" s="220" t="s">
        <v>295</v>
      </c>
      <c r="AC2750" s="220" t="s">
        <v>3008</v>
      </c>
      <c r="AD2750" s="223">
        <v>43362</v>
      </c>
      <c r="AE2750" s="220" t="s">
        <v>583</v>
      </c>
      <c r="AF2750" s="220" t="s">
        <v>295</v>
      </c>
      <c r="AG2750" s="220" t="s">
        <v>2884</v>
      </c>
      <c r="AH2750" s="223">
        <v>43510</v>
      </c>
      <c r="AI2750" s="220" t="s">
        <v>4932</v>
      </c>
      <c r="AJ2750" s="151" t="str">
        <f t="shared" si="42"/>
        <v>FS</v>
      </c>
      <c r="AK2750" s="151" t="b">
        <f>ISNUMBER(SEARCH("IRT",Table1[[#This Row],[Current_Status]]))</f>
        <v>0</v>
      </c>
      <c r="AL2750" s="152">
        <f>YEAR(Table1[[#This Row],[Project_Initiated]])</f>
        <v>2018</v>
      </c>
      <c r="AM2750" s="87">
        <v>43815</v>
      </c>
      <c r="AN2750" s="87" t="str">
        <f>IF(AND(Table1[[#This Row],[Completed Date]]&gt;="07/01/2019"+0,Table1[[#This Row],[Completed Date]]&lt;="6/30/2020"+0),"FY 19-20",IF(AND(Table1[[#This Row],[Completed Date]]&gt;="07/01/2018"+0,Table1[[#This Row],[Completed Date]]&lt;="6/30/2019"+0),"FY 18-19",""))</f>
        <v>FY 18-19</v>
      </c>
      <c r="AO2750" s="152" t="str">
        <f>IFERROR(FIND("R",Table1[[#This Row],[FS_Priority]]),"")</f>
        <v/>
      </c>
    </row>
    <row r="2751" spans="1:41" x14ac:dyDescent="0.25">
      <c r="A2751" s="220" t="s">
        <v>388</v>
      </c>
      <c r="B2751" s="220" t="s">
        <v>295</v>
      </c>
      <c r="C2751" s="220" t="s">
        <v>388</v>
      </c>
      <c r="D2751" s="221" t="b">
        <v>0</v>
      </c>
      <c r="E2751" s="220" t="s">
        <v>141</v>
      </c>
      <c r="F2751" s="220" t="s">
        <v>3408</v>
      </c>
      <c r="G2751" s="220" t="s">
        <v>295</v>
      </c>
      <c r="H2751" s="220" t="s">
        <v>549</v>
      </c>
      <c r="I2751" s="220" t="s">
        <v>4003</v>
      </c>
      <c r="J2751" s="220" t="s">
        <v>2838</v>
      </c>
      <c r="K2751" s="220" t="s">
        <v>3951</v>
      </c>
      <c r="L2751" s="220" t="s">
        <v>381</v>
      </c>
      <c r="M2751" s="220" t="s">
        <v>3990</v>
      </c>
      <c r="N2751" s="220" t="s">
        <v>295</v>
      </c>
      <c r="O2751" s="220" t="s">
        <v>243</v>
      </c>
      <c r="Q2751" s="220" t="s">
        <v>318</v>
      </c>
      <c r="R2751" s="220" t="s">
        <v>295</v>
      </c>
      <c r="S2751" s="221" t="b">
        <v>0</v>
      </c>
      <c r="V2751" s="222">
        <v>43321</v>
      </c>
      <c r="W2751" s="220" t="s">
        <v>295</v>
      </c>
      <c r="X2751"/>
      <c r="Z2751" s="220" t="s">
        <v>295</v>
      </c>
      <c r="AC2751" s="220" t="s">
        <v>3163</v>
      </c>
      <c r="AD2751" s="167"/>
      <c r="AE2751" s="220" t="s">
        <v>243</v>
      </c>
      <c r="AF2751" s="220" t="s">
        <v>295</v>
      </c>
      <c r="AG2751" s="220" t="s">
        <v>624</v>
      </c>
      <c r="AH2751" s="223">
        <v>43592</v>
      </c>
      <c r="AI2751" s="220" t="s">
        <v>4932</v>
      </c>
      <c r="AJ2751" s="151" t="str">
        <f t="shared" si="42"/>
        <v>FS</v>
      </c>
      <c r="AK2751" s="151" t="b">
        <f>ISNUMBER(SEARCH("IRT",Table1[[#This Row],[Current_Status]]))</f>
        <v>0</v>
      </c>
      <c r="AL2751" s="152">
        <f>YEAR(Table1[[#This Row],[Project_Initiated]])</f>
        <v>2018</v>
      </c>
      <c r="AM2751" s="87">
        <v>43815</v>
      </c>
      <c r="AN2751" s="87" t="str">
        <f>IF(AND(Table1[[#This Row],[Completed Date]]&gt;="07/01/2019"+0,Table1[[#This Row],[Completed Date]]&lt;="6/30/2020"+0),"FY 19-20",IF(AND(Table1[[#This Row],[Completed Date]]&gt;="07/01/2018"+0,Table1[[#This Row],[Completed Date]]&lt;="6/30/2019"+0),"FY 18-19",""))</f>
        <v>FY 18-19</v>
      </c>
      <c r="AO2751" s="152" t="str">
        <f>IFERROR(FIND("R",Table1[[#This Row],[FS_Priority]]),"")</f>
        <v/>
      </c>
    </row>
    <row r="2752" spans="1:41" x14ac:dyDescent="0.25">
      <c r="A2752" s="220" t="s">
        <v>515</v>
      </c>
      <c r="B2752" s="220" t="s">
        <v>295</v>
      </c>
      <c r="C2752" s="220" t="s">
        <v>515</v>
      </c>
      <c r="D2752" s="221" t="b">
        <v>0</v>
      </c>
      <c r="E2752" s="220" t="s">
        <v>4818</v>
      </c>
      <c r="F2752" s="220" t="s">
        <v>3650</v>
      </c>
      <c r="G2752" s="220" t="s">
        <v>295</v>
      </c>
      <c r="H2752" s="220" t="s">
        <v>545</v>
      </c>
      <c r="I2752" s="220" t="s">
        <v>4281</v>
      </c>
      <c r="J2752" s="220" t="s">
        <v>2838</v>
      </c>
      <c r="K2752" s="220" t="s">
        <v>4268</v>
      </c>
      <c r="L2752" s="220" t="s">
        <v>521</v>
      </c>
      <c r="M2752" s="220" t="s">
        <v>4277</v>
      </c>
      <c r="N2752" s="220" t="s">
        <v>295</v>
      </c>
      <c r="O2752" s="220" t="s">
        <v>243</v>
      </c>
      <c r="Q2752" s="220" t="s">
        <v>324</v>
      </c>
      <c r="R2752" s="220" t="s">
        <v>295</v>
      </c>
      <c r="S2752" s="221" t="b">
        <v>0</v>
      </c>
      <c r="V2752" s="222">
        <v>43321</v>
      </c>
      <c r="W2752" s="220" t="s">
        <v>295</v>
      </c>
      <c r="X2752"/>
      <c r="Z2752" s="220" t="s">
        <v>295</v>
      </c>
      <c r="AC2752" s="220" t="s">
        <v>624</v>
      </c>
      <c r="AE2752" s="220" t="s">
        <v>243</v>
      </c>
      <c r="AF2752" s="220" t="s">
        <v>295</v>
      </c>
      <c r="AG2752" s="220" t="s">
        <v>624</v>
      </c>
      <c r="AH2752" s="222">
        <v>43412</v>
      </c>
      <c r="AI2752" s="220" t="s">
        <v>4932</v>
      </c>
      <c r="AJ2752" s="151" t="str">
        <f t="shared" si="42"/>
        <v>FS</v>
      </c>
      <c r="AK2752" s="151" t="b">
        <f>ISNUMBER(SEARCH("IRT",Table1[[#This Row],[Current_Status]]))</f>
        <v>0</v>
      </c>
      <c r="AL2752" s="152">
        <f>YEAR(Table1[[#This Row],[Project_Initiated]])</f>
        <v>2018</v>
      </c>
      <c r="AM2752" s="87">
        <v>43815</v>
      </c>
      <c r="AN2752" s="87" t="str">
        <f>IF(AND(Table1[[#This Row],[Completed Date]]&gt;="07/01/2019"+0,Table1[[#This Row],[Completed Date]]&lt;="6/30/2020"+0),"FY 19-20",IF(AND(Table1[[#This Row],[Completed Date]]&gt;="07/01/2018"+0,Table1[[#This Row],[Completed Date]]&lt;="6/30/2019"+0),"FY 18-19",""))</f>
        <v>FY 18-19</v>
      </c>
      <c r="AO2752" s="152" t="str">
        <f>IFERROR(FIND("R",Table1[[#This Row],[FS_Priority]]),"")</f>
        <v/>
      </c>
    </row>
    <row r="2753" spans="1:41" x14ac:dyDescent="0.25">
      <c r="A2753" s="220" t="s">
        <v>400</v>
      </c>
      <c r="B2753" s="220" t="s">
        <v>295</v>
      </c>
      <c r="C2753" s="220" t="s">
        <v>400</v>
      </c>
      <c r="D2753" s="221" t="b">
        <v>0</v>
      </c>
      <c r="E2753" s="220" t="s">
        <v>141</v>
      </c>
      <c r="F2753" s="220" t="s">
        <v>3417</v>
      </c>
      <c r="G2753" s="220" t="s">
        <v>295</v>
      </c>
      <c r="H2753" s="220" t="s">
        <v>1143</v>
      </c>
      <c r="I2753" s="220" t="s">
        <v>4011</v>
      </c>
      <c r="J2753" s="220" t="s">
        <v>2838</v>
      </c>
      <c r="K2753" s="220" t="s">
        <v>3951</v>
      </c>
      <c r="L2753" s="220" t="s">
        <v>381</v>
      </c>
      <c r="M2753" s="220" t="s">
        <v>3954</v>
      </c>
      <c r="N2753" s="220" t="s">
        <v>295</v>
      </c>
      <c r="O2753" s="220" t="s">
        <v>243</v>
      </c>
      <c r="Q2753" s="220" t="s">
        <v>401</v>
      </c>
      <c r="R2753" s="220" t="s">
        <v>295</v>
      </c>
      <c r="S2753" s="221" t="b">
        <v>0</v>
      </c>
      <c r="V2753" s="222">
        <v>43321</v>
      </c>
      <c r="W2753" s="220" t="s">
        <v>295</v>
      </c>
      <c r="X2753"/>
      <c r="Z2753" s="220" t="s">
        <v>295</v>
      </c>
      <c r="AC2753" s="220" t="s">
        <v>624</v>
      </c>
      <c r="AD2753" s="167"/>
      <c r="AE2753" s="220" t="s">
        <v>243</v>
      </c>
      <c r="AF2753" s="220" t="s">
        <v>295</v>
      </c>
      <c r="AG2753" s="220" t="s">
        <v>624</v>
      </c>
      <c r="AH2753" s="223">
        <v>43412</v>
      </c>
      <c r="AI2753" s="220" t="s">
        <v>4932</v>
      </c>
      <c r="AJ2753" s="151" t="str">
        <f t="shared" si="42"/>
        <v>FS</v>
      </c>
      <c r="AK2753" s="151" t="b">
        <f>ISNUMBER(SEARCH("IRT",Table1[[#This Row],[Current_Status]]))</f>
        <v>0</v>
      </c>
      <c r="AL2753" s="152">
        <f>YEAR(Table1[[#This Row],[Project_Initiated]])</f>
        <v>2018</v>
      </c>
      <c r="AM2753" s="87">
        <v>43815</v>
      </c>
      <c r="AN2753" s="87" t="str">
        <f>IF(AND(Table1[[#This Row],[Completed Date]]&gt;="07/01/2019"+0,Table1[[#This Row],[Completed Date]]&lt;="6/30/2020"+0),"FY 19-20",IF(AND(Table1[[#This Row],[Completed Date]]&gt;="07/01/2018"+0,Table1[[#This Row],[Completed Date]]&lt;="6/30/2019"+0),"FY 18-19",""))</f>
        <v>FY 18-19</v>
      </c>
      <c r="AO2753" s="152" t="str">
        <f>IFERROR(FIND("R",Table1[[#This Row],[FS_Priority]]),"")</f>
        <v/>
      </c>
    </row>
    <row r="2754" spans="1:41" x14ac:dyDescent="0.25">
      <c r="A2754" s="220" t="s">
        <v>441</v>
      </c>
      <c r="B2754" s="220" t="s">
        <v>295</v>
      </c>
      <c r="C2754" s="220" t="s">
        <v>441</v>
      </c>
      <c r="D2754" s="221" t="b">
        <v>0</v>
      </c>
      <c r="E2754" s="220" t="s">
        <v>151</v>
      </c>
      <c r="F2754" s="220" t="s">
        <v>3518</v>
      </c>
      <c r="G2754" s="220" t="s">
        <v>295</v>
      </c>
      <c r="H2754" s="220" t="s">
        <v>378</v>
      </c>
      <c r="I2754" s="220" t="s">
        <v>4104</v>
      </c>
      <c r="J2754" s="220" t="s">
        <v>2838</v>
      </c>
      <c r="K2754" s="220" t="s">
        <v>4035</v>
      </c>
      <c r="L2754" s="220" t="s">
        <v>153</v>
      </c>
      <c r="M2754" s="220" t="s">
        <v>4105</v>
      </c>
      <c r="N2754" s="220" t="s">
        <v>295</v>
      </c>
      <c r="O2754" s="220" t="s">
        <v>263</v>
      </c>
      <c r="Q2754" s="220" t="s">
        <v>442</v>
      </c>
      <c r="R2754" s="220" t="s">
        <v>295</v>
      </c>
      <c r="S2754" s="221" t="b">
        <v>0</v>
      </c>
      <c r="V2754" s="222">
        <v>43305</v>
      </c>
      <c r="W2754" s="220" t="s">
        <v>295</v>
      </c>
      <c r="X2754"/>
      <c r="Z2754" s="220" t="s">
        <v>295</v>
      </c>
      <c r="AC2754" s="220" t="s">
        <v>3154</v>
      </c>
      <c r="AD2754" s="223">
        <v>43362</v>
      </c>
      <c r="AE2754" s="220" t="s">
        <v>583</v>
      </c>
      <c r="AF2754" s="220" t="s">
        <v>295</v>
      </c>
      <c r="AG2754" s="220" t="s">
        <v>2884</v>
      </c>
      <c r="AH2754" s="222">
        <v>43586</v>
      </c>
      <c r="AI2754" s="220" t="s">
        <v>4932</v>
      </c>
      <c r="AJ2754" s="151" t="str">
        <f t="shared" ref="AJ2754:AJ2817" si="43">IF(LEN(A2754)&gt;6,"FS","PD&amp;C")</f>
        <v>FS</v>
      </c>
      <c r="AK2754" s="151" t="b">
        <f>ISNUMBER(SEARCH("IRT",Table1[[#This Row],[Current_Status]]))</f>
        <v>0</v>
      </c>
      <c r="AL2754" s="152">
        <f>YEAR(Table1[[#This Row],[Project_Initiated]])</f>
        <v>2018</v>
      </c>
      <c r="AM2754" s="87">
        <v>43815</v>
      </c>
      <c r="AN2754" s="87" t="str">
        <f>IF(AND(Table1[[#This Row],[Completed Date]]&gt;="07/01/2019"+0,Table1[[#This Row],[Completed Date]]&lt;="6/30/2020"+0),"FY 19-20",IF(AND(Table1[[#This Row],[Completed Date]]&gt;="07/01/2018"+0,Table1[[#This Row],[Completed Date]]&lt;="6/30/2019"+0),"FY 18-19",""))</f>
        <v>FY 18-19</v>
      </c>
      <c r="AO2754" s="152" t="str">
        <f>IFERROR(FIND("R",Table1[[#This Row],[FS_Priority]]),"")</f>
        <v/>
      </c>
    </row>
    <row r="2755" spans="1:41" x14ac:dyDescent="0.25">
      <c r="A2755" s="220" t="s">
        <v>981</v>
      </c>
      <c r="B2755" s="220" t="s">
        <v>295</v>
      </c>
      <c r="C2755" s="220" t="s">
        <v>981</v>
      </c>
      <c r="D2755" s="221" t="b">
        <v>0</v>
      </c>
      <c r="E2755" s="220" t="s">
        <v>76</v>
      </c>
      <c r="F2755" s="220" t="s">
        <v>3316</v>
      </c>
      <c r="G2755" s="220" t="s">
        <v>295</v>
      </c>
      <c r="H2755" s="220" t="s">
        <v>369</v>
      </c>
      <c r="I2755" s="220" t="s">
        <v>3887</v>
      </c>
      <c r="J2755" s="220" t="s">
        <v>2838</v>
      </c>
      <c r="K2755" s="220" t="s">
        <v>3856</v>
      </c>
      <c r="L2755" s="220" t="s">
        <v>77</v>
      </c>
      <c r="M2755" s="220" t="s">
        <v>3888</v>
      </c>
      <c r="N2755" s="220" t="s">
        <v>295</v>
      </c>
      <c r="O2755" s="220" t="s">
        <v>243</v>
      </c>
      <c r="Q2755" s="220" t="s">
        <v>264</v>
      </c>
      <c r="R2755" s="220" t="s">
        <v>295</v>
      </c>
      <c r="S2755" s="221" t="b">
        <v>1</v>
      </c>
      <c r="V2755" s="222">
        <v>43321</v>
      </c>
      <c r="W2755" s="220" t="s">
        <v>295</v>
      </c>
      <c r="X2755"/>
      <c r="Z2755" s="220" t="s">
        <v>295</v>
      </c>
      <c r="AC2755" s="220" t="s">
        <v>624</v>
      </c>
      <c r="AE2755" s="220" t="s">
        <v>243</v>
      </c>
      <c r="AF2755" s="220" t="s">
        <v>295</v>
      </c>
      <c r="AG2755" s="220" t="s">
        <v>624</v>
      </c>
      <c r="AH2755" s="222">
        <v>43383</v>
      </c>
      <c r="AI2755" s="220" t="s">
        <v>4932</v>
      </c>
      <c r="AJ2755" s="151" t="str">
        <f t="shared" si="43"/>
        <v>FS</v>
      </c>
      <c r="AK2755" s="151" t="b">
        <f>ISNUMBER(SEARCH("IRT",Table1[[#This Row],[Current_Status]]))</f>
        <v>0</v>
      </c>
      <c r="AL2755" s="152">
        <f>YEAR(Table1[[#This Row],[Project_Initiated]])</f>
        <v>2018</v>
      </c>
      <c r="AM2755" s="87">
        <v>43815</v>
      </c>
      <c r="AN2755" s="87" t="str">
        <f>IF(AND(Table1[[#This Row],[Completed Date]]&gt;="07/01/2019"+0,Table1[[#This Row],[Completed Date]]&lt;="6/30/2020"+0),"FY 19-20",IF(AND(Table1[[#This Row],[Completed Date]]&gt;="07/01/2018"+0,Table1[[#This Row],[Completed Date]]&lt;="6/30/2019"+0),"FY 18-19",""))</f>
        <v>FY 18-19</v>
      </c>
      <c r="AO2755" s="152" t="str">
        <f>IFERROR(FIND("R",Table1[[#This Row],[FS_Priority]]),"")</f>
        <v/>
      </c>
    </row>
    <row r="2756" spans="1:41" x14ac:dyDescent="0.25">
      <c r="A2756" s="220" t="s">
        <v>469</v>
      </c>
      <c r="B2756" s="220" t="s">
        <v>295</v>
      </c>
      <c r="C2756" s="220" t="s">
        <v>469</v>
      </c>
      <c r="D2756" s="221" t="b">
        <v>0</v>
      </c>
      <c r="E2756" s="220" t="s">
        <v>151</v>
      </c>
      <c r="F2756" s="220" t="s">
        <v>3536</v>
      </c>
      <c r="G2756" s="220" t="s">
        <v>295</v>
      </c>
      <c r="H2756" s="220" t="s">
        <v>525</v>
      </c>
      <c r="I2756" s="220" t="s">
        <v>4121</v>
      </c>
      <c r="J2756" s="220" t="s">
        <v>2838</v>
      </c>
      <c r="K2756" s="220" t="s">
        <v>4035</v>
      </c>
      <c r="L2756" s="220" t="s">
        <v>153</v>
      </c>
      <c r="M2756" s="220" t="s">
        <v>4036</v>
      </c>
      <c r="N2756" s="220" t="s">
        <v>295</v>
      </c>
      <c r="O2756" s="220" t="s">
        <v>243</v>
      </c>
      <c r="Q2756" s="220" t="s">
        <v>470</v>
      </c>
      <c r="R2756" s="220" t="s">
        <v>295</v>
      </c>
      <c r="S2756" s="221" t="b">
        <v>0</v>
      </c>
      <c r="V2756" s="222">
        <v>43322</v>
      </c>
      <c r="W2756" s="220" t="s">
        <v>295</v>
      </c>
      <c r="X2756"/>
      <c r="Z2756" s="220" t="s">
        <v>295</v>
      </c>
      <c r="AC2756" s="220" t="s">
        <v>624</v>
      </c>
      <c r="AE2756" s="220" t="s">
        <v>243</v>
      </c>
      <c r="AF2756" s="220" t="s">
        <v>295</v>
      </c>
      <c r="AG2756" s="220" t="s">
        <v>624</v>
      </c>
      <c r="AH2756" s="222">
        <v>43480</v>
      </c>
      <c r="AI2756" s="220" t="s">
        <v>4932</v>
      </c>
      <c r="AJ2756" s="151" t="str">
        <f t="shared" si="43"/>
        <v>FS</v>
      </c>
      <c r="AK2756" s="151" t="b">
        <f>ISNUMBER(SEARCH("IRT",Table1[[#This Row],[Current_Status]]))</f>
        <v>0</v>
      </c>
      <c r="AL2756" s="152">
        <f>YEAR(Table1[[#This Row],[Project_Initiated]])</f>
        <v>2018</v>
      </c>
      <c r="AM2756" s="87">
        <v>43815</v>
      </c>
      <c r="AN2756" s="87" t="str">
        <f>IF(AND(Table1[[#This Row],[Completed Date]]&gt;="07/01/2019"+0,Table1[[#This Row],[Completed Date]]&lt;="6/30/2020"+0),"FY 19-20",IF(AND(Table1[[#This Row],[Completed Date]]&gt;="07/01/2018"+0,Table1[[#This Row],[Completed Date]]&lt;="6/30/2019"+0),"FY 18-19",""))</f>
        <v>FY 18-19</v>
      </c>
      <c r="AO2756" s="152" t="str">
        <f>IFERROR(FIND("R",Table1[[#This Row],[FS_Priority]]),"")</f>
        <v/>
      </c>
    </row>
    <row r="2757" spans="1:41" x14ac:dyDescent="0.25">
      <c r="A2757" s="220" t="s">
        <v>499</v>
      </c>
      <c r="B2757" s="220" t="s">
        <v>295</v>
      </c>
      <c r="C2757" s="220" t="s">
        <v>499</v>
      </c>
      <c r="D2757" s="221" t="b">
        <v>0</v>
      </c>
      <c r="E2757" s="220" t="s">
        <v>215</v>
      </c>
      <c r="F2757" s="220" t="s">
        <v>3635</v>
      </c>
      <c r="G2757" s="220" t="s">
        <v>295</v>
      </c>
      <c r="H2757" s="220" t="s">
        <v>541</v>
      </c>
      <c r="I2757" s="220" t="s">
        <v>4263</v>
      </c>
      <c r="J2757" s="220" t="s">
        <v>2838</v>
      </c>
      <c r="K2757" s="220" t="s">
        <v>4842</v>
      </c>
      <c r="L2757" s="220" t="s">
        <v>518</v>
      </c>
      <c r="M2757" s="220" t="s">
        <v>4264</v>
      </c>
      <c r="N2757" s="220" t="s">
        <v>295</v>
      </c>
      <c r="O2757" s="220" t="s">
        <v>243</v>
      </c>
      <c r="Q2757" s="220" t="s">
        <v>323</v>
      </c>
      <c r="R2757" s="220" t="s">
        <v>295</v>
      </c>
      <c r="S2757" s="221" t="b">
        <v>0</v>
      </c>
      <c r="V2757" s="222">
        <v>43326</v>
      </c>
      <c r="W2757" s="220" t="s">
        <v>295</v>
      </c>
      <c r="X2757"/>
      <c r="Z2757" s="220" t="s">
        <v>295</v>
      </c>
      <c r="AC2757" s="220" t="s">
        <v>624</v>
      </c>
      <c r="AE2757" s="220" t="s">
        <v>243</v>
      </c>
      <c r="AF2757" s="220" t="s">
        <v>295</v>
      </c>
      <c r="AG2757" s="220" t="s">
        <v>624</v>
      </c>
      <c r="AH2757" s="222">
        <v>43392</v>
      </c>
      <c r="AI2757" s="220" t="s">
        <v>4932</v>
      </c>
      <c r="AJ2757" s="151" t="str">
        <f t="shared" si="43"/>
        <v>FS</v>
      </c>
      <c r="AK2757" s="151" t="b">
        <f>ISNUMBER(SEARCH("IRT",Table1[[#This Row],[Current_Status]]))</f>
        <v>0</v>
      </c>
      <c r="AL2757" s="152">
        <f>YEAR(Table1[[#This Row],[Project_Initiated]])</f>
        <v>2018</v>
      </c>
      <c r="AM2757" s="87">
        <v>43815</v>
      </c>
      <c r="AN2757" s="87" t="str">
        <f>IF(AND(Table1[[#This Row],[Completed Date]]&gt;="07/01/2019"+0,Table1[[#This Row],[Completed Date]]&lt;="6/30/2020"+0),"FY 19-20",IF(AND(Table1[[#This Row],[Completed Date]]&gt;="07/01/2018"+0,Table1[[#This Row],[Completed Date]]&lt;="6/30/2019"+0),"FY 18-19",""))</f>
        <v>FY 18-19</v>
      </c>
      <c r="AO2757" s="152" t="str">
        <f>IFERROR(FIND("R",Table1[[#This Row],[FS_Priority]]),"")</f>
        <v/>
      </c>
    </row>
    <row r="2758" spans="1:41" x14ac:dyDescent="0.25">
      <c r="A2758" s="220" t="s">
        <v>458</v>
      </c>
      <c r="B2758" s="220" t="s">
        <v>295</v>
      </c>
      <c r="C2758" s="220" t="s">
        <v>458</v>
      </c>
      <c r="D2758" s="221" t="b">
        <v>0</v>
      </c>
      <c r="E2758" s="220" t="s">
        <v>151</v>
      </c>
      <c r="F2758" s="220" t="s">
        <v>3528</v>
      </c>
      <c r="G2758" s="220" t="s">
        <v>295</v>
      </c>
      <c r="H2758" s="220" t="s">
        <v>556</v>
      </c>
      <c r="I2758" s="220" t="s">
        <v>4114</v>
      </c>
      <c r="J2758" s="220" t="s">
        <v>2838</v>
      </c>
      <c r="K2758" s="220" t="s">
        <v>4035</v>
      </c>
      <c r="L2758" s="220" t="s">
        <v>153</v>
      </c>
      <c r="M2758" s="220" t="s">
        <v>4094</v>
      </c>
      <c r="N2758" s="220" t="s">
        <v>295</v>
      </c>
      <c r="O2758" s="220" t="s">
        <v>263</v>
      </c>
      <c r="Q2758" s="220" t="s">
        <v>459</v>
      </c>
      <c r="R2758" s="220" t="s">
        <v>295</v>
      </c>
      <c r="S2758" s="221" t="b">
        <v>0</v>
      </c>
      <c r="V2758" s="222">
        <v>43326</v>
      </c>
      <c r="W2758" s="220" t="s">
        <v>295</v>
      </c>
      <c r="X2758"/>
      <c r="Z2758" s="220" t="s">
        <v>295</v>
      </c>
      <c r="AC2758" s="220" t="s">
        <v>3117</v>
      </c>
      <c r="AE2758" s="220" t="s">
        <v>257</v>
      </c>
      <c r="AF2758" s="220" t="s">
        <v>5119</v>
      </c>
      <c r="AG2758" s="220" t="s">
        <v>2884</v>
      </c>
      <c r="AH2758" s="222">
        <v>43570</v>
      </c>
      <c r="AI2758" s="220" t="s">
        <v>4932</v>
      </c>
      <c r="AJ2758" s="151" t="str">
        <f t="shared" si="43"/>
        <v>FS</v>
      </c>
      <c r="AK2758" s="151" t="b">
        <f>ISNUMBER(SEARCH("IRT",Table1[[#This Row],[Current_Status]]))</f>
        <v>0</v>
      </c>
      <c r="AL2758" s="152">
        <f>YEAR(Table1[[#This Row],[Project_Initiated]])</f>
        <v>2018</v>
      </c>
      <c r="AM2758" s="87">
        <v>43815</v>
      </c>
      <c r="AN2758" s="87" t="str">
        <f>IF(AND(Table1[[#This Row],[Completed Date]]&gt;="07/01/2019"+0,Table1[[#This Row],[Completed Date]]&lt;="6/30/2020"+0),"FY 19-20",IF(AND(Table1[[#This Row],[Completed Date]]&gt;="07/01/2018"+0,Table1[[#This Row],[Completed Date]]&lt;="6/30/2019"+0),"FY 18-19",""))</f>
        <v>FY 18-19</v>
      </c>
      <c r="AO2758" s="152" t="str">
        <f>IFERROR(FIND("R",Table1[[#This Row],[FS_Priority]]),"")</f>
        <v/>
      </c>
    </row>
    <row r="2759" spans="1:41" x14ac:dyDescent="0.25">
      <c r="A2759" s="220" t="s">
        <v>982</v>
      </c>
      <c r="B2759" s="220" t="s">
        <v>295</v>
      </c>
      <c r="C2759" s="220" t="s">
        <v>982</v>
      </c>
      <c r="D2759" s="221" t="b">
        <v>0</v>
      </c>
      <c r="E2759" s="220" t="s">
        <v>151</v>
      </c>
      <c r="F2759" s="220" t="s">
        <v>3468</v>
      </c>
      <c r="G2759" s="220" t="s">
        <v>295</v>
      </c>
      <c r="H2759" s="220" t="s">
        <v>116</v>
      </c>
      <c r="I2759" s="220" t="s">
        <v>4045</v>
      </c>
      <c r="J2759" s="220" t="s">
        <v>2838</v>
      </c>
      <c r="K2759" s="220" t="s">
        <v>4035</v>
      </c>
      <c r="L2759" s="220" t="s">
        <v>153</v>
      </c>
      <c r="M2759" s="220" t="s">
        <v>4043</v>
      </c>
      <c r="N2759" s="220" t="s">
        <v>295</v>
      </c>
      <c r="O2759" s="220" t="s">
        <v>263</v>
      </c>
      <c r="Q2759" s="220" t="s">
        <v>295</v>
      </c>
      <c r="R2759" s="220" t="s">
        <v>326</v>
      </c>
      <c r="S2759" s="221" t="b">
        <v>1</v>
      </c>
      <c r="V2759" s="222">
        <v>43269</v>
      </c>
      <c r="W2759" s="220" t="s">
        <v>295</v>
      </c>
      <c r="X2759"/>
      <c r="Z2759" s="220" t="s">
        <v>295</v>
      </c>
      <c r="AC2759" s="220" t="s">
        <v>2873</v>
      </c>
      <c r="AE2759" s="220" t="s">
        <v>583</v>
      </c>
      <c r="AF2759" s="220" t="s">
        <v>295</v>
      </c>
      <c r="AG2759" s="220" t="s">
        <v>2884</v>
      </c>
      <c r="AH2759" s="222">
        <v>43448</v>
      </c>
      <c r="AI2759" s="220" t="s">
        <v>4935</v>
      </c>
      <c r="AJ2759" s="151" t="str">
        <f t="shared" si="43"/>
        <v>FS</v>
      </c>
      <c r="AK2759" s="151" t="b">
        <f>ISNUMBER(SEARCH("IRT",Table1[[#This Row],[Current_Status]]))</f>
        <v>0</v>
      </c>
      <c r="AL2759" s="152">
        <f>YEAR(Table1[[#This Row],[Project_Initiated]])</f>
        <v>2018</v>
      </c>
      <c r="AM2759" s="87">
        <v>43815</v>
      </c>
      <c r="AN2759" s="87" t="str">
        <f>IF(AND(Table1[[#This Row],[Completed Date]]&gt;="07/01/2019"+0,Table1[[#This Row],[Completed Date]]&lt;="6/30/2020"+0),"FY 19-20",IF(AND(Table1[[#This Row],[Completed Date]]&gt;="07/01/2018"+0,Table1[[#This Row],[Completed Date]]&lt;="6/30/2019"+0),"FY 18-19",""))</f>
        <v>FY 18-19</v>
      </c>
      <c r="AO2759" s="152" t="str">
        <f>IFERROR(FIND("R",Table1[[#This Row],[FS_Priority]]),"")</f>
        <v/>
      </c>
    </row>
    <row r="2760" spans="1:41" x14ac:dyDescent="0.25">
      <c r="A2760" s="220" t="s">
        <v>983</v>
      </c>
      <c r="B2760" s="220" t="s">
        <v>295</v>
      </c>
      <c r="C2760" s="220" t="s">
        <v>983</v>
      </c>
      <c r="D2760" s="221" t="b">
        <v>0</v>
      </c>
      <c r="E2760" s="220" t="s">
        <v>151</v>
      </c>
      <c r="F2760" s="220" t="s">
        <v>3457</v>
      </c>
      <c r="G2760" s="220" t="s">
        <v>295</v>
      </c>
      <c r="H2760" s="220" t="s">
        <v>116</v>
      </c>
      <c r="I2760" s="220" t="s">
        <v>3884</v>
      </c>
      <c r="J2760" s="220" t="s">
        <v>2838</v>
      </c>
      <c r="K2760" s="220" t="s">
        <v>4035</v>
      </c>
      <c r="L2760" s="220" t="s">
        <v>153</v>
      </c>
      <c r="M2760" s="220" t="s">
        <v>4043</v>
      </c>
      <c r="N2760" s="220" t="s">
        <v>295</v>
      </c>
      <c r="O2760" s="220" t="s">
        <v>263</v>
      </c>
      <c r="Q2760" s="220" t="s">
        <v>295</v>
      </c>
      <c r="R2760" s="220" t="s">
        <v>327</v>
      </c>
      <c r="S2760" s="221" t="b">
        <v>1</v>
      </c>
      <c r="V2760" s="222">
        <v>43269</v>
      </c>
      <c r="W2760" s="220" t="s">
        <v>295</v>
      </c>
      <c r="X2760"/>
      <c r="Z2760" s="220" t="s">
        <v>295</v>
      </c>
      <c r="AC2760" s="220" t="s">
        <v>2795</v>
      </c>
      <c r="AE2760" s="220" t="s">
        <v>583</v>
      </c>
      <c r="AF2760" s="220" t="s">
        <v>295</v>
      </c>
      <c r="AG2760" s="220" t="s">
        <v>2884</v>
      </c>
      <c r="AH2760" s="223">
        <v>43412</v>
      </c>
      <c r="AI2760" s="220" t="s">
        <v>4935</v>
      </c>
      <c r="AJ2760" s="151" t="str">
        <f t="shared" si="43"/>
        <v>FS</v>
      </c>
      <c r="AK2760" s="151" t="b">
        <f>ISNUMBER(SEARCH("IRT",Table1[[#This Row],[Current_Status]]))</f>
        <v>0</v>
      </c>
      <c r="AL2760" s="152">
        <f>YEAR(Table1[[#This Row],[Project_Initiated]])</f>
        <v>2018</v>
      </c>
      <c r="AM2760" s="87">
        <v>43815</v>
      </c>
      <c r="AN2760" s="87" t="str">
        <f>IF(AND(Table1[[#This Row],[Completed Date]]&gt;="07/01/2019"+0,Table1[[#This Row],[Completed Date]]&lt;="6/30/2020"+0),"FY 19-20",IF(AND(Table1[[#This Row],[Completed Date]]&gt;="07/01/2018"+0,Table1[[#This Row],[Completed Date]]&lt;="6/30/2019"+0),"FY 18-19",""))</f>
        <v>FY 18-19</v>
      </c>
      <c r="AO2760" s="152" t="str">
        <f>IFERROR(FIND("R",Table1[[#This Row],[FS_Priority]]),"")</f>
        <v/>
      </c>
    </row>
    <row r="2761" spans="1:41" x14ac:dyDescent="0.25">
      <c r="A2761" s="220" t="s">
        <v>984</v>
      </c>
      <c r="B2761" s="220" t="s">
        <v>295</v>
      </c>
      <c r="C2761" s="220" t="s">
        <v>984</v>
      </c>
      <c r="D2761" s="221" t="b">
        <v>0</v>
      </c>
      <c r="E2761" s="220" t="s">
        <v>371</v>
      </c>
      <c r="F2761" s="220" t="s">
        <v>3339</v>
      </c>
      <c r="G2761" s="220" t="s">
        <v>725</v>
      </c>
      <c r="H2761" s="220" t="s">
        <v>562</v>
      </c>
      <c r="I2761" s="220" t="s">
        <v>3912</v>
      </c>
      <c r="J2761" s="220" t="s">
        <v>2851</v>
      </c>
      <c r="K2761" s="220" t="s">
        <v>295</v>
      </c>
      <c r="L2761" s="220" t="s">
        <v>295</v>
      </c>
      <c r="M2761" s="220" t="s">
        <v>3906</v>
      </c>
      <c r="N2761" s="220" t="s">
        <v>295</v>
      </c>
      <c r="O2761" s="220" t="s">
        <v>243</v>
      </c>
      <c r="Q2761" s="220" t="s">
        <v>295</v>
      </c>
      <c r="R2761" s="220" t="s">
        <v>295</v>
      </c>
      <c r="S2761" s="221" t="b">
        <v>0</v>
      </c>
      <c r="V2761" s="222">
        <v>43328</v>
      </c>
      <c r="W2761" s="220" t="s">
        <v>295</v>
      </c>
      <c r="X2761"/>
      <c r="Z2761" s="220" t="s">
        <v>295</v>
      </c>
      <c r="AC2761" s="220" t="s">
        <v>2858</v>
      </c>
      <c r="AD2761" s="167"/>
      <c r="AE2761" s="220" t="s">
        <v>295</v>
      </c>
      <c r="AF2761" s="220" t="s">
        <v>295</v>
      </c>
      <c r="AG2761" s="220" t="s">
        <v>295</v>
      </c>
      <c r="AH2761" s="222">
        <v>43447</v>
      </c>
      <c r="AI2761" s="220" t="s">
        <v>4932</v>
      </c>
      <c r="AJ2761" s="151" t="str">
        <f t="shared" si="43"/>
        <v>FS</v>
      </c>
      <c r="AK2761" s="151" t="b">
        <f>ISNUMBER(SEARCH("IRT",Table1[[#This Row],[Current_Status]]))</f>
        <v>0</v>
      </c>
      <c r="AL2761" s="152">
        <f>YEAR(Table1[[#This Row],[Project_Initiated]])</f>
        <v>2018</v>
      </c>
      <c r="AM2761" s="87">
        <v>43815</v>
      </c>
      <c r="AN2761" s="87" t="str">
        <f>IF(AND(Table1[[#This Row],[Completed Date]]&gt;="07/01/2019"+0,Table1[[#This Row],[Completed Date]]&lt;="6/30/2020"+0),"FY 19-20",IF(AND(Table1[[#This Row],[Completed Date]]&gt;="07/01/2018"+0,Table1[[#This Row],[Completed Date]]&lt;="6/30/2019"+0),"FY 18-19",""))</f>
        <v>FY 18-19</v>
      </c>
      <c r="AO2761" s="152" t="str">
        <f>IFERROR(FIND("R",Table1[[#This Row],[FS_Priority]]),"")</f>
        <v/>
      </c>
    </row>
    <row r="2762" spans="1:41" x14ac:dyDescent="0.25">
      <c r="A2762" s="220" t="s">
        <v>985</v>
      </c>
      <c r="B2762" s="220" t="s">
        <v>295</v>
      </c>
      <c r="C2762" s="220" t="s">
        <v>985</v>
      </c>
      <c r="D2762" s="221" t="b">
        <v>0</v>
      </c>
      <c r="E2762" s="220" t="s">
        <v>151</v>
      </c>
      <c r="F2762" s="220" t="s">
        <v>3454</v>
      </c>
      <c r="G2762" s="220" t="s">
        <v>986</v>
      </c>
      <c r="H2762" s="220" t="s">
        <v>525</v>
      </c>
      <c r="I2762" s="220" t="s">
        <v>4037</v>
      </c>
      <c r="J2762" s="220" t="s">
        <v>2854</v>
      </c>
      <c r="K2762" s="220" t="s">
        <v>4035</v>
      </c>
      <c r="L2762" s="220" t="s">
        <v>153</v>
      </c>
      <c r="M2762" s="220" t="s">
        <v>3907</v>
      </c>
      <c r="N2762" s="220" t="s">
        <v>295</v>
      </c>
      <c r="O2762" s="220" t="s">
        <v>263</v>
      </c>
      <c r="Q2762" s="220" t="s">
        <v>295</v>
      </c>
      <c r="R2762" s="220" t="s">
        <v>295</v>
      </c>
      <c r="S2762" s="221" t="b">
        <v>0</v>
      </c>
      <c r="V2762" s="222">
        <v>43328</v>
      </c>
      <c r="W2762" s="220" t="s">
        <v>295</v>
      </c>
      <c r="X2762"/>
      <c r="Z2762" s="220" t="s">
        <v>295</v>
      </c>
      <c r="AC2762" s="220" t="s">
        <v>295</v>
      </c>
      <c r="AE2762" s="220" t="s">
        <v>295</v>
      </c>
      <c r="AF2762" s="220" t="s">
        <v>295</v>
      </c>
      <c r="AG2762" s="220" t="s">
        <v>2883</v>
      </c>
      <c r="AH2762" s="222">
        <v>43391</v>
      </c>
      <c r="AI2762" s="220" t="s">
        <v>4932</v>
      </c>
      <c r="AJ2762" s="151" t="str">
        <f t="shared" si="43"/>
        <v>FS</v>
      </c>
      <c r="AK2762" s="151" t="b">
        <f>ISNUMBER(SEARCH("IRT",Table1[[#This Row],[Current_Status]]))</f>
        <v>0</v>
      </c>
      <c r="AL2762" s="152">
        <f>YEAR(Table1[[#This Row],[Project_Initiated]])</f>
        <v>2018</v>
      </c>
      <c r="AM2762" s="87">
        <v>43815</v>
      </c>
      <c r="AN2762" s="87" t="str">
        <f>IF(AND(Table1[[#This Row],[Completed Date]]&gt;="07/01/2019"+0,Table1[[#This Row],[Completed Date]]&lt;="6/30/2020"+0),"FY 19-20",IF(AND(Table1[[#This Row],[Completed Date]]&gt;="07/01/2018"+0,Table1[[#This Row],[Completed Date]]&lt;="6/30/2019"+0),"FY 18-19",""))</f>
        <v>FY 18-19</v>
      </c>
      <c r="AO2762" s="152" t="str">
        <f>IFERROR(FIND("R",Table1[[#This Row],[FS_Priority]]),"")</f>
        <v/>
      </c>
    </row>
    <row r="2763" spans="1:41" x14ac:dyDescent="0.25">
      <c r="A2763" s="220" t="s">
        <v>435</v>
      </c>
      <c r="B2763" s="220" t="s">
        <v>295</v>
      </c>
      <c r="C2763" s="220" t="s">
        <v>435</v>
      </c>
      <c r="D2763" s="221" t="b">
        <v>0</v>
      </c>
      <c r="E2763" s="220" t="s">
        <v>151</v>
      </c>
      <c r="F2763" s="220" t="s">
        <v>3515</v>
      </c>
      <c r="G2763" s="220" t="s">
        <v>295</v>
      </c>
      <c r="H2763" s="220" t="s">
        <v>75</v>
      </c>
      <c r="I2763" s="220" t="s">
        <v>295</v>
      </c>
      <c r="J2763" s="220" t="s">
        <v>2838</v>
      </c>
      <c r="K2763" s="220" t="s">
        <v>4035</v>
      </c>
      <c r="L2763" s="220" t="s">
        <v>153</v>
      </c>
      <c r="M2763" s="220" t="s">
        <v>4048</v>
      </c>
      <c r="N2763" s="220" t="s">
        <v>295</v>
      </c>
      <c r="O2763" s="220" t="s">
        <v>243</v>
      </c>
      <c r="Q2763" s="220" t="s">
        <v>436</v>
      </c>
      <c r="R2763" s="220" t="s">
        <v>295</v>
      </c>
      <c r="S2763" s="221" t="b">
        <v>0</v>
      </c>
      <c r="V2763" s="222">
        <v>43332</v>
      </c>
      <c r="W2763" s="220" t="s">
        <v>295</v>
      </c>
      <c r="X2763"/>
      <c r="Z2763" s="220" t="s">
        <v>295</v>
      </c>
      <c r="AC2763" s="220" t="s">
        <v>624</v>
      </c>
      <c r="AE2763" s="220" t="s">
        <v>243</v>
      </c>
      <c r="AF2763" s="220" t="s">
        <v>295</v>
      </c>
      <c r="AG2763" s="220" t="s">
        <v>624</v>
      </c>
      <c r="AH2763" s="222">
        <v>43412</v>
      </c>
      <c r="AI2763" s="220" t="s">
        <v>4932</v>
      </c>
      <c r="AJ2763" s="151" t="str">
        <f t="shared" si="43"/>
        <v>FS</v>
      </c>
      <c r="AK2763" s="151" t="b">
        <f>ISNUMBER(SEARCH("IRT",Table1[[#This Row],[Current_Status]]))</f>
        <v>0</v>
      </c>
      <c r="AL2763" s="152">
        <f>YEAR(Table1[[#This Row],[Project_Initiated]])</f>
        <v>2018</v>
      </c>
      <c r="AM2763" s="87">
        <v>43815</v>
      </c>
      <c r="AN2763" s="87" t="str">
        <f>IF(AND(Table1[[#This Row],[Completed Date]]&gt;="07/01/2019"+0,Table1[[#This Row],[Completed Date]]&lt;="6/30/2020"+0),"FY 19-20",IF(AND(Table1[[#This Row],[Completed Date]]&gt;="07/01/2018"+0,Table1[[#This Row],[Completed Date]]&lt;="6/30/2019"+0),"FY 18-19",""))</f>
        <v>FY 18-19</v>
      </c>
      <c r="AO2763" s="152" t="str">
        <f>IFERROR(FIND("R",Table1[[#This Row],[FS_Priority]]),"")</f>
        <v/>
      </c>
    </row>
    <row r="2764" spans="1:41" x14ac:dyDescent="0.25">
      <c r="A2764" s="220" t="s">
        <v>333</v>
      </c>
      <c r="B2764" s="220" t="s">
        <v>295</v>
      </c>
      <c r="C2764" s="220" t="s">
        <v>333</v>
      </c>
      <c r="D2764" s="221" t="b">
        <v>0</v>
      </c>
      <c r="E2764" s="220" t="s">
        <v>4804</v>
      </c>
      <c r="F2764" s="220" t="s">
        <v>3274</v>
      </c>
      <c r="G2764" s="220" t="s">
        <v>295</v>
      </c>
      <c r="H2764" s="220" t="s">
        <v>356</v>
      </c>
      <c r="I2764" s="220" t="s">
        <v>295</v>
      </c>
      <c r="J2764" s="220" t="s">
        <v>2838</v>
      </c>
      <c r="K2764" s="220" t="s">
        <v>3793</v>
      </c>
      <c r="L2764" s="220" t="s">
        <v>332</v>
      </c>
      <c r="M2764" s="220" t="s">
        <v>3803</v>
      </c>
      <c r="N2764" s="220" t="s">
        <v>295</v>
      </c>
      <c r="O2764" s="220" t="s">
        <v>243</v>
      </c>
      <c r="Q2764" s="220" t="s">
        <v>305</v>
      </c>
      <c r="R2764" s="220" t="s">
        <v>295</v>
      </c>
      <c r="S2764" s="221" t="b">
        <v>0</v>
      </c>
      <c r="V2764" s="222">
        <v>43332</v>
      </c>
      <c r="W2764" s="220" t="s">
        <v>295</v>
      </c>
      <c r="X2764"/>
      <c r="Z2764" s="220" t="s">
        <v>295</v>
      </c>
      <c r="AC2764" s="220" t="s">
        <v>624</v>
      </c>
      <c r="AE2764" s="220" t="s">
        <v>243</v>
      </c>
      <c r="AF2764" s="220" t="s">
        <v>295</v>
      </c>
      <c r="AG2764" s="220" t="s">
        <v>624</v>
      </c>
      <c r="AH2764" s="223">
        <v>43412</v>
      </c>
      <c r="AI2764" s="220" t="s">
        <v>4932</v>
      </c>
      <c r="AJ2764" s="151" t="str">
        <f t="shared" si="43"/>
        <v>FS</v>
      </c>
      <c r="AK2764" s="151" t="b">
        <f>ISNUMBER(SEARCH("IRT",Table1[[#This Row],[Current_Status]]))</f>
        <v>0</v>
      </c>
      <c r="AL2764" s="152">
        <f>YEAR(Table1[[#This Row],[Project_Initiated]])</f>
        <v>2018</v>
      </c>
      <c r="AM2764" s="87">
        <v>43815</v>
      </c>
      <c r="AN2764" s="87" t="str">
        <f>IF(AND(Table1[[#This Row],[Completed Date]]&gt;="07/01/2019"+0,Table1[[#This Row],[Completed Date]]&lt;="6/30/2020"+0),"FY 19-20",IF(AND(Table1[[#This Row],[Completed Date]]&gt;="07/01/2018"+0,Table1[[#This Row],[Completed Date]]&lt;="6/30/2019"+0),"FY 18-19",""))</f>
        <v>FY 18-19</v>
      </c>
      <c r="AO2764" s="152" t="str">
        <f>IFERROR(FIND("R",Table1[[#This Row],[FS_Priority]]),"")</f>
        <v/>
      </c>
    </row>
    <row r="2765" spans="1:41" x14ac:dyDescent="0.25">
      <c r="A2765" s="220" t="s">
        <v>450</v>
      </c>
      <c r="B2765" s="220" t="s">
        <v>295</v>
      </c>
      <c r="C2765" s="220" t="s">
        <v>450</v>
      </c>
      <c r="D2765" s="221" t="b">
        <v>0</v>
      </c>
      <c r="E2765" s="220" t="s">
        <v>151</v>
      </c>
      <c r="F2765" s="220" t="s">
        <v>3524</v>
      </c>
      <c r="G2765" s="220" t="s">
        <v>3073</v>
      </c>
      <c r="H2765" s="220" t="s">
        <v>519</v>
      </c>
      <c r="I2765" s="220" t="s">
        <v>4109</v>
      </c>
      <c r="J2765" s="220" t="s">
        <v>2865</v>
      </c>
      <c r="K2765" s="220" t="s">
        <v>4035</v>
      </c>
      <c r="L2765" s="220" t="s">
        <v>153</v>
      </c>
      <c r="M2765" s="220" t="s">
        <v>4110</v>
      </c>
      <c r="N2765" s="220" t="s">
        <v>295</v>
      </c>
      <c r="O2765" s="220" t="s">
        <v>263</v>
      </c>
      <c r="Q2765" s="220" t="s">
        <v>451</v>
      </c>
      <c r="R2765" s="220" t="s">
        <v>295</v>
      </c>
      <c r="S2765" s="221" t="b">
        <v>0</v>
      </c>
      <c r="V2765" s="222">
        <v>43332</v>
      </c>
      <c r="W2765" s="220" t="s">
        <v>295</v>
      </c>
      <c r="X2765"/>
      <c r="Z2765" s="220" t="s">
        <v>295</v>
      </c>
      <c r="AC2765" s="220" t="s">
        <v>5120</v>
      </c>
      <c r="AD2765" s="223">
        <v>43381</v>
      </c>
      <c r="AE2765" s="220" t="s">
        <v>583</v>
      </c>
      <c r="AF2765" s="220" t="s">
        <v>5121</v>
      </c>
      <c r="AG2765" s="220" t="s">
        <v>2884</v>
      </c>
      <c r="AH2765" s="167"/>
      <c r="AI2765" s="220" t="s">
        <v>4932</v>
      </c>
      <c r="AJ2765" s="151" t="str">
        <f t="shared" si="43"/>
        <v>FS</v>
      </c>
      <c r="AK2765" s="151" t="b">
        <f>ISNUMBER(SEARCH("IRT",Table1[[#This Row],[Current_Status]]))</f>
        <v>0</v>
      </c>
      <c r="AL2765" s="152">
        <f>YEAR(Table1[[#This Row],[Project_Initiated]])</f>
        <v>2018</v>
      </c>
      <c r="AM2765" s="87">
        <v>43815</v>
      </c>
      <c r="AN2765" s="87" t="str">
        <f>IF(AND(Table1[[#This Row],[Completed Date]]&gt;="07/01/2019"+0,Table1[[#This Row],[Completed Date]]&lt;="6/30/2020"+0),"FY 19-20",IF(AND(Table1[[#This Row],[Completed Date]]&gt;="07/01/2018"+0,Table1[[#This Row],[Completed Date]]&lt;="6/30/2019"+0),"FY 18-19",""))</f>
        <v/>
      </c>
      <c r="AO2765" s="152" t="str">
        <f>IFERROR(FIND("R",Table1[[#This Row],[FS_Priority]]),"")</f>
        <v/>
      </c>
    </row>
    <row r="2766" spans="1:41" x14ac:dyDescent="0.25">
      <c r="A2766" s="220" t="s">
        <v>405</v>
      </c>
      <c r="B2766" s="220" t="s">
        <v>295</v>
      </c>
      <c r="C2766" s="220" t="s">
        <v>405</v>
      </c>
      <c r="D2766" s="221" t="b">
        <v>0</v>
      </c>
      <c r="E2766" s="220" t="s">
        <v>141</v>
      </c>
      <c r="F2766" s="220" t="s">
        <v>3433</v>
      </c>
      <c r="G2766" s="220" t="s">
        <v>295</v>
      </c>
      <c r="H2766" s="220" t="s">
        <v>549</v>
      </c>
      <c r="I2766" s="220" t="s">
        <v>4021</v>
      </c>
      <c r="J2766" s="220" t="s">
        <v>2838</v>
      </c>
      <c r="K2766" s="220" t="s">
        <v>3951</v>
      </c>
      <c r="L2766" s="220" t="s">
        <v>381</v>
      </c>
      <c r="M2766" s="220" t="s">
        <v>3982</v>
      </c>
      <c r="N2766" s="220" t="s">
        <v>295</v>
      </c>
      <c r="O2766" s="220" t="s">
        <v>243</v>
      </c>
      <c r="Q2766" s="220" t="s">
        <v>328</v>
      </c>
      <c r="R2766" s="220" t="s">
        <v>295</v>
      </c>
      <c r="S2766" s="221" t="b">
        <v>0</v>
      </c>
      <c r="V2766" s="222">
        <v>43332</v>
      </c>
      <c r="W2766" s="220" t="s">
        <v>295</v>
      </c>
      <c r="X2766"/>
      <c r="Z2766" s="220" t="s">
        <v>295</v>
      </c>
      <c r="AC2766" s="220" t="s">
        <v>624</v>
      </c>
      <c r="AE2766" s="220" t="s">
        <v>243</v>
      </c>
      <c r="AF2766" s="220" t="s">
        <v>295</v>
      </c>
      <c r="AG2766" s="220" t="s">
        <v>624</v>
      </c>
      <c r="AH2766" s="222">
        <v>43412</v>
      </c>
      <c r="AI2766" s="220" t="s">
        <v>4932</v>
      </c>
      <c r="AJ2766" s="151" t="str">
        <f t="shared" si="43"/>
        <v>FS</v>
      </c>
      <c r="AK2766" s="151" t="b">
        <f>ISNUMBER(SEARCH("IRT",Table1[[#This Row],[Current_Status]]))</f>
        <v>0</v>
      </c>
      <c r="AL2766" s="152">
        <f>YEAR(Table1[[#This Row],[Project_Initiated]])</f>
        <v>2018</v>
      </c>
      <c r="AM2766" s="87">
        <v>43815</v>
      </c>
      <c r="AN2766" s="87" t="str">
        <f>IF(AND(Table1[[#This Row],[Completed Date]]&gt;="07/01/2019"+0,Table1[[#This Row],[Completed Date]]&lt;="6/30/2020"+0),"FY 19-20",IF(AND(Table1[[#This Row],[Completed Date]]&gt;="07/01/2018"+0,Table1[[#This Row],[Completed Date]]&lt;="6/30/2019"+0),"FY 18-19",""))</f>
        <v>FY 18-19</v>
      </c>
      <c r="AO2766" s="152" t="str">
        <f>IFERROR(FIND("R",Table1[[#This Row],[FS_Priority]]),"")</f>
        <v/>
      </c>
    </row>
    <row r="2767" spans="1:41" x14ac:dyDescent="0.25">
      <c r="A2767" s="220" t="s">
        <v>384</v>
      </c>
      <c r="B2767" s="220" t="s">
        <v>295</v>
      </c>
      <c r="C2767" s="220" t="s">
        <v>384</v>
      </c>
      <c r="D2767" s="221" t="b">
        <v>0</v>
      </c>
      <c r="E2767" s="220" t="s">
        <v>141</v>
      </c>
      <c r="F2767" s="220" t="s">
        <v>3402</v>
      </c>
      <c r="G2767" s="220" t="s">
        <v>295</v>
      </c>
      <c r="H2767" s="220" t="s">
        <v>549</v>
      </c>
      <c r="I2767" s="220" t="s">
        <v>3999</v>
      </c>
      <c r="J2767" s="220" t="s">
        <v>2838</v>
      </c>
      <c r="K2767" s="220" t="s">
        <v>3951</v>
      </c>
      <c r="L2767" s="220" t="s">
        <v>381</v>
      </c>
      <c r="M2767" s="220" t="s">
        <v>3982</v>
      </c>
      <c r="N2767" s="220" t="s">
        <v>295</v>
      </c>
      <c r="O2767" s="220" t="s">
        <v>243</v>
      </c>
      <c r="Q2767" s="220" t="s">
        <v>309</v>
      </c>
      <c r="R2767" s="220" t="s">
        <v>295</v>
      </c>
      <c r="S2767" s="221" t="b">
        <v>0</v>
      </c>
      <c r="V2767" s="222">
        <v>43333</v>
      </c>
      <c r="W2767" s="220" t="s">
        <v>295</v>
      </c>
      <c r="X2767"/>
      <c r="Z2767" s="220" t="s">
        <v>295</v>
      </c>
      <c r="AC2767" s="220" t="s">
        <v>624</v>
      </c>
      <c r="AE2767" s="220" t="s">
        <v>243</v>
      </c>
      <c r="AF2767" s="220" t="s">
        <v>295</v>
      </c>
      <c r="AG2767" s="220" t="s">
        <v>624</v>
      </c>
      <c r="AH2767" s="222">
        <v>43412</v>
      </c>
      <c r="AI2767" s="220" t="s">
        <v>4932</v>
      </c>
      <c r="AJ2767" s="151" t="str">
        <f t="shared" si="43"/>
        <v>FS</v>
      </c>
      <c r="AK2767" s="151" t="b">
        <f>ISNUMBER(SEARCH("IRT",Table1[[#This Row],[Current_Status]]))</f>
        <v>0</v>
      </c>
      <c r="AL2767" s="152">
        <f>YEAR(Table1[[#This Row],[Project_Initiated]])</f>
        <v>2018</v>
      </c>
      <c r="AM2767" s="87">
        <v>43815</v>
      </c>
      <c r="AN2767" s="87" t="str">
        <f>IF(AND(Table1[[#This Row],[Completed Date]]&gt;="07/01/2019"+0,Table1[[#This Row],[Completed Date]]&lt;="6/30/2020"+0),"FY 19-20",IF(AND(Table1[[#This Row],[Completed Date]]&gt;="07/01/2018"+0,Table1[[#This Row],[Completed Date]]&lt;="6/30/2019"+0),"FY 18-19",""))</f>
        <v>FY 18-19</v>
      </c>
      <c r="AO2767" s="152" t="str">
        <f>IFERROR(FIND("R",Table1[[#This Row],[FS_Priority]]),"")</f>
        <v/>
      </c>
    </row>
    <row r="2768" spans="1:41" x14ac:dyDescent="0.25">
      <c r="A2768" s="220" t="s">
        <v>387</v>
      </c>
      <c r="B2768" s="220" t="s">
        <v>295</v>
      </c>
      <c r="C2768" s="220" t="s">
        <v>387</v>
      </c>
      <c r="D2768" s="221" t="b">
        <v>0</v>
      </c>
      <c r="E2768" s="220" t="s">
        <v>141</v>
      </c>
      <c r="F2768" s="220" t="s">
        <v>3407</v>
      </c>
      <c r="G2768" s="220" t="s">
        <v>295</v>
      </c>
      <c r="H2768" s="220" t="s">
        <v>1143</v>
      </c>
      <c r="I2768" s="220" t="s">
        <v>295</v>
      </c>
      <c r="J2768" s="220" t="s">
        <v>2838</v>
      </c>
      <c r="K2768" s="220" t="s">
        <v>3951</v>
      </c>
      <c r="L2768" s="220" t="s">
        <v>381</v>
      </c>
      <c r="M2768" s="220" t="s">
        <v>4002</v>
      </c>
      <c r="N2768" s="220" t="s">
        <v>295</v>
      </c>
      <c r="O2768" s="220" t="s">
        <v>243</v>
      </c>
      <c r="Q2768" s="220" t="s">
        <v>315</v>
      </c>
      <c r="R2768" s="220" t="s">
        <v>295</v>
      </c>
      <c r="S2768" s="221" t="b">
        <v>0</v>
      </c>
      <c r="V2768" s="222">
        <v>43333</v>
      </c>
      <c r="W2768" s="220" t="s">
        <v>295</v>
      </c>
      <c r="X2768"/>
      <c r="Z2768" s="220" t="s">
        <v>295</v>
      </c>
      <c r="AC2768" s="220" t="s">
        <v>624</v>
      </c>
      <c r="AE2768" s="220" t="s">
        <v>243</v>
      </c>
      <c r="AF2768" s="220" t="s">
        <v>295</v>
      </c>
      <c r="AG2768" s="220" t="s">
        <v>624</v>
      </c>
      <c r="AH2768" s="222">
        <v>43412</v>
      </c>
      <c r="AI2768" s="220" t="s">
        <v>4932</v>
      </c>
      <c r="AJ2768" s="151" t="str">
        <f t="shared" si="43"/>
        <v>FS</v>
      </c>
      <c r="AK2768" s="151" t="b">
        <f>ISNUMBER(SEARCH("IRT",Table1[[#This Row],[Current_Status]]))</f>
        <v>0</v>
      </c>
      <c r="AL2768" s="152">
        <f>YEAR(Table1[[#This Row],[Project_Initiated]])</f>
        <v>2018</v>
      </c>
      <c r="AM2768" s="87">
        <v>43815</v>
      </c>
      <c r="AN2768" s="87" t="str">
        <f>IF(AND(Table1[[#This Row],[Completed Date]]&gt;="07/01/2019"+0,Table1[[#This Row],[Completed Date]]&lt;="6/30/2020"+0),"FY 19-20",IF(AND(Table1[[#This Row],[Completed Date]]&gt;="07/01/2018"+0,Table1[[#This Row],[Completed Date]]&lt;="6/30/2019"+0),"FY 18-19",""))</f>
        <v>FY 18-19</v>
      </c>
      <c r="AO2768" s="152" t="str">
        <f>IFERROR(FIND("R",Table1[[#This Row],[FS_Priority]]),"")</f>
        <v/>
      </c>
    </row>
    <row r="2769" spans="1:41" x14ac:dyDescent="0.25">
      <c r="A2769" s="220" t="s">
        <v>456</v>
      </c>
      <c r="B2769" s="220" t="s">
        <v>295</v>
      </c>
      <c r="C2769" s="220" t="s">
        <v>456</v>
      </c>
      <c r="D2769" s="221" t="b">
        <v>0</v>
      </c>
      <c r="E2769" s="220" t="s">
        <v>151</v>
      </c>
      <c r="F2769" s="220" t="s">
        <v>3527</v>
      </c>
      <c r="G2769" s="220" t="s">
        <v>295</v>
      </c>
      <c r="H2769" s="220" t="s">
        <v>560</v>
      </c>
      <c r="I2769" s="220" t="s">
        <v>4113</v>
      </c>
      <c r="J2769" s="220" t="s">
        <v>2854</v>
      </c>
      <c r="K2769" s="220" t="s">
        <v>4035</v>
      </c>
      <c r="L2769" s="220" t="s">
        <v>153</v>
      </c>
      <c r="M2769" s="220" t="s">
        <v>4048</v>
      </c>
      <c r="N2769" s="220" t="s">
        <v>295</v>
      </c>
      <c r="O2769" s="220" t="s">
        <v>243</v>
      </c>
      <c r="Q2769" s="220" t="s">
        <v>457</v>
      </c>
      <c r="R2769" s="220" t="s">
        <v>295</v>
      </c>
      <c r="S2769" s="221" t="b">
        <v>0</v>
      </c>
      <c r="V2769" s="222">
        <v>43333</v>
      </c>
      <c r="W2769" s="220" t="s">
        <v>295</v>
      </c>
      <c r="X2769"/>
      <c r="Z2769" s="220" t="s">
        <v>295</v>
      </c>
      <c r="AC2769" s="220" t="s">
        <v>3166</v>
      </c>
      <c r="AD2769" s="167"/>
      <c r="AE2769" s="220" t="s">
        <v>243</v>
      </c>
      <c r="AF2769" s="220" t="s">
        <v>295</v>
      </c>
      <c r="AG2769" s="220" t="s">
        <v>624</v>
      </c>
      <c r="AH2769" s="222">
        <v>43592</v>
      </c>
      <c r="AI2769" s="220" t="s">
        <v>4932</v>
      </c>
      <c r="AJ2769" s="151" t="str">
        <f t="shared" si="43"/>
        <v>FS</v>
      </c>
      <c r="AK2769" s="151" t="b">
        <f>ISNUMBER(SEARCH("IRT",Table1[[#This Row],[Current_Status]]))</f>
        <v>0</v>
      </c>
      <c r="AL2769" s="152">
        <f>YEAR(Table1[[#This Row],[Project_Initiated]])</f>
        <v>2018</v>
      </c>
      <c r="AM2769" s="87">
        <v>43815</v>
      </c>
      <c r="AN2769" s="87" t="str">
        <f>IF(AND(Table1[[#This Row],[Completed Date]]&gt;="07/01/2019"+0,Table1[[#This Row],[Completed Date]]&lt;="6/30/2020"+0),"FY 19-20",IF(AND(Table1[[#This Row],[Completed Date]]&gt;="07/01/2018"+0,Table1[[#This Row],[Completed Date]]&lt;="6/30/2019"+0),"FY 18-19",""))</f>
        <v>FY 18-19</v>
      </c>
      <c r="AO2769" s="152" t="str">
        <f>IFERROR(FIND("R",Table1[[#This Row],[FS_Priority]]),"")</f>
        <v/>
      </c>
    </row>
    <row r="2770" spans="1:41" x14ac:dyDescent="0.25">
      <c r="A2770" s="220" t="s">
        <v>391</v>
      </c>
      <c r="B2770" s="220" t="s">
        <v>295</v>
      </c>
      <c r="C2770" s="220" t="s">
        <v>391</v>
      </c>
      <c r="D2770" s="221" t="b">
        <v>0</v>
      </c>
      <c r="E2770" s="220" t="s">
        <v>141</v>
      </c>
      <c r="F2770" s="220" t="s">
        <v>3410</v>
      </c>
      <c r="G2770" s="220" t="s">
        <v>295</v>
      </c>
      <c r="H2770" s="220" t="s">
        <v>529</v>
      </c>
      <c r="I2770" s="220" t="s">
        <v>4005</v>
      </c>
      <c r="J2770" s="220" t="s">
        <v>2838</v>
      </c>
      <c r="K2770" s="220" t="s">
        <v>3951</v>
      </c>
      <c r="L2770" s="220" t="s">
        <v>381</v>
      </c>
      <c r="M2770" s="220" t="s">
        <v>3965</v>
      </c>
      <c r="N2770" s="220" t="s">
        <v>295</v>
      </c>
      <c r="O2770" s="220" t="s">
        <v>243</v>
      </c>
      <c r="Q2770" s="220" t="s">
        <v>392</v>
      </c>
      <c r="R2770" s="220" t="s">
        <v>295</v>
      </c>
      <c r="S2770" s="221" t="b">
        <v>0</v>
      </c>
      <c r="V2770" s="222">
        <v>43334</v>
      </c>
      <c r="W2770" s="220" t="s">
        <v>295</v>
      </c>
      <c r="X2770"/>
      <c r="Z2770" s="220" t="s">
        <v>295</v>
      </c>
      <c r="AC2770" s="220" t="s">
        <v>624</v>
      </c>
      <c r="AE2770" s="220" t="s">
        <v>243</v>
      </c>
      <c r="AF2770" s="220" t="s">
        <v>295</v>
      </c>
      <c r="AG2770" s="220" t="s">
        <v>624</v>
      </c>
      <c r="AH2770" s="222">
        <v>43412</v>
      </c>
      <c r="AI2770" s="220" t="s">
        <v>4932</v>
      </c>
      <c r="AJ2770" s="151" t="str">
        <f t="shared" si="43"/>
        <v>FS</v>
      </c>
      <c r="AK2770" s="151" t="b">
        <f>ISNUMBER(SEARCH("IRT",Table1[[#This Row],[Current_Status]]))</f>
        <v>0</v>
      </c>
      <c r="AL2770" s="152">
        <f>YEAR(Table1[[#This Row],[Project_Initiated]])</f>
        <v>2018</v>
      </c>
      <c r="AM2770" s="87">
        <v>43815</v>
      </c>
      <c r="AN2770" s="87" t="str">
        <f>IF(AND(Table1[[#This Row],[Completed Date]]&gt;="07/01/2019"+0,Table1[[#This Row],[Completed Date]]&lt;="6/30/2020"+0),"FY 19-20",IF(AND(Table1[[#This Row],[Completed Date]]&gt;="07/01/2018"+0,Table1[[#This Row],[Completed Date]]&lt;="6/30/2019"+0),"FY 18-19",""))</f>
        <v>FY 18-19</v>
      </c>
      <c r="AO2770" s="152" t="str">
        <f>IFERROR(FIND("R",Table1[[#This Row],[FS_Priority]]),"")</f>
        <v/>
      </c>
    </row>
    <row r="2771" spans="1:41" x14ac:dyDescent="0.25">
      <c r="A2771" s="220" t="s">
        <v>364</v>
      </c>
      <c r="B2771" s="220" t="s">
        <v>295</v>
      </c>
      <c r="C2771" s="220" t="s">
        <v>364</v>
      </c>
      <c r="D2771" s="221" t="b">
        <v>0</v>
      </c>
      <c r="E2771" s="220" t="s">
        <v>76</v>
      </c>
      <c r="F2771" s="220" t="s">
        <v>3319</v>
      </c>
      <c r="G2771" s="220" t="s">
        <v>295</v>
      </c>
      <c r="H2771" s="220" t="s">
        <v>369</v>
      </c>
      <c r="I2771" s="220" t="s">
        <v>3889</v>
      </c>
      <c r="J2771" s="220" t="s">
        <v>2838</v>
      </c>
      <c r="K2771" s="220" t="s">
        <v>3856</v>
      </c>
      <c r="L2771" s="220" t="s">
        <v>77</v>
      </c>
      <c r="M2771" s="220" t="s">
        <v>3872</v>
      </c>
      <c r="N2771" s="220" t="s">
        <v>295</v>
      </c>
      <c r="O2771" s="220" t="s">
        <v>263</v>
      </c>
      <c r="Q2771" s="220" t="s">
        <v>323</v>
      </c>
      <c r="R2771" s="220" t="s">
        <v>295</v>
      </c>
      <c r="S2771" s="221" t="b">
        <v>1</v>
      </c>
      <c r="V2771" s="222">
        <v>43335</v>
      </c>
      <c r="W2771" s="220" t="s">
        <v>295</v>
      </c>
      <c r="X2771"/>
      <c r="Z2771" s="220" t="s">
        <v>295</v>
      </c>
      <c r="AC2771" s="220" t="s">
        <v>3020</v>
      </c>
      <c r="AE2771" s="220" t="s">
        <v>583</v>
      </c>
      <c r="AF2771" s="220" t="s">
        <v>295</v>
      </c>
      <c r="AG2771" s="220" t="s">
        <v>2884</v>
      </c>
      <c r="AH2771" s="222">
        <v>43514</v>
      </c>
      <c r="AI2771" s="220" t="s">
        <v>4932</v>
      </c>
      <c r="AJ2771" s="151" t="str">
        <f t="shared" si="43"/>
        <v>FS</v>
      </c>
      <c r="AK2771" s="151" t="b">
        <f>ISNUMBER(SEARCH("IRT",Table1[[#This Row],[Current_Status]]))</f>
        <v>0</v>
      </c>
      <c r="AL2771" s="152">
        <f>YEAR(Table1[[#This Row],[Project_Initiated]])</f>
        <v>2018</v>
      </c>
      <c r="AM2771" s="87">
        <v>43815</v>
      </c>
      <c r="AN2771" s="87" t="str">
        <f>IF(AND(Table1[[#This Row],[Completed Date]]&gt;="07/01/2019"+0,Table1[[#This Row],[Completed Date]]&lt;="6/30/2020"+0),"FY 19-20",IF(AND(Table1[[#This Row],[Completed Date]]&gt;="07/01/2018"+0,Table1[[#This Row],[Completed Date]]&lt;="6/30/2019"+0),"FY 18-19",""))</f>
        <v>FY 18-19</v>
      </c>
      <c r="AO2771" s="152" t="str">
        <f>IFERROR(FIND("R",Table1[[#This Row],[FS_Priority]]),"")</f>
        <v/>
      </c>
    </row>
    <row r="2772" spans="1:41" x14ac:dyDescent="0.25">
      <c r="A2772" s="220" t="s">
        <v>404</v>
      </c>
      <c r="B2772" s="220" t="s">
        <v>295</v>
      </c>
      <c r="C2772" s="220" t="s">
        <v>404</v>
      </c>
      <c r="D2772" s="221" t="b">
        <v>0</v>
      </c>
      <c r="E2772" s="220" t="s">
        <v>141</v>
      </c>
      <c r="F2772" s="220" t="s">
        <v>3430</v>
      </c>
      <c r="G2772" s="220" t="s">
        <v>403</v>
      </c>
      <c r="H2772" s="220" t="s">
        <v>548</v>
      </c>
      <c r="I2772" s="220" t="s">
        <v>295</v>
      </c>
      <c r="J2772" s="220" t="s">
        <v>2838</v>
      </c>
      <c r="K2772" s="220" t="s">
        <v>3951</v>
      </c>
      <c r="L2772" s="220" t="s">
        <v>381</v>
      </c>
      <c r="M2772" s="220" t="s">
        <v>3986</v>
      </c>
      <c r="N2772" s="220" t="s">
        <v>295</v>
      </c>
      <c r="O2772" s="220" t="s">
        <v>263</v>
      </c>
      <c r="Q2772" s="220" t="s">
        <v>327</v>
      </c>
      <c r="R2772" s="220" t="s">
        <v>295</v>
      </c>
      <c r="S2772" s="221" t="b">
        <v>0</v>
      </c>
      <c r="V2772" s="222">
        <v>43335</v>
      </c>
      <c r="W2772" s="220" t="s">
        <v>295</v>
      </c>
      <c r="X2772"/>
      <c r="Z2772" s="220" t="s">
        <v>295</v>
      </c>
      <c r="AC2772" s="220" t="s">
        <v>4453</v>
      </c>
      <c r="AD2772" s="223">
        <v>43363</v>
      </c>
      <c r="AE2772" s="220" t="s">
        <v>257</v>
      </c>
      <c r="AF2772" s="220" t="s">
        <v>295</v>
      </c>
      <c r="AG2772" s="220" t="s">
        <v>2884</v>
      </c>
      <c r="AH2772" s="223">
        <v>43678</v>
      </c>
      <c r="AI2772" s="220" t="s">
        <v>4932</v>
      </c>
      <c r="AJ2772" s="151" t="str">
        <f t="shared" si="43"/>
        <v>FS</v>
      </c>
      <c r="AK2772" s="151" t="b">
        <f>ISNUMBER(SEARCH("IRT",Table1[[#This Row],[Current_Status]]))</f>
        <v>0</v>
      </c>
      <c r="AL2772" s="152">
        <f>YEAR(Table1[[#This Row],[Project_Initiated]])</f>
        <v>2018</v>
      </c>
      <c r="AM2772" s="87">
        <v>43815</v>
      </c>
      <c r="AN2772" s="87" t="str">
        <f>IF(AND(Table1[[#This Row],[Completed Date]]&gt;="07/01/2019"+0,Table1[[#This Row],[Completed Date]]&lt;="6/30/2020"+0),"FY 19-20",IF(AND(Table1[[#This Row],[Completed Date]]&gt;="07/01/2018"+0,Table1[[#This Row],[Completed Date]]&lt;="6/30/2019"+0),"FY 18-19",""))</f>
        <v>FY 19-20</v>
      </c>
      <c r="AO2772" s="152" t="str">
        <f>IFERROR(FIND("R",Table1[[#This Row],[FS_Priority]]),"")</f>
        <v/>
      </c>
    </row>
    <row r="2773" spans="1:41" x14ac:dyDescent="0.25">
      <c r="A2773" s="220" t="s">
        <v>989</v>
      </c>
      <c r="B2773" s="220" t="s">
        <v>295</v>
      </c>
      <c r="C2773" s="220" t="s">
        <v>989</v>
      </c>
      <c r="D2773" s="221" t="b">
        <v>0</v>
      </c>
      <c r="E2773" s="220" t="s">
        <v>4804</v>
      </c>
      <c r="F2773" s="220" t="s">
        <v>3289</v>
      </c>
      <c r="G2773" s="220" t="s">
        <v>990</v>
      </c>
      <c r="H2773" s="220" t="s">
        <v>359</v>
      </c>
      <c r="I2773" s="220" t="s">
        <v>295</v>
      </c>
      <c r="J2773" s="220" t="s">
        <v>2854</v>
      </c>
      <c r="K2773" s="220" t="s">
        <v>3793</v>
      </c>
      <c r="L2773" s="220" t="s">
        <v>332</v>
      </c>
      <c r="M2773" s="220" t="s">
        <v>3818</v>
      </c>
      <c r="N2773" s="220" t="s">
        <v>295</v>
      </c>
      <c r="O2773" s="220" t="s">
        <v>263</v>
      </c>
      <c r="Q2773" s="220" t="s">
        <v>295</v>
      </c>
      <c r="R2773" s="220" t="s">
        <v>295</v>
      </c>
      <c r="S2773" s="221" t="b">
        <v>0</v>
      </c>
      <c r="V2773" s="222">
        <v>43326</v>
      </c>
      <c r="W2773" s="220" t="s">
        <v>295</v>
      </c>
      <c r="X2773"/>
      <c r="Z2773" s="220" t="s">
        <v>295</v>
      </c>
      <c r="AC2773" s="220" t="s">
        <v>295</v>
      </c>
      <c r="AE2773" s="220" t="s">
        <v>257</v>
      </c>
      <c r="AF2773" s="220" t="s">
        <v>295</v>
      </c>
      <c r="AG2773" s="220" t="s">
        <v>2883</v>
      </c>
      <c r="AH2773" s="222">
        <v>43360</v>
      </c>
      <c r="AI2773" s="220" t="s">
        <v>4932</v>
      </c>
      <c r="AJ2773" s="151" t="str">
        <f t="shared" si="43"/>
        <v>FS</v>
      </c>
      <c r="AK2773" s="151" t="b">
        <f>ISNUMBER(SEARCH("IRT",Table1[[#This Row],[Current_Status]]))</f>
        <v>0</v>
      </c>
      <c r="AL2773" s="152">
        <f>YEAR(Table1[[#This Row],[Project_Initiated]])</f>
        <v>2018</v>
      </c>
      <c r="AM2773" s="87">
        <v>43815</v>
      </c>
      <c r="AN2773" s="87" t="str">
        <f>IF(AND(Table1[[#This Row],[Completed Date]]&gt;="07/01/2019"+0,Table1[[#This Row],[Completed Date]]&lt;="6/30/2020"+0),"FY 19-20",IF(AND(Table1[[#This Row],[Completed Date]]&gt;="07/01/2018"+0,Table1[[#This Row],[Completed Date]]&lt;="6/30/2019"+0),"FY 18-19",""))</f>
        <v>FY 18-19</v>
      </c>
      <c r="AO2773" s="152" t="str">
        <f>IFERROR(FIND("R",Table1[[#This Row],[FS_Priority]]),"")</f>
        <v/>
      </c>
    </row>
    <row r="2774" spans="1:41" x14ac:dyDescent="0.25">
      <c r="A2774" s="220" t="s">
        <v>495</v>
      </c>
      <c r="B2774" s="220" t="s">
        <v>295</v>
      </c>
      <c r="C2774" s="220" t="s">
        <v>495</v>
      </c>
      <c r="D2774" s="221" t="b">
        <v>0</v>
      </c>
      <c r="E2774" s="220" t="s">
        <v>4804</v>
      </c>
      <c r="F2774" s="220" t="s">
        <v>3581</v>
      </c>
      <c r="G2774" s="220" t="s">
        <v>295</v>
      </c>
      <c r="H2774" s="220" t="s">
        <v>1448</v>
      </c>
      <c r="I2774" s="220" t="s">
        <v>3792</v>
      </c>
      <c r="J2774" s="220" t="s">
        <v>2838</v>
      </c>
      <c r="K2774" s="220" t="s">
        <v>3793</v>
      </c>
      <c r="L2774" s="220" t="s">
        <v>332</v>
      </c>
      <c r="M2774" s="220" t="s">
        <v>4186</v>
      </c>
      <c r="N2774" s="220" t="s">
        <v>295</v>
      </c>
      <c r="O2774" s="220" t="s">
        <v>496</v>
      </c>
      <c r="Q2774" s="220" t="s">
        <v>295</v>
      </c>
      <c r="R2774" s="220" t="s">
        <v>295</v>
      </c>
      <c r="S2774" s="221" t="b">
        <v>0</v>
      </c>
      <c r="V2774" s="222">
        <v>43336</v>
      </c>
      <c r="W2774" s="220" t="s">
        <v>295</v>
      </c>
      <c r="X2774"/>
      <c r="Z2774" s="220" t="s">
        <v>295</v>
      </c>
      <c r="AC2774" s="220" t="s">
        <v>3716</v>
      </c>
      <c r="AE2774" s="220" t="s">
        <v>573</v>
      </c>
      <c r="AF2774" s="220" t="s">
        <v>295</v>
      </c>
      <c r="AG2774" s="220" t="s">
        <v>2884</v>
      </c>
      <c r="AH2774" s="222">
        <v>43647</v>
      </c>
      <c r="AI2774" s="220" t="s">
        <v>4932</v>
      </c>
      <c r="AJ2774" s="151" t="str">
        <f t="shared" si="43"/>
        <v>FS</v>
      </c>
      <c r="AK2774" s="151" t="b">
        <f>ISNUMBER(SEARCH("IRT",Table1[[#This Row],[Current_Status]]))</f>
        <v>0</v>
      </c>
      <c r="AL2774" s="152">
        <f>YEAR(Table1[[#This Row],[Project_Initiated]])</f>
        <v>2018</v>
      </c>
      <c r="AM2774" s="87">
        <v>43815</v>
      </c>
      <c r="AN2774" s="87" t="str">
        <f>IF(AND(Table1[[#This Row],[Completed Date]]&gt;="07/01/2019"+0,Table1[[#This Row],[Completed Date]]&lt;="6/30/2020"+0),"FY 19-20",IF(AND(Table1[[#This Row],[Completed Date]]&gt;="07/01/2018"+0,Table1[[#This Row],[Completed Date]]&lt;="6/30/2019"+0),"FY 18-19",""))</f>
        <v>FY 19-20</v>
      </c>
      <c r="AO2774" s="152" t="str">
        <f>IFERROR(FIND("R",Table1[[#This Row],[FS_Priority]]),"")</f>
        <v/>
      </c>
    </row>
    <row r="2775" spans="1:41" x14ac:dyDescent="0.25">
      <c r="A2775" s="220" t="s">
        <v>423</v>
      </c>
      <c r="B2775" s="220" t="s">
        <v>295</v>
      </c>
      <c r="C2775" s="220" t="s">
        <v>423</v>
      </c>
      <c r="D2775" s="221" t="b">
        <v>0</v>
      </c>
      <c r="E2775" s="220" t="s">
        <v>151</v>
      </c>
      <c r="F2775" s="220" t="s">
        <v>3505</v>
      </c>
      <c r="G2775" s="220" t="s">
        <v>295</v>
      </c>
      <c r="H2775" s="220" t="s">
        <v>546</v>
      </c>
      <c r="I2775" s="220" t="s">
        <v>4093</v>
      </c>
      <c r="J2775" s="220" t="s">
        <v>2838</v>
      </c>
      <c r="K2775" s="220" t="s">
        <v>4035</v>
      </c>
      <c r="L2775" s="220" t="s">
        <v>153</v>
      </c>
      <c r="M2775" s="220" t="s">
        <v>4043</v>
      </c>
      <c r="N2775" s="220" t="s">
        <v>295</v>
      </c>
      <c r="O2775" s="220" t="s">
        <v>263</v>
      </c>
      <c r="Q2775" s="220" t="s">
        <v>424</v>
      </c>
      <c r="R2775" s="220" t="s">
        <v>295</v>
      </c>
      <c r="S2775" s="221" t="b">
        <v>0</v>
      </c>
      <c r="V2775" s="222">
        <v>43336</v>
      </c>
      <c r="W2775" s="220" t="s">
        <v>295</v>
      </c>
      <c r="X2775"/>
      <c r="Z2775" s="220" t="s">
        <v>295</v>
      </c>
      <c r="AC2775" s="220" t="s">
        <v>3710</v>
      </c>
      <c r="AD2775" s="223">
        <v>43362</v>
      </c>
      <c r="AE2775" s="220" t="s">
        <v>583</v>
      </c>
      <c r="AF2775" s="220" t="s">
        <v>295</v>
      </c>
      <c r="AG2775" s="220" t="s">
        <v>2884</v>
      </c>
      <c r="AH2775" s="222">
        <v>43647</v>
      </c>
      <c r="AI2775" s="220" t="s">
        <v>4932</v>
      </c>
      <c r="AJ2775" s="151" t="str">
        <f t="shared" si="43"/>
        <v>FS</v>
      </c>
      <c r="AK2775" s="151" t="b">
        <f>ISNUMBER(SEARCH("IRT",Table1[[#This Row],[Current_Status]]))</f>
        <v>0</v>
      </c>
      <c r="AL2775" s="152">
        <f>YEAR(Table1[[#This Row],[Project_Initiated]])</f>
        <v>2018</v>
      </c>
      <c r="AM2775" s="87">
        <v>43815</v>
      </c>
      <c r="AN2775" s="87" t="str">
        <f>IF(AND(Table1[[#This Row],[Completed Date]]&gt;="07/01/2019"+0,Table1[[#This Row],[Completed Date]]&lt;="6/30/2020"+0),"FY 19-20",IF(AND(Table1[[#This Row],[Completed Date]]&gt;="07/01/2018"+0,Table1[[#This Row],[Completed Date]]&lt;="6/30/2019"+0),"FY 18-19",""))</f>
        <v>FY 19-20</v>
      </c>
      <c r="AO2775" s="152" t="str">
        <f>IFERROR(FIND("R",Table1[[#This Row],[FS_Priority]]),"")</f>
        <v/>
      </c>
    </row>
    <row r="2776" spans="1:41" x14ac:dyDescent="0.25">
      <c r="A2776" s="220" t="s">
        <v>991</v>
      </c>
      <c r="B2776" s="220" t="s">
        <v>295</v>
      </c>
      <c r="C2776" s="220" t="s">
        <v>991</v>
      </c>
      <c r="D2776" s="221" t="b">
        <v>0</v>
      </c>
      <c r="E2776" s="220" t="s">
        <v>371</v>
      </c>
      <c r="F2776" s="220" t="s">
        <v>3341</v>
      </c>
      <c r="G2776" s="220" t="s">
        <v>725</v>
      </c>
      <c r="H2776" s="220" t="s">
        <v>562</v>
      </c>
      <c r="I2776" s="220" t="s">
        <v>3905</v>
      </c>
      <c r="J2776" s="220" t="s">
        <v>2851</v>
      </c>
      <c r="K2776" s="220" t="s">
        <v>295</v>
      </c>
      <c r="L2776" s="220" t="s">
        <v>295</v>
      </c>
      <c r="M2776" s="220" t="s">
        <v>3906</v>
      </c>
      <c r="N2776" s="220" t="s">
        <v>295</v>
      </c>
      <c r="O2776" s="220" t="s">
        <v>295</v>
      </c>
      <c r="Q2776" s="220" t="s">
        <v>295</v>
      </c>
      <c r="R2776" s="220" t="s">
        <v>295</v>
      </c>
      <c r="S2776" s="221" t="b">
        <v>0</v>
      </c>
      <c r="V2776" s="222">
        <v>43336</v>
      </c>
      <c r="W2776" s="220" t="s">
        <v>295</v>
      </c>
      <c r="X2776"/>
      <c r="Z2776" s="220" t="s">
        <v>295</v>
      </c>
      <c r="AC2776" s="220" t="s">
        <v>2858</v>
      </c>
      <c r="AD2776" s="167"/>
      <c r="AE2776" s="220" t="s">
        <v>295</v>
      </c>
      <c r="AF2776" s="220" t="s">
        <v>295</v>
      </c>
      <c r="AG2776" s="220" t="s">
        <v>295</v>
      </c>
      <c r="AH2776" s="223">
        <v>43447</v>
      </c>
      <c r="AI2776" s="220" t="s">
        <v>4932</v>
      </c>
      <c r="AJ2776" s="151" t="str">
        <f t="shared" si="43"/>
        <v>FS</v>
      </c>
      <c r="AK2776" s="151" t="b">
        <f>ISNUMBER(SEARCH("IRT",Table1[[#This Row],[Current_Status]]))</f>
        <v>0</v>
      </c>
      <c r="AL2776" s="152">
        <f>YEAR(Table1[[#This Row],[Project_Initiated]])</f>
        <v>2018</v>
      </c>
      <c r="AM2776" s="87">
        <v>43815</v>
      </c>
      <c r="AN2776" s="87" t="str">
        <f>IF(AND(Table1[[#This Row],[Completed Date]]&gt;="07/01/2019"+0,Table1[[#This Row],[Completed Date]]&lt;="6/30/2020"+0),"FY 19-20",IF(AND(Table1[[#This Row],[Completed Date]]&gt;="07/01/2018"+0,Table1[[#This Row],[Completed Date]]&lt;="6/30/2019"+0),"FY 18-19",""))</f>
        <v>FY 18-19</v>
      </c>
      <c r="AO2776" s="152" t="str">
        <f>IFERROR(FIND("R",Table1[[#This Row],[FS_Priority]]),"")</f>
        <v/>
      </c>
    </row>
    <row r="2777" spans="1:41" x14ac:dyDescent="0.25">
      <c r="A2777" s="220" t="s">
        <v>992</v>
      </c>
      <c r="B2777" s="220" t="s">
        <v>295</v>
      </c>
      <c r="C2777" s="220" t="s">
        <v>992</v>
      </c>
      <c r="D2777" s="221" t="b">
        <v>0</v>
      </c>
      <c r="E2777" s="220" t="s">
        <v>371</v>
      </c>
      <c r="F2777" s="220" t="s">
        <v>3342</v>
      </c>
      <c r="G2777" s="220" t="s">
        <v>725</v>
      </c>
      <c r="H2777" s="220" t="s">
        <v>562</v>
      </c>
      <c r="I2777" s="220" t="s">
        <v>3908</v>
      </c>
      <c r="J2777" s="220" t="s">
        <v>2851</v>
      </c>
      <c r="K2777" s="220" t="s">
        <v>295</v>
      </c>
      <c r="L2777" s="220" t="s">
        <v>295</v>
      </c>
      <c r="M2777" s="220" t="s">
        <v>3906</v>
      </c>
      <c r="N2777" s="220" t="s">
        <v>295</v>
      </c>
      <c r="O2777" s="220" t="s">
        <v>295</v>
      </c>
      <c r="Q2777" s="220" t="s">
        <v>295</v>
      </c>
      <c r="R2777" s="220" t="s">
        <v>295</v>
      </c>
      <c r="S2777" s="221" t="b">
        <v>0</v>
      </c>
      <c r="V2777" s="222">
        <v>43336</v>
      </c>
      <c r="W2777" s="220" t="s">
        <v>295</v>
      </c>
      <c r="X2777"/>
      <c r="Z2777" s="220" t="s">
        <v>295</v>
      </c>
      <c r="AC2777" s="220" t="s">
        <v>2858</v>
      </c>
      <c r="AE2777" s="220" t="s">
        <v>295</v>
      </c>
      <c r="AF2777" s="220" t="s">
        <v>295</v>
      </c>
      <c r="AG2777" s="220" t="s">
        <v>295</v>
      </c>
      <c r="AH2777" s="222">
        <v>43447</v>
      </c>
      <c r="AI2777" s="220" t="s">
        <v>4932</v>
      </c>
      <c r="AJ2777" s="151" t="str">
        <f t="shared" si="43"/>
        <v>FS</v>
      </c>
      <c r="AK2777" s="151" t="b">
        <f>ISNUMBER(SEARCH("IRT",Table1[[#This Row],[Current_Status]]))</f>
        <v>0</v>
      </c>
      <c r="AL2777" s="152">
        <f>YEAR(Table1[[#This Row],[Project_Initiated]])</f>
        <v>2018</v>
      </c>
      <c r="AM2777" s="87">
        <v>43815</v>
      </c>
      <c r="AN2777" s="87" t="str">
        <f>IF(AND(Table1[[#This Row],[Completed Date]]&gt;="07/01/2019"+0,Table1[[#This Row],[Completed Date]]&lt;="6/30/2020"+0),"FY 19-20",IF(AND(Table1[[#This Row],[Completed Date]]&gt;="07/01/2018"+0,Table1[[#This Row],[Completed Date]]&lt;="6/30/2019"+0),"FY 18-19",""))</f>
        <v>FY 18-19</v>
      </c>
      <c r="AO2777" s="152" t="str">
        <f>IFERROR(FIND("R",Table1[[#This Row],[FS_Priority]]),"")</f>
        <v/>
      </c>
    </row>
    <row r="2778" spans="1:41" x14ac:dyDescent="0.25">
      <c r="A2778" s="220" t="s">
        <v>993</v>
      </c>
      <c r="B2778" s="220" t="s">
        <v>295</v>
      </c>
      <c r="C2778" s="220" t="s">
        <v>993</v>
      </c>
      <c r="D2778" s="221" t="b">
        <v>0</v>
      </c>
      <c r="E2778" s="220" t="s">
        <v>151</v>
      </c>
      <c r="F2778" s="220" t="s">
        <v>3462</v>
      </c>
      <c r="G2778" s="220" t="s">
        <v>994</v>
      </c>
      <c r="H2778" s="220" t="s">
        <v>561</v>
      </c>
      <c r="I2778" s="220" t="s">
        <v>4066</v>
      </c>
      <c r="J2778" s="220" t="s">
        <v>2854</v>
      </c>
      <c r="K2778" s="220" t="s">
        <v>4035</v>
      </c>
      <c r="L2778" s="220" t="s">
        <v>153</v>
      </c>
      <c r="M2778" s="220" t="s">
        <v>3906</v>
      </c>
      <c r="N2778" s="220" t="s">
        <v>295</v>
      </c>
      <c r="O2778" s="220" t="s">
        <v>295</v>
      </c>
      <c r="Q2778" s="220" t="s">
        <v>295</v>
      </c>
      <c r="R2778" s="220" t="s">
        <v>295</v>
      </c>
      <c r="S2778" s="221" t="b">
        <v>0</v>
      </c>
      <c r="V2778" s="222">
        <v>43336</v>
      </c>
      <c r="W2778" s="220" t="s">
        <v>295</v>
      </c>
      <c r="X2778"/>
      <c r="Z2778" s="220" t="s">
        <v>295</v>
      </c>
      <c r="AC2778" s="220" t="s">
        <v>295</v>
      </c>
      <c r="AE2778" s="220" t="s">
        <v>295</v>
      </c>
      <c r="AF2778" s="220" t="s">
        <v>295</v>
      </c>
      <c r="AG2778" s="220" t="s">
        <v>295</v>
      </c>
      <c r="AH2778" s="223">
        <v>43374</v>
      </c>
      <c r="AI2778" s="220" t="s">
        <v>4932</v>
      </c>
      <c r="AJ2778" s="151" t="str">
        <f t="shared" si="43"/>
        <v>FS</v>
      </c>
      <c r="AK2778" s="151" t="b">
        <f>ISNUMBER(SEARCH("IRT",Table1[[#This Row],[Current_Status]]))</f>
        <v>0</v>
      </c>
      <c r="AL2778" s="152">
        <f>YEAR(Table1[[#This Row],[Project_Initiated]])</f>
        <v>2018</v>
      </c>
      <c r="AM2778" s="87">
        <v>43815</v>
      </c>
      <c r="AN2778" s="87" t="str">
        <f>IF(AND(Table1[[#This Row],[Completed Date]]&gt;="07/01/2019"+0,Table1[[#This Row],[Completed Date]]&lt;="6/30/2020"+0),"FY 19-20",IF(AND(Table1[[#This Row],[Completed Date]]&gt;="07/01/2018"+0,Table1[[#This Row],[Completed Date]]&lt;="6/30/2019"+0),"FY 18-19",""))</f>
        <v>FY 18-19</v>
      </c>
      <c r="AO2778" s="152" t="str">
        <f>IFERROR(FIND("R",Table1[[#This Row],[FS_Priority]]),"")</f>
        <v/>
      </c>
    </row>
    <row r="2779" spans="1:41" x14ac:dyDescent="0.25">
      <c r="A2779" s="220" t="s">
        <v>995</v>
      </c>
      <c r="B2779" s="220" t="s">
        <v>295</v>
      </c>
      <c r="C2779" s="220" t="s">
        <v>995</v>
      </c>
      <c r="D2779" s="221" t="b">
        <v>0</v>
      </c>
      <c r="E2779" s="220" t="s">
        <v>151</v>
      </c>
      <c r="F2779" s="220" t="s">
        <v>3497</v>
      </c>
      <c r="G2779" s="220" t="s">
        <v>295</v>
      </c>
      <c r="H2779" s="220" t="s">
        <v>525</v>
      </c>
      <c r="I2779" s="220" t="s">
        <v>128</v>
      </c>
      <c r="J2779" s="220" t="s">
        <v>2838</v>
      </c>
      <c r="K2779" s="220" t="s">
        <v>4035</v>
      </c>
      <c r="L2779" s="220" t="s">
        <v>153</v>
      </c>
      <c r="M2779" s="220" t="s">
        <v>4036</v>
      </c>
      <c r="N2779" s="220" t="s">
        <v>295</v>
      </c>
      <c r="O2779" s="220" t="s">
        <v>243</v>
      </c>
      <c r="Q2779" s="220" t="s">
        <v>320</v>
      </c>
      <c r="R2779" s="220" t="s">
        <v>295</v>
      </c>
      <c r="S2779" s="221" t="b">
        <v>1</v>
      </c>
      <c r="V2779" s="222">
        <v>43336</v>
      </c>
      <c r="W2779" s="220" t="s">
        <v>295</v>
      </c>
      <c r="X2779"/>
      <c r="Z2779" s="220" t="s">
        <v>295</v>
      </c>
      <c r="AC2779" s="220" t="s">
        <v>624</v>
      </c>
      <c r="AE2779" s="220" t="s">
        <v>243</v>
      </c>
      <c r="AF2779" s="220" t="s">
        <v>295</v>
      </c>
      <c r="AG2779" s="220" t="s">
        <v>624</v>
      </c>
      <c r="AH2779" s="222">
        <v>43383</v>
      </c>
      <c r="AI2779" s="220" t="s">
        <v>4932</v>
      </c>
      <c r="AJ2779" s="151" t="str">
        <f t="shared" si="43"/>
        <v>FS</v>
      </c>
      <c r="AK2779" s="151" t="b">
        <f>ISNUMBER(SEARCH("IRT",Table1[[#This Row],[Current_Status]]))</f>
        <v>0</v>
      </c>
      <c r="AL2779" s="152">
        <f>YEAR(Table1[[#This Row],[Project_Initiated]])</f>
        <v>2018</v>
      </c>
      <c r="AM2779" s="87">
        <v>43815</v>
      </c>
      <c r="AN2779" s="87" t="str">
        <f>IF(AND(Table1[[#This Row],[Completed Date]]&gt;="07/01/2019"+0,Table1[[#This Row],[Completed Date]]&lt;="6/30/2020"+0),"FY 19-20",IF(AND(Table1[[#This Row],[Completed Date]]&gt;="07/01/2018"+0,Table1[[#This Row],[Completed Date]]&lt;="6/30/2019"+0),"FY 18-19",""))</f>
        <v>FY 18-19</v>
      </c>
      <c r="AO2779" s="152" t="str">
        <f>IFERROR(FIND("R",Table1[[#This Row],[FS_Priority]]),"")</f>
        <v/>
      </c>
    </row>
    <row r="2780" spans="1:41" x14ac:dyDescent="0.25">
      <c r="A2780" s="220" t="s">
        <v>346</v>
      </c>
      <c r="B2780" s="220" t="s">
        <v>295</v>
      </c>
      <c r="C2780" s="220" t="s">
        <v>346</v>
      </c>
      <c r="D2780" s="221" t="b">
        <v>0</v>
      </c>
      <c r="E2780" s="220" t="s">
        <v>4804</v>
      </c>
      <c r="F2780" s="220" t="s">
        <v>3287</v>
      </c>
      <c r="G2780" s="220" t="s">
        <v>295</v>
      </c>
      <c r="H2780" s="220" t="s">
        <v>351</v>
      </c>
      <c r="I2780" s="220" t="s">
        <v>3815</v>
      </c>
      <c r="J2780" s="220" t="s">
        <v>2838</v>
      </c>
      <c r="K2780" s="220" t="s">
        <v>3793</v>
      </c>
      <c r="L2780" s="220" t="s">
        <v>332</v>
      </c>
      <c r="M2780" s="220" t="s">
        <v>3816</v>
      </c>
      <c r="N2780" s="220" t="s">
        <v>295</v>
      </c>
      <c r="O2780" s="220" t="s">
        <v>619</v>
      </c>
      <c r="Q2780" s="220" t="s">
        <v>152</v>
      </c>
      <c r="R2780" s="220" t="s">
        <v>295</v>
      </c>
      <c r="S2780" s="221" t="b">
        <v>0</v>
      </c>
      <c r="V2780" s="222">
        <v>43336</v>
      </c>
      <c r="W2780" s="220" t="s">
        <v>295</v>
      </c>
      <c r="X2780"/>
      <c r="Z2780" s="220" t="s">
        <v>295</v>
      </c>
      <c r="AC2780" s="220" t="s">
        <v>2864</v>
      </c>
      <c r="AE2780" s="220" t="s">
        <v>257</v>
      </c>
      <c r="AF2780" s="220" t="s">
        <v>295</v>
      </c>
      <c r="AG2780" s="220" t="s">
        <v>2884</v>
      </c>
      <c r="AH2780" s="223">
        <v>43446</v>
      </c>
      <c r="AI2780" s="220" t="s">
        <v>4932</v>
      </c>
      <c r="AJ2780" s="151" t="str">
        <f t="shared" si="43"/>
        <v>FS</v>
      </c>
      <c r="AK2780" s="151" t="b">
        <f>ISNUMBER(SEARCH("IRT",Table1[[#This Row],[Current_Status]]))</f>
        <v>0</v>
      </c>
      <c r="AL2780" s="152">
        <f>YEAR(Table1[[#This Row],[Project_Initiated]])</f>
        <v>2018</v>
      </c>
      <c r="AM2780" s="87">
        <v>43815</v>
      </c>
      <c r="AN2780" s="87" t="str">
        <f>IF(AND(Table1[[#This Row],[Completed Date]]&gt;="07/01/2019"+0,Table1[[#This Row],[Completed Date]]&lt;="6/30/2020"+0),"FY 19-20",IF(AND(Table1[[#This Row],[Completed Date]]&gt;="07/01/2018"+0,Table1[[#This Row],[Completed Date]]&lt;="6/30/2019"+0),"FY 18-19",""))</f>
        <v>FY 18-19</v>
      </c>
      <c r="AO2780" s="152" t="str">
        <f>IFERROR(FIND("R",Table1[[#This Row],[FS_Priority]]),"")</f>
        <v/>
      </c>
    </row>
    <row r="2781" spans="1:41" x14ac:dyDescent="0.25">
      <c r="A2781" s="220" t="s">
        <v>385</v>
      </c>
      <c r="B2781" s="220" t="s">
        <v>295</v>
      </c>
      <c r="C2781" s="220" t="s">
        <v>385</v>
      </c>
      <c r="D2781" s="221" t="b">
        <v>0</v>
      </c>
      <c r="E2781" s="220" t="s">
        <v>141</v>
      </c>
      <c r="F2781" s="220" t="s">
        <v>3404</v>
      </c>
      <c r="G2781" s="220" t="s">
        <v>295</v>
      </c>
      <c r="H2781" s="220" t="s">
        <v>549</v>
      </c>
      <c r="I2781" s="220" t="s">
        <v>4000</v>
      </c>
      <c r="J2781" s="220" t="s">
        <v>2838</v>
      </c>
      <c r="K2781" s="220" t="s">
        <v>3951</v>
      </c>
      <c r="L2781" s="220" t="s">
        <v>381</v>
      </c>
      <c r="M2781" s="220" t="s">
        <v>3957</v>
      </c>
      <c r="N2781" s="220" t="s">
        <v>295</v>
      </c>
      <c r="O2781" s="220" t="s">
        <v>243</v>
      </c>
      <c r="Q2781" s="220" t="s">
        <v>311</v>
      </c>
      <c r="R2781" s="220" t="s">
        <v>295</v>
      </c>
      <c r="S2781" s="221" t="b">
        <v>0</v>
      </c>
      <c r="V2781" s="222">
        <v>43339</v>
      </c>
      <c r="W2781" s="220" t="s">
        <v>295</v>
      </c>
      <c r="X2781"/>
      <c r="Z2781" s="220" t="s">
        <v>295</v>
      </c>
      <c r="AC2781" s="220" t="s">
        <v>624</v>
      </c>
      <c r="AE2781" s="220" t="s">
        <v>243</v>
      </c>
      <c r="AF2781" s="220" t="s">
        <v>295</v>
      </c>
      <c r="AG2781" s="220" t="s">
        <v>624</v>
      </c>
      <c r="AH2781" s="222">
        <v>43412</v>
      </c>
      <c r="AI2781" s="220" t="s">
        <v>4932</v>
      </c>
      <c r="AJ2781" s="151" t="str">
        <f t="shared" si="43"/>
        <v>FS</v>
      </c>
      <c r="AK2781" s="151" t="b">
        <f>ISNUMBER(SEARCH("IRT",Table1[[#This Row],[Current_Status]]))</f>
        <v>0</v>
      </c>
      <c r="AL2781" s="152">
        <f>YEAR(Table1[[#This Row],[Project_Initiated]])</f>
        <v>2018</v>
      </c>
      <c r="AM2781" s="87">
        <v>43815</v>
      </c>
      <c r="AN2781" s="87" t="str">
        <f>IF(AND(Table1[[#This Row],[Completed Date]]&gt;="07/01/2019"+0,Table1[[#This Row],[Completed Date]]&lt;="6/30/2020"+0),"FY 19-20",IF(AND(Table1[[#This Row],[Completed Date]]&gt;="07/01/2018"+0,Table1[[#This Row],[Completed Date]]&lt;="6/30/2019"+0),"FY 18-19",""))</f>
        <v>FY 18-19</v>
      </c>
      <c r="AO2781" s="152" t="str">
        <f>IFERROR(FIND("R",Table1[[#This Row],[FS_Priority]]),"")</f>
        <v/>
      </c>
    </row>
    <row r="2782" spans="1:41" x14ac:dyDescent="0.25">
      <c r="A2782" s="220" t="s">
        <v>485</v>
      </c>
      <c r="B2782" s="220" t="s">
        <v>295</v>
      </c>
      <c r="C2782" s="220" t="s">
        <v>485</v>
      </c>
      <c r="D2782" s="221" t="b">
        <v>0</v>
      </c>
      <c r="E2782" s="220" t="s">
        <v>482</v>
      </c>
      <c r="F2782" s="220" t="s">
        <v>3565</v>
      </c>
      <c r="G2782" s="220" t="s">
        <v>295</v>
      </c>
      <c r="H2782" s="220" t="s">
        <v>537</v>
      </c>
      <c r="I2782" s="220" t="s">
        <v>4163</v>
      </c>
      <c r="J2782" s="220" t="s">
        <v>2838</v>
      </c>
      <c r="K2782" s="220" t="s">
        <v>4158</v>
      </c>
      <c r="L2782" s="220" t="s">
        <v>483</v>
      </c>
      <c r="M2782" s="220" t="s">
        <v>4159</v>
      </c>
      <c r="N2782" s="220" t="s">
        <v>295</v>
      </c>
      <c r="O2782" s="220" t="s">
        <v>263</v>
      </c>
      <c r="Q2782" s="220" t="s">
        <v>264</v>
      </c>
      <c r="R2782" s="220" t="s">
        <v>295</v>
      </c>
      <c r="S2782" s="221" t="b">
        <v>0</v>
      </c>
      <c r="V2782" s="222">
        <v>43339</v>
      </c>
      <c r="W2782" s="220" t="s">
        <v>295</v>
      </c>
      <c r="X2782"/>
      <c r="Z2782" s="220" t="s">
        <v>295</v>
      </c>
      <c r="AC2782" s="220" t="s">
        <v>3121</v>
      </c>
      <c r="AD2782" s="223">
        <v>43361</v>
      </c>
      <c r="AE2782" s="220" t="s">
        <v>257</v>
      </c>
      <c r="AF2782" s="220" t="s">
        <v>5122</v>
      </c>
      <c r="AG2782" s="220" t="s">
        <v>2884</v>
      </c>
      <c r="AH2782" s="222">
        <v>43570</v>
      </c>
      <c r="AI2782" s="220" t="s">
        <v>4932</v>
      </c>
      <c r="AJ2782" s="151" t="str">
        <f t="shared" si="43"/>
        <v>FS</v>
      </c>
      <c r="AK2782" s="151" t="b">
        <f>ISNUMBER(SEARCH("IRT",Table1[[#This Row],[Current_Status]]))</f>
        <v>0</v>
      </c>
      <c r="AL2782" s="152">
        <f>YEAR(Table1[[#This Row],[Project_Initiated]])</f>
        <v>2018</v>
      </c>
      <c r="AM2782" s="87">
        <v>43815</v>
      </c>
      <c r="AN2782" s="87" t="str">
        <f>IF(AND(Table1[[#This Row],[Completed Date]]&gt;="07/01/2019"+0,Table1[[#This Row],[Completed Date]]&lt;="6/30/2020"+0),"FY 19-20",IF(AND(Table1[[#This Row],[Completed Date]]&gt;="07/01/2018"+0,Table1[[#This Row],[Completed Date]]&lt;="6/30/2019"+0),"FY 18-19",""))</f>
        <v>FY 18-19</v>
      </c>
      <c r="AO2782" s="152" t="str">
        <f>IFERROR(FIND("R",Table1[[#This Row],[FS_Priority]]),"")</f>
        <v/>
      </c>
    </row>
    <row r="2783" spans="1:41" x14ac:dyDescent="0.25">
      <c r="A2783" s="220" t="s">
        <v>382</v>
      </c>
      <c r="B2783" s="220" t="s">
        <v>295</v>
      </c>
      <c r="C2783" s="220" t="s">
        <v>382</v>
      </c>
      <c r="D2783" s="221" t="b">
        <v>0</v>
      </c>
      <c r="E2783" s="220" t="s">
        <v>141</v>
      </c>
      <c r="F2783" s="220" t="s">
        <v>3387</v>
      </c>
      <c r="G2783" s="220" t="s">
        <v>295</v>
      </c>
      <c r="H2783" s="220" t="s">
        <v>256</v>
      </c>
      <c r="I2783" s="220" t="s">
        <v>3987</v>
      </c>
      <c r="J2783" s="220" t="s">
        <v>2838</v>
      </c>
      <c r="K2783" s="220" t="s">
        <v>3951</v>
      </c>
      <c r="L2783" s="220" t="s">
        <v>381</v>
      </c>
      <c r="M2783" s="220" t="s">
        <v>3988</v>
      </c>
      <c r="N2783" s="220" t="s">
        <v>295</v>
      </c>
      <c r="O2783" s="220" t="s">
        <v>263</v>
      </c>
      <c r="Q2783" s="220" t="s">
        <v>302</v>
      </c>
      <c r="R2783" s="220" t="s">
        <v>295</v>
      </c>
      <c r="S2783" s="221" t="b">
        <v>0</v>
      </c>
      <c r="V2783" s="222">
        <v>43340</v>
      </c>
      <c r="W2783" s="220" t="s">
        <v>295</v>
      </c>
      <c r="X2783"/>
      <c r="Z2783" s="220" t="s">
        <v>295</v>
      </c>
      <c r="AC2783" s="220" t="s">
        <v>2872</v>
      </c>
      <c r="AE2783" s="220" t="s">
        <v>257</v>
      </c>
      <c r="AF2783" s="220" t="s">
        <v>295</v>
      </c>
      <c r="AG2783" s="220" t="s">
        <v>2884</v>
      </c>
      <c r="AH2783" s="222">
        <v>43448</v>
      </c>
      <c r="AI2783" s="220" t="s">
        <v>4932</v>
      </c>
      <c r="AJ2783" s="151" t="str">
        <f t="shared" si="43"/>
        <v>FS</v>
      </c>
      <c r="AK2783" s="151" t="b">
        <f>ISNUMBER(SEARCH("IRT",Table1[[#This Row],[Current_Status]]))</f>
        <v>0</v>
      </c>
      <c r="AL2783" s="152">
        <f>YEAR(Table1[[#This Row],[Project_Initiated]])</f>
        <v>2018</v>
      </c>
      <c r="AM2783" s="87">
        <v>43815</v>
      </c>
      <c r="AN2783" s="87" t="str">
        <f>IF(AND(Table1[[#This Row],[Completed Date]]&gt;="07/01/2019"+0,Table1[[#This Row],[Completed Date]]&lt;="6/30/2020"+0),"FY 19-20",IF(AND(Table1[[#This Row],[Completed Date]]&gt;="07/01/2018"+0,Table1[[#This Row],[Completed Date]]&lt;="6/30/2019"+0),"FY 18-19",""))</f>
        <v>FY 18-19</v>
      </c>
      <c r="AO2783" s="152" t="str">
        <f>IFERROR(FIND("R",Table1[[#This Row],[FS_Priority]]),"")</f>
        <v/>
      </c>
    </row>
    <row r="2784" spans="1:41" x14ac:dyDescent="0.25">
      <c r="A2784" s="220" t="s">
        <v>386</v>
      </c>
      <c r="B2784" s="220" t="s">
        <v>295</v>
      </c>
      <c r="C2784" s="220" t="s">
        <v>386</v>
      </c>
      <c r="D2784" s="221" t="b">
        <v>0</v>
      </c>
      <c r="E2784" s="220" t="s">
        <v>141</v>
      </c>
      <c r="F2784" s="220" t="s">
        <v>3405</v>
      </c>
      <c r="G2784" s="220" t="s">
        <v>295</v>
      </c>
      <c r="H2784" s="220" t="s">
        <v>548</v>
      </c>
      <c r="I2784" s="220" t="s">
        <v>4001</v>
      </c>
      <c r="J2784" s="220" t="s">
        <v>2838</v>
      </c>
      <c r="K2784" s="220" t="s">
        <v>3951</v>
      </c>
      <c r="L2784" s="220" t="s">
        <v>381</v>
      </c>
      <c r="M2784" s="220" t="s">
        <v>3986</v>
      </c>
      <c r="N2784" s="220" t="s">
        <v>295</v>
      </c>
      <c r="O2784" s="220" t="s">
        <v>243</v>
      </c>
      <c r="Q2784" s="220" t="s">
        <v>313</v>
      </c>
      <c r="R2784" s="220" t="s">
        <v>295</v>
      </c>
      <c r="S2784" s="221" t="b">
        <v>0</v>
      </c>
      <c r="V2784" s="222">
        <v>43340</v>
      </c>
      <c r="W2784" s="220" t="s">
        <v>295</v>
      </c>
      <c r="X2784"/>
      <c r="Z2784" s="220" t="s">
        <v>295</v>
      </c>
      <c r="AC2784" s="220" t="s">
        <v>624</v>
      </c>
      <c r="AE2784" s="220" t="s">
        <v>243</v>
      </c>
      <c r="AF2784" s="220" t="s">
        <v>295</v>
      </c>
      <c r="AG2784" s="220" t="s">
        <v>624</v>
      </c>
      <c r="AH2784" s="222">
        <v>43412</v>
      </c>
      <c r="AI2784" s="220" t="s">
        <v>4932</v>
      </c>
      <c r="AJ2784" s="151" t="str">
        <f t="shared" si="43"/>
        <v>FS</v>
      </c>
      <c r="AK2784" s="151" t="b">
        <f>ISNUMBER(SEARCH("IRT",Table1[[#This Row],[Current_Status]]))</f>
        <v>0</v>
      </c>
      <c r="AL2784" s="152">
        <f>YEAR(Table1[[#This Row],[Project_Initiated]])</f>
        <v>2018</v>
      </c>
      <c r="AM2784" s="87">
        <v>43815</v>
      </c>
      <c r="AN2784" s="87" t="str">
        <f>IF(AND(Table1[[#This Row],[Completed Date]]&gt;="07/01/2019"+0,Table1[[#This Row],[Completed Date]]&lt;="6/30/2020"+0),"FY 19-20",IF(AND(Table1[[#This Row],[Completed Date]]&gt;="07/01/2018"+0,Table1[[#This Row],[Completed Date]]&lt;="6/30/2019"+0),"FY 18-19",""))</f>
        <v>FY 18-19</v>
      </c>
      <c r="AO2784" s="152" t="str">
        <f>IFERROR(FIND("R",Table1[[#This Row],[FS_Priority]]),"")</f>
        <v/>
      </c>
    </row>
    <row r="2785" spans="1:41" x14ac:dyDescent="0.25">
      <c r="A2785" s="220" t="s">
        <v>998</v>
      </c>
      <c r="B2785" s="220" t="s">
        <v>295</v>
      </c>
      <c r="C2785" s="220" t="s">
        <v>998</v>
      </c>
      <c r="D2785" s="221" t="b">
        <v>0</v>
      </c>
      <c r="E2785" s="220" t="s">
        <v>4804</v>
      </c>
      <c r="F2785" s="220" t="s">
        <v>3271</v>
      </c>
      <c r="G2785" s="220" t="s">
        <v>295</v>
      </c>
      <c r="H2785" s="220" t="s">
        <v>540</v>
      </c>
      <c r="I2785" s="220" t="s">
        <v>295</v>
      </c>
      <c r="J2785" s="220" t="s">
        <v>2838</v>
      </c>
      <c r="K2785" s="220" t="s">
        <v>3793</v>
      </c>
      <c r="L2785" s="220" t="s">
        <v>332</v>
      </c>
      <c r="M2785" s="220" t="s">
        <v>3796</v>
      </c>
      <c r="N2785" s="220" t="s">
        <v>295</v>
      </c>
      <c r="O2785" s="220" t="s">
        <v>243</v>
      </c>
      <c r="Q2785" s="220" t="s">
        <v>295</v>
      </c>
      <c r="R2785" s="220" t="s">
        <v>295</v>
      </c>
      <c r="S2785" s="221" t="b">
        <v>0</v>
      </c>
      <c r="V2785" s="222">
        <v>43375</v>
      </c>
      <c r="W2785" s="220" t="s">
        <v>295</v>
      </c>
      <c r="X2785"/>
      <c r="Z2785" s="220" t="s">
        <v>295</v>
      </c>
      <c r="AC2785" s="220" t="s">
        <v>624</v>
      </c>
      <c r="AE2785" s="220" t="s">
        <v>243</v>
      </c>
      <c r="AF2785" s="220" t="s">
        <v>295</v>
      </c>
      <c r="AG2785" s="220" t="s">
        <v>624</v>
      </c>
      <c r="AH2785" s="223">
        <v>43374</v>
      </c>
      <c r="AI2785" s="220" t="s">
        <v>4937</v>
      </c>
      <c r="AJ2785" s="151" t="str">
        <f t="shared" si="43"/>
        <v>FS</v>
      </c>
      <c r="AK2785" s="151" t="b">
        <f>ISNUMBER(SEARCH("IRT",Table1[[#This Row],[Current_Status]]))</f>
        <v>0</v>
      </c>
      <c r="AL2785" s="152">
        <f>YEAR(Table1[[#This Row],[Project_Initiated]])</f>
        <v>2018</v>
      </c>
      <c r="AM2785" s="87">
        <v>43815</v>
      </c>
      <c r="AN2785" s="87" t="str">
        <f>IF(AND(Table1[[#This Row],[Completed Date]]&gt;="07/01/2019"+0,Table1[[#This Row],[Completed Date]]&lt;="6/30/2020"+0),"FY 19-20",IF(AND(Table1[[#This Row],[Completed Date]]&gt;="07/01/2018"+0,Table1[[#This Row],[Completed Date]]&lt;="6/30/2019"+0),"FY 18-19",""))</f>
        <v>FY 18-19</v>
      </c>
      <c r="AO2785" s="152" t="str">
        <f>IFERROR(FIND("R",Table1[[#This Row],[FS_Priority]]),"")</f>
        <v/>
      </c>
    </row>
    <row r="2786" spans="1:41" x14ac:dyDescent="0.25">
      <c r="A2786" s="220" t="s">
        <v>341</v>
      </c>
      <c r="B2786" s="220" t="s">
        <v>295</v>
      </c>
      <c r="C2786" s="220" t="s">
        <v>341</v>
      </c>
      <c r="D2786" s="221" t="b">
        <v>0</v>
      </c>
      <c r="E2786" s="220" t="s">
        <v>4804</v>
      </c>
      <c r="F2786" s="220" t="s">
        <v>3281</v>
      </c>
      <c r="G2786" s="220" t="s">
        <v>295</v>
      </c>
      <c r="H2786" s="220" t="s">
        <v>540</v>
      </c>
      <c r="I2786" s="220" t="s">
        <v>295</v>
      </c>
      <c r="J2786" s="220" t="s">
        <v>2838</v>
      </c>
      <c r="K2786" s="220" t="s">
        <v>3793</v>
      </c>
      <c r="L2786" s="220" t="s">
        <v>332</v>
      </c>
      <c r="M2786" s="220" t="s">
        <v>3810</v>
      </c>
      <c r="N2786" s="220" t="s">
        <v>295</v>
      </c>
      <c r="O2786" s="220" t="s">
        <v>243</v>
      </c>
      <c r="Q2786" s="220" t="s">
        <v>264</v>
      </c>
      <c r="R2786" s="220" t="s">
        <v>295</v>
      </c>
      <c r="S2786" s="221" t="b">
        <v>0</v>
      </c>
      <c r="V2786" s="222">
        <v>43340</v>
      </c>
      <c r="W2786" s="220" t="s">
        <v>295</v>
      </c>
      <c r="X2786"/>
      <c r="Z2786" s="220" t="s">
        <v>295</v>
      </c>
      <c r="AC2786" s="220" t="s">
        <v>3163</v>
      </c>
      <c r="AE2786" s="220" t="s">
        <v>243</v>
      </c>
      <c r="AF2786" s="220" t="s">
        <v>295</v>
      </c>
      <c r="AG2786" s="220" t="s">
        <v>624</v>
      </c>
      <c r="AH2786" s="222">
        <v>43592</v>
      </c>
      <c r="AI2786" s="220" t="s">
        <v>4932</v>
      </c>
      <c r="AJ2786" s="151" t="str">
        <f t="shared" si="43"/>
        <v>FS</v>
      </c>
      <c r="AK2786" s="151" t="b">
        <f>ISNUMBER(SEARCH("IRT",Table1[[#This Row],[Current_Status]]))</f>
        <v>0</v>
      </c>
      <c r="AL2786" s="152">
        <f>YEAR(Table1[[#This Row],[Project_Initiated]])</f>
        <v>2018</v>
      </c>
      <c r="AM2786" s="87">
        <v>43815</v>
      </c>
      <c r="AN2786" s="87" t="str">
        <f>IF(AND(Table1[[#This Row],[Completed Date]]&gt;="07/01/2019"+0,Table1[[#This Row],[Completed Date]]&lt;="6/30/2020"+0),"FY 19-20",IF(AND(Table1[[#This Row],[Completed Date]]&gt;="07/01/2018"+0,Table1[[#This Row],[Completed Date]]&lt;="6/30/2019"+0),"FY 18-19",""))</f>
        <v>FY 18-19</v>
      </c>
      <c r="AO2786" s="152" t="str">
        <f>IFERROR(FIND("R",Table1[[#This Row],[FS_Priority]]),"")</f>
        <v/>
      </c>
    </row>
    <row r="2787" spans="1:41" x14ac:dyDescent="0.25">
      <c r="A2787" s="220" t="s">
        <v>498</v>
      </c>
      <c r="B2787" s="220" t="s">
        <v>295</v>
      </c>
      <c r="C2787" s="220" t="s">
        <v>498</v>
      </c>
      <c r="D2787" s="221" t="b">
        <v>0</v>
      </c>
      <c r="E2787" s="220" t="s">
        <v>215</v>
      </c>
      <c r="F2787" s="220" t="s">
        <v>3634</v>
      </c>
      <c r="G2787" s="220" t="s">
        <v>403</v>
      </c>
      <c r="H2787" s="220" t="s">
        <v>2498</v>
      </c>
      <c r="I2787" s="220" t="s">
        <v>4262</v>
      </c>
      <c r="J2787" s="220" t="s">
        <v>2852</v>
      </c>
      <c r="K2787" s="220" t="s">
        <v>4842</v>
      </c>
      <c r="L2787" s="220" t="s">
        <v>518</v>
      </c>
      <c r="M2787" s="220" t="s">
        <v>4256</v>
      </c>
      <c r="N2787" s="220" t="s">
        <v>295</v>
      </c>
      <c r="O2787" s="220" t="s">
        <v>263</v>
      </c>
      <c r="Q2787" s="220" t="s">
        <v>264</v>
      </c>
      <c r="R2787" s="220" t="s">
        <v>295</v>
      </c>
      <c r="S2787" s="221" t="b">
        <v>0</v>
      </c>
      <c r="V2787" s="222">
        <v>43340</v>
      </c>
      <c r="W2787" s="220" t="s">
        <v>295</v>
      </c>
      <c r="X2787"/>
      <c r="Z2787" s="220" t="s">
        <v>295</v>
      </c>
      <c r="AC2787" s="220" t="s">
        <v>295</v>
      </c>
      <c r="AD2787" s="222">
        <v>43370</v>
      </c>
      <c r="AE2787" s="220" t="s">
        <v>257</v>
      </c>
      <c r="AF2787" s="220" t="s">
        <v>295</v>
      </c>
      <c r="AG2787" s="220" t="s">
        <v>2884</v>
      </c>
      <c r="AH2787" s="167"/>
      <c r="AI2787" s="220" t="s">
        <v>4932</v>
      </c>
      <c r="AJ2787" s="151" t="str">
        <f t="shared" si="43"/>
        <v>FS</v>
      </c>
      <c r="AK2787" s="151" t="b">
        <f>ISNUMBER(SEARCH("IRT",Table1[[#This Row],[Current_Status]]))</f>
        <v>0</v>
      </c>
      <c r="AL2787" s="152">
        <f>YEAR(Table1[[#This Row],[Project_Initiated]])</f>
        <v>2018</v>
      </c>
      <c r="AM2787" s="87">
        <v>43815</v>
      </c>
      <c r="AN2787" s="87" t="str">
        <f>IF(AND(Table1[[#This Row],[Completed Date]]&gt;="07/01/2019"+0,Table1[[#This Row],[Completed Date]]&lt;="6/30/2020"+0),"FY 19-20",IF(AND(Table1[[#This Row],[Completed Date]]&gt;="07/01/2018"+0,Table1[[#This Row],[Completed Date]]&lt;="6/30/2019"+0),"FY 18-19",""))</f>
        <v/>
      </c>
      <c r="AO2787" s="152" t="str">
        <f>IFERROR(FIND("R",Table1[[#This Row],[FS_Priority]]),"")</f>
        <v/>
      </c>
    </row>
    <row r="2788" spans="1:41" x14ac:dyDescent="0.25">
      <c r="A2788" s="220" t="s">
        <v>999</v>
      </c>
      <c r="B2788" s="220" t="s">
        <v>295</v>
      </c>
      <c r="C2788" s="220" t="s">
        <v>999</v>
      </c>
      <c r="D2788" s="221" t="b">
        <v>0</v>
      </c>
      <c r="E2788" s="220" t="s">
        <v>141</v>
      </c>
      <c r="F2788" s="220" t="s">
        <v>3438</v>
      </c>
      <c r="G2788" s="220" t="s">
        <v>295</v>
      </c>
      <c r="H2788" s="220" t="s">
        <v>549</v>
      </c>
      <c r="I2788" s="220" t="s">
        <v>4021</v>
      </c>
      <c r="J2788" s="220" t="s">
        <v>2854</v>
      </c>
      <c r="K2788" s="220" t="s">
        <v>3951</v>
      </c>
      <c r="L2788" s="220" t="s">
        <v>381</v>
      </c>
      <c r="M2788" s="220" t="s">
        <v>4025</v>
      </c>
      <c r="N2788" s="220" t="s">
        <v>295</v>
      </c>
      <c r="O2788" s="220" t="s">
        <v>243</v>
      </c>
      <c r="Q2788" s="220" t="s">
        <v>574</v>
      </c>
      <c r="R2788" s="220" t="s">
        <v>295</v>
      </c>
      <c r="S2788" s="221" t="b">
        <v>0</v>
      </c>
      <c r="V2788" s="222">
        <v>43340</v>
      </c>
      <c r="W2788" s="220" t="s">
        <v>295</v>
      </c>
      <c r="X2788"/>
      <c r="Z2788" s="220" t="s">
        <v>295</v>
      </c>
      <c r="AC2788" s="220" t="s">
        <v>295</v>
      </c>
      <c r="AE2788" s="220" t="s">
        <v>243</v>
      </c>
      <c r="AF2788" s="220" t="s">
        <v>295</v>
      </c>
      <c r="AG2788" s="220" t="s">
        <v>295</v>
      </c>
      <c r="AH2788" s="222">
        <v>43374</v>
      </c>
      <c r="AI2788" s="220" t="s">
        <v>4932</v>
      </c>
      <c r="AJ2788" s="151" t="str">
        <f t="shared" si="43"/>
        <v>FS</v>
      </c>
      <c r="AK2788" s="151" t="b">
        <f>ISNUMBER(SEARCH("IRT",Table1[[#This Row],[Current_Status]]))</f>
        <v>0</v>
      </c>
      <c r="AL2788" s="152">
        <f>YEAR(Table1[[#This Row],[Project_Initiated]])</f>
        <v>2018</v>
      </c>
      <c r="AM2788" s="87">
        <v>43815</v>
      </c>
      <c r="AN2788" s="87" t="str">
        <f>IF(AND(Table1[[#This Row],[Completed Date]]&gt;="07/01/2019"+0,Table1[[#This Row],[Completed Date]]&lt;="6/30/2020"+0),"FY 19-20",IF(AND(Table1[[#This Row],[Completed Date]]&gt;="07/01/2018"+0,Table1[[#This Row],[Completed Date]]&lt;="6/30/2019"+0),"FY 18-19",""))</f>
        <v>FY 18-19</v>
      </c>
      <c r="AO2788" s="152" t="str">
        <f>IFERROR(FIND("R",Table1[[#This Row],[FS_Priority]]),"")</f>
        <v/>
      </c>
    </row>
    <row r="2789" spans="1:41" x14ac:dyDescent="0.25">
      <c r="A2789" s="220" t="s">
        <v>340</v>
      </c>
      <c r="B2789" s="220" t="s">
        <v>295</v>
      </c>
      <c r="C2789" s="220" t="s">
        <v>340</v>
      </c>
      <c r="D2789" s="221" t="b">
        <v>0</v>
      </c>
      <c r="E2789" s="220" t="s">
        <v>4804</v>
      </c>
      <c r="F2789" s="220" t="s">
        <v>3280</v>
      </c>
      <c r="G2789" s="220" t="s">
        <v>295</v>
      </c>
      <c r="H2789" s="220" t="s">
        <v>538</v>
      </c>
      <c r="I2789" s="220" t="s">
        <v>3808</v>
      </c>
      <c r="J2789" s="220" t="s">
        <v>2838</v>
      </c>
      <c r="K2789" s="220" t="s">
        <v>3793</v>
      </c>
      <c r="L2789" s="220" t="s">
        <v>332</v>
      </c>
      <c r="M2789" s="220" t="s">
        <v>3809</v>
      </c>
      <c r="N2789" s="220" t="s">
        <v>295</v>
      </c>
      <c r="O2789" s="220" t="s">
        <v>619</v>
      </c>
      <c r="Q2789" s="220" t="s">
        <v>320</v>
      </c>
      <c r="R2789" s="220" t="s">
        <v>295</v>
      </c>
      <c r="S2789" s="221" t="b">
        <v>0</v>
      </c>
      <c r="V2789" s="222">
        <v>43329</v>
      </c>
      <c r="W2789" s="220" t="s">
        <v>295</v>
      </c>
      <c r="X2789"/>
      <c r="Z2789" s="220" t="s">
        <v>295</v>
      </c>
      <c r="AC2789" s="220" t="s">
        <v>3170</v>
      </c>
      <c r="AE2789" s="220" t="s">
        <v>257</v>
      </c>
      <c r="AF2789" s="220" t="s">
        <v>295</v>
      </c>
      <c r="AG2789" s="220" t="s">
        <v>2884</v>
      </c>
      <c r="AH2789" s="222">
        <v>43601</v>
      </c>
      <c r="AI2789" s="220" t="s">
        <v>4932</v>
      </c>
      <c r="AJ2789" s="151" t="str">
        <f t="shared" si="43"/>
        <v>FS</v>
      </c>
      <c r="AK2789" s="151" t="b">
        <f>ISNUMBER(SEARCH("IRT",Table1[[#This Row],[Current_Status]]))</f>
        <v>0</v>
      </c>
      <c r="AL2789" s="152">
        <f>YEAR(Table1[[#This Row],[Project_Initiated]])</f>
        <v>2018</v>
      </c>
      <c r="AM2789" s="87">
        <v>43815</v>
      </c>
      <c r="AN2789" s="87" t="str">
        <f>IF(AND(Table1[[#This Row],[Completed Date]]&gt;="07/01/2019"+0,Table1[[#This Row],[Completed Date]]&lt;="6/30/2020"+0),"FY 19-20",IF(AND(Table1[[#This Row],[Completed Date]]&gt;="07/01/2018"+0,Table1[[#This Row],[Completed Date]]&lt;="6/30/2019"+0),"FY 18-19",""))</f>
        <v>FY 18-19</v>
      </c>
      <c r="AO2789" s="152" t="str">
        <f>IFERROR(FIND("R",Table1[[#This Row],[FS_Priority]]),"")</f>
        <v/>
      </c>
    </row>
    <row r="2790" spans="1:41" x14ac:dyDescent="0.25">
      <c r="A2790" s="220" t="s">
        <v>486</v>
      </c>
      <c r="B2790" s="220" t="s">
        <v>295</v>
      </c>
      <c r="C2790" s="220" t="s">
        <v>486</v>
      </c>
      <c r="D2790" s="221" t="b">
        <v>0</v>
      </c>
      <c r="E2790" s="220" t="s">
        <v>482</v>
      </c>
      <c r="F2790" s="220" t="s">
        <v>3566</v>
      </c>
      <c r="G2790" s="220" t="s">
        <v>295</v>
      </c>
      <c r="H2790" s="220" t="s">
        <v>537</v>
      </c>
      <c r="I2790" s="220" t="s">
        <v>295</v>
      </c>
      <c r="J2790" s="220" t="s">
        <v>2838</v>
      </c>
      <c r="K2790" s="220" t="s">
        <v>4158</v>
      </c>
      <c r="L2790" s="220" t="s">
        <v>483</v>
      </c>
      <c r="M2790" s="220" t="s">
        <v>4159</v>
      </c>
      <c r="N2790" s="220" t="s">
        <v>295</v>
      </c>
      <c r="O2790" s="220" t="s">
        <v>263</v>
      </c>
      <c r="Q2790" s="220" t="s">
        <v>323</v>
      </c>
      <c r="R2790" s="220" t="s">
        <v>295</v>
      </c>
      <c r="S2790" s="221" t="b">
        <v>0</v>
      </c>
      <c r="V2790" s="222">
        <v>43341</v>
      </c>
      <c r="W2790" s="220" t="s">
        <v>295</v>
      </c>
      <c r="X2790"/>
      <c r="Z2790" s="220" t="s">
        <v>295</v>
      </c>
      <c r="AC2790" s="220" t="s">
        <v>3167</v>
      </c>
      <c r="AE2790" s="220" t="s">
        <v>257</v>
      </c>
      <c r="AF2790" s="220" t="s">
        <v>295</v>
      </c>
      <c r="AG2790" s="220" t="s">
        <v>2884</v>
      </c>
      <c r="AH2790" s="222">
        <v>43631</v>
      </c>
      <c r="AI2790" s="220" t="s">
        <v>4932</v>
      </c>
      <c r="AJ2790" s="151" t="str">
        <f t="shared" si="43"/>
        <v>FS</v>
      </c>
      <c r="AK2790" s="151" t="b">
        <f>ISNUMBER(SEARCH("IRT",Table1[[#This Row],[Current_Status]]))</f>
        <v>0</v>
      </c>
      <c r="AL2790" s="152">
        <f>YEAR(Table1[[#This Row],[Project_Initiated]])</f>
        <v>2018</v>
      </c>
      <c r="AM2790" s="87">
        <v>43815</v>
      </c>
      <c r="AN2790" s="87" t="str">
        <f>IF(AND(Table1[[#This Row],[Completed Date]]&gt;="07/01/2019"+0,Table1[[#This Row],[Completed Date]]&lt;="6/30/2020"+0),"FY 19-20",IF(AND(Table1[[#This Row],[Completed Date]]&gt;="07/01/2018"+0,Table1[[#This Row],[Completed Date]]&lt;="6/30/2019"+0),"FY 18-19",""))</f>
        <v>FY 18-19</v>
      </c>
      <c r="AO2790" s="152" t="str">
        <f>IFERROR(FIND("R",Table1[[#This Row],[FS_Priority]]),"")</f>
        <v/>
      </c>
    </row>
    <row r="2791" spans="1:41" x14ac:dyDescent="0.25">
      <c r="A2791" s="220" t="s">
        <v>1002</v>
      </c>
      <c r="B2791" s="220" t="s">
        <v>295</v>
      </c>
      <c r="C2791" s="220" t="s">
        <v>1002</v>
      </c>
      <c r="D2791" s="221" t="b">
        <v>0</v>
      </c>
      <c r="E2791" s="220" t="s">
        <v>151</v>
      </c>
      <c r="F2791" s="220" t="s">
        <v>3540</v>
      </c>
      <c r="G2791" s="220" t="s">
        <v>295</v>
      </c>
      <c r="H2791" s="220" t="s">
        <v>556</v>
      </c>
      <c r="I2791" s="220" t="s">
        <v>4125</v>
      </c>
      <c r="J2791" s="220" t="s">
        <v>2838</v>
      </c>
      <c r="K2791" s="220" t="s">
        <v>4035</v>
      </c>
      <c r="L2791" s="220" t="s">
        <v>153</v>
      </c>
      <c r="M2791" s="220" t="s">
        <v>4108</v>
      </c>
      <c r="N2791" s="220" t="s">
        <v>295</v>
      </c>
      <c r="O2791" s="220" t="s">
        <v>243</v>
      </c>
      <c r="Q2791" s="220" t="s">
        <v>327</v>
      </c>
      <c r="R2791" s="220" t="s">
        <v>295</v>
      </c>
      <c r="S2791" s="221" t="b">
        <v>1</v>
      </c>
      <c r="V2791" s="222">
        <v>43342</v>
      </c>
      <c r="W2791" s="220" t="s">
        <v>295</v>
      </c>
      <c r="X2791"/>
      <c r="Z2791" s="220" t="s">
        <v>295</v>
      </c>
      <c r="AC2791" s="220" t="s">
        <v>1003</v>
      </c>
      <c r="AE2791" s="220" t="s">
        <v>243</v>
      </c>
      <c r="AF2791" s="220" t="s">
        <v>295</v>
      </c>
      <c r="AG2791" s="220" t="s">
        <v>624</v>
      </c>
      <c r="AH2791" s="222">
        <v>43383</v>
      </c>
      <c r="AI2791" s="220" t="s">
        <v>4932</v>
      </c>
      <c r="AJ2791" s="151" t="str">
        <f t="shared" si="43"/>
        <v>FS</v>
      </c>
      <c r="AK2791" s="151" t="b">
        <f>ISNUMBER(SEARCH("IRT",Table1[[#This Row],[Current_Status]]))</f>
        <v>0</v>
      </c>
      <c r="AL2791" s="152">
        <f>YEAR(Table1[[#This Row],[Project_Initiated]])</f>
        <v>2018</v>
      </c>
      <c r="AM2791" s="87">
        <v>43815</v>
      </c>
      <c r="AN2791" s="87" t="str">
        <f>IF(AND(Table1[[#This Row],[Completed Date]]&gt;="07/01/2019"+0,Table1[[#This Row],[Completed Date]]&lt;="6/30/2020"+0),"FY 19-20",IF(AND(Table1[[#This Row],[Completed Date]]&gt;="07/01/2018"+0,Table1[[#This Row],[Completed Date]]&lt;="6/30/2019"+0),"FY 18-19",""))</f>
        <v>FY 18-19</v>
      </c>
      <c r="AO2791" s="152" t="str">
        <f>IFERROR(FIND("R",Table1[[#This Row],[FS_Priority]]),"")</f>
        <v/>
      </c>
    </row>
    <row r="2792" spans="1:41" x14ac:dyDescent="0.25">
      <c r="A2792" s="220" t="s">
        <v>464</v>
      </c>
      <c r="B2792" s="220" t="s">
        <v>295</v>
      </c>
      <c r="C2792" s="220" t="s">
        <v>464</v>
      </c>
      <c r="D2792" s="221" t="b">
        <v>0</v>
      </c>
      <c r="E2792" s="220" t="s">
        <v>151</v>
      </c>
      <c r="F2792" s="220" t="s">
        <v>3531</v>
      </c>
      <c r="G2792" s="220" t="s">
        <v>295</v>
      </c>
      <c r="H2792" s="220" t="s">
        <v>548</v>
      </c>
      <c r="I2792" s="220" t="s">
        <v>4116</v>
      </c>
      <c r="J2792" s="220" t="s">
        <v>2838</v>
      </c>
      <c r="K2792" s="220" t="s">
        <v>4035</v>
      </c>
      <c r="L2792" s="220" t="s">
        <v>153</v>
      </c>
      <c r="M2792" s="220" t="s">
        <v>4117</v>
      </c>
      <c r="N2792" s="220" t="s">
        <v>295</v>
      </c>
      <c r="O2792" s="220" t="s">
        <v>243</v>
      </c>
      <c r="Q2792" s="220" t="s">
        <v>465</v>
      </c>
      <c r="R2792" s="220" t="s">
        <v>295</v>
      </c>
      <c r="S2792" s="221" t="b">
        <v>0</v>
      </c>
      <c r="V2792" s="222">
        <v>43342</v>
      </c>
      <c r="W2792" s="220" t="s">
        <v>295</v>
      </c>
      <c r="X2792"/>
      <c r="Z2792" s="220" t="s">
        <v>295</v>
      </c>
      <c r="AC2792" s="220" t="s">
        <v>2890</v>
      </c>
      <c r="AD2792" s="167"/>
      <c r="AE2792" s="220" t="s">
        <v>243</v>
      </c>
      <c r="AF2792" s="220" t="s">
        <v>295</v>
      </c>
      <c r="AG2792" s="220" t="s">
        <v>624</v>
      </c>
      <c r="AH2792" s="222">
        <v>43476</v>
      </c>
      <c r="AI2792" s="220" t="s">
        <v>4932</v>
      </c>
      <c r="AJ2792" s="151" t="str">
        <f t="shared" si="43"/>
        <v>FS</v>
      </c>
      <c r="AK2792" s="151" t="b">
        <f>ISNUMBER(SEARCH("IRT",Table1[[#This Row],[Current_Status]]))</f>
        <v>0</v>
      </c>
      <c r="AL2792" s="152">
        <f>YEAR(Table1[[#This Row],[Project_Initiated]])</f>
        <v>2018</v>
      </c>
      <c r="AM2792" s="87">
        <v>43815</v>
      </c>
      <c r="AN2792" s="87" t="str">
        <f>IF(AND(Table1[[#This Row],[Completed Date]]&gt;="07/01/2019"+0,Table1[[#This Row],[Completed Date]]&lt;="6/30/2020"+0),"FY 19-20",IF(AND(Table1[[#This Row],[Completed Date]]&gt;="07/01/2018"+0,Table1[[#This Row],[Completed Date]]&lt;="6/30/2019"+0),"FY 18-19",""))</f>
        <v>FY 18-19</v>
      </c>
      <c r="AO2792" s="152" t="str">
        <f>IFERROR(FIND("R",Table1[[#This Row],[FS_Priority]]),"")</f>
        <v/>
      </c>
    </row>
    <row r="2793" spans="1:41" x14ac:dyDescent="0.25">
      <c r="A2793" s="220" t="s">
        <v>344</v>
      </c>
      <c r="B2793" s="220" t="s">
        <v>295</v>
      </c>
      <c r="C2793" s="220" t="s">
        <v>344</v>
      </c>
      <c r="D2793" s="221" t="b">
        <v>0</v>
      </c>
      <c r="E2793" s="220" t="s">
        <v>4804</v>
      </c>
      <c r="F2793" s="220" t="s">
        <v>3284</v>
      </c>
      <c r="G2793" s="220" t="s">
        <v>3171</v>
      </c>
      <c r="H2793" s="220" t="s">
        <v>547</v>
      </c>
      <c r="I2793" s="220" t="s">
        <v>3811</v>
      </c>
      <c r="J2793" s="220" t="s">
        <v>2838</v>
      </c>
      <c r="K2793" s="220" t="s">
        <v>3793</v>
      </c>
      <c r="L2793" s="220" t="s">
        <v>332</v>
      </c>
      <c r="M2793" s="220" t="s">
        <v>3796</v>
      </c>
      <c r="N2793" s="220" t="s">
        <v>295</v>
      </c>
      <c r="O2793" s="220" t="s">
        <v>619</v>
      </c>
      <c r="Q2793" s="220" t="s">
        <v>326</v>
      </c>
      <c r="R2793" s="220" t="s">
        <v>295</v>
      </c>
      <c r="S2793" s="221" t="b">
        <v>0</v>
      </c>
      <c r="V2793" s="222">
        <v>43347</v>
      </c>
      <c r="W2793" s="220" t="s">
        <v>295</v>
      </c>
      <c r="X2793"/>
      <c r="Z2793" s="220" t="s">
        <v>295</v>
      </c>
      <c r="AC2793" s="220" t="s">
        <v>4486</v>
      </c>
      <c r="AE2793" s="220" t="s">
        <v>257</v>
      </c>
      <c r="AF2793" s="220" t="s">
        <v>295</v>
      </c>
      <c r="AG2793" s="220" t="s">
        <v>2884</v>
      </c>
      <c r="AH2793" s="222">
        <v>43630</v>
      </c>
      <c r="AI2793" s="220" t="s">
        <v>4932</v>
      </c>
      <c r="AJ2793" s="151" t="str">
        <f t="shared" si="43"/>
        <v>FS</v>
      </c>
      <c r="AK2793" s="151" t="b">
        <f>ISNUMBER(SEARCH("IRT",Table1[[#This Row],[Current_Status]]))</f>
        <v>0</v>
      </c>
      <c r="AL2793" s="152">
        <f>YEAR(Table1[[#This Row],[Project_Initiated]])</f>
        <v>2018</v>
      </c>
      <c r="AM2793" s="87">
        <v>43815</v>
      </c>
      <c r="AN2793" s="87" t="str">
        <f>IF(AND(Table1[[#This Row],[Completed Date]]&gt;="07/01/2019"+0,Table1[[#This Row],[Completed Date]]&lt;="6/30/2020"+0),"FY 19-20",IF(AND(Table1[[#This Row],[Completed Date]]&gt;="07/01/2018"+0,Table1[[#This Row],[Completed Date]]&lt;="6/30/2019"+0),"FY 18-19",""))</f>
        <v>FY 18-19</v>
      </c>
      <c r="AO2793" s="152" t="str">
        <f>IFERROR(FIND("R",Table1[[#This Row],[FS_Priority]]),"")</f>
        <v/>
      </c>
    </row>
    <row r="2794" spans="1:41" x14ac:dyDescent="0.25">
      <c r="A2794" s="220" t="s">
        <v>338</v>
      </c>
      <c r="B2794" s="220" t="s">
        <v>295</v>
      </c>
      <c r="C2794" s="220" t="s">
        <v>338</v>
      </c>
      <c r="D2794" s="221" t="b">
        <v>0</v>
      </c>
      <c r="E2794" s="220" t="s">
        <v>4804</v>
      </c>
      <c r="F2794" s="220" t="s">
        <v>3278</v>
      </c>
      <c r="G2794" s="220" t="s">
        <v>304</v>
      </c>
      <c r="H2794" s="220" t="s">
        <v>356</v>
      </c>
      <c r="I2794" s="220" t="s">
        <v>3805</v>
      </c>
      <c r="J2794" s="220" t="s">
        <v>2851</v>
      </c>
      <c r="K2794" s="220" t="s">
        <v>3793</v>
      </c>
      <c r="L2794" s="220" t="s">
        <v>332</v>
      </c>
      <c r="M2794" s="220" t="s">
        <v>3806</v>
      </c>
      <c r="N2794" s="220" t="s">
        <v>295</v>
      </c>
      <c r="O2794" s="220" t="s">
        <v>295</v>
      </c>
      <c r="Q2794" s="220" t="s">
        <v>309</v>
      </c>
      <c r="R2794" s="220" t="s">
        <v>295</v>
      </c>
      <c r="S2794" s="221" t="b">
        <v>0</v>
      </c>
      <c r="V2794" s="222">
        <v>43347</v>
      </c>
      <c r="W2794" s="220" t="s">
        <v>295</v>
      </c>
      <c r="X2794"/>
      <c r="Z2794" s="220" t="s">
        <v>295</v>
      </c>
      <c r="AC2794" s="220" t="s">
        <v>295</v>
      </c>
      <c r="AE2794" s="220" t="s">
        <v>257</v>
      </c>
      <c r="AF2794" s="220" t="s">
        <v>295</v>
      </c>
      <c r="AG2794" s="220" t="s">
        <v>2884</v>
      </c>
      <c r="AH2794" s="223">
        <v>43367</v>
      </c>
      <c r="AI2794" s="220" t="s">
        <v>4932</v>
      </c>
      <c r="AJ2794" s="151" t="str">
        <f t="shared" si="43"/>
        <v>FS</v>
      </c>
      <c r="AK2794" s="151" t="b">
        <f>ISNUMBER(SEARCH("IRT",Table1[[#This Row],[Current_Status]]))</f>
        <v>0</v>
      </c>
      <c r="AL2794" s="152">
        <f>YEAR(Table1[[#This Row],[Project_Initiated]])</f>
        <v>2018</v>
      </c>
      <c r="AM2794" s="87">
        <v>43815</v>
      </c>
      <c r="AN2794" s="87" t="str">
        <f>IF(AND(Table1[[#This Row],[Completed Date]]&gt;="07/01/2019"+0,Table1[[#This Row],[Completed Date]]&lt;="6/30/2020"+0),"FY 19-20",IF(AND(Table1[[#This Row],[Completed Date]]&gt;="07/01/2018"+0,Table1[[#This Row],[Completed Date]]&lt;="6/30/2019"+0),"FY 18-19",""))</f>
        <v>FY 18-19</v>
      </c>
      <c r="AO2794" s="152" t="str">
        <f>IFERROR(FIND("R",Table1[[#This Row],[FS_Priority]]),"")</f>
        <v/>
      </c>
    </row>
    <row r="2795" spans="1:41" x14ac:dyDescent="0.25">
      <c r="A2795" s="220" t="s">
        <v>460</v>
      </c>
      <c r="B2795" s="220" t="s">
        <v>295</v>
      </c>
      <c r="C2795" s="220" t="s">
        <v>460</v>
      </c>
      <c r="D2795" s="221" t="b">
        <v>0</v>
      </c>
      <c r="E2795" s="220" t="s">
        <v>151</v>
      </c>
      <c r="F2795" s="220" t="s">
        <v>3552</v>
      </c>
      <c r="G2795" s="220" t="s">
        <v>295</v>
      </c>
      <c r="H2795" s="220" t="s">
        <v>525</v>
      </c>
      <c r="I2795" s="220" t="s">
        <v>4132</v>
      </c>
      <c r="J2795" s="220" t="s">
        <v>2851</v>
      </c>
      <c r="K2795" s="220" t="s">
        <v>4035</v>
      </c>
      <c r="L2795" s="220" t="s">
        <v>153</v>
      </c>
      <c r="M2795" s="220" t="s">
        <v>3907</v>
      </c>
      <c r="N2795" s="220" t="s">
        <v>295</v>
      </c>
      <c r="O2795" s="220" t="s">
        <v>243</v>
      </c>
      <c r="Q2795" s="220" t="s">
        <v>574</v>
      </c>
      <c r="R2795" s="220" t="s">
        <v>295</v>
      </c>
      <c r="S2795" s="221" t="b">
        <v>0</v>
      </c>
      <c r="V2795" s="222">
        <v>43347</v>
      </c>
      <c r="W2795" s="220" t="s">
        <v>295</v>
      </c>
      <c r="X2795"/>
      <c r="Z2795" s="220" t="s">
        <v>295</v>
      </c>
      <c r="AC2795" s="220" t="s">
        <v>4416</v>
      </c>
      <c r="AE2795" s="220" t="s">
        <v>243</v>
      </c>
      <c r="AF2795" s="220" t="s">
        <v>295</v>
      </c>
      <c r="AG2795" s="220" t="s">
        <v>624</v>
      </c>
      <c r="AH2795" s="222">
        <v>43362</v>
      </c>
      <c r="AI2795" s="220" t="s">
        <v>4932</v>
      </c>
      <c r="AJ2795" s="151" t="str">
        <f t="shared" si="43"/>
        <v>FS</v>
      </c>
      <c r="AK2795" s="151" t="b">
        <f>ISNUMBER(SEARCH("IRT",Table1[[#This Row],[Current_Status]]))</f>
        <v>0</v>
      </c>
      <c r="AL2795" s="152">
        <f>YEAR(Table1[[#This Row],[Project_Initiated]])</f>
        <v>2018</v>
      </c>
      <c r="AM2795" s="87">
        <v>43815</v>
      </c>
      <c r="AN2795" s="87" t="str">
        <f>IF(AND(Table1[[#This Row],[Completed Date]]&gt;="07/01/2019"+0,Table1[[#This Row],[Completed Date]]&lt;="6/30/2020"+0),"FY 19-20",IF(AND(Table1[[#This Row],[Completed Date]]&gt;="07/01/2018"+0,Table1[[#This Row],[Completed Date]]&lt;="6/30/2019"+0),"FY 18-19",""))</f>
        <v>FY 18-19</v>
      </c>
      <c r="AO2795" s="152" t="str">
        <f>IFERROR(FIND("R",Table1[[#This Row],[FS_Priority]]),"")</f>
        <v/>
      </c>
    </row>
    <row r="2796" spans="1:41" x14ac:dyDescent="0.25">
      <c r="A2796" s="220" t="s">
        <v>336</v>
      </c>
      <c r="B2796" s="220" t="s">
        <v>295</v>
      </c>
      <c r="C2796" s="220" t="s">
        <v>336</v>
      </c>
      <c r="D2796" s="221" t="b">
        <v>0</v>
      </c>
      <c r="E2796" s="220" t="s">
        <v>4804</v>
      </c>
      <c r="F2796" s="220" t="s">
        <v>3277</v>
      </c>
      <c r="G2796" s="220" t="s">
        <v>337</v>
      </c>
      <c r="H2796" s="220" t="s">
        <v>348</v>
      </c>
      <c r="I2796" s="220" t="s">
        <v>3804</v>
      </c>
      <c r="J2796" s="220" t="s">
        <v>2854</v>
      </c>
      <c r="K2796" s="220" t="s">
        <v>3793</v>
      </c>
      <c r="L2796" s="220" t="s">
        <v>332</v>
      </c>
      <c r="M2796" s="220" t="s">
        <v>3794</v>
      </c>
      <c r="N2796" s="220" t="s">
        <v>295</v>
      </c>
      <c r="O2796" s="220" t="s">
        <v>619</v>
      </c>
      <c r="Q2796" s="220" t="s">
        <v>307</v>
      </c>
      <c r="R2796" s="220" t="s">
        <v>295</v>
      </c>
      <c r="S2796" s="221" t="b">
        <v>0</v>
      </c>
      <c r="V2796" s="222">
        <v>43347</v>
      </c>
      <c r="W2796" s="220" t="s">
        <v>295</v>
      </c>
      <c r="X2796"/>
      <c r="Z2796" s="220" t="s">
        <v>295</v>
      </c>
      <c r="AC2796" s="220" t="s">
        <v>3094</v>
      </c>
      <c r="AD2796" s="222">
        <v>43405</v>
      </c>
      <c r="AE2796" s="220" t="s">
        <v>257</v>
      </c>
      <c r="AF2796" s="220" t="s">
        <v>295</v>
      </c>
      <c r="AG2796" s="220" t="s">
        <v>2884</v>
      </c>
      <c r="AH2796" s="223">
        <v>43559</v>
      </c>
      <c r="AI2796" s="220" t="s">
        <v>4932</v>
      </c>
      <c r="AJ2796" s="151" t="str">
        <f t="shared" si="43"/>
        <v>FS</v>
      </c>
      <c r="AK2796" s="151" t="b">
        <f>ISNUMBER(SEARCH("IRT",Table1[[#This Row],[Current_Status]]))</f>
        <v>0</v>
      </c>
      <c r="AL2796" s="152">
        <f>YEAR(Table1[[#This Row],[Project_Initiated]])</f>
        <v>2018</v>
      </c>
      <c r="AM2796" s="87">
        <v>43815</v>
      </c>
      <c r="AN2796" s="87" t="str">
        <f>IF(AND(Table1[[#This Row],[Completed Date]]&gt;="07/01/2019"+0,Table1[[#This Row],[Completed Date]]&lt;="6/30/2020"+0),"FY 19-20",IF(AND(Table1[[#This Row],[Completed Date]]&gt;="07/01/2018"+0,Table1[[#This Row],[Completed Date]]&lt;="6/30/2019"+0),"FY 18-19",""))</f>
        <v>FY 18-19</v>
      </c>
      <c r="AO2796" s="152" t="str">
        <f>IFERROR(FIND("R",Table1[[#This Row],[FS_Priority]]),"")</f>
        <v/>
      </c>
    </row>
    <row r="2797" spans="1:41" x14ac:dyDescent="0.25">
      <c r="A2797" s="220" t="s">
        <v>334</v>
      </c>
      <c r="B2797" s="220" t="s">
        <v>295</v>
      </c>
      <c r="C2797" s="220" t="s">
        <v>334</v>
      </c>
      <c r="D2797" s="221" t="b">
        <v>0</v>
      </c>
      <c r="E2797" s="220" t="s">
        <v>4804</v>
      </c>
      <c r="F2797" s="220" t="s">
        <v>3275</v>
      </c>
      <c r="G2797" s="220" t="s">
        <v>295</v>
      </c>
      <c r="H2797" s="220" t="s">
        <v>348</v>
      </c>
      <c r="I2797" s="220" t="s">
        <v>3804</v>
      </c>
      <c r="J2797" s="220" t="s">
        <v>2838</v>
      </c>
      <c r="K2797" s="220" t="s">
        <v>3793</v>
      </c>
      <c r="L2797" s="220" t="s">
        <v>332</v>
      </c>
      <c r="M2797" s="220" t="s">
        <v>3794</v>
      </c>
      <c r="N2797" s="220" t="s">
        <v>295</v>
      </c>
      <c r="O2797" s="220" t="s">
        <v>619</v>
      </c>
      <c r="Q2797" s="220" t="s">
        <v>305</v>
      </c>
      <c r="R2797" s="220" t="s">
        <v>295</v>
      </c>
      <c r="S2797" s="221" t="b">
        <v>0</v>
      </c>
      <c r="V2797" s="222">
        <v>43347</v>
      </c>
      <c r="W2797" s="220" t="s">
        <v>295</v>
      </c>
      <c r="X2797"/>
      <c r="Z2797" s="220" t="s">
        <v>295</v>
      </c>
      <c r="AC2797" s="220" t="s">
        <v>3093</v>
      </c>
      <c r="AD2797" s="223">
        <v>43405</v>
      </c>
      <c r="AE2797" s="220" t="s">
        <v>257</v>
      </c>
      <c r="AF2797" s="220" t="s">
        <v>295</v>
      </c>
      <c r="AG2797" s="220" t="s">
        <v>2884</v>
      </c>
      <c r="AH2797" s="223">
        <v>43559</v>
      </c>
      <c r="AI2797" s="220" t="s">
        <v>4932</v>
      </c>
      <c r="AJ2797" s="151" t="str">
        <f t="shared" si="43"/>
        <v>FS</v>
      </c>
      <c r="AK2797" s="151" t="b">
        <f>ISNUMBER(SEARCH("IRT",Table1[[#This Row],[Current_Status]]))</f>
        <v>0</v>
      </c>
      <c r="AL2797" s="152">
        <f>YEAR(Table1[[#This Row],[Project_Initiated]])</f>
        <v>2018</v>
      </c>
      <c r="AM2797" s="87">
        <v>43815</v>
      </c>
      <c r="AN2797" s="87" t="str">
        <f>IF(AND(Table1[[#This Row],[Completed Date]]&gt;="07/01/2019"+0,Table1[[#This Row],[Completed Date]]&lt;="6/30/2020"+0),"FY 19-20",IF(AND(Table1[[#This Row],[Completed Date]]&gt;="07/01/2018"+0,Table1[[#This Row],[Completed Date]]&lt;="6/30/2019"+0),"FY 18-19",""))</f>
        <v>FY 18-19</v>
      </c>
      <c r="AO2797" s="152" t="str">
        <f>IFERROR(FIND("R",Table1[[#This Row],[FS_Priority]]),"")</f>
        <v/>
      </c>
    </row>
    <row r="2798" spans="1:41" x14ac:dyDescent="0.25">
      <c r="A2798" s="220" t="s">
        <v>484</v>
      </c>
      <c r="B2798" s="220" t="s">
        <v>295</v>
      </c>
      <c r="C2798" s="220" t="s">
        <v>484</v>
      </c>
      <c r="D2798" s="221" t="b">
        <v>0</v>
      </c>
      <c r="E2798" s="220" t="s">
        <v>482</v>
      </c>
      <c r="F2798" s="220" t="s">
        <v>3563</v>
      </c>
      <c r="G2798" s="220" t="s">
        <v>295</v>
      </c>
      <c r="H2798" s="220" t="s">
        <v>537</v>
      </c>
      <c r="I2798" s="220" t="s">
        <v>4118</v>
      </c>
      <c r="J2798" s="220" t="s">
        <v>2838</v>
      </c>
      <c r="K2798" s="220" t="s">
        <v>4158</v>
      </c>
      <c r="L2798" s="220" t="s">
        <v>483</v>
      </c>
      <c r="M2798" s="220" t="s">
        <v>4159</v>
      </c>
      <c r="N2798" s="220" t="s">
        <v>295</v>
      </c>
      <c r="O2798" s="220" t="s">
        <v>263</v>
      </c>
      <c r="Q2798" s="220" t="s">
        <v>320</v>
      </c>
      <c r="R2798" s="220" t="s">
        <v>295</v>
      </c>
      <c r="S2798" s="221" t="b">
        <v>0</v>
      </c>
      <c r="V2798" s="222">
        <v>43348</v>
      </c>
      <c r="W2798" s="220" t="s">
        <v>295</v>
      </c>
      <c r="X2798"/>
      <c r="Z2798" s="220" t="s">
        <v>295</v>
      </c>
      <c r="AC2798" s="220" t="s">
        <v>3119</v>
      </c>
      <c r="AD2798" s="223">
        <v>43378</v>
      </c>
      <c r="AE2798" s="220" t="s">
        <v>257</v>
      </c>
      <c r="AF2798" s="220" t="s">
        <v>5123</v>
      </c>
      <c r="AG2798" s="220" t="s">
        <v>2884</v>
      </c>
      <c r="AH2798" s="222">
        <v>43570</v>
      </c>
      <c r="AI2798" s="220" t="s">
        <v>4932</v>
      </c>
      <c r="AJ2798" s="151" t="str">
        <f t="shared" si="43"/>
        <v>FS</v>
      </c>
      <c r="AK2798" s="151" t="b">
        <f>ISNUMBER(SEARCH("IRT",Table1[[#This Row],[Current_Status]]))</f>
        <v>0</v>
      </c>
      <c r="AL2798" s="152">
        <f>YEAR(Table1[[#This Row],[Project_Initiated]])</f>
        <v>2018</v>
      </c>
      <c r="AM2798" s="87">
        <v>43815</v>
      </c>
      <c r="AN2798" s="87" t="str">
        <f>IF(AND(Table1[[#This Row],[Completed Date]]&gt;="07/01/2019"+0,Table1[[#This Row],[Completed Date]]&lt;="6/30/2020"+0),"FY 19-20",IF(AND(Table1[[#This Row],[Completed Date]]&gt;="07/01/2018"+0,Table1[[#This Row],[Completed Date]]&lt;="6/30/2019"+0),"FY 18-19",""))</f>
        <v>FY 18-19</v>
      </c>
      <c r="AO2798" s="152" t="str">
        <f>IFERROR(FIND("R",Table1[[#This Row],[FS_Priority]]),"")</f>
        <v/>
      </c>
    </row>
    <row r="2799" spans="1:41" x14ac:dyDescent="0.25">
      <c r="A2799" s="220" t="s">
        <v>516</v>
      </c>
      <c r="B2799" s="220" t="s">
        <v>295</v>
      </c>
      <c r="C2799" s="220" t="s">
        <v>516</v>
      </c>
      <c r="D2799" s="221" t="b">
        <v>0</v>
      </c>
      <c r="E2799" s="220" t="s">
        <v>4761</v>
      </c>
      <c r="F2799" s="220" t="s">
        <v>3651</v>
      </c>
      <c r="G2799" s="220" t="s">
        <v>295</v>
      </c>
      <c r="H2799" s="220" t="s">
        <v>75</v>
      </c>
      <c r="I2799" s="220" t="s">
        <v>4290</v>
      </c>
      <c r="J2799" s="220" t="s">
        <v>2838</v>
      </c>
      <c r="K2799" s="220" t="s">
        <v>4289</v>
      </c>
      <c r="L2799" s="220" t="s">
        <v>523</v>
      </c>
      <c r="M2799" s="220" t="s">
        <v>4291</v>
      </c>
      <c r="N2799" s="220" t="s">
        <v>295</v>
      </c>
      <c r="O2799" s="220" t="s">
        <v>243</v>
      </c>
      <c r="Q2799" s="220" t="s">
        <v>302</v>
      </c>
      <c r="R2799" s="220" t="s">
        <v>295</v>
      </c>
      <c r="S2799" s="221" t="b">
        <v>0</v>
      </c>
      <c r="V2799" s="222">
        <v>43348</v>
      </c>
      <c r="W2799" s="220" t="s">
        <v>295</v>
      </c>
      <c r="X2799"/>
      <c r="Z2799" s="220" t="s">
        <v>295</v>
      </c>
      <c r="AC2799" s="220" t="s">
        <v>2890</v>
      </c>
      <c r="AE2799" s="220" t="s">
        <v>243</v>
      </c>
      <c r="AF2799" s="220" t="s">
        <v>295</v>
      </c>
      <c r="AG2799" s="220" t="s">
        <v>624</v>
      </c>
      <c r="AH2799" s="222">
        <v>43476</v>
      </c>
      <c r="AI2799" s="220" t="s">
        <v>4932</v>
      </c>
      <c r="AJ2799" s="151" t="str">
        <f t="shared" si="43"/>
        <v>FS</v>
      </c>
      <c r="AK2799" s="151" t="b">
        <f>ISNUMBER(SEARCH("IRT",Table1[[#This Row],[Current_Status]]))</f>
        <v>0</v>
      </c>
      <c r="AL2799" s="152">
        <f>YEAR(Table1[[#This Row],[Project_Initiated]])</f>
        <v>2018</v>
      </c>
      <c r="AM2799" s="87">
        <v>43815</v>
      </c>
      <c r="AN2799" s="87" t="str">
        <f>IF(AND(Table1[[#This Row],[Completed Date]]&gt;="07/01/2019"+0,Table1[[#This Row],[Completed Date]]&lt;="6/30/2020"+0),"FY 19-20",IF(AND(Table1[[#This Row],[Completed Date]]&gt;="07/01/2018"+0,Table1[[#This Row],[Completed Date]]&lt;="6/30/2019"+0),"FY 18-19",""))</f>
        <v>FY 18-19</v>
      </c>
      <c r="AO2799" s="152" t="str">
        <f>IFERROR(FIND("R",Table1[[#This Row],[FS_Priority]]),"")</f>
        <v/>
      </c>
    </row>
    <row r="2800" spans="1:41" x14ac:dyDescent="0.25">
      <c r="A2800" s="220" t="s">
        <v>1004</v>
      </c>
      <c r="B2800" s="220" t="s">
        <v>295</v>
      </c>
      <c r="C2800" s="220" t="s">
        <v>1004</v>
      </c>
      <c r="D2800" s="221" t="b">
        <v>0</v>
      </c>
      <c r="E2800" s="220" t="s">
        <v>4804</v>
      </c>
      <c r="F2800" s="220" t="s">
        <v>3583</v>
      </c>
      <c r="G2800" s="220" t="s">
        <v>295</v>
      </c>
      <c r="H2800" s="220" t="s">
        <v>75</v>
      </c>
      <c r="I2800" s="220" t="s">
        <v>3962</v>
      </c>
      <c r="J2800" s="220" t="s">
        <v>2854</v>
      </c>
      <c r="K2800" s="220" t="s">
        <v>3793</v>
      </c>
      <c r="L2800" s="220" t="s">
        <v>332</v>
      </c>
      <c r="M2800" s="220" t="s">
        <v>3911</v>
      </c>
      <c r="N2800" s="220" t="s">
        <v>295</v>
      </c>
      <c r="O2800" s="220" t="s">
        <v>243</v>
      </c>
      <c r="Q2800" s="220" t="s">
        <v>302</v>
      </c>
      <c r="R2800" s="220" t="s">
        <v>295</v>
      </c>
      <c r="S2800" s="221" t="b">
        <v>0</v>
      </c>
      <c r="V2800" s="222">
        <v>43349</v>
      </c>
      <c r="W2800" s="220" t="s">
        <v>295</v>
      </c>
      <c r="X2800"/>
      <c r="Z2800" s="220" t="s">
        <v>295</v>
      </c>
      <c r="AC2800" s="220" t="s">
        <v>295</v>
      </c>
      <c r="AE2800" s="220" t="s">
        <v>243</v>
      </c>
      <c r="AF2800" s="220" t="s">
        <v>295</v>
      </c>
      <c r="AG2800" s="220" t="s">
        <v>624</v>
      </c>
      <c r="AH2800" s="222">
        <v>43356</v>
      </c>
      <c r="AI2800" s="220" t="s">
        <v>4932</v>
      </c>
      <c r="AJ2800" s="151" t="str">
        <f t="shared" si="43"/>
        <v>FS</v>
      </c>
      <c r="AK2800" s="151" t="b">
        <f>ISNUMBER(SEARCH("IRT",Table1[[#This Row],[Current_Status]]))</f>
        <v>0</v>
      </c>
      <c r="AL2800" s="152">
        <f>YEAR(Table1[[#This Row],[Project_Initiated]])</f>
        <v>2018</v>
      </c>
      <c r="AM2800" s="87">
        <v>43815</v>
      </c>
      <c r="AN2800" s="87" t="str">
        <f>IF(AND(Table1[[#This Row],[Completed Date]]&gt;="07/01/2019"+0,Table1[[#This Row],[Completed Date]]&lt;="6/30/2020"+0),"FY 19-20",IF(AND(Table1[[#This Row],[Completed Date]]&gt;="07/01/2018"+0,Table1[[#This Row],[Completed Date]]&lt;="6/30/2019"+0),"FY 18-19",""))</f>
        <v>FY 18-19</v>
      </c>
      <c r="AO2800" s="152" t="str">
        <f>IFERROR(FIND("R",Table1[[#This Row],[FS_Priority]]),"")</f>
        <v/>
      </c>
    </row>
    <row r="2801" spans="1:41" x14ac:dyDescent="0.25">
      <c r="A2801" s="220" t="s">
        <v>462</v>
      </c>
      <c r="B2801" s="220" t="s">
        <v>295</v>
      </c>
      <c r="C2801" s="220" t="s">
        <v>462</v>
      </c>
      <c r="D2801" s="221" t="b">
        <v>0</v>
      </c>
      <c r="E2801" s="220" t="s">
        <v>151</v>
      </c>
      <c r="F2801" s="220" t="s">
        <v>3530</v>
      </c>
      <c r="G2801" s="220" t="s">
        <v>295</v>
      </c>
      <c r="H2801" s="220" t="s">
        <v>560</v>
      </c>
      <c r="I2801" s="220" t="s">
        <v>4103</v>
      </c>
      <c r="J2801" s="220" t="s">
        <v>2838</v>
      </c>
      <c r="K2801" s="220" t="s">
        <v>4035</v>
      </c>
      <c r="L2801" s="220" t="s">
        <v>153</v>
      </c>
      <c r="M2801" s="220" t="s">
        <v>4048</v>
      </c>
      <c r="N2801" s="220" t="s">
        <v>295</v>
      </c>
      <c r="O2801" s="220" t="s">
        <v>243</v>
      </c>
      <c r="Q2801" s="220" t="s">
        <v>463</v>
      </c>
      <c r="R2801" s="220" t="s">
        <v>295</v>
      </c>
      <c r="S2801" s="221" t="b">
        <v>0</v>
      </c>
      <c r="V2801" s="222">
        <v>43349</v>
      </c>
      <c r="W2801" s="220" t="s">
        <v>295</v>
      </c>
      <c r="X2801"/>
      <c r="Z2801" s="220" t="s">
        <v>295</v>
      </c>
      <c r="AC2801" s="220" t="s">
        <v>2890</v>
      </c>
      <c r="AE2801" s="220" t="s">
        <v>243</v>
      </c>
      <c r="AF2801" s="220" t="s">
        <v>295</v>
      </c>
      <c r="AG2801" s="220" t="s">
        <v>624</v>
      </c>
      <c r="AH2801" s="222">
        <v>43476</v>
      </c>
      <c r="AI2801" s="220" t="s">
        <v>4932</v>
      </c>
      <c r="AJ2801" s="151" t="str">
        <f t="shared" si="43"/>
        <v>FS</v>
      </c>
      <c r="AK2801" s="151" t="b">
        <f>ISNUMBER(SEARCH("IRT",Table1[[#This Row],[Current_Status]]))</f>
        <v>0</v>
      </c>
      <c r="AL2801" s="152">
        <f>YEAR(Table1[[#This Row],[Project_Initiated]])</f>
        <v>2018</v>
      </c>
      <c r="AM2801" s="87">
        <v>43815</v>
      </c>
      <c r="AN2801" s="87" t="str">
        <f>IF(AND(Table1[[#This Row],[Completed Date]]&gt;="07/01/2019"+0,Table1[[#This Row],[Completed Date]]&lt;="6/30/2020"+0),"FY 19-20",IF(AND(Table1[[#This Row],[Completed Date]]&gt;="07/01/2018"+0,Table1[[#This Row],[Completed Date]]&lt;="6/30/2019"+0),"FY 18-19",""))</f>
        <v>FY 18-19</v>
      </c>
      <c r="AO2801" s="152" t="str">
        <f>IFERROR(FIND("R",Table1[[#This Row],[FS_Priority]]),"")</f>
        <v/>
      </c>
    </row>
    <row r="2802" spans="1:41" x14ac:dyDescent="0.25">
      <c r="A2802" s="220" t="s">
        <v>466</v>
      </c>
      <c r="B2802" s="220" t="s">
        <v>295</v>
      </c>
      <c r="C2802" s="220" t="s">
        <v>466</v>
      </c>
      <c r="D2802" s="221" t="b">
        <v>0</v>
      </c>
      <c r="E2802" s="220" t="s">
        <v>151</v>
      </c>
      <c r="F2802" s="220" t="s">
        <v>3532</v>
      </c>
      <c r="G2802" s="220" t="s">
        <v>295</v>
      </c>
      <c r="H2802" s="220" t="s">
        <v>519</v>
      </c>
      <c r="I2802" s="220" t="s">
        <v>4118</v>
      </c>
      <c r="J2802" s="220" t="s">
        <v>2838</v>
      </c>
      <c r="K2802" s="220" t="s">
        <v>4035</v>
      </c>
      <c r="L2802" s="220" t="s">
        <v>153</v>
      </c>
      <c r="M2802" s="220" t="s">
        <v>4110</v>
      </c>
      <c r="N2802" s="220" t="s">
        <v>295</v>
      </c>
      <c r="O2802" s="220" t="s">
        <v>243</v>
      </c>
      <c r="Q2802" s="220" t="s">
        <v>467</v>
      </c>
      <c r="R2802" s="220" t="s">
        <v>295</v>
      </c>
      <c r="S2802" s="221" t="b">
        <v>0</v>
      </c>
      <c r="V2802" s="222">
        <v>43349</v>
      </c>
      <c r="W2802" s="220" t="s">
        <v>295</v>
      </c>
      <c r="X2802"/>
      <c r="Z2802" s="220" t="s">
        <v>295</v>
      </c>
      <c r="AC2802" s="220" t="s">
        <v>3163</v>
      </c>
      <c r="AE2802" s="220" t="s">
        <v>243</v>
      </c>
      <c r="AF2802" s="220" t="s">
        <v>295</v>
      </c>
      <c r="AG2802" s="220" t="s">
        <v>624</v>
      </c>
      <c r="AH2802" s="223">
        <v>43592</v>
      </c>
      <c r="AI2802" s="220" t="s">
        <v>4932</v>
      </c>
      <c r="AJ2802" s="151" t="str">
        <f t="shared" si="43"/>
        <v>FS</v>
      </c>
      <c r="AK2802" s="151" t="b">
        <f>ISNUMBER(SEARCH("IRT",Table1[[#This Row],[Current_Status]]))</f>
        <v>0</v>
      </c>
      <c r="AL2802" s="152">
        <f>YEAR(Table1[[#This Row],[Project_Initiated]])</f>
        <v>2018</v>
      </c>
      <c r="AM2802" s="87">
        <v>43815</v>
      </c>
      <c r="AN2802" s="87" t="str">
        <f>IF(AND(Table1[[#This Row],[Completed Date]]&gt;="07/01/2019"+0,Table1[[#This Row],[Completed Date]]&lt;="6/30/2020"+0),"FY 19-20",IF(AND(Table1[[#This Row],[Completed Date]]&gt;="07/01/2018"+0,Table1[[#This Row],[Completed Date]]&lt;="6/30/2019"+0),"FY 18-19",""))</f>
        <v>FY 18-19</v>
      </c>
      <c r="AO2802" s="152" t="str">
        <f>IFERROR(FIND("R",Table1[[#This Row],[FS_Priority]]),"")</f>
        <v/>
      </c>
    </row>
    <row r="2803" spans="1:41" x14ac:dyDescent="0.25">
      <c r="A2803" s="220" t="s">
        <v>1006</v>
      </c>
      <c r="B2803" s="220" t="s">
        <v>295</v>
      </c>
      <c r="C2803" s="220" t="s">
        <v>1006</v>
      </c>
      <c r="D2803" s="221" t="b">
        <v>0</v>
      </c>
      <c r="E2803" s="220" t="s">
        <v>151</v>
      </c>
      <c r="F2803" s="220" t="s">
        <v>3479</v>
      </c>
      <c r="G2803" s="220" t="s">
        <v>295</v>
      </c>
      <c r="H2803" s="220" t="s">
        <v>556</v>
      </c>
      <c r="I2803" s="220" t="s">
        <v>4075</v>
      </c>
      <c r="J2803" s="220" t="s">
        <v>2838</v>
      </c>
      <c r="K2803" s="220" t="s">
        <v>4035</v>
      </c>
      <c r="L2803" s="220" t="s">
        <v>153</v>
      </c>
      <c r="M2803" s="220" t="s">
        <v>4041</v>
      </c>
      <c r="N2803" s="220" t="s">
        <v>295</v>
      </c>
      <c r="O2803" s="220" t="s">
        <v>243</v>
      </c>
      <c r="Q2803" s="220" t="s">
        <v>305</v>
      </c>
      <c r="R2803" s="220" t="s">
        <v>295</v>
      </c>
      <c r="S2803" s="221" t="b">
        <v>1</v>
      </c>
      <c r="V2803" s="222">
        <v>43349</v>
      </c>
      <c r="W2803" s="220" t="s">
        <v>295</v>
      </c>
      <c r="X2803"/>
      <c r="Z2803" s="220" t="s">
        <v>295</v>
      </c>
      <c r="AC2803" s="220" t="s">
        <v>624</v>
      </c>
      <c r="AE2803" s="220" t="s">
        <v>243</v>
      </c>
      <c r="AF2803" s="220" t="s">
        <v>295</v>
      </c>
      <c r="AG2803" s="220" t="s">
        <v>624</v>
      </c>
      <c r="AH2803" s="223">
        <v>43395</v>
      </c>
      <c r="AI2803" s="220" t="s">
        <v>4932</v>
      </c>
      <c r="AJ2803" s="151" t="str">
        <f t="shared" si="43"/>
        <v>FS</v>
      </c>
      <c r="AK2803" s="151" t="b">
        <f>ISNUMBER(SEARCH("IRT",Table1[[#This Row],[Current_Status]]))</f>
        <v>0</v>
      </c>
      <c r="AL2803" s="152">
        <f>YEAR(Table1[[#This Row],[Project_Initiated]])</f>
        <v>2018</v>
      </c>
      <c r="AM2803" s="87">
        <v>43815</v>
      </c>
      <c r="AN2803" s="87" t="str">
        <f>IF(AND(Table1[[#This Row],[Completed Date]]&gt;="07/01/2019"+0,Table1[[#This Row],[Completed Date]]&lt;="6/30/2020"+0),"FY 19-20",IF(AND(Table1[[#This Row],[Completed Date]]&gt;="07/01/2018"+0,Table1[[#This Row],[Completed Date]]&lt;="6/30/2019"+0),"FY 18-19",""))</f>
        <v>FY 18-19</v>
      </c>
      <c r="AO2803" s="152" t="str">
        <f>IFERROR(FIND("R",Table1[[#This Row],[FS_Priority]]),"")</f>
        <v/>
      </c>
    </row>
    <row r="2804" spans="1:41" x14ac:dyDescent="0.25">
      <c r="A2804" s="220" t="s">
        <v>506</v>
      </c>
      <c r="B2804" s="220" t="s">
        <v>295</v>
      </c>
      <c r="C2804" s="220" t="s">
        <v>506</v>
      </c>
      <c r="D2804" s="221" t="b">
        <v>0</v>
      </c>
      <c r="E2804" s="220" t="s">
        <v>211</v>
      </c>
      <c r="F2804" s="220" t="s">
        <v>3611</v>
      </c>
      <c r="G2804" s="220" t="s">
        <v>295</v>
      </c>
      <c r="H2804" s="220" t="s">
        <v>542</v>
      </c>
      <c r="I2804" s="220" t="s">
        <v>295</v>
      </c>
      <c r="J2804" s="220" t="s">
        <v>2838</v>
      </c>
      <c r="K2804" s="220" t="s">
        <v>4222</v>
      </c>
      <c r="L2804" s="220" t="s">
        <v>4866</v>
      </c>
      <c r="M2804" s="220" t="s">
        <v>4232</v>
      </c>
      <c r="N2804" s="220" t="s">
        <v>295</v>
      </c>
      <c r="O2804" s="220" t="s">
        <v>263</v>
      </c>
      <c r="Q2804" s="220" t="s">
        <v>323</v>
      </c>
      <c r="R2804" s="220" t="s">
        <v>295</v>
      </c>
      <c r="S2804" s="221" t="b">
        <v>0</v>
      </c>
      <c r="V2804" s="222">
        <v>43350</v>
      </c>
      <c r="W2804" s="220" t="s">
        <v>295</v>
      </c>
      <c r="X2804"/>
      <c r="Z2804" s="220" t="s">
        <v>295</v>
      </c>
      <c r="AC2804" s="220" t="s">
        <v>3717</v>
      </c>
      <c r="AD2804" s="223">
        <v>43402</v>
      </c>
      <c r="AE2804" s="220" t="s">
        <v>583</v>
      </c>
      <c r="AF2804" s="220" t="s">
        <v>5124</v>
      </c>
      <c r="AG2804" s="220" t="s">
        <v>2884</v>
      </c>
      <c r="AH2804" s="223">
        <v>43647</v>
      </c>
      <c r="AI2804" s="220" t="s">
        <v>4932</v>
      </c>
      <c r="AJ2804" s="151" t="str">
        <f t="shared" si="43"/>
        <v>FS</v>
      </c>
      <c r="AK2804" s="151" t="b">
        <f>ISNUMBER(SEARCH("IRT",Table1[[#This Row],[Current_Status]]))</f>
        <v>0</v>
      </c>
      <c r="AL2804" s="152">
        <f>YEAR(Table1[[#This Row],[Project_Initiated]])</f>
        <v>2018</v>
      </c>
      <c r="AM2804" s="87">
        <v>43815</v>
      </c>
      <c r="AN2804" s="87" t="str">
        <f>IF(AND(Table1[[#This Row],[Completed Date]]&gt;="07/01/2019"+0,Table1[[#This Row],[Completed Date]]&lt;="6/30/2020"+0),"FY 19-20",IF(AND(Table1[[#This Row],[Completed Date]]&gt;="07/01/2018"+0,Table1[[#This Row],[Completed Date]]&lt;="6/30/2019"+0),"FY 18-19",""))</f>
        <v>FY 19-20</v>
      </c>
      <c r="AO2804" s="152" t="str">
        <f>IFERROR(FIND("R",Table1[[#This Row],[FS_Priority]]),"")</f>
        <v/>
      </c>
    </row>
    <row r="2805" spans="1:41" x14ac:dyDescent="0.25">
      <c r="A2805" s="220" t="s">
        <v>1007</v>
      </c>
      <c r="B2805" s="220" t="s">
        <v>295</v>
      </c>
      <c r="C2805" s="220" t="s">
        <v>1007</v>
      </c>
      <c r="D2805" s="221" t="b">
        <v>0</v>
      </c>
      <c r="E2805" s="220" t="s">
        <v>151</v>
      </c>
      <c r="F2805" s="220" t="s">
        <v>3529</v>
      </c>
      <c r="G2805" s="220" t="s">
        <v>295</v>
      </c>
      <c r="H2805" s="220" t="s">
        <v>525</v>
      </c>
      <c r="I2805" s="220" t="s">
        <v>4115</v>
      </c>
      <c r="J2805" s="220" t="s">
        <v>2838</v>
      </c>
      <c r="K2805" s="220" t="s">
        <v>4035</v>
      </c>
      <c r="L2805" s="220" t="s">
        <v>153</v>
      </c>
      <c r="M2805" s="220" t="s">
        <v>4036</v>
      </c>
      <c r="N2805" s="220" t="s">
        <v>295</v>
      </c>
      <c r="O2805" s="220" t="s">
        <v>243</v>
      </c>
      <c r="P2805" s="167"/>
      <c r="Q2805" s="220" t="s">
        <v>461</v>
      </c>
      <c r="R2805" s="220" t="s">
        <v>295</v>
      </c>
      <c r="S2805" s="221" t="b">
        <v>0</v>
      </c>
      <c r="T2805" s="167"/>
      <c r="V2805" s="222">
        <v>43350</v>
      </c>
      <c r="W2805" s="220" t="s">
        <v>295</v>
      </c>
      <c r="X2805" s="167"/>
      <c r="Y2805" s="167"/>
      <c r="Z2805" s="220" t="s">
        <v>295</v>
      </c>
      <c r="AC2805" s="220" t="s">
        <v>1003</v>
      </c>
      <c r="AE2805" s="220" t="s">
        <v>243</v>
      </c>
      <c r="AF2805" s="220" t="s">
        <v>295</v>
      </c>
      <c r="AG2805" s="220" t="s">
        <v>624</v>
      </c>
      <c r="AH2805" s="223">
        <v>43383</v>
      </c>
      <c r="AI2805" s="220" t="s">
        <v>4932</v>
      </c>
      <c r="AJ2805" s="151" t="str">
        <f t="shared" si="43"/>
        <v>FS</v>
      </c>
      <c r="AK2805" s="151" t="b">
        <f>ISNUMBER(SEARCH("IRT",Table1[[#This Row],[Current_Status]]))</f>
        <v>0</v>
      </c>
      <c r="AL2805" s="152">
        <f>YEAR(Table1[[#This Row],[Project_Initiated]])</f>
        <v>2018</v>
      </c>
      <c r="AM2805" s="87">
        <v>43815</v>
      </c>
      <c r="AN2805" s="87" t="str">
        <f>IF(AND(Table1[[#This Row],[Completed Date]]&gt;="07/01/2019"+0,Table1[[#This Row],[Completed Date]]&lt;="6/30/2020"+0),"FY 19-20",IF(AND(Table1[[#This Row],[Completed Date]]&gt;="07/01/2018"+0,Table1[[#This Row],[Completed Date]]&lt;="6/30/2019"+0),"FY 18-19",""))</f>
        <v>FY 18-19</v>
      </c>
      <c r="AO2805" s="152" t="str">
        <f>IFERROR(FIND("R",Table1[[#This Row],[FS_Priority]]),"")</f>
        <v/>
      </c>
    </row>
    <row r="2806" spans="1:41" x14ac:dyDescent="0.25">
      <c r="A2806" s="220" t="s">
        <v>1009</v>
      </c>
      <c r="B2806" s="220" t="s">
        <v>295</v>
      </c>
      <c r="C2806" s="220" t="s">
        <v>1009</v>
      </c>
      <c r="D2806" s="221" t="b">
        <v>0</v>
      </c>
      <c r="E2806" s="220" t="s">
        <v>4804</v>
      </c>
      <c r="F2806" s="220" t="s">
        <v>3269</v>
      </c>
      <c r="G2806" s="220" t="s">
        <v>295</v>
      </c>
      <c r="H2806" s="220" t="s">
        <v>349</v>
      </c>
      <c r="I2806" s="220" t="s">
        <v>295</v>
      </c>
      <c r="J2806" s="220" t="s">
        <v>2838</v>
      </c>
      <c r="K2806" s="220" t="s">
        <v>3793</v>
      </c>
      <c r="L2806" s="220" t="s">
        <v>332</v>
      </c>
      <c r="M2806" s="220" t="s">
        <v>3796</v>
      </c>
      <c r="N2806" s="220" t="s">
        <v>295</v>
      </c>
      <c r="O2806" s="220" t="s">
        <v>615</v>
      </c>
      <c r="P2806" s="167"/>
      <c r="Q2806" s="220" t="s">
        <v>295</v>
      </c>
      <c r="R2806" s="220" t="s">
        <v>295</v>
      </c>
      <c r="S2806" s="221" t="b">
        <v>0</v>
      </c>
      <c r="T2806" s="167"/>
      <c r="V2806" s="222">
        <v>43353</v>
      </c>
      <c r="W2806" s="220" t="s">
        <v>295</v>
      </c>
      <c r="X2806"/>
      <c r="Z2806" s="220" t="s">
        <v>295</v>
      </c>
      <c r="AC2806" s="220" t="s">
        <v>295</v>
      </c>
      <c r="AE2806" s="220" t="s">
        <v>257</v>
      </c>
      <c r="AF2806" s="220" t="s">
        <v>295</v>
      </c>
      <c r="AG2806" s="220" t="s">
        <v>295</v>
      </c>
      <c r="AH2806" s="223">
        <v>43395</v>
      </c>
      <c r="AI2806" s="220" t="s">
        <v>4932</v>
      </c>
      <c r="AJ2806" s="151" t="str">
        <f t="shared" si="43"/>
        <v>FS</v>
      </c>
      <c r="AK2806" s="151" t="b">
        <f>ISNUMBER(SEARCH("IRT",Table1[[#This Row],[Current_Status]]))</f>
        <v>0</v>
      </c>
      <c r="AL2806" s="152">
        <f>YEAR(Table1[[#This Row],[Project_Initiated]])</f>
        <v>2018</v>
      </c>
      <c r="AM2806" s="87">
        <v>43815</v>
      </c>
      <c r="AN2806" s="87" t="str">
        <f>IF(AND(Table1[[#This Row],[Completed Date]]&gt;="07/01/2019"+0,Table1[[#This Row],[Completed Date]]&lt;="6/30/2020"+0),"FY 19-20",IF(AND(Table1[[#This Row],[Completed Date]]&gt;="07/01/2018"+0,Table1[[#This Row],[Completed Date]]&lt;="6/30/2019"+0),"FY 18-19",""))</f>
        <v>FY 18-19</v>
      </c>
      <c r="AO2806" s="152" t="str">
        <f>IFERROR(FIND("R",Table1[[#This Row],[FS_Priority]]),"")</f>
        <v/>
      </c>
    </row>
    <row r="2807" spans="1:41" x14ac:dyDescent="0.25">
      <c r="A2807" s="220" t="s">
        <v>504</v>
      </c>
      <c r="B2807" s="220" t="s">
        <v>295</v>
      </c>
      <c r="C2807" s="220" t="s">
        <v>504</v>
      </c>
      <c r="D2807" s="221" t="b">
        <v>0</v>
      </c>
      <c r="E2807" s="220" t="s">
        <v>211</v>
      </c>
      <c r="F2807" s="220" t="s">
        <v>3608</v>
      </c>
      <c r="G2807" s="220" t="s">
        <v>295</v>
      </c>
      <c r="H2807" s="220" t="s">
        <v>535</v>
      </c>
      <c r="I2807" s="220" t="s">
        <v>4233</v>
      </c>
      <c r="J2807" s="220" t="s">
        <v>2838</v>
      </c>
      <c r="K2807" s="220" t="s">
        <v>4222</v>
      </c>
      <c r="L2807" s="220" t="s">
        <v>4866</v>
      </c>
      <c r="M2807" s="220" t="s">
        <v>4232</v>
      </c>
      <c r="N2807" s="220" t="s">
        <v>295</v>
      </c>
      <c r="O2807" s="220" t="s">
        <v>295</v>
      </c>
      <c r="P2807" s="167"/>
      <c r="Q2807" s="220" t="s">
        <v>320</v>
      </c>
      <c r="R2807" s="220" t="s">
        <v>295</v>
      </c>
      <c r="S2807" s="221" t="b">
        <v>0</v>
      </c>
      <c r="T2807" s="167"/>
      <c r="V2807" s="222">
        <v>43353</v>
      </c>
      <c r="W2807" s="220" t="s">
        <v>295</v>
      </c>
      <c r="X2807" s="167"/>
      <c r="Y2807" s="167"/>
      <c r="Z2807" s="220" t="s">
        <v>295</v>
      </c>
      <c r="AC2807" s="220" t="s">
        <v>3014</v>
      </c>
      <c r="AE2807" s="220" t="s">
        <v>583</v>
      </c>
      <c r="AF2807" s="220" t="s">
        <v>295</v>
      </c>
      <c r="AG2807" s="220" t="s">
        <v>2884</v>
      </c>
      <c r="AH2807" s="223">
        <v>43510</v>
      </c>
      <c r="AI2807" s="220" t="s">
        <v>4932</v>
      </c>
      <c r="AJ2807" s="151" t="str">
        <f t="shared" si="43"/>
        <v>FS</v>
      </c>
      <c r="AK2807" s="151" t="b">
        <f>ISNUMBER(SEARCH("IRT",Table1[[#This Row],[Current_Status]]))</f>
        <v>0</v>
      </c>
      <c r="AL2807" s="152">
        <f>YEAR(Table1[[#This Row],[Project_Initiated]])</f>
        <v>2018</v>
      </c>
      <c r="AM2807" s="87">
        <v>43815</v>
      </c>
      <c r="AN2807" s="87" t="str">
        <f>IF(AND(Table1[[#This Row],[Completed Date]]&gt;="07/01/2019"+0,Table1[[#This Row],[Completed Date]]&lt;="6/30/2020"+0),"FY 19-20",IF(AND(Table1[[#This Row],[Completed Date]]&gt;="07/01/2018"+0,Table1[[#This Row],[Completed Date]]&lt;="6/30/2019"+0),"FY 18-19",""))</f>
        <v>FY 18-19</v>
      </c>
      <c r="AO2807" s="152" t="str">
        <f>IFERROR(FIND("R",Table1[[#This Row],[FS_Priority]]),"")</f>
        <v/>
      </c>
    </row>
    <row r="2808" spans="1:41" x14ac:dyDescent="0.25">
      <c r="A2808" s="220" t="s">
        <v>505</v>
      </c>
      <c r="B2808" s="220" t="s">
        <v>295</v>
      </c>
      <c r="C2808" s="220" t="s">
        <v>505</v>
      </c>
      <c r="D2808" s="221" t="b">
        <v>0</v>
      </c>
      <c r="E2808" s="220" t="s">
        <v>211</v>
      </c>
      <c r="F2808" s="220" t="s">
        <v>3610</v>
      </c>
      <c r="G2808" s="220" t="s">
        <v>2817</v>
      </c>
      <c r="H2808" s="220" t="s">
        <v>535</v>
      </c>
      <c r="I2808" s="220" t="s">
        <v>295</v>
      </c>
      <c r="J2808" s="220" t="s">
        <v>2851</v>
      </c>
      <c r="K2808" s="220" t="s">
        <v>4222</v>
      </c>
      <c r="L2808" s="220" t="s">
        <v>4866</v>
      </c>
      <c r="M2808" s="220" t="s">
        <v>4232</v>
      </c>
      <c r="N2808" s="220" t="s">
        <v>295</v>
      </c>
      <c r="O2808" s="220" t="s">
        <v>263</v>
      </c>
      <c r="P2808" s="167"/>
      <c r="Q2808" s="220" t="s">
        <v>264</v>
      </c>
      <c r="R2808" s="220" t="s">
        <v>295</v>
      </c>
      <c r="S2808" s="221" t="b">
        <v>0</v>
      </c>
      <c r="V2808" s="222">
        <v>43350</v>
      </c>
      <c r="W2808" s="220" t="s">
        <v>295</v>
      </c>
      <c r="X2808" s="167"/>
      <c r="Y2808" s="167"/>
      <c r="Z2808" s="220" t="s">
        <v>295</v>
      </c>
      <c r="AC2808" s="220" t="s">
        <v>2818</v>
      </c>
      <c r="AE2808" s="220" t="s">
        <v>583</v>
      </c>
      <c r="AF2808" s="220" t="s">
        <v>295</v>
      </c>
      <c r="AG2808" s="220" t="s">
        <v>2884</v>
      </c>
      <c r="AH2808" s="223">
        <v>43497</v>
      </c>
      <c r="AI2808" s="220" t="s">
        <v>4932</v>
      </c>
      <c r="AJ2808" s="151" t="str">
        <f t="shared" si="43"/>
        <v>FS</v>
      </c>
      <c r="AK2808" s="151" t="b">
        <f>ISNUMBER(SEARCH("IRT",Table1[[#This Row],[Current_Status]]))</f>
        <v>0</v>
      </c>
      <c r="AL2808" s="152">
        <f>YEAR(Table1[[#This Row],[Project_Initiated]])</f>
        <v>2018</v>
      </c>
      <c r="AM2808" s="87">
        <v>43815</v>
      </c>
      <c r="AN2808" s="87" t="str">
        <f>IF(AND(Table1[[#This Row],[Completed Date]]&gt;="07/01/2019"+0,Table1[[#This Row],[Completed Date]]&lt;="6/30/2020"+0),"FY 19-20",IF(AND(Table1[[#This Row],[Completed Date]]&gt;="07/01/2018"+0,Table1[[#This Row],[Completed Date]]&lt;="6/30/2019"+0),"FY 18-19",""))</f>
        <v>FY 18-19</v>
      </c>
      <c r="AO2808" s="152" t="str">
        <f>IFERROR(FIND("R",Table1[[#This Row],[FS_Priority]]),"")</f>
        <v/>
      </c>
    </row>
    <row r="2809" spans="1:41" x14ac:dyDescent="0.25">
      <c r="A2809" s="220" t="s">
        <v>1010</v>
      </c>
      <c r="B2809" s="220" t="s">
        <v>295</v>
      </c>
      <c r="C2809" s="220" t="s">
        <v>1010</v>
      </c>
      <c r="D2809" s="221" t="b">
        <v>0</v>
      </c>
      <c r="E2809" s="220" t="s">
        <v>76</v>
      </c>
      <c r="F2809" s="220" t="s">
        <v>3322</v>
      </c>
      <c r="G2809" s="220" t="s">
        <v>295</v>
      </c>
      <c r="H2809" s="220" t="s">
        <v>369</v>
      </c>
      <c r="I2809" s="220" t="s">
        <v>3887</v>
      </c>
      <c r="J2809" s="220" t="s">
        <v>2838</v>
      </c>
      <c r="K2809" s="220" t="s">
        <v>3856</v>
      </c>
      <c r="L2809" s="220" t="s">
        <v>77</v>
      </c>
      <c r="M2809" s="220" t="s">
        <v>3891</v>
      </c>
      <c r="N2809" s="220" t="s">
        <v>295</v>
      </c>
      <c r="O2809" s="220" t="s">
        <v>243</v>
      </c>
      <c r="P2809" s="167"/>
      <c r="Q2809" s="220" t="s">
        <v>324</v>
      </c>
      <c r="R2809" s="220" t="s">
        <v>295</v>
      </c>
      <c r="S2809" s="221" t="b">
        <v>1</v>
      </c>
      <c r="T2809" s="167"/>
      <c r="V2809" s="222">
        <v>43353</v>
      </c>
      <c r="W2809" s="220" t="s">
        <v>295</v>
      </c>
      <c r="X2809"/>
      <c r="Z2809" s="220" t="s">
        <v>295</v>
      </c>
      <c r="AC2809" s="220" t="s">
        <v>624</v>
      </c>
      <c r="AE2809" s="220" t="s">
        <v>243</v>
      </c>
      <c r="AF2809" s="220" t="s">
        <v>295</v>
      </c>
      <c r="AG2809" s="220" t="s">
        <v>624</v>
      </c>
      <c r="AH2809" s="223">
        <v>43383</v>
      </c>
      <c r="AI2809" s="220" t="s">
        <v>4932</v>
      </c>
      <c r="AJ2809" s="151" t="str">
        <f t="shared" si="43"/>
        <v>FS</v>
      </c>
      <c r="AK2809" s="151" t="b">
        <f>ISNUMBER(SEARCH("IRT",Table1[[#This Row],[Current_Status]]))</f>
        <v>0</v>
      </c>
      <c r="AL2809" s="152">
        <f>YEAR(Table1[[#This Row],[Project_Initiated]])</f>
        <v>2018</v>
      </c>
      <c r="AM2809" s="87">
        <v>43815</v>
      </c>
      <c r="AN2809" s="87" t="str">
        <f>IF(AND(Table1[[#This Row],[Completed Date]]&gt;="07/01/2019"+0,Table1[[#This Row],[Completed Date]]&lt;="6/30/2020"+0),"FY 19-20",IF(AND(Table1[[#This Row],[Completed Date]]&gt;="07/01/2018"+0,Table1[[#This Row],[Completed Date]]&lt;="6/30/2019"+0),"FY 18-19",""))</f>
        <v>FY 18-19</v>
      </c>
      <c r="AO2809" s="152" t="str">
        <f>IFERROR(FIND("R",Table1[[#This Row],[FS_Priority]]),"")</f>
        <v/>
      </c>
    </row>
    <row r="2810" spans="1:41" x14ac:dyDescent="0.25">
      <c r="A2810" s="220" t="s">
        <v>1011</v>
      </c>
      <c r="B2810" s="220" t="s">
        <v>295</v>
      </c>
      <c r="C2810" s="220" t="s">
        <v>1011</v>
      </c>
      <c r="D2810" s="221" t="b">
        <v>0</v>
      </c>
      <c r="E2810" s="220" t="s">
        <v>151</v>
      </c>
      <c r="F2810" s="220" t="s">
        <v>3543</v>
      </c>
      <c r="G2810" s="220" t="s">
        <v>295</v>
      </c>
      <c r="H2810" s="220" t="s">
        <v>546</v>
      </c>
      <c r="I2810" s="220" t="s">
        <v>4126</v>
      </c>
      <c r="J2810" s="220" t="s">
        <v>2838</v>
      </c>
      <c r="K2810" s="220" t="s">
        <v>4035</v>
      </c>
      <c r="L2810" s="220" t="s">
        <v>153</v>
      </c>
      <c r="M2810" s="220" t="s">
        <v>4123</v>
      </c>
      <c r="N2810" s="220" t="s">
        <v>295</v>
      </c>
      <c r="O2810" s="220" t="s">
        <v>243</v>
      </c>
      <c r="Q2810" s="220" t="s">
        <v>328</v>
      </c>
      <c r="R2810" s="220" t="s">
        <v>295</v>
      </c>
      <c r="S2810" s="221" t="b">
        <v>1</v>
      </c>
      <c r="V2810" s="222">
        <v>43353</v>
      </c>
      <c r="W2810" s="220" t="s">
        <v>295</v>
      </c>
      <c r="X2810"/>
      <c r="Z2810" s="220" t="s">
        <v>295</v>
      </c>
      <c r="AC2810" s="220" t="s">
        <v>295</v>
      </c>
      <c r="AE2810" s="220" t="s">
        <v>243</v>
      </c>
      <c r="AF2810" s="220" t="s">
        <v>295</v>
      </c>
      <c r="AG2810" s="220" t="s">
        <v>295</v>
      </c>
      <c r="AH2810" s="222">
        <v>43383</v>
      </c>
      <c r="AI2810" s="220" t="s">
        <v>4932</v>
      </c>
      <c r="AJ2810" s="151" t="str">
        <f t="shared" si="43"/>
        <v>FS</v>
      </c>
      <c r="AK2810" s="151" t="b">
        <f>ISNUMBER(SEARCH("IRT",Table1[[#This Row],[Current_Status]]))</f>
        <v>0</v>
      </c>
      <c r="AL2810" s="152">
        <f>YEAR(Table1[[#This Row],[Project_Initiated]])</f>
        <v>2018</v>
      </c>
      <c r="AM2810" s="87">
        <v>43815</v>
      </c>
      <c r="AN2810" s="87" t="str">
        <f>IF(AND(Table1[[#This Row],[Completed Date]]&gt;="07/01/2019"+0,Table1[[#This Row],[Completed Date]]&lt;="6/30/2020"+0),"FY 19-20",IF(AND(Table1[[#This Row],[Completed Date]]&gt;="07/01/2018"+0,Table1[[#This Row],[Completed Date]]&lt;="6/30/2019"+0),"FY 18-19",""))</f>
        <v>FY 18-19</v>
      </c>
      <c r="AO2810" s="152" t="str">
        <f>IFERROR(FIND("R",Table1[[#This Row],[FS_Priority]]),"")</f>
        <v/>
      </c>
    </row>
    <row r="2811" spans="1:41" x14ac:dyDescent="0.25">
      <c r="A2811" s="220" t="s">
        <v>321</v>
      </c>
      <c r="B2811" s="220" t="s">
        <v>295</v>
      </c>
      <c r="C2811" s="220" t="s">
        <v>321</v>
      </c>
      <c r="D2811" s="221" t="b">
        <v>0</v>
      </c>
      <c r="E2811" s="220" t="s">
        <v>21</v>
      </c>
      <c r="F2811" s="220" t="s">
        <v>3258</v>
      </c>
      <c r="G2811" s="220" t="s">
        <v>295</v>
      </c>
      <c r="H2811" s="220" t="s">
        <v>407</v>
      </c>
      <c r="I2811" s="220" t="s">
        <v>3782</v>
      </c>
      <c r="J2811" s="220" t="s">
        <v>2838</v>
      </c>
      <c r="K2811" s="220" t="s">
        <v>3774</v>
      </c>
      <c r="L2811" s="220" t="s">
        <v>4821</v>
      </c>
      <c r="M2811" s="220" t="s">
        <v>3775</v>
      </c>
      <c r="N2811" s="220" t="s">
        <v>295</v>
      </c>
      <c r="O2811" s="220" t="s">
        <v>263</v>
      </c>
      <c r="Q2811" s="220" t="s">
        <v>264</v>
      </c>
      <c r="R2811" s="220" t="s">
        <v>295</v>
      </c>
      <c r="S2811" s="221" t="b">
        <v>0</v>
      </c>
      <c r="V2811" s="222">
        <v>43353</v>
      </c>
      <c r="W2811" s="220" t="s">
        <v>295</v>
      </c>
      <c r="X2811"/>
      <c r="Z2811" s="220" t="s">
        <v>295</v>
      </c>
      <c r="AC2811" s="220" t="s">
        <v>3190</v>
      </c>
      <c r="AE2811" s="220" t="s">
        <v>257</v>
      </c>
      <c r="AF2811" s="220" t="s">
        <v>295</v>
      </c>
      <c r="AG2811" s="220" t="s">
        <v>2884</v>
      </c>
      <c r="AH2811" s="222">
        <v>43616</v>
      </c>
      <c r="AI2811" s="220" t="s">
        <v>4932</v>
      </c>
      <c r="AJ2811" s="151" t="str">
        <f t="shared" si="43"/>
        <v>FS</v>
      </c>
      <c r="AK2811" s="151" t="b">
        <f>ISNUMBER(SEARCH("IRT",Table1[[#This Row],[Current_Status]]))</f>
        <v>0</v>
      </c>
      <c r="AL2811" s="152">
        <f>YEAR(Table1[[#This Row],[Project_Initiated]])</f>
        <v>2018</v>
      </c>
      <c r="AM2811" s="87">
        <v>43815</v>
      </c>
      <c r="AN2811" s="87" t="str">
        <f>IF(AND(Table1[[#This Row],[Completed Date]]&gt;="07/01/2019"+0,Table1[[#This Row],[Completed Date]]&lt;="6/30/2020"+0),"FY 19-20",IF(AND(Table1[[#This Row],[Completed Date]]&gt;="07/01/2018"+0,Table1[[#This Row],[Completed Date]]&lt;="6/30/2019"+0),"FY 18-19",""))</f>
        <v>FY 18-19</v>
      </c>
      <c r="AO2811" s="152" t="str">
        <f>IFERROR(FIND("R",Table1[[#This Row],[FS_Priority]]),"")</f>
        <v/>
      </c>
    </row>
    <row r="2812" spans="1:41" x14ac:dyDescent="0.25">
      <c r="A2812" s="220" t="s">
        <v>1012</v>
      </c>
      <c r="B2812" s="220" t="s">
        <v>295</v>
      </c>
      <c r="C2812" s="220" t="s">
        <v>1012</v>
      </c>
      <c r="D2812" s="221" t="b">
        <v>0</v>
      </c>
      <c r="E2812" s="220" t="s">
        <v>141</v>
      </c>
      <c r="F2812" s="220" t="s">
        <v>3357</v>
      </c>
      <c r="G2812" s="220" t="s">
        <v>295</v>
      </c>
      <c r="H2812" s="220" t="s">
        <v>256</v>
      </c>
      <c r="I2812" s="220" t="s">
        <v>3984</v>
      </c>
      <c r="J2812" s="220" t="s">
        <v>2838</v>
      </c>
      <c r="K2812" s="220" t="s">
        <v>3951</v>
      </c>
      <c r="L2812" s="220" t="s">
        <v>381</v>
      </c>
      <c r="M2812" s="220" t="s">
        <v>3954</v>
      </c>
      <c r="N2812" s="220" t="s">
        <v>295</v>
      </c>
      <c r="O2812" s="220" t="s">
        <v>263</v>
      </c>
      <c r="Q2812" s="220" t="s">
        <v>295</v>
      </c>
      <c r="R2812" s="220" t="s">
        <v>318</v>
      </c>
      <c r="S2812" s="221" t="b">
        <v>0</v>
      </c>
      <c r="V2812" s="222">
        <v>43207</v>
      </c>
      <c r="W2812" s="220" t="s">
        <v>295</v>
      </c>
      <c r="X2812"/>
      <c r="Z2812" s="220" t="s">
        <v>295</v>
      </c>
      <c r="AC2812" s="220" t="s">
        <v>1013</v>
      </c>
      <c r="AE2812" s="220" t="s">
        <v>263</v>
      </c>
      <c r="AF2812" s="220" t="s">
        <v>295</v>
      </c>
      <c r="AG2812" s="220" t="s">
        <v>2884</v>
      </c>
      <c r="AH2812" s="222">
        <v>43364</v>
      </c>
      <c r="AI2812" s="220" t="s">
        <v>4933</v>
      </c>
      <c r="AJ2812" s="151" t="str">
        <f t="shared" si="43"/>
        <v>FS</v>
      </c>
      <c r="AK2812" s="151" t="b">
        <f>ISNUMBER(SEARCH("IRT",Table1[[#This Row],[Current_Status]]))</f>
        <v>0</v>
      </c>
      <c r="AL2812" s="152">
        <f>YEAR(Table1[[#This Row],[Project_Initiated]])</f>
        <v>2018</v>
      </c>
      <c r="AM2812" s="87">
        <v>43815</v>
      </c>
      <c r="AN2812" s="87" t="str">
        <f>IF(AND(Table1[[#This Row],[Completed Date]]&gt;="07/01/2019"+0,Table1[[#This Row],[Completed Date]]&lt;="6/30/2020"+0),"FY 19-20",IF(AND(Table1[[#This Row],[Completed Date]]&gt;="07/01/2018"+0,Table1[[#This Row],[Completed Date]]&lt;="6/30/2019"+0),"FY 18-19",""))</f>
        <v>FY 18-19</v>
      </c>
      <c r="AO2812" s="152" t="str">
        <f>IFERROR(FIND("R",Table1[[#This Row],[FS_Priority]]),"")</f>
        <v/>
      </c>
    </row>
    <row r="2813" spans="1:41" x14ac:dyDescent="0.25">
      <c r="A2813" s="220" t="s">
        <v>1015</v>
      </c>
      <c r="B2813" s="220" t="s">
        <v>295</v>
      </c>
      <c r="C2813" s="220" t="s">
        <v>1015</v>
      </c>
      <c r="D2813" s="221" t="b">
        <v>0</v>
      </c>
      <c r="E2813" s="220" t="s">
        <v>753</v>
      </c>
      <c r="F2813" s="220" t="s">
        <v>3620</v>
      </c>
      <c r="G2813" s="220" t="s">
        <v>295</v>
      </c>
      <c r="H2813" s="220" t="s">
        <v>408</v>
      </c>
      <c r="I2813" s="220" t="s">
        <v>4248</v>
      </c>
      <c r="J2813" s="220" t="s">
        <v>2838</v>
      </c>
      <c r="K2813" s="220" t="s">
        <v>4244</v>
      </c>
      <c r="L2813" s="220" t="s">
        <v>534</v>
      </c>
      <c r="M2813" s="220" t="s">
        <v>4249</v>
      </c>
      <c r="N2813" s="220" t="s">
        <v>295</v>
      </c>
      <c r="O2813" s="220" t="s">
        <v>243</v>
      </c>
      <c r="Q2813" s="220" t="s">
        <v>302</v>
      </c>
      <c r="R2813" s="220" t="s">
        <v>295</v>
      </c>
      <c r="S2813" s="221" t="b">
        <v>1</v>
      </c>
      <c r="V2813" s="222">
        <v>43353</v>
      </c>
      <c r="W2813" s="220" t="s">
        <v>295</v>
      </c>
      <c r="X2813"/>
      <c r="Z2813" s="220" t="s">
        <v>295</v>
      </c>
      <c r="AC2813" s="220" t="s">
        <v>295</v>
      </c>
      <c r="AE2813" s="220" t="s">
        <v>243</v>
      </c>
      <c r="AF2813" s="220" t="s">
        <v>295</v>
      </c>
      <c r="AG2813" s="220" t="s">
        <v>295</v>
      </c>
      <c r="AH2813" s="222">
        <v>43383</v>
      </c>
      <c r="AI2813" s="220" t="s">
        <v>4932</v>
      </c>
      <c r="AJ2813" s="151" t="str">
        <f t="shared" si="43"/>
        <v>FS</v>
      </c>
      <c r="AK2813" s="151" t="b">
        <f>ISNUMBER(SEARCH("IRT",Table1[[#This Row],[Current_Status]]))</f>
        <v>0</v>
      </c>
      <c r="AL2813" s="152">
        <f>YEAR(Table1[[#This Row],[Project_Initiated]])</f>
        <v>2018</v>
      </c>
      <c r="AM2813" s="87">
        <v>43815</v>
      </c>
      <c r="AN2813" s="87" t="str">
        <f>IF(AND(Table1[[#This Row],[Completed Date]]&gt;="07/01/2019"+0,Table1[[#This Row],[Completed Date]]&lt;="6/30/2020"+0),"FY 19-20",IF(AND(Table1[[#This Row],[Completed Date]]&gt;="07/01/2018"+0,Table1[[#This Row],[Completed Date]]&lt;="6/30/2019"+0),"FY 18-19",""))</f>
        <v>FY 18-19</v>
      </c>
      <c r="AO2813" s="152" t="str">
        <f>IFERROR(FIND("R",Table1[[#This Row],[FS_Priority]]),"")</f>
        <v/>
      </c>
    </row>
    <row r="2814" spans="1:41" x14ac:dyDescent="0.25">
      <c r="A2814" s="220" t="s">
        <v>511</v>
      </c>
      <c r="B2814" s="220" t="s">
        <v>295</v>
      </c>
      <c r="C2814" s="220" t="s">
        <v>511</v>
      </c>
      <c r="D2814" s="221" t="b">
        <v>0</v>
      </c>
      <c r="E2814" s="220" t="s">
        <v>753</v>
      </c>
      <c r="F2814" s="220" t="s">
        <v>3622</v>
      </c>
      <c r="G2814" s="220" t="s">
        <v>295</v>
      </c>
      <c r="H2814" s="220" t="s">
        <v>529</v>
      </c>
      <c r="I2814" s="220" t="s">
        <v>4246</v>
      </c>
      <c r="J2814" s="220" t="s">
        <v>2838</v>
      </c>
      <c r="K2814" s="220" t="s">
        <v>4244</v>
      </c>
      <c r="L2814" s="220" t="s">
        <v>534</v>
      </c>
      <c r="M2814" s="220" t="s">
        <v>4249</v>
      </c>
      <c r="N2814" s="220" t="s">
        <v>295</v>
      </c>
      <c r="O2814" s="220" t="s">
        <v>295</v>
      </c>
      <c r="Q2814" s="220" t="s">
        <v>264</v>
      </c>
      <c r="R2814" s="220" t="s">
        <v>295</v>
      </c>
      <c r="S2814" s="221" t="b">
        <v>1</v>
      </c>
      <c r="V2814" s="222">
        <v>43353</v>
      </c>
      <c r="W2814" s="220" t="s">
        <v>295</v>
      </c>
      <c r="X2814"/>
      <c r="Z2814" s="220" t="s">
        <v>295</v>
      </c>
      <c r="AC2814" s="220" t="s">
        <v>295</v>
      </c>
      <c r="AD2814" s="223">
        <v>43382</v>
      </c>
      <c r="AE2814" s="220" t="s">
        <v>257</v>
      </c>
      <c r="AF2814" s="220" t="s">
        <v>295</v>
      </c>
      <c r="AG2814" s="220" t="s">
        <v>2884</v>
      </c>
      <c r="AH2814" s="222">
        <v>43469</v>
      </c>
      <c r="AI2814" s="220" t="s">
        <v>4932</v>
      </c>
      <c r="AJ2814" s="151" t="str">
        <f t="shared" si="43"/>
        <v>FS</v>
      </c>
      <c r="AK2814" s="151" t="b">
        <f>ISNUMBER(SEARCH("IRT",Table1[[#This Row],[Current_Status]]))</f>
        <v>0</v>
      </c>
      <c r="AL2814" s="152">
        <f>YEAR(Table1[[#This Row],[Project_Initiated]])</f>
        <v>2018</v>
      </c>
      <c r="AM2814" s="87">
        <v>43815</v>
      </c>
      <c r="AN2814" s="87" t="str">
        <f>IF(AND(Table1[[#This Row],[Completed Date]]&gt;="07/01/2019"+0,Table1[[#This Row],[Completed Date]]&lt;="6/30/2020"+0),"FY 19-20",IF(AND(Table1[[#This Row],[Completed Date]]&gt;="07/01/2018"+0,Table1[[#This Row],[Completed Date]]&lt;="6/30/2019"+0),"FY 18-19",""))</f>
        <v>FY 18-19</v>
      </c>
      <c r="AO2814" s="152" t="str">
        <f>IFERROR(FIND("R",Table1[[#This Row],[FS_Priority]]),"")</f>
        <v/>
      </c>
    </row>
    <row r="2815" spans="1:41" x14ac:dyDescent="0.25">
      <c r="A2815" s="220" t="s">
        <v>510</v>
      </c>
      <c r="B2815" s="220" t="s">
        <v>295</v>
      </c>
      <c r="C2815" s="220" t="s">
        <v>510</v>
      </c>
      <c r="D2815" s="221" t="b">
        <v>0</v>
      </c>
      <c r="E2815" s="220" t="s">
        <v>753</v>
      </c>
      <c r="F2815" s="220" t="s">
        <v>3621</v>
      </c>
      <c r="G2815" s="220" t="s">
        <v>295</v>
      </c>
      <c r="H2815" s="220" t="s">
        <v>408</v>
      </c>
      <c r="I2815" s="220" t="s">
        <v>4250</v>
      </c>
      <c r="J2815" s="220" t="s">
        <v>2838</v>
      </c>
      <c r="K2815" s="220" t="s">
        <v>4244</v>
      </c>
      <c r="L2815" s="220" t="s">
        <v>534</v>
      </c>
      <c r="M2815" s="220" t="s">
        <v>4249</v>
      </c>
      <c r="N2815" s="220" t="s">
        <v>295</v>
      </c>
      <c r="O2815" s="220" t="s">
        <v>243</v>
      </c>
      <c r="Q2815" s="220" t="s">
        <v>320</v>
      </c>
      <c r="R2815" s="220" t="s">
        <v>295</v>
      </c>
      <c r="S2815" s="221" t="b">
        <v>1</v>
      </c>
      <c r="V2815" s="222">
        <v>43354</v>
      </c>
      <c r="W2815" s="220" t="s">
        <v>295</v>
      </c>
      <c r="X2815"/>
      <c r="Z2815" s="220" t="s">
        <v>295</v>
      </c>
      <c r="AC2815" s="220" t="s">
        <v>295</v>
      </c>
      <c r="AE2815" s="220" t="s">
        <v>243</v>
      </c>
      <c r="AF2815" s="220" t="s">
        <v>295</v>
      </c>
      <c r="AG2815" s="220" t="s">
        <v>295</v>
      </c>
      <c r="AH2815" s="222">
        <v>43412</v>
      </c>
      <c r="AI2815" s="220" t="s">
        <v>4932</v>
      </c>
      <c r="AJ2815" s="151" t="str">
        <f t="shared" si="43"/>
        <v>FS</v>
      </c>
      <c r="AK2815" s="151" t="b">
        <f>ISNUMBER(SEARCH("IRT",Table1[[#This Row],[Current_Status]]))</f>
        <v>0</v>
      </c>
      <c r="AL2815" s="152">
        <f>YEAR(Table1[[#This Row],[Project_Initiated]])</f>
        <v>2018</v>
      </c>
      <c r="AM2815" s="87">
        <v>43815</v>
      </c>
      <c r="AN2815" s="87" t="str">
        <f>IF(AND(Table1[[#This Row],[Completed Date]]&gt;="07/01/2019"+0,Table1[[#This Row],[Completed Date]]&lt;="6/30/2020"+0),"FY 19-20",IF(AND(Table1[[#This Row],[Completed Date]]&gt;="07/01/2018"+0,Table1[[#This Row],[Completed Date]]&lt;="6/30/2019"+0),"FY 18-19",""))</f>
        <v>FY 18-19</v>
      </c>
      <c r="AO2815" s="152" t="str">
        <f>IFERROR(FIND("R",Table1[[#This Row],[FS_Priority]]),"")</f>
        <v/>
      </c>
    </row>
    <row r="2816" spans="1:41" x14ac:dyDescent="0.25">
      <c r="A2816" s="220" t="s">
        <v>300</v>
      </c>
      <c r="B2816" s="220" t="s">
        <v>295</v>
      </c>
      <c r="C2816" s="220" t="s">
        <v>300</v>
      </c>
      <c r="D2816" s="221" t="b">
        <v>0</v>
      </c>
      <c r="E2816" s="220" t="s">
        <v>21</v>
      </c>
      <c r="F2816" s="220" t="s">
        <v>3249</v>
      </c>
      <c r="G2816" s="220" t="s">
        <v>295</v>
      </c>
      <c r="H2816" s="220" t="s">
        <v>407</v>
      </c>
      <c r="I2816" s="220" t="s">
        <v>295</v>
      </c>
      <c r="J2816" s="220" t="s">
        <v>2838</v>
      </c>
      <c r="K2816" s="220" t="s">
        <v>3774</v>
      </c>
      <c r="L2816" s="220" t="s">
        <v>4821</v>
      </c>
      <c r="M2816" s="220" t="s">
        <v>3777</v>
      </c>
      <c r="N2816" s="220" t="s">
        <v>295</v>
      </c>
      <c r="O2816" s="220" t="s">
        <v>243</v>
      </c>
      <c r="Q2816" s="220" t="s">
        <v>302</v>
      </c>
      <c r="R2816" s="220" t="s">
        <v>295</v>
      </c>
      <c r="S2816" s="221" t="b">
        <v>0</v>
      </c>
      <c r="V2816" s="222">
        <v>43354</v>
      </c>
      <c r="W2816" s="220" t="s">
        <v>295</v>
      </c>
      <c r="X2816"/>
      <c r="Z2816" s="220" t="s">
        <v>295</v>
      </c>
      <c r="AC2816" s="220" t="s">
        <v>2890</v>
      </c>
      <c r="AE2816" s="220" t="s">
        <v>243</v>
      </c>
      <c r="AF2816" s="220" t="s">
        <v>295</v>
      </c>
      <c r="AG2816" s="220" t="s">
        <v>624</v>
      </c>
      <c r="AH2816" s="222">
        <v>43476</v>
      </c>
      <c r="AI2816" s="220" t="s">
        <v>4932</v>
      </c>
      <c r="AJ2816" s="151" t="str">
        <f t="shared" si="43"/>
        <v>FS</v>
      </c>
      <c r="AK2816" s="151" t="b">
        <f>ISNUMBER(SEARCH("IRT",Table1[[#This Row],[Current_Status]]))</f>
        <v>0</v>
      </c>
      <c r="AL2816" s="152">
        <f>YEAR(Table1[[#This Row],[Project_Initiated]])</f>
        <v>2018</v>
      </c>
      <c r="AM2816" s="87">
        <v>43815</v>
      </c>
      <c r="AN2816" s="87" t="str">
        <f>IF(AND(Table1[[#This Row],[Completed Date]]&gt;="07/01/2019"+0,Table1[[#This Row],[Completed Date]]&lt;="6/30/2020"+0),"FY 19-20",IF(AND(Table1[[#This Row],[Completed Date]]&gt;="07/01/2018"+0,Table1[[#This Row],[Completed Date]]&lt;="6/30/2019"+0),"FY 18-19",""))</f>
        <v>FY 18-19</v>
      </c>
      <c r="AO2816" s="152" t="str">
        <f>IFERROR(FIND("R",Table1[[#This Row],[FS_Priority]]),"")</f>
        <v/>
      </c>
    </row>
    <row r="2817" spans="1:41" x14ac:dyDescent="0.25">
      <c r="A2817" s="220" t="s">
        <v>319</v>
      </c>
      <c r="B2817" s="220" t="s">
        <v>295</v>
      </c>
      <c r="C2817" s="220" t="s">
        <v>319</v>
      </c>
      <c r="D2817" s="221" t="b">
        <v>0</v>
      </c>
      <c r="E2817" s="220" t="s">
        <v>21</v>
      </c>
      <c r="F2817" s="220" t="s">
        <v>3257</v>
      </c>
      <c r="G2817" s="220" t="s">
        <v>301</v>
      </c>
      <c r="H2817" s="220" t="s">
        <v>407</v>
      </c>
      <c r="I2817" s="220" t="s">
        <v>295</v>
      </c>
      <c r="J2817" s="220" t="s">
        <v>2851</v>
      </c>
      <c r="K2817" s="220" t="s">
        <v>3774</v>
      </c>
      <c r="L2817" s="220" t="s">
        <v>4821</v>
      </c>
      <c r="M2817" s="220" t="s">
        <v>3777</v>
      </c>
      <c r="N2817" s="220" t="s">
        <v>295</v>
      </c>
      <c r="O2817" s="220" t="s">
        <v>243</v>
      </c>
      <c r="Q2817" s="220" t="s">
        <v>320</v>
      </c>
      <c r="R2817" s="220" t="s">
        <v>295</v>
      </c>
      <c r="S2817" s="221" t="b">
        <v>0</v>
      </c>
      <c r="V2817" s="222">
        <v>43354</v>
      </c>
      <c r="W2817" s="220" t="s">
        <v>295</v>
      </c>
      <c r="X2817"/>
      <c r="Z2817" s="220" t="s">
        <v>295</v>
      </c>
      <c r="AC2817" s="220" t="s">
        <v>2858</v>
      </c>
      <c r="AE2817" s="220" t="s">
        <v>243</v>
      </c>
      <c r="AF2817" s="220" t="s">
        <v>295</v>
      </c>
      <c r="AG2817" s="220" t="s">
        <v>624</v>
      </c>
      <c r="AH2817" s="222">
        <v>43447</v>
      </c>
      <c r="AI2817" s="220" t="s">
        <v>4932</v>
      </c>
      <c r="AJ2817" s="151" t="str">
        <f t="shared" si="43"/>
        <v>FS</v>
      </c>
      <c r="AK2817" s="151" t="b">
        <f>ISNUMBER(SEARCH("IRT",Table1[[#This Row],[Current_Status]]))</f>
        <v>0</v>
      </c>
      <c r="AL2817" s="152">
        <f>YEAR(Table1[[#This Row],[Project_Initiated]])</f>
        <v>2018</v>
      </c>
      <c r="AM2817" s="87">
        <v>43815</v>
      </c>
      <c r="AN2817" s="87" t="str">
        <f>IF(AND(Table1[[#This Row],[Completed Date]]&gt;="07/01/2019"+0,Table1[[#This Row],[Completed Date]]&lt;="6/30/2020"+0),"FY 19-20",IF(AND(Table1[[#This Row],[Completed Date]]&gt;="07/01/2018"+0,Table1[[#This Row],[Completed Date]]&lt;="6/30/2019"+0),"FY 18-19",""))</f>
        <v>FY 18-19</v>
      </c>
      <c r="AO2817" s="152" t="str">
        <f>IFERROR(FIND("R",Table1[[#This Row],[FS_Priority]]),"")</f>
        <v/>
      </c>
    </row>
    <row r="2818" spans="1:41" x14ac:dyDescent="0.25">
      <c r="A2818" s="220" t="s">
        <v>322</v>
      </c>
      <c r="B2818" s="220" t="s">
        <v>295</v>
      </c>
      <c r="C2818" s="220" t="s">
        <v>322</v>
      </c>
      <c r="D2818" s="221" t="b">
        <v>0</v>
      </c>
      <c r="E2818" s="220" t="s">
        <v>21</v>
      </c>
      <c r="F2818" s="220" t="s">
        <v>3259</v>
      </c>
      <c r="G2818" s="220" t="s">
        <v>295</v>
      </c>
      <c r="H2818" s="220" t="s">
        <v>407</v>
      </c>
      <c r="I2818" s="220" t="s">
        <v>3783</v>
      </c>
      <c r="J2818" s="220" t="s">
        <v>2838</v>
      </c>
      <c r="K2818" s="220" t="s">
        <v>3774</v>
      </c>
      <c r="L2818" s="220" t="s">
        <v>4821</v>
      </c>
      <c r="M2818" s="220" t="s">
        <v>3777</v>
      </c>
      <c r="N2818" s="220" t="s">
        <v>295</v>
      </c>
      <c r="O2818" s="220" t="s">
        <v>243</v>
      </c>
      <c r="Q2818" s="220" t="s">
        <v>323</v>
      </c>
      <c r="R2818" s="220" t="s">
        <v>295</v>
      </c>
      <c r="S2818" s="221" t="b">
        <v>0</v>
      </c>
      <c r="V2818" s="222">
        <v>43354</v>
      </c>
      <c r="W2818" s="220" t="s">
        <v>295</v>
      </c>
      <c r="X2818"/>
      <c r="Z2818" s="220" t="s">
        <v>295</v>
      </c>
      <c r="AC2818" s="220" t="s">
        <v>3163</v>
      </c>
      <c r="AE2818" s="220" t="s">
        <v>243</v>
      </c>
      <c r="AF2818" s="220" t="s">
        <v>295</v>
      </c>
      <c r="AG2818" s="220" t="s">
        <v>624</v>
      </c>
      <c r="AH2818" s="222">
        <v>43592</v>
      </c>
      <c r="AI2818" s="220" t="s">
        <v>4932</v>
      </c>
      <c r="AJ2818" s="151" t="str">
        <f t="shared" ref="AJ2818:AJ2881" si="44">IF(LEN(A2818)&gt;6,"FS","PD&amp;C")</f>
        <v>FS</v>
      </c>
      <c r="AK2818" s="151" t="b">
        <f>ISNUMBER(SEARCH("IRT",Table1[[#This Row],[Current_Status]]))</f>
        <v>0</v>
      </c>
      <c r="AL2818" s="152">
        <f>YEAR(Table1[[#This Row],[Project_Initiated]])</f>
        <v>2018</v>
      </c>
      <c r="AM2818" s="87">
        <v>43815</v>
      </c>
      <c r="AN2818" s="87" t="str">
        <f>IF(AND(Table1[[#This Row],[Completed Date]]&gt;="07/01/2019"+0,Table1[[#This Row],[Completed Date]]&lt;="6/30/2020"+0),"FY 19-20",IF(AND(Table1[[#This Row],[Completed Date]]&gt;="07/01/2018"+0,Table1[[#This Row],[Completed Date]]&lt;="6/30/2019"+0),"FY 18-19",""))</f>
        <v>FY 18-19</v>
      </c>
      <c r="AO2818" s="152" t="str">
        <f>IFERROR(FIND("R",Table1[[#This Row],[FS_Priority]]),"")</f>
        <v/>
      </c>
    </row>
    <row r="2819" spans="1:41" x14ac:dyDescent="0.25">
      <c r="A2819" s="220" t="s">
        <v>1016</v>
      </c>
      <c r="B2819" s="220" t="s">
        <v>295</v>
      </c>
      <c r="C2819" s="220" t="s">
        <v>1016</v>
      </c>
      <c r="D2819" s="221" t="b">
        <v>0</v>
      </c>
      <c r="E2819" s="220" t="s">
        <v>21</v>
      </c>
      <c r="F2819" s="220" t="s">
        <v>3260</v>
      </c>
      <c r="G2819" s="220" t="s">
        <v>1017</v>
      </c>
      <c r="H2819" s="220" t="s">
        <v>407</v>
      </c>
      <c r="I2819" s="220" t="s">
        <v>295</v>
      </c>
      <c r="J2819" s="220" t="s">
        <v>2851</v>
      </c>
      <c r="K2819" s="220" t="s">
        <v>3774</v>
      </c>
      <c r="L2819" s="220" t="s">
        <v>4821</v>
      </c>
      <c r="M2819" s="220" t="s">
        <v>3777</v>
      </c>
      <c r="N2819" s="220" t="s">
        <v>295</v>
      </c>
      <c r="O2819" s="220" t="s">
        <v>295</v>
      </c>
      <c r="Q2819" s="220" t="s">
        <v>324</v>
      </c>
      <c r="R2819" s="220" t="s">
        <v>295</v>
      </c>
      <c r="S2819" s="221" t="b">
        <v>0</v>
      </c>
      <c r="V2819" s="222">
        <v>43355</v>
      </c>
      <c r="W2819" s="220" t="s">
        <v>295</v>
      </c>
      <c r="X2819"/>
      <c r="Z2819" s="220" t="s">
        <v>295</v>
      </c>
      <c r="AC2819" s="220" t="s">
        <v>1018</v>
      </c>
      <c r="AD2819" s="223">
        <v>43370</v>
      </c>
      <c r="AE2819" s="220" t="s">
        <v>257</v>
      </c>
      <c r="AF2819" s="220" t="s">
        <v>295</v>
      </c>
      <c r="AG2819" s="220" t="s">
        <v>2884</v>
      </c>
      <c r="AH2819" s="222">
        <v>43377</v>
      </c>
      <c r="AI2819" s="220" t="s">
        <v>4932</v>
      </c>
      <c r="AJ2819" s="151" t="str">
        <f t="shared" si="44"/>
        <v>FS</v>
      </c>
      <c r="AK2819" s="151" t="b">
        <f>ISNUMBER(SEARCH("IRT",Table1[[#This Row],[Current_Status]]))</f>
        <v>0</v>
      </c>
      <c r="AL2819" s="152">
        <f>YEAR(Table1[[#This Row],[Project_Initiated]])</f>
        <v>2018</v>
      </c>
      <c r="AM2819" s="87">
        <v>43815</v>
      </c>
      <c r="AN2819" s="87" t="str">
        <f>IF(AND(Table1[[#This Row],[Completed Date]]&gt;="07/01/2019"+0,Table1[[#This Row],[Completed Date]]&lt;="6/30/2020"+0),"FY 19-20",IF(AND(Table1[[#This Row],[Completed Date]]&gt;="07/01/2018"+0,Table1[[#This Row],[Completed Date]]&lt;="6/30/2019"+0),"FY 18-19",""))</f>
        <v>FY 18-19</v>
      </c>
      <c r="AO2819" s="152" t="str">
        <f>IFERROR(FIND("R",Table1[[#This Row],[FS_Priority]]),"")</f>
        <v/>
      </c>
    </row>
    <row r="2820" spans="1:41" x14ac:dyDescent="0.25">
      <c r="A2820" s="220" t="s">
        <v>312</v>
      </c>
      <c r="B2820" s="220" t="s">
        <v>295</v>
      </c>
      <c r="C2820" s="220" t="s">
        <v>312</v>
      </c>
      <c r="D2820" s="221" t="b">
        <v>0</v>
      </c>
      <c r="E2820" s="220" t="s">
        <v>21</v>
      </c>
      <c r="F2820" s="220" t="s">
        <v>3254</v>
      </c>
      <c r="G2820" s="220" t="s">
        <v>295</v>
      </c>
      <c r="H2820" s="220" t="s">
        <v>407</v>
      </c>
      <c r="I2820" s="220" t="s">
        <v>3780</v>
      </c>
      <c r="J2820" s="220" t="s">
        <v>2838</v>
      </c>
      <c r="K2820" s="220" t="s">
        <v>3774</v>
      </c>
      <c r="L2820" s="220" t="s">
        <v>4821</v>
      </c>
      <c r="M2820" s="220" t="s">
        <v>3777</v>
      </c>
      <c r="N2820" s="220" t="s">
        <v>295</v>
      </c>
      <c r="O2820" s="220" t="s">
        <v>295</v>
      </c>
      <c r="Q2820" s="220" t="s">
        <v>313</v>
      </c>
      <c r="R2820" s="220" t="s">
        <v>295</v>
      </c>
      <c r="S2820" s="221" t="b">
        <v>0</v>
      </c>
      <c r="V2820" s="222">
        <v>43355</v>
      </c>
      <c r="W2820" s="220" t="s">
        <v>295</v>
      </c>
      <c r="X2820"/>
      <c r="Z2820" s="220" t="s">
        <v>295</v>
      </c>
      <c r="AC2820" s="220" t="s">
        <v>2999</v>
      </c>
      <c r="AE2820" s="220" t="s">
        <v>257</v>
      </c>
      <c r="AF2820" s="220" t="s">
        <v>295</v>
      </c>
      <c r="AG2820" s="220" t="s">
        <v>295</v>
      </c>
      <c r="AH2820" s="222">
        <v>43510</v>
      </c>
      <c r="AI2820" s="220" t="s">
        <v>4932</v>
      </c>
      <c r="AJ2820" s="151" t="str">
        <f t="shared" si="44"/>
        <v>FS</v>
      </c>
      <c r="AK2820" s="151" t="b">
        <f>ISNUMBER(SEARCH("IRT",Table1[[#This Row],[Current_Status]]))</f>
        <v>0</v>
      </c>
      <c r="AL2820" s="152">
        <f>YEAR(Table1[[#This Row],[Project_Initiated]])</f>
        <v>2018</v>
      </c>
      <c r="AM2820" s="87">
        <v>43815</v>
      </c>
      <c r="AN2820" s="87" t="str">
        <f>IF(AND(Table1[[#This Row],[Completed Date]]&gt;="07/01/2019"+0,Table1[[#This Row],[Completed Date]]&lt;="6/30/2020"+0),"FY 19-20",IF(AND(Table1[[#This Row],[Completed Date]]&gt;="07/01/2018"+0,Table1[[#This Row],[Completed Date]]&lt;="6/30/2019"+0),"FY 18-19",""))</f>
        <v>FY 18-19</v>
      </c>
      <c r="AO2820" s="152" t="str">
        <f>IFERROR(FIND("R",Table1[[#This Row],[FS_Priority]]),"")</f>
        <v/>
      </c>
    </row>
    <row r="2821" spans="1:41" x14ac:dyDescent="0.25">
      <c r="A2821" s="220" t="s">
        <v>306</v>
      </c>
      <c r="B2821" s="220" t="s">
        <v>295</v>
      </c>
      <c r="C2821" s="220" t="s">
        <v>306</v>
      </c>
      <c r="D2821" s="221" t="b">
        <v>0</v>
      </c>
      <c r="E2821" s="220" t="s">
        <v>21</v>
      </c>
      <c r="F2821" s="220" t="s">
        <v>3251</v>
      </c>
      <c r="G2821" s="220" t="s">
        <v>295</v>
      </c>
      <c r="H2821" s="220" t="s">
        <v>407</v>
      </c>
      <c r="I2821" s="220" t="s">
        <v>264</v>
      </c>
      <c r="J2821" s="220" t="s">
        <v>2838</v>
      </c>
      <c r="K2821" s="220" t="s">
        <v>3774</v>
      </c>
      <c r="L2821" s="220" t="s">
        <v>4821</v>
      </c>
      <c r="M2821" s="220" t="s">
        <v>3777</v>
      </c>
      <c r="N2821" s="220" t="s">
        <v>295</v>
      </c>
      <c r="O2821" s="220" t="s">
        <v>243</v>
      </c>
      <c r="Q2821" s="220" t="s">
        <v>307</v>
      </c>
      <c r="R2821" s="220" t="s">
        <v>295</v>
      </c>
      <c r="S2821" s="221" t="b">
        <v>0</v>
      </c>
      <c r="V2821" s="222">
        <v>43355</v>
      </c>
      <c r="W2821" s="220" t="s">
        <v>295</v>
      </c>
      <c r="X2821"/>
      <c r="Z2821" s="220" t="s">
        <v>295</v>
      </c>
      <c r="AC2821" s="220" t="s">
        <v>3163</v>
      </c>
      <c r="AE2821" s="220" t="s">
        <v>243</v>
      </c>
      <c r="AF2821" s="220" t="s">
        <v>295</v>
      </c>
      <c r="AG2821" s="220" t="s">
        <v>624</v>
      </c>
      <c r="AH2821" s="222">
        <v>43592</v>
      </c>
      <c r="AI2821" s="220" t="s">
        <v>4932</v>
      </c>
      <c r="AJ2821" s="151" t="str">
        <f t="shared" si="44"/>
        <v>FS</v>
      </c>
      <c r="AK2821" s="151" t="b">
        <f>ISNUMBER(SEARCH("IRT",Table1[[#This Row],[Current_Status]]))</f>
        <v>0</v>
      </c>
      <c r="AL2821" s="152">
        <f>YEAR(Table1[[#This Row],[Project_Initiated]])</f>
        <v>2018</v>
      </c>
      <c r="AM2821" s="87">
        <v>43815</v>
      </c>
      <c r="AN2821" s="87" t="str">
        <f>IF(AND(Table1[[#This Row],[Completed Date]]&gt;="07/01/2019"+0,Table1[[#This Row],[Completed Date]]&lt;="6/30/2020"+0),"FY 19-20",IF(AND(Table1[[#This Row],[Completed Date]]&gt;="07/01/2018"+0,Table1[[#This Row],[Completed Date]]&lt;="6/30/2019"+0),"FY 18-19",""))</f>
        <v>FY 18-19</v>
      </c>
      <c r="AO2821" s="152" t="str">
        <f>IFERROR(FIND("R",Table1[[#This Row],[FS_Priority]]),"")</f>
        <v/>
      </c>
    </row>
    <row r="2822" spans="1:41" x14ac:dyDescent="0.25">
      <c r="A2822" s="220" t="s">
        <v>310</v>
      </c>
      <c r="B2822" s="220" t="s">
        <v>295</v>
      </c>
      <c r="C2822" s="220" t="s">
        <v>310</v>
      </c>
      <c r="D2822" s="221" t="b">
        <v>0</v>
      </c>
      <c r="E2822" s="220" t="s">
        <v>21</v>
      </c>
      <c r="F2822" s="220" t="s">
        <v>3253</v>
      </c>
      <c r="G2822" s="220" t="s">
        <v>304</v>
      </c>
      <c r="H2822" s="220" t="s">
        <v>407</v>
      </c>
      <c r="I2822" s="220" t="s">
        <v>3779</v>
      </c>
      <c r="J2822" s="220" t="s">
        <v>2851</v>
      </c>
      <c r="K2822" s="220" t="s">
        <v>3774</v>
      </c>
      <c r="L2822" s="220" t="s">
        <v>4821</v>
      </c>
      <c r="M2822" s="220" t="s">
        <v>3777</v>
      </c>
      <c r="N2822" s="220" t="s">
        <v>295</v>
      </c>
      <c r="O2822" s="220" t="s">
        <v>295</v>
      </c>
      <c r="Q2822" s="220" t="s">
        <v>311</v>
      </c>
      <c r="R2822" s="220" t="s">
        <v>295</v>
      </c>
      <c r="S2822" s="221" t="b">
        <v>0</v>
      </c>
      <c r="V2822" s="222">
        <v>43355</v>
      </c>
      <c r="W2822" s="220" t="s">
        <v>295</v>
      </c>
      <c r="X2822"/>
      <c r="Z2822" s="220" t="s">
        <v>295</v>
      </c>
      <c r="AC2822" s="220" t="s">
        <v>295</v>
      </c>
      <c r="AD2822" s="223">
        <v>43370</v>
      </c>
      <c r="AE2822" s="220" t="s">
        <v>257</v>
      </c>
      <c r="AF2822" s="220" t="s">
        <v>295</v>
      </c>
      <c r="AG2822" s="220" t="s">
        <v>295</v>
      </c>
      <c r="AH2822" s="222">
        <v>43489</v>
      </c>
      <c r="AI2822" s="220" t="s">
        <v>4932</v>
      </c>
      <c r="AJ2822" s="151" t="str">
        <f t="shared" si="44"/>
        <v>FS</v>
      </c>
      <c r="AK2822" s="151" t="b">
        <f>ISNUMBER(SEARCH("IRT",Table1[[#This Row],[Current_Status]]))</f>
        <v>0</v>
      </c>
      <c r="AL2822" s="152">
        <f>YEAR(Table1[[#This Row],[Project_Initiated]])</f>
        <v>2018</v>
      </c>
      <c r="AM2822" s="87">
        <v>43815</v>
      </c>
      <c r="AN2822" s="87" t="str">
        <f>IF(AND(Table1[[#This Row],[Completed Date]]&gt;="07/01/2019"+0,Table1[[#This Row],[Completed Date]]&lt;="6/30/2020"+0),"FY 19-20",IF(AND(Table1[[#This Row],[Completed Date]]&gt;="07/01/2018"+0,Table1[[#This Row],[Completed Date]]&lt;="6/30/2019"+0),"FY 18-19",""))</f>
        <v>FY 18-19</v>
      </c>
      <c r="AO2822" s="152" t="str">
        <f>IFERROR(FIND("R",Table1[[#This Row],[FS_Priority]]),"")</f>
        <v/>
      </c>
    </row>
    <row r="2823" spans="1:41" x14ac:dyDescent="0.25">
      <c r="A2823" s="220" t="s">
        <v>329</v>
      </c>
      <c r="B2823" s="220" t="s">
        <v>295</v>
      </c>
      <c r="C2823" s="220" t="s">
        <v>329</v>
      </c>
      <c r="D2823" s="221" t="b">
        <v>0</v>
      </c>
      <c r="E2823" s="220" t="s">
        <v>21</v>
      </c>
      <c r="F2823" s="220" t="s">
        <v>3263</v>
      </c>
      <c r="G2823" s="220" t="s">
        <v>295</v>
      </c>
      <c r="H2823" s="220" t="s">
        <v>407</v>
      </c>
      <c r="I2823" s="220" t="s">
        <v>295</v>
      </c>
      <c r="J2823" s="220" t="s">
        <v>2838</v>
      </c>
      <c r="K2823" s="220" t="s">
        <v>3774</v>
      </c>
      <c r="L2823" s="220" t="s">
        <v>4821</v>
      </c>
      <c r="M2823" s="220" t="s">
        <v>3777</v>
      </c>
      <c r="N2823" s="220" t="s">
        <v>295</v>
      </c>
      <c r="O2823" s="220" t="s">
        <v>243</v>
      </c>
      <c r="Q2823" s="220" t="s">
        <v>152</v>
      </c>
      <c r="R2823" s="220" t="s">
        <v>295</v>
      </c>
      <c r="S2823" s="221" t="b">
        <v>0</v>
      </c>
      <c r="V2823" s="222">
        <v>43355</v>
      </c>
      <c r="W2823" s="220" t="s">
        <v>295</v>
      </c>
      <c r="X2823"/>
      <c r="Z2823" s="220" t="s">
        <v>295</v>
      </c>
      <c r="AC2823" s="220" t="s">
        <v>3163</v>
      </c>
      <c r="AE2823" s="220" t="s">
        <v>243</v>
      </c>
      <c r="AF2823" s="220" t="s">
        <v>295</v>
      </c>
      <c r="AG2823" s="220" t="s">
        <v>624</v>
      </c>
      <c r="AH2823" s="222">
        <v>43592</v>
      </c>
      <c r="AI2823" s="220" t="s">
        <v>4932</v>
      </c>
      <c r="AJ2823" s="151" t="str">
        <f t="shared" si="44"/>
        <v>FS</v>
      </c>
      <c r="AK2823" s="151" t="b">
        <f>ISNUMBER(SEARCH("IRT",Table1[[#This Row],[Current_Status]]))</f>
        <v>0</v>
      </c>
      <c r="AL2823" s="152">
        <f>YEAR(Table1[[#This Row],[Project_Initiated]])</f>
        <v>2018</v>
      </c>
      <c r="AM2823" s="87">
        <v>43815</v>
      </c>
      <c r="AN2823" s="87" t="str">
        <f>IF(AND(Table1[[#This Row],[Completed Date]]&gt;="07/01/2019"+0,Table1[[#This Row],[Completed Date]]&lt;="6/30/2020"+0),"FY 19-20",IF(AND(Table1[[#This Row],[Completed Date]]&gt;="07/01/2018"+0,Table1[[#This Row],[Completed Date]]&lt;="6/30/2019"+0),"FY 18-19",""))</f>
        <v>FY 18-19</v>
      </c>
      <c r="AO2823" s="152" t="str">
        <f>IFERROR(FIND("R",Table1[[#This Row],[FS_Priority]]),"")</f>
        <v/>
      </c>
    </row>
    <row r="2824" spans="1:41" x14ac:dyDescent="0.25">
      <c r="A2824" s="220" t="s">
        <v>314</v>
      </c>
      <c r="B2824" s="220" t="s">
        <v>295</v>
      </c>
      <c r="C2824" s="220" t="s">
        <v>314</v>
      </c>
      <c r="D2824" s="221" t="b">
        <v>0</v>
      </c>
      <c r="E2824" s="220" t="s">
        <v>21</v>
      </c>
      <c r="F2824" s="220" t="s">
        <v>3255</v>
      </c>
      <c r="G2824" s="220" t="s">
        <v>304</v>
      </c>
      <c r="H2824" s="220" t="s">
        <v>3781</v>
      </c>
      <c r="I2824" s="220" t="s">
        <v>295</v>
      </c>
      <c r="J2824" s="220" t="s">
        <v>2851</v>
      </c>
      <c r="K2824" s="220" t="s">
        <v>3774</v>
      </c>
      <c r="L2824" s="220" t="s">
        <v>4821</v>
      </c>
      <c r="M2824" s="220" t="s">
        <v>3777</v>
      </c>
      <c r="N2824" s="220" t="s">
        <v>295</v>
      </c>
      <c r="O2824" s="220" t="s">
        <v>295</v>
      </c>
      <c r="Q2824" s="220" t="s">
        <v>315</v>
      </c>
      <c r="R2824" s="220" t="s">
        <v>295</v>
      </c>
      <c r="S2824" s="221" t="b">
        <v>0</v>
      </c>
      <c r="V2824" s="222">
        <v>43355</v>
      </c>
      <c r="W2824" s="220" t="s">
        <v>295</v>
      </c>
      <c r="X2824"/>
      <c r="Z2824" s="220" t="s">
        <v>295</v>
      </c>
      <c r="AC2824" s="220" t="s">
        <v>295</v>
      </c>
      <c r="AD2824" s="223">
        <v>43388</v>
      </c>
      <c r="AE2824" s="220" t="s">
        <v>257</v>
      </c>
      <c r="AF2824" s="220" t="s">
        <v>295</v>
      </c>
      <c r="AG2824" s="220" t="s">
        <v>2884</v>
      </c>
      <c r="AH2824" s="222">
        <v>43489</v>
      </c>
      <c r="AI2824" s="220" t="s">
        <v>4932</v>
      </c>
      <c r="AJ2824" s="151" t="str">
        <f t="shared" si="44"/>
        <v>FS</v>
      </c>
      <c r="AK2824" s="151" t="b">
        <f>ISNUMBER(SEARCH("IRT",Table1[[#This Row],[Current_Status]]))</f>
        <v>0</v>
      </c>
      <c r="AL2824" s="152">
        <f>YEAR(Table1[[#This Row],[Project_Initiated]])</f>
        <v>2018</v>
      </c>
      <c r="AM2824" s="87">
        <v>43815</v>
      </c>
      <c r="AN2824" s="87" t="str">
        <f>IF(AND(Table1[[#This Row],[Completed Date]]&gt;="07/01/2019"+0,Table1[[#This Row],[Completed Date]]&lt;="6/30/2020"+0),"FY 19-20",IF(AND(Table1[[#This Row],[Completed Date]]&gt;="07/01/2018"+0,Table1[[#This Row],[Completed Date]]&lt;="6/30/2019"+0),"FY 18-19",""))</f>
        <v>FY 18-19</v>
      </c>
      <c r="AO2824" s="152" t="str">
        <f>IFERROR(FIND("R",Table1[[#This Row],[FS_Priority]]),"")</f>
        <v/>
      </c>
    </row>
    <row r="2825" spans="1:41" x14ac:dyDescent="0.25">
      <c r="A2825" s="220" t="s">
        <v>325</v>
      </c>
      <c r="B2825" s="220" t="s">
        <v>295</v>
      </c>
      <c r="C2825" s="220" t="s">
        <v>325</v>
      </c>
      <c r="D2825" s="221" t="b">
        <v>0</v>
      </c>
      <c r="E2825" s="220" t="s">
        <v>21</v>
      </c>
      <c r="F2825" s="220" t="s">
        <v>3261</v>
      </c>
      <c r="G2825" s="220" t="s">
        <v>304</v>
      </c>
      <c r="H2825" s="220" t="s">
        <v>331</v>
      </c>
      <c r="I2825" s="220" t="s">
        <v>295</v>
      </c>
      <c r="J2825" s="220" t="s">
        <v>2854</v>
      </c>
      <c r="K2825" s="220" t="s">
        <v>3774</v>
      </c>
      <c r="L2825" s="220" t="s">
        <v>4821</v>
      </c>
      <c r="M2825" s="220" t="s">
        <v>3777</v>
      </c>
      <c r="N2825" s="220" t="s">
        <v>295</v>
      </c>
      <c r="O2825" s="220" t="s">
        <v>295</v>
      </c>
      <c r="Q2825" s="220" t="s">
        <v>326</v>
      </c>
      <c r="R2825" s="220" t="s">
        <v>295</v>
      </c>
      <c r="S2825" s="221" t="b">
        <v>0</v>
      </c>
      <c r="V2825" s="222">
        <v>43355</v>
      </c>
      <c r="W2825" s="220" t="s">
        <v>295</v>
      </c>
      <c r="X2825"/>
      <c r="Z2825" s="220" t="s">
        <v>295</v>
      </c>
      <c r="AC2825" s="220" t="s">
        <v>3000</v>
      </c>
      <c r="AD2825" s="223">
        <v>43370</v>
      </c>
      <c r="AE2825" s="220" t="s">
        <v>257</v>
      </c>
      <c r="AF2825" s="220" t="s">
        <v>295</v>
      </c>
      <c r="AG2825" s="220" t="s">
        <v>295</v>
      </c>
      <c r="AH2825" s="222">
        <v>43510</v>
      </c>
      <c r="AI2825" s="220" t="s">
        <v>4932</v>
      </c>
      <c r="AJ2825" s="151" t="str">
        <f t="shared" si="44"/>
        <v>FS</v>
      </c>
      <c r="AK2825" s="151" t="b">
        <f>ISNUMBER(SEARCH("IRT",Table1[[#This Row],[Current_Status]]))</f>
        <v>0</v>
      </c>
      <c r="AL2825" s="152">
        <f>YEAR(Table1[[#This Row],[Project_Initiated]])</f>
        <v>2018</v>
      </c>
      <c r="AM2825" s="87">
        <v>43815</v>
      </c>
      <c r="AN2825" s="87" t="str">
        <f>IF(AND(Table1[[#This Row],[Completed Date]]&gt;="07/01/2019"+0,Table1[[#This Row],[Completed Date]]&lt;="6/30/2020"+0),"FY 19-20",IF(AND(Table1[[#This Row],[Completed Date]]&gt;="07/01/2018"+0,Table1[[#This Row],[Completed Date]]&lt;="6/30/2019"+0),"FY 18-19",""))</f>
        <v>FY 18-19</v>
      </c>
      <c r="AO2825" s="152" t="str">
        <f>IFERROR(FIND("R",Table1[[#This Row],[FS_Priority]]),"")</f>
        <v/>
      </c>
    </row>
    <row r="2826" spans="1:41" x14ac:dyDescent="0.25">
      <c r="A2826" s="220" t="s">
        <v>316</v>
      </c>
      <c r="B2826" s="220" t="s">
        <v>295</v>
      </c>
      <c r="C2826" s="220" t="s">
        <v>316</v>
      </c>
      <c r="D2826" s="221" t="b">
        <v>0</v>
      </c>
      <c r="E2826" s="220" t="s">
        <v>21</v>
      </c>
      <c r="F2826" s="220" t="s">
        <v>3256</v>
      </c>
      <c r="G2826" s="220" t="s">
        <v>295</v>
      </c>
      <c r="H2826" s="220" t="s">
        <v>554</v>
      </c>
      <c r="I2826" s="220" t="s">
        <v>295</v>
      </c>
      <c r="J2826" s="220" t="s">
        <v>3773</v>
      </c>
      <c r="K2826" s="220" t="s">
        <v>3774</v>
      </c>
      <c r="L2826" s="220" t="s">
        <v>4821</v>
      </c>
      <c r="M2826" s="220" t="s">
        <v>3777</v>
      </c>
      <c r="N2826" s="220" t="s">
        <v>295</v>
      </c>
      <c r="O2826" s="220" t="s">
        <v>295</v>
      </c>
      <c r="Q2826" s="220" t="s">
        <v>318</v>
      </c>
      <c r="R2826" s="220" t="s">
        <v>295</v>
      </c>
      <c r="S2826" s="221" t="b">
        <v>0</v>
      </c>
      <c r="V2826" s="222">
        <v>43355</v>
      </c>
      <c r="W2826" s="220" t="s">
        <v>295</v>
      </c>
      <c r="X2826"/>
      <c r="Z2826" s="220" t="s">
        <v>295</v>
      </c>
      <c r="AC2826" s="220" t="s">
        <v>295</v>
      </c>
      <c r="AD2826" s="223">
        <v>43370</v>
      </c>
      <c r="AE2826" s="220" t="s">
        <v>257</v>
      </c>
      <c r="AF2826" s="220" t="s">
        <v>295</v>
      </c>
      <c r="AG2826" s="220" t="s">
        <v>2884</v>
      </c>
      <c r="AH2826" s="222">
        <v>43424</v>
      </c>
      <c r="AI2826" s="220" t="s">
        <v>4932</v>
      </c>
      <c r="AJ2826" s="151" t="str">
        <f t="shared" si="44"/>
        <v>FS</v>
      </c>
      <c r="AK2826" s="151" t="b">
        <f>ISNUMBER(SEARCH("IRT",Table1[[#This Row],[Current_Status]]))</f>
        <v>0</v>
      </c>
      <c r="AL2826" s="152">
        <f>YEAR(Table1[[#This Row],[Project_Initiated]])</f>
        <v>2018</v>
      </c>
      <c r="AM2826" s="87">
        <v>43815</v>
      </c>
      <c r="AN2826" s="87" t="str">
        <f>IF(AND(Table1[[#This Row],[Completed Date]]&gt;="07/01/2019"+0,Table1[[#This Row],[Completed Date]]&lt;="6/30/2020"+0),"FY 19-20",IF(AND(Table1[[#This Row],[Completed Date]]&gt;="07/01/2018"+0,Table1[[#This Row],[Completed Date]]&lt;="6/30/2019"+0),"FY 18-19",""))</f>
        <v>FY 18-19</v>
      </c>
      <c r="AO2826" s="152" t="str">
        <f>IFERROR(FIND("R",Table1[[#This Row],[FS_Priority]]),"")</f>
        <v/>
      </c>
    </row>
    <row r="2827" spans="1:41" x14ac:dyDescent="0.25">
      <c r="A2827" s="220" t="s">
        <v>303</v>
      </c>
      <c r="B2827" s="220" t="s">
        <v>295</v>
      </c>
      <c r="C2827" s="220" t="s">
        <v>303</v>
      </c>
      <c r="D2827" s="221" t="b">
        <v>0</v>
      </c>
      <c r="E2827" s="220" t="s">
        <v>21</v>
      </c>
      <c r="F2827" s="220" t="s">
        <v>3250</v>
      </c>
      <c r="G2827" s="220" t="s">
        <v>304</v>
      </c>
      <c r="H2827" s="220" t="s">
        <v>407</v>
      </c>
      <c r="I2827" s="220" t="s">
        <v>295</v>
      </c>
      <c r="J2827" s="220" t="s">
        <v>2852</v>
      </c>
      <c r="K2827" s="220" t="s">
        <v>3774</v>
      </c>
      <c r="L2827" s="220" t="s">
        <v>4821</v>
      </c>
      <c r="M2827" s="220" t="s">
        <v>3777</v>
      </c>
      <c r="N2827" s="220" t="s">
        <v>295</v>
      </c>
      <c r="O2827" s="220" t="s">
        <v>263</v>
      </c>
      <c r="Q2827" s="220" t="s">
        <v>305</v>
      </c>
      <c r="R2827" s="220" t="s">
        <v>295</v>
      </c>
      <c r="S2827" s="221" t="b">
        <v>0</v>
      </c>
      <c r="V2827" s="222">
        <v>43355</v>
      </c>
      <c r="W2827" s="220" t="s">
        <v>295</v>
      </c>
      <c r="X2827"/>
      <c r="Z2827" s="220" t="s">
        <v>295</v>
      </c>
      <c r="AC2827" s="220" t="s">
        <v>3140</v>
      </c>
      <c r="AD2827" s="223">
        <v>43370</v>
      </c>
      <c r="AE2827" s="220" t="s">
        <v>257</v>
      </c>
      <c r="AF2827" s="220" t="s">
        <v>295</v>
      </c>
      <c r="AG2827" s="220" t="s">
        <v>2884</v>
      </c>
      <c r="AH2827" s="167"/>
      <c r="AI2827" s="220" t="s">
        <v>4932</v>
      </c>
      <c r="AJ2827" s="151" t="str">
        <f t="shared" si="44"/>
        <v>FS</v>
      </c>
      <c r="AK2827" s="151" t="b">
        <f>ISNUMBER(SEARCH("IRT",Table1[[#This Row],[Current_Status]]))</f>
        <v>0</v>
      </c>
      <c r="AL2827" s="152">
        <f>YEAR(Table1[[#This Row],[Project_Initiated]])</f>
        <v>2018</v>
      </c>
      <c r="AM2827" s="87">
        <v>43815</v>
      </c>
      <c r="AN2827" s="87" t="str">
        <f>IF(AND(Table1[[#This Row],[Completed Date]]&gt;="07/01/2019"+0,Table1[[#This Row],[Completed Date]]&lt;="6/30/2020"+0),"FY 19-20",IF(AND(Table1[[#This Row],[Completed Date]]&gt;="07/01/2018"+0,Table1[[#This Row],[Completed Date]]&lt;="6/30/2019"+0),"FY 18-19",""))</f>
        <v/>
      </c>
      <c r="AO2827" s="152" t="str">
        <f>IFERROR(FIND("R",Table1[[#This Row],[FS_Priority]]),"")</f>
        <v/>
      </c>
    </row>
    <row r="2828" spans="1:41" x14ac:dyDescent="0.25">
      <c r="A2828" s="220" t="s">
        <v>1020</v>
      </c>
      <c r="B2828" s="220" t="s">
        <v>295</v>
      </c>
      <c r="C2828" s="220" t="s">
        <v>1020</v>
      </c>
      <c r="D2828" s="221" t="b">
        <v>0</v>
      </c>
      <c r="E2828" s="220" t="s">
        <v>76</v>
      </c>
      <c r="F2828" s="220" t="s">
        <v>3306</v>
      </c>
      <c r="G2828" s="220" t="s">
        <v>295</v>
      </c>
      <c r="H2828" s="220" t="s">
        <v>369</v>
      </c>
      <c r="I2828" s="220" t="s">
        <v>3877</v>
      </c>
      <c r="J2828" s="220" t="s">
        <v>2838</v>
      </c>
      <c r="K2828" s="220" t="s">
        <v>3856</v>
      </c>
      <c r="L2828" s="220" t="s">
        <v>77</v>
      </c>
      <c r="M2828" s="220" t="s">
        <v>3878</v>
      </c>
      <c r="N2828" s="220" t="s">
        <v>295</v>
      </c>
      <c r="O2828" s="220" t="s">
        <v>263</v>
      </c>
      <c r="Q2828" s="220" t="s">
        <v>302</v>
      </c>
      <c r="R2828" s="220" t="s">
        <v>295</v>
      </c>
      <c r="S2828" s="221" t="b">
        <v>1</v>
      </c>
      <c r="V2828" s="222">
        <v>43315</v>
      </c>
      <c r="W2828" s="220" t="s">
        <v>295</v>
      </c>
      <c r="X2828"/>
      <c r="Z2828" s="220" t="s">
        <v>295</v>
      </c>
      <c r="AC2828" s="220" t="s">
        <v>1021</v>
      </c>
      <c r="AD2828" s="167"/>
      <c r="AE2828" s="220" t="s">
        <v>583</v>
      </c>
      <c r="AF2828" s="220" t="s">
        <v>295</v>
      </c>
      <c r="AG2828" s="220" t="s">
        <v>2884</v>
      </c>
      <c r="AH2828" s="222">
        <v>43377</v>
      </c>
      <c r="AI2828" s="220" t="s">
        <v>4932</v>
      </c>
      <c r="AJ2828" s="151" t="str">
        <f t="shared" si="44"/>
        <v>FS</v>
      </c>
      <c r="AK2828" s="151" t="b">
        <f>ISNUMBER(SEARCH("IRT",Table1[[#This Row],[Current_Status]]))</f>
        <v>0</v>
      </c>
      <c r="AL2828" s="152">
        <f>YEAR(Table1[[#This Row],[Project_Initiated]])</f>
        <v>2018</v>
      </c>
      <c r="AM2828" s="87">
        <v>43815</v>
      </c>
      <c r="AN2828" s="87" t="str">
        <f>IF(AND(Table1[[#This Row],[Completed Date]]&gt;="07/01/2019"+0,Table1[[#This Row],[Completed Date]]&lt;="6/30/2020"+0),"FY 19-20",IF(AND(Table1[[#This Row],[Completed Date]]&gt;="07/01/2018"+0,Table1[[#This Row],[Completed Date]]&lt;="6/30/2019"+0),"FY 18-19",""))</f>
        <v>FY 18-19</v>
      </c>
      <c r="AO2828" s="152" t="str">
        <f>IFERROR(FIND("R",Table1[[#This Row],[FS_Priority]]),"")</f>
        <v/>
      </c>
    </row>
    <row r="2829" spans="1:41" x14ac:dyDescent="0.25">
      <c r="A2829" s="220" t="s">
        <v>1023</v>
      </c>
      <c r="B2829" s="220" t="s">
        <v>295</v>
      </c>
      <c r="C2829" s="220" t="s">
        <v>1023</v>
      </c>
      <c r="D2829" s="221" t="b">
        <v>0</v>
      </c>
      <c r="E2829" s="220" t="s">
        <v>526</v>
      </c>
      <c r="F2829" s="220" t="s">
        <v>3601</v>
      </c>
      <c r="G2829" s="220" t="s">
        <v>295</v>
      </c>
      <c r="H2829" s="220" t="s">
        <v>4444</v>
      </c>
      <c r="I2829" s="220" t="s">
        <v>4214</v>
      </c>
      <c r="J2829" s="220" t="s">
        <v>2838</v>
      </c>
      <c r="K2829" s="220" t="s">
        <v>4208</v>
      </c>
      <c r="L2829" s="220" t="s">
        <v>203</v>
      </c>
      <c r="M2829" s="220" t="s">
        <v>4209</v>
      </c>
      <c r="N2829" s="220" t="s">
        <v>295</v>
      </c>
      <c r="O2829" s="220" t="s">
        <v>243</v>
      </c>
      <c r="Q2829" s="220" t="s">
        <v>320</v>
      </c>
      <c r="R2829" s="220" t="s">
        <v>295</v>
      </c>
      <c r="S2829" s="221" t="b">
        <v>0</v>
      </c>
      <c r="V2829" s="222">
        <v>43356</v>
      </c>
      <c r="W2829" s="220" t="s">
        <v>295</v>
      </c>
      <c r="X2829"/>
      <c r="Z2829" s="220" t="s">
        <v>295</v>
      </c>
      <c r="AC2829" s="220" t="s">
        <v>2998</v>
      </c>
      <c r="AE2829" s="220" t="s">
        <v>243</v>
      </c>
      <c r="AF2829" s="220" t="s">
        <v>295</v>
      </c>
      <c r="AG2829" s="220" t="s">
        <v>624</v>
      </c>
      <c r="AH2829" s="222">
        <v>43497</v>
      </c>
      <c r="AI2829" s="220" t="s">
        <v>4937</v>
      </c>
      <c r="AJ2829" s="151" t="str">
        <f t="shared" si="44"/>
        <v>FS</v>
      </c>
      <c r="AK2829" s="151" t="b">
        <f>ISNUMBER(SEARCH("IRT",Table1[[#This Row],[Current_Status]]))</f>
        <v>0</v>
      </c>
      <c r="AL2829" s="152">
        <f>YEAR(Table1[[#This Row],[Project_Initiated]])</f>
        <v>2018</v>
      </c>
      <c r="AM2829" s="87">
        <v>43815</v>
      </c>
      <c r="AN2829" s="87" t="str">
        <f>IF(AND(Table1[[#This Row],[Completed Date]]&gt;="07/01/2019"+0,Table1[[#This Row],[Completed Date]]&lt;="6/30/2020"+0),"FY 19-20",IF(AND(Table1[[#This Row],[Completed Date]]&gt;="07/01/2018"+0,Table1[[#This Row],[Completed Date]]&lt;="6/30/2019"+0),"FY 18-19",""))</f>
        <v>FY 18-19</v>
      </c>
      <c r="AO2829" s="152" t="str">
        <f>IFERROR(FIND("R",Table1[[#This Row],[FS_Priority]]),"")</f>
        <v/>
      </c>
    </row>
    <row r="2830" spans="1:41" x14ac:dyDescent="0.25">
      <c r="A2830" s="220" t="s">
        <v>418</v>
      </c>
      <c r="B2830" s="220" t="s">
        <v>295</v>
      </c>
      <c r="C2830" s="220" t="s">
        <v>418</v>
      </c>
      <c r="D2830" s="221" t="b">
        <v>0</v>
      </c>
      <c r="E2830" s="220" t="s">
        <v>151</v>
      </c>
      <c r="F2830" s="220" t="s">
        <v>3501</v>
      </c>
      <c r="G2830" s="220" t="s">
        <v>403</v>
      </c>
      <c r="H2830" s="220" t="s">
        <v>1092</v>
      </c>
      <c r="I2830" s="220" t="s">
        <v>4090</v>
      </c>
      <c r="J2830" s="220" t="s">
        <v>2838</v>
      </c>
      <c r="K2830" s="220" t="s">
        <v>4035</v>
      </c>
      <c r="L2830" s="220" t="s">
        <v>153</v>
      </c>
      <c r="M2830" s="220" t="s">
        <v>4087</v>
      </c>
      <c r="N2830" s="220" t="s">
        <v>295</v>
      </c>
      <c r="O2830" s="220" t="s">
        <v>263</v>
      </c>
      <c r="Q2830" s="220" t="s">
        <v>396</v>
      </c>
      <c r="R2830" s="220" t="s">
        <v>295</v>
      </c>
      <c r="S2830" s="221" t="b">
        <v>0</v>
      </c>
      <c r="V2830" s="222">
        <v>43348</v>
      </c>
      <c r="W2830" s="220" t="s">
        <v>295</v>
      </c>
      <c r="X2830"/>
      <c r="Z2830" s="220" t="s">
        <v>295</v>
      </c>
      <c r="AC2830" s="220" t="s">
        <v>4454</v>
      </c>
      <c r="AD2830" s="223">
        <v>43362</v>
      </c>
      <c r="AE2830" s="220" t="s">
        <v>583</v>
      </c>
      <c r="AF2830" s="220" t="s">
        <v>5125</v>
      </c>
      <c r="AG2830" s="220" t="s">
        <v>2884</v>
      </c>
      <c r="AH2830" s="222">
        <v>43678</v>
      </c>
      <c r="AI2830" s="220" t="s">
        <v>4932</v>
      </c>
      <c r="AJ2830" s="151" t="str">
        <f t="shared" si="44"/>
        <v>FS</v>
      </c>
      <c r="AK2830" s="151" t="b">
        <f>ISNUMBER(SEARCH("IRT",Table1[[#This Row],[Current_Status]]))</f>
        <v>0</v>
      </c>
      <c r="AL2830" s="152">
        <f>YEAR(Table1[[#This Row],[Project_Initiated]])</f>
        <v>2018</v>
      </c>
      <c r="AM2830" s="87">
        <v>43815</v>
      </c>
      <c r="AN2830" s="87" t="str">
        <f>IF(AND(Table1[[#This Row],[Completed Date]]&gt;="07/01/2019"+0,Table1[[#This Row],[Completed Date]]&lt;="6/30/2020"+0),"FY 19-20",IF(AND(Table1[[#This Row],[Completed Date]]&gt;="07/01/2018"+0,Table1[[#This Row],[Completed Date]]&lt;="6/30/2019"+0),"FY 18-19",""))</f>
        <v>FY 19-20</v>
      </c>
      <c r="AO2830" s="152" t="str">
        <f>IFERROR(FIND("R",Table1[[#This Row],[FS_Priority]]),"")</f>
        <v/>
      </c>
    </row>
    <row r="2831" spans="1:41" x14ac:dyDescent="0.25">
      <c r="A2831" s="220" t="s">
        <v>572</v>
      </c>
      <c r="B2831" s="220" t="s">
        <v>295</v>
      </c>
      <c r="C2831" s="220" t="s">
        <v>572</v>
      </c>
      <c r="D2831" s="221" t="b">
        <v>0</v>
      </c>
      <c r="E2831" s="220" t="s">
        <v>371</v>
      </c>
      <c r="F2831" s="220" t="s">
        <v>3345</v>
      </c>
      <c r="G2831" s="220" t="s">
        <v>295</v>
      </c>
      <c r="H2831" s="220" t="s">
        <v>556</v>
      </c>
      <c r="I2831" s="220" t="s">
        <v>295</v>
      </c>
      <c r="J2831" s="220" t="s">
        <v>2838</v>
      </c>
      <c r="K2831" s="220" t="s">
        <v>295</v>
      </c>
      <c r="L2831" s="220" t="s">
        <v>295</v>
      </c>
      <c r="M2831" s="220" t="s">
        <v>3913</v>
      </c>
      <c r="N2831" s="220" t="s">
        <v>295</v>
      </c>
      <c r="O2831" s="220" t="s">
        <v>573</v>
      </c>
      <c r="Q2831" s="220" t="s">
        <v>574</v>
      </c>
      <c r="R2831" s="220" t="s">
        <v>574</v>
      </c>
      <c r="S2831" s="221" t="b">
        <v>0</v>
      </c>
      <c r="V2831" s="222">
        <v>43319</v>
      </c>
      <c r="W2831" s="220" t="s">
        <v>295</v>
      </c>
      <c r="X2831"/>
      <c r="Z2831" s="220" t="s">
        <v>295</v>
      </c>
      <c r="AC2831" s="220" t="s">
        <v>295</v>
      </c>
      <c r="AE2831" s="220" t="s">
        <v>583</v>
      </c>
      <c r="AF2831" s="220" t="s">
        <v>295</v>
      </c>
      <c r="AG2831" s="220" t="s">
        <v>2884</v>
      </c>
      <c r="AH2831" s="222">
        <v>43475</v>
      </c>
      <c r="AI2831" s="220" t="s">
        <v>4932</v>
      </c>
      <c r="AJ2831" s="151" t="str">
        <f t="shared" si="44"/>
        <v>FS</v>
      </c>
      <c r="AK2831" s="151" t="b">
        <f>ISNUMBER(SEARCH("IRT",Table1[[#This Row],[Current_Status]]))</f>
        <v>0</v>
      </c>
      <c r="AL2831" s="152">
        <f>YEAR(Table1[[#This Row],[Project_Initiated]])</f>
        <v>2018</v>
      </c>
      <c r="AM2831" s="87">
        <v>43815</v>
      </c>
      <c r="AN2831" s="87" t="str">
        <f>IF(AND(Table1[[#This Row],[Completed Date]]&gt;="07/01/2019"+0,Table1[[#This Row],[Completed Date]]&lt;="6/30/2020"+0),"FY 19-20",IF(AND(Table1[[#This Row],[Completed Date]]&gt;="07/01/2018"+0,Table1[[#This Row],[Completed Date]]&lt;="6/30/2019"+0),"FY 18-19",""))</f>
        <v>FY 18-19</v>
      </c>
      <c r="AO2831" s="152" t="str">
        <f>IFERROR(FIND("R",Table1[[#This Row],[FS_Priority]]),"")</f>
        <v/>
      </c>
    </row>
    <row r="2832" spans="1:41" x14ac:dyDescent="0.25">
      <c r="A2832" s="220" t="s">
        <v>1024</v>
      </c>
      <c r="B2832" s="220" t="s">
        <v>295</v>
      </c>
      <c r="C2832" s="220" t="s">
        <v>1024</v>
      </c>
      <c r="D2832" s="221" t="b">
        <v>0</v>
      </c>
      <c r="E2832" s="220" t="s">
        <v>151</v>
      </c>
      <c r="F2832" s="220" t="s">
        <v>3534</v>
      </c>
      <c r="G2832" s="220" t="s">
        <v>295</v>
      </c>
      <c r="H2832" s="220" t="s">
        <v>544</v>
      </c>
      <c r="I2832" s="220" t="s">
        <v>4120</v>
      </c>
      <c r="J2832" s="220" t="s">
        <v>2838</v>
      </c>
      <c r="K2832" s="220" t="s">
        <v>4035</v>
      </c>
      <c r="L2832" s="220" t="s">
        <v>153</v>
      </c>
      <c r="M2832" s="220" t="s">
        <v>4040</v>
      </c>
      <c r="N2832" s="220" t="s">
        <v>295</v>
      </c>
      <c r="O2832" s="220" t="s">
        <v>243</v>
      </c>
      <c r="Q2832" s="220" t="s">
        <v>324</v>
      </c>
      <c r="R2832" s="220" t="s">
        <v>295</v>
      </c>
      <c r="S2832" s="221" t="b">
        <v>0</v>
      </c>
      <c r="V2832" s="222">
        <v>43360</v>
      </c>
      <c r="W2832" s="220" t="s">
        <v>295</v>
      </c>
      <c r="X2832"/>
      <c r="Z2832" s="220" t="s">
        <v>295</v>
      </c>
      <c r="AC2832" s="220" t="s">
        <v>3163</v>
      </c>
      <c r="AE2832" s="220" t="s">
        <v>243</v>
      </c>
      <c r="AF2832" s="220" t="s">
        <v>295</v>
      </c>
      <c r="AG2832" s="220" t="s">
        <v>624</v>
      </c>
      <c r="AH2832" s="222">
        <v>43592</v>
      </c>
      <c r="AI2832" s="220" t="s">
        <v>4937</v>
      </c>
      <c r="AJ2832" s="151" t="str">
        <f t="shared" si="44"/>
        <v>FS</v>
      </c>
      <c r="AK2832" s="151" t="b">
        <f>ISNUMBER(SEARCH("IRT",Table1[[#This Row],[Current_Status]]))</f>
        <v>0</v>
      </c>
      <c r="AL2832" s="152">
        <f>YEAR(Table1[[#This Row],[Project_Initiated]])</f>
        <v>2018</v>
      </c>
      <c r="AM2832" s="87">
        <v>43815</v>
      </c>
      <c r="AN2832" s="87" t="str">
        <f>IF(AND(Table1[[#This Row],[Completed Date]]&gt;="07/01/2019"+0,Table1[[#This Row],[Completed Date]]&lt;="6/30/2020"+0),"FY 19-20",IF(AND(Table1[[#This Row],[Completed Date]]&gt;="07/01/2018"+0,Table1[[#This Row],[Completed Date]]&lt;="6/30/2019"+0),"FY 18-19",""))</f>
        <v>FY 18-19</v>
      </c>
      <c r="AO2832" s="152" t="str">
        <f>IFERROR(FIND("R",Table1[[#This Row],[FS_Priority]]),"")</f>
        <v/>
      </c>
    </row>
    <row r="2833" spans="1:41" x14ac:dyDescent="0.25">
      <c r="A2833" s="220" t="s">
        <v>1025</v>
      </c>
      <c r="B2833" s="220" t="s">
        <v>295</v>
      </c>
      <c r="C2833" s="220" t="s">
        <v>1025</v>
      </c>
      <c r="D2833" s="221" t="b">
        <v>0</v>
      </c>
      <c r="E2833" s="220" t="s">
        <v>141</v>
      </c>
      <c r="F2833" s="220" t="s">
        <v>3432</v>
      </c>
      <c r="G2833" s="220" t="s">
        <v>295</v>
      </c>
      <c r="H2833" s="220" t="s">
        <v>549</v>
      </c>
      <c r="I2833" s="220" t="s">
        <v>4022</v>
      </c>
      <c r="J2833" s="220" t="s">
        <v>2838</v>
      </c>
      <c r="K2833" s="220" t="s">
        <v>3951</v>
      </c>
      <c r="L2833" s="220" t="s">
        <v>381</v>
      </c>
      <c r="M2833" s="220" t="s">
        <v>3952</v>
      </c>
      <c r="N2833" s="220" t="s">
        <v>295</v>
      </c>
      <c r="O2833" s="220" t="s">
        <v>243</v>
      </c>
      <c r="Q2833" s="220" t="s">
        <v>328</v>
      </c>
      <c r="R2833" s="220" t="s">
        <v>295</v>
      </c>
      <c r="S2833" s="221" t="b">
        <v>0</v>
      </c>
      <c r="V2833" s="222">
        <v>43360</v>
      </c>
      <c r="W2833" s="220" t="s">
        <v>295</v>
      </c>
      <c r="X2833"/>
      <c r="Z2833" s="220" t="s">
        <v>295</v>
      </c>
      <c r="AC2833" s="220" t="s">
        <v>3040</v>
      </c>
      <c r="AE2833" s="220" t="s">
        <v>243</v>
      </c>
      <c r="AF2833" s="220" t="s">
        <v>295</v>
      </c>
      <c r="AG2833" s="220" t="s">
        <v>624</v>
      </c>
      <c r="AH2833" s="222">
        <v>43528</v>
      </c>
      <c r="AI2833" s="220" t="s">
        <v>4937</v>
      </c>
      <c r="AJ2833" s="151" t="str">
        <f t="shared" si="44"/>
        <v>FS</v>
      </c>
      <c r="AK2833" s="151" t="b">
        <f>ISNUMBER(SEARCH("IRT",Table1[[#This Row],[Current_Status]]))</f>
        <v>0</v>
      </c>
      <c r="AL2833" s="152">
        <f>YEAR(Table1[[#This Row],[Project_Initiated]])</f>
        <v>2018</v>
      </c>
      <c r="AM2833" s="87">
        <v>43815</v>
      </c>
      <c r="AN2833" s="87" t="str">
        <f>IF(AND(Table1[[#This Row],[Completed Date]]&gt;="07/01/2019"+0,Table1[[#This Row],[Completed Date]]&lt;="6/30/2020"+0),"FY 19-20",IF(AND(Table1[[#This Row],[Completed Date]]&gt;="07/01/2018"+0,Table1[[#This Row],[Completed Date]]&lt;="6/30/2019"+0),"FY 18-19",""))</f>
        <v>FY 18-19</v>
      </c>
      <c r="AO2833" s="152" t="str">
        <f>IFERROR(FIND("R",Table1[[#This Row],[FS_Priority]]),"")</f>
        <v/>
      </c>
    </row>
    <row r="2834" spans="1:41" x14ac:dyDescent="0.25">
      <c r="A2834" s="220" t="s">
        <v>1026</v>
      </c>
      <c r="B2834" s="220" t="s">
        <v>295</v>
      </c>
      <c r="C2834" s="220" t="s">
        <v>1026</v>
      </c>
      <c r="D2834" s="221" t="b">
        <v>0</v>
      </c>
      <c r="E2834" s="220" t="s">
        <v>151</v>
      </c>
      <c r="F2834" s="220" t="s">
        <v>3441</v>
      </c>
      <c r="G2834" s="220" t="s">
        <v>295</v>
      </c>
      <c r="H2834" s="220" t="s">
        <v>262</v>
      </c>
      <c r="I2834" s="220" t="s">
        <v>4038</v>
      </c>
      <c r="J2834" s="220" t="s">
        <v>2838</v>
      </c>
      <c r="K2834" s="220" t="s">
        <v>4035</v>
      </c>
      <c r="L2834" s="220" t="s">
        <v>153</v>
      </c>
      <c r="M2834" s="220" t="s">
        <v>4039</v>
      </c>
      <c r="N2834" s="220" t="s">
        <v>295</v>
      </c>
      <c r="O2834" s="220" t="s">
        <v>243</v>
      </c>
      <c r="Q2834" s="220" t="s">
        <v>295</v>
      </c>
      <c r="R2834" s="220" t="s">
        <v>295</v>
      </c>
      <c r="S2834" s="221" t="b">
        <v>0</v>
      </c>
      <c r="V2834" s="222">
        <v>43362</v>
      </c>
      <c r="W2834" s="220" t="s">
        <v>295</v>
      </c>
      <c r="X2834"/>
      <c r="Z2834" s="220" t="s">
        <v>295</v>
      </c>
      <c r="AC2834" s="220" t="s">
        <v>295</v>
      </c>
      <c r="AE2834" s="220" t="s">
        <v>243</v>
      </c>
      <c r="AF2834" s="220" t="s">
        <v>295</v>
      </c>
      <c r="AG2834" s="220" t="s">
        <v>295</v>
      </c>
      <c r="AH2834" s="222">
        <v>43395</v>
      </c>
      <c r="AI2834" s="220" t="s">
        <v>4932</v>
      </c>
      <c r="AJ2834" s="151" t="str">
        <f t="shared" si="44"/>
        <v>FS</v>
      </c>
      <c r="AK2834" s="151" t="b">
        <f>ISNUMBER(SEARCH("IRT",Table1[[#This Row],[Current_Status]]))</f>
        <v>0</v>
      </c>
      <c r="AL2834" s="152">
        <f>YEAR(Table1[[#This Row],[Project_Initiated]])</f>
        <v>2018</v>
      </c>
      <c r="AM2834" s="87">
        <v>43815</v>
      </c>
      <c r="AN2834" s="87" t="str">
        <f>IF(AND(Table1[[#This Row],[Completed Date]]&gt;="07/01/2019"+0,Table1[[#This Row],[Completed Date]]&lt;="6/30/2020"+0),"FY 19-20",IF(AND(Table1[[#This Row],[Completed Date]]&gt;="07/01/2018"+0,Table1[[#This Row],[Completed Date]]&lt;="6/30/2019"+0),"FY 18-19",""))</f>
        <v>FY 18-19</v>
      </c>
      <c r="AO2834" s="152" t="str">
        <f>IFERROR(FIND("R",Table1[[#This Row],[FS_Priority]]),"")</f>
        <v/>
      </c>
    </row>
    <row r="2835" spans="1:41" x14ac:dyDescent="0.25">
      <c r="A2835" s="220" t="s">
        <v>1027</v>
      </c>
      <c r="B2835" s="220" t="s">
        <v>295</v>
      </c>
      <c r="C2835" s="220" t="s">
        <v>1027</v>
      </c>
      <c r="D2835" s="221" t="b">
        <v>0</v>
      </c>
      <c r="E2835" s="220" t="s">
        <v>151</v>
      </c>
      <c r="F2835" s="220" t="s">
        <v>3548</v>
      </c>
      <c r="G2835" s="220" t="s">
        <v>295</v>
      </c>
      <c r="H2835" s="220" t="s">
        <v>560</v>
      </c>
      <c r="I2835" s="220" t="s">
        <v>4073</v>
      </c>
      <c r="J2835" s="220" t="s">
        <v>2838</v>
      </c>
      <c r="K2835" s="220" t="s">
        <v>4035</v>
      </c>
      <c r="L2835" s="220" t="s">
        <v>153</v>
      </c>
      <c r="M2835" s="220" t="s">
        <v>4048</v>
      </c>
      <c r="N2835" s="220" t="s">
        <v>295</v>
      </c>
      <c r="O2835" s="220" t="s">
        <v>243</v>
      </c>
      <c r="Q2835" s="220" t="s">
        <v>152</v>
      </c>
      <c r="R2835" s="220" t="s">
        <v>295</v>
      </c>
      <c r="S2835" s="221" t="b">
        <v>0</v>
      </c>
      <c r="V2835" s="222">
        <v>43362</v>
      </c>
      <c r="W2835" s="220" t="s">
        <v>295</v>
      </c>
      <c r="X2835"/>
      <c r="Z2835" s="220" t="s">
        <v>295</v>
      </c>
      <c r="AC2835" s="220" t="s">
        <v>3168</v>
      </c>
      <c r="AE2835" s="220" t="s">
        <v>243</v>
      </c>
      <c r="AF2835" s="220" t="s">
        <v>295</v>
      </c>
      <c r="AG2835" s="220" t="s">
        <v>624</v>
      </c>
      <c r="AH2835" s="222">
        <v>43528</v>
      </c>
      <c r="AI2835" s="220" t="s">
        <v>4937</v>
      </c>
      <c r="AJ2835" s="151" t="str">
        <f t="shared" si="44"/>
        <v>FS</v>
      </c>
      <c r="AK2835" s="151" t="b">
        <f>ISNUMBER(SEARCH("IRT",Table1[[#This Row],[Current_Status]]))</f>
        <v>0</v>
      </c>
      <c r="AL2835" s="152">
        <f>YEAR(Table1[[#This Row],[Project_Initiated]])</f>
        <v>2018</v>
      </c>
      <c r="AM2835" s="87">
        <v>43815</v>
      </c>
      <c r="AN2835" s="87" t="str">
        <f>IF(AND(Table1[[#This Row],[Completed Date]]&gt;="07/01/2019"+0,Table1[[#This Row],[Completed Date]]&lt;="6/30/2020"+0),"FY 19-20",IF(AND(Table1[[#This Row],[Completed Date]]&gt;="07/01/2018"+0,Table1[[#This Row],[Completed Date]]&lt;="6/30/2019"+0),"FY 18-19",""))</f>
        <v>FY 18-19</v>
      </c>
      <c r="AO2835" s="152" t="str">
        <f>IFERROR(FIND("R",Table1[[#This Row],[FS_Priority]]),"")</f>
        <v/>
      </c>
    </row>
    <row r="2836" spans="1:41" x14ac:dyDescent="0.25">
      <c r="A2836" s="220" t="s">
        <v>474</v>
      </c>
      <c r="B2836" s="220" t="s">
        <v>295</v>
      </c>
      <c r="C2836" s="220" t="s">
        <v>474</v>
      </c>
      <c r="D2836" s="221" t="b">
        <v>0</v>
      </c>
      <c r="E2836" s="220" t="s">
        <v>151</v>
      </c>
      <c r="F2836" s="220" t="s">
        <v>3549</v>
      </c>
      <c r="G2836" s="220" t="s">
        <v>295</v>
      </c>
      <c r="H2836" s="220" t="s">
        <v>262</v>
      </c>
      <c r="I2836" s="220" t="s">
        <v>3881</v>
      </c>
      <c r="J2836" s="220" t="s">
        <v>2838</v>
      </c>
      <c r="K2836" s="220" t="s">
        <v>4035</v>
      </c>
      <c r="L2836" s="220" t="s">
        <v>153</v>
      </c>
      <c r="M2836" s="220" t="s">
        <v>4036</v>
      </c>
      <c r="N2836" s="220" t="s">
        <v>295</v>
      </c>
      <c r="O2836" s="220" t="s">
        <v>263</v>
      </c>
      <c r="Q2836" s="220" t="s">
        <v>152</v>
      </c>
      <c r="R2836" s="220" t="s">
        <v>259</v>
      </c>
      <c r="S2836" s="221" t="b">
        <v>0</v>
      </c>
      <c r="V2836" s="222">
        <v>42940</v>
      </c>
      <c r="W2836" s="220" t="s">
        <v>295</v>
      </c>
      <c r="X2836"/>
      <c r="Z2836" s="220" t="s">
        <v>295</v>
      </c>
      <c r="AC2836" s="220" t="s">
        <v>2878</v>
      </c>
      <c r="AE2836" s="220" t="s">
        <v>583</v>
      </c>
      <c r="AF2836" s="220" t="s">
        <v>295</v>
      </c>
      <c r="AG2836" s="220" t="s">
        <v>2884</v>
      </c>
      <c r="AH2836" s="222">
        <v>43448</v>
      </c>
      <c r="AI2836" s="220" t="s">
        <v>4939</v>
      </c>
      <c r="AJ2836" s="151" t="str">
        <f t="shared" si="44"/>
        <v>FS</v>
      </c>
      <c r="AK2836" s="151" t="b">
        <f>ISNUMBER(SEARCH("IRT",Table1[[#This Row],[Current_Status]]))</f>
        <v>0</v>
      </c>
      <c r="AL2836" s="152">
        <f>YEAR(Table1[[#This Row],[Project_Initiated]])</f>
        <v>2017</v>
      </c>
      <c r="AM2836" s="87">
        <v>43815</v>
      </c>
      <c r="AN2836" s="87" t="str">
        <f>IF(AND(Table1[[#This Row],[Completed Date]]&gt;="07/01/2019"+0,Table1[[#This Row],[Completed Date]]&lt;="6/30/2020"+0),"FY 19-20",IF(AND(Table1[[#This Row],[Completed Date]]&gt;="07/01/2018"+0,Table1[[#This Row],[Completed Date]]&lt;="6/30/2019"+0),"FY 18-19",""))</f>
        <v>FY 18-19</v>
      </c>
      <c r="AO2836" s="152" t="str">
        <f>IFERROR(FIND("R",Table1[[#This Row],[FS_Priority]]),"")</f>
        <v/>
      </c>
    </row>
    <row r="2837" spans="1:41" x14ac:dyDescent="0.25">
      <c r="A2837" s="220" t="s">
        <v>416</v>
      </c>
      <c r="B2837" s="220" t="s">
        <v>295</v>
      </c>
      <c r="C2837" s="220" t="s">
        <v>416</v>
      </c>
      <c r="D2837" s="221" t="b">
        <v>0</v>
      </c>
      <c r="E2837" s="220" t="s">
        <v>151</v>
      </c>
      <c r="F2837" s="220" t="s">
        <v>3495</v>
      </c>
      <c r="G2837" s="220" t="s">
        <v>295</v>
      </c>
      <c r="H2837" s="220" t="s">
        <v>556</v>
      </c>
      <c r="I2837" s="220" t="s">
        <v>295</v>
      </c>
      <c r="J2837" s="220" t="s">
        <v>2838</v>
      </c>
      <c r="K2837" s="220" t="s">
        <v>4035</v>
      </c>
      <c r="L2837" s="220" t="s">
        <v>153</v>
      </c>
      <c r="M2837" s="220" t="s">
        <v>4041</v>
      </c>
      <c r="N2837" s="220" t="s">
        <v>295</v>
      </c>
      <c r="O2837" s="220" t="s">
        <v>263</v>
      </c>
      <c r="Q2837" s="220" t="s">
        <v>392</v>
      </c>
      <c r="R2837" s="220" t="s">
        <v>295</v>
      </c>
      <c r="S2837" s="221" t="b">
        <v>0</v>
      </c>
      <c r="V2837" s="222">
        <v>43322</v>
      </c>
      <c r="W2837" s="220" t="s">
        <v>295</v>
      </c>
      <c r="X2837"/>
      <c r="Z2837" s="220" t="s">
        <v>295</v>
      </c>
      <c r="AC2837" s="220" t="s">
        <v>3082</v>
      </c>
      <c r="AE2837" s="220" t="s">
        <v>583</v>
      </c>
      <c r="AF2837" s="220" t="s">
        <v>295</v>
      </c>
      <c r="AG2837" s="220" t="s">
        <v>2884</v>
      </c>
      <c r="AH2837" s="222">
        <v>43552</v>
      </c>
      <c r="AI2837" s="220" t="s">
        <v>4932</v>
      </c>
      <c r="AJ2837" s="151" t="str">
        <f t="shared" si="44"/>
        <v>FS</v>
      </c>
      <c r="AK2837" s="151" t="b">
        <f>ISNUMBER(SEARCH("IRT",Table1[[#This Row],[Current_Status]]))</f>
        <v>0</v>
      </c>
      <c r="AL2837" s="152">
        <f>YEAR(Table1[[#This Row],[Project_Initiated]])</f>
        <v>2018</v>
      </c>
      <c r="AM2837" s="87">
        <v>43815</v>
      </c>
      <c r="AN2837" s="87" t="str">
        <f>IF(AND(Table1[[#This Row],[Completed Date]]&gt;="07/01/2019"+0,Table1[[#This Row],[Completed Date]]&lt;="6/30/2020"+0),"FY 19-20",IF(AND(Table1[[#This Row],[Completed Date]]&gt;="07/01/2018"+0,Table1[[#This Row],[Completed Date]]&lt;="6/30/2019"+0),"FY 18-19",""))</f>
        <v>FY 18-19</v>
      </c>
      <c r="AO2837" s="152" t="str">
        <f>IFERROR(FIND("R",Table1[[#This Row],[FS_Priority]]),"")</f>
        <v/>
      </c>
    </row>
    <row r="2838" spans="1:41" x14ac:dyDescent="0.25">
      <c r="A2838" s="220" t="s">
        <v>1029</v>
      </c>
      <c r="B2838" s="220" t="s">
        <v>295</v>
      </c>
      <c r="C2838" s="220" t="s">
        <v>1029</v>
      </c>
      <c r="D2838" s="221" t="b">
        <v>0</v>
      </c>
      <c r="E2838" s="220" t="s">
        <v>189</v>
      </c>
      <c r="F2838" s="220" t="s">
        <v>3570</v>
      </c>
      <c r="G2838" s="220" t="s">
        <v>295</v>
      </c>
      <c r="H2838" s="220" t="s">
        <v>1771</v>
      </c>
      <c r="I2838" s="220" t="s">
        <v>295</v>
      </c>
      <c r="J2838" s="220" t="s">
        <v>2854</v>
      </c>
      <c r="K2838" s="220" t="s">
        <v>4164</v>
      </c>
      <c r="L2838" s="220" t="s">
        <v>487</v>
      </c>
      <c r="M2838" s="220" t="s">
        <v>4169</v>
      </c>
      <c r="N2838" s="220" t="s">
        <v>295</v>
      </c>
      <c r="O2838" s="220" t="s">
        <v>243</v>
      </c>
      <c r="Q2838" s="220" t="s">
        <v>295</v>
      </c>
      <c r="R2838" s="220" t="s">
        <v>295</v>
      </c>
      <c r="S2838" s="221" t="b">
        <v>0</v>
      </c>
      <c r="V2838" s="222">
        <v>43333</v>
      </c>
      <c r="W2838" s="220" t="s">
        <v>295</v>
      </c>
      <c r="X2838"/>
      <c r="Z2838" s="220" t="s">
        <v>295</v>
      </c>
      <c r="AC2838" s="220" t="s">
        <v>1003</v>
      </c>
      <c r="AE2838" s="220" t="s">
        <v>243</v>
      </c>
      <c r="AF2838" s="220" t="s">
        <v>295</v>
      </c>
      <c r="AG2838" s="220" t="s">
        <v>624</v>
      </c>
      <c r="AH2838" s="222">
        <v>43397</v>
      </c>
      <c r="AI2838" s="220" t="s">
        <v>4932</v>
      </c>
      <c r="AJ2838" s="151" t="str">
        <f t="shared" si="44"/>
        <v>FS</v>
      </c>
      <c r="AK2838" s="151" t="b">
        <f>ISNUMBER(SEARCH("IRT",Table1[[#This Row],[Current_Status]]))</f>
        <v>0</v>
      </c>
      <c r="AL2838" s="152">
        <f>YEAR(Table1[[#This Row],[Project_Initiated]])</f>
        <v>2018</v>
      </c>
      <c r="AM2838" s="87">
        <v>43815</v>
      </c>
      <c r="AN2838" s="87" t="str">
        <f>IF(AND(Table1[[#This Row],[Completed Date]]&gt;="07/01/2019"+0,Table1[[#This Row],[Completed Date]]&lt;="6/30/2020"+0),"FY 19-20",IF(AND(Table1[[#This Row],[Completed Date]]&gt;="07/01/2018"+0,Table1[[#This Row],[Completed Date]]&lt;="6/30/2019"+0),"FY 18-19",""))</f>
        <v>FY 18-19</v>
      </c>
      <c r="AO2838" s="152" t="str">
        <f>IFERROR(FIND("R",Table1[[#This Row],[FS_Priority]]),"")</f>
        <v/>
      </c>
    </row>
    <row r="2839" spans="1:41" x14ac:dyDescent="0.25">
      <c r="A2839" s="220" t="s">
        <v>308</v>
      </c>
      <c r="B2839" s="220" t="s">
        <v>295</v>
      </c>
      <c r="C2839" s="220" t="s">
        <v>308</v>
      </c>
      <c r="D2839" s="221" t="b">
        <v>0</v>
      </c>
      <c r="E2839" s="220" t="s">
        <v>21</v>
      </c>
      <c r="F2839" s="220" t="s">
        <v>3252</v>
      </c>
      <c r="G2839" s="220" t="s">
        <v>295</v>
      </c>
      <c r="H2839" s="220" t="s">
        <v>407</v>
      </c>
      <c r="I2839" s="220" t="s">
        <v>3778</v>
      </c>
      <c r="J2839" s="220" t="s">
        <v>2838</v>
      </c>
      <c r="K2839" s="220" t="s">
        <v>3774</v>
      </c>
      <c r="L2839" s="220" t="s">
        <v>4821</v>
      </c>
      <c r="M2839" s="220" t="s">
        <v>3777</v>
      </c>
      <c r="N2839" s="220" t="s">
        <v>295</v>
      </c>
      <c r="O2839" s="220" t="s">
        <v>243</v>
      </c>
      <c r="Q2839" s="220" t="s">
        <v>309</v>
      </c>
      <c r="R2839" s="220" t="s">
        <v>2826</v>
      </c>
      <c r="S2839" s="221" t="b">
        <v>0</v>
      </c>
      <c r="V2839" s="222">
        <v>43355</v>
      </c>
      <c r="W2839" s="220" t="s">
        <v>295</v>
      </c>
      <c r="X2839"/>
      <c r="Z2839" s="220" t="s">
        <v>295</v>
      </c>
      <c r="AC2839" s="220" t="s">
        <v>2890</v>
      </c>
      <c r="AE2839" s="220" t="s">
        <v>243</v>
      </c>
      <c r="AF2839" s="220" t="s">
        <v>295</v>
      </c>
      <c r="AG2839" s="220" t="s">
        <v>624</v>
      </c>
      <c r="AH2839" s="222">
        <v>43476</v>
      </c>
      <c r="AI2839" s="220" t="s">
        <v>4932</v>
      </c>
      <c r="AJ2839" s="151" t="str">
        <f t="shared" si="44"/>
        <v>FS</v>
      </c>
      <c r="AK2839" s="151" t="b">
        <f>ISNUMBER(SEARCH("IRT",Table1[[#This Row],[Current_Status]]))</f>
        <v>0</v>
      </c>
      <c r="AL2839" s="152">
        <f>YEAR(Table1[[#This Row],[Project_Initiated]])</f>
        <v>2018</v>
      </c>
      <c r="AM2839" s="87">
        <v>43815</v>
      </c>
      <c r="AN2839" s="87" t="str">
        <f>IF(AND(Table1[[#This Row],[Completed Date]]&gt;="07/01/2019"+0,Table1[[#This Row],[Completed Date]]&lt;="6/30/2020"+0),"FY 19-20",IF(AND(Table1[[#This Row],[Completed Date]]&gt;="07/01/2018"+0,Table1[[#This Row],[Completed Date]]&lt;="6/30/2019"+0),"FY 18-19",""))</f>
        <v>FY 18-19</v>
      </c>
      <c r="AO2839" s="152" t="str">
        <f>IFERROR(FIND("R",Table1[[#This Row],[FS_Priority]]),"")</f>
        <v/>
      </c>
    </row>
    <row r="2840" spans="1:41" x14ac:dyDescent="0.25">
      <c r="A2840" s="220" t="s">
        <v>1030</v>
      </c>
      <c r="B2840" s="220" t="s">
        <v>295</v>
      </c>
      <c r="C2840" s="220" t="s">
        <v>1030</v>
      </c>
      <c r="D2840" s="221" t="b">
        <v>0</v>
      </c>
      <c r="E2840" s="220" t="s">
        <v>371</v>
      </c>
      <c r="F2840" s="220" t="s">
        <v>3338</v>
      </c>
      <c r="G2840" s="220" t="s">
        <v>295</v>
      </c>
      <c r="H2840" s="220" t="s">
        <v>262</v>
      </c>
      <c r="I2840" s="220" t="s">
        <v>295</v>
      </c>
      <c r="J2840" s="220" t="s">
        <v>2838</v>
      </c>
      <c r="K2840" s="220" t="s">
        <v>295</v>
      </c>
      <c r="L2840" s="220" t="s">
        <v>295</v>
      </c>
      <c r="M2840" s="220" t="s">
        <v>3911</v>
      </c>
      <c r="N2840" s="220" t="s">
        <v>295</v>
      </c>
      <c r="O2840" s="220" t="s">
        <v>263</v>
      </c>
      <c r="Q2840" s="220" t="s">
        <v>295</v>
      </c>
      <c r="R2840" s="220" t="s">
        <v>295</v>
      </c>
      <c r="S2840" s="221" t="b">
        <v>0</v>
      </c>
      <c r="V2840" s="222">
        <v>43368</v>
      </c>
      <c r="W2840" s="220" t="s">
        <v>295</v>
      </c>
      <c r="X2840"/>
      <c r="Z2840" s="220" t="s">
        <v>295</v>
      </c>
      <c r="AC2840" s="220" t="s">
        <v>3021</v>
      </c>
      <c r="AE2840" s="220" t="s">
        <v>583</v>
      </c>
      <c r="AF2840" s="220" t="s">
        <v>295</v>
      </c>
      <c r="AG2840" s="220" t="s">
        <v>2884</v>
      </c>
      <c r="AH2840" s="222">
        <v>43524</v>
      </c>
      <c r="AI2840" s="220" t="s">
        <v>4932</v>
      </c>
      <c r="AJ2840" s="151" t="str">
        <f t="shared" si="44"/>
        <v>FS</v>
      </c>
      <c r="AK2840" s="151" t="b">
        <f>ISNUMBER(SEARCH("IRT",Table1[[#This Row],[Current_Status]]))</f>
        <v>0</v>
      </c>
      <c r="AL2840" s="152">
        <f>YEAR(Table1[[#This Row],[Project_Initiated]])</f>
        <v>2018</v>
      </c>
      <c r="AM2840" s="87">
        <v>43815</v>
      </c>
      <c r="AN2840" s="87" t="str">
        <f>IF(AND(Table1[[#This Row],[Completed Date]]&gt;="07/01/2019"+0,Table1[[#This Row],[Completed Date]]&lt;="6/30/2020"+0),"FY 19-20",IF(AND(Table1[[#This Row],[Completed Date]]&gt;="07/01/2018"+0,Table1[[#This Row],[Completed Date]]&lt;="6/30/2019"+0),"FY 18-19",""))</f>
        <v>FY 18-19</v>
      </c>
      <c r="AO2840" s="152" t="str">
        <f>IFERROR(FIND("R",Table1[[#This Row],[FS_Priority]]),"")</f>
        <v/>
      </c>
    </row>
    <row r="2841" spans="1:41" x14ac:dyDescent="0.25">
      <c r="A2841" s="220" t="s">
        <v>1031</v>
      </c>
      <c r="B2841" s="220" t="s">
        <v>295</v>
      </c>
      <c r="C2841" s="220" t="s">
        <v>1031</v>
      </c>
      <c r="D2841" s="221" t="b">
        <v>0</v>
      </c>
      <c r="E2841" s="220" t="s">
        <v>151</v>
      </c>
      <c r="F2841" s="220" t="s">
        <v>3473</v>
      </c>
      <c r="G2841" s="220" t="s">
        <v>295</v>
      </c>
      <c r="H2841" s="220" t="s">
        <v>558</v>
      </c>
      <c r="I2841" s="220" t="s">
        <v>4072</v>
      </c>
      <c r="J2841" s="220" t="s">
        <v>2838</v>
      </c>
      <c r="K2841" s="220" t="s">
        <v>4035</v>
      </c>
      <c r="L2841" s="220" t="s">
        <v>153</v>
      </c>
      <c r="M2841" s="220" t="s">
        <v>3906</v>
      </c>
      <c r="N2841" s="220" t="s">
        <v>295</v>
      </c>
      <c r="O2841" s="220" t="s">
        <v>263</v>
      </c>
      <c r="Q2841" s="220" t="s">
        <v>372</v>
      </c>
      <c r="R2841" s="220" t="s">
        <v>295</v>
      </c>
      <c r="S2841" s="221" t="b">
        <v>0</v>
      </c>
      <c r="V2841" s="222">
        <v>43369</v>
      </c>
      <c r="W2841" s="220" t="s">
        <v>295</v>
      </c>
      <c r="X2841"/>
      <c r="Z2841" s="220" t="s">
        <v>295</v>
      </c>
      <c r="AC2841" s="220" t="s">
        <v>3169</v>
      </c>
      <c r="AE2841" s="220" t="s">
        <v>583</v>
      </c>
      <c r="AF2841" s="220" t="s">
        <v>5126</v>
      </c>
      <c r="AG2841" s="220" t="s">
        <v>624</v>
      </c>
      <c r="AH2841" s="222">
        <v>43600</v>
      </c>
      <c r="AI2841" s="220" t="s">
        <v>4937</v>
      </c>
      <c r="AJ2841" s="151" t="str">
        <f t="shared" si="44"/>
        <v>FS</v>
      </c>
      <c r="AK2841" s="151" t="b">
        <f>ISNUMBER(SEARCH("IRT",Table1[[#This Row],[Current_Status]]))</f>
        <v>0</v>
      </c>
      <c r="AL2841" s="152">
        <f>YEAR(Table1[[#This Row],[Project_Initiated]])</f>
        <v>2018</v>
      </c>
      <c r="AM2841" s="87">
        <v>43815</v>
      </c>
      <c r="AN2841" s="87" t="str">
        <f>IF(AND(Table1[[#This Row],[Completed Date]]&gt;="07/01/2019"+0,Table1[[#This Row],[Completed Date]]&lt;="6/30/2020"+0),"FY 19-20",IF(AND(Table1[[#This Row],[Completed Date]]&gt;="07/01/2018"+0,Table1[[#This Row],[Completed Date]]&lt;="6/30/2019"+0),"FY 18-19",""))</f>
        <v>FY 18-19</v>
      </c>
      <c r="AO2841" s="152" t="str">
        <f>IFERROR(FIND("R",Table1[[#This Row],[FS_Priority]]),"")</f>
        <v/>
      </c>
    </row>
    <row r="2842" spans="1:41" x14ac:dyDescent="0.25">
      <c r="A2842" s="220" t="s">
        <v>1032</v>
      </c>
      <c r="B2842" s="220" t="s">
        <v>295</v>
      </c>
      <c r="C2842" s="220" t="s">
        <v>1032</v>
      </c>
      <c r="D2842" s="221" t="b">
        <v>0</v>
      </c>
      <c r="E2842" s="220" t="s">
        <v>151</v>
      </c>
      <c r="F2842" s="220" t="s">
        <v>3477</v>
      </c>
      <c r="G2842" s="220" t="s">
        <v>295</v>
      </c>
      <c r="H2842" s="220" t="s">
        <v>558</v>
      </c>
      <c r="I2842" s="220" t="s">
        <v>4074</v>
      </c>
      <c r="J2842" s="220" t="s">
        <v>2838</v>
      </c>
      <c r="K2842" s="220" t="s">
        <v>4035</v>
      </c>
      <c r="L2842" s="220" t="s">
        <v>153</v>
      </c>
      <c r="M2842" s="220" t="s">
        <v>3906</v>
      </c>
      <c r="N2842" s="220" t="s">
        <v>295</v>
      </c>
      <c r="O2842" s="220" t="s">
        <v>243</v>
      </c>
      <c r="Q2842" s="220" t="s">
        <v>302</v>
      </c>
      <c r="R2842" s="220" t="s">
        <v>295</v>
      </c>
      <c r="S2842" s="221" t="b">
        <v>0</v>
      </c>
      <c r="V2842" s="222">
        <v>43369</v>
      </c>
      <c r="W2842" s="220" t="s">
        <v>295</v>
      </c>
      <c r="X2842"/>
      <c r="Z2842" s="220" t="s">
        <v>295</v>
      </c>
      <c r="AC2842" s="220" t="s">
        <v>3003</v>
      </c>
      <c r="AE2842" s="220" t="s">
        <v>243</v>
      </c>
      <c r="AF2842" s="220" t="s">
        <v>295</v>
      </c>
      <c r="AG2842" s="220" t="s">
        <v>624</v>
      </c>
      <c r="AH2842" s="222">
        <v>43504</v>
      </c>
      <c r="AI2842" s="220" t="s">
        <v>4937</v>
      </c>
      <c r="AJ2842" s="151" t="str">
        <f t="shared" si="44"/>
        <v>FS</v>
      </c>
      <c r="AK2842" s="151" t="b">
        <f>ISNUMBER(SEARCH("IRT",Table1[[#This Row],[Current_Status]]))</f>
        <v>0</v>
      </c>
      <c r="AL2842" s="152">
        <f>YEAR(Table1[[#This Row],[Project_Initiated]])</f>
        <v>2018</v>
      </c>
      <c r="AM2842" s="87">
        <v>43815</v>
      </c>
      <c r="AN2842" s="87" t="str">
        <f>IF(AND(Table1[[#This Row],[Completed Date]]&gt;="07/01/2019"+0,Table1[[#This Row],[Completed Date]]&lt;="6/30/2020"+0),"FY 19-20",IF(AND(Table1[[#This Row],[Completed Date]]&gt;="07/01/2018"+0,Table1[[#This Row],[Completed Date]]&lt;="6/30/2019"+0),"FY 18-19",""))</f>
        <v>FY 18-19</v>
      </c>
      <c r="AO2842" s="152" t="str">
        <f>IFERROR(FIND("R",Table1[[#This Row],[FS_Priority]]),"")</f>
        <v/>
      </c>
    </row>
    <row r="2843" spans="1:41" x14ac:dyDescent="0.25">
      <c r="A2843" s="220" t="s">
        <v>1033</v>
      </c>
      <c r="B2843" s="220" t="s">
        <v>295</v>
      </c>
      <c r="C2843" s="220" t="s">
        <v>1033</v>
      </c>
      <c r="D2843" s="221" t="b">
        <v>0</v>
      </c>
      <c r="E2843" s="220" t="s">
        <v>141</v>
      </c>
      <c r="F2843" s="220" t="s">
        <v>3431</v>
      </c>
      <c r="G2843" s="220" t="s">
        <v>295</v>
      </c>
      <c r="H2843" s="220" t="s">
        <v>549</v>
      </c>
      <c r="I2843" s="220" t="s">
        <v>4019</v>
      </c>
      <c r="J2843" s="220" t="s">
        <v>2838</v>
      </c>
      <c r="K2843" s="220" t="s">
        <v>3951</v>
      </c>
      <c r="L2843" s="220" t="s">
        <v>381</v>
      </c>
      <c r="M2843" s="220" t="s">
        <v>4020</v>
      </c>
      <c r="N2843" s="220" t="s">
        <v>295</v>
      </c>
      <c r="O2843" s="220" t="s">
        <v>243</v>
      </c>
      <c r="Q2843" s="220" t="s">
        <v>327</v>
      </c>
      <c r="R2843" s="220" t="s">
        <v>295</v>
      </c>
      <c r="S2843" s="221" t="b">
        <v>0</v>
      </c>
      <c r="V2843" s="222">
        <v>43369</v>
      </c>
      <c r="W2843" s="220" t="s">
        <v>295</v>
      </c>
      <c r="X2843"/>
      <c r="Z2843" s="220" t="s">
        <v>295</v>
      </c>
      <c r="AC2843" s="220" t="s">
        <v>3040</v>
      </c>
      <c r="AE2843" s="220" t="s">
        <v>243</v>
      </c>
      <c r="AF2843" s="220" t="s">
        <v>295</v>
      </c>
      <c r="AG2843" s="220" t="s">
        <v>624</v>
      </c>
      <c r="AH2843" s="222">
        <v>43528</v>
      </c>
      <c r="AI2843" s="220" t="s">
        <v>4937</v>
      </c>
      <c r="AJ2843" s="151" t="str">
        <f t="shared" si="44"/>
        <v>FS</v>
      </c>
      <c r="AK2843" s="151" t="b">
        <f>ISNUMBER(SEARCH("IRT",Table1[[#This Row],[Current_Status]]))</f>
        <v>0</v>
      </c>
      <c r="AL2843" s="152">
        <f>YEAR(Table1[[#This Row],[Project_Initiated]])</f>
        <v>2018</v>
      </c>
      <c r="AM2843" s="87">
        <v>43815</v>
      </c>
      <c r="AN2843" s="87" t="str">
        <f>IF(AND(Table1[[#This Row],[Completed Date]]&gt;="07/01/2019"+0,Table1[[#This Row],[Completed Date]]&lt;="6/30/2020"+0),"FY 19-20",IF(AND(Table1[[#This Row],[Completed Date]]&gt;="07/01/2018"+0,Table1[[#This Row],[Completed Date]]&lt;="6/30/2019"+0),"FY 18-19",""))</f>
        <v>FY 18-19</v>
      </c>
      <c r="AO2843" s="152" t="str">
        <f>IFERROR(FIND("R",Table1[[#This Row],[FS_Priority]]),"")</f>
        <v/>
      </c>
    </row>
    <row r="2844" spans="1:41" x14ac:dyDescent="0.25">
      <c r="A2844" s="220" t="s">
        <v>1034</v>
      </c>
      <c r="B2844" s="220" t="s">
        <v>295</v>
      </c>
      <c r="C2844" s="220" t="s">
        <v>1034</v>
      </c>
      <c r="D2844" s="221" t="b">
        <v>0</v>
      </c>
      <c r="E2844" s="220" t="s">
        <v>151</v>
      </c>
      <c r="F2844" s="220" t="s">
        <v>3510</v>
      </c>
      <c r="G2844" s="220" t="s">
        <v>295</v>
      </c>
      <c r="H2844" s="220" t="s">
        <v>557</v>
      </c>
      <c r="I2844" s="220" t="s">
        <v>4098</v>
      </c>
      <c r="J2844" s="220" t="s">
        <v>2838</v>
      </c>
      <c r="K2844" s="220" t="s">
        <v>4035</v>
      </c>
      <c r="L2844" s="220" t="s">
        <v>153</v>
      </c>
      <c r="M2844" s="220" t="s">
        <v>4041</v>
      </c>
      <c r="N2844" s="220" t="s">
        <v>295</v>
      </c>
      <c r="O2844" s="220" t="s">
        <v>243</v>
      </c>
      <c r="Q2844" s="220" t="s">
        <v>264</v>
      </c>
      <c r="R2844" s="220" t="s">
        <v>295</v>
      </c>
      <c r="S2844" s="221" t="b">
        <v>0</v>
      </c>
      <c r="V2844" s="222">
        <v>43370</v>
      </c>
      <c r="W2844" s="220" t="s">
        <v>295</v>
      </c>
      <c r="X2844"/>
      <c r="Z2844" s="220" t="s">
        <v>295</v>
      </c>
      <c r="AC2844" s="220" t="s">
        <v>3003</v>
      </c>
      <c r="AE2844" s="220" t="s">
        <v>243</v>
      </c>
      <c r="AF2844" s="220" t="s">
        <v>295</v>
      </c>
      <c r="AG2844" s="220" t="s">
        <v>624</v>
      </c>
      <c r="AH2844" s="222">
        <v>43504</v>
      </c>
      <c r="AI2844" s="220" t="s">
        <v>4937</v>
      </c>
      <c r="AJ2844" s="151" t="str">
        <f t="shared" si="44"/>
        <v>FS</v>
      </c>
      <c r="AK2844" s="151" t="b">
        <f>ISNUMBER(SEARCH("IRT",Table1[[#This Row],[Current_Status]]))</f>
        <v>0</v>
      </c>
      <c r="AL2844" s="152">
        <f>YEAR(Table1[[#This Row],[Project_Initiated]])</f>
        <v>2018</v>
      </c>
      <c r="AM2844" s="87">
        <v>43815</v>
      </c>
      <c r="AN2844" s="87" t="str">
        <f>IF(AND(Table1[[#This Row],[Completed Date]]&gt;="07/01/2019"+0,Table1[[#This Row],[Completed Date]]&lt;="6/30/2020"+0),"FY 19-20",IF(AND(Table1[[#This Row],[Completed Date]]&gt;="07/01/2018"+0,Table1[[#This Row],[Completed Date]]&lt;="6/30/2019"+0),"FY 18-19",""))</f>
        <v>FY 18-19</v>
      </c>
      <c r="AO2844" s="152" t="str">
        <f>IFERROR(FIND("R",Table1[[#This Row],[FS_Priority]]),"")</f>
        <v/>
      </c>
    </row>
    <row r="2845" spans="1:41" x14ac:dyDescent="0.25">
      <c r="A2845" s="220" t="s">
        <v>1035</v>
      </c>
      <c r="B2845" s="220" t="s">
        <v>295</v>
      </c>
      <c r="C2845" s="220" t="s">
        <v>1035</v>
      </c>
      <c r="D2845" s="221" t="b">
        <v>0</v>
      </c>
      <c r="E2845" s="220" t="s">
        <v>141</v>
      </c>
      <c r="F2845" s="220" t="s">
        <v>3396</v>
      </c>
      <c r="G2845" s="220" t="s">
        <v>295</v>
      </c>
      <c r="H2845" s="220" t="s">
        <v>408</v>
      </c>
      <c r="I2845" s="220" t="s">
        <v>3995</v>
      </c>
      <c r="J2845" s="220" t="s">
        <v>2838</v>
      </c>
      <c r="K2845" s="220" t="s">
        <v>3951</v>
      </c>
      <c r="L2845" s="220" t="s">
        <v>381</v>
      </c>
      <c r="M2845" s="220" t="s">
        <v>3965</v>
      </c>
      <c r="N2845" s="220" t="s">
        <v>295</v>
      </c>
      <c r="O2845" s="220" t="s">
        <v>243</v>
      </c>
      <c r="Q2845" s="220" t="s">
        <v>307</v>
      </c>
      <c r="R2845" s="220" t="s">
        <v>295</v>
      </c>
      <c r="S2845" s="221" t="b">
        <v>0</v>
      </c>
      <c r="V2845" s="222">
        <v>43374</v>
      </c>
      <c r="W2845" s="220" t="s">
        <v>295</v>
      </c>
      <c r="X2845"/>
      <c r="Z2845" s="220" t="s">
        <v>295</v>
      </c>
      <c r="AC2845" s="220" t="s">
        <v>3040</v>
      </c>
      <c r="AE2845" s="220" t="s">
        <v>243</v>
      </c>
      <c r="AF2845" s="220" t="s">
        <v>295</v>
      </c>
      <c r="AG2845" s="220" t="s">
        <v>624</v>
      </c>
      <c r="AH2845" s="222">
        <v>43528</v>
      </c>
      <c r="AI2845" s="220" t="s">
        <v>4937</v>
      </c>
      <c r="AJ2845" s="151" t="str">
        <f t="shared" si="44"/>
        <v>FS</v>
      </c>
      <c r="AK2845" s="151" t="b">
        <f>ISNUMBER(SEARCH("IRT",Table1[[#This Row],[Current_Status]]))</f>
        <v>0</v>
      </c>
      <c r="AL2845" s="152">
        <f>YEAR(Table1[[#This Row],[Project_Initiated]])</f>
        <v>2018</v>
      </c>
      <c r="AM2845" s="87">
        <v>43815</v>
      </c>
      <c r="AN2845" s="87" t="str">
        <f>IF(AND(Table1[[#This Row],[Completed Date]]&gt;="07/01/2019"+0,Table1[[#This Row],[Completed Date]]&lt;="6/30/2020"+0),"FY 19-20",IF(AND(Table1[[#This Row],[Completed Date]]&gt;="07/01/2018"+0,Table1[[#This Row],[Completed Date]]&lt;="6/30/2019"+0),"FY 18-19",""))</f>
        <v>FY 18-19</v>
      </c>
      <c r="AO2845" s="152" t="str">
        <f>IFERROR(FIND("R",Table1[[#This Row],[FS_Priority]]),"")</f>
        <v/>
      </c>
    </row>
    <row r="2846" spans="1:41" x14ac:dyDescent="0.25">
      <c r="A2846" s="220" t="s">
        <v>343</v>
      </c>
      <c r="B2846" s="220" t="s">
        <v>295</v>
      </c>
      <c r="C2846" s="220" t="s">
        <v>343</v>
      </c>
      <c r="D2846" s="221" t="b">
        <v>0</v>
      </c>
      <c r="E2846" s="220" t="s">
        <v>4804</v>
      </c>
      <c r="F2846" s="220" t="s">
        <v>3283</v>
      </c>
      <c r="G2846" s="220" t="s">
        <v>295</v>
      </c>
      <c r="H2846" s="220" t="s">
        <v>349</v>
      </c>
      <c r="I2846" s="220" t="s">
        <v>295</v>
      </c>
      <c r="J2846" s="220" t="s">
        <v>2838</v>
      </c>
      <c r="K2846" s="220" t="s">
        <v>3793</v>
      </c>
      <c r="L2846" s="220" t="s">
        <v>332</v>
      </c>
      <c r="M2846" s="220" t="s">
        <v>3794</v>
      </c>
      <c r="N2846" s="220" t="s">
        <v>295</v>
      </c>
      <c r="O2846" s="220" t="s">
        <v>619</v>
      </c>
      <c r="Q2846" s="220" t="s">
        <v>324</v>
      </c>
      <c r="R2846" s="220" t="s">
        <v>295</v>
      </c>
      <c r="S2846" s="221" t="b">
        <v>0</v>
      </c>
      <c r="V2846" s="222">
        <v>43354</v>
      </c>
      <c r="W2846" s="220" t="s">
        <v>295</v>
      </c>
      <c r="X2846"/>
      <c r="Z2846" s="220" t="s">
        <v>295</v>
      </c>
      <c r="AC2846" s="220" t="s">
        <v>1036</v>
      </c>
      <c r="AD2846" s="222">
        <v>43376</v>
      </c>
      <c r="AE2846" s="220" t="s">
        <v>257</v>
      </c>
      <c r="AF2846" s="220" t="s">
        <v>295</v>
      </c>
      <c r="AG2846" s="220" t="s">
        <v>624</v>
      </c>
      <c r="AH2846" s="222">
        <v>43466</v>
      </c>
      <c r="AI2846" s="220" t="s">
        <v>4932</v>
      </c>
      <c r="AJ2846" s="151" t="str">
        <f t="shared" si="44"/>
        <v>FS</v>
      </c>
      <c r="AK2846" s="151" t="b">
        <f>ISNUMBER(SEARCH("IRT",Table1[[#This Row],[Current_Status]]))</f>
        <v>0</v>
      </c>
      <c r="AL2846" s="152">
        <f>YEAR(Table1[[#This Row],[Project_Initiated]])</f>
        <v>2018</v>
      </c>
      <c r="AM2846" s="87">
        <v>43815</v>
      </c>
      <c r="AN2846" s="87" t="str">
        <f>IF(AND(Table1[[#This Row],[Completed Date]]&gt;="07/01/2019"+0,Table1[[#This Row],[Completed Date]]&lt;="6/30/2020"+0),"FY 19-20",IF(AND(Table1[[#This Row],[Completed Date]]&gt;="07/01/2018"+0,Table1[[#This Row],[Completed Date]]&lt;="6/30/2019"+0),"FY 18-19",""))</f>
        <v>FY 18-19</v>
      </c>
      <c r="AO2846" s="152" t="str">
        <f>IFERROR(FIND("R",Table1[[#This Row],[FS_Priority]]),"")</f>
        <v/>
      </c>
    </row>
    <row r="2847" spans="1:41" x14ac:dyDescent="0.25">
      <c r="A2847" s="220" t="s">
        <v>342</v>
      </c>
      <c r="B2847" s="220" t="s">
        <v>295</v>
      </c>
      <c r="C2847" s="220" t="s">
        <v>342</v>
      </c>
      <c r="D2847" s="221" t="b">
        <v>0</v>
      </c>
      <c r="E2847" s="220" t="s">
        <v>4804</v>
      </c>
      <c r="F2847" s="220" t="s">
        <v>3282</v>
      </c>
      <c r="G2847" s="220" t="s">
        <v>295</v>
      </c>
      <c r="H2847" s="220" t="s">
        <v>348</v>
      </c>
      <c r="I2847" s="220" t="s">
        <v>295</v>
      </c>
      <c r="J2847" s="220" t="s">
        <v>2838</v>
      </c>
      <c r="K2847" s="220" t="s">
        <v>3793</v>
      </c>
      <c r="L2847" s="220" t="s">
        <v>332</v>
      </c>
      <c r="M2847" s="220" t="s">
        <v>3794</v>
      </c>
      <c r="N2847" s="220" t="s">
        <v>295</v>
      </c>
      <c r="O2847" s="220" t="s">
        <v>619</v>
      </c>
      <c r="Q2847" s="220" t="s">
        <v>323</v>
      </c>
      <c r="R2847" s="220" t="s">
        <v>295</v>
      </c>
      <c r="S2847" s="221" t="b">
        <v>0</v>
      </c>
      <c r="V2847" s="222">
        <v>43354</v>
      </c>
      <c r="W2847" s="220" t="s">
        <v>295</v>
      </c>
      <c r="X2847"/>
      <c r="Z2847" s="220" t="s">
        <v>295</v>
      </c>
      <c r="AC2847" s="220" t="s">
        <v>3095</v>
      </c>
      <c r="AD2847" s="167"/>
      <c r="AE2847" s="220" t="s">
        <v>257</v>
      </c>
      <c r="AF2847" s="220" t="s">
        <v>295</v>
      </c>
      <c r="AG2847" s="220" t="s">
        <v>295</v>
      </c>
      <c r="AH2847" s="222">
        <v>43559</v>
      </c>
      <c r="AI2847" s="220" t="s">
        <v>4932</v>
      </c>
      <c r="AJ2847" s="151" t="str">
        <f t="shared" si="44"/>
        <v>FS</v>
      </c>
      <c r="AK2847" s="151" t="b">
        <f>ISNUMBER(SEARCH("IRT",Table1[[#This Row],[Current_Status]]))</f>
        <v>0</v>
      </c>
      <c r="AL2847" s="152">
        <f>YEAR(Table1[[#This Row],[Project_Initiated]])</f>
        <v>2018</v>
      </c>
      <c r="AM2847" s="87">
        <v>43815</v>
      </c>
      <c r="AN2847" s="87" t="str">
        <f>IF(AND(Table1[[#This Row],[Completed Date]]&gt;="07/01/2019"+0,Table1[[#This Row],[Completed Date]]&lt;="6/30/2020"+0),"FY 19-20",IF(AND(Table1[[#This Row],[Completed Date]]&gt;="07/01/2018"+0,Table1[[#This Row],[Completed Date]]&lt;="6/30/2019"+0),"FY 18-19",""))</f>
        <v>FY 18-19</v>
      </c>
      <c r="AO2847" s="152" t="str">
        <f>IFERROR(FIND("R",Table1[[#This Row],[FS_Priority]]),"")</f>
        <v/>
      </c>
    </row>
    <row r="2848" spans="1:41" x14ac:dyDescent="0.25">
      <c r="A2848" s="220" t="s">
        <v>1038</v>
      </c>
      <c r="B2848" s="220" t="s">
        <v>295</v>
      </c>
      <c r="C2848" s="220" t="s">
        <v>1038</v>
      </c>
      <c r="D2848" s="221" t="b">
        <v>0</v>
      </c>
      <c r="E2848" s="220" t="s">
        <v>21</v>
      </c>
      <c r="F2848" s="220" t="s">
        <v>3262</v>
      </c>
      <c r="G2848" s="220" t="s">
        <v>304</v>
      </c>
      <c r="H2848" s="220" t="s">
        <v>407</v>
      </c>
      <c r="I2848" s="220" t="s">
        <v>295</v>
      </c>
      <c r="J2848" s="220" t="s">
        <v>2820</v>
      </c>
      <c r="K2848" s="220" t="s">
        <v>3774</v>
      </c>
      <c r="L2848" s="220" t="s">
        <v>4821</v>
      </c>
      <c r="M2848" s="220" t="s">
        <v>3777</v>
      </c>
      <c r="N2848" s="220" t="s">
        <v>295</v>
      </c>
      <c r="O2848" s="220" t="s">
        <v>243</v>
      </c>
      <c r="Q2848" s="220" t="s">
        <v>327</v>
      </c>
      <c r="R2848" s="220" t="s">
        <v>295</v>
      </c>
      <c r="S2848" s="221" t="b">
        <v>0</v>
      </c>
      <c r="V2848" s="222">
        <v>43355</v>
      </c>
      <c r="W2848" s="220" t="s">
        <v>295</v>
      </c>
      <c r="X2848"/>
      <c r="Z2848" s="220" t="s">
        <v>295</v>
      </c>
      <c r="AC2848" s="220" t="s">
        <v>3083</v>
      </c>
      <c r="AD2848" s="223">
        <v>43370</v>
      </c>
      <c r="AE2848" s="220" t="s">
        <v>257</v>
      </c>
      <c r="AF2848" s="220" t="s">
        <v>295</v>
      </c>
      <c r="AG2848" s="220" t="s">
        <v>2884</v>
      </c>
      <c r="AH2848" s="167"/>
      <c r="AI2848" s="220" t="s">
        <v>4932</v>
      </c>
      <c r="AJ2848" s="151" t="str">
        <f t="shared" si="44"/>
        <v>FS</v>
      </c>
      <c r="AK2848" s="151" t="b">
        <f>ISNUMBER(SEARCH("IRT",Table1[[#This Row],[Current_Status]]))</f>
        <v>0</v>
      </c>
      <c r="AL2848" s="152">
        <f>YEAR(Table1[[#This Row],[Project_Initiated]])</f>
        <v>2018</v>
      </c>
      <c r="AM2848" s="87">
        <v>43815</v>
      </c>
      <c r="AN2848" s="87" t="str">
        <f>IF(AND(Table1[[#This Row],[Completed Date]]&gt;="07/01/2019"+0,Table1[[#This Row],[Completed Date]]&lt;="6/30/2020"+0),"FY 19-20",IF(AND(Table1[[#This Row],[Completed Date]]&gt;="07/01/2018"+0,Table1[[#This Row],[Completed Date]]&lt;="6/30/2019"+0),"FY 18-19",""))</f>
        <v/>
      </c>
      <c r="AO2848" s="152" t="str">
        <f>IFERROR(FIND("R",Table1[[#This Row],[FS_Priority]]),"")</f>
        <v/>
      </c>
    </row>
    <row r="2849" spans="1:41" x14ac:dyDescent="0.25">
      <c r="A2849" s="220" t="s">
        <v>3732</v>
      </c>
      <c r="B2849" s="220" t="s">
        <v>295</v>
      </c>
      <c r="C2849" s="220" t="s">
        <v>3732</v>
      </c>
      <c r="D2849" s="221" t="b">
        <v>0</v>
      </c>
      <c r="E2849" s="220" t="s">
        <v>21</v>
      </c>
      <c r="F2849" s="220" t="s">
        <v>3733</v>
      </c>
      <c r="G2849" s="220" t="s">
        <v>4455</v>
      </c>
      <c r="H2849" s="220" t="s">
        <v>407</v>
      </c>
      <c r="I2849" s="220" t="s">
        <v>4378</v>
      </c>
      <c r="J2849" s="220" t="s">
        <v>2827</v>
      </c>
      <c r="K2849" s="220" t="s">
        <v>3774</v>
      </c>
      <c r="L2849" s="220" t="s">
        <v>4821</v>
      </c>
      <c r="M2849" s="220" t="s">
        <v>3777</v>
      </c>
      <c r="N2849" s="220" t="s">
        <v>295</v>
      </c>
      <c r="O2849" s="220" t="s">
        <v>263</v>
      </c>
      <c r="Q2849" s="220" t="s">
        <v>3588</v>
      </c>
      <c r="R2849" s="220" t="s">
        <v>295</v>
      </c>
      <c r="S2849" s="221" t="b">
        <v>0</v>
      </c>
      <c r="V2849" s="222">
        <v>43375</v>
      </c>
      <c r="W2849" s="220" t="s">
        <v>295</v>
      </c>
      <c r="X2849"/>
      <c r="Z2849" s="220" t="s">
        <v>295</v>
      </c>
      <c r="AC2849" s="220" t="s">
        <v>295</v>
      </c>
      <c r="AD2849" s="223">
        <v>43370</v>
      </c>
      <c r="AE2849" s="220" t="s">
        <v>257</v>
      </c>
      <c r="AF2849" s="220" t="s">
        <v>5127</v>
      </c>
      <c r="AG2849" s="220" t="s">
        <v>2884</v>
      </c>
      <c r="AH2849" s="167"/>
      <c r="AI2849" s="220" t="s">
        <v>4934</v>
      </c>
      <c r="AJ2849" s="151" t="str">
        <f t="shared" si="44"/>
        <v>FS</v>
      </c>
      <c r="AK2849" s="151" t="b">
        <f>ISNUMBER(SEARCH("IRT",Table1[[#This Row],[Current_Status]]))</f>
        <v>0</v>
      </c>
      <c r="AL2849" s="152">
        <f>YEAR(Table1[[#This Row],[Project_Initiated]])</f>
        <v>2018</v>
      </c>
      <c r="AM2849" s="87">
        <v>43815</v>
      </c>
      <c r="AN2849" s="87" t="str">
        <f>IF(AND(Table1[[#This Row],[Completed Date]]&gt;="07/01/2019"+0,Table1[[#This Row],[Completed Date]]&lt;="6/30/2020"+0),"FY 19-20",IF(AND(Table1[[#This Row],[Completed Date]]&gt;="07/01/2018"+0,Table1[[#This Row],[Completed Date]]&lt;="6/30/2019"+0),"FY 18-19",""))</f>
        <v/>
      </c>
      <c r="AO2849" s="152">
        <f>IFERROR(FIND("R",Table1[[#This Row],[FS_Priority]]),"")</f>
        <v>1</v>
      </c>
    </row>
    <row r="2850" spans="1:41" x14ac:dyDescent="0.25">
      <c r="A2850" s="220" t="s">
        <v>1039</v>
      </c>
      <c r="B2850" s="220" t="s">
        <v>295</v>
      </c>
      <c r="C2850" s="220" t="s">
        <v>1039</v>
      </c>
      <c r="D2850" s="221" t="b">
        <v>0</v>
      </c>
      <c r="E2850" s="220" t="s">
        <v>76</v>
      </c>
      <c r="F2850" s="220" t="s">
        <v>3318</v>
      </c>
      <c r="G2850" s="220" t="s">
        <v>295</v>
      </c>
      <c r="H2850" s="220" t="s">
        <v>531</v>
      </c>
      <c r="I2850" s="220" t="s">
        <v>3886</v>
      </c>
      <c r="J2850" s="220" t="s">
        <v>2838</v>
      </c>
      <c r="K2850" s="220" t="s">
        <v>3856</v>
      </c>
      <c r="L2850" s="220" t="s">
        <v>77</v>
      </c>
      <c r="M2850" s="220" t="s">
        <v>3859</v>
      </c>
      <c r="N2850" s="220" t="s">
        <v>295</v>
      </c>
      <c r="O2850" s="220" t="s">
        <v>243</v>
      </c>
      <c r="Q2850" s="220" t="s">
        <v>264</v>
      </c>
      <c r="R2850" s="220" t="s">
        <v>295</v>
      </c>
      <c r="S2850" s="221" t="b">
        <v>0</v>
      </c>
      <c r="V2850" s="222">
        <v>43376</v>
      </c>
      <c r="W2850" s="220" t="s">
        <v>295</v>
      </c>
      <c r="X2850"/>
      <c r="Z2850" s="220" t="s">
        <v>295</v>
      </c>
      <c r="AC2850" s="220" t="s">
        <v>3040</v>
      </c>
      <c r="AE2850" s="220" t="s">
        <v>243</v>
      </c>
      <c r="AF2850" s="220" t="s">
        <v>295</v>
      </c>
      <c r="AG2850" s="220" t="s">
        <v>624</v>
      </c>
      <c r="AH2850" s="222">
        <v>43528</v>
      </c>
      <c r="AI2850" s="220" t="s">
        <v>4937</v>
      </c>
      <c r="AJ2850" s="151" t="str">
        <f t="shared" si="44"/>
        <v>FS</v>
      </c>
      <c r="AK2850" s="151" t="b">
        <f>ISNUMBER(SEARCH("IRT",Table1[[#This Row],[Current_Status]]))</f>
        <v>0</v>
      </c>
      <c r="AL2850" s="152">
        <f>YEAR(Table1[[#This Row],[Project_Initiated]])</f>
        <v>2018</v>
      </c>
      <c r="AM2850" s="87">
        <v>43815</v>
      </c>
      <c r="AN2850" s="87" t="str">
        <f>IF(AND(Table1[[#This Row],[Completed Date]]&gt;="07/01/2019"+0,Table1[[#This Row],[Completed Date]]&lt;="6/30/2020"+0),"FY 19-20",IF(AND(Table1[[#This Row],[Completed Date]]&gt;="07/01/2018"+0,Table1[[#This Row],[Completed Date]]&lt;="6/30/2019"+0),"FY 18-19",""))</f>
        <v>FY 18-19</v>
      </c>
      <c r="AO2850" s="152" t="str">
        <f>IFERROR(FIND("R",Table1[[#This Row],[FS_Priority]]),"")</f>
        <v/>
      </c>
    </row>
    <row r="2851" spans="1:41" x14ac:dyDescent="0.25">
      <c r="A2851" s="220" t="s">
        <v>1040</v>
      </c>
      <c r="B2851" s="220" t="s">
        <v>295</v>
      </c>
      <c r="C2851" s="220" t="s">
        <v>1040</v>
      </c>
      <c r="D2851" s="221" t="b">
        <v>0</v>
      </c>
      <c r="E2851" s="220" t="s">
        <v>141</v>
      </c>
      <c r="F2851" s="220" t="s">
        <v>3374</v>
      </c>
      <c r="G2851" s="220" t="s">
        <v>295</v>
      </c>
      <c r="H2851" s="220" t="s">
        <v>549</v>
      </c>
      <c r="I2851" s="220" t="s">
        <v>3981</v>
      </c>
      <c r="J2851" s="220" t="s">
        <v>2838</v>
      </c>
      <c r="K2851" s="220" t="s">
        <v>3951</v>
      </c>
      <c r="L2851" s="220" t="s">
        <v>381</v>
      </c>
      <c r="M2851" s="220" t="s">
        <v>3982</v>
      </c>
      <c r="N2851" s="220" t="s">
        <v>295</v>
      </c>
      <c r="O2851" s="220" t="s">
        <v>243</v>
      </c>
      <c r="Q2851" s="220" t="s">
        <v>295</v>
      </c>
      <c r="R2851" s="220" t="s">
        <v>295</v>
      </c>
      <c r="S2851" s="221" t="b">
        <v>0</v>
      </c>
      <c r="V2851" s="222">
        <v>43376</v>
      </c>
      <c r="W2851" s="220" t="s">
        <v>295</v>
      </c>
      <c r="X2851"/>
      <c r="Z2851" s="220" t="s">
        <v>295</v>
      </c>
      <c r="AC2851" s="220" t="s">
        <v>624</v>
      </c>
      <c r="AE2851" s="220" t="s">
        <v>243</v>
      </c>
      <c r="AF2851" s="220" t="s">
        <v>295</v>
      </c>
      <c r="AG2851" s="220" t="s">
        <v>624</v>
      </c>
      <c r="AH2851" s="222">
        <v>43405</v>
      </c>
      <c r="AI2851" s="220" t="s">
        <v>4937</v>
      </c>
      <c r="AJ2851" s="151" t="str">
        <f t="shared" si="44"/>
        <v>FS</v>
      </c>
      <c r="AK2851" s="151" t="b">
        <f>ISNUMBER(SEARCH("IRT",Table1[[#This Row],[Current_Status]]))</f>
        <v>0</v>
      </c>
      <c r="AL2851" s="152">
        <f>YEAR(Table1[[#This Row],[Project_Initiated]])</f>
        <v>2018</v>
      </c>
      <c r="AM2851" s="87">
        <v>43815</v>
      </c>
      <c r="AN2851" s="87" t="str">
        <f>IF(AND(Table1[[#This Row],[Completed Date]]&gt;="07/01/2019"+0,Table1[[#This Row],[Completed Date]]&lt;="6/30/2020"+0),"FY 19-20",IF(AND(Table1[[#This Row],[Completed Date]]&gt;="07/01/2018"+0,Table1[[#This Row],[Completed Date]]&lt;="6/30/2019"+0),"FY 18-19",""))</f>
        <v>FY 18-19</v>
      </c>
      <c r="AO2851" s="152" t="str">
        <f>IFERROR(FIND("R",Table1[[#This Row],[FS_Priority]]),"")</f>
        <v/>
      </c>
    </row>
    <row r="2852" spans="1:41" x14ac:dyDescent="0.25">
      <c r="A2852" s="220" t="s">
        <v>1041</v>
      </c>
      <c r="B2852" s="220" t="s">
        <v>295</v>
      </c>
      <c r="C2852" s="220" t="s">
        <v>1041</v>
      </c>
      <c r="D2852" s="221" t="b">
        <v>0</v>
      </c>
      <c r="E2852" s="220" t="s">
        <v>141</v>
      </c>
      <c r="F2852" s="220" t="s">
        <v>3409</v>
      </c>
      <c r="G2852" s="220" t="s">
        <v>295</v>
      </c>
      <c r="H2852" s="220" t="s">
        <v>549</v>
      </c>
      <c r="I2852" s="220" t="s">
        <v>43</v>
      </c>
      <c r="J2852" s="220" t="s">
        <v>2838</v>
      </c>
      <c r="K2852" s="220" t="s">
        <v>3951</v>
      </c>
      <c r="L2852" s="220" t="s">
        <v>381</v>
      </c>
      <c r="M2852" s="220" t="s">
        <v>4004</v>
      </c>
      <c r="N2852" s="220" t="s">
        <v>295</v>
      </c>
      <c r="O2852" s="220" t="s">
        <v>243</v>
      </c>
      <c r="Q2852" s="220" t="s">
        <v>326</v>
      </c>
      <c r="R2852" s="220" t="s">
        <v>295</v>
      </c>
      <c r="S2852" s="221" t="b">
        <v>0</v>
      </c>
      <c r="V2852" s="222">
        <v>43376</v>
      </c>
      <c r="W2852" s="220" t="s">
        <v>295</v>
      </c>
      <c r="X2852"/>
      <c r="Z2852" s="220" t="s">
        <v>295</v>
      </c>
      <c r="AC2852" s="220" t="s">
        <v>2998</v>
      </c>
      <c r="AD2852" s="167"/>
      <c r="AE2852" s="220" t="s">
        <v>243</v>
      </c>
      <c r="AF2852" s="220" t="s">
        <v>295</v>
      </c>
      <c r="AG2852" s="220" t="s">
        <v>624</v>
      </c>
      <c r="AH2852" s="223">
        <v>43497</v>
      </c>
      <c r="AI2852" s="220" t="s">
        <v>4937</v>
      </c>
      <c r="AJ2852" s="151" t="str">
        <f t="shared" si="44"/>
        <v>FS</v>
      </c>
      <c r="AK2852" s="151" t="b">
        <f>ISNUMBER(SEARCH("IRT",Table1[[#This Row],[Current_Status]]))</f>
        <v>0</v>
      </c>
      <c r="AL2852" s="152">
        <f>YEAR(Table1[[#This Row],[Project_Initiated]])</f>
        <v>2018</v>
      </c>
      <c r="AM2852" s="87">
        <v>43815</v>
      </c>
      <c r="AN2852" s="87" t="str">
        <f>IF(AND(Table1[[#This Row],[Completed Date]]&gt;="07/01/2019"+0,Table1[[#This Row],[Completed Date]]&lt;="6/30/2020"+0),"FY 19-20",IF(AND(Table1[[#This Row],[Completed Date]]&gt;="07/01/2018"+0,Table1[[#This Row],[Completed Date]]&lt;="6/30/2019"+0),"FY 18-19",""))</f>
        <v>FY 18-19</v>
      </c>
      <c r="AO2852" s="152" t="str">
        <f>IFERROR(FIND("R",Table1[[#This Row],[FS_Priority]]),"")</f>
        <v/>
      </c>
    </row>
    <row r="2853" spans="1:41" x14ac:dyDescent="0.25">
      <c r="A2853" s="220" t="s">
        <v>1042</v>
      </c>
      <c r="B2853" s="220" t="s">
        <v>295</v>
      </c>
      <c r="C2853" s="220" t="s">
        <v>1042</v>
      </c>
      <c r="D2853" s="221" t="b">
        <v>0</v>
      </c>
      <c r="E2853" s="220" t="s">
        <v>76</v>
      </c>
      <c r="F2853" s="220" t="s">
        <v>3312</v>
      </c>
      <c r="G2853" s="220" t="s">
        <v>295</v>
      </c>
      <c r="H2853" s="220" t="s">
        <v>1092</v>
      </c>
      <c r="I2853" s="220" t="s">
        <v>3882</v>
      </c>
      <c r="J2853" s="220" t="s">
        <v>2838</v>
      </c>
      <c r="K2853" s="220" t="s">
        <v>3856</v>
      </c>
      <c r="L2853" s="220" t="s">
        <v>77</v>
      </c>
      <c r="M2853" s="220" t="s">
        <v>3859</v>
      </c>
      <c r="N2853" s="220" t="s">
        <v>295</v>
      </c>
      <c r="O2853" s="220" t="s">
        <v>263</v>
      </c>
      <c r="Q2853" s="220" t="s">
        <v>309</v>
      </c>
      <c r="R2853" s="220" t="s">
        <v>295</v>
      </c>
      <c r="S2853" s="221" t="b">
        <v>0</v>
      </c>
      <c r="V2853" s="222">
        <v>43376</v>
      </c>
      <c r="W2853" s="220" t="s">
        <v>295</v>
      </c>
      <c r="X2853"/>
      <c r="Z2853" s="220" t="s">
        <v>295</v>
      </c>
      <c r="AC2853" s="220" t="s">
        <v>2897</v>
      </c>
      <c r="AD2853" s="223">
        <v>43376</v>
      </c>
      <c r="AE2853" s="220" t="s">
        <v>583</v>
      </c>
      <c r="AF2853" s="220" t="s">
        <v>295</v>
      </c>
      <c r="AG2853" s="220" t="s">
        <v>2884</v>
      </c>
      <c r="AH2853" s="223">
        <v>43448</v>
      </c>
      <c r="AI2853" s="220" t="s">
        <v>4932</v>
      </c>
      <c r="AJ2853" s="151" t="str">
        <f t="shared" si="44"/>
        <v>FS</v>
      </c>
      <c r="AK2853" s="151" t="b">
        <f>ISNUMBER(SEARCH("IRT",Table1[[#This Row],[Current_Status]]))</f>
        <v>0</v>
      </c>
      <c r="AL2853" s="152">
        <f>YEAR(Table1[[#This Row],[Project_Initiated]])</f>
        <v>2018</v>
      </c>
      <c r="AM2853" s="87">
        <v>43815</v>
      </c>
      <c r="AN2853" s="87" t="str">
        <f>IF(AND(Table1[[#This Row],[Completed Date]]&gt;="07/01/2019"+0,Table1[[#This Row],[Completed Date]]&lt;="6/30/2020"+0),"FY 19-20",IF(AND(Table1[[#This Row],[Completed Date]]&gt;="07/01/2018"+0,Table1[[#This Row],[Completed Date]]&lt;="6/30/2019"+0),"FY 18-19",""))</f>
        <v>FY 18-19</v>
      </c>
      <c r="AO2853" s="152" t="str">
        <f>IFERROR(FIND("R",Table1[[#This Row],[FS_Priority]]),"")</f>
        <v/>
      </c>
    </row>
    <row r="2854" spans="1:41" x14ac:dyDescent="0.25">
      <c r="A2854" s="220" t="s">
        <v>1043</v>
      </c>
      <c r="B2854" s="220" t="s">
        <v>295</v>
      </c>
      <c r="C2854" s="220" t="s">
        <v>1043</v>
      </c>
      <c r="D2854" s="221" t="b">
        <v>0</v>
      </c>
      <c r="E2854" s="220" t="s">
        <v>4804</v>
      </c>
      <c r="F2854" s="220" t="s">
        <v>3266</v>
      </c>
      <c r="G2854" s="220" t="s">
        <v>4403</v>
      </c>
      <c r="H2854" s="220" t="s">
        <v>1044</v>
      </c>
      <c r="I2854" s="220" t="s">
        <v>295</v>
      </c>
      <c r="J2854" s="220" t="s">
        <v>2851</v>
      </c>
      <c r="K2854" s="220" t="s">
        <v>3793</v>
      </c>
      <c r="L2854" s="220" t="s">
        <v>332</v>
      </c>
      <c r="M2854" s="220" t="s">
        <v>3796</v>
      </c>
      <c r="N2854" s="220" t="s">
        <v>295</v>
      </c>
      <c r="O2854" s="220" t="s">
        <v>295</v>
      </c>
      <c r="Q2854" s="220" t="s">
        <v>295</v>
      </c>
      <c r="R2854" s="220" t="s">
        <v>295</v>
      </c>
      <c r="S2854" s="221" t="b">
        <v>0</v>
      </c>
      <c r="V2854" s="222">
        <v>43376</v>
      </c>
      <c r="W2854" s="220" t="s">
        <v>295</v>
      </c>
      <c r="X2854"/>
      <c r="Z2854" s="220" t="s">
        <v>295</v>
      </c>
      <c r="AC2854" s="220" t="s">
        <v>295</v>
      </c>
      <c r="AE2854" s="220" t="s">
        <v>295</v>
      </c>
      <c r="AF2854" s="220" t="s">
        <v>295</v>
      </c>
      <c r="AG2854" s="220" t="s">
        <v>295</v>
      </c>
      <c r="AH2854" s="222">
        <v>43479</v>
      </c>
      <c r="AI2854" s="220" t="s">
        <v>4937</v>
      </c>
      <c r="AJ2854" s="151" t="str">
        <f t="shared" si="44"/>
        <v>FS</v>
      </c>
      <c r="AK2854" s="151" t="b">
        <f>ISNUMBER(SEARCH("IRT",Table1[[#This Row],[Current_Status]]))</f>
        <v>0</v>
      </c>
      <c r="AL2854" s="152">
        <f>YEAR(Table1[[#This Row],[Project_Initiated]])</f>
        <v>2018</v>
      </c>
      <c r="AM2854" s="87">
        <v>43815</v>
      </c>
      <c r="AN2854" s="87" t="str">
        <f>IF(AND(Table1[[#This Row],[Completed Date]]&gt;="07/01/2019"+0,Table1[[#This Row],[Completed Date]]&lt;="6/30/2020"+0),"FY 19-20",IF(AND(Table1[[#This Row],[Completed Date]]&gt;="07/01/2018"+0,Table1[[#This Row],[Completed Date]]&lt;="6/30/2019"+0),"FY 18-19",""))</f>
        <v>FY 18-19</v>
      </c>
      <c r="AO2854" s="152" t="str">
        <f>IFERROR(FIND("R",Table1[[#This Row],[FS_Priority]]),"")</f>
        <v/>
      </c>
    </row>
    <row r="2855" spans="1:41" x14ac:dyDescent="0.25">
      <c r="A2855" s="220" t="s">
        <v>1045</v>
      </c>
      <c r="B2855" s="220" t="s">
        <v>295</v>
      </c>
      <c r="C2855" s="220" t="s">
        <v>1045</v>
      </c>
      <c r="D2855" s="221" t="b">
        <v>0</v>
      </c>
      <c r="E2855" s="220" t="s">
        <v>151</v>
      </c>
      <c r="F2855" s="220" t="s">
        <v>3521</v>
      </c>
      <c r="G2855" s="220" t="s">
        <v>295</v>
      </c>
      <c r="H2855" s="220" t="s">
        <v>556</v>
      </c>
      <c r="I2855" s="220" t="s">
        <v>4107</v>
      </c>
      <c r="J2855" s="220" t="s">
        <v>2838</v>
      </c>
      <c r="K2855" s="220" t="s">
        <v>4035</v>
      </c>
      <c r="L2855" s="220" t="s">
        <v>153</v>
      </c>
      <c r="M2855" s="220" t="s">
        <v>4108</v>
      </c>
      <c r="N2855" s="220" t="s">
        <v>295</v>
      </c>
      <c r="O2855" s="220" t="s">
        <v>243</v>
      </c>
      <c r="Q2855" s="220" t="s">
        <v>323</v>
      </c>
      <c r="R2855" s="220" t="s">
        <v>295</v>
      </c>
      <c r="S2855" s="221" t="b">
        <v>0</v>
      </c>
      <c r="V2855" s="222">
        <v>43377</v>
      </c>
      <c r="W2855" s="220" t="s">
        <v>295</v>
      </c>
      <c r="X2855"/>
      <c r="Z2855" s="220" t="s">
        <v>295</v>
      </c>
      <c r="AC2855" s="220" t="s">
        <v>3003</v>
      </c>
      <c r="AE2855" s="220" t="s">
        <v>243</v>
      </c>
      <c r="AF2855" s="220" t="s">
        <v>295</v>
      </c>
      <c r="AG2855" s="220" t="s">
        <v>624</v>
      </c>
      <c r="AH2855" s="222">
        <v>43504</v>
      </c>
      <c r="AI2855" s="220" t="s">
        <v>4937</v>
      </c>
      <c r="AJ2855" s="151" t="str">
        <f t="shared" si="44"/>
        <v>FS</v>
      </c>
      <c r="AK2855" s="151" t="b">
        <f>ISNUMBER(SEARCH("IRT",Table1[[#This Row],[Current_Status]]))</f>
        <v>0</v>
      </c>
      <c r="AL2855" s="152">
        <f>YEAR(Table1[[#This Row],[Project_Initiated]])</f>
        <v>2018</v>
      </c>
      <c r="AM2855" s="87">
        <v>43815</v>
      </c>
      <c r="AN2855" s="87" t="str">
        <f>IF(AND(Table1[[#This Row],[Completed Date]]&gt;="07/01/2019"+0,Table1[[#This Row],[Completed Date]]&lt;="6/30/2020"+0),"FY 19-20",IF(AND(Table1[[#This Row],[Completed Date]]&gt;="07/01/2018"+0,Table1[[#This Row],[Completed Date]]&lt;="6/30/2019"+0),"FY 18-19",""))</f>
        <v>FY 18-19</v>
      </c>
      <c r="AO2855" s="152" t="str">
        <f>IFERROR(FIND("R",Table1[[#This Row],[FS_Priority]]),"")</f>
        <v/>
      </c>
    </row>
    <row r="2856" spans="1:41" x14ac:dyDescent="0.25">
      <c r="A2856" s="220" t="s">
        <v>1046</v>
      </c>
      <c r="B2856" s="220" t="s">
        <v>295</v>
      </c>
      <c r="C2856" s="220" t="s">
        <v>1046</v>
      </c>
      <c r="D2856" s="221" t="b">
        <v>0</v>
      </c>
      <c r="E2856" s="220" t="s">
        <v>151</v>
      </c>
      <c r="F2856" s="220" t="s">
        <v>3458</v>
      </c>
      <c r="G2856" s="220" t="s">
        <v>295</v>
      </c>
      <c r="H2856" s="220" t="s">
        <v>544</v>
      </c>
      <c r="I2856" s="220" t="s">
        <v>4042</v>
      </c>
      <c r="J2856" s="220" t="s">
        <v>2854</v>
      </c>
      <c r="K2856" s="220" t="s">
        <v>4035</v>
      </c>
      <c r="L2856" s="220" t="s">
        <v>153</v>
      </c>
      <c r="M2856" s="220" t="s">
        <v>4040</v>
      </c>
      <c r="N2856" s="220" t="s">
        <v>295</v>
      </c>
      <c r="O2856" s="220" t="s">
        <v>243</v>
      </c>
      <c r="Q2856" s="220" t="s">
        <v>295</v>
      </c>
      <c r="R2856" s="220" t="s">
        <v>295</v>
      </c>
      <c r="S2856" s="221" t="b">
        <v>0</v>
      </c>
      <c r="V2856" s="222">
        <v>43377</v>
      </c>
      <c r="W2856" s="220" t="s">
        <v>295</v>
      </c>
      <c r="X2856"/>
      <c r="Z2856" s="220" t="s">
        <v>295</v>
      </c>
      <c r="AC2856" s="220" t="s">
        <v>624</v>
      </c>
      <c r="AE2856" s="220" t="s">
        <v>243</v>
      </c>
      <c r="AF2856" s="220" t="s">
        <v>295</v>
      </c>
      <c r="AG2856" s="220" t="s">
        <v>624</v>
      </c>
      <c r="AH2856" s="222">
        <v>43377</v>
      </c>
      <c r="AI2856" s="220" t="s">
        <v>4937</v>
      </c>
      <c r="AJ2856" s="151" t="str">
        <f t="shared" si="44"/>
        <v>FS</v>
      </c>
      <c r="AK2856" s="151" t="b">
        <f>ISNUMBER(SEARCH("IRT",Table1[[#This Row],[Current_Status]]))</f>
        <v>0</v>
      </c>
      <c r="AL2856" s="152">
        <f>YEAR(Table1[[#This Row],[Project_Initiated]])</f>
        <v>2018</v>
      </c>
      <c r="AM2856" s="87">
        <v>43815</v>
      </c>
      <c r="AN2856" s="87" t="str">
        <f>IF(AND(Table1[[#This Row],[Completed Date]]&gt;="07/01/2019"+0,Table1[[#This Row],[Completed Date]]&lt;="6/30/2020"+0),"FY 19-20",IF(AND(Table1[[#This Row],[Completed Date]]&gt;="07/01/2018"+0,Table1[[#This Row],[Completed Date]]&lt;="6/30/2019"+0),"FY 18-19",""))</f>
        <v>FY 18-19</v>
      </c>
      <c r="AO2856" s="152" t="str">
        <f>IFERROR(FIND("R",Table1[[#This Row],[FS_Priority]]),"")</f>
        <v/>
      </c>
    </row>
    <row r="2857" spans="1:41" x14ac:dyDescent="0.25">
      <c r="A2857" s="220" t="s">
        <v>1047</v>
      </c>
      <c r="B2857" s="220" t="s">
        <v>295</v>
      </c>
      <c r="C2857" s="220" t="s">
        <v>1047</v>
      </c>
      <c r="D2857" s="221" t="b">
        <v>0</v>
      </c>
      <c r="E2857" s="220" t="s">
        <v>76</v>
      </c>
      <c r="F2857" s="220" t="s">
        <v>3320</v>
      </c>
      <c r="G2857" s="220" t="s">
        <v>295</v>
      </c>
      <c r="H2857" s="220" t="s">
        <v>1092</v>
      </c>
      <c r="I2857" s="220" t="s">
        <v>296</v>
      </c>
      <c r="J2857" s="220" t="s">
        <v>2838</v>
      </c>
      <c r="K2857" s="220" t="s">
        <v>3856</v>
      </c>
      <c r="L2857" s="220" t="s">
        <v>77</v>
      </c>
      <c r="M2857" s="220" t="s">
        <v>3859</v>
      </c>
      <c r="N2857" s="220" t="s">
        <v>295</v>
      </c>
      <c r="O2857" s="220" t="s">
        <v>243</v>
      </c>
      <c r="Q2857" s="220" t="s">
        <v>323</v>
      </c>
      <c r="R2857" s="220" t="s">
        <v>295</v>
      </c>
      <c r="S2857" s="221" t="b">
        <v>0</v>
      </c>
      <c r="V2857" s="222">
        <v>43378</v>
      </c>
      <c r="W2857" s="220" t="s">
        <v>295</v>
      </c>
      <c r="X2857"/>
      <c r="Z2857" s="220" t="s">
        <v>295</v>
      </c>
      <c r="AC2857" s="220" t="s">
        <v>3040</v>
      </c>
      <c r="AE2857" s="220" t="s">
        <v>243</v>
      </c>
      <c r="AF2857" s="220" t="s">
        <v>295</v>
      </c>
      <c r="AG2857" s="220" t="s">
        <v>624</v>
      </c>
      <c r="AH2857" s="223">
        <v>43528</v>
      </c>
      <c r="AI2857" s="220" t="s">
        <v>4937</v>
      </c>
      <c r="AJ2857" s="151" t="str">
        <f t="shared" si="44"/>
        <v>FS</v>
      </c>
      <c r="AK2857" s="151" t="b">
        <f>ISNUMBER(SEARCH("IRT",Table1[[#This Row],[Current_Status]]))</f>
        <v>0</v>
      </c>
      <c r="AL2857" s="152">
        <f>YEAR(Table1[[#This Row],[Project_Initiated]])</f>
        <v>2018</v>
      </c>
      <c r="AM2857" s="87">
        <v>43815</v>
      </c>
      <c r="AN2857" s="87" t="str">
        <f>IF(AND(Table1[[#This Row],[Completed Date]]&gt;="07/01/2019"+0,Table1[[#This Row],[Completed Date]]&lt;="6/30/2020"+0),"FY 19-20",IF(AND(Table1[[#This Row],[Completed Date]]&gt;="07/01/2018"+0,Table1[[#This Row],[Completed Date]]&lt;="6/30/2019"+0),"FY 18-19",""))</f>
        <v>FY 18-19</v>
      </c>
      <c r="AO2857" s="152" t="str">
        <f>IFERROR(FIND("R",Table1[[#This Row],[FS_Priority]]),"")</f>
        <v/>
      </c>
    </row>
    <row r="2858" spans="1:41" x14ac:dyDescent="0.25">
      <c r="A2858" s="220" t="s">
        <v>1048</v>
      </c>
      <c r="B2858" s="220" t="s">
        <v>295</v>
      </c>
      <c r="C2858" s="220" t="s">
        <v>1048</v>
      </c>
      <c r="D2858" s="221" t="b">
        <v>0</v>
      </c>
      <c r="E2858" s="220" t="s">
        <v>151</v>
      </c>
      <c r="F2858" s="220" t="s">
        <v>3482</v>
      </c>
      <c r="G2858" s="220" t="s">
        <v>3108</v>
      </c>
      <c r="H2858" s="220" t="s">
        <v>558</v>
      </c>
      <c r="I2858" s="220" t="s">
        <v>4077</v>
      </c>
      <c r="J2858" s="220" t="s">
        <v>2851</v>
      </c>
      <c r="K2858" s="220" t="s">
        <v>4035</v>
      </c>
      <c r="L2858" s="220" t="s">
        <v>153</v>
      </c>
      <c r="M2858" s="220" t="s">
        <v>3906</v>
      </c>
      <c r="N2858" s="220" t="s">
        <v>295</v>
      </c>
      <c r="O2858" s="220" t="s">
        <v>263</v>
      </c>
      <c r="Q2858" s="220" t="s">
        <v>3067</v>
      </c>
      <c r="R2858" s="220" t="s">
        <v>295</v>
      </c>
      <c r="S2858" s="221" t="b">
        <v>0</v>
      </c>
      <c r="V2858" s="222">
        <v>43378</v>
      </c>
      <c r="W2858" s="220" t="s">
        <v>295</v>
      </c>
      <c r="X2858"/>
      <c r="Z2858" s="220" t="s">
        <v>295</v>
      </c>
      <c r="AC2858" s="220" t="s">
        <v>295</v>
      </c>
      <c r="AD2858" s="222">
        <v>43383</v>
      </c>
      <c r="AE2858" s="220" t="s">
        <v>583</v>
      </c>
      <c r="AF2858" s="220" t="s">
        <v>5128</v>
      </c>
      <c r="AG2858" s="220" t="s">
        <v>624</v>
      </c>
      <c r="AH2858" s="223">
        <v>43559</v>
      </c>
      <c r="AI2858" s="220" t="s">
        <v>4934</v>
      </c>
      <c r="AJ2858" s="151" t="str">
        <f t="shared" si="44"/>
        <v>FS</v>
      </c>
      <c r="AK2858" s="151" t="b">
        <f>ISNUMBER(SEARCH("IRT",Table1[[#This Row],[Current_Status]]))</f>
        <v>0</v>
      </c>
      <c r="AL2858" s="152">
        <f>YEAR(Table1[[#This Row],[Project_Initiated]])</f>
        <v>2018</v>
      </c>
      <c r="AM2858" s="87">
        <v>43815</v>
      </c>
      <c r="AN2858" s="87" t="str">
        <f>IF(AND(Table1[[#This Row],[Completed Date]]&gt;="07/01/2019"+0,Table1[[#This Row],[Completed Date]]&lt;="6/30/2020"+0),"FY 19-20",IF(AND(Table1[[#This Row],[Completed Date]]&gt;="07/01/2018"+0,Table1[[#This Row],[Completed Date]]&lt;="6/30/2019"+0),"FY 18-19",""))</f>
        <v>FY 18-19</v>
      </c>
      <c r="AO2858" s="152" t="str">
        <f>IFERROR(FIND("R",Table1[[#This Row],[FS_Priority]]),"")</f>
        <v/>
      </c>
    </row>
    <row r="2859" spans="1:41" x14ac:dyDescent="0.25">
      <c r="A2859" s="220" t="s">
        <v>1049</v>
      </c>
      <c r="B2859" s="220" t="s">
        <v>295</v>
      </c>
      <c r="C2859" s="220" t="s">
        <v>1049</v>
      </c>
      <c r="D2859" s="221" t="b">
        <v>0</v>
      </c>
      <c r="E2859" s="220" t="s">
        <v>4761</v>
      </c>
      <c r="F2859" s="220" t="s">
        <v>3653</v>
      </c>
      <c r="G2859" s="220" t="s">
        <v>295</v>
      </c>
      <c r="H2859" s="220" t="s">
        <v>75</v>
      </c>
      <c r="I2859" s="220" t="s">
        <v>4290</v>
      </c>
      <c r="J2859" s="220" t="s">
        <v>2838</v>
      </c>
      <c r="K2859" s="220" t="s">
        <v>4289</v>
      </c>
      <c r="L2859" s="220" t="s">
        <v>523</v>
      </c>
      <c r="M2859" s="220" t="s">
        <v>4291</v>
      </c>
      <c r="N2859" s="220" t="s">
        <v>295</v>
      </c>
      <c r="O2859" s="220" t="s">
        <v>243</v>
      </c>
      <c r="Q2859" s="220" t="s">
        <v>320</v>
      </c>
      <c r="R2859" s="220" t="s">
        <v>295</v>
      </c>
      <c r="S2859" s="221" t="b">
        <v>0</v>
      </c>
      <c r="V2859" s="222">
        <v>43381</v>
      </c>
      <c r="W2859" s="220" t="s">
        <v>295</v>
      </c>
      <c r="X2859"/>
      <c r="Z2859" s="220" t="s">
        <v>295</v>
      </c>
      <c r="AC2859" s="220" t="s">
        <v>3003</v>
      </c>
      <c r="AE2859" s="220" t="s">
        <v>243</v>
      </c>
      <c r="AF2859" s="220" t="s">
        <v>295</v>
      </c>
      <c r="AG2859" s="220" t="s">
        <v>624</v>
      </c>
      <c r="AH2859" s="222">
        <v>43504</v>
      </c>
      <c r="AI2859" s="220" t="s">
        <v>4937</v>
      </c>
      <c r="AJ2859" s="151" t="str">
        <f t="shared" si="44"/>
        <v>FS</v>
      </c>
      <c r="AK2859" s="151" t="b">
        <f>ISNUMBER(SEARCH("IRT",Table1[[#This Row],[Current_Status]]))</f>
        <v>0</v>
      </c>
      <c r="AL2859" s="152">
        <f>YEAR(Table1[[#This Row],[Project_Initiated]])</f>
        <v>2018</v>
      </c>
      <c r="AM2859" s="87">
        <v>43815</v>
      </c>
      <c r="AN2859" s="87" t="str">
        <f>IF(AND(Table1[[#This Row],[Completed Date]]&gt;="07/01/2019"+0,Table1[[#This Row],[Completed Date]]&lt;="6/30/2020"+0),"FY 19-20",IF(AND(Table1[[#This Row],[Completed Date]]&gt;="07/01/2018"+0,Table1[[#This Row],[Completed Date]]&lt;="6/30/2019"+0),"FY 18-19",""))</f>
        <v>FY 18-19</v>
      </c>
      <c r="AO2859" s="152" t="str">
        <f>IFERROR(FIND("R",Table1[[#This Row],[FS_Priority]]),"")</f>
        <v/>
      </c>
    </row>
    <row r="2860" spans="1:41" x14ac:dyDescent="0.25">
      <c r="A2860" s="220" t="s">
        <v>1050</v>
      </c>
      <c r="B2860" s="220" t="s">
        <v>295</v>
      </c>
      <c r="C2860" s="220" t="s">
        <v>1050</v>
      </c>
      <c r="D2860" s="221" t="b">
        <v>0</v>
      </c>
      <c r="E2860" s="220" t="s">
        <v>141</v>
      </c>
      <c r="F2860" s="220" t="s">
        <v>3393</v>
      </c>
      <c r="G2860" s="220" t="s">
        <v>3064</v>
      </c>
      <c r="H2860" s="220" t="s">
        <v>551</v>
      </c>
      <c r="I2860" s="220" t="s">
        <v>3991</v>
      </c>
      <c r="J2860" s="220" t="s">
        <v>2838</v>
      </c>
      <c r="K2860" s="220" t="s">
        <v>3951</v>
      </c>
      <c r="L2860" s="220" t="s">
        <v>381</v>
      </c>
      <c r="M2860" s="220" t="s">
        <v>3986</v>
      </c>
      <c r="N2860" s="220" t="s">
        <v>295</v>
      </c>
      <c r="O2860" s="220" t="s">
        <v>263</v>
      </c>
      <c r="Q2860" s="220" t="s">
        <v>302</v>
      </c>
      <c r="R2860" s="220" t="s">
        <v>2773</v>
      </c>
      <c r="S2860" s="221" t="b">
        <v>0</v>
      </c>
      <c r="V2860" s="222">
        <v>43384</v>
      </c>
      <c r="W2860" s="220" t="s">
        <v>295</v>
      </c>
      <c r="X2860"/>
      <c r="Z2860" s="220" t="s">
        <v>295</v>
      </c>
      <c r="AC2860" s="220" t="s">
        <v>4828</v>
      </c>
      <c r="AD2860" s="223">
        <v>43480</v>
      </c>
      <c r="AE2860" s="220" t="s">
        <v>257</v>
      </c>
      <c r="AF2860" s="220" t="s">
        <v>5129</v>
      </c>
      <c r="AG2860" s="220" t="s">
        <v>2884</v>
      </c>
      <c r="AH2860" s="222">
        <v>43739</v>
      </c>
      <c r="AI2860" s="220" t="s">
        <v>4934</v>
      </c>
      <c r="AJ2860" s="151" t="str">
        <f t="shared" si="44"/>
        <v>FS</v>
      </c>
      <c r="AK2860" s="151" t="b">
        <f>ISNUMBER(SEARCH("IRT",Table1[[#This Row],[Current_Status]]))</f>
        <v>0</v>
      </c>
      <c r="AL2860" s="152">
        <f>YEAR(Table1[[#This Row],[Project_Initiated]])</f>
        <v>2018</v>
      </c>
      <c r="AM2860" s="87">
        <v>43815</v>
      </c>
      <c r="AN2860" s="87" t="str">
        <f>IF(AND(Table1[[#This Row],[Completed Date]]&gt;="07/01/2019"+0,Table1[[#This Row],[Completed Date]]&lt;="6/30/2020"+0),"FY 19-20",IF(AND(Table1[[#This Row],[Completed Date]]&gt;="07/01/2018"+0,Table1[[#This Row],[Completed Date]]&lt;="6/30/2019"+0),"FY 18-19",""))</f>
        <v>FY 19-20</v>
      </c>
      <c r="AO2860" s="152" t="str">
        <f>IFERROR(FIND("R",Table1[[#This Row],[FS_Priority]]),"")</f>
        <v/>
      </c>
    </row>
    <row r="2861" spans="1:41" x14ac:dyDescent="0.25">
      <c r="A2861" s="220" t="s">
        <v>1051</v>
      </c>
      <c r="B2861" s="220" t="s">
        <v>295</v>
      </c>
      <c r="C2861" s="220" t="s">
        <v>1051</v>
      </c>
      <c r="D2861" s="221" t="b">
        <v>0</v>
      </c>
      <c r="E2861" s="220" t="s">
        <v>151</v>
      </c>
      <c r="F2861" s="220" t="s">
        <v>3498</v>
      </c>
      <c r="G2861" s="220" t="s">
        <v>295</v>
      </c>
      <c r="H2861" s="220" t="s">
        <v>3873</v>
      </c>
      <c r="I2861" s="220" t="s">
        <v>3943</v>
      </c>
      <c r="J2861" s="220" t="s">
        <v>2838</v>
      </c>
      <c r="K2861" s="220" t="s">
        <v>4035</v>
      </c>
      <c r="L2861" s="220" t="s">
        <v>153</v>
      </c>
      <c r="M2861" s="220" t="s">
        <v>4089</v>
      </c>
      <c r="N2861" s="220" t="s">
        <v>295</v>
      </c>
      <c r="O2861" s="220" t="s">
        <v>243</v>
      </c>
      <c r="Q2861" s="220" t="s">
        <v>320</v>
      </c>
      <c r="R2861" s="220" t="s">
        <v>295</v>
      </c>
      <c r="S2861" s="221" t="b">
        <v>0</v>
      </c>
      <c r="V2861" s="222">
        <v>43385</v>
      </c>
      <c r="W2861" s="220" t="s">
        <v>295</v>
      </c>
      <c r="X2861"/>
      <c r="Z2861" s="220" t="s">
        <v>295</v>
      </c>
      <c r="AC2861" s="220" t="s">
        <v>3003</v>
      </c>
      <c r="AE2861" s="220" t="s">
        <v>243</v>
      </c>
      <c r="AF2861" s="220" t="s">
        <v>295</v>
      </c>
      <c r="AG2861" s="220" t="s">
        <v>624</v>
      </c>
      <c r="AH2861" s="223">
        <v>43504</v>
      </c>
      <c r="AI2861" s="220" t="s">
        <v>4937</v>
      </c>
      <c r="AJ2861" s="151" t="str">
        <f t="shared" si="44"/>
        <v>FS</v>
      </c>
      <c r="AK2861" s="151" t="b">
        <f>ISNUMBER(SEARCH("IRT",Table1[[#This Row],[Current_Status]]))</f>
        <v>0</v>
      </c>
      <c r="AL2861" s="152">
        <f>YEAR(Table1[[#This Row],[Project_Initiated]])</f>
        <v>2018</v>
      </c>
      <c r="AM2861" s="87">
        <v>43815</v>
      </c>
      <c r="AN2861" s="87" t="str">
        <f>IF(AND(Table1[[#This Row],[Completed Date]]&gt;="07/01/2019"+0,Table1[[#This Row],[Completed Date]]&lt;="6/30/2020"+0),"FY 19-20",IF(AND(Table1[[#This Row],[Completed Date]]&gt;="07/01/2018"+0,Table1[[#This Row],[Completed Date]]&lt;="6/30/2019"+0),"FY 18-19",""))</f>
        <v>FY 18-19</v>
      </c>
      <c r="AO2861" s="152" t="str">
        <f>IFERROR(FIND("R",Table1[[#This Row],[FS_Priority]]),"")</f>
        <v/>
      </c>
    </row>
    <row r="2862" spans="1:41" x14ac:dyDescent="0.25">
      <c r="A2862" s="220" t="s">
        <v>1052</v>
      </c>
      <c r="B2862" s="220" t="s">
        <v>295</v>
      </c>
      <c r="C2862" s="220" t="s">
        <v>1052</v>
      </c>
      <c r="D2862" s="221" t="b">
        <v>0</v>
      </c>
      <c r="E2862" s="220" t="s">
        <v>151</v>
      </c>
      <c r="F2862" s="220" t="s">
        <v>3500</v>
      </c>
      <c r="G2862" s="220" t="s">
        <v>295</v>
      </c>
      <c r="H2862" s="220" t="s">
        <v>116</v>
      </c>
      <c r="I2862" s="220" t="s">
        <v>295</v>
      </c>
      <c r="J2862" s="220" t="s">
        <v>2838</v>
      </c>
      <c r="K2862" s="220" t="s">
        <v>4035</v>
      </c>
      <c r="L2862" s="220" t="s">
        <v>153</v>
      </c>
      <c r="M2862" s="220" t="s">
        <v>4043</v>
      </c>
      <c r="N2862" s="220" t="s">
        <v>295</v>
      </c>
      <c r="O2862" s="220" t="s">
        <v>243</v>
      </c>
      <c r="Q2862" s="220" t="s">
        <v>320</v>
      </c>
      <c r="R2862" s="220" t="s">
        <v>295</v>
      </c>
      <c r="S2862" s="221" t="b">
        <v>0</v>
      </c>
      <c r="V2862" s="222">
        <v>43385</v>
      </c>
      <c r="W2862" s="220" t="s">
        <v>295</v>
      </c>
      <c r="X2862"/>
      <c r="Z2862" s="220" t="s">
        <v>295</v>
      </c>
      <c r="AC2862" s="220" t="s">
        <v>3003</v>
      </c>
      <c r="AE2862" s="220" t="s">
        <v>243</v>
      </c>
      <c r="AF2862" s="220" t="s">
        <v>295</v>
      </c>
      <c r="AG2862" s="220" t="s">
        <v>624</v>
      </c>
      <c r="AH2862" s="222">
        <v>43504</v>
      </c>
      <c r="AI2862" s="220" t="s">
        <v>4937</v>
      </c>
      <c r="AJ2862" s="151" t="str">
        <f t="shared" si="44"/>
        <v>FS</v>
      </c>
      <c r="AK2862" s="151" t="b">
        <f>ISNUMBER(SEARCH("IRT",Table1[[#This Row],[Current_Status]]))</f>
        <v>0</v>
      </c>
      <c r="AL2862" s="152">
        <f>YEAR(Table1[[#This Row],[Project_Initiated]])</f>
        <v>2018</v>
      </c>
      <c r="AM2862" s="87">
        <v>43815</v>
      </c>
      <c r="AN2862" s="87" t="str">
        <f>IF(AND(Table1[[#This Row],[Completed Date]]&gt;="07/01/2019"+0,Table1[[#This Row],[Completed Date]]&lt;="6/30/2020"+0),"FY 19-20",IF(AND(Table1[[#This Row],[Completed Date]]&gt;="07/01/2018"+0,Table1[[#This Row],[Completed Date]]&lt;="6/30/2019"+0),"FY 18-19",""))</f>
        <v>FY 18-19</v>
      </c>
      <c r="AO2862" s="152" t="str">
        <f>IFERROR(FIND("R",Table1[[#This Row],[FS_Priority]]),"")</f>
        <v/>
      </c>
    </row>
    <row r="2863" spans="1:41" x14ac:dyDescent="0.25">
      <c r="A2863" s="220" t="s">
        <v>1053</v>
      </c>
      <c r="B2863" s="220" t="s">
        <v>295</v>
      </c>
      <c r="C2863" s="220" t="s">
        <v>1053</v>
      </c>
      <c r="D2863" s="221" t="b">
        <v>0</v>
      </c>
      <c r="E2863" s="220" t="s">
        <v>151</v>
      </c>
      <c r="F2863" s="220" t="s">
        <v>3447</v>
      </c>
      <c r="G2863" s="220" t="s">
        <v>295</v>
      </c>
      <c r="H2863" s="220" t="s">
        <v>1054</v>
      </c>
      <c r="I2863" s="220" t="s">
        <v>295</v>
      </c>
      <c r="J2863" s="220" t="s">
        <v>2838</v>
      </c>
      <c r="K2863" s="220" t="s">
        <v>4035</v>
      </c>
      <c r="L2863" s="220" t="s">
        <v>153</v>
      </c>
      <c r="M2863" s="220" t="s">
        <v>4047</v>
      </c>
      <c r="N2863" s="220" t="s">
        <v>295</v>
      </c>
      <c r="O2863" s="220" t="s">
        <v>243</v>
      </c>
      <c r="Q2863" s="220" t="s">
        <v>295</v>
      </c>
      <c r="R2863" s="220" t="s">
        <v>295</v>
      </c>
      <c r="S2863" s="221" t="b">
        <v>0</v>
      </c>
      <c r="V2863" s="222">
        <v>43389</v>
      </c>
      <c r="W2863" s="220" t="s">
        <v>295</v>
      </c>
      <c r="X2863"/>
      <c r="Z2863" s="220" t="s">
        <v>295</v>
      </c>
      <c r="AC2863" s="220" t="s">
        <v>624</v>
      </c>
      <c r="AD2863" s="167"/>
      <c r="AE2863" s="220" t="s">
        <v>243</v>
      </c>
      <c r="AF2863" s="220" t="s">
        <v>295</v>
      </c>
      <c r="AG2863" s="220" t="s">
        <v>624</v>
      </c>
      <c r="AH2863" s="222">
        <v>43474</v>
      </c>
      <c r="AI2863" s="220" t="s">
        <v>4937</v>
      </c>
      <c r="AJ2863" s="151" t="str">
        <f t="shared" si="44"/>
        <v>FS</v>
      </c>
      <c r="AK2863" s="151" t="b">
        <f>ISNUMBER(SEARCH("IRT",Table1[[#This Row],[Current_Status]]))</f>
        <v>0</v>
      </c>
      <c r="AL2863" s="152">
        <f>YEAR(Table1[[#This Row],[Project_Initiated]])</f>
        <v>2018</v>
      </c>
      <c r="AM2863" s="87">
        <v>43815</v>
      </c>
      <c r="AN2863" s="87" t="str">
        <f>IF(AND(Table1[[#This Row],[Completed Date]]&gt;="07/01/2019"+0,Table1[[#This Row],[Completed Date]]&lt;="6/30/2020"+0),"FY 19-20",IF(AND(Table1[[#This Row],[Completed Date]]&gt;="07/01/2018"+0,Table1[[#This Row],[Completed Date]]&lt;="6/30/2019"+0),"FY 18-19",""))</f>
        <v>FY 18-19</v>
      </c>
      <c r="AO2863" s="152" t="str">
        <f>IFERROR(FIND("R",Table1[[#This Row],[FS_Priority]]),"")</f>
        <v/>
      </c>
    </row>
    <row r="2864" spans="1:41" x14ac:dyDescent="0.25">
      <c r="A2864" s="220" t="s">
        <v>1055</v>
      </c>
      <c r="B2864" s="220" t="s">
        <v>295</v>
      </c>
      <c r="C2864" s="220" t="s">
        <v>1055</v>
      </c>
      <c r="D2864" s="221" t="b">
        <v>0</v>
      </c>
      <c r="E2864" s="220" t="s">
        <v>151</v>
      </c>
      <c r="F2864" s="220" t="s">
        <v>3480</v>
      </c>
      <c r="G2864" s="220" t="s">
        <v>295</v>
      </c>
      <c r="H2864" s="220" t="s">
        <v>558</v>
      </c>
      <c r="I2864" s="220" t="s">
        <v>4076</v>
      </c>
      <c r="J2864" s="220" t="s">
        <v>2838</v>
      </c>
      <c r="K2864" s="220" t="s">
        <v>4035</v>
      </c>
      <c r="L2864" s="220" t="s">
        <v>153</v>
      </c>
      <c r="M2864" s="220" t="s">
        <v>3906</v>
      </c>
      <c r="N2864" s="220" t="s">
        <v>295</v>
      </c>
      <c r="O2864" s="220" t="s">
        <v>243</v>
      </c>
      <c r="Q2864" s="220" t="s">
        <v>305</v>
      </c>
      <c r="R2864" s="220" t="s">
        <v>295</v>
      </c>
      <c r="S2864" s="221" t="b">
        <v>0</v>
      </c>
      <c r="V2864" s="222">
        <v>43389</v>
      </c>
      <c r="W2864" s="220" t="s">
        <v>295</v>
      </c>
      <c r="X2864"/>
      <c r="Z2864" s="220" t="s">
        <v>295</v>
      </c>
      <c r="AC2864" s="220" t="s">
        <v>3040</v>
      </c>
      <c r="AE2864" s="220" t="s">
        <v>243</v>
      </c>
      <c r="AF2864" s="220" t="s">
        <v>295</v>
      </c>
      <c r="AG2864" s="220" t="s">
        <v>624</v>
      </c>
      <c r="AH2864" s="222">
        <v>43528</v>
      </c>
      <c r="AI2864" s="220" t="s">
        <v>4937</v>
      </c>
      <c r="AJ2864" s="151" t="str">
        <f t="shared" si="44"/>
        <v>FS</v>
      </c>
      <c r="AK2864" s="151" t="b">
        <f>ISNUMBER(SEARCH("IRT",Table1[[#This Row],[Current_Status]]))</f>
        <v>0</v>
      </c>
      <c r="AL2864" s="152">
        <f>YEAR(Table1[[#This Row],[Project_Initiated]])</f>
        <v>2018</v>
      </c>
      <c r="AM2864" s="87">
        <v>43815</v>
      </c>
      <c r="AN2864" s="87" t="str">
        <f>IF(AND(Table1[[#This Row],[Completed Date]]&gt;="07/01/2019"+0,Table1[[#This Row],[Completed Date]]&lt;="6/30/2020"+0),"FY 19-20",IF(AND(Table1[[#This Row],[Completed Date]]&gt;="07/01/2018"+0,Table1[[#This Row],[Completed Date]]&lt;="6/30/2019"+0),"FY 18-19",""))</f>
        <v>FY 18-19</v>
      </c>
      <c r="AO2864" s="152" t="str">
        <f>IFERROR(FIND("R",Table1[[#This Row],[FS_Priority]]),"")</f>
        <v/>
      </c>
    </row>
    <row r="2865" spans="1:41" x14ac:dyDescent="0.25">
      <c r="A2865" s="220" t="s">
        <v>1056</v>
      </c>
      <c r="B2865" s="220" t="s">
        <v>295</v>
      </c>
      <c r="C2865" s="220" t="s">
        <v>1056</v>
      </c>
      <c r="D2865" s="221" t="b">
        <v>0</v>
      </c>
      <c r="E2865" s="220" t="s">
        <v>141</v>
      </c>
      <c r="F2865" s="220" t="s">
        <v>3395</v>
      </c>
      <c r="G2865" s="220" t="s">
        <v>4383</v>
      </c>
      <c r="H2865" s="220" t="s">
        <v>551</v>
      </c>
      <c r="I2865" s="220" t="s">
        <v>3994</v>
      </c>
      <c r="J2865" s="220" t="s">
        <v>2838</v>
      </c>
      <c r="K2865" s="220" t="s">
        <v>3951</v>
      </c>
      <c r="L2865" s="220" t="s">
        <v>381</v>
      </c>
      <c r="M2865" s="220" t="s">
        <v>3986</v>
      </c>
      <c r="N2865" s="220" t="s">
        <v>295</v>
      </c>
      <c r="O2865" s="220" t="s">
        <v>263</v>
      </c>
      <c r="Q2865" s="220" t="s">
        <v>323</v>
      </c>
      <c r="R2865" s="220" t="s">
        <v>264</v>
      </c>
      <c r="S2865" s="221" t="b">
        <v>1</v>
      </c>
      <c r="V2865" s="222">
        <v>43390</v>
      </c>
      <c r="W2865" s="220" t="s">
        <v>295</v>
      </c>
      <c r="X2865"/>
      <c r="Z2865" s="220" t="s">
        <v>295</v>
      </c>
      <c r="AC2865" s="220" t="s">
        <v>4492</v>
      </c>
      <c r="AD2865" s="223">
        <v>43570</v>
      </c>
      <c r="AE2865" s="220" t="s">
        <v>257</v>
      </c>
      <c r="AF2865" s="220" t="s">
        <v>5130</v>
      </c>
      <c r="AG2865" s="220" t="s">
        <v>2884</v>
      </c>
      <c r="AH2865" s="223">
        <v>43692</v>
      </c>
      <c r="AI2865" s="220" t="s">
        <v>4934</v>
      </c>
      <c r="AJ2865" s="151" t="str">
        <f t="shared" si="44"/>
        <v>FS</v>
      </c>
      <c r="AK2865" s="151" t="b">
        <f>ISNUMBER(SEARCH("IRT",Table1[[#This Row],[Current_Status]]))</f>
        <v>0</v>
      </c>
      <c r="AL2865" s="152">
        <f>YEAR(Table1[[#This Row],[Project_Initiated]])</f>
        <v>2018</v>
      </c>
      <c r="AM2865" s="87">
        <v>43815</v>
      </c>
      <c r="AN2865" s="87" t="str">
        <f>IF(AND(Table1[[#This Row],[Completed Date]]&gt;="07/01/2019"+0,Table1[[#This Row],[Completed Date]]&lt;="6/30/2020"+0),"FY 19-20",IF(AND(Table1[[#This Row],[Completed Date]]&gt;="07/01/2018"+0,Table1[[#This Row],[Completed Date]]&lt;="6/30/2019"+0),"FY 18-19",""))</f>
        <v>FY 19-20</v>
      </c>
      <c r="AO2865" s="152" t="str">
        <f>IFERROR(FIND("R",Table1[[#This Row],[FS_Priority]]),"")</f>
        <v/>
      </c>
    </row>
    <row r="2866" spans="1:41" x14ac:dyDescent="0.25">
      <c r="A2866" s="220" t="s">
        <v>1058</v>
      </c>
      <c r="B2866" s="220" t="s">
        <v>295</v>
      </c>
      <c r="C2866" s="220" t="s">
        <v>1058</v>
      </c>
      <c r="D2866" s="221" t="b">
        <v>0</v>
      </c>
      <c r="E2866" s="220" t="s">
        <v>526</v>
      </c>
      <c r="F2866" s="220" t="s">
        <v>3602</v>
      </c>
      <c r="G2866" s="220" t="s">
        <v>295</v>
      </c>
      <c r="H2866" s="220" t="s">
        <v>548</v>
      </c>
      <c r="I2866" s="220" t="s">
        <v>4215</v>
      </c>
      <c r="J2866" s="220" t="s">
        <v>2838</v>
      </c>
      <c r="K2866" s="220" t="s">
        <v>4208</v>
      </c>
      <c r="L2866" s="220" t="s">
        <v>203</v>
      </c>
      <c r="M2866" s="220" t="s">
        <v>4209</v>
      </c>
      <c r="N2866" s="220" t="s">
        <v>295</v>
      </c>
      <c r="O2866" s="220" t="s">
        <v>243</v>
      </c>
      <c r="Q2866" s="220" t="s">
        <v>264</v>
      </c>
      <c r="R2866" s="220" t="s">
        <v>295</v>
      </c>
      <c r="S2866" s="221" t="b">
        <v>0</v>
      </c>
      <c r="V2866" s="222">
        <v>43392</v>
      </c>
      <c r="W2866" s="220" t="s">
        <v>295</v>
      </c>
      <c r="X2866"/>
      <c r="Z2866" s="220" t="s">
        <v>295</v>
      </c>
      <c r="AC2866" s="220" t="s">
        <v>3163</v>
      </c>
      <c r="AE2866" s="220" t="s">
        <v>243</v>
      </c>
      <c r="AF2866" s="220" t="s">
        <v>295</v>
      </c>
      <c r="AG2866" s="220" t="s">
        <v>624</v>
      </c>
      <c r="AH2866" s="222">
        <v>43592</v>
      </c>
      <c r="AI2866" s="220" t="s">
        <v>4937</v>
      </c>
      <c r="AJ2866" s="151" t="str">
        <f t="shared" si="44"/>
        <v>FS</v>
      </c>
      <c r="AK2866" s="151" t="b">
        <f>ISNUMBER(SEARCH("IRT",Table1[[#This Row],[Current_Status]]))</f>
        <v>0</v>
      </c>
      <c r="AL2866" s="152">
        <f>YEAR(Table1[[#This Row],[Project_Initiated]])</f>
        <v>2018</v>
      </c>
      <c r="AM2866" s="87">
        <v>43815</v>
      </c>
      <c r="AN2866" s="87" t="str">
        <f>IF(AND(Table1[[#This Row],[Completed Date]]&gt;="07/01/2019"+0,Table1[[#This Row],[Completed Date]]&lt;="6/30/2020"+0),"FY 19-20",IF(AND(Table1[[#This Row],[Completed Date]]&gt;="07/01/2018"+0,Table1[[#This Row],[Completed Date]]&lt;="6/30/2019"+0),"FY 18-19",""))</f>
        <v>FY 18-19</v>
      </c>
      <c r="AO2866" s="152" t="str">
        <f>IFERROR(FIND("R",Table1[[#This Row],[FS_Priority]]),"")</f>
        <v/>
      </c>
    </row>
    <row r="2867" spans="1:41" x14ac:dyDescent="0.25">
      <c r="A2867" s="220" t="s">
        <v>1059</v>
      </c>
      <c r="B2867" s="220" t="s">
        <v>295</v>
      </c>
      <c r="C2867" s="220" t="s">
        <v>1059</v>
      </c>
      <c r="D2867" s="221" t="b">
        <v>0</v>
      </c>
      <c r="E2867" s="220" t="s">
        <v>211</v>
      </c>
      <c r="F2867" s="220" t="s">
        <v>3605</v>
      </c>
      <c r="G2867" s="220" t="s">
        <v>295</v>
      </c>
      <c r="H2867" s="220" t="s">
        <v>575</v>
      </c>
      <c r="I2867" s="220" t="s">
        <v>4229</v>
      </c>
      <c r="J2867" s="220" t="s">
        <v>2838</v>
      </c>
      <c r="K2867" s="220" t="s">
        <v>4222</v>
      </c>
      <c r="L2867" s="220" t="s">
        <v>4866</v>
      </c>
      <c r="M2867" s="220" t="s">
        <v>4230</v>
      </c>
      <c r="N2867" s="220" t="s">
        <v>295</v>
      </c>
      <c r="O2867" s="220" t="s">
        <v>243</v>
      </c>
      <c r="Q2867" s="220" t="s">
        <v>302</v>
      </c>
      <c r="R2867" s="220" t="s">
        <v>295</v>
      </c>
      <c r="S2867" s="221" t="b">
        <v>0</v>
      </c>
      <c r="V2867" s="222">
        <v>43392</v>
      </c>
      <c r="W2867" s="220" t="s">
        <v>295</v>
      </c>
      <c r="X2867"/>
      <c r="Z2867" s="220" t="s">
        <v>295</v>
      </c>
      <c r="AC2867" s="220" t="s">
        <v>3163</v>
      </c>
      <c r="AE2867" s="220" t="s">
        <v>243</v>
      </c>
      <c r="AF2867" s="220" t="s">
        <v>295</v>
      </c>
      <c r="AG2867" s="220" t="s">
        <v>624</v>
      </c>
      <c r="AH2867" s="222">
        <v>43592</v>
      </c>
      <c r="AI2867" s="220" t="s">
        <v>4937</v>
      </c>
      <c r="AJ2867" s="151" t="str">
        <f t="shared" si="44"/>
        <v>FS</v>
      </c>
      <c r="AK2867" s="151" t="b">
        <f>ISNUMBER(SEARCH("IRT",Table1[[#This Row],[Current_Status]]))</f>
        <v>0</v>
      </c>
      <c r="AL2867" s="152">
        <f>YEAR(Table1[[#This Row],[Project_Initiated]])</f>
        <v>2018</v>
      </c>
      <c r="AM2867" s="87">
        <v>43815</v>
      </c>
      <c r="AN2867" s="87" t="str">
        <f>IF(AND(Table1[[#This Row],[Completed Date]]&gt;="07/01/2019"+0,Table1[[#This Row],[Completed Date]]&lt;="6/30/2020"+0),"FY 19-20",IF(AND(Table1[[#This Row],[Completed Date]]&gt;="07/01/2018"+0,Table1[[#This Row],[Completed Date]]&lt;="6/30/2019"+0),"FY 18-19",""))</f>
        <v>FY 18-19</v>
      </c>
      <c r="AO2867" s="152" t="str">
        <f>IFERROR(FIND("R",Table1[[#This Row],[FS_Priority]]),"")</f>
        <v/>
      </c>
    </row>
    <row r="2868" spans="1:41" x14ac:dyDescent="0.25">
      <c r="A2868" s="220" t="s">
        <v>1060</v>
      </c>
      <c r="B2868" s="220" t="s">
        <v>295</v>
      </c>
      <c r="C2868" s="220" t="s">
        <v>1060</v>
      </c>
      <c r="D2868" s="221" t="b">
        <v>0</v>
      </c>
      <c r="E2868" s="220" t="s">
        <v>141</v>
      </c>
      <c r="F2868" s="220" t="s">
        <v>3400</v>
      </c>
      <c r="G2868" s="220" t="s">
        <v>3084</v>
      </c>
      <c r="H2868" s="220" t="s">
        <v>536</v>
      </c>
      <c r="I2868" s="220" t="s">
        <v>3997</v>
      </c>
      <c r="J2868" s="220" t="s">
        <v>2851</v>
      </c>
      <c r="K2868" s="220" t="s">
        <v>3951</v>
      </c>
      <c r="L2868" s="220" t="s">
        <v>381</v>
      </c>
      <c r="M2868" s="220" t="s">
        <v>3998</v>
      </c>
      <c r="N2868" s="220" t="s">
        <v>295</v>
      </c>
      <c r="O2868" s="220" t="s">
        <v>263</v>
      </c>
      <c r="Q2868" s="220" t="s">
        <v>3085</v>
      </c>
      <c r="R2868" s="220" t="s">
        <v>295</v>
      </c>
      <c r="S2868" s="221" t="b">
        <v>0</v>
      </c>
      <c r="V2868" s="222">
        <v>43395</v>
      </c>
      <c r="W2868" s="220" t="s">
        <v>295</v>
      </c>
      <c r="X2868"/>
      <c r="Z2868" s="220" t="s">
        <v>295</v>
      </c>
      <c r="AC2868" s="220" t="s">
        <v>295</v>
      </c>
      <c r="AE2868" s="220" t="s">
        <v>257</v>
      </c>
      <c r="AF2868" s="220" t="s">
        <v>295</v>
      </c>
      <c r="AG2868" s="220" t="s">
        <v>295</v>
      </c>
      <c r="AH2868" s="222">
        <v>43579</v>
      </c>
      <c r="AI2868" s="220" t="s">
        <v>4934</v>
      </c>
      <c r="AJ2868" s="151" t="str">
        <f t="shared" si="44"/>
        <v>FS</v>
      </c>
      <c r="AK2868" s="151" t="b">
        <f>ISNUMBER(SEARCH("IRT",Table1[[#This Row],[Current_Status]]))</f>
        <v>0</v>
      </c>
      <c r="AL2868" s="152">
        <f>YEAR(Table1[[#This Row],[Project_Initiated]])</f>
        <v>2018</v>
      </c>
      <c r="AM2868" s="87">
        <v>43815</v>
      </c>
      <c r="AN2868" s="87" t="str">
        <f>IF(AND(Table1[[#This Row],[Completed Date]]&gt;="07/01/2019"+0,Table1[[#This Row],[Completed Date]]&lt;="6/30/2020"+0),"FY 19-20",IF(AND(Table1[[#This Row],[Completed Date]]&gt;="07/01/2018"+0,Table1[[#This Row],[Completed Date]]&lt;="6/30/2019"+0),"FY 18-19",""))</f>
        <v>FY 18-19</v>
      </c>
      <c r="AO2868" s="152" t="str">
        <f>IFERROR(FIND("R",Table1[[#This Row],[FS_Priority]]),"")</f>
        <v/>
      </c>
    </row>
    <row r="2869" spans="1:41" x14ac:dyDescent="0.25">
      <c r="A2869" s="220" t="s">
        <v>2784</v>
      </c>
      <c r="B2869" s="220" t="s">
        <v>295</v>
      </c>
      <c r="C2869" s="220" t="s">
        <v>2784</v>
      </c>
      <c r="D2869" s="221" t="b">
        <v>0</v>
      </c>
      <c r="E2869" s="220" t="s">
        <v>141</v>
      </c>
      <c r="F2869" s="220" t="s">
        <v>3419</v>
      </c>
      <c r="G2869" s="220" t="s">
        <v>295</v>
      </c>
      <c r="H2869" s="220" t="s">
        <v>549</v>
      </c>
      <c r="I2869" s="220" t="s">
        <v>4013</v>
      </c>
      <c r="J2869" s="220" t="s">
        <v>2838</v>
      </c>
      <c r="K2869" s="220" t="s">
        <v>3951</v>
      </c>
      <c r="L2869" s="220" t="s">
        <v>381</v>
      </c>
      <c r="M2869" s="220" t="s">
        <v>3957</v>
      </c>
      <c r="N2869" s="220" t="s">
        <v>295</v>
      </c>
      <c r="O2869" s="220" t="s">
        <v>243</v>
      </c>
      <c r="Q2869" s="220" t="s">
        <v>264</v>
      </c>
      <c r="R2869" s="220" t="s">
        <v>295</v>
      </c>
      <c r="S2869" s="221" t="b">
        <v>0</v>
      </c>
      <c r="V2869" s="222">
        <v>43397</v>
      </c>
      <c r="W2869" s="220" t="s">
        <v>295</v>
      </c>
      <c r="X2869"/>
      <c r="Z2869" s="220" t="s">
        <v>295</v>
      </c>
      <c r="AC2869" s="220" t="s">
        <v>3040</v>
      </c>
      <c r="AE2869" s="220" t="s">
        <v>243</v>
      </c>
      <c r="AF2869" s="220" t="s">
        <v>295</v>
      </c>
      <c r="AG2869" s="220" t="s">
        <v>624</v>
      </c>
      <c r="AH2869" s="222">
        <v>43528</v>
      </c>
      <c r="AI2869" s="220" t="s">
        <v>4937</v>
      </c>
      <c r="AJ2869" s="151" t="str">
        <f t="shared" si="44"/>
        <v>FS</v>
      </c>
      <c r="AK2869" s="151" t="b">
        <f>ISNUMBER(SEARCH("IRT",Table1[[#This Row],[Current_Status]]))</f>
        <v>0</v>
      </c>
      <c r="AL2869" s="152">
        <f>YEAR(Table1[[#This Row],[Project_Initiated]])</f>
        <v>2018</v>
      </c>
      <c r="AM2869" s="87">
        <v>43815</v>
      </c>
      <c r="AN2869" s="87" t="str">
        <f>IF(AND(Table1[[#This Row],[Completed Date]]&gt;="07/01/2019"+0,Table1[[#This Row],[Completed Date]]&lt;="6/30/2020"+0),"FY 19-20",IF(AND(Table1[[#This Row],[Completed Date]]&gt;="07/01/2018"+0,Table1[[#This Row],[Completed Date]]&lt;="6/30/2019"+0),"FY 18-19",""))</f>
        <v>FY 18-19</v>
      </c>
      <c r="AO2869" s="152" t="str">
        <f>IFERROR(FIND("R",Table1[[#This Row],[FS_Priority]]),"")</f>
        <v/>
      </c>
    </row>
    <row r="2870" spans="1:41" x14ac:dyDescent="0.25">
      <c r="A2870" s="220" t="s">
        <v>2783</v>
      </c>
      <c r="B2870" s="220" t="s">
        <v>295</v>
      </c>
      <c r="C2870" s="220" t="s">
        <v>2783</v>
      </c>
      <c r="D2870" s="221" t="b">
        <v>0</v>
      </c>
      <c r="E2870" s="220" t="s">
        <v>141</v>
      </c>
      <c r="F2870" s="220" t="s">
        <v>3424</v>
      </c>
      <c r="G2870" s="220" t="s">
        <v>295</v>
      </c>
      <c r="H2870" s="220" t="s">
        <v>549</v>
      </c>
      <c r="I2870" s="220" t="s">
        <v>3956</v>
      </c>
      <c r="J2870" s="220" t="s">
        <v>2838</v>
      </c>
      <c r="K2870" s="220" t="s">
        <v>3951</v>
      </c>
      <c r="L2870" s="220" t="s">
        <v>381</v>
      </c>
      <c r="M2870" s="220" t="s">
        <v>3957</v>
      </c>
      <c r="N2870" s="220" t="s">
        <v>295</v>
      </c>
      <c r="O2870" s="220" t="s">
        <v>243</v>
      </c>
      <c r="Q2870" s="220" t="s">
        <v>324</v>
      </c>
      <c r="R2870" s="220" t="s">
        <v>295</v>
      </c>
      <c r="S2870" s="221" t="b">
        <v>0</v>
      </c>
      <c r="V2870" s="222">
        <v>43398</v>
      </c>
      <c r="W2870" s="220" t="s">
        <v>295</v>
      </c>
      <c r="X2870"/>
      <c r="Z2870" s="220" t="s">
        <v>295</v>
      </c>
      <c r="AC2870" s="220" t="s">
        <v>3040</v>
      </c>
      <c r="AE2870" s="220" t="s">
        <v>243</v>
      </c>
      <c r="AF2870" s="220" t="s">
        <v>295</v>
      </c>
      <c r="AG2870" s="220" t="s">
        <v>624</v>
      </c>
      <c r="AH2870" s="223">
        <v>43528</v>
      </c>
      <c r="AI2870" s="220" t="s">
        <v>4937</v>
      </c>
      <c r="AJ2870" s="151" t="str">
        <f t="shared" si="44"/>
        <v>FS</v>
      </c>
      <c r="AK2870" s="151" t="b">
        <f>ISNUMBER(SEARCH("IRT",Table1[[#This Row],[Current_Status]]))</f>
        <v>0</v>
      </c>
      <c r="AL2870" s="152">
        <f>YEAR(Table1[[#This Row],[Project_Initiated]])</f>
        <v>2018</v>
      </c>
      <c r="AM2870" s="87">
        <v>43815</v>
      </c>
      <c r="AN2870" s="87" t="str">
        <f>IF(AND(Table1[[#This Row],[Completed Date]]&gt;="07/01/2019"+0,Table1[[#This Row],[Completed Date]]&lt;="6/30/2020"+0),"FY 19-20",IF(AND(Table1[[#This Row],[Completed Date]]&gt;="07/01/2018"+0,Table1[[#This Row],[Completed Date]]&lt;="6/30/2019"+0),"FY 18-19",""))</f>
        <v>FY 18-19</v>
      </c>
      <c r="AO2870" s="152" t="str">
        <f>IFERROR(FIND("R",Table1[[#This Row],[FS_Priority]]),"")</f>
        <v/>
      </c>
    </row>
    <row r="2871" spans="1:41" x14ac:dyDescent="0.25">
      <c r="A2871" s="220" t="s">
        <v>2792</v>
      </c>
      <c r="B2871" s="220" t="s">
        <v>295</v>
      </c>
      <c r="C2871" s="220" t="s">
        <v>2792</v>
      </c>
      <c r="D2871" s="221" t="b">
        <v>0</v>
      </c>
      <c r="E2871" s="220" t="s">
        <v>151</v>
      </c>
      <c r="F2871" s="220" t="s">
        <v>3471</v>
      </c>
      <c r="G2871" s="220" t="s">
        <v>295</v>
      </c>
      <c r="H2871" s="220" t="s">
        <v>556</v>
      </c>
      <c r="I2871" s="220" t="s">
        <v>295</v>
      </c>
      <c r="J2871" s="220" t="s">
        <v>2838</v>
      </c>
      <c r="K2871" s="220" t="s">
        <v>4035</v>
      </c>
      <c r="L2871" s="220" t="s">
        <v>153</v>
      </c>
      <c r="M2871" s="220" t="s">
        <v>4048</v>
      </c>
      <c r="N2871" s="220" t="s">
        <v>295</v>
      </c>
      <c r="O2871" s="220" t="s">
        <v>263</v>
      </c>
      <c r="Q2871" s="220" t="s">
        <v>372</v>
      </c>
      <c r="R2871" s="220" t="s">
        <v>295</v>
      </c>
      <c r="S2871" s="221" t="b">
        <v>0</v>
      </c>
      <c r="V2871" s="222">
        <v>43399</v>
      </c>
      <c r="W2871" s="220" t="s">
        <v>295</v>
      </c>
      <c r="X2871"/>
      <c r="Z2871" s="220" t="s">
        <v>295</v>
      </c>
      <c r="AC2871" s="220" t="s">
        <v>3105</v>
      </c>
      <c r="AD2871" s="223">
        <v>43503</v>
      </c>
      <c r="AE2871" s="220" t="s">
        <v>583</v>
      </c>
      <c r="AF2871" s="220" t="s">
        <v>5131</v>
      </c>
      <c r="AG2871" s="220" t="s">
        <v>2884</v>
      </c>
      <c r="AH2871" s="222">
        <v>43570</v>
      </c>
      <c r="AI2871" s="220" t="s">
        <v>4937</v>
      </c>
      <c r="AJ2871" s="151" t="str">
        <f t="shared" si="44"/>
        <v>FS</v>
      </c>
      <c r="AK2871" s="151" t="b">
        <f>ISNUMBER(SEARCH("IRT",Table1[[#This Row],[Current_Status]]))</f>
        <v>0</v>
      </c>
      <c r="AL2871" s="152">
        <f>YEAR(Table1[[#This Row],[Project_Initiated]])</f>
        <v>2018</v>
      </c>
      <c r="AM2871" s="87">
        <v>43815</v>
      </c>
      <c r="AN2871" s="87" t="str">
        <f>IF(AND(Table1[[#This Row],[Completed Date]]&gt;="07/01/2019"+0,Table1[[#This Row],[Completed Date]]&lt;="6/30/2020"+0),"FY 19-20",IF(AND(Table1[[#This Row],[Completed Date]]&gt;="07/01/2018"+0,Table1[[#This Row],[Completed Date]]&lt;="6/30/2019"+0),"FY 18-19",""))</f>
        <v>FY 18-19</v>
      </c>
      <c r="AO2871" s="152" t="str">
        <f>IFERROR(FIND("R",Table1[[#This Row],[FS_Priority]]),"")</f>
        <v/>
      </c>
    </row>
    <row r="2872" spans="1:41" x14ac:dyDescent="0.25">
      <c r="A2872" s="220" t="s">
        <v>2793</v>
      </c>
      <c r="B2872" s="220" t="s">
        <v>295</v>
      </c>
      <c r="C2872" s="220" t="s">
        <v>2793</v>
      </c>
      <c r="D2872" s="221" t="b">
        <v>0</v>
      </c>
      <c r="E2872" s="220" t="s">
        <v>151</v>
      </c>
      <c r="F2872" s="220" t="s">
        <v>3542</v>
      </c>
      <c r="G2872" s="220" t="s">
        <v>295</v>
      </c>
      <c r="H2872" s="220" t="s">
        <v>556</v>
      </c>
      <c r="I2872" s="220" t="s">
        <v>4124</v>
      </c>
      <c r="J2872" s="220" t="s">
        <v>2838</v>
      </c>
      <c r="K2872" s="220" t="s">
        <v>4035</v>
      </c>
      <c r="L2872" s="220" t="s">
        <v>153</v>
      </c>
      <c r="M2872" s="220" t="s">
        <v>4108</v>
      </c>
      <c r="N2872" s="220" t="s">
        <v>295</v>
      </c>
      <c r="O2872" s="220" t="s">
        <v>243</v>
      </c>
      <c r="Q2872" s="220" t="s">
        <v>327</v>
      </c>
      <c r="R2872" s="220" t="s">
        <v>295</v>
      </c>
      <c r="S2872" s="221" t="b">
        <v>0</v>
      </c>
      <c r="V2872" s="222">
        <v>43402</v>
      </c>
      <c r="W2872" s="220" t="s">
        <v>295</v>
      </c>
      <c r="X2872"/>
      <c r="Z2872" s="220" t="s">
        <v>295</v>
      </c>
      <c r="AC2872" s="220" t="s">
        <v>3040</v>
      </c>
      <c r="AE2872" s="220" t="s">
        <v>243</v>
      </c>
      <c r="AF2872" s="220" t="s">
        <v>295</v>
      </c>
      <c r="AG2872" s="220" t="s">
        <v>624</v>
      </c>
      <c r="AH2872" s="223">
        <v>43528</v>
      </c>
      <c r="AI2872" s="220" t="s">
        <v>4937</v>
      </c>
      <c r="AJ2872" s="151" t="str">
        <f t="shared" si="44"/>
        <v>FS</v>
      </c>
      <c r="AK2872" s="151" t="b">
        <f>ISNUMBER(SEARCH("IRT",Table1[[#This Row],[Current_Status]]))</f>
        <v>0</v>
      </c>
      <c r="AL2872" s="152">
        <f>YEAR(Table1[[#This Row],[Project_Initiated]])</f>
        <v>2018</v>
      </c>
      <c r="AM2872" s="87">
        <v>43815</v>
      </c>
      <c r="AN2872" s="87" t="str">
        <f>IF(AND(Table1[[#This Row],[Completed Date]]&gt;="07/01/2019"+0,Table1[[#This Row],[Completed Date]]&lt;="6/30/2020"+0),"FY 19-20",IF(AND(Table1[[#This Row],[Completed Date]]&gt;="07/01/2018"+0,Table1[[#This Row],[Completed Date]]&lt;="6/30/2019"+0),"FY 18-19",""))</f>
        <v>FY 18-19</v>
      </c>
      <c r="AO2872" s="152" t="str">
        <f>IFERROR(FIND("R",Table1[[#This Row],[FS_Priority]]),"")</f>
        <v/>
      </c>
    </row>
    <row r="2873" spans="1:41" x14ac:dyDescent="0.25">
      <c r="A2873" s="220" t="s">
        <v>2780</v>
      </c>
      <c r="B2873" s="220" t="s">
        <v>295</v>
      </c>
      <c r="C2873" s="220" t="s">
        <v>2780</v>
      </c>
      <c r="D2873" s="221" t="b">
        <v>0</v>
      </c>
      <c r="E2873" s="220" t="s">
        <v>141</v>
      </c>
      <c r="F2873" s="220" t="s">
        <v>3386</v>
      </c>
      <c r="G2873" s="220" t="s">
        <v>295</v>
      </c>
      <c r="H2873" s="220" t="s">
        <v>548</v>
      </c>
      <c r="I2873" s="220" t="s">
        <v>295</v>
      </c>
      <c r="J2873" s="220" t="s">
        <v>2838</v>
      </c>
      <c r="K2873" s="220" t="s">
        <v>3951</v>
      </c>
      <c r="L2873" s="220" t="s">
        <v>381</v>
      </c>
      <c r="M2873" s="220" t="s">
        <v>3986</v>
      </c>
      <c r="N2873" s="220" t="s">
        <v>295</v>
      </c>
      <c r="O2873" s="220" t="s">
        <v>243</v>
      </c>
      <c r="Q2873" s="220" t="s">
        <v>302</v>
      </c>
      <c r="R2873" s="220" t="s">
        <v>295</v>
      </c>
      <c r="S2873" s="221" t="b">
        <v>0</v>
      </c>
      <c r="V2873" s="222">
        <v>43402</v>
      </c>
      <c r="W2873" s="220" t="s">
        <v>295</v>
      </c>
      <c r="X2873"/>
      <c r="Z2873" s="220" t="s">
        <v>295</v>
      </c>
      <c r="AC2873" s="220" t="s">
        <v>3179</v>
      </c>
      <c r="AE2873" s="220" t="s">
        <v>243</v>
      </c>
      <c r="AF2873" s="220" t="s">
        <v>295</v>
      </c>
      <c r="AG2873" s="220" t="s">
        <v>624</v>
      </c>
      <c r="AH2873" s="222">
        <v>43594</v>
      </c>
      <c r="AI2873" s="220" t="s">
        <v>4937</v>
      </c>
      <c r="AJ2873" s="151" t="str">
        <f t="shared" si="44"/>
        <v>FS</v>
      </c>
      <c r="AK2873" s="151" t="b">
        <f>ISNUMBER(SEARCH("IRT",Table1[[#This Row],[Current_Status]]))</f>
        <v>0</v>
      </c>
      <c r="AL2873" s="152">
        <f>YEAR(Table1[[#This Row],[Project_Initiated]])</f>
        <v>2018</v>
      </c>
      <c r="AM2873" s="87">
        <v>43815</v>
      </c>
      <c r="AN2873" s="87" t="str">
        <f>IF(AND(Table1[[#This Row],[Completed Date]]&gt;="07/01/2019"+0,Table1[[#This Row],[Completed Date]]&lt;="6/30/2020"+0),"FY 19-20",IF(AND(Table1[[#This Row],[Completed Date]]&gt;="07/01/2018"+0,Table1[[#This Row],[Completed Date]]&lt;="6/30/2019"+0),"FY 18-19",""))</f>
        <v>FY 18-19</v>
      </c>
      <c r="AO2873" s="152" t="str">
        <f>IFERROR(FIND("R",Table1[[#This Row],[FS_Priority]]),"")</f>
        <v/>
      </c>
    </row>
    <row r="2874" spans="1:41" x14ac:dyDescent="0.25">
      <c r="A2874" s="220" t="s">
        <v>2782</v>
      </c>
      <c r="B2874" s="220" t="s">
        <v>295</v>
      </c>
      <c r="C2874" s="220" t="s">
        <v>2782</v>
      </c>
      <c r="D2874" s="221" t="b">
        <v>0</v>
      </c>
      <c r="E2874" s="220" t="s">
        <v>141</v>
      </c>
      <c r="F2874" s="220" t="s">
        <v>3413</v>
      </c>
      <c r="G2874" s="220" t="s">
        <v>295</v>
      </c>
      <c r="H2874" s="220" t="s">
        <v>548</v>
      </c>
      <c r="I2874" s="220" t="s">
        <v>295</v>
      </c>
      <c r="J2874" s="220" t="s">
        <v>2838</v>
      </c>
      <c r="K2874" s="220" t="s">
        <v>3951</v>
      </c>
      <c r="L2874" s="220" t="s">
        <v>381</v>
      </c>
      <c r="M2874" s="220" t="s">
        <v>3986</v>
      </c>
      <c r="N2874" s="220" t="s">
        <v>295</v>
      </c>
      <c r="O2874" s="220" t="s">
        <v>243</v>
      </c>
      <c r="Q2874" s="220" t="s">
        <v>320</v>
      </c>
      <c r="R2874" s="220" t="s">
        <v>295</v>
      </c>
      <c r="S2874" s="221" t="b">
        <v>0</v>
      </c>
      <c r="V2874" s="222">
        <v>43402</v>
      </c>
      <c r="W2874" s="220" t="s">
        <v>295</v>
      </c>
      <c r="X2874"/>
      <c r="Z2874" s="220" t="s">
        <v>295</v>
      </c>
      <c r="AC2874" s="220" t="s">
        <v>3040</v>
      </c>
      <c r="AE2874" s="220" t="s">
        <v>243</v>
      </c>
      <c r="AF2874" s="220" t="s">
        <v>295</v>
      </c>
      <c r="AG2874" s="220" t="s">
        <v>624</v>
      </c>
      <c r="AH2874" s="222">
        <v>43528</v>
      </c>
      <c r="AI2874" s="220" t="s">
        <v>4937</v>
      </c>
      <c r="AJ2874" s="151" t="str">
        <f t="shared" si="44"/>
        <v>FS</v>
      </c>
      <c r="AK2874" s="151" t="b">
        <f>ISNUMBER(SEARCH("IRT",Table1[[#This Row],[Current_Status]]))</f>
        <v>0</v>
      </c>
      <c r="AL2874" s="152">
        <f>YEAR(Table1[[#This Row],[Project_Initiated]])</f>
        <v>2018</v>
      </c>
      <c r="AM2874" s="87">
        <v>43815</v>
      </c>
      <c r="AN2874" s="87" t="str">
        <f>IF(AND(Table1[[#This Row],[Completed Date]]&gt;="07/01/2019"+0,Table1[[#This Row],[Completed Date]]&lt;="6/30/2020"+0),"FY 19-20",IF(AND(Table1[[#This Row],[Completed Date]]&gt;="07/01/2018"+0,Table1[[#This Row],[Completed Date]]&lt;="6/30/2019"+0),"FY 18-19",""))</f>
        <v>FY 18-19</v>
      </c>
      <c r="AO2874" s="152" t="str">
        <f>IFERROR(FIND("R",Table1[[#This Row],[FS_Priority]]),"")</f>
        <v/>
      </c>
    </row>
    <row r="2875" spans="1:41" x14ac:dyDescent="0.25">
      <c r="A2875" s="220" t="s">
        <v>2785</v>
      </c>
      <c r="B2875" s="220" t="s">
        <v>295</v>
      </c>
      <c r="C2875" s="220" t="s">
        <v>2785</v>
      </c>
      <c r="D2875" s="221" t="b">
        <v>0</v>
      </c>
      <c r="E2875" s="220" t="s">
        <v>141</v>
      </c>
      <c r="F2875" s="220" t="s">
        <v>3376</v>
      </c>
      <c r="G2875" s="220" t="s">
        <v>295</v>
      </c>
      <c r="H2875" s="220" t="s">
        <v>529</v>
      </c>
      <c r="I2875" s="220" t="s">
        <v>3977</v>
      </c>
      <c r="J2875" s="220" t="s">
        <v>2838</v>
      </c>
      <c r="K2875" s="220" t="s">
        <v>3951</v>
      </c>
      <c r="L2875" s="220" t="s">
        <v>381</v>
      </c>
      <c r="M2875" s="220" t="s">
        <v>3978</v>
      </c>
      <c r="N2875" s="220" t="s">
        <v>295</v>
      </c>
      <c r="O2875" s="220" t="s">
        <v>243</v>
      </c>
      <c r="Q2875" s="220" t="s">
        <v>295</v>
      </c>
      <c r="R2875" s="220" t="s">
        <v>295</v>
      </c>
      <c r="S2875" s="221" t="b">
        <v>0</v>
      </c>
      <c r="V2875" s="222">
        <v>43403</v>
      </c>
      <c r="W2875" s="220" t="s">
        <v>295</v>
      </c>
      <c r="X2875"/>
      <c r="Z2875" s="220" t="s">
        <v>295</v>
      </c>
      <c r="AC2875" s="220" t="s">
        <v>624</v>
      </c>
      <c r="AD2875" s="167"/>
      <c r="AE2875" s="220" t="s">
        <v>243</v>
      </c>
      <c r="AF2875" s="220" t="s">
        <v>295</v>
      </c>
      <c r="AG2875" s="220" t="s">
        <v>624</v>
      </c>
      <c r="AH2875" s="222">
        <v>43539</v>
      </c>
      <c r="AI2875" s="220" t="s">
        <v>4937</v>
      </c>
      <c r="AJ2875" s="151" t="str">
        <f t="shared" si="44"/>
        <v>FS</v>
      </c>
      <c r="AK2875" s="151" t="b">
        <f>ISNUMBER(SEARCH("IRT",Table1[[#This Row],[Current_Status]]))</f>
        <v>0</v>
      </c>
      <c r="AL2875" s="152">
        <f>YEAR(Table1[[#This Row],[Project_Initiated]])</f>
        <v>2018</v>
      </c>
      <c r="AM2875" s="87">
        <v>43815</v>
      </c>
      <c r="AN2875" s="87" t="str">
        <f>IF(AND(Table1[[#This Row],[Completed Date]]&gt;="07/01/2019"+0,Table1[[#This Row],[Completed Date]]&lt;="6/30/2020"+0),"FY 19-20",IF(AND(Table1[[#This Row],[Completed Date]]&gt;="07/01/2018"+0,Table1[[#This Row],[Completed Date]]&lt;="6/30/2019"+0),"FY 18-19",""))</f>
        <v>FY 18-19</v>
      </c>
      <c r="AO2875" s="152" t="str">
        <f>IFERROR(FIND("R",Table1[[#This Row],[FS_Priority]]),"")</f>
        <v/>
      </c>
    </row>
    <row r="2876" spans="1:41" x14ac:dyDescent="0.25">
      <c r="A2876" s="220" t="s">
        <v>2788</v>
      </c>
      <c r="B2876" s="220" t="s">
        <v>295</v>
      </c>
      <c r="C2876" s="220" t="s">
        <v>2788</v>
      </c>
      <c r="D2876" s="221" t="b">
        <v>0</v>
      </c>
      <c r="E2876" s="220" t="s">
        <v>151</v>
      </c>
      <c r="F2876" s="220" t="s">
        <v>3485</v>
      </c>
      <c r="G2876" s="220" t="s">
        <v>295</v>
      </c>
      <c r="H2876" s="220" t="s">
        <v>557</v>
      </c>
      <c r="I2876" s="220" t="s">
        <v>4044</v>
      </c>
      <c r="J2876" s="220" t="s">
        <v>2838</v>
      </c>
      <c r="K2876" s="220" t="s">
        <v>4035</v>
      </c>
      <c r="L2876" s="220" t="s">
        <v>153</v>
      </c>
      <c r="M2876" s="220" t="s">
        <v>3913</v>
      </c>
      <c r="N2876" s="220" t="s">
        <v>295</v>
      </c>
      <c r="O2876" s="220" t="s">
        <v>243</v>
      </c>
      <c r="Q2876" s="220" t="s">
        <v>307</v>
      </c>
      <c r="R2876" s="220" t="s">
        <v>295</v>
      </c>
      <c r="S2876" s="221" t="b">
        <v>0</v>
      </c>
      <c r="V2876" s="222">
        <v>43404</v>
      </c>
      <c r="W2876" s="220" t="s">
        <v>295</v>
      </c>
      <c r="X2876"/>
      <c r="Z2876" s="220" t="s">
        <v>295</v>
      </c>
      <c r="AC2876" s="220" t="s">
        <v>3040</v>
      </c>
      <c r="AE2876" s="220" t="s">
        <v>243</v>
      </c>
      <c r="AF2876" s="220" t="s">
        <v>295</v>
      </c>
      <c r="AG2876" s="220" t="s">
        <v>624</v>
      </c>
      <c r="AH2876" s="223">
        <v>43528</v>
      </c>
      <c r="AI2876" s="220" t="s">
        <v>4937</v>
      </c>
      <c r="AJ2876" s="151" t="str">
        <f t="shared" si="44"/>
        <v>FS</v>
      </c>
      <c r="AK2876" s="151" t="b">
        <f>ISNUMBER(SEARCH("IRT",Table1[[#This Row],[Current_Status]]))</f>
        <v>0</v>
      </c>
      <c r="AL2876" s="152">
        <f>YEAR(Table1[[#This Row],[Project_Initiated]])</f>
        <v>2018</v>
      </c>
      <c r="AM2876" s="87">
        <v>43815</v>
      </c>
      <c r="AN2876" s="87" t="str">
        <f>IF(AND(Table1[[#This Row],[Completed Date]]&gt;="07/01/2019"+0,Table1[[#This Row],[Completed Date]]&lt;="6/30/2020"+0),"FY 19-20",IF(AND(Table1[[#This Row],[Completed Date]]&gt;="07/01/2018"+0,Table1[[#This Row],[Completed Date]]&lt;="6/30/2019"+0),"FY 18-19",""))</f>
        <v>FY 18-19</v>
      </c>
      <c r="AO2876" s="152" t="str">
        <f>IFERROR(FIND("R",Table1[[#This Row],[FS_Priority]]),"")</f>
        <v/>
      </c>
    </row>
    <row r="2877" spans="1:41" x14ac:dyDescent="0.25">
      <c r="A2877" s="220" t="s">
        <v>2787</v>
      </c>
      <c r="B2877" s="220" t="s">
        <v>295</v>
      </c>
      <c r="C2877" s="220" t="s">
        <v>2787</v>
      </c>
      <c r="D2877" s="221" t="b">
        <v>0</v>
      </c>
      <c r="E2877" s="220" t="s">
        <v>151</v>
      </c>
      <c r="F2877" s="220" t="s">
        <v>3544</v>
      </c>
      <c r="G2877" s="220" t="s">
        <v>295</v>
      </c>
      <c r="H2877" s="220" t="s">
        <v>116</v>
      </c>
      <c r="I2877" s="220" t="s">
        <v>4127</v>
      </c>
      <c r="J2877" s="220" t="s">
        <v>2838</v>
      </c>
      <c r="K2877" s="220" t="s">
        <v>4035</v>
      </c>
      <c r="L2877" s="220" t="s">
        <v>153</v>
      </c>
      <c r="M2877" s="220" t="s">
        <v>4060</v>
      </c>
      <c r="N2877" s="220" t="s">
        <v>295</v>
      </c>
      <c r="O2877" s="220" t="s">
        <v>243</v>
      </c>
      <c r="Q2877" s="220" t="s">
        <v>328</v>
      </c>
      <c r="R2877" s="220" t="s">
        <v>295</v>
      </c>
      <c r="S2877" s="221" t="b">
        <v>0</v>
      </c>
      <c r="V2877" s="222">
        <v>43405</v>
      </c>
      <c r="W2877" s="220" t="s">
        <v>295</v>
      </c>
      <c r="X2877"/>
      <c r="Z2877" s="220" t="s">
        <v>295</v>
      </c>
      <c r="AC2877" s="220" t="s">
        <v>3163</v>
      </c>
      <c r="AD2877" s="167"/>
      <c r="AE2877" s="220" t="s">
        <v>295</v>
      </c>
      <c r="AF2877" s="220" t="s">
        <v>295</v>
      </c>
      <c r="AG2877" s="220" t="s">
        <v>295</v>
      </c>
      <c r="AH2877" s="222">
        <v>43592</v>
      </c>
      <c r="AI2877" s="220" t="s">
        <v>4937</v>
      </c>
      <c r="AJ2877" s="151" t="str">
        <f t="shared" si="44"/>
        <v>FS</v>
      </c>
      <c r="AK2877" s="151" t="b">
        <f>ISNUMBER(SEARCH("IRT",Table1[[#This Row],[Current_Status]]))</f>
        <v>0</v>
      </c>
      <c r="AL2877" s="152">
        <f>YEAR(Table1[[#This Row],[Project_Initiated]])</f>
        <v>2018</v>
      </c>
      <c r="AM2877" s="87">
        <v>43815</v>
      </c>
      <c r="AN2877" s="87" t="str">
        <f>IF(AND(Table1[[#This Row],[Completed Date]]&gt;="07/01/2019"+0,Table1[[#This Row],[Completed Date]]&lt;="6/30/2020"+0),"FY 19-20",IF(AND(Table1[[#This Row],[Completed Date]]&gt;="07/01/2018"+0,Table1[[#This Row],[Completed Date]]&lt;="6/30/2019"+0),"FY 18-19",""))</f>
        <v>FY 18-19</v>
      </c>
      <c r="AO2877" s="152" t="str">
        <f>IFERROR(FIND("R",Table1[[#This Row],[FS_Priority]]),"")</f>
        <v/>
      </c>
    </row>
    <row r="2878" spans="1:41" x14ac:dyDescent="0.25">
      <c r="A2878" s="220" t="s">
        <v>2806</v>
      </c>
      <c r="B2878" s="220" t="s">
        <v>295</v>
      </c>
      <c r="C2878" s="220" t="s">
        <v>2806</v>
      </c>
      <c r="D2878" s="221" t="b">
        <v>0</v>
      </c>
      <c r="E2878" s="220" t="s">
        <v>2823</v>
      </c>
      <c r="F2878" s="220" t="s">
        <v>3554</v>
      </c>
      <c r="G2878" s="220" t="s">
        <v>295</v>
      </c>
      <c r="H2878" s="220" t="s">
        <v>531</v>
      </c>
      <c r="I2878" s="220" t="s">
        <v>4145</v>
      </c>
      <c r="J2878" s="220" t="s">
        <v>2838</v>
      </c>
      <c r="K2878" s="220" t="s">
        <v>4143</v>
      </c>
      <c r="L2878" s="220" t="s">
        <v>2807</v>
      </c>
      <c r="M2878" s="220" t="s">
        <v>4146</v>
      </c>
      <c r="N2878" s="220" t="s">
        <v>295</v>
      </c>
      <c r="O2878" s="220" t="s">
        <v>243</v>
      </c>
      <c r="Q2878" s="220" t="s">
        <v>302</v>
      </c>
      <c r="R2878" s="220" t="s">
        <v>295</v>
      </c>
      <c r="S2878" s="221" t="b">
        <v>0</v>
      </c>
      <c r="V2878" s="222">
        <v>43405</v>
      </c>
      <c r="W2878" s="220" t="s">
        <v>295</v>
      </c>
      <c r="X2878"/>
      <c r="Z2878" s="220" t="s">
        <v>295</v>
      </c>
      <c r="AC2878" s="220" t="s">
        <v>2998</v>
      </c>
      <c r="AE2878" s="220" t="s">
        <v>243</v>
      </c>
      <c r="AF2878" s="220" t="s">
        <v>295</v>
      </c>
      <c r="AG2878" s="220" t="s">
        <v>624</v>
      </c>
      <c r="AH2878" s="223">
        <v>43497</v>
      </c>
      <c r="AI2878" s="220" t="s">
        <v>4937</v>
      </c>
      <c r="AJ2878" s="151" t="str">
        <f t="shared" si="44"/>
        <v>FS</v>
      </c>
      <c r="AK2878" s="151" t="b">
        <f>ISNUMBER(SEARCH("IRT",Table1[[#This Row],[Current_Status]]))</f>
        <v>0</v>
      </c>
      <c r="AL2878" s="152">
        <f>YEAR(Table1[[#This Row],[Project_Initiated]])</f>
        <v>2018</v>
      </c>
      <c r="AM2878" s="87">
        <v>43815</v>
      </c>
      <c r="AN2878" s="87" t="str">
        <f>IF(AND(Table1[[#This Row],[Completed Date]]&gt;="07/01/2019"+0,Table1[[#This Row],[Completed Date]]&lt;="6/30/2020"+0),"FY 19-20",IF(AND(Table1[[#This Row],[Completed Date]]&gt;="07/01/2018"+0,Table1[[#This Row],[Completed Date]]&lt;="6/30/2019"+0),"FY 18-19",""))</f>
        <v>FY 18-19</v>
      </c>
      <c r="AO2878" s="152" t="str">
        <f>IFERROR(FIND("R",Table1[[#This Row],[FS_Priority]]),"")</f>
        <v/>
      </c>
    </row>
    <row r="2879" spans="1:41" x14ac:dyDescent="0.25">
      <c r="A2879" s="220" t="s">
        <v>2781</v>
      </c>
      <c r="B2879" s="220" t="s">
        <v>295</v>
      </c>
      <c r="C2879" s="220" t="s">
        <v>2781</v>
      </c>
      <c r="D2879" s="221" t="b">
        <v>0</v>
      </c>
      <c r="E2879" s="220" t="s">
        <v>141</v>
      </c>
      <c r="F2879" s="220" t="s">
        <v>3423</v>
      </c>
      <c r="G2879" s="220" t="s">
        <v>295</v>
      </c>
      <c r="H2879" s="220" t="s">
        <v>549</v>
      </c>
      <c r="I2879" s="220" t="s">
        <v>4016</v>
      </c>
      <c r="J2879" s="220" t="s">
        <v>2838</v>
      </c>
      <c r="K2879" s="220" t="s">
        <v>3951</v>
      </c>
      <c r="L2879" s="220" t="s">
        <v>381</v>
      </c>
      <c r="M2879" s="220" t="s">
        <v>3957</v>
      </c>
      <c r="N2879" s="220" t="s">
        <v>295</v>
      </c>
      <c r="O2879" s="220" t="s">
        <v>243</v>
      </c>
      <c r="Q2879" s="220" t="s">
        <v>323</v>
      </c>
      <c r="R2879" s="220" t="s">
        <v>295</v>
      </c>
      <c r="S2879" s="221" t="b">
        <v>0</v>
      </c>
      <c r="V2879" s="222">
        <v>43409</v>
      </c>
      <c r="W2879" s="220" t="s">
        <v>295</v>
      </c>
      <c r="X2879"/>
      <c r="Z2879" s="220" t="s">
        <v>295</v>
      </c>
      <c r="AC2879" s="220" t="s">
        <v>3040</v>
      </c>
      <c r="AE2879" s="220" t="s">
        <v>243</v>
      </c>
      <c r="AF2879" s="220" t="s">
        <v>295</v>
      </c>
      <c r="AG2879" s="220" t="s">
        <v>624</v>
      </c>
      <c r="AH2879" s="223">
        <v>43528</v>
      </c>
      <c r="AI2879" s="220" t="s">
        <v>4937</v>
      </c>
      <c r="AJ2879" s="151" t="str">
        <f t="shared" si="44"/>
        <v>FS</v>
      </c>
      <c r="AK2879" s="151" t="b">
        <f>ISNUMBER(SEARCH("IRT",Table1[[#This Row],[Current_Status]]))</f>
        <v>0</v>
      </c>
      <c r="AL2879" s="152">
        <f>YEAR(Table1[[#This Row],[Project_Initiated]])</f>
        <v>2018</v>
      </c>
      <c r="AM2879" s="87">
        <v>43815</v>
      </c>
      <c r="AN2879" s="87" t="str">
        <f>IF(AND(Table1[[#This Row],[Completed Date]]&gt;="07/01/2019"+0,Table1[[#This Row],[Completed Date]]&lt;="6/30/2020"+0),"FY 19-20",IF(AND(Table1[[#This Row],[Completed Date]]&gt;="07/01/2018"+0,Table1[[#This Row],[Completed Date]]&lt;="6/30/2019"+0),"FY 18-19",""))</f>
        <v>FY 18-19</v>
      </c>
      <c r="AO2879" s="152" t="str">
        <f>IFERROR(FIND("R",Table1[[#This Row],[FS_Priority]]),"")</f>
        <v/>
      </c>
    </row>
    <row r="2880" spans="1:41" x14ac:dyDescent="0.25">
      <c r="A2880" s="220" t="s">
        <v>3022</v>
      </c>
      <c r="B2880" s="220" t="s">
        <v>295</v>
      </c>
      <c r="C2880" s="220" t="s">
        <v>3022</v>
      </c>
      <c r="D2880" s="221" t="b">
        <v>0</v>
      </c>
      <c r="E2880" s="220" t="s">
        <v>189</v>
      </c>
      <c r="F2880" s="220" t="s">
        <v>3572</v>
      </c>
      <c r="G2880" s="220" t="s">
        <v>295</v>
      </c>
      <c r="H2880" s="220" t="s">
        <v>375</v>
      </c>
      <c r="I2880" s="220" t="s">
        <v>4171</v>
      </c>
      <c r="J2880" s="220" t="s">
        <v>2838</v>
      </c>
      <c r="K2880" s="220" t="s">
        <v>4164</v>
      </c>
      <c r="L2880" s="220" t="s">
        <v>487</v>
      </c>
      <c r="M2880" s="220" t="s">
        <v>4169</v>
      </c>
      <c r="N2880" s="220" t="s">
        <v>295</v>
      </c>
      <c r="O2880" s="220" t="s">
        <v>263</v>
      </c>
      <c r="Q2880" s="220" t="s">
        <v>372</v>
      </c>
      <c r="R2880" s="220" t="s">
        <v>295</v>
      </c>
      <c r="S2880" s="221" t="b">
        <v>0</v>
      </c>
      <c r="V2880" s="222">
        <v>43411</v>
      </c>
      <c r="W2880" s="220" t="s">
        <v>295</v>
      </c>
      <c r="X2880"/>
      <c r="Z2880" s="220" t="s">
        <v>295</v>
      </c>
      <c r="AC2880" s="220" t="s">
        <v>3124</v>
      </c>
      <c r="AE2880" s="220" t="s">
        <v>583</v>
      </c>
      <c r="AF2880" s="220" t="s">
        <v>295</v>
      </c>
      <c r="AG2880" s="220" t="s">
        <v>295</v>
      </c>
      <c r="AH2880" s="222">
        <v>43522</v>
      </c>
      <c r="AI2880" s="220" t="s">
        <v>4932</v>
      </c>
      <c r="AJ2880" s="151" t="str">
        <f t="shared" si="44"/>
        <v>FS</v>
      </c>
      <c r="AK2880" s="151" t="b">
        <f>ISNUMBER(SEARCH("IRT",Table1[[#This Row],[Current_Status]]))</f>
        <v>0</v>
      </c>
      <c r="AL2880" s="152">
        <f>YEAR(Table1[[#This Row],[Project_Initiated]])</f>
        <v>2018</v>
      </c>
      <c r="AM2880" s="87">
        <v>43815</v>
      </c>
      <c r="AN2880" s="87" t="str">
        <f>IF(AND(Table1[[#This Row],[Completed Date]]&gt;="07/01/2019"+0,Table1[[#This Row],[Completed Date]]&lt;="6/30/2020"+0),"FY 19-20",IF(AND(Table1[[#This Row],[Completed Date]]&gt;="07/01/2018"+0,Table1[[#This Row],[Completed Date]]&lt;="6/30/2019"+0),"FY 18-19",""))</f>
        <v>FY 18-19</v>
      </c>
      <c r="AO2880" s="152" t="str">
        <f>IFERROR(FIND("R",Table1[[#This Row],[FS_Priority]]),"")</f>
        <v/>
      </c>
    </row>
    <row r="2881" spans="1:41" x14ac:dyDescent="0.25">
      <c r="A2881" s="220" t="s">
        <v>2779</v>
      </c>
      <c r="B2881" s="220" t="s">
        <v>295</v>
      </c>
      <c r="C2881" s="220" t="s">
        <v>2779</v>
      </c>
      <c r="D2881" s="221" t="b">
        <v>0</v>
      </c>
      <c r="E2881" s="220" t="s">
        <v>530</v>
      </c>
      <c r="F2881" s="220" t="s">
        <v>3351</v>
      </c>
      <c r="G2881" s="220" t="s">
        <v>295</v>
      </c>
      <c r="H2881" s="220" t="s">
        <v>3873</v>
      </c>
      <c r="I2881" s="220" t="s">
        <v>3941</v>
      </c>
      <c r="J2881" s="220" t="s">
        <v>2838</v>
      </c>
      <c r="K2881" s="220" t="s">
        <v>3932</v>
      </c>
      <c r="L2881" s="220" t="s">
        <v>2778</v>
      </c>
      <c r="M2881" s="220" t="s">
        <v>3942</v>
      </c>
      <c r="N2881" s="220" t="s">
        <v>295</v>
      </c>
      <c r="O2881" s="220" t="s">
        <v>243</v>
      </c>
      <c r="Q2881" s="220" t="s">
        <v>302</v>
      </c>
      <c r="R2881" s="220" t="s">
        <v>295</v>
      </c>
      <c r="S2881" s="221" t="b">
        <v>0</v>
      </c>
      <c r="V2881" s="222">
        <v>43411</v>
      </c>
      <c r="W2881" s="220" t="s">
        <v>295</v>
      </c>
      <c r="X2881"/>
      <c r="Z2881" s="220" t="s">
        <v>295</v>
      </c>
      <c r="AC2881" s="220" t="s">
        <v>2998</v>
      </c>
      <c r="AD2881" s="167"/>
      <c r="AE2881" s="220" t="s">
        <v>243</v>
      </c>
      <c r="AF2881" s="220" t="s">
        <v>295</v>
      </c>
      <c r="AG2881" s="220" t="s">
        <v>624</v>
      </c>
      <c r="AH2881" s="222">
        <v>43497</v>
      </c>
      <c r="AI2881" s="220" t="s">
        <v>4937</v>
      </c>
      <c r="AJ2881" s="151" t="str">
        <f t="shared" si="44"/>
        <v>FS</v>
      </c>
      <c r="AK2881" s="151" t="b">
        <f>ISNUMBER(SEARCH("IRT",Table1[[#This Row],[Current_Status]]))</f>
        <v>0</v>
      </c>
      <c r="AL2881" s="152">
        <f>YEAR(Table1[[#This Row],[Project_Initiated]])</f>
        <v>2018</v>
      </c>
      <c r="AM2881" s="87">
        <v>43815</v>
      </c>
      <c r="AN2881" s="87" t="str">
        <f>IF(AND(Table1[[#This Row],[Completed Date]]&gt;="07/01/2019"+0,Table1[[#This Row],[Completed Date]]&lt;="6/30/2020"+0),"FY 19-20",IF(AND(Table1[[#This Row],[Completed Date]]&gt;="07/01/2018"+0,Table1[[#This Row],[Completed Date]]&lt;="6/30/2019"+0),"FY 18-19",""))</f>
        <v>FY 18-19</v>
      </c>
      <c r="AO2881" s="152" t="str">
        <f>IFERROR(FIND("R",Table1[[#This Row],[FS_Priority]]),"")</f>
        <v/>
      </c>
    </row>
    <row r="2882" spans="1:41" x14ac:dyDescent="0.25">
      <c r="A2882" s="220" t="s">
        <v>2789</v>
      </c>
      <c r="B2882" s="220" t="s">
        <v>295</v>
      </c>
      <c r="C2882" s="220" t="s">
        <v>2789</v>
      </c>
      <c r="D2882" s="221" t="b">
        <v>0</v>
      </c>
      <c r="E2882" s="220" t="s">
        <v>151</v>
      </c>
      <c r="F2882" s="220" t="s">
        <v>3486</v>
      </c>
      <c r="G2882" s="220" t="s">
        <v>4080</v>
      </c>
      <c r="H2882" s="220" t="s">
        <v>4081</v>
      </c>
      <c r="I2882" s="220" t="s">
        <v>295</v>
      </c>
      <c r="J2882" s="220" t="s">
        <v>2838</v>
      </c>
      <c r="K2882" s="220" t="s">
        <v>4035</v>
      </c>
      <c r="L2882" s="220" t="s">
        <v>153</v>
      </c>
      <c r="M2882" s="220" t="s">
        <v>4041</v>
      </c>
      <c r="N2882" s="220" t="s">
        <v>295</v>
      </c>
      <c r="O2882" s="220" t="s">
        <v>263</v>
      </c>
      <c r="Q2882" s="220" t="s">
        <v>3588</v>
      </c>
      <c r="R2882" s="220" t="s">
        <v>3071</v>
      </c>
      <c r="S2882" s="221" t="b">
        <v>0</v>
      </c>
      <c r="V2882" s="222">
        <v>43412</v>
      </c>
      <c r="W2882" s="220" t="s">
        <v>295</v>
      </c>
      <c r="X2882"/>
      <c r="Z2882" s="220" t="s">
        <v>295</v>
      </c>
      <c r="AC2882" s="220" t="s">
        <v>5132</v>
      </c>
      <c r="AD2882" s="223">
        <v>43560</v>
      </c>
      <c r="AE2882" s="220" t="s">
        <v>583</v>
      </c>
      <c r="AF2882" s="220" t="s">
        <v>5133</v>
      </c>
      <c r="AG2882" s="220" t="s">
        <v>2884</v>
      </c>
      <c r="AH2882" s="223">
        <v>43795</v>
      </c>
      <c r="AI2882" s="220" t="s">
        <v>4934</v>
      </c>
      <c r="AJ2882" s="151" t="str">
        <f t="shared" ref="AJ2882:AJ2945" si="45">IF(LEN(A2882)&gt;6,"FS","PD&amp;C")</f>
        <v>FS</v>
      </c>
      <c r="AK2882" s="151" t="b">
        <f>ISNUMBER(SEARCH("IRT",Table1[[#This Row],[Current_Status]]))</f>
        <v>0</v>
      </c>
      <c r="AL2882" s="152">
        <f>YEAR(Table1[[#This Row],[Project_Initiated]])</f>
        <v>2018</v>
      </c>
      <c r="AM2882" s="87">
        <v>43815</v>
      </c>
      <c r="AN2882" s="87" t="str">
        <f>IF(AND(Table1[[#This Row],[Completed Date]]&gt;="07/01/2019"+0,Table1[[#This Row],[Completed Date]]&lt;="6/30/2020"+0),"FY 19-20",IF(AND(Table1[[#This Row],[Completed Date]]&gt;="07/01/2018"+0,Table1[[#This Row],[Completed Date]]&lt;="6/30/2019"+0),"FY 18-19",""))</f>
        <v>FY 19-20</v>
      </c>
      <c r="AO2882" s="152">
        <f>IFERROR(FIND("R",Table1[[#This Row],[FS_Priority]]),"")</f>
        <v>1</v>
      </c>
    </row>
    <row r="2883" spans="1:41" x14ac:dyDescent="0.25">
      <c r="A2883" s="220" t="s">
        <v>2935</v>
      </c>
      <c r="B2883" s="220" t="s">
        <v>295</v>
      </c>
      <c r="C2883" s="220" t="s">
        <v>2935</v>
      </c>
      <c r="D2883" s="221" t="b">
        <v>0</v>
      </c>
      <c r="E2883" s="220" t="s">
        <v>141</v>
      </c>
      <c r="F2883" s="220" t="s">
        <v>3392</v>
      </c>
      <c r="G2883" s="220" t="s">
        <v>295</v>
      </c>
      <c r="H2883" s="220" t="s">
        <v>549</v>
      </c>
      <c r="I2883" s="220" t="s">
        <v>3989</v>
      </c>
      <c r="J2883" s="220" t="s">
        <v>2838</v>
      </c>
      <c r="K2883" s="220" t="s">
        <v>3951</v>
      </c>
      <c r="L2883" s="220" t="s">
        <v>381</v>
      </c>
      <c r="M2883" s="220" t="s">
        <v>3990</v>
      </c>
      <c r="N2883" s="220" t="s">
        <v>295</v>
      </c>
      <c r="O2883" s="220" t="s">
        <v>243</v>
      </c>
      <c r="Q2883" s="220" t="s">
        <v>305</v>
      </c>
      <c r="R2883" s="220" t="s">
        <v>295</v>
      </c>
      <c r="S2883" s="221" t="b">
        <v>0</v>
      </c>
      <c r="V2883" s="222">
        <v>43417</v>
      </c>
      <c r="W2883" s="220" t="s">
        <v>295</v>
      </c>
      <c r="X2883"/>
      <c r="Z2883" s="220" t="s">
        <v>295</v>
      </c>
      <c r="AC2883" s="220" t="s">
        <v>3040</v>
      </c>
      <c r="AE2883" s="220" t="s">
        <v>295</v>
      </c>
      <c r="AF2883" s="220" t="s">
        <v>295</v>
      </c>
      <c r="AG2883" s="220" t="s">
        <v>295</v>
      </c>
      <c r="AH2883" s="222">
        <v>43528</v>
      </c>
      <c r="AI2883" s="220" t="s">
        <v>4931</v>
      </c>
      <c r="AJ2883" s="151" t="str">
        <f t="shared" si="45"/>
        <v>FS</v>
      </c>
      <c r="AK2883" s="151" t="b">
        <f>ISNUMBER(SEARCH("IRT",Table1[[#This Row],[Current_Status]]))</f>
        <v>0</v>
      </c>
      <c r="AL2883" s="152">
        <f>YEAR(Table1[[#This Row],[Project_Initiated]])</f>
        <v>2018</v>
      </c>
      <c r="AM2883" s="87">
        <v>43815</v>
      </c>
      <c r="AN2883" s="87" t="str">
        <f>IF(AND(Table1[[#This Row],[Completed Date]]&gt;="07/01/2019"+0,Table1[[#This Row],[Completed Date]]&lt;="6/30/2020"+0),"FY 19-20",IF(AND(Table1[[#This Row],[Completed Date]]&gt;="07/01/2018"+0,Table1[[#This Row],[Completed Date]]&lt;="6/30/2019"+0),"FY 18-19",""))</f>
        <v>FY 18-19</v>
      </c>
      <c r="AO2883" s="152" t="str">
        <f>IFERROR(FIND("R",Table1[[#This Row],[FS_Priority]]),"")</f>
        <v/>
      </c>
    </row>
    <row r="2884" spans="1:41" x14ac:dyDescent="0.25">
      <c r="A2884" s="220" t="s">
        <v>2950</v>
      </c>
      <c r="B2884" s="220" t="s">
        <v>295</v>
      </c>
      <c r="C2884" s="220" t="s">
        <v>2950</v>
      </c>
      <c r="D2884" s="221" t="b">
        <v>0</v>
      </c>
      <c r="E2884" s="220" t="s">
        <v>4818</v>
      </c>
      <c r="F2884" s="220" t="s">
        <v>3644</v>
      </c>
      <c r="G2884" s="220" t="s">
        <v>295</v>
      </c>
      <c r="H2884" s="220" t="s">
        <v>545</v>
      </c>
      <c r="I2884" s="220" t="s">
        <v>4274</v>
      </c>
      <c r="J2884" s="220" t="s">
        <v>2838</v>
      </c>
      <c r="K2884" s="220" t="s">
        <v>4268</v>
      </c>
      <c r="L2884" s="220" t="s">
        <v>521</v>
      </c>
      <c r="M2884" s="220" t="s">
        <v>4275</v>
      </c>
      <c r="N2884" s="220" t="s">
        <v>295</v>
      </c>
      <c r="O2884" s="220" t="s">
        <v>243</v>
      </c>
      <c r="Q2884" s="220" t="s">
        <v>302</v>
      </c>
      <c r="R2884" s="220" t="s">
        <v>295</v>
      </c>
      <c r="S2884" s="221" t="b">
        <v>0</v>
      </c>
      <c r="V2884" s="222">
        <v>43423</v>
      </c>
      <c r="W2884" s="220" t="s">
        <v>295</v>
      </c>
      <c r="X2884"/>
      <c r="Z2884" s="220" t="s">
        <v>295</v>
      </c>
      <c r="AC2884" s="220" t="s">
        <v>3040</v>
      </c>
      <c r="AE2884" s="220" t="s">
        <v>295</v>
      </c>
      <c r="AF2884" s="220" t="s">
        <v>295</v>
      </c>
      <c r="AG2884" s="220" t="s">
        <v>295</v>
      </c>
      <c r="AH2884" s="222">
        <v>43528</v>
      </c>
      <c r="AI2884" s="220" t="s">
        <v>4931</v>
      </c>
      <c r="AJ2884" s="151" t="str">
        <f t="shared" si="45"/>
        <v>FS</v>
      </c>
      <c r="AK2884" s="151" t="b">
        <f>ISNUMBER(SEARCH("IRT",Table1[[#This Row],[Current_Status]]))</f>
        <v>0</v>
      </c>
      <c r="AL2884" s="152">
        <f>YEAR(Table1[[#This Row],[Project_Initiated]])</f>
        <v>2018</v>
      </c>
      <c r="AM2884" s="87">
        <v>43815</v>
      </c>
      <c r="AN2884" s="87" t="str">
        <f>IF(AND(Table1[[#This Row],[Completed Date]]&gt;="07/01/2019"+0,Table1[[#This Row],[Completed Date]]&lt;="6/30/2020"+0),"FY 19-20",IF(AND(Table1[[#This Row],[Completed Date]]&gt;="07/01/2018"+0,Table1[[#This Row],[Completed Date]]&lt;="6/30/2019"+0),"FY 18-19",""))</f>
        <v>FY 18-19</v>
      </c>
      <c r="AO2884" s="152" t="str">
        <f>IFERROR(FIND("R",Table1[[#This Row],[FS_Priority]]),"")</f>
        <v/>
      </c>
    </row>
    <row r="2885" spans="1:41" x14ac:dyDescent="0.25">
      <c r="A2885" s="220" t="s">
        <v>2940</v>
      </c>
      <c r="B2885" s="220" t="s">
        <v>295</v>
      </c>
      <c r="C2885" s="220" t="s">
        <v>2940</v>
      </c>
      <c r="D2885" s="221" t="b">
        <v>0</v>
      </c>
      <c r="E2885" s="220" t="s">
        <v>2823</v>
      </c>
      <c r="F2885" s="220" t="s">
        <v>3555</v>
      </c>
      <c r="G2885" s="220" t="s">
        <v>295</v>
      </c>
      <c r="H2885" s="220" t="s">
        <v>531</v>
      </c>
      <c r="I2885" s="220" t="s">
        <v>4144</v>
      </c>
      <c r="J2885" s="220" t="s">
        <v>2838</v>
      </c>
      <c r="K2885" s="220" t="s">
        <v>4143</v>
      </c>
      <c r="L2885" s="220" t="s">
        <v>2807</v>
      </c>
      <c r="M2885" s="220" t="s">
        <v>3948</v>
      </c>
      <c r="N2885" s="220" t="s">
        <v>295</v>
      </c>
      <c r="O2885" s="220" t="s">
        <v>243</v>
      </c>
      <c r="Q2885" s="220" t="s">
        <v>302</v>
      </c>
      <c r="R2885" s="220" t="s">
        <v>295</v>
      </c>
      <c r="S2885" s="221" t="b">
        <v>0</v>
      </c>
      <c r="V2885" s="222">
        <v>43424</v>
      </c>
      <c r="W2885" s="220" t="s">
        <v>295</v>
      </c>
      <c r="X2885"/>
      <c r="Z2885" s="220" t="s">
        <v>295</v>
      </c>
      <c r="AC2885" s="220" t="s">
        <v>3003</v>
      </c>
      <c r="AD2885" s="167"/>
      <c r="AE2885" s="220" t="s">
        <v>295</v>
      </c>
      <c r="AF2885" s="220" t="s">
        <v>295</v>
      </c>
      <c r="AG2885" s="220" t="s">
        <v>295</v>
      </c>
      <c r="AH2885" s="222">
        <v>43504</v>
      </c>
      <c r="AI2885" s="220" t="s">
        <v>4931</v>
      </c>
      <c r="AJ2885" s="151" t="str">
        <f t="shared" si="45"/>
        <v>FS</v>
      </c>
      <c r="AK2885" s="151" t="b">
        <f>ISNUMBER(SEARCH("IRT",Table1[[#This Row],[Current_Status]]))</f>
        <v>0</v>
      </c>
      <c r="AL2885" s="152">
        <f>YEAR(Table1[[#This Row],[Project_Initiated]])</f>
        <v>2018</v>
      </c>
      <c r="AM2885" s="87">
        <v>43815</v>
      </c>
      <c r="AN2885" s="87" t="str">
        <f>IF(AND(Table1[[#This Row],[Completed Date]]&gt;="07/01/2019"+0,Table1[[#This Row],[Completed Date]]&lt;="6/30/2020"+0),"FY 19-20",IF(AND(Table1[[#This Row],[Completed Date]]&gt;="07/01/2018"+0,Table1[[#This Row],[Completed Date]]&lt;="6/30/2019"+0),"FY 18-19",""))</f>
        <v>FY 18-19</v>
      </c>
      <c r="AO2885" s="152" t="str">
        <f>IFERROR(FIND("R",Table1[[#This Row],[FS_Priority]]),"")</f>
        <v/>
      </c>
    </row>
    <row r="2886" spans="1:41" x14ac:dyDescent="0.25">
      <c r="A2886" s="220" t="s">
        <v>2945</v>
      </c>
      <c r="B2886" s="220" t="s">
        <v>295</v>
      </c>
      <c r="C2886" s="220" t="s">
        <v>2945</v>
      </c>
      <c r="D2886" s="221" t="b">
        <v>0</v>
      </c>
      <c r="E2886" s="220" t="s">
        <v>2977</v>
      </c>
      <c r="F2886" s="220" t="s">
        <v>3590</v>
      </c>
      <c r="G2886" s="220" t="s">
        <v>295</v>
      </c>
      <c r="H2886" s="220" t="s">
        <v>531</v>
      </c>
      <c r="I2886" s="220" t="s">
        <v>4205</v>
      </c>
      <c r="J2886" s="220" t="s">
        <v>2838</v>
      </c>
      <c r="K2886" s="220" t="s">
        <v>4158</v>
      </c>
      <c r="L2886" s="220" t="s">
        <v>2978</v>
      </c>
      <c r="M2886" s="220" t="s">
        <v>4206</v>
      </c>
      <c r="N2886" s="220" t="s">
        <v>295</v>
      </c>
      <c r="O2886" s="220" t="s">
        <v>263</v>
      </c>
      <c r="Q2886" s="220" t="s">
        <v>372</v>
      </c>
      <c r="R2886" s="220" t="s">
        <v>295</v>
      </c>
      <c r="S2886" s="221" t="b">
        <v>0</v>
      </c>
      <c r="V2886" s="222">
        <v>43424</v>
      </c>
      <c r="W2886" s="220" t="s">
        <v>295</v>
      </c>
      <c r="X2886"/>
      <c r="Z2886" s="220" t="s">
        <v>295</v>
      </c>
      <c r="AC2886" s="220" t="s">
        <v>3130</v>
      </c>
      <c r="AD2886" s="223">
        <v>43503</v>
      </c>
      <c r="AE2886" s="220" t="s">
        <v>583</v>
      </c>
      <c r="AF2886" s="220" t="s">
        <v>295</v>
      </c>
      <c r="AG2886" s="220" t="s">
        <v>2884</v>
      </c>
      <c r="AH2886" s="223">
        <v>43570</v>
      </c>
      <c r="AI2886" s="220" t="s">
        <v>4931</v>
      </c>
      <c r="AJ2886" s="151" t="str">
        <f t="shared" si="45"/>
        <v>FS</v>
      </c>
      <c r="AK2886" s="151" t="b">
        <f>ISNUMBER(SEARCH("IRT",Table1[[#This Row],[Current_Status]]))</f>
        <v>0</v>
      </c>
      <c r="AL2886" s="152">
        <f>YEAR(Table1[[#This Row],[Project_Initiated]])</f>
        <v>2018</v>
      </c>
      <c r="AM2886" s="87">
        <v>43815</v>
      </c>
      <c r="AN2886" s="87" t="str">
        <f>IF(AND(Table1[[#This Row],[Completed Date]]&gt;="07/01/2019"+0,Table1[[#This Row],[Completed Date]]&lt;="6/30/2020"+0),"FY 19-20",IF(AND(Table1[[#This Row],[Completed Date]]&gt;="07/01/2018"+0,Table1[[#This Row],[Completed Date]]&lt;="6/30/2019"+0),"FY 18-19",""))</f>
        <v>FY 18-19</v>
      </c>
      <c r="AO2886" s="152" t="str">
        <f>IFERROR(FIND("R",Table1[[#This Row],[FS_Priority]]),"")</f>
        <v/>
      </c>
    </row>
    <row r="2887" spans="1:41" x14ac:dyDescent="0.25">
      <c r="A2887" s="220" t="s">
        <v>3031</v>
      </c>
      <c r="B2887" s="220" t="s">
        <v>295</v>
      </c>
      <c r="C2887" s="220" t="s">
        <v>3031</v>
      </c>
      <c r="D2887" s="221" t="b">
        <v>0</v>
      </c>
      <c r="E2887" s="220" t="s">
        <v>76</v>
      </c>
      <c r="F2887" s="220" t="s">
        <v>3305</v>
      </c>
      <c r="G2887" s="220" t="s">
        <v>3058</v>
      </c>
      <c r="H2887" s="220" t="s">
        <v>3873</v>
      </c>
      <c r="I2887" s="220" t="s">
        <v>3874</v>
      </c>
      <c r="J2887" s="220" t="s">
        <v>2838</v>
      </c>
      <c r="K2887" s="220" t="s">
        <v>3856</v>
      </c>
      <c r="L2887" s="220" t="s">
        <v>77</v>
      </c>
      <c r="M2887" s="220" t="s">
        <v>3875</v>
      </c>
      <c r="N2887" s="220" t="s">
        <v>295</v>
      </c>
      <c r="O2887" s="220" t="s">
        <v>263</v>
      </c>
      <c r="Q2887" s="220" t="s">
        <v>372</v>
      </c>
      <c r="R2887" s="220" t="s">
        <v>295</v>
      </c>
      <c r="S2887" s="221" t="b">
        <v>0</v>
      </c>
      <c r="V2887" s="222">
        <v>43430</v>
      </c>
      <c r="W2887" s="220" t="s">
        <v>295</v>
      </c>
      <c r="X2887"/>
      <c r="Z2887" s="220" t="s">
        <v>295</v>
      </c>
      <c r="AC2887" s="220" t="s">
        <v>3734</v>
      </c>
      <c r="AD2887" s="223">
        <v>43509</v>
      </c>
      <c r="AE2887" s="220" t="s">
        <v>583</v>
      </c>
      <c r="AF2887" s="220" t="s">
        <v>5134</v>
      </c>
      <c r="AG2887" s="220" t="s">
        <v>2884</v>
      </c>
      <c r="AH2887" s="222">
        <v>43661</v>
      </c>
      <c r="AI2887" s="220" t="s">
        <v>4936</v>
      </c>
      <c r="AJ2887" s="151" t="str">
        <f t="shared" si="45"/>
        <v>FS</v>
      </c>
      <c r="AK2887" s="151" t="b">
        <f>ISNUMBER(SEARCH("IRT",Table1[[#This Row],[Current_Status]]))</f>
        <v>0</v>
      </c>
      <c r="AL2887" s="152">
        <f>YEAR(Table1[[#This Row],[Project_Initiated]])</f>
        <v>2018</v>
      </c>
      <c r="AM2887" s="87">
        <v>43815</v>
      </c>
      <c r="AN2887" s="87" t="str">
        <f>IF(AND(Table1[[#This Row],[Completed Date]]&gt;="07/01/2019"+0,Table1[[#This Row],[Completed Date]]&lt;="6/30/2020"+0),"FY 19-20",IF(AND(Table1[[#This Row],[Completed Date]]&gt;="07/01/2018"+0,Table1[[#This Row],[Completed Date]]&lt;="6/30/2019"+0),"FY 18-19",""))</f>
        <v>FY 19-20</v>
      </c>
      <c r="AO2887" s="152" t="str">
        <f>IFERROR(FIND("R",Table1[[#This Row],[FS_Priority]]),"")</f>
        <v/>
      </c>
    </row>
    <row r="2888" spans="1:41" x14ac:dyDescent="0.25">
      <c r="A2888" s="220" t="s">
        <v>2937</v>
      </c>
      <c r="B2888" s="220" t="s">
        <v>295</v>
      </c>
      <c r="C2888" s="220" t="s">
        <v>2937</v>
      </c>
      <c r="D2888" s="221" t="b">
        <v>0</v>
      </c>
      <c r="E2888" s="220" t="s">
        <v>151</v>
      </c>
      <c r="F2888" s="220" t="s">
        <v>3476</v>
      </c>
      <c r="G2888" s="220" t="s">
        <v>295</v>
      </c>
      <c r="H2888" s="220" t="s">
        <v>550</v>
      </c>
      <c r="I2888" s="220" t="s">
        <v>4068</v>
      </c>
      <c r="J2888" s="220" t="s">
        <v>2838</v>
      </c>
      <c r="K2888" s="220" t="s">
        <v>4035</v>
      </c>
      <c r="L2888" s="220" t="s">
        <v>153</v>
      </c>
      <c r="M2888" s="220" t="s">
        <v>4053</v>
      </c>
      <c r="N2888" s="220" t="s">
        <v>295</v>
      </c>
      <c r="O2888" s="220" t="s">
        <v>263</v>
      </c>
      <c r="Q2888" s="220" t="s">
        <v>372</v>
      </c>
      <c r="R2888" s="220" t="s">
        <v>295</v>
      </c>
      <c r="S2888" s="221" t="b">
        <v>1</v>
      </c>
      <c r="V2888" s="222">
        <v>43433</v>
      </c>
      <c r="W2888" s="220" t="s">
        <v>295</v>
      </c>
      <c r="X2888"/>
      <c r="Z2888" s="220" t="s">
        <v>295</v>
      </c>
      <c r="AC2888" s="220" t="s">
        <v>3709</v>
      </c>
      <c r="AD2888" s="223">
        <v>43503</v>
      </c>
      <c r="AE2888" s="220" t="s">
        <v>583</v>
      </c>
      <c r="AF2888" s="220" t="s">
        <v>5135</v>
      </c>
      <c r="AG2888" s="220" t="s">
        <v>2884</v>
      </c>
      <c r="AH2888" s="222">
        <v>43647</v>
      </c>
      <c r="AI2888" s="220" t="s">
        <v>4931</v>
      </c>
      <c r="AJ2888" s="151" t="str">
        <f t="shared" si="45"/>
        <v>FS</v>
      </c>
      <c r="AK2888" s="151" t="b">
        <f>ISNUMBER(SEARCH("IRT",Table1[[#This Row],[Current_Status]]))</f>
        <v>0</v>
      </c>
      <c r="AL2888" s="152">
        <f>YEAR(Table1[[#This Row],[Project_Initiated]])</f>
        <v>2018</v>
      </c>
      <c r="AM2888" s="87">
        <v>43815</v>
      </c>
      <c r="AN2888" s="87" t="str">
        <f>IF(AND(Table1[[#This Row],[Completed Date]]&gt;="07/01/2019"+0,Table1[[#This Row],[Completed Date]]&lt;="6/30/2020"+0),"FY 19-20",IF(AND(Table1[[#This Row],[Completed Date]]&gt;="07/01/2018"+0,Table1[[#This Row],[Completed Date]]&lt;="6/30/2019"+0),"FY 18-19",""))</f>
        <v>FY 19-20</v>
      </c>
      <c r="AO2888" s="152" t="str">
        <f>IFERROR(FIND("R",Table1[[#This Row],[FS_Priority]]),"")</f>
        <v/>
      </c>
    </row>
    <row r="2889" spans="1:41" x14ac:dyDescent="0.25">
      <c r="A2889" s="220" t="s">
        <v>3024</v>
      </c>
      <c r="B2889" s="220" t="s">
        <v>295</v>
      </c>
      <c r="C2889" s="220" t="s">
        <v>3024</v>
      </c>
      <c r="D2889" s="221" t="b">
        <v>0</v>
      </c>
      <c r="E2889" s="220" t="s">
        <v>4788</v>
      </c>
      <c r="F2889" s="220" t="s">
        <v>3346</v>
      </c>
      <c r="G2889" s="220" t="s">
        <v>295</v>
      </c>
      <c r="H2889" s="220" t="s">
        <v>1677</v>
      </c>
      <c r="I2889" s="220" t="s">
        <v>295</v>
      </c>
      <c r="J2889" s="220" t="s">
        <v>2838</v>
      </c>
      <c r="K2889" s="220" t="s">
        <v>84</v>
      </c>
      <c r="L2889" s="220" t="s">
        <v>33</v>
      </c>
      <c r="M2889" s="220" t="s">
        <v>3875</v>
      </c>
      <c r="N2889" s="220" t="s">
        <v>295</v>
      </c>
      <c r="O2889" s="220" t="s">
        <v>263</v>
      </c>
      <c r="Q2889" s="220" t="s">
        <v>372</v>
      </c>
      <c r="R2889" s="220" t="s">
        <v>295</v>
      </c>
      <c r="S2889" s="221" t="b">
        <v>0</v>
      </c>
      <c r="V2889" s="222">
        <v>43496</v>
      </c>
      <c r="W2889" s="220" t="s">
        <v>295</v>
      </c>
      <c r="X2889"/>
      <c r="Z2889" s="220" t="s">
        <v>295</v>
      </c>
      <c r="AC2889" s="220" t="s">
        <v>3025</v>
      </c>
      <c r="AE2889" s="220" t="s">
        <v>257</v>
      </c>
      <c r="AF2889" s="220" t="s">
        <v>295</v>
      </c>
      <c r="AG2889" s="220" t="s">
        <v>295</v>
      </c>
      <c r="AH2889" s="222">
        <v>43524</v>
      </c>
      <c r="AI2889" s="220" t="s">
        <v>4938</v>
      </c>
      <c r="AJ2889" s="151" t="str">
        <f t="shared" si="45"/>
        <v>FS</v>
      </c>
      <c r="AK2889" s="151" t="b">
        <f>ISNUMBER(SEARCH("IRT",Table1[[#This Row],[Current_Status]]))</f>
        <v>0</v>
      </c>
      <c r="AL2889" s="152">
        <f>YEAR(Table1[[#This Row],[Project_Initiated]])</f>
        <v>2019</v>
      </c>
      <c r="AM2889" s="87">
        <v>43815</v>
      </c>
      <c r="AN2889" s="87" t="str">
        <f>IF(AND(Table1[[#This Row],[Completed Date]]&gt;="07/01/2019"+0,Table1[[#This Row],[Completed Date]]&lt;="6/30/2020"+0),"FY 19-20",IF(AND(Table1[[#This Row],[Completed Date]]&gt;="07/01/2018"+0,Table1[[#This Row],[Completed Date]]&lt;="6/30/2019"+0),"FY 18-19",""))</f>
        <v>FY 18-19</v>
      </c>
      <c r="AO2889" s="152" t="str">
        <f>IFERROR(FIND("R",Table1[[#This Row],[FS_Priority]]),"")</f>
        <v/>
      </c>
    </row>
    <row r="2890" spans="1:41" x14ac:dyDescent="0.25">
      <c r="A2890" s="220" t="s">
        <v>2942</v>
      </c>
      <c r="B2890" s="220" t="s">
        <v>295</v>
      </c>
      <c r="C2890" s="220" t="s">
        <v>2942</v>
      </c>
      <c r="D2890" s="221" t="b">
        <v>0</v>
      </c>
      <c r="E2890" s="220" t="s">
        <v>4796</v>
      </c>
      <c r="F2890" s="220" t="s">
        <v>3557</v>
      </c>
      <c r="G2890" s="220" t="s">
        <v>295</v>
      </c>
      <c r="H2890" s="220" t="s">
        <v>541</v>
      </c>
      <c r="I2890" s="220" t="s">
        <v>3792</v>
      </c>
      <c r="J2890" s="220" t="s">
        <v>2838</v>
      </c>
      <c r="K2890" s="220" t="s">
        <v>4156</v>
      </c>
      <c r="L2890" s="220" t="s">
        <v>2974</v>
      </c>
      <c r="M2890" s="220" t="s">
        <v>4157</v>
      </c>
      <c r="N2890" s="220" t="s">
        <v>295</v>
      </c>
      <c r="O2890" s="220" t="s">
        <v>243</v>
      </c>
      <c r="Q2890" s="220" t="s">
        <v>320</v>
      </c>
      <c r="R2890" s="220" t="s">
        <v>295</v>
      </c>
      <c r="S2890" s="221" t="b">
        <v>0</v>
      </c>
      <c r="V2890" s="222">
        <v>43440</v>
      </c>
      <c r="W2890" s="220" t="s">
        <v>295</v>
      </c>
      <c r="X2890"/>
      <c r="Z2890" s="220" t="s">
        <v>295</v>
      </c>
      <c r="AC2890" s="220" t="s">
        <v>3163</v>
      </c>
      <c r="AE2890" s="220" t="s">
        <v>295</v>
      </c>
      <c r="AF2890" s="220" t="s">
        <v>295</v>
      </c>
      <c r="AG2890" s="220" t="s">
        <v>295</v>
      </c>
      <c r="AH2890" s="223">
        <v>43592</v>
      </c>
      <c r="AI2890" s="220" t="s">
        <v>4931</v>
      </c>
      <c r="AJ2890" s="151" t="str">
        <f t="shared" si="45"/>
        <v>FS</v>
      </c>
      <c r="AK2890" s="151" t="b">
        <f>ISNUMBER(SEARCH("IRT",Table1[[#This Row],[Current_Status]]))</f>
        <v>0</v>
      </c>
      <c r="AL2890" s="152">
        <f>YEAR(Table1[[#This Row],[Project_Initiated]])</f>
        <v>2018</v>
      </c>
      <c r="AM2890" s="87">
        <v>43815</v>
      </c>
      <c r="AN2890" s="87" t="str">
        <f>IF(AND(Table1[[#This Row],[Completed Date]]&gt;="07/01/2019"+0,Table1[[#This Row],[Completed Date]]&lt;="6/30/2020"+0),"FY 19-20",IF(AND(Table1[[#This Row],[Completed Date]]&gt;="07/01/2018"+0,Table1[[#This Row],[Completed Date]]&lt;="6/30/2019"+0),"FY 18-19",""))</f>
        <v>FY 18-19</v>
      </c>
      <c r="AO2890" s="152" t="str">
        <f>IFERROR(FIND("R",Table1[[#This Row],[FS_Priority]]),"")</f>
        <v/>
      </c>
    </row>
    <row r="2891" spans="1:41" x14ac:dyDescent="0.25">
      <c r="A2891" s="220" t="s">
        <v>3060</v>
      </c>
      <c r="B2891" s="220" t="s">
        <v>295</v>
      </c>
      <c r="C2891" s="220" t="s">
        <v>3060</v>
      </c>
      <c r="D2891" s="221" t="b">
        <v>0</v>
      </c>
      <c r="E2891" s="220" t="s">
        <v>141</v>
      </c>
      <c r="F2891" s="220" t="s">
        <v>3394</v>
      </c>
      <c r="G2891" s="220" t="s">
        <v>4411</v>
      </c>
      <c r="H2891" s="220" t="s">
        <v>529</v>
      </c>
      <c r="I2891" s="220" t="s">
        <v>3993</v>
      </c>
      <c r="J2891" s="220" t="s">
        <v>2851</v>
      </c>
      <c r="K2891" s="220" t="s">
        <v>3951</v>
      </c>
      <c r="L2891" s="220" t="s">
        <v>381</v>
      </c>
      <c r="M2891" s="220" t="s">
        <v>3954</v>
      </c>
      <c r="N2891" s="220" t="s">
        <v>295</v>
      </c>
      <c r="O2891" s="220" t="s">
        <v>263</v>
      </c>
      <c r="Q2891" s="220" t="s">
        <v>296</v>
      </c>
      <c r="R2891" s="220" t="s">
        <v>295</v>
      </c>
      <c r="S2891" s="221" t="b">
        <v>0</v>
      </c>
      <c r="V2891" s="222">
        <v>43440</v>
      </c>
      <c r="W2891" s="220" t="s">
        <v>295</v>
      </c>
      <c r="X2891"/>
      <c r="Z2891" s="220" t="s">
        <v>295</v>
      </c>
      <c r="AC2891" s="220" t="s">
        <v>3180</v>
      </c>
      <c r="AD2891" s="222">
        <v>43570</v>
      </c>
      <c r="AE2891" s="220" t="s">
        <v>257</v>
      </c>
      <c r="AF2891" s="220" t="s">
        <v>5136</v>
      </c>
      <c r="AG2891" s="220" t="s">
        <v>2884</v>
      </c>
      <c r="AH2891" s="222">
        <v>43606</v>
      </c>
      <c r="AI2891" s="220" t="s">
        <v>4934</v>
      </c>
      <c r="AJ2891" s="151" t="str">
        <f t="shared" si="45"/>
        <v>FS</v>
      </c>
      <c r="AK2891" s="151" t="b">
        <f>ISNUMBER(SEARCH("IRT",Table1[[#This Row],[Current_Status]]))</f>
        <v>0</v>
      </c>
      <c r="AL2891" s="152">
        <f>YEAR(Table1[[#This Row],[Project_Initiated]])</f>
        <v>2018</v>
      </c>
      <c r="AM2891" s="87">
        <v>43815</v>
      </c>
      <c r="AN2891" s="87" t="str">
        <f>IF(AND(Table1[[#This Row],[Completed Date]]&gt;="07/01/2019"+0,Table1[[#This Row],[Completed Date]]&lt;="6/30/2020"+0),"FY 19-20",IF(AND(Table1[[#This Row],[Completed Date]]&gt;="07/01/2018"+0,Table1[[#This Row],[Completed Date]]&lt;="6/30/2019"+0),"FY 18-19",""))</f>
        <v>FY 18-19</v>
      </c>
      <c r="AO2891" s="152" t="str">
        <f>IFERROR(FIND("R",Table1[[#This Row],[FS_Priority]]),"")</f>
        <v/>
      </c>
    </row>
    <row r="2892" spans="1:41" x14ac:dyDescent="0.25">
      <c r="A2892" s="220" t="s">
        <v>2943</v>
      </c>
      <c r="B2892" s="220" t="s">
        <v>295</v>
      </c>
      <c r="C2892" s="220" t="s">
        <v>2943</v>
      </c>
      <c r="D2892" s="221" t="b">
        <v>0</v>
      </c>
      <c r="E2892" s="220" t="s">
        <v>4804</v>
      </c>
      <c r="F2892" s="220" t="s">
        <v>3555</v>
      </c>
      <c r="G2892" s="220" t="s">
        <v>295</v>
      </c>
      <c r="H2892" s="220" t="s">
        <v>75</v>
      </c>
      <c r="I2892" s="220" t="s">
        <v>4189</v>
      </c>
      <c r="J2892" s="220" t="s">
        <v>2838</v>
      </c>
      <c r="K2892" s="220" t="s">
        <v>3793</v>
      </c>
      <c r="L2892" s="220" t="s">
        <v>332</v>
      </c>
      <c r="M2892" s="220" t="s">
        <v>4190</v>
      </c>
      <c r="N2892" s="220" t="s">
        <v>295</v>
      </c>
      <c r="O2892" s="220" t="s">
        <v>243</v>
      </c>
      <c r="Q2892" s="220" t="s">
        <v>302</v>
      </c>
      <c r="R2892" s="220" t="s">
        <v>295</v>
      </c>
      <c r="S2892" s="221" t="b">
        <v>0</v>
      </c>
      <c r="V2892" s="222">
        <v>43452</v>
      </c>
      <c r="W2892" s="220" t="s">
        <v>295</v>
      </c>
      <c r="X2892"/>
      <c r="Z2892" s="220" t="s">
        <v>295</v>
      </c>
      <c r="AC2892" s="220" t="s">
        <v>3003</v>
      </c>
      <c r="AE2892" s="220" t="s">
        <v>295</v>
      </c>
      <c r="AF2892" s="220" t="s">
        <v>295</v>
      </c>
      <c r="AG2892" s="220" t="s">
        <v>295</v>
      </c>
      <c r="AH2892" s="222">
        <v>43504</v>
      </c>
      <c r="AI2892" s="220" t="s">
        <v>4931</v>
      </c>
      <c r="AJ2892" s="151" t="str">
        <f t="shared" si="45"/>
        <v>FS</v>
      </c>
      <c r="AK2892" s="151" t="b">
        <f>ISNUMBER(SEARCH("IRT",Table1[[#This Row],[Current_Status]]))</f>
        <v>0</v>
      </c>
      <c r="AL2892" s="152">
        <f>YEAR(Table1[[#This Row],[Project_Initiated]])</f>
        <v>2018</v>
      </c>
      <c r="AM2892" s="87">
        <v>43815</v>
      </c>
      <c r="AN2892" s="87" t="str">
        <f>IF(AND(Table1[[#This Row],[Completed Date]]&gt;="07/01/2019"+0,Table1[[#This Row],[Completed Date]]&lt;="6/30/2020"+0),"FY 19-20",IF(AND(Table1[[#This Row],[Completed Date]]&gt;="07/01/2018"+0,Table1[[#This Row],[Completed Date]]&lt;="6/30/2019"+0),"FY 18-19",""))</f>
        <v>FY 18-19</v>
      </c>
      <c r="AO2892" s="152" t="str">
        <f>IFERROR(FIND("R",Table1[[#This Row],[FS_Priority]]),"")</f>
        <v/>
      </c>
    </row>
    <row r="2893" spans="1:41" x14ac:dyDescent="0.25">
      <c r="A2893" s="220" t="s">
        <v>2951</v>
      </c>
      <c r="B2893" s="220" t="s">
        <v>295</v>
      </c>
      <c r="C2893" s="220" t="s">
        <v>2951</v>
      </c>
      <c r="D2893" s="221" t="b">
        <v>0</v>
      </c>
      <c r="E2893" s="220" t="s">
        <v>4818</v>
      </c>
      <c r="F2893" s="220" t="s">
        <v>2983</v>
      </c>
      <c r="G2893" s="220" t="s">
        <v>295</v>
      </c>
      <c r="H2893" s="220" t="s">
        <v>545</v>
      </c>
      <c r="I2893" s="220" t="s">
        <v>4276</v>
      </c>
      <c r="J2893" s="220" t="s">
        <v>2838</v>
      </c>
      <c r="K2893" s="220" t="s">
        <v>4268</v>
      </c>
      <c r="L2893" s="220" t="s">
        <v>521</v>
      </c>
      <c r="M2893" s="220" t="s">
        <v>4277</v>
      </c>
      <c r="N2893" s="220" t="s">
        <v>295</v>
      </c>
      <c r="O2893" s="220" t="s">
        <v>243</v>
      </c>
      <c r="Q2893" s="220" t="s">
        <v>320</v>
      </c>
      <c r="R2893" s="220" t="s">
        <v>295</v>
      </c>
      <c r="S2893" s="221" t="b">
        <v>0</v>
      </c>
      <c r="V2893" s="222">
        <v>43445</v>
      </c>
      <c r="W2893" s="220" t="s">
        <v>295</v>
      </c>
      <c r="X2893"/>
      <c r="Z2893" s="220" t="s">
        <v>295</v>
      </c>
      <c r="AC2893" s="220" t="s">
        <v>3163</v>
      </c>
      <c r="AE2893" s="220" t="s">
        <v>295</v>
      </c>
      <c r="AF2893" s="220" t="s">
        <v>295</v>
      </c>
      <c r="AG2893" s="220" t="s">
        <v>295</v>
      </c>
      <c r="AH2893" s="222">
        <v>43592</v>
      </c>
      <c r="AI2893" s="220" t="s">
        <v>4931</v>
      </c>
      <c r="AJ2893" s="151" t="str">
        <f t="shared" si="45"/>
        <v>FS</v>
      </c>
      <c r="AK2893" s="151" t="b">
        <f>ISNUMBER(SEARCH("IRT",Table1[[#This Row],[Current_Status]]))</f>
        <v>0</v>
      </c>
      <c r="AL2893" s="152">
        <f>YEAR(Table1[[#This Row],[Project_Initiated]])</f>
        <v>2018</v>
      </c>
      <c r="AM2893" s="87">
        <v>43815</v>
      </c>
      <c r="AN2893" s="87" t="str">
        <f>IF(AND(Table1[[#This Row],[Completed Date]]&gt;="07/01/2019"+0,Table1[[#This Row],[Completed Date]]&lt;="6/30/2020"+0),"FY 19-20",IF(AND(Table1[[#This Row],[Completed Date]]&gt;="07/01/2018"+0,Table1[[#This Row],[Completed Date]]&lt;="6/30/2019"+0),"FY 18-19",""))</f>
        <v>FY 18-19</v>
      </c>
      <c r="AO2893" s="152" t="str">
        <f>IFERROR(FIND("R",Table1[[#This Row],[FS_Priority]]),"")</f>
        <v/>
      </c>
    </row>
    <row r="2894" spans="1:41" x14ac:dyDescent="0.25">
      <c r="A2894" s="220" t="s">
        <v>2933</v>
      </c>
      <c r="B2894" s="220" t="s">
        <v>295</v>
      </c>
      <c r="C2894" s="220" t="s">
        <v>2933</v>
      </c>
      <c r="D2894" s="221" t="b">
        <v>0</v>
      </c>
      <c r="E2894" s="220" t="s">
        <v>530</v>
      </c>
      <c r="F2894" s="220" t="s">
        <v>3350</v>
      </c>
      <c r="G2894" s="220" t="s">
        <v>3041</v>
      </c>
      <c r="H2894" s="220" t="s">
        <v>75</v>
      </c>
      <c r="I2894" s="220" t="s">
        <v>3938</v>
      </c>
      <c r="J2894" s="220" t="s">
        <v>2865</v>
      </c>
      <c r="K2894" s="220" t="s">
        <v>3932</v>
      </c>
      <c r="L2894" s="220" t="s">
        <v>2778</v>
      </c>
      <c r="M2894" s="220" t="s">
        <v>3939</v>
      </c>
      <c r="N2894" s="220" t="s">
        <v>295</v>
      </c>
      <c r="O2894" s="220" t="s">
        <v>295</v>
      </c>
      <c r="Q2894" s="220" t="s">
        <v>302</v>
      </c>
      <c r="R2894" s="220" t="s">
        <v>372</v>
      </c>
      <c r="S2894" s="221" t="b">
        <v>0</v>
      </c>
      <c r="V2894" s="222">
        <v>43445</v>
      </c>
      <c r="W2894" s="220" t="s">
        <v>295</v>
      </c>
      <c r="X2894"/>
      <c r="Z2894" s="220" t="s">
        <v>295</v>
      </c>
      <c r="AC2894" s="220" t="s">
        <v>4873</v>
      </c>
      <c r="AD2894" s="223">
        <v>43454</v>
      </c>
      <c r="AE2894" s="220" t="s">
        <v>583</v>
      </c>
      <c r="AF2894" s="220" t="s">
        <v>5137</v>
      </c>
      <c r="AG2894" s="220" t="s">
        <v>2884</v>
      </c>
      <c r="AH2894" s="167"/>
      <c r="AI2894" s="220" t="s">
        <v>4931</v>
      </c>
      <c r="AJ2894" s="151" t="str">
        <f t="shared" si="45"/>
        <v>FS</v>
      </c>
      <c r="AK2894" s="151" t="b">
        <f>ISNUMBER(SEARCH("IRT",Table1[[#This Row],[Current_Status]]))</f>
        <v>0</v>
      </c>
      <c r="AL2894" s="152">
        <f>YEAR(Table1[[#This Row],[Project_Initiated]])</f>
        <v>2018</v>
      </c>
      <c r="AM2894" s="87">
        <v>43815</v>
      </c>
      <c r="AN2894" s="87" t="str">
        <f>IF(AND(Table1[[#This Row],[Completed Date]]&gt;="07/01/2019"+0,Table1[[#This Row],[Completed Date]]&lt;="6/30/2020"+0),"FY 19-20",IF(AND(Table1[[#This Row],[Completed Date]]&gt;="07/01/2018"+0,Table1[[#This Row],[Completed Date]]&lt;="6/30/2019"+0),"FY 18-19",""))</f>
        <v/>
      </c>
      <c r="AO2894" s="152" t="str">
        <f>IFERROR(FIND("R",Table1[[#This Row],[FS_Priority]]),"")</f>
        <v/>
      </c>
    </row>
    <row r="2895" spans="1:41" x14ac:dyDescent="0.25">
      <c r="A2895" s="220" t="s">
        <v>2948</v>
      </c>
      <c r="B2895" s="220" t="s">
        <v>295</v>
      </c>
      <c r="C2895" s="220" t="s">
        <v>2948</v>
      </c>
      <c r="D2895" s="221" t="b">
        <v>0</v>
      </c>
      <c r="E2895" s="220" t="s">
        <v>211</v>
      </c>
      <c r="F2895" s="220" t="s">
        <v>3607</v>
      </c>
      <c r="G2895" s="220" t="s">
        <v>295</v>
      </c>
      <c r="H2895" s="220" t="s">
        <v>535</v>
      </c>
      <c r="I2895" s="220" t="s">
        <v>4231</v>
      </c>
      <c r="J2895" s="220" t="s">
        <v>2838</v>
      </c>
      <c r="K2895" s="220" t="s">
        <v>4222</v>
      </c>
      <c r="L2895" s="220" t="s">
        <v>4866</v>
      </c>
      <c r="M2895" s="220" t="s">
        <v>4232</v>
      </c>
      <c r="N2895" s="220" t="s">
        <v>295</v>
      </c>
      <c r="O2895" s="220" t="s">
        <v>243</v>
      </c>
      <c r="Q2895" s="220" t="s">
        <v>302</v>
      </c>
      <c r="R2895" s="220" t="s">
        <v>295</v>
      </c>
      <c r="S2895" s="221" t="b">
        <v>1</v>
      </c>
      <c r="V2895" s="222">
        <v>43446</v>
      </c>
      <c r="W2895" s="220" t="s">
        <v>295</v>
      </c>
      <c r="X2895"/>
      <c r="Z2895" s="220" t="s">
        <v>295</v>
      </c>
      <c r="AC2895" s="220" t="s">
        <v>3003</v>
      </c>
      <c r="AD2895" s="167"/>
      <c r="AE2895" s="220" t="s">
        <v>295</v>
      </c>
      <c r="AF2895" s="220" t="s">
        <v>295</v>
      </c>
      <c r="AG2895" s="220" t="s">
        <v>295</v>
      </c>
      <c r="AH2895" s="222">
        <v>43504</v>
      </c>
      <c r="AI2895" s="220" t="s">
        <v>4931</v>
      </c>
      <c r="AJ2895" s="151" t="str">
        <f t="shared" si="45"/>
        <v>FS</v>
      </c>
      <c r="AK2895" s="151" t="b">
        <f>ISNUMBER(SEARCH("IRT",Table1[[#This Row],[Current_Status]]))</f>
        <v>0</v>
      </c>
      <c r="AL2895" s="152">
        <f>YEAR(Table1[[#This Row],[Project_Initiated]])</f>
        <v>2018</v>
      </c>
      <c r="AM2895" s="87">
        <v>43815</v>
      </c>
      <c r="AN2895" s="87" t="str">
        <f>IF(AND(Table1[[#This Row],[Completed Date]]&gt;="07/01/2019"+0,Table1[[#This Row],[Completed Date]]&lt;="6/30/2020"+0),"FY 19-20",IF(AND(Table1[[#This Row],[Completed Date]]&gt;="07/01/2018"+0,Table1[[#This Row],[Completed Date]]&lt;="6/30/2019"+0),"FY 18-19",""))</f>
        <v>FY 18-19</v>
      </c>
      <c r="AO2895" s="152" t="str">
        <f>IFERROR(FIND("R",Table1[[#This Row],[FS_Priority]]),"")</f>
        <v/>
      </c>
    </row>
    <row r="2896" spans="1:41" x14ac:dyDescent="0.25">
      <c r="A2896" s="220" t="s">
        <v>2947</v>
      </c>
      <c r="B2896" s="220" t="s">
        <v>295</v>
      </c>
      <c r="C2896" s="220" t="s">
        <v>2947</v>
      </c>
      <c r="D2896" s="221" t="b">
        <v>0</v>
      </c>
      <c r="E2896" s="220" t="s">
        <v>211</v>
      </c>
      <c r="F2896" s="220" t="s">
        <v>3609</v>
      </c>
      <c r="G2896" s="220" t="s">
        <v>295</v>
      </c>
      <c r="H2896" s="220" t="s">
        <v>2414</v>
      </c>
      <c r="I2896" s="220" t="s">
        <v>295</v>
      </c>
      <c r="J2896" s="220" t="s">
        <v>2854</v>
      </c>
      <c r="K2896" s="220" t="s">
        <v>4222</v>
      </c>
      <c r="L2896" s="220" t="s">
        <v>4866</v>
      </c>
      <c r="M2896" s="220" t="s">
        <v>4232</v>
      </c>
      <c r="N2896" s="220" t="s">
        <v>295</v>
      </c>
      <c r="O2896" s="220" t="s">
        <v>243</v>
      </c>
      <c r="Q2896" s="220" t="s">
        <v>320</v>
      </c>
      <c r="R2896" s="220" t="s">
        <v>295</v>
      </c>
      <c r="S2896" s="221" t="b">
        <v>0</v>
      </c>
      <c r="V2896" s="222">
        <v>43448</v>
      </c>
      <c r="W2896" s="220" t="s">
        <v>295</v>
      </c>
      <c r="X2896"/>
      <c r="Z2896" s="220" t="s">
        <v>295</v>
      </c>
      <c r="AC2896" s="220" t="s">
        <v>3197</v>
      </c>
      <c r="AE2896" s="220" t="s">
        <v>295</v>
      </c>
      <c r="AF2896" s="220" t="s">
        <v>295</v>
      </c>
      <c r="AG2896" s="220" t="s">
        <v>295</v>
      </c>
      <c r="AH2896" s="222">
        <v>43622</v>
      </c>
      <c r="AI2896" s="220" t="s">
        <v>4931</v>
      </c>
      <c r="AJ2896" s="151" t="str">
        <f t="shared" si="45"/>
        <v>FS</v>
      </c>
      <c r="AK2896" s="151" t="b">
        <f>ISNUMBER(SEARCH("IRT",Table1[[#This Row],[Current_Status]]))</f>
        <v>0</v>
      </c>
      <c r="AL2896" s="152">
        <f>YEAR(Table1[[#This Row],[Project_Initiated]])</f>
        <v>2018</v>
      </c>
      <c r="AM2896" s="87">
        <v>43815</v>
      </c>
      <c r="AN2896" s="87" t="str">
        <f>IF(AND(Table1[[#This Row],[Completed Date]]&gt;="07/01/2019"+0,Table1[[#This Row],[Completed Date]]&lt;="6/30/2020"+0),"FY 19-20",IF(AND(Table1[[#This Row],[Completed Date]]&gt;="07/01/2018"+0,Table1[[#This Row],[Completed Date]]&lt;="6/30/2019"+0),"FY 18-19",""))</f>
        <v>FY 18-19</v>
      </c>
      <c r="AO2896" s="152" t="str">
        <f>IFERROR(FIND("R",Table1[[#This Row],[FS_Priority]]),"")</f>
        <v/>
      </c>
    </row>
    <row r="2897" spans="1:41" x14ac:dyDescent="0.25">
      <c r="A2897" s="220" t="s">
        <v>2941</v>
      </c>
      <c r="B2897" s="220" t="s">
        <v>295</v>
      </c>
      <c r="C2897" s="220" t="s">
        <v>2941</v>
      </c>
      <c r="D2897" s="221" t="b">
        <v>0</v>
      </c>
      <c r="E2897" s="220" t="s">
        <v>4796</v>
      </c>
      <c r="F2897" s="220" t="s">
        <v>3556</v>
      </c>
      <c r="G2897" s="220" t="s">
        <v>295</v>
      </c>
      <c r="H2897" s="220" t="s">
        <v>541</v>
      </c>
      <c r="I2897" s="220" t="s">
        <v>4155</v>
      </c>
      <c r="J2897" s="220" t="s">
        <v>2838</v>
      </c>
      <c r="K2897" s="220" t="s">
        <v>4156</v>
      </c>
      <c r="L2897" s="220" t="s">
        <v>2974</v>
      </c>
      <c r="M2897" s="220" t="s">
        <v>4157</v>
      </c>
      <c r="N2897" s="220" t="s">
        <v>295</v>
      </c>
      <c r="O2897" s="220" t="s">
        <v>243</v>
      </c>
      <c r="Q2897" s="220" t="s">
        <v>302</v>
      </c>
      <c r="R2897" s="220" t="s">
        <v>295</v>
      </c>
      <c r="S2897" s="221" t="b">
        <v>1</v>
      </c>
      <c r="V2897" s="222">
        <v>43448</v>
      </c>
      <c r="W2897" s="220" t="s">
        <v>295</v>
      </c>
      <c r="X2897"/>
      <c r="Z2897" s="220" t="s">
        <v>295</v>
      </c>
      <c r="AC2897" s="220" t="s">
        <v>3040</v>
      </c>
      <c r="AE2897" s="220" t="s">
        <v>295</v>
      </c>
      <c r="AF2897" s="220" t="s">
        <v>295</v>
      </c>
      <c r="AG2897" s="220" t="s">
        <v>295</v>
      </c>
      <c r="AH2897" s="222">
        <v>43528</v>
      </c>
      <c r="AI2897" s="220" t="s">
        <v>4931</v>
      </c>
      <c r="AJ2897" s="151" t="str">
        <f t="shared" si="45"/>
        <v>FS</v>
      </c>
      <c r="AK2897" s="151" t="b">
        <f>ISNUMBER(SEARCH("IRT",Table1[[#This Row],[Current_Status]]))</f>
        <v>0</v>
      </c>
      <c r="AL2897" s="152">
        <f>YEAR(Table1[[#This Row],[Project_Initiated]])</f>
        <v>2018</v>
      </c>
      <c r="AM2897" s="87">
        <v>43815</v>
      </c>
      <c r="AN2897" s="87" t="str">
        <f>IF(AND(Table1[[#This Row],[Completed Date]]&gt;="07/01/2019"+0,Table1[[#This Row],[Completed Date]]&lt;="6/30/2020"+0),"FY 19-20",IF(AND(Table1[[#This Row],[Completed Date]]&gt;="07/01/2018"+0,Table1[[#This Row],[Completed Date]]&lt;="6/30/2019"+0),"FY 18-19",""))</f>
        <v>FY 18-19</v>
      </c>
      <c r="AO2897" s="152" t="str">
        <f>IFERROR(FIND("R",Table1[[#This Row],[FS_Priority]]),"")</f>
        <v/>
      </c>
    </row>
    <row r="2898" spans="1:41" x14ac:dyDescent="0.25">
      <c r="A2898" s="220" t="s">
        <v>3068</v>
      </c>
      <c r="B2898" s="220" t="s">
        <v>295</v>
      </c>
      <c r="C2898" s="220" t="s">
        <v>3068</v>
      </c>
      <c r="D2898" s="221" t="b">
        <v>0</v>
      </c>
      <c r="E2898" s="220" t="s">
        <v>151</v>
      </c>
      <c r="F2898" s="220" t="s">
        <v>3483</v>
      </c>
      <c r="G2898" s="220" t="s">
        <v>3069</v>
      </c>
      <c r="H2898" s="220" t="s">
        <v>378</v>
      </c>
      <c r="I2898" s="220" t="s">
        <v>4078</v>
      </c>
      <c r="J2898" s="220" t="s">
        <v>2854</v>
      </c>
      <c r="K2898" s="220" t="s">
        <v>4035</v>
      </c>
      <c r="L2898" s="220" t="s">
        <v>153</v>
      </c>
      <c r="M2898" s="220" t="s">
        <v>4060</v>
      </c>
      <c r="N2898" s="220" t="s">
        <v>4079</v>
      </c>
      <c r="O2898" s="220" t="s">
        <v>263</v>
      </c>
      <c r="Q2898" s="220" t="s">
        <v>3586</v>
      </c>
      <c r="R2898" s="220" t="s">
        <v>3070</v>
      </c>
      <c r="S2898" s="221" t="b">
        <v>0</v>
      </c>
      <c r="V2898" s="222">
        <v>43451</v>
      </c>
      <c r="W2898" s="220" t="s">
        <v>295</v>
      </c>
      <c r="X2898"/>
      <c r="Z2898" s="220" t="s">
        <v>295</v>
      </c>
      <c r="AC2898" s="220" t="s">
        <v>5138</v>
      </c>
      <c r="AD2898" s="223">
        <v>43628</v>
      </c>
      <c r="AE2898" s="220" t="s">
        <v>583</v>
      </c>
      <c r="AF2898" s="220" t="s">
        <v>5139</v>
      </c>
      <c r="AG2898" s="220" t="s">
        <v>2884</v>
      </c>
      <c r="AH2898" s="222">
        <v>43703</v>
      </c>
      <c r="AI2898" s="220" t="s">
        <v>4949</v>
      </c>
      <c r="AJ2898" s="151" t="str">
        <f t="shared" si="45"/>
        <v>FS</v>
      </c>
      <c r="AK2898" s="151" t="b">
        <f>ISNUMBER(SEARCH("IRT",Table1[[#This Row],[Current_Status]]))</f>
        <v>0</v>
      </c>
      <c r="AL2898" s="152">
        <f>YEAR(Table1[[#This Row],[Project_Initiated]])</f>
        <v>2018</v>
      </c>
      <c r="AM2898" s="87">
        <v>43815</v>
      </c>
      <c r="AN2898" s="87" t="str">
        <f>IF(AND(Table1[[#This Row],[Completed Date]]&gt;="07/01/2019"+0,Table1[[#This Row],[Completed Date]]&lt;="6/30/2020"+0),"FY 19-20",IF(AND(Table1[[#This Row],[Completed Date]]&gt;="07/01/2018"+0,Table1[[#This Row],[Completed Date]]&lt;="6/30/2019"+0),"FY 18-19",""))</f>
        <v>FY 19-20</v>
      </c>
      <c r="AO2898" s="152">
        <f>IFERROR(FIND("R",Table1[[#This Row],[FS_Priority]]),"")</f>
        <v>1</v>
      </c>
    </row>
    <row r="2899" spans="1:41" x14ac:dyDescent="0.25">
      <c r="A2899" s="220" t="s">
        <v>3679</v>
      </c>
      <c r="B2899" s="220" t="s">
        <v>295</v>
      </c>
      <c r="C2899" s="220" t="s">
        <v>3679</v>
      </c>
      <c r="D2899" s="221" t="b">
        <v>0</v>
      </c>
      <c r="E2899" s="220" t="s">
        <v>4804</v>
      </c>
      <c r="F2899" s="220" t="s">
        <v>3680</v>
      </c>
      <c r="G2899" s="220" t="s">
        <v>4496</v>
      </c>
      <c r="H2899" s="220" t="s">
        <v>532</v>
      </c>
      <c r="I2899" s="220" t="s">
        <v>3792</v>
      </c>
      <c r="J2899" s="220" t="s">
        <v>2820</v>
      </c>
      <c r="K2899" s="220" t="s">
        <v>3793</v>
      </c>
      <c r="L2899" s="220" t="s">
        <v>332</v>
      </c>
      <c r="M2899" s="220" t="s">
        <v>3797</v>
      </c>
      <c r="N2899" s="220" t="s">
        <v>295</v>
      </c>
      <c r="O2899" s="220" t="s">
        <v>263</v>
      </c>
      <c r="Q2899" s="220" t="s">
        <v>302</v>
      </c>
      <c r="R2899" s="220" t="s">
        <v>295</v>
      </c>
      <c r="S2899" s="221" t="b">
        <v>0</v>
      </c>
      <c r="V2899" s="222">
        <v>43451</v>
      </c>
      <c r="W2899" s="220" t="s">
        <v>295</v>
      </c>
      <c r="X2899"/>
      <c r="Z2899" s="220" t="s">
        <v>295</v>
      </c>
      <c r="AC2899" s="220" t="s">
        <v>5140</v>
      </c>
      <c r="AE2899" s="220" t="s">
        <v>257</v>
      </c>
      <c r="AF2899" s="220" t="s">
        <v>295</v>
      </c>
      <c r="AG2899" s="220" t="s">
        <v>295</v>
      </c>
      <c r="AH2899" s="167"/>
      <c r="AI2899" s="220" t="s">
        <v>4934</v>
      </c>
      <c r="AJ2899" s="151" t="str">
        <f t="shared" si="45"/>
        <v>FS</v>
      </c>
      <c r="AK2899" s="151" t="b">
        <f>ISNUMBER(SEARCH("IRT",Table1[[#This Row],[Current_Status]]))</f>
        <v>0</v>
      </c>
      <c r="AL2899" s="152">
        <f>YEAR(Table1[[#This Row],[Project_Initiated]])</f>
        <v>2018</v>
      </c>
      <c r="AM2899" s="87">
        <v>43815</v>
      </c>
      <c r="AN2899" s="87" t="str">
        <f>IF(AND(Table1[[#This Row],[Completed Date]]&gt;="07/01/2019"+0,Table1[[#This Row],[Completed Date]]&lt;="6/30/2020"+0),"FY 19-20",IF(AND(Table1[[#This Row],[Completed Date]]&gt;="07/01/2018"+0,Table1[[#This Row],[Completed Date]]&lt;="6/30/2019"+0),"FY 18-19",""))</f>
        <v/>
      </c>
      <c r="AO2899" s="152" t="str">
        <f>IFERROR(FIND("R",Table1[[#This Row],[FS_Priority]]),"")</f>
        <v/>
      </c>
    </row>
    <row r="2900" spans="1:41" x14ac:dyDescent="0.25">
      <c r="A2900" s="220" t="s">
        <v>3720</v>
      </c>
      <c r="B2900" s="220" t="s">
        <v>295</v>
      </c>
      <c r="C2900" s="220" t="s">
        <v>3720</v>
      </c>
      <c r="D2900" s="221" t="b">
        <v>0</v>
      </c>
      <c r="E2900" s="220" t="s">
        <v>141</v>
      </c>
      <c r="F2900" s="220" t="s">
        <v>3721</v>
      </c>
      <c r="G2900" s="220" t="s">
        <v>3722</v>
      </c>
      <c r="H2900" s="220" t="s">
        <v>551</v>
      </c>
      <c r="I2900" s="220" t="s">
        <v>4362</v>
      </c>
      <c r="J2900" s="220" t="s">
        <v>2838</v>
      </c>
      <c r="K2900" s="220" t="s">
        <v>3951</v>
      </c>
      <c r="L2900" s="220" t="s">
        <v>381</v>
      </c>
      <c r="M2900" s="220" t="s">
        <v>4363</v>
      </c>
      <c r="N2900" s="220" t="s">
        <v>295</v>
      </c>
      <c r="O2900" s="220" t="s">
        <v>263</v>
      </c>
      <c r="Q2900" s="220" t="s">
        <v>264</v>
      </c>
      <c r="R2900" s="220" t="s">
        <v>320</v>
      </c>
      <c r="S2900" s="221" t="b">
        <v>0</v>
      </c>
      <c r="V2900" s="222">
        <v>43451</v>
      </c>
      <c r="W2900" s="220" t="s">
        <v>295</v>
      </c>
      <c r="X2900"/>
      <c r="Z2900" s="220" t="s">
        <v>295</v>
      </c>
      <c r="AC2900" s="220" t="s">
        <v>4599</v>
      </c>
      <c r="AD2900" s="223">
        <v>43474</v>
      </c>
      <c r="AE2900" s="220" t="s">
        <v>263</v>
      </c>
      <c r="AF2900" s="220" t="s">
        <v>5141</v>
      </c>
      <c r="AG2900" s="220" t="s">
        <v>2884</v>
      </c>
      <c r="AH2900" s="222">
        <v>43724</v>
      </c>
      <c r="AI2900" s="220" t="s">
        <v>4934</v>
      </c>
      <c r="AJ2900" s="151" t="str">
        <f t="shared" si="45"/>
        <v>FS</v>
      </c>
      <c r="AK2900" s="151" t="b">
        <f>ISNUMBER(SEARCH("IRT",Table1[[#This Row],[Current_Status]]))</f>
        <v>0</v>
      </c>
      <c r="AL2900" s="152">
        <f>YEAR(Table1[[#This Row],[Project_Initiated]])</f>
        <v>2018</v>
      </c>
      <c r="AM2900" s="87">
        <v>43815</v>
      </c>
      <c r="AN2900" s="87" t="str">
        <f>IF(AND(Table1[[#This Row],[Completed Date]]&gt;="07/01/2019"+0,Table1[[#This Row],[Completed Date]]&lt;="6/30/2020"+0),"FY 19-20",IF(AND(Table1[[#This Row],[Completed Date]]&gt;="07/01/2018"+0,Table1[[#This Row],[Completed Date]]&lt;="6/30/2019"+0),"FY 18-19",""))</f>
        <v>FY 19-20</v>
      </c>
      <c r="AO2900" s="152" t="str">
        <f>IFERROR(FIND("R",Table1[[#This Row],[FS_Priority]]),"")</f>
        <v/>
      </c>
    </row>
    <row r="2901" spans="1:41" x14ac:dyDescent="0.25">
      <c r="A2901" s="220" t="s">
        <v>3771</v>
      </c>
      <c r="B2901" s="220" t="s">
        <v>295</v>
      </c>
      <c r="C2901" s="220" t="s">
        <v>3771</v>
      </c>
      <c r="D2901" s="221" t="b">
        <v>0</v>
      </c>
      <c r="E2901" s="220" t="s">
        <v>4761</v>
      </c>
      <c r="F2901" s="220" t="s">
        <v>3772</v>
      </c>
      <c r="G2901" s="220" t="s">
        <v>295</v>
      </c>
      <c r="H2901" s="220" t="s">
        <v>2498</v>
      </c>
      <c r="I2901" s="220" t="s">
        <v>3879</v>
      </c>
      <c r="J2901" s="220" t="s">
        <v>2854</v>
      </c>
      <c r="K2901" s="220" t="s">
        <v>4289</v>
      </c>
      <c r="L2901" s="220" t="s">
        <v>523</v>
      </c>
      <c r="M2901" s="220" t="s">
        <v>4291</v>
      </c>
      <c r="N2901" s="220" t="s">
        <v>295</v>
      </c>
      <c r="O2901" s="220" t="s">
        <v>263</v>
      </c>
      <c r="Q2901" s="220" t="s">
        <v>3586</v>
      </c>
      <c r="R2901" s="220" t="s">
        <v>295</v>
      </c>
      <c r="S2901" s="221" t="b">
        <v>0</v>
      </c>
      <c r="V2901" s="222">
        <v>43452</v>
      </c>
      <c r="W2901" s="220" t="s">
        <v>295</v>
      </c>
      <c r="X2901"/>
      <c r="Z2901" s="220" t="s">
        <v>295</v>
      </c>
      <c r="AC2901" s="220" t="s">
        <v>295</v>
      </c>
      <c r="AD2901" s="167"/>
      <c r="AE2901" s="220" t="s">
        <v>257</v>
      </c>
      <c r="AF2901" s="220" t="s">
        <v>295</v>
      </c>
      <c r="AG2901" s="220" t="s">
        <v>295</v>
      </c>
      <c r="AH2901" s="222">
        <v>43683</v>
      </c>
      <c r="AI2901" s="220" t="s">
        <v>4934</v>
      </c>
      <c r="AJ2901" s="151" t="str">
        <f t="shared" si="45"/>
        <v>FS</v>
      </c>
      <c r="AK2901" s="151" t="b">
        <f>ISNUMBER(SEARCH("IRT",Table1[[#This Row],[Current_Status]]))</f>
        <v>0</v>
      </c>
      <c r="AL2901" s="152">
        <f>YEAR(Table1[[#This Row],[Project_Initiated]])</f>
        <v>2018</v>
      </c>
      <c r="AM2901" s="87">
        <v>43815</v>
      </c>
      <c r="AN2901" s="87" t="str">
        <f>IF(AND(Table1[[#This Row],[Completed Date]]&gt;="07/01/2019"+0,Table1[[#This Row],[Completed Date]]&lt;="6/30/2020"+0),"FY 19-20",IF(AND(Table1[[#This Row],[Completed Date]]&gt;="07/01/2018"+0,Table1[[#This Row],[Completed Date]]&lt;="6/30/2019"+0),"FY 18-19",""))</f>
        <v>FY 19-20</v>
      </c>
      <c r="AO2901" s="152">
        <f>IFERROR(FIND("R",Table1[[#This Row],[FS_Priority]]),"")</f>
        <v>1</v>
      </c>
    </row>
    <row r="2902" spans="1:41" x14ac:dyDescent="0.25">
      <c r="A2902" s="220" t="s">
        <v>3059</v>
      </c>
      <c r="B2902" s="220" t="s">
        <v>295</v>
      </c>
      <c r="C2902" s="220" t="s">
        <v>3059</v>
      </c>
      <c r="D2902" s="221" t="b">
        <v>0</v>
      </c>
      <c r="E2902" s="220" t="s">
        <v>141</v>
      </c>
      <c r="F2902" s="220" t="s">
        <v>3737</v>
      </c>
      <c r="G2902" s="220" t="s">
        <v>4457</v>
      </c>
      <c r="H2902" s="220" t="s">
        <v>529</v>
      </c>
      <c r="I2902" s="220" t="s">
        <v>3992</v>
      </c>
      <c r="J2902" s="220" t="s">
        <v>2820</v>
      </c>
      <c r="K2902" s="220" t="s">
        <v>3951</v>
      </c>
      <c r="L2902" s="220" t="s">
        <v>381</v>
      </c>
      <c r="M2902" s="220" t="s">
        <v>3954</v>
      </c>
      <c r="N2902" s="220" t="s">
        <v>295</v>
      </c>
      <c r="O2902" s="220" t="s">
        <v>263</v>
      </c>
      <c r="Q2902" s="220" t="s">
        <v>320</v>
      </c>
      <c r="R2902" s="220" t="s">
        <v>295</v>
      </c>
      <c r="S2902" s="221" t="b">
        <v>0</v>
      </c>
      <c r="V2902" s="222">
        <v>43452</v>
      </c>
      <c r="W2902" s="220" t="s">
        <v>295</v>
      </c>
      <c r="X2902"/>
      <c r="Z2902" s="220" t="s">
        <v>295</v>
      </c>
      <c r="AC2902" s="220" t="s">
        <v>5142</v>
      </c>
      <c r="AD2902" s="223">
        <v>43545</v>
      </c>
      <c r="AE2902" s="220" t="s">
        <v>257</v>
      </c>
      <c r="AF2902" s="220" t="s">
        <v>5143</v>
      </c>
      <c r="AG2902" s="220" t="s">
        <v>2884</v>
      </c>
      <c r="AH2902"/>
      <c r="AI2902" s="220" t="s">
        <v>4934</v>
      </c>
      <c r="AJ2902" s="151" t="str">
        <f t="shared" si="45"/>
        <v>FS</v>
      </c>
      <c r="AK2902" s="151" t="b">
        <f>ISNUMBER(SEARCH("IRT",Table1[[#This Row],[Current_Status]]))</f>
        <v>0</v>
      </c>
      <c r="AL2902" s="152">
        <f>YEAR(Table1[[#This Row],[Project_Initiated]])</f>
        <v>2018</v>
      </c>
      <c r="AM2902" s="87">
        <v>43815</v>
      </c>
      <c r="AN2902" s="87" t="str">
        <f>IF(AND(Table1[[#This Row],[Completed Date]]&gt;="07/01/2019"+0,Table1[[#This Row],[Completed Date]]&lt;="6/30/2020"+0),"FY 19-20",IF(AND(Table1[[#This Row],[Completed Date]]&gt;="07/01/2018"+0,Table1[[#This Row],[Completed Date]]&lt;="6/30/2019"+0),"FY 18-19",""))</f>
        <v/>
      </c>
      <c r="AO2902" s="152" t="str">
        <f>IFERROR(FIND("R",Table1[[#This Row],[FS_Priority]]),"")</f>
        <v/>
      </c>
    </row>
    <row r="2903" spans="1:41" x14ac:dyDescent="0.25">
      <c r="A2903" s="220" t="s">
        <v>2934</v>
      </c>
      <c r="B2903" s="220" t="s">
        <v>295</v>
      </c>
      <c r="C2903" s="220" t="s">
        <v>2934</v>
      </c>
      <c r="D2903" s="221" t="b">
        <v>0</v>
      </c>
      <c r="E2903" s="220" t="s">
        <v>530</v>
      </c>
      <c r="F2903" s="220" t="s">
        <v>3354</v>
      </c>
      <c r="G2903" s="220" t="s">
        <v>295</v>
      </c>
      <c r="H2903" s="220" t="s">
        <v>3873</v>
      </c>
      <c r="I2903" s="220" t="s">
        <v>3945</v>
      </c>
      <c r="J2903" s="220" t="s">
        <v>2838</v>
      </c>
      <c r="K2903" s="220" t="s">
        <v>3932</v>
      </c>
      <c r="L2903" s="220" t="s">
        <v>2778</v>
      </c>
      <c r="M2903" s="220" t="s">
        <v>3946</v>
      </c>
      <c r="N2903" s="220" t="s">
        <v>295</v>
      </c>
      <c r="O2903" s="220" t="s">
        <v>243</v>
      </c>
      <c r="Q2903" s="220" t="s">
        <v>264</v>
      </c>
      <c r="R2903" s="220" t="s">
        <v>295</v>
      </c>
      <c r="S2903" s="221" t="b">
        <v>0</v>
      </c>
      <c r="V2903" s="222">
        <v>43453</v>
      </c>
      <c r="W2903" s="220" t="s">
        <v>295</v>
      </c>
      <c r="X2903"/>
      <c r="Z2903" s="220" t="s">
        <v>295</v>
      </c>
      <c r="AC2903" s="220" t="s">
        <v>3003</v>
      </c>
      <c r="AE2903" s="220" t="s">
        <v>295</v>
      </c>
      <c r="AF2903" s="220" t="s">
        <v>295</v>
      </c>
      <c r="AG2903" s="220" t="s">
        <v>295</v>
      </c>
      <c r="AH2903" s="223">
        <v>43504</v>
      </c>
      <c r="AI2903" s="220" t="s">
        <v>4931</v>
      </c>
      <c r="AJ2903" s="151" t="str">
        <f t="shared" si="45"/>
        <v>FS</v>
      </c>
      <c r="AK2903" s="151" t="b">
        <f>ISNUMBER(SEARCH("IRT",Table1[[#This Row],[Current_Status]]))</f>
        <v>0</v>
      </c>
      <c r="AL2903" s="152">
        <f>YEAR(Table1[[#This Row],[Project_Initiated]])</f>
        <v>2018</v>
      </c>
      <c r="AM2903" s="87">
        <v>43815</v>
      </c>
      <c r="AN2903" s="87" t="str">
        <f>IF(AND(Table1[[#This Row],[Completed Date]]&gt;="07/01/2019"+0,Table1[[#This Row],[Completed Date]]&lt;="6/30/2020"+0),"FY 19-20",IF(AND(Table1[[#This Row],[Completed Date]]&gt;="07/01/2018"+0,Table1[[#This Row],[Completed Date]]&lt;="6/30/2019"+0),"FY 18-19",""))</f>
        <v>FY 18-19</v>
      </c>
      <c r="AO2903" s="152" t="str">
        <f>IFERROR(FIND("R",Table1[[#This Row],[FS_Priority]]),"")</f>
        <v/>
      </c>
    </row>
    <row r="2904" spans="1:41" x14ac:dyDescent="0.25">
      <c r="A2904" s="220" t="s">
        <v>3061</v>
      </c>
      <c r="B2904" s="220" t="s">
        <v>295</v>
      </c>
      <c r="C2904" s="220" t="s">
        <v>3061</v>
      </c>
      <c r="D2904" s="221" t="b">
        <v>0</v>
      </c>
      <c r="E2904" s="220" t="s">
        <v>141</v>
      </c>
      <c r="F2904" s="220" t="s">
        <v>3399</v>
      </c>
      <c r="G2904" s="220" t="s">
        <v>3065</v>
      </c>
      <c r="H2904" s="220" t="s">
        <v>548</v>
      </c>
      <c r="I2904" s="220" t="s">
        <v>3996</v>
      </c>
      <c r="J2904" s="220" t="s">
        <v>2839</v>
      </c>
      <c r="K2904" s="220" t="s">
        <v>3951</v>
      </c>
      <c r="L2904" s="220" t="s">
        <v>381</v>
      </c>
      <c r="M2904" s="220" t="s">
        <v>3986</v>
      </c>
      <c r="N2904" s="220" t="s">
        <v>295</v>
      </c>
      <c r="O2904" s="220" t="s">
        <v>263</v>
      </c>
      <c r="Q2904" s="220" t="s">
        <v>324</v>
      </c>
      <c r="R2904" s="220" t="s">
        <v>3066</v>
      </c>
      <c r="S2904" s="221" t="b">
        <v>1</v>
      </c>
      <c r="V2904" s="222">
        <v>43453</v>
      </c>
      <c r="W2904" s="220" t="s">
        <v>295</v>
      </c>
      <c r="X2904"/>
      <c r="Z2904" s="220" t="s">
        <v>295</v>
      </c>
      <c r="AC2904" s="220" t="s">
        <v>5144</v>
      </c>
      <c r="AD2904" s="223">
        <v>43501</v>
      </c>
      <c r="AE2904" s="220" t="s">
        <v>257</v>
      </c>
      <c r="AF2904" s="220" t="s">
        <v>5145</v>
      </c>
      <c r="AG2904" s="220" t="s">
        <v>2884</v>
      </c>
      <c r="AH2904" s="167"/>
      <c r="AI2904" s="220" t="s">
        <v>4934</v>
      </c>
      <c r="AJ2904" s="151" t="str">
        <f t="shared" si="45"/>
        <v>FS</v>
      </c>
      <c r="AK2904" s="151" t="b">
        <f>ISNUMBER(SEARCH("IRT",Table1[[#This Row],[Current_Status]]))</f>
        <v>0</v>
      </c>
      <c r="AL2904" s="152">
        <f>YEAR(Table1[[#This Row],[Project_Initiated]])</f>
        <v>2018</v>
      </c>
      <c r="AM2904" s="87">
        <v>43815</v>
      </c>
      <c r="AN2904" s="87" t="str">
        <f>IF(AND(Table1[[#This Row],[Completed Date]]&gt;="07/01/2019"+0,Table1[[#This Row],[Completed Date]]&lt;="6/30/2020"+0),"FY 19-20",IF(AND(Table1[[#This Row],[Completed Date]]&gt;="07/01/2018"+0,Table1[[#This Row],[Completed Date]]&lt;="6/30/2019"+0),"FY 18-19",""))</f>
        <v/>
      </c>
      <c r="AO2904" s="152" t="str">
        <f>IFERROR(FIND("R",Table1[[#This Row],[FS_Priority]]),"")</f>
        <v/>
      </c>
    </row>
    <row r="2905" spans="1:41" x14ac:dyDescent="0.25">
      <c r="A2905" s="220" t="s">
        <v>2932</v>
      </c>
      <c r="B2905" s="220" t="s">
        <v>295</v>
      </c>
      <c r="C2905" s="220" t="s">
        <v>2932</v>
      </c>
      <c r="D2905" s="221" t="b">
        <v>0</v>
      </c>
      <c r="E2905" s="220" t="s">
        <v>76</v>
      </c>
      <c r="F2905" s="220" t="s">
        <v>3323</v>
      </c>
      <c r="G2905" s="220" t="s">
        <v>295</v>
      </c>
      <c r="H2905" s="220" t="s">
        <v>1092</v>
      </c>
      <c r="I2905" s="220" t="s">
        <v>3890</v>
      </c>
      <c r="J2905" s="220" t="s">
        <v>2838</v>
      </c>
      <c r="K2905" s="220" t="s">
        <v>3856</v>
      </c>
      <c r="L2905" s="220" t="s">
        <v>77</v>
      </c>
      <c r="M2905" s="220" t="s">
        <v>3859</v>
      </c>
      <c r="N2905" s="220" t="s">
        <v>295</v>
      </c>
      <c r="O2905" s="220" t="s">
        <v>243</v>
      </c>
      <c r="Q2905" s="220" t="s">
        <v>324</v>
      </c>
      <c r="R2905" s="220" t="s">
        <v>295</v>
      </c>
      <c r="S2905" s="221" t="b">
        <v>0</v>
      </c>
      <c r="V2905" s="222">
        <v>43454</v>
      </c>
      <c r="W2905" s="220" t="s">
        <v>295</v>
      </c>
      <c r="X2905"/>
      <c r="Z2905" s="220" t="s">
        <v>295</v>
      </c>
      <c r="AC2905" s="220" t="s">
        <v>3040</v>
      </c>
      <c r="AD2905" s="167"/>
      <c r="AE2905" s="220" t="s">
        <v>295</v>
      </c>
      <c r="AF2905" s="220" t="s">
        <v>295</v>
      </c>
      <c r="AG2905" s="220" t="s">
        <v>295</v>
      </c>
      <c r="AH2905" s="223">
        <v>43528</v>
      </c>
      <c r="AI2905" s="220" t="s">
        <v>4931</v>
      </c>
      <c r="AJ2905" s="151" t="str">
        <f t="shared" si="45"/>
        <v>FS</v>
      </c>
      <c r="AK2905" s="151" t="b">
        <f>ISNUMBER(SEARCH("IRT",Table1[[#This Row],[Current_Status]]))</f>
        <v>0</v>
      </c>
      <c r="AL2905" s="152">
        <f>YEAR(Table1[[#This Row],[Project_Initiated]])</f>
        <v>2018</v>
      </c>
      <c r="AM2905" s="87">
        <v>43815</v>
      </c>
      <c r="AN2905" s="87" t="str">
        <f>IF(AND(Table1[[#This Row],[Completed Date]]&gt;="07/01/2019"+0,Table1[[#This Row],[Completed Date]]&lt;="6/30/2020"+0),"FY 19-20",IF(AND(Table1[[#This Row],[Completed Date]]&gt;="07/01/2018"+0,Table1[[#This Row],[Completed Date]]&lt;="6/30/2019"+0),"FY 18-19",""))</f>
        <v>FY 18-19</v>
      </c>
      <c r="AO2905" s="152" t="str">
        <f>IFERROR(FIND("R",Table1[[#This Row],[FS_Priority]]),"")</f>
        <v/>
      </c>
    </row>
    <row r="2906" spans="1:41" x14ac:dyDescent="0.25">
      <c r="A2906" s="220" t="s">
        <v>2944</v>
      </c>
      <c r="B2906" s="220" t="s">
        <v>295</v>
      </c>
      <c r="C2906" s="220" t="s">
        <v>2944</v>
      </c>
      <c r="D2906" s="221" t="b">
        <v>0</v>
      </c>
      <c r="E2906" s="220" t="s">
        <v>4804</v>
      </c>
      <c r="F2906" s="220" t="s">
        <v>3584</v>
      </c>
      <c r="G2906" s="220" t="s">
        <v>295</v>
      </c>
      <c r="H2906" s="220" t="s">
        <v>75</v>
      </c>
      <c r="I2906" s="220" t="s">
        <v>4191</v>
      </c>
      <c r="J2906" s="220" t="s">
        <v>2838</v>
      </c>
      <c r="K2906" s="220" t="s">
        <v>3793</v>
      </c>
      <c r="L2906" s="220" t="s">
        <v>332</v>
      </c>
      <c r="M2906" s="220" t="s">
        <v>4192</v>
      </c>
      <c r="N2906" s="220" t="s">
        <v>295</v>
      </c>
      <c r="O2906" s="220" t="s">
        <v>243</v>
      </c>
      <c r="Q2906" s="220" t="s">
        <v>264</v>
      </c>
      <c r="R2906" s="220" t="s">
        <v>295</v>
      </c>
      <c r="S2906" s="221" t="b">
        <v>0</v>
      </c>
      <c r="V2906" s="222">
        <v>43454</v>
      </c>
      <c r="W2906" s="220" t="s">
        <v>295</v>
      </c>
      <c r="X2906"/>
      <c r="Z2906" s="220" t="s">
        <v>295</v>
      </c>
      <c r="AC2906" s="220" t="s">
        <v>3040</v>
      </c>
      <c r="AE2906" s="220" t="s">
        <v>295</v>
      </c>
      <c r="AF2906" s="220" t="s">
        <v>295</v>
      </c>
      <c r="AG2906" s="220" t="s">
        <v>295</v>
      </c>
      <c r="AH2906" s="222">
        <v>43528</v>
      </c>
      <c r="AI2906" s="220" t="s">
        <v>4931</v>
      </c>
      <c r="AJ2906" s="151" t="str">
        <f t="shared" si="45"/>
        <v>FS</v>
      </c>
      <c r="AK2906" s="151" t="b">
        <f>ISNUMBER(SEARCH("IRT",Table1[[#This Row],[Current_Status]]))</f>
        <v>0</v>
      </c>
      <c r="AL2906" s="152">
        <f>YEAR(Table1[[#This Row],[Project_Initiated]])</f>
        <v>2018</v>
      </c>
      <c r="AM2906" s="87">
        <v>43815</v>
      </c>
      <c r="AN2906" s="87" t="str">
        <f>IF(AND(Table1[[#This Row],[Completed Date]]&gt;="07/01/2019"+0,Table1[[#This Row],[Completed Date]]&lt;="6/30/2020"+0),"FY 19-20",IF(AND(Table1[[#This Row],[Completed Date]]&gt;="07/01/2018"+0,Table1[[#This Row],[Completed Date]]&lt;="6/30/2019"+0),"FY 18-19",""))</f>
        <v>FY 18-19</v>
      </c>
      <c r="AO2906" s="152" t="str">
        <f>IFERROR(FIND("R",Table1[[#This Row],[FS_Priority]]),"")</f>
        <v/>
      </c>
    </row>
    <row r="2907" spans="1:41" x14ac:dyDescent="0.25">
      <c r="A2907" s="220" t="s">
        <v>4544</v>
      </c>
      <c r="B2907" s="220" t="s">
        <v>295</v>
      </c>
      <c r="C2907" s="220" t="s">
        <v>4544</v>
      </c>
      <c r="D2907" s="221" t="b">
        <v>0</v>
      </c>
      <c r="E2907" s="220" t="s">
        <v>76</v>
      </c>
      <c r="F2907" s="220" t="s">
        <v>4600</v>
      </c>
      <c r="G2907" s="220" t="s">
        <v>5062</v>
      </c>
      <c r="H2907" s="220" t="s">
        <v>1092</v>
      </c>
      <c r="I2907" s="220" t="s">
        <v>4601</v>
      </c>
      <c r="J2907" s="220" t="s">
        <v>2852</v>
      </c>
      <c r="K2907" s="220" t="s">
        <v>3856</v>
      </c>
      <c r="L2907" s="220" t="s">
        <v>77</v>
      </c>
      <c r="M2907" s="220" t="s">
        <v>3859</v>
      </c>
      <c r="N2907" s="220" t="s">
        <v>295</v>
      </c>
      <c r="O2907" s="220" t="s">
        <v>263</v>
      </c>
      <c r="Q2907" s="220" t="s">
        <v>3588</v>
      </c>
      <c r="R2907" s="220" t="s">
        <v>295</v>
      </c>
      <c r="S2907" s="221" t="b">
        <v>0</v>
      </c>
      <c r="V2907" s="222">
        <v>43468</v>
      </c>
      <c r="W2907" s="220" t="s">
        <v>295</v>
      </c>
      <c r="X2907"/>
      <c r="Z2907" s="220" t="s">
        <v>295</v>
      </c>
      <c r="AC2907" s="220" t="s">
        <v>295</v>
      </c>
      <c r="AD2907" s="222">
        <v>43726</v>
      </c>
      <c r="AE2907" s="220" t="s">
        <v>583</v>
      </c>
      <c r="AF2907" s="220" t="s">
        <v>5146</v>
      </c>
      <c r="AG2907" s="220" t="s">
        <v>2884</v>
      </c>
      <c r="AH2907"/>
      <c r="AI2907" s="220" t="s">
        <v>4787</v>
      </c>
      <c r="AJ2907" s="151" t="str">
        <f t="shared" si="45"/>
        <v>FS</v>
      </c>
      <c r="AK2907" s="151" t="b">
        <f>ISNUMBER(SEARCH("IRT",Table1[[#This Row],[Current_Status]]))</f>
        <v>0</v>
      </c>
      <c r="AL2907" s="152">
        <f>YEAR(Table1[[#This Row],[Project_Initiated]])</f>
        <v>2019</v>
      </c>
      <c r="AM2907" s="87">
        <v>43815</v>
      </c>
      <c r="AN2907" s="87" t="str">
        <f>IF(AND(Table1[[#This Row],[Completed Date]]&gt;="07/01/2019"+0,Table1[[#This Row],[Completed Date]]&lt;="6/30/2020"+0),"FY 19-20",IF(AND(Table1[[#This Row],[Completed Date]]&gt;="07/01/2018"+0,Table1[[#This Row],[Completed Date]]&lt;="6/30/2019"+0),"FY 18-19",""))</f>
        <v/>
      </c>
      <c r="AO2907" s="152">
        <f>IFERROR(FIND("R",Table1[[#This Row],[FS_Priority]]),"")</f>
        <v>1</v>
      </c>
    </row>
    <row r="2908" spans="1:41" x14ac:dyDescent="0.25">
      <c r="A2908" s="220" t="s">
        <v>2939</v>
      </c>
      <c r="B2908" s="220" t="s">
        <v>295</v>
      </c>
      <c r="C2908" s="220" t="s">
        <v>2939</v>
      </c>
      <c r="D2908" s="221" t="b">
        <v>0</v>
      </c>
      <c r="E2908" s="220" t="s">
        <v>2823</v>
      </c>
      <c r="F2908" s="220" t="s">
        <v>3553</v>
      </c>
      <c r="G2908" s="220" t="s">
        <v>295</v>
      </c>
      <c r="H2908" s="220" t="s">
        <v>531</v>
      </c>
      <c r="I2908" s="220" t="s">
        <v>4142</v>
      </c>
      <c r="J2908" s="220" t="s">
        <v>2854</v>
      </c>
      <c r="K2908" s="220" t="s">
        <v>4143</v>
      </c>
      <c r="L2908" s="220" t="s">
        <v>2807</v>
      </c>
      <c r="M2908" s="220" t="s">
        <v>3936</v>
      </c>
      <c r="N2908" s="220" t="s">
        <v>295</v>
      </c>
      <c r="O2908" s="220" t="s">
        <v>295</v>
      </c>
      <c r="Q2908" s="220" t="s">
        <v>372</v>
      </c>
      <c r="R2908" s="220" t="s">
        <v>295</v>
      </c>
      <c r="S2908" s="221" t="b">
        <v>0</v>
      </c>
      <c r="V2908" s="222">
        <v>43468</v>
      </c>
      <c r="W2908" s="220" t="s">
        <v>295</v>
      </c>
      <c r="X2908"/>
      <c r="Z2908" s="220" t="s">
        <v>295</v>
      </c>
      <c r="AC2908" s="220" t="s">
        <v>295</v>
      </c>
      <c r="AE2908" s="220" t="s">
        <v>583</v>
      </c>
      <c r="AF2908" s="220" t="s">
        <v>295</v>
      </c>
      <c r="AG2908" s="220" t="s">
        <v>624</v>
      </c>
      <c r="AH2908" s="222">
        <v>43487</v>
      </c>
      <c r="AI2908" s="220" t="s">
        <v>4931</v>
      </c>
      <c r="AJ2908" s="151" t="str">
        <f t="shared" si="45"/>
        <v>FS</v>
      </c>
      <c r="AK2908" s="151" t="b">
        <f>ISNUMBER(SEARCH("IRT",Table1[[#This Row],[Current_Status]]))</f>
        <v>0</v>
      </c>
      <c r="AL2908" s="152">
        <f>YEAR(Table1[[#This Row],[Project_Initiated]])</f>
        <v>2019</v>
      </c>
      <c r="AM2908" s="87">
        <v>43815</v>
      </c>
      <c r="AN2908" s="87" t="str">
        <f>IF(AND(Table1[[#This Row],[Completed Date]]&gt;="07/01/2019"+0,Table1[[#This Row],[Completed Date]]&lt;="6/30/2020"+0),"FY 19-20",IF(AND(Table1[[#This Row],[Completed Date]]&gt;="07/01/2018"+0,Table1[[#This Row],[Completed Date]]&lt;="6/30/2019"+0),"FY 18-19",""))</f>
        <v>FY 18-19</v>
      </c>
      <c r="AO2908" s="152" t="str">
        <f>IFERROR(FIND("R",Table1[[#This Row],[FS_Priority]]),"")</f>
        <v/>
      </c>
    </row>
    <row r="2909" spans="1:41" x14ac:dyDescent="0.25">
      <c r="A2909" s="220" t="s">
        <v>2936</v>
      </c>
      <c r="B2909" s="220" t="s">
        <v>295</v>
      </c>
      <c r="C2909" s="220" t="s">
        <v>2936</v>
      </c>
      <c r="D2909" s="221" t="b">
        <v>0</v>
      </c>
      <c r="E2909" s="220" t="s">
        <v>141</v>
      </c>
      <c r="F2909" s="220" t="s">
        <v>3435</v>
      </c>
      <c r="G2909" s="220" t="s">
        <v>3053</v>
      </c>
      <c r="H2909" s="220" t="s">
        <v>559</v>
      </c>
      <c r="I2909" s="220" t="s">
        <v>296</v>
      </c>
      <c r="J2909" s="220" t="s">
        <v>2838</v>
      </c>
      <c r="K2909" s="220" t="s">
        <v>3951</v>
      </c>
      <c r="L2909" s="220" t="s">
        <v>381</v>
      </c>
      <c r="M2909" s="220" t="s">
        <v>4024</v>
      </c>
      <c r="N2909" s="220" t="s">
        <v>295</v>
      </c>
      <c r="O2909" s="220" t="s">
        <v>243</v>
      </c>
      <c r="Q2909" s="220" t="s">
        <v>152</v>
      </c>
      <c r="R2909" s="220" t="s">
        <v>295</v>
      </c>
      <c r="S2909" s="221" t="b">
        <v>0</v>
      </c>
      <c r="V2909" s="222">
        <v>43468</v>
      </c>
      <c r="W2909" s="220" t="s">
        <v>295</v>
      </c>
      <c r="X2909"/>
      <c r="Z2909" s="220" t="s">
        <v>295</v>
      </c>
      <c r="AC2909" s="220" t="s">
        <v>4458</v>
      </c>
      <c r="AD2909" s="167"/>
      <c r="AE2909" s="220" t="s">
        <v>295</v>
      </c>
      <c r="AF2909" s="220" t="s">
        <v>295</v>
      </c>
      <c r="AG2909" s="220" t="s">
        <v>295</v>
      </c>
      <c r="AH2909" s="222">
        <v>43672</v>
      </c>
      <c r="AI2909" s="220" t="s">
        <v>4931</v>
      </c>
      <c r="AJ2909" s="151" t="str">
        <f t="shared" si="45"/>
        <v>FS</v>
      </c>
      <c r="AK2909" s="151" t="b">
        <f>ISNUMBER(SEARCH("IRT",Table1[[#This Row],[Current_Status]]))</f>
        <v>0</v>
      </c>
      <c r="AL2909" s="152">
        <f>YEAR(Table1[[#This Row],[Project_Initiated]])</f>
        <v>2019</v>
      </c>
      <c r="AM2909" s="87">
        <v>43815</v>
      </c>
      <c r="AN2909" s="87" t="str">
        <f>IF(AND(Table1[[#This Row],[Completed Date]]&gt;="07/01/2019"+0,Table1[[#This Row],[Completed Date]]&lt;="6/30/2020"+0),"FY 19-20",IF(AND(Table1[[#This Row],[Completed Date]]&gt;="07/01/2018"+0,Table1[[#This Row],[Completed Date]]&lt;="6/30/2019"+0),"FY 18-19",""))</f>
        <v>FY 19-20</v>
      </c>
      <c r="AO2909" s="152" t="str">
        <f>IFERROR(FIND("R",Table1[[#This Row],[FS_Priority]]),"")</f>
        <v/>
      </c>
    </row>
    <row r="2910" spans="1:41" x14ac:dyDescent="0.25">
      <c r="A2910" s="220" t="s">
        <v>3241</v>
      </c>
      <c r="B2910" s="220" t="s">
        <v>295</v>
      </c>
      <c r="C2910" s="220" t="s">
        <v>3241</v>
      </c>
      <c r="D2910" s="221" t="b">
        <v>0</v>
      </c>
      <c r="E2910" s="220" t="s">
        <v>4818</v>
      </c>
      <c r="F2910" s="220" t="s">
        <v>3641</v>
      </c>
      <c r="G2910" s="220" t="s">
        <v>295</v>
      </c>
      <c r="H2910" s="220" t="s">
        <v>531</v>
      </c>
      <c r="I2910" s="220" t="s">
        <v>4350</v>
      </c>
      <c r="J2910" s="220" t="s">
        <v>2854</v>
      </c>
      <c r="K2910" s="220" t="s">
        <v>4268</v>
      </c>
      <c r="L2910" s="220" t="s">
        <v>521</v>
      </c>
      <c r="M2910" s="220" t="s">
        <v>4351</v>
      </c>
      <c r="N2910" s="220" t="s">
        <v>295</v>
      </c>
      <c r="O2910" s="220" t="s">
        <v>243</v>
      </c>
      <c r="Q2910" s="220" t="s">
        <v>302</v>
      </c>
      <c r="R2910" s="220" t="s">
        <v>295</v>
      </c>
      <c r="S2910" s="221" t="b">
        <v>0</v>
      </c>
      <c r="V2910" s="222">
        <v>43469</v>
      </c>
      <c r="W2910" s="220" t="s">
        <v>295</v>
      </c>
      <c r="X2910"/>
      <c r="Z2910" s="220" t="s">
        <v>295</v>
      </c>
      <c r="AC2910" s="220" t="s">
        <v>4459</v>
      </c>
      <c r="AE2910" s="220" t="s">
        <v>295</v>
      </c>
      <c r="AF2910" s="220" t="s">
        <v>295</v>
      </c>
      <c r="AG2910" s="220" t="s">
        <v>295</v>
      </c>
      <c r="AH2910" s="222">
        <v>43640</v>
      </c>
      <c r="AI2910" s="220" t="s">
        <v>4934</v>
      </c>
      <c r="AJ2910" s="151" t="str">
        <f t="shared" si="45"/>
        <v>FS</v>
      </c>
      <c r="AK2910" s="151" t="b">
        <f>ISNUMBER(SEARCH("IRT",Table1[[#This Row],[Current_Status]]))</f>
        <v>0</v>
      </c>
      <c r="AL2910" s="152">
        <f>YEAR(Table1[[#This Row],[Project_Initiated]])</f>
        <v>2019</v>
      </c>
      <c r="AM2910" s="87">
        <v>43815</v>
      </c>
      <c r="AN2910" s="87" t="str">
        <f>IF(AND(Table1[[#This Row],[Completed Date]]&gt;="07/01/2019"+0,Table1[[#This Row],[Completed Date]]&lt;="6/30/2020"+0),"FY 19-20",IF(AND(Table1[[#This Row],[Completed Date]]&gt;="07/01/2018"+0,Table1[[#This Row],[Completed Date]]&lt;="6/30/2019"+0),"FY 18-19",""))</f>
        <v>FY 18-19</v>
      </c>
      <c r="AO2910" s="152" t="str">
        <f>IFERROR(FIND("R",Table1[[#This Row],[FS_Priority]]),"")</f>
        <v/>
      </c>
    </row>
    <row r="2911" spans="1:41" x14ac:dyDescent="0.25">
      <c r="A2911" s="220" t="s">
        <v>3766</v>
      </c>
      <c r="B2911" s="220" t="s">
        <v>295</v>
      </c>
      <c r="C2911" s="220" t="s">
        <v>3766</v>
      </c>
      <c r="D2911" s="221" t="b">
        <v>0</v>
      </c>
      <c r="E2911" s="220" t="s">
        <v>189</v>
      </c>
      <c r="F2911" s="220" t="s">
        <v>3767</v>
      </c>
      <c r="G2911" s="220" t="s">
        <v>4494</v>
      </c>
      <c r="H2911" s="220" t="s">
        <v>543</v>
      </c>
      <c r="I2911" s="220" t="s">
        <v>4166</v>
      </c>
      <c r="J2911" s="220" t="s">
        <v>2865</v>
      </c>
      <c r="K2911" s="220" t="s">
        <v>4164</v>
      </c>
      <c r="L2911" s="220" t="s">
        <v>487</v>
      </c>
      <c r="M2911" s="220" t="s">
        <v>5147</v>
      </c>
      <c r="N2911" s="220" t="s">
        <v>295</v>
      </c>
      <c r="O2911" s="220" t="s">
        <v>263</v>
      </c>
      <c r="Q2911" s="220" t="s">
        <v>3586</v>
      </c>
      <c r="R2911" s="220" t="s">
        <v>295</v>
      </c>
      <c r="S2911" s="221" t="b">
        <v>0</v>
      </c>
      <c r="V2911" s="222">
        <v>43472</v>
      </c>
      <c r="W2911" s="220" t="s">
        <v>295</v>
      </c>
      <c r="X2911"/>
      <c r="Z2911" s="220" t="s">
        <v>295</v>
      </c>
      <c r="AC2911" s="220" t="s">
        <v>5148</v>
      </c>
      <c r="AE2911" s="220" t="s">
        <v>257</v>
      </c>
      <c r="AF2911" s="220" t="s">
        <v>295</v>
      </c>
      <c r="AG2911" s="220" t="s">
        <v>295</v>
      </c>
      <c r="AH2911" s="167"/>
      <c r="AI2911" s="220" t="s">
        <v>4934</v>
      </c>
      <c r="AJ2911" s="151" t="str">
        <f t="shared" si="45"/>
        <v>FS</v>
      </c>
      <c r="AK2911" s="151" t="b">
        <f>ISNUMBER(SEARCH("IRT",Table1[[#This Row],[Current_Status]]))</f>
        <v>0</v>
      </c>
      <c r="AL2911" s="152">
        <f>YEAR(Table1[[#This Row],[Project_Initiated]])</f>
        <v>2019</v>
      </c>
      <c r="AM2911" s="87">
        <v>43815</v>
      </c>
      <c r="AN2911" s="87" t="str">
        <f>IF(AND(Table1[[#This Row],[Completed Date]]&gt;="07/01/2019"+0,Table1[[#This Row],[Completed Date]]&lt;="6/30/2020"+0),"FY 19-20",IF(AND(Table1[[#This Row],[Completed Date]]&gt;="07/01/2018"+0,Table1[[#This Row],[Completed Date]]&lt;="6/30/2019"+0),"FY 18-19",""))</f>
        <v/>
      </c>
      <c r="AO2911" s="152">
        <f>IFERROR(FIND("R",Table1[[#This Row],[FS_Priority]]),"")</f>
        <v>1</v>
      </c>
    </row>
    <row r="2912" spans="1:41" x14ac:dyDescent="0.25">
      <c r="A2912" s="220" t="s">
        <v>3729</v>
      </c>
      <c r="B2912" s="220" t="s">
        <v>295</v>
      </c>
      <c r="C2912" s="220" t="s">
        <v>3729</v>
      </c>
      <c r="D2912" s="221" t="b">
        <v>0</v>
      </c>
      <c r="E2912" s="220" t="s">
        <v>2977</v>
      </c>
      <c r="F2912" s="220" t="s">
        <v>3730</v>
      </c>
      <c r="G2912" s="220" t="s">
        <v>4374</v>
      </c>
      <c r="H2912" s="220" t="s">
        <v>3873</v>
      </c>
      <c r="I2912" s="220" t="s">
        <v>4375</v>
      </c>
      <c r="J2912" s="220" t="s">
        <v>2838</v>
      </c>
      <c r="K2912" s="220" t="s">
        <v>4158</v>
      </c>
      <c r="L2912" s="220" t="s">
        <v>2978</v>
      </c>
      <c r="M2912" s="220" t="s">
        <v>4372</v>
      </c>
      <c r="N2912" s="220" t="s">
        <v>4376</v>
      </c>
      <c r="O2912" s="220" t="s">
        <v>243</v>
      </c>
      <c r="Q2912" s="220" t="s">
        <v>320</v>
      </c>
      <c r="R2912" s="220" t="s">
        <v>295</v>
      </c>
      <c r="S2912" s="221" t="b">
        <v>0</v>
      </c>
      <c r="V2912" s="222">
        <v>43472</v>
      </c>
      <c r="W2912" s="220" t="s">
        <v>295</v>
      </c>
      <c r="X2912"/>
      <c r="Z2912" s="220" t="s">
        <v>295</v>
      </c>
      <c r="AC2912" s="220" t="s">
        <v>4424</v>
      </c>
      <c r="AE2912" s="220" t="s">
        <v>243</v>
      </c>
      <c r="AF2912" s="220" t="s">
        <v>295</v>
      </c>
      <c r="AG2912" s="220" t="s">
        <v>295</v>
      </c>
      <c r="AH2912" s="222">
        <v>43668</v>
      </c>
      <c r="AI2912" s="220" t="s">
        <v>4934</v>
      </c>
      <c r="AJ2912" s="151" t="str">
        <f t="shared" si="45"/>
        <v>FS</v>
      </c>
      <c r="AK2912" s="151" t="b">
        <f>ISNUMBER(SEARCH("IRT",Table1[[#This Row],[Current_Status]]))</f>
        <v>0</v>
      </c>
      <c r="AL2912" s="152">
        <f>YEAR(Table1[[#This Row],[Project_Initiated]])</f>
        <v>2019</v>
      </c>
      <c r="AM2912" s="87">
        <v>43815</v>
      </c>
      <c r="AN2912" s="87" t="str">
        <f>IF(AND(Table1[[#This Row],[Completed Date]]&gt;="07/01/2019"+0,Table1[[#This Row],[Completed Date]]&lt;="6/30/2020"+0),"FY 19-20",IF(AND(Table1[[#This Row],[Completed Date]]&gt;="07/01/2018"+0,Table1[[#This Row],[Completed Date]]&lt;="6/30/2019"+0),"FY 18-19",""))</f>
        <v>FY 19-20</v>
      </c>
      <c r="AO2912" s="152" t="str">
        <f>IFERROR(FIND("R",Table1[[#This Row],[FS_Priority]]),"")</f>
        <v/>
      </c>
    </row>
    <row r="2913" spans="1:41" x14ac:dyDescent="0.25">
      <c r="A2913" s="220" t="s">
        <v>5109</v>
      </c>
      <c r="B2913" s="220" t="s">
        <v>295</v>
      </c>
      <c r="C2913" s="220" t="s">
        <v>5109</v>
      </c>
      <c r="D2913" s="221" t="b">
        <v>0</v>
      </c>
      <c r="E2913" s="220" t="s">
        <v>76</v>
      </c>
      <c r="F2913" s="220" t="s">
        <v>5149</v>
      </c>
      <c r="G2913" s="220" t="s">
        <v>5150</v>
      </c>
      <c r="H2913" s="220" t="s">
        <v>369</v>
      </c>
      <c r="I2913" s="220" t="s">
        <v>5151</v>
      </c>
      <c r="J2913" s="220" t="s">
        <v>2851</v>
      </c>
      <c r="K2913" s="220" t="s">
        <v>3856</v>
      </c>
      <c r="L2913" s="220" t="s">
        <v>77</v>
      </c>
      <c r="M2913" s="220" t="s">
        <v>3859</v>
      </c>
      <c r="N2913" s="220" t="s">
        <v>295</v>
      </c>
      <c r="O2913" s="220" t="s">
        <v>263</v>
      </c>
      <c r="Q2913" s="220" t="s">
        <v>307</v>
      </c>
      <c r="R2913" s="220" t="s">
        <v>295</v>
      </c>
      <c r="S2913" s="221" t="b">
        <v>0</v>
      </c>
      <c r="V2913" s="222">
        <v>43300</v>
      </c>
      <c r="W2913" s="220" t="s">
        <v>295</v>
      </c>
      <c r="X2913"/>
      <c r="Z2913" s="220" t="s">
        <v>295</v>
      </c>
      <c r="AC2913" s="220" t="s">
        <v>5152</v>
      </c>
      <c r="AD2913" s="223">
        <v>43398</v>
      </c>
      <c r="AE2913" s="220" t="s">
        <v>583</v>
      </c>
      <c r="AF2913" s="220" t="s">
        <v>295</v>
      </c>
      <c r="AG2913" s="220" t="s">
        <v>2884</v>
      </c>
      <c r="AH2913" s="222">
        <v>43510</v>
      </c>
      <c r="AI2913" s="220" t="s">
        <v>4932</v>
      </c>
      <c r="AJ2913" s="151" t="str">
        <f t="shared" si="45"/>
        <v>FS</v>
      </c>
      <c r="AK2913" s="151" t="b">
        <f>ISNUMBER(SEARCH("IRT",Table1[[#This Row],[Current_Status]]))</f>
        <v>0</v>
      </c>
      <c r="AL2913" s="152">
        <f>YEAR(Table1[[#This Row],[Project_Initiated]])</f>
        <v>2018</v>
      </c>
      <c r="AM2913" s="87">
        <v>43815</v>
      </c>
      <c r="AN2913" s="87" t="str">
        <f>IF(AND(Table1[[#This Row],[Completed Date]]&gt;="07/01/2019"+0,Table1[[#This Row],[Completed Date]]&lt;="6/30/2020"+0),"FY 19-20",IF(AND(Table1[[#This Row],[Completed Date]]&gt;="07/01/2018"+0,Table1[[#This Row],[Completed Date]]&lt;="6/30/2019"+0),"FY 18-19",""))</f>
        <v>FY 18-19</v>
      </c>
      <c r="AO2913" s="152" t="str">
        <f>IFERROR(FIND("R",Table1[[#This Row],[FS_Priority]]),"")</f>
        <v/>
      </c>
    </row>
    <row r="2914" spans="1:41" x14ac:dyDescent="0.25">
      <c r="A2914" s="220" t="s">
        <v>3063</v>
      </c>
      <c r="B2914" s="220" t="s">
        <v>295</v>
      </c>
      <c r="C2914" s="220" t="s">
        <v>3063</v>
      </c>
      <c r="D2914" s="221" t="b">
        <v>0</v>
      </c>
      <c r="E2914" s="220" t="s">
        <v>151</v>
      </c>
      <c r="F2914" s="220" t="s">
        <v>3487</v>
      </c>
      <c r="G2914" s="220" t="s">
        <v>4082</v>
      </c>
      <c r="H2914" s="220" t="s">
        <v>481</v>
      </c>
      <c r="I2914" s="220" t="s">
        <v>295</v>
      </c>
      <c r="J2914" s="220" t="s">
        <v>2851</v>
      </c>
      <c r="K2914" s="220" t="s">
        <v>4035</v>
      </c>
      <c r="L2914" s="220" t="s">
        <v>153</v>
      </c>
      <c r="M2914" s="220" t="s">
        <v>4041</v>
      </c>
      <c r="N2914" s="220" t="s">
        <v>295</v>
      </c>
      <c r="O2914" s="220" t="s">
        <v>263</v>
      </c>
      <c r="Q2914" s="220" t="s">
        <v>3072</v>
      </c>
      <c r="R2914" s="220" t="s">
        <v>295</v>
      </c>
      <c r="S2914" s="221" t="b">
        <v>0</v>
      </c>
      <c r="V2914" s="222">
        <v>43473</v>
      </c>
      <c r="W2914" s="220" t="s">
        <v>295</v>
      </c>
      <c r="X2914"/>
      <c r="Z2914" s="220" t="s">
        <v>295</v>
      </c>
      <c r="AC2914" s="220" t="s">
        <v>295</v>
      </c>
      <c r="AD2914" s="167"/>
      <c r="AE2914" s="220" t="s">
        <v>583</v>
      </c>
      <c r="AF2914" s="220" t="s">
        <v>5153</v>
      </c>
      <c r="AG2914" s="220" t="s">
        <v>295</v>
      </c>
      <c r="AH2914" s="222">
        <v>43529</v>
      </c>
      <c r="AI2914" s="220" t="s">
        <v>4934</v>
      </c>
      <c r="AJ2914" s="151" t="str">
        <f t="shared" si="45"/>
        <v>FS</v>
      </c>
      <c r="AK2914" s="151" t="b">
        <f>ISNUMBER(SEARCH("IRT",Table1[[#This Row],[Current_Status]]))</f>
        <v>0</v>
      </c>
      <c r="AL2914" s="152">
        <f>YEAR(Table1[[#This Row],[Project_Initiated]])</f>
        <v>2019</v>
      </c>
      <c r="AM2914" s="87">
        <v>43815</v>
      </c>
      <c r="AN2914" s="87" t="str">
        <f>IF(AND(Table1[[#This Row],[Completed Date]]&gt;="07/01/2019"+0,Table1[[#This Row],[Completed Date]]&lt;="6/30/2020"+0),"FY 19-20",IF(AND(Table1[[#This Row],[Completed Date]]&gt;="07/01/2018"+0,Table1[[#This Row],[Completed Date]]&lt;="6/30/2019"+0),"FY 18-19",""))</f>
        <v>FY 18-19</v>
      </c>
      <c r="AO2914" s="152" t="str">
        <f>IFERROR(FIND("R",Table1[[#This Row],[FS_Priority]]),"")</f>
        <v/>
      </c>
    </row>
    <row r="2915" spans="1:41" x14ac:dyDescent="0.25">
      <c r="A2915" s="220" t="s">
        <v>2949</v>
      </c>
      <c r="B2915" s="220" t="s">
        <v>295</v>
      </c>
      <c r="C2915" s="220" t="s">
        <v>2949</v>
      </c>
      <c r="D2915" s="221" t="b">
        <v>0</v>
      </c>
      <c r="E2915" s="220" t="s">
        <v>215</v>
      </c>
      <c r="F2915" s="220" t="s">
        <v>3630</v>
      </c>
      <c r="G2915" s="220" t="s">
        <v>295</v>
      </c>
      <c r="H2915" s="220" t="s">
        <v>558</v>
      </c>
      <c r="I2915" s="220" t="s">
        <v>4258</v>
      </c>
      <c r="J2915" s="220" t="s">
        <v>2838</v>
      </c>
      <c r="K2915" s="220" t="s">
        <v>4842</v>
      </c>
      <c r="L2915" s="220" t="s">
        <v>518</v>
      </c>
      <c r="M2915" s="220" t="s">
        <v>4259</v>
      </c>
      <c r="N2915" s="220" t="s">
        <v>295</v>
      </c>
      <c r="O2915" s="220" t="s">
        <v>243</v>
      </c>
      <c r="Q2915" s="220" t="s">
        <v>302</v>
      </c>
      <c r="R2915" s="220" t="s">
        <v>295</v>
      </c>
      <c r="S2915" s="221" t="b">
        <v>0</v>
      </c>
      <c r="V2915" s="222">
        <v>43473</v>
      </c>
      <c r="W2915" s="220" t="s">
        <v>295</v>
      </c>
      <c r="X2915"/>
      <c r="Z2915" s="220" t="s">
        <v>295</v>
      </c>
      <c r="AC2915" s="220" t="s">
        <v>3040</v>
      </c>
      <c r="AE2915" s="220" t="s">
        <v>295</v>
      </c>
      <c r="AF2915" s="220" t="s">
        <v>295</v>
      </c>
      <c r="AG2915" s="220" t="s">
        <v>295</v>
      </c>
      <c r="AH2915" s="222">
        <v>43528</v>
      </c>
      <c r="AI2915" s="220" t="s">
        <v>4931</v>
      </c>
      <c r="AJ2915" s="151" t="str">
        <f t="shared" si="45"/>
        <v>FS</v>
      </c>
      <c r="AK2915" s="151" t="b">
        <f>ISNUMBER(SEARCH("IRT",Table1[[#This Row],[Current_Status]]))</f>
        <v>0</v>
      </c>
      <c r="AL2915" s="152">
        <f>YEAR(Table1[[#This Row],[Project_Initiated]])</f>
        <v>2019</v>
      </c>
      <c r="AM2915" s="87">
        <v>43815</v>
      </c>
      <c r="AN2915" s="87" t="str">
        <f>IF(AND(Table1[[#This Row],[Completed Date]]&gt;="07/01/2019"+0,Table1[[#This Row],[Completed Date]]&lt;="6/30/2020"+0),"FY 19-20",IF(AND(Table1[[#This Row],[Completed Date]]&gt;="07/01/2018"+0,Table1[[#This Row],[Completed Date]]&lt;="6/30/2019"+0),"FY 18-19",""))</f>
        <v>FY 18-19</v>
      </c>
      <c r="AO2915" s="152" t="str">
        <f>IFERROR(FIND("R",Table1[[#This Row],[FS_Priority]]),"")</f>
        <v/>
      </c>
    </row>
    <row r="2916" spans="1:41" x14ac:dyDescent="0.25">
      <c r="A2916" s="220" t="s">
        <v>3026</v>
      </c>
      <c r="B2916" s="220" t="s">
        <v>295</v>
      </c>
      <c r="C2916" s="220" t="s">
        <v>3026</v>
      </c>
      <c r="D2916" s="221" t="b">
        <v>0</v>
      </c>
      <c r="E2916" s="220" t="s">
        <v>151</v>
      </c>
      <c r="F2916" s="220" t="s">
        <v>3475</v>
      </c>
      <c r="G2916" s="220" t="s">
        <v>295</v>
      </c>
      <c r="H2916" s="220" t="s">
        <v>1217</v>
      </c>
      <c r="I2916" s="220" t="s">
        <v>295</v>
      </c>
      <c r="J2916" s="220" t="s">
        <v>2838</v>
      </c>
      <c r="K2916" s="220" t="s">
        <v>4035</v>
      </c>
      <c r="L2916" s="220" t="s">
        <v>153</v>
      </c>
      <c r="M2916" s="220" t="s">
        <v>4053</v>
      </c>
      <c r="N2916" s="220" t="s">
        <v>4071</v>
      </c>
      <c r="O2916" s="220" t="s">
        <v>263</v>
      </c>
      <c r="Q2916" s="220" t="s">
        <v>372</v>
      </c>
      <c r="R2916" s="220" t="s">
        <v>295</v>
      </c>
      <c r="S2916" s="221" t="b">
        <v>0</v>
      </c>
      <c r="V2916" s="222">
        <v>43473</v>
      </c>
      <c r="W2916" s="220" t="s">
        <v>295</v>
      </c>
      <c r="X2916"/>
      <c r="Z2916" s="220" t="s">
        <v>295</v>
      </c>
      <c r="AC2916" s="220" t="s">
        <v>3191</v>
      </c>
      <c r="AE2916" s="220" t="s">
        <v>263</v>
      </c>
      <c r="AF2916" s="220" t="s">
        <v>295</v>
      </c>
      <c r="AG2916" s="220" t="s">
        <v>295</v>
      </c>
      <c r="AH2916" s="222">
        <v>43616</v>
      </c>
      <c r="AI2916" s="220" t="s">
        <v>4937</v>
      </c>
      <c r="AJ2916" s="151" t="str">
        <f t="shared" si="45"/>
        <v>FS</v>
      </c>
      <c r="AK2916" s="151" t="b">
        <f>ISNUMBER(SEARCH("IRT",Table1[[#This Row],[Current_Status]]))</f>
        <v>0</v>
      </c>
      <c r="AL2916" s="152">
        <f>YEAR(Table1[[#This Row],[Project_Initiated]])</f>
        <v>2019</v>
      </c>
      <c r="AM2916" s="87">
        <v>43815</v>
      </c>
      <c r="AN2916" s="87" t="str">
        <f>IF(AND(Table1[[#This Row],[Completed Date]]&gt;="07/01/2019"+0,Table1[[#This Row],[Completed Date]]&lt;="6/30/2020"+0),"FY 19-20",IF(AND(Table1[[#This Row],[Completed Date]]&gt;="07/01/2018"+0,Table1[[#This Row],[Completed Date]]&lt;="6/30/2019"+0),"FY 18-19",""))</f>
        <v>FY 18-19</v>
      </c>
      <c r="AO2916" s="152" t="str">
        <f>IFERROR(FIND("R",Table1[[#This Row],[FS_Priority]]),"")</f>
        <v/>
      </c>
    </row>
    <row r="2917" spans="1:41" x14ac:dyDescent="0.25">
      <c r="A2917" s="220" t="s">
        <v>2931</v>
      </c>
      <c r="B2917" s="220" t="s">
        <v>295</v>
      </c>
      <c r="C2917" s="220" t="s">
        <v>2931</v>
      </c>
      <c r="D2917" s="221" t="b">
        <v>0</v>
      </c>
      <c r="E2917" s="220" t="s">
        <v>76</v>
      </c>
      <c r="F2917" s="220" t="s">
        <v>3315</v>
      </c>
      <c r="G2917" s="220" t="s">
        <v>295</v>
      </c>
      <c r="H2917" s="220" t="s">
        <v>1092</v>
      </c>
      <c r="I2917" s="220" t="s">
        <v>3884</v>
      </c>
      <c r="J2917" s="220" t="s">
        <v>2838</v>
      </c>
      <c r="K2917" s="220" t="s">
        <v>3856</v>
      </c>
      <c r="L2917" s="220" t="s">
        <v>77</v>
      </c>
      <c r="M2917" s="220" t="s">
        <v>3885</v>
      </c>
      <c r="N2917" s="220" t="s">
        <v>295</v>
      </c>
      <c r="O2917" s="220" t="s">
        <v>243</v>
      </c>
      <c r="Q2917" s="220" t="s">
        <v>320</v>
      </c>
      <c r="R2917" s="220" t="s">
        <v>295</v>
      </c>
      <c r="S2917" s="221" t="b">
        <v>0</v>
      </c>
      <c r="V2917" s="222">
        <v>43474</v>
      </c>
      <c r="W2917" s="220" t="s">
        <v>295</v>
      </c>
      <c r="X2917"/>
      <c r="Z2917" s="220" t="s">
        <v>295</v>
      </c>
      <c r="AC2917" s="220" t="s">
        <v>3040</v>
      </c>
      <c r="AD2917" s="167"/>
      <c r="AE2917" s="220" t="s">
        <v>295</v>
      </c>
      <c r="AF2917" s="220" t="s">
        <v>295</v>
      </c>
      <c r="AG2917" s="220" t="s">
        <v>295</v>
      </c>
      <c r="AH2917" s="223">
        <v>43528</v>
      </c>
      <c r="AI2917" s="220" t="s">
        <v>4931</v>
      </c>
      <c r="AJ2917" s="151" t="str">
        <f t="shared" si="45"/>
        <v>FS</v>
      </c>
      <c r="AK2917" s="151" t="b">
        <f>ISNUMBER(SEARCH("IRT",Table1[[#This Row],[Current_Status]]))</f>
        <v>0</v>
      </c>
      <c r="AL2917" s="152">
        <f>YEAR(Table1[[#This Row],[Project_Initiated]])</f>
        <v>2019</v>
      </c>
      <c r="AM2917" s="87">
        <v>43815</v>
      </c>
      <c r="AN2917" s="87" t="str">
        <f>IF(AND(Table1[[#This Row],[Completed Date]]&gt;="07/01/2019"+0,Table1[[#This Row],[Completed Date]]&lt;="6/30/2020"+0),"FY 19-20",IF(AND(Table1[[#This Row],[Completed Date]]&gt;="07/01/2018"+0,Table1[[#This Row],[Completed Date]]&lt;="6/30/2019"+0),"FY 18-19",""))</f>
        <v>FY 18-19</v>
      </c>
      <c r="AO2917" s="152" t="str">
        <f>IFERROR(FIND("R",Table1[[#This Row],[FS_Priority]]),"")</f>
        <v/>
      </c>
    </row>
    <row r="2918" spans="1:41" x14ac:dyDescent="0.25">
      <c r="A2918" s="220" t="s">
        <v>2929</v>
      </c>
      <c r="B2918" s="220" t="s">
        <v>295</v>
      </c>
      <c r="C2918" s="220" t="s">
        <v>2929</v>
      </c>
      <c r="D2918" s="221" t="b">
        <v>0</v>
      </c>
      <c r="E2918" s="220" t="s">
        <v>76</v>
      </c>
      <c r="F2918" s="220" t="s">
        <v>3304</v>
      </c>
      <c r="G2918" s="220" t="s">
        <v>295</v>
      </c>
      <c r="H2918" s="220" t="s">
        <v>369</v>
      </c>
      <c r="I2918" s="220" t="s">
        <v>3871</v>
      </c>
      <c r="J2918" s="220" t="s">
        <v>2851</v>
      </c>
      <c r="K2918" s="220" t="s">
        <v>3856</v>
      </c>
      <c r="L2918" s="220" t="s">
        <v>77</v>
      </c>
      <c r="M2918" s="220" t="s">
        <v>3872</v>
      </c>
      <c r="N2918" s="220" t="s">
        <v>295</v>
      </c>
      <c r="O2918" s="220" t="s">
        <v>295</v>
      </c>
      <c r="Q2918" s="220" t="s">
        <v>372</v>
      </c>
      <c r="R2918" s="220" t="s">
        <v>295</v>
      </c>
      <c r="S2918" s="221" t="b">
        <v>0</v>
      </c>
      <c r="V2918" s="222">
        <v>43476</v>
      </c>
      <c r="W2918" s="220" t="s">
        <v>295</v>
      </c>
      <c r="X2918"/>
      <c r="Z2918" s="220" t="s">
        <v>295</v>
      </c>
      <c r="AC2918" s="220" t="s">
        <v>295</v>
      </c>
      <c r="AE2918" s="220" t="s">
        <v>583</v>
      </c>
      <c r="AF2918" s="220" t="s">
        <v>5154</v>
      </c>
      <c r="AG2918" s="220" t="s">
        <v>624</v>
      </c>
      <c r="AH2918" s="223">
        <v>43523</v>
      </c>
      <c r="AI2918" s="220" t="s">
        <v>4931</v>
      </c>
      <c r="AJ2918" s="151" t="str">
        <f t="shared" si="45"/>
        <v>FS</v>
      </c>
      <c r="AK2918" s="151" t="b">
        <f>ISNUMBER(SEARCH("IRT",Table1[[#This Row],[Current_Status]]))</f>
        <v>0</v>
      </c>
      <c r="AL2918" s="152">
        <f>YEAR(Table1[[#This Row],[Project_Initiated]])</f>
        <v>2019</v>
      </c>
      <c r="AM2918" s="87">
        <v>43815</v>
      </c>
      <c r="AN2918" s="87" t="str">
        <f>IF(AND(Table1[[#This Row],[Completed Date]]&gt;="07/01/2019"+0,Table1[[#This Row],[Completed Date]]&lt;="6/30/2020"+0),"FY 19-20",IF(AND(Table1[[#This Row],[Completed Date]]&gt;="07/01/2018"+0,Table1[[#This Row],[Completed Date]]&lt;="6/30/2019"+0),"FY 18-19",""))</f>
        <v>FY 18-19</v>
      </c>
      <c r="AO2918" s="152" t="str">
        <f>IFERROR(FIND("R",Table1[[#This Row],[FS_Priority]]),"")</f>
        <v/>
      </c>
    </row>
    <row r="2919" spans="1:41" x14ac:dyDescent="0.25">
      <c r="A2919" s="220" t="s">
        <v>3223</v>
      </c>
      <c r="B2919" s="220" t="s">
        <v>295</v>
      </c>
      <c r="C2919" s="220" t="s">
        <v>3223</v>
      </c>
      <c r="D2919" s="221" t="b">
        <v>0</v>
      </c>
      <c r="E2919" s="220" t="s">
        <v>141</v>
      </c>
      <c r="F2919" s="220" t="s">
        <v>3434</v>
      </c>
      <c r="G2919" s="220" t="s">
        <v>295</v>
      </c>
      <c r="H2919" s="220" t="s">
        <v>256</v>
      </c>
      <c r="I2919" s="220" t="s">
        <v>3987</v>
      </c>
      <c r="J2919" s="220" t="s">
        <v>2838</v>
      </c>
      <c r="K2919" s="220" t="s">
        <v>3951</v>
      </c>
      <c r="L2919" s="220" t="s">
        <v>381</v>
      </c>
      <c r="M2919" s="220" t="s">
        <v>3988</v>
      </c>
      <c r="N2919" s="220" t="s">
        <v>295</v>
      </c>
      <c r="O2919" s="220" t="s">
        <v>243</v>
      </c>
      <c r="Q2919" s="220" t="s">
        <v>328</v>
      </c>
      <c r="R2919" s="220" t="s">
        <v>295</v>
      </c>
      <c r="S2919" s="221" t="b">
        <v>0</v>
      </c>
      <c r="V2919" s="222">
        <v>43479</v>
      </c>
      <c r="W2919" s="220" t="s">
        <v>295</v>
      </c>
      <c r="X2919"/>
      <c r="Z2919" s="220" t="s">
        <v>295</v>
      </c>
      <c r="AC2919" s="220" t="s">
        <v>5155</v>
      </c>
      <c r="AE2919" s="220" t="s">
        <v>295</v>
      </c>
      <c r="AF2919" s="220" t="s">
        <v>295</v>
      </c>
      <c r="AG2919" s="220" t="s">
        <v>295</v>
      </c>
      <c r="AH2919" s="222">
        <v>43712</v>
      </c>
      <c r="AI2919" s="220" t="s">
        <v>4934</v>
      </c>
      <c r="AJ2919" s="151" t="str">
        <f t="shared" si="45"/>
        <v>FS</v>
      </c>
      <c r="AK2919" s="151" t="b">
        <f>ISNUMBER(SEARCH("IRT",Table1[[#This Row],[Current_Status]]))</f>
        <v>0</v>
      </c>
      <c r="AL2919" s="152">
        <f>YEAR(Table1[[#This Row],[Project_Initiated]])</f>
        <v>2019</v>
      </c>
      <c r="AM2919" s="87">
        <v>43815</v>
      </c>
      <c r="AN2919" s="87" t="str">
        <f>IF(AND(Table1[[#This Row],[Completed Date]]&gt;="07/01/2019"+0,Table1[[#This Row],[Completed Date]]&lt;="6/30/2020"+0),"FY 19-20",IF(AND(Table1[[#This Row],[Completed Date]]&gt;="07/01/2018"+0,Table1[[#This Row],[Completed Date]]&lt;="6/30/2019"+0),"FY 18-19",""))</f>
        <v>FY 19-20</v>
      </c>
      <c r="AO2919" s="152" t="str">
        <f>IFERROR(FIND("R",Table1[[#This Row],[FS_Priority]]),"")</f>
        <v/>
      </c>
    </row>
    <row r="2920" spans="1:41" x14ac:dyDescent="0.25">
      <c r="A2920" s="220" t="s">
        <v>3028</v>
      </c>
      <c r="B2920" s="220" t="s">
        <v>295</v>
      </c>
      <c r="C2920" s="220" t="s">
        <v>3028</v>
      </c>
      <c r="D2920" s="221" t="b">
        <v>0</v>
      </c>
      <c r="E2920" s="220" t="s">
        <v>151</v>
      </c>
      <c r="F2920" s="220" t="s">
        <v>3472</v>
      </c>
      <c r="G2920" s="220" t="s">
        <v>295</v>
      </c>
      <c r="H2920" s="220" t="s">
        <v>477</v>
      </c>
      <c r="I2920" s="220" t="s">
        <v>4069</v>
      </c>
      <c r="J2920" s="220" t="s">
        <v>2838</v>
      </c>
      <c r="K2920" s="220" t="s">
        <v>4035</v>
      </c>
      <c r="L2920" s="220" t="s">
        <v>153</v>
      </c>
      <c r="M2920" s="220" t="s">
        <v>4050</v>
      </c>
      <c r="N2920" s="220" t="s">
        <v>295</v>
      </c>
      <c r="O2920" s="220" t="s">
        <v>243</v>
      </c>
      <c r="Q2920" s="220" t="s">
        <v>372</v>
      </c>
      <c r="R2920" s="220" t="s">
        <v>295</v>
      </c>
      <c r="S2920" s="221" t="b">
        <v>0</v>
      </c>
      <c r="V2920" s="222">
        <v>43479</v>
      </c>
      <c r="W2920" s="220" t="s">
        <v>295</v>
      </c>
      <c r="X2920"/>
      <c r="Z2920" s="220" t="s">
        <v>295</v>
      </c>
      <c r="AC2920" s="220" t="s">
        <v>3104</v>
      </c>
      <c r="AE2920" s="220" t="s">
        <v>295</v>
      </c>
      <c r="AF2920" s="220" t="s">
        <v>295</v>
      </c>
      <c r="AG2920" s="220" t="s">
        <v>295</v>
      </c>
      <c r="AH2920" s="222">
        <v>43560</v>
      </c>
      <c r="AI2920" s="220" t="s">
        <v>4937</v>
      </c>
      <c r="AJ2920" s="151" t="str">
        <f t="shared" si="45"/>
        <v>FS</v>
      </c>
      <c r="AK2920" s="151" t="b">
        <f>ISNUMBER(SEARCH("IRT",Table1[[#This Row],[Current_Status]]))</f>
        <v>0</v>
      </c>
      <c r="AL2920" s="152">
        <f>YEAR(Table1[[#This Row],[Project_Initiated]])</f>
        <v>2019</v>
      </c>
      <c r="AM2920" s="87">
        <v>43815</v>
      </c>
      <c r="AN2920" s="87" t="str">
        <f>IF(AND(Table1[[#This Row],[Completed Date]]&gt;="07/01/2019"+0,Table1[[#This Row],[Completed Date]]&lt;="6/30/2020"+0),"FY 19-20",IF(AND(Table1[[#This Row],[Completed Date]]&gt;="07/01/2018"+0,Table1[[#This Row],[Completed Date]]&lt;="6/30/2019"+0),"FY 18-19",""))</f>
        <v>FY 18-19</v>
      </c>
      <c r="AO2920" s="152" t="str">
        <f>IFERROR(FIND("R",Table1[[#This Row],[FS_Priority]]),"")</f>
        <v/>
      </c>
    </row>
    <row r="2921" spans="1:41" x14ac:dyDescent="0.25">
      <c r="A2921" s="220" t="s">
        <v>2946</v>
      </c>
      <c r="B2921" s="220" t="s">
        <v>295</v>
      </c>
      <c r="C2921" s="220" t="s">
        <v>2946</v>
      </c>
      <c r="D2921" s="221" t="b">
        <v>0</v>
      </c>
      <c r="E2921" s="220" t="s">
        <v>278</v>
      </c>
      <c r="F2921" s="220" t="s">
        <v>3600</v>
      </c>
      <c r="G2921" s="220" t="s">
        <v>295</v>
      </c>
      <c r="H2921" s="220" t="s">
        <v>4212</v>
      </c>
      <c r="I2921" s="220" t="s">
        <v>4213</v>
      </c>
      <c r="J2921" s="220" t="s">
        <v>2838</v>
      </c>
      <c r="K2921" s="220" t="s">
        <v>4208</v>
      </c>
      <c r="L2921" s="220" t="s">
        <v>203</v>
      </c>
      <c r="M2921" s="220" t="s">
        <v>4209</v>
      </c>
      <c r="N2921" s="220" t="s">
        <v>295</v>
      </c>
      <c r="O2921" s="220" t="s">
        <v>243</v>
      </c>
      <c r="Q2921" s="220" t="s">
        <v>302</v>
      </c>
      <c r="R2921" s="220" t="s">
        <v>295</v>
      </c>
      <c r="S2921" s="221" t="b">
        <v>1</v>
      </c>
      <c r="V2921" s="222">
        <v>43480</v>
      </c>
      <c r="W2921" s="220" t="s">
        <v>295</v>
      </c>
      <c r="X2921"/>
      <c r="Z2921" s="220" t="s">
        <v>295</v>
      </c>
      <c r="AC2921" s="220" t="s">
        <v>2998</v>
      </c>
      <c r="AD2921" s="167"/>
      <c r="AE2921" s="220" t="s">
        <v>295</v>
      </c>
      <c r="AF2921" s="220" t="s">
        <v>295</v>
      </c>
      <c r="AG2921" s="220" t="s">
        <v>295</v>
      </c>
      <c r="AH2921" s="223">
        <v>43497</v>
      </c>
      <c r="AI2921" s="220" t="s">
        <v>4931</v>
      </c>
      <c r="AJ2921" s="151" t="str">
        <f t="shared" si="45"/>
        <v>FS</v>
      </c>
      <c r="AK2921" s="151" t="b">
        <f>ISNUMBER(SEARCH("IRT",Table1[[#This Row],[Current_Status]]))</f>
        <v>0</v>
      </c>
      <c r="AL2921" s="152">
        <f>YEAR(Table1[[#This Row],[Project_Initiated]])</f>
        <v>2019</v>
      </c>
      <c r="AM2921" s="87">
        <v>43815</v>
      </c>
      <c r="AN2921" s="87" t="str">
        <f>IF(AND(Table1[[#This Row],[Completed Date]]&gt;="07/01/2019"+0,Table1[[#This Row],[Completed Date]]&lt;="6/30/2020"+0),"FY 19-20",IF(AND(Table1[[#This Row],[Completed Date]]&gt;="07/01/2018"+0,Table1[[#This Row],[Completed Date]]&lt;="6/30/2019"+0),"FY 18-19",""))</f>
        <v>FY 18-19</v>
      </c>
      <c r="AO2921" s="152" t="str">
        <f>IFERROR(FIND("R",Table1[[#This Row],[FS_Priority]]),"")</f>
        <v/>
      </c>
    </row>
    <row r="2922" spans="1:41" x14ac:dyDescent="0.25">
      <c r="A2922" s="220" t="s">
        <v>2930</v>
      </c>
      <c r="B2922" s="220" t="s">
        <v>295</v>
      </c>
      <c r="C2922" s="220" t="s">
        <v>2930</v>
      </c>
      <c r="D2922" s="221" t="b">
        <v>0</v>
      </c>
      <c r="E2922" s="220" t="s">
        <v>76</v>
      </c>
      <c r="F2922" s="220" t="s">
        <v>2957</v>
      </c>
      <c r="G2922" s="220" t="s">
        <v>295</v>
      </c>
      <c r="H2922" s="220" t="s">
        <v>1092</v>
      </c>
      <c r="I2922" s="220" t="s">
        <v>3876</v>
      </c>
      <c r="J2922" s="220" t="s">
        <v>2838</v>
      </c>
      <c r="K2922" s="220" t="s">
        <v>3856</v>
      </c>
      <c r="L2922" s="220" t="s">
        <v>77</v>
      </c>
      <c r="M2922" s="220" t="s">
        <v>3859</v>
      </c>
      <c r="N2922" s="220" t="s">
        <v>295</v>
      </c>
      <c r="O2922" s="220" t="s">
        <v>243</v>
      </c>
      <c r="Q2922" s="220" t="s">
        <v>302</v>
      </c>
      <c r="R2922" s="220" t="s">
        <v>295</v>
      </c>
      <c r="S2922" s="221" t="b">
        <v>1</v>
      </c>
      <c r="V2922" s="222">
        <v>43482</v>
      </c>
      <c r="W2922" s="220" t="s">
        <v>295</v>
      </c>
      <c r="X2922"/>
      <c r="Z2922" s="220" t="s">
        <v>295</v>
      </c>
      <c r="AC2922" s="220" t="s">
        <v>3003</v>
      </c>
      <c r="AE2922" s="220" t="s">
        <v>295</v>
      </c>
      <c r="AF2922" s="220" t="s">
        <v>295</v>
      </c>
      <c r="AG2922" s="220" t="s">
        <v>295</v>
      </c>
      <c r="AH2922" s="223">
        <v>43504</v>
      </c>
      <c r="AI2922" s="220" t="s">
        <v>4931</v>
      </c>
      <c r="AJ2922" s="151" t="str">
        <f t="shared" si="45"/>
        <v>FS</v>
      </c>
      <c r="AK2922" s="151" t="b">
        <f>ISNUMBER(SEARCH("IRT",Table1[[#This Row],[Current_Status]]))</f>
        <v>0</v>
      </c>
      <c r="AL2922" s="152">
        <f>YEAR(Table1[[#This Row],[Project_Initiated]])</f>
        <v>2019</v>
      </c>
      <c r="AM2922" s="87">
        <v>43815</v>
      </c>
      <c r="AN2922" s="87" t="str">
        <f>IF(AND(Table1[[#This Row],[Completed Date]]&gt;="07/01/2019"+0,Table1[[#This Row],[Completed Date]]&lt;="6/30/2020"+0),"FY 19-20",IF(AND(Table1[[#This Row],[Completed Date]]&gt;="07/01/2018"+0,Table1[[#This Row],[Completed Date]]&lt;="6/30/2019"+0),"FY 18-19",""))</f>
        <v>FY 18-19</v>
      </c>
      <c r="AO2922" s="152" t="str">
        <f>IFERROR(FIND("R",Table1[[#This Row],[FS_Priority]]),"")</f>
        <v/>
      </c>
    </row>
    <row r="2923" spans="1:41" x14ac:dyDescent="0.25">
      <c r="A2923" s="220" t="s">
        <v>3242</v>
      </c>
      <c r="B2923" s="220" t="s">
        <v>295</v>
      </c>
      <c r="C2923" s="220" t="s">
        <v>3242</v>
      </c>
      <c r="D2923" s="221" t="b">
        <v>0</v>
      </c>
      <c r="E2923" s="220" t="s">
        <v>4818</v>
      </c>
      <c r="F2923" s="220" t="s">
        <v>3642</v>
      </c>
      <c r="G2923" s="220" t="s">
        <v>295</v>
      </c>
      <c r="H2923" s="220" t="s">
        <v>545</v>
      </c>
      <c r="I2923" s="220" t="s">
        <v>3792</v>
      </c>
      <c r="J2923" s="220" t="s">
        <v>2839</v>
      </c>
      <c r="K2923" s="220" t="s">
        <v>4268</v>
      </c>
      <c r="L2923" s="220" t="s">
        <v>521</v>
      </c>
      <c r="M2923" s="220" t="s">
        <v>4277</v>
      </c>
      <c r="N2923" s="220" t="s">
        <v>295</v>
      </c>
      <c r="O2923" s="220" t="s">
        <v>243</v>
      </c>
      <c r="Q2923" s="220" t="s">
        <v>302</v>
      </c>
      <c r="R2923" s="220" t="s">
        <v>295</v>
      </c>
      <c r="S2923" s="221" t="b">
        <v>0</v>
      </c>
      <c r="V2923" s="222">
        <v>43482</v>
      </c>
      <c r="W2923" s="220" t="s">
        <v>295</v>
      </c>
      <c r="X2923"/>
      <c r="Z2923" s="220" t="s">
        <v>295</v>
      </c>
      <c r="AC2923" s="220" t="s">
        <v>295</v>
      </c>
      <c r="AE2923" s="220" t="s">
        <v>295</v>
      </c>
      <c r="AF2923" s="220" t="s">
        <v>295</v>
      </c>
      <c r="AG2923" s="220" t="s">
        <v>295</v>
      </c>
      <c r="AH2923" s="167"/>
      <c r="AI2923" s="220" t="s">
        <v>4934</v>
      </c>
      <c r="AJ2923" s="151" t="str">
        <f t="shared" si="45"/>
        <v>FS</v>
      </c>
      <c r="AK2923" s="151" t="b">
        <f>ISNUMBER(SEARCH("IRT",Table1[[#This Row],[Current_Status]]))</f>
        <v>0</v>
      </c>
      <c r="AL2923" s="152">
        <f>YEAR(Table1[[#This Row],[Project_Initiated]])</f>
        <v>2019</v>
      </c>
      <c r="AM2923" s="87">
        <v>43815</v>
      </c>
      <c r="AN2923" s="87" t="str">
        <f>IF(AND(Table1[[#This Row],[Completed Date]]&gt;="07/01/2019"+0,Table1[[#This Row],[Completed Date]]&lt;="6/30/2020"+0),"FY 19-20",IF(AND(Table1[[#This Row],[Completed Date]]&gt;="07/01/2018"+0,Table1[[#This Row],[Completed Date]]&lt;="6/30/2019"+0),"FY 18-19",""))</f>
        <v/>
      </c>
      <c r="AO2923" s="152" t="str">
        <f>IFERROR(FIND("R",Table1[[#This Row],[FS_Priority]]),"")</f>
        <v/>
      </c>
    </row>
    <row r="2924" spans="1:41" x14ac:dyDescent="0.25">
      <c r="A2924" s="220" t="s">
        <v>3029</v>
      </c>
      <c r="B2924" s="220" t="s">
        <v>295</v>
      </c>
      <c r="C2924" s="220" t="s">
        <v>3029</v>
      </c>
      <c r="D2924" s="221" t="b">
        <v>0</v>
      </c>
      <c r="E2924" s="220" t="s">
        <v>753</v>
      </c>
      <c r="F2924" s="220" t="s">
        <v>3618</v>
      </c>
      <c r="G2924" s="220" t="s">
        <v>295</v>
      </c>
      <c r="H2924" s="220" t="s">
        <v>529</v>
      </c>
      <c r="I2924" s="220" t="s">
        <v>4246</v>
      </c>
      <c r="J2924" s="220" t="s">
        <v>2838</v>
      </c>
      <c r="K2924" s="220" t="s">
        <v>4244</v>
      </c>
      <c r="L2924" s="220" t="s">
        <v>534</v>
      </c>
      <c r="M2924" s="220" t="s">
        <v>4245</v>
      </c>
      <c r="N2924" s="220" t="s">
        <v>4247</v>
      </c>
      <c r="O2924" s="220" t="s">
        <v>263</v>
      </c>
      <c r="Q2924" s="220" t="s">
        <v>372</v>
      </c>
      <c r="R2924" s="220" t="s">
        <v>295</v>
      </c>
      <c r="S2924" s="221" t="b">
        <v>0</v>
      </c>
      <c r="V2924" s="222">
        <v>43484</v>
      </c>
      <c r="W2924" s="220" t="s">
        <v>295</v>
      </c>
      <c r="X2924"/>
      <c r="Z2924" s="220" t="s">
        <v>295</v>
      </c>
      <c r="AC2924" s="220" t="s">
        <v>3619</v>
      </c>
      <c r="AD2924" s="223">
        <v>43493</v>
      </c>
      <c r="AE2924" s="220" t="s">
        <v>257</v>
      </c>
      <c r="AF2924" s="220" t="s">
        <v>5156</v>
      </c>
      <c r="AG2924" s="220" t="s">
        <v>2884</v>
      </c>
      <c r="AH2924" s="222">
        <v>43633</v>
      </c>
      <c r="AI2924" s="220" t="s">
        <v>4936</v>
      </c>
      <c r="AJ2924" s="151" t="str">
        <f t="shared" si="45"/>
        <v>FS</v>
      </c>
      <c r="AK2924" s="151" t="b">
        <f>ISNUMBER(SEARCH("IRT",Table1[[#This Row],[Current_Status]]))</f>
        <v>0</v>
      </c>
      <c r="AL2924" s="152">
        <f>YEAR(Table1[[#This Row],[Project_Initiated]])</f>
        <v>2019</v>
      </c>
      <c r="AM2924" s="87">
        <v>43815</v>
      </c>
      <c r="AN2924" s="87" t="str">
        <f>IF(AND(Table1[[#This Row],[Completed Date]]&gt;="07/01/2019"+0,Table1[[#This Row],[Completed Date]]&lt;="6/30/2020"+0),"FY 19-20",IF(AND(Table1[[#This Row],[Completed Date]]&gt;="07/01/2018"+0,Table1[[#This Row],[Completed Date]]&lt;="6/30/2019"+0),"FY 18-19",""))</f>
        <v>FY 18-19</v>
      </c>
      <c r="AO2924" s="152" t="str">
        <f>IFERROR(FIND("R",Table1[[#This Row],[FS_Priority]]),"")</f>
        <v/>
      </c>
    </row>
    <row r="2925" spans="1:41" x14ac:dyDescent="0.25">
      <c r="A2925" s="220" t="s">
        <v>3711</v>
      </c>
      <c r="B2925" s="220" t="s">
        <v>295</v>
      </c>
      <c r="C2925" s="220" t="s">
        <v>3711</v>
      </c>
      <c r="D2925" s="221" t="b">
        <v>0</v>
      </c>
      <c r="E2925" s="220" t="s">
        <v>267</v>
      </c>
      <c r="F2925" s="220" t="s">
        <v>3712</v>
      </c>
      <c r="G2925" s="220" t="s">
        <v>3713</v>
      </c>
      <c r="H2925" s="220" t="s">
        <v>537</v>
      </c>
      <c r="I2925" s="220" t="s">
        <v>4364</v>
      </c>
      <c r="J2925" s="220" t="s">
        <v>2865</v>
      </c>
      <c r="K2925" s="220" t="s">
        <v>37</v>
      </c>
      <c r="L2925" s="220" t="s">
        <v>478</v>
      </c>
      <c r="M2925" s="220" t="s">
        <v>4365</v>
      </c>
      <c r="N2925" s="220" t="s">
        <v>295</v>
      </c>
      <c r="O2925" s="220" t="s">
        <v>263</v>
      </c>
      <c r="Q2925" s="220" t="s">
        <v>302</v>
      </c>
      <c r="R2925" s="220" t="s">
        <v>295</v>
      </c>
      <c r="S2925" s="221" t="b">
        <v>0</v>
      </c>
      <c r="V2925" s="222">
        <v>43487</v>
      </c>
      <c r="W2925" s="220" t="s">
        <v>295</v>
      </c>
      <c r="X2925"/>
      <c r="Z2925" s="220" t="s">
        <v>295</v>
      </c>
      <c r="AC2925" s="220" t="s">
        <v>5092</v>
      </c>
      <c r="AD2925" s="167"/>
      <c r="AE2925" s="220" t="s">
        <v>263</v>
      </c>
      <c r="AF2925" s="220" t="s">
        <v>295</v>
      </c>
      <c r="AG2925" s="220" t="s">
        <v>295</v>
      </c>
      <c r="AH2925"/>
      <c r="AI2925" s="220" t="s">
        <v>4934</v>
      </c>
      <c r="AJ2925" s="151" t="str">
        <f t="shared" si="45"/>
        <v>FS</v>
      </c>
      <c r="AK2925" s="151" t="b">
        <f>ISNUMBER(SEARCH("IRT",Table1[[#This Row],[Current_Status]]))</f>
        <v>0</v>
      </c>
      <c r="AL2925" s="152">
        <f>YEAR(Table1[[#This Row],[Project_Initiated]])</f>
        <v>2019</v>
      </c>
      <c r="AM2925" s="87">
        <v>43815</v>
      </c>
      <c r="AN2925" s="87" t="str">
        <f>IF(AND(Table1[[#This Row],[Completed Date]]&gt;="07/01/2019"+0,Table1[[#This Row],[Completed Date]]&lt;="6/30/2020"+0),"FY 19-20",IF(AND(Table1[[#This Row],[Completed Date]]&gt;="07/01/2018"+0,Table1[[#This Row],[Completed Date]]&lt;="6/30/2019"+0),"FY 18-19",""))</f>
        <v/>
      </c>
      <c r="AO2925" s="152" t="str">
        <f>IFERROR(FIND("R",Table1[[#This Row],[FS_Priority]]),"")</f>
        <v/>
      </c>
    </row>
    <row r="2926" spans="1:41" x14ac:dyDescent="0.25">
      <c r="A2926" s="220" t="s">
        <v>3714</v>
      </c>
      <c r="B2926" s="220" t="s">
        <v>295</v>
      </c>
      <c r="C2926" s="220" t="s">
        <v>3714</v>
      </c>
      <c r="D2926" s="221" t="b">
        <v>0</v>
      </c>
      <c r="E2926" s="220" t="s">
        <v>267</v>
      </c>
      <c r="F2926" s="220" t="s">
        <v>3715</v>
      </c>
      <c r="G2926" s="220" t="s">
        <v>3713</v>
      </c>
      <c r="H2926" s="220" t="s">
        <v>536</v>
      </c>
      <c r="I2926" s="220" t="s">
        <v>4366</v>
      </c>
      <c r="J2926" s="220" t="s">
        <v>2820</v>
      </c>
      <c r="K2926" s="220" t="s">
        <v>37</v>
      </c>
      <c r="L2926" s="220" t="s">
        <v>478</v>
      </c>
      <c r="M2926" s="220" t="s">
        <v>4365</v>
      </c>
      <c r="N2926" s="220" t="s">
        <v>295</v>
      </c>
      <c r="O2926" s="220" t="s">
        <v>263</v>
      </c>
      <c r="Q2926" s="220" t="s">
        <v>302</v>
      </c>
      <c r="R2926" s="220" t="s">
        <v>302</v>
      </c>
      <c r="S2926" s="221" t="b">
        <v>0</v>
      </c>
      <c r="V2926" s="222">
        <v>43487</v>
      </c>
      <c r="W2926" s="220" t="s">
        <v>295</v>
      </c>
      <c r="X2926"/>
      <c r="Z2926" s="220" t="s">
        <v>295</v>
      </c>
      <c r="AC2926" s="220" t="s">
        <v>5157</v>
      </c>
      <c r="AE2926" s="220" t="s">
        <v>257</v>
      </c>
      <c r="AF2926" s="220" t="s">
        <v>295</v>
      </c>
      <c r="AG2926" s="220" t="s">
        <v>295</v>
      </c>
      <c r="AH2926" s="167"/>
      <c r="AI2926" s="220" t="s">
        <v>4787</v>
      </c>
      <c r="AJ2926" s="151" t="str">
        <f t="shared" si="45"/>
        <v>FS</v>
      </c>
      <c r="AK2926" s="151" t="b">
        <f>ISNUMBER(SEARCH("IRT",Table1[[#This Row],[Current_Status]]))</f>
        <v>0</v>
      </c>
      <c r="AL2926" s="152">
        <f>YEAR(Table1[[#This Row],[Project_Initiated]])</f>
        <v>2019</v>
      </c>
      <c r="AM2926" s="87">
        <v>43815</v>
      </c>
      <c r="AN2926" s="87" t="str">
        <f>IF(AND(Table1[[#This Row],[Completed Date]]&gt;="07/01/2019"+0,Table1[[#This Row],[Completed Date]]&lt;="6/30/2020"+0),"FY 19-20",IF(AND(Table1[[#This Row],[Completed Date]]&gt;="07/01/2018"+0,Table1[[#This Row],[Completed Date]]&lt;="6/30/2019"+0),"FY 18-19",""))</f>
        <v/>
      </c>
      <c r="AO2926" s="152" t="str">
        <f>IFERROR(FIND("R",Table1[[#This Row],[FS_Priority]]),"")</f>
        <v/>
      </c>
    </row>
    <row r="2927" spans="1:41" x14ac:dyDescent="0.25">
      <c r="A2927" s="220" t="s">
        <v>3686</v>
      </c>
      <c r="B2927" s="220" t="s">
        <v>295</v>
      </c>
      <c r="C2927" s="220" t="s">
        <v>3686</v>
      </c>
      <c r="D2927" s="221" t="b">
        <v>0</v>
      </c>
      <c r="E2927" s="220" t="s">
        <v>2977</v>
      </c>
      <c r="F2927" s="220" t="s">
        <v>3703</v>
      </c>
      <c r="G2927" s="220" t="s">
        <v>295</v>
      </c>
      <c r="H2927" s="220" t="s">
        <v>75</v>
      </c>
      <c r="I2927" s="220" t="s">
        <v>4371</v>
      </c>
      <c r="J2927" s="220" t="s">
        <v>2838</v>
      </c>
      <c r="K2927" s="220" t="s">
        <v>4158</v>
      </c>
      <c r="L2927" s="220" t="s">
        <v>2978</v>
      </c>
      <c r="M2927" s="220" t="s">
        <v>4372</v>
      </c>
      <c r="N2927" s="220" t="s">
        <v>4373</v>
      </c>
      <c r="O2927" s="220" t="s">
        <v>243</v>
      </c>
      <c r="Q2927" s="220" t="s">
        <v>302</v>
      </c>
      <c r="R2927" s="220" t="s">
        <v>295</v>
      </c>
      <c r="S2927" s="221" t="b">
        <v>0</v>
      </c>
      <c r="V2927" s="222">
        <v>43494</v>
      </c>
      <c r="W2927" s="220" t="s">
        <v>295</v>
      </c>
      <c r="X2927"/>
      <c r="Z2927" s="220" t="s">
        <v>295</v>
      </c>
      <c r="AC2927" s="220" t="s">
        <v>5155</v>
      </c>
      <c r="AE2927" s="220" t="s">
        <v>243</v>
      </c>
      <c r="AF2927" s="220" t="s">
        <v>295</v>
      </c>
      <c r="AG2927" s="220" t="s">
        <v>295</v>
      </c>
      <c r="AH2927" s="222">
        <v>43766</v>
      </c>
      <c r="AI2927" s="220" t="s">
        <v>4934</v>
      </c>
      <c r="AJ2927" s="151" t="str">
        <f t="shared" si="45"/>
        <v>FS</v>
      </c>
      <c r="AK2927" s="151" t="b">
        <f>ISNUMBER(SEARCH("IRT",Table1[[#This Row],[Current_Status]]))</f>
        <v>0</v>
      </c>
      <c r="AL2927" s="152">
        <f>YEAR(Table1[[#This Row],[Project_Initiated]])</f>
        <v>2019</v>
      </c>
      <c r="AM2927" s="87">
        <v>43815</v>
      </c>
      <c r="AN2927" s="87" t="str">
        <f>IF(AND(Table1[[#This Row],[Completed Date]]&gt;="07/01/2019"+0,Table1[[#This Row],[Completed Date]]&lt;="6/30/2020"+0),"FY 19-20",IF(AND(Table1[[#This Row],[Completed Date]]&gt;="07/01/2018"+0,Table1[[#This Row],[Completed Date]]&lt;="6/30/2019"+0),"FY 18-19",""))</f>
        <v>FY 19-20</v>
      </c>
      <c r="AO2927" s="152" t="str">
        <f>IFERROR(FIND("R",Table1[[#This Row],[FS_Priority]]),"")</f>
        <v/>
      </c>
    </row>
    <row r="2928" spans="1:41" x14ac:dyDescent="0.25">
      <c r="A2928" s="220" t="s">
        <v>3745</v>
      </c>
      <c r="B2928" s="220" t="s">
        <v>295</v>
      </c>
      <c r="C2928" s="220" t="s">
        <v>3745</v>
      </c>
      <c r="D2928" s="221" t="b">
        <v>0</v>
      </c>
      <c r="E2928" s="220" t="s">
        <v>151</v>
      </c>
      <c r="F2928" s="220" t="s">
        <v>3746</v>
      </c>
      <c r="G2928" s="220" t="s">
        <v>4461</v>
      </c>
      <c r="H2928" s="220" t="s">
        <v>1202</v>
      </c>
      <c r="I2928" s="220" t="s">
        <v>4171</v>
      </c>
      <c r="J2928" s="220" t="s">
        <v>2852</v>
      </c>
      <c r="K2928" s="220" t="s">
        <v>4035</v>
      </c>
      <c r="L2928" s="220" t="s">
        <v>153</v>
      </c>
      <c r="M2928" s="220" t="s">
        <v>4384</v>
      </c>
      <c r="N2928" s="220" t="s">
        <v>295</v>
      </c>
      <c r="O2928" s="220" t="s">
        <v>263</v>
      </c>
      <c r="Q2928" s="220" t="s">
        <v>327</v>
      </c>
      <c r="R2928" s="220" t="s">
        <v>295</v>
      </c>
      <c r="S2928" s="221" t="b">
        <v>0</v>
      </c>
      <c r="V2928" s="222">
        <v>43494</v>
      </c>
      <c r="W2928" s="220" t="s">
        <v>295</v>
      </c>
      <c r="X2928"/>
      <c r="Z2928" s="220" t="s">
        <v>295</v>
      </c>
      <c r="AC2928" s="220" t="s">
        <v>5405</v>
      </c>
      <c r="AE2928" s="220" t="s">
        <v>583</v>
      </c>
      <c r="AF2928" s="220" t="s">
        <v>5159</v>
      </c>
      <c r="AG2928" s="220" t="s">
        <v>2884</v>
      </c>
      <c r="AH2928" s="167"/>
      <c r="AI2928" s="220" t="s">
        <v>4949</v>
      </c>
      <c r="AJ2928" s="151" t="str">
        <f t="shared" si="45"/>
        <v>FS</v>
      </c>
      <c r="AK2928" s="151" t="b">
        <f>ISNUMBER(SEARCH("IRT",Table1[[#This Row],[Current_Status]]))</f>
        <v>0</v>
      </c>
      <c r="AL2928" s="152">
        <f>YEAR(Table1[[#This Row],[Project_Initiated]])</f>
        <v>2019</v>
      </c>
      <c r="AM2928" s="87">
        <v>43815</v>
      </c>
      <c r="AN2928" s="87" t="str">
        <f>IF(AND(Table1[[#This Row],[Completed Date]]&gt;="07/01/2019"+0,Table1[[#This Row],[Completed Date]]&lt;="6/30/2020"+0),"FY 19-20",IF(AND(Table1[[#This Row],[Completed Date]]&gt;="07/01/2018"+0,Table1[[#This Row],[Completed Date]]&lt;="6/30/2019"+0),"FY 18-19",""))</f>
        <v/>
      </c>
      <c r="AO2928" s="152" t="str">
        <f>IFERROR(FIND("R",Table1[[#This Row],[FS_Priority]]),"")</f>
        <v/>
      </c>
    </row>
    <row r="2929" spans="1:41" x14ac:dyDescent="0.25">
      <c r="A2929" s="220" t="s">
        <v>3203</v>
      </c>
      <c r="B2929" s="220" t="s">
        <v>295</v>
      </c>
      <c r="C2929" s="220" t="s">
        <v>3203</v>
      </c>
      <c r="D2929" s="221" t="b">
        <v>0</v>
      </c>
      <c r="E2929" s="220" t="s">
        <v>76</v>
      </c>
      <c r="F2929" s="220" t="s">
        <v>3310</v>
      </c>
      <c r="G2929" s="220" t="s">
        <v>295</v>
      </c>
      <c r="H2929" s="220" t="s">
        <v>1092</v>
      </c>
      <c r="I2929" s="220" t="s">
        <v>4300</v>
      </c>
      <c r="J2929" s="220" t="s">
        <v>2838</v>
      </c>
      <c r="K2929" s="220" t="s">
        <v>3856</v>
      </c>
      <c r="L2929" s="220" t="s">
        <v>77</v>
      </c>
      <c r="M2929" s="220" t="s">
        <v>3859</v>
      </c>
      <c r="N2929" s="220" t="s">
        <v>295</v>
      </c>
      <c r="O2929" s="220" t="s">
        <v>243</v>
      </c>
      <c r="Q2929" s="220" t="s">
        <v>307</v>
      </c>
      <c r="R2929" s="220" t="s">
        <v>295</v>
      </c>
      <c r="S2929" s="221" t="b">
        <v>0</v>
      </c>
      <c r="V2929" s="222">
        <v>43495</v>
      </c>
      <c r="W2929" s="220" t="s">
        <v>295</v>
      </c>
      <c r="X2929"/>
      <c r="Z2929" s="220" t="s">
        <v>295</v>
      </c>
      <c r="AC2929" s="220" t="s">
        <v>5155</v>
      </c>
      <c r="AE2929" s="220" t="s">
        <v>295</v>
      </c>
      <c r="AF2929" s="220" t="s">
        <v>295</v>
      </c>
      <c r="AG2929" s="220" t="s">
        <v>295</v>
      </c>
      <c r="AH2929" s="222">
        <v>43676</v>
      </c>
      <c r="AI2929" s="220" t="s">
        <v>4934</v>
      </c>
      <c r="AJ2929" s="151" t="str">
        <f t="shared" si="45"/>
        <v>FS</v>
      </c>
      <c r="AK2929" s="151" t="b">
        <f>ISNUMBER(SEARCH("IRT",Table1[[#This Row],[Current_Status]]))</f>
        <v>0</v>
      </c>
      <c r="AL2929" s="152">
        <f>YEAR(Table1[[#This Row],[Project_Initiated]])</f>
        <v>2019</v>
      </c>
      <c r="AM2929" s="87">
        <v>43815</v>
      </c>
      <c r="AN2929" s="87" t="str">
        <f>IF(AND(Table1[[#This Row],[Completed Date]]&gt;="07/01/2019"+0,Table1[[#This Row],[Completed Date]]&lt;="6/30/2020"+0),"FY 19-20",IF(AND(Table1[[#This Row],[Completed Date]]&gt;="07/01/2018"+0,Table1[[#This Row],[Completed Date]]&lt;="6/30/2019"+0),"FY 18-19",""))</f>
        <v>FY 19-20</v>
      </c>
      <c r="AO2929" s="152" t="str">
        <f>IFERROR(FIND("R",Table1[[#This Row],[FS_Priority]]),"")</f>
        <v/>
      </c>
    </row>
    <row r="2930" spans="1:41" x14ac:dyDescent="0.25">
      <c r="A2930" s="220" t="s">
        <v>3232</v>
      </c>
      <c r="B2930" s="220" t="s">
        <v>295</v>
      </c>
      <c r="C2930" s="220" t="s">
        <v>3232</v>
      </c>
      <c r="D2930" s="221" t="b">
        <v>0</v>
      </c>
      <c r="E2930" s="220" t="s">
        <v>151</v>
      </c>
      <c r="F2930" s="220" t="s">
        <v>3545</v>
      </c>
      <c r="G2930" s="220" t="s">
        <v>295</v>
      </c>
      <c r="H2930" s="220" t="s">
        <v>116</v>
      </c>
      <c r="I2930" s="220" t="s">
        <v>4339</v>
      </c>
      <c r="J2930" s="220" t="s">
        <v>2838</v>
      </c>
      <c r="K2930" s="220" t="s">
        <v>4035</v>
      </c>
      <c r="L2930" s="220" t="s">
        <v>153</v>
      </c>
      <c r="M2930" s="220" t="s">
        <v>4340</v>
      </c>
      <c r="N2930" s="220" t="s">
        <v>295</v>
      </c>
      <c r="O2930" s="220" t="s">
        <v>243</v>
      </c>
      <c r="Q2930" s="220" t="s">
        <v>328</v>
      </c>
      <c r="R2930" s="220" t="s">
        <v>295</v>
      </c>
      <c r="S2930" s="221" t="b">
        <v>0</v>
      </c>
      <c r="V2930" s="222">
        <v>43497</v>
      </c>
      <c r="W2930" s="220" t="s">
        <v>295</v>
      </c>
      <c r="X2930"/>
      <c r="Z2930" s="220" t="s">
        <v>295</v>
      </c>
      <c r="AC2930" s="220" t="s">
        <v>3696</v>
      </c>
      <c r="AE2930" s="220" t="s">
        <v>295</v>
      </c>
      <c r="AF2930" s="220" t="s">
        <v>295</v>
      </c>
      <c r="AG2930" s="220" t="s">
        <v>295</v>
      </c>
      <c r="AH2930" s="222">
        <v>43644</v>
      </c>
      <c r="AI2930" s="220" t="s">
        <v>4934</v>
      </c>
      <c r="AJ2930" s="151" t="str">
        <f t="shared" si="45"/>
        <v>FS</v>
      </c>
      <c r="AK2930" s="151" t="b">
        <f>ISNUMBER(SEARCH("IRT",Table1[[#This Row],[Current_Status]]))</f>
        <v>0</v>
      </c>
      <c r="AL2930" s="152">
        <f>YEAR(Table1[[#This Row],[Project_Initiated]])</f>
        <v>2019</v>
      </c>
      <c r="AM2930" s="87">
        <v>43815</v>
      </c>
      <c r="AN2930" s="87" t="str">
        <f>IF(AND(Table1[[#This Row],[Completed Date]]&gt;="07/01/2019"+0,Table1[[#This Row],[Completed Date]]&lt;="6/30/2020"+0),"FY 19-20",IF(AND(Table1[[#This Row],[Completed Date]]&gt;="07/01/2018"+0,Table1[[#This Row],[Completed Date]]&lt;="6/30/2019"+0),"FY 18-19",""))</f>
        <v>FY 18-19</v>
      </c>
      <c r="AO2930" s="152" t="str">
        <f>IFERROR(FIND("R",Table1[[#This Row],[FS_Priority]]),"")</f>
        <v/>
      </c>
    </row>
    <row r="2931" spans="1:41" x14ac:dyDescent="0.25">
      <c r="A2931" s="220" t="s">
        <v>3244</v>
      </c>
      <c r="B2931" s="220" t="s">
        <v>295</v>
      </c>
      <c r="C2931" s="220" t="s">
        <v>3244</v>
      </c>
      <c r="D2931" s="221" t="b">
        <v>0</v>
      </c>
      <c r="E2931" s="220" t="s">
        <v>4818</v>
      </c>
      <c r="F2931" s="220" t="s">
        <v>3648</v>
      </c>
      <c r="G2931" s="220" t="s">
        <v>295</v>
      </c>
      <c r="H2931" s="220" t="s">
        <v>545</v>
      </c>
      <c r="I2931" s="220" t="s">
        <v>4353</v>
      </c>
      <c r="J2931" s="220" t="s">
        <v>2838</v>
      </c>
      <c r="K2931" s="220" t="s">
        <v>4268</v>
      </c>
      <c r="L2931" s="220" t="s">
        <v>521</v>
      </c>
      <c r="M2931" s="220" t="s">
        <v>4269</v>
      </c>
      <c r="N2931" s="220" t="s">
        <v>295</v>
      </c>
      <c r="O2931" s="220" t="s">
        <v>243</v>
      </c>
      <c r="Q2931" s="220" t="s">
        <v>264</v>
      </c>
      <c r="R2931" s="220" t="s">
        <v>295</v>
      </c>
      <c r="S2931" s="221" t="b">
        <v>0</v>
      </c>
      <c r="V2931" s="222">
        <v>43497</v>
      </c>
      <c r="W2931" s="220" t="s">
        <v>295</v>
      </c>
      <c r="X2931"/>
      <c r="Z2931" s="220" t="s">
        <v>295</v>
      </c>
      <c r="AC2931" s="220" t="s">
        <v>5155</v>
      </c>
      <c r="AE2931" s="220" t="s">
        <v>295</v>
      </c>
      <c r="AF2931" s="220" t="s">
        <v>295</v>
      </c>
      <c r="AG2931" s="220" t="s">
        <v>295</v>
      </c>
      <c r="AH2931" s="222">
        <v>43791</v>
      </c>
      <c r="AI2931" s="220" t="s">
        <v>4934</v>
      </c>
      <c r="AJ2931" s="151" t="str">
        <f t="shared" si="45"/>
        <v>FS</v>
      </c>
      <c r="AK2931" s="151" t="b">
        <f>ISNUMBER(SEARCH("IRT",Table1[[#This Row],[Current_Status]]))</f>
        <v>0</v>
      </c>
      <c r="AL2931" s="152">
        <f>YEAR(Table1[[#This Row],[Project_Initiated]])</f>
        <v>2019</v>
      </c>
      <c r="AM2931" s="87">
        <v>43815</v>
      </c>
      <c r="AN2931" s="87" t="str">
        <f>IF(AND(Table1[[#This Row],[Completed Date]]&gt;="07/01/2019"+0,Table1[[#This Row],[Completed Date]]&lt;="6/30/2020"+0),"FY 19-20",IF(AND(Table1[[#This Row],[Completed Date]]&gt;="07/01/2018"+0,Table1[[#This Row],[Completed Date]]&lt;="6/30/2019"+0),"FY 18-19",""))</f>
        <v>FY 19-20</v>
      </c>
      <c r="AO2931" s="152" t="str">
        <f>IFERROR(FIND("R",Table1[[#This Row],[FS_Priority]]),"")</f>
        <v/>
      </c>
    </row>
    <row r="2932" spans="1:41" x14ac:dyDescent="0.25">
      <c r="A2932" s="220" t="s">
        <v>3204</v>
      </c>
      <c r="B2932" s="220" t="s">
        <v>295</v>
      </c>
      <c r="C2932" s="220" t="s">
        <v>3204</v>
      </c>
      <c r="D2932" s="221" t="b">
        <v>0</v>
      </c>
      <c r="E2932" s="220" t="s">
        <v>76</v>
      </c>
      <c r="F2932" s="220" t="s">
        <v>3313</v>
      </c>
      <c r="G2932" s="220" t="s">
        <v>295</v>
      </c>
      <c r="H2932" s="220" t="s">
        <v>369</v>
      </c>
      <c r="I2932" s="220" t="s">
        <v>4301</v>
      </c>
      <c r="J2932" s="220" t="s">
        <v>2838</v>
      </c>
      <c r="K2932" s="220" t="s">
        <v>3856</v>
      </c>
      <c r="L2932" s="220" t="s">
        <v>77</v>
      </c>
      <c r="M2932" s="220" t="s">
        <v>4302</v>
      </c>
      <c r="N2932" s="220" t="s">
        <v>295</v>
      </c>
      <c r="O2932" s="220" t="s">
        <v>243</v>
      </c>
      <c r="Q2932" s="220" t="s">
        <v>320</v>
      </c>
      <c r="R2932" s="220" t="s">
        <v>295</v>
      </c>
      <c r="S2932" s="221" t="b">
        <v>0</v>
      </c>
      <c r="V2932" s="222">
        <v>43501</v>
      </c>
      <c r="W2932" s="220" t="s">
        <v>295</v>
      </c>
      <c r="X2932"/>
      <c r="Z2932" s="220" t="s">
        <v>295</v>
      </c>
      <c r="AC2932" s="220" t="s">
        <v>4406</v>
      </c>
      <c r="AE2932" s="220" t="s">
        <v>295</v>
      </c>
      <c r="AF2932" s="220" t="s">
        <v>295</v>
      </c>
      <c r="AG2932" s="220" t="s">
        <v>295</v>
      </c>
      <c r="AH2932" s="222">
        <v>43668</v>
      </c>
      <c r="AI2932" s="220" t="s">
        <v>4934</v>
      </c>
      <c r="AJ2932" s="151" t="str">
        <f t="shared" si="45"/>
        <v>FS</v>
      </c>
      <c r="AK2932" s="151" t="b">
        <f>ISNUMBER(SEARCH("IRT",Table1[[#This Row],[Current_Status]]))</f>
        <v>0</v>
      </c>
      <c r="AL2932" s="152">
        <f>YEAR(Table1[[#This Row],[Project_Initiated]])</f>
        <v>2019</v>
      </c>
      <c r="AM2932" s="87">
        <v>43815</v>
      </c>
      <c r="AN2932" s="87" t="str">
        <f>IF(AND(Table1[[#This Row],[Completed Date]]&gt;="07/01/2019"+0,Table1[[#This Row],[Completed Date]]&lt;="6/30/2020"+0),"FY 19-20",IF(AND(Table1[[#This Row],[Completed Date]]&gt;="07/01/2018"+0,Table1[[#This Row],[Completed Date]]&lt;="6/30/2019"+0),"FY 18-19",""))</f>
        <v>FY 19-20</v>
      </c>
      <c r="AO2932" s="152" t="str">
        <f>IFERROR(FIND("R",Table1[[#This Row],[FS_Priority]]),"")</f>
        <v/>
      </c>
    </row>
    <row r="2933" spans="1:41" x14ac:dyDescent="0.25">
      <c r="A2933" s="220" t="s">
        <v>3240</v>
      </c>
      <c r="B2933" s="220" t="s">
        <v>295</v>
      </c>
      <c r="C2933" s="220" t="s">
        <v>3240</v>
      </c>
      <c r="D2933" s="221" t="b">
        <v>0</v>
      </c>
      <c r="E2933" s="220" t="s">
        <v>215</v>
      </c>
      <c r="F2933" s="220" t="s">
        <v>3633</v>
      </c>
      <c r="G2933" s="220" t="s">
        <v>295</v>
      </c>
      <c r="H2933" s="220" t="s">
        <v>541</v>
      </c>
      <c r="I2933" s="220" t="s">
        <v>4095</v>
      </c>
      <c r="J2933" s="220" t="s">
        <v>2838</v>
      </c>
      <c r="K2933" s="220" t="s">
        <v>4842</v>
      </c>
      <c r="L2933" s="220" t="s">
        <v>518</v>
      </c>
      <c r="M2933" s="220" t="s">
        <v>4256</v>
      </c>
      <c r="N2933" s="220" t="s">
        <v>295</v>
      </c>
      <c r="O2933" s="220" t="s">
        <v>243</v>
      </c>
      <c r="Q2933" s="220" t="s">
        <v>320</v>
      </c>
      <c r="R2933" s="220" t="s">
        <v>295</v>
      </c>
      <c r="S2933" s="221" t="b">
        <v>0</v>
      </c>
      <c r="V2933" s="222">
        <v>43504</v>
      </c>
      <c r="W2933" s="220" t="s">
        <v>295</v>
      </c>
      <c r="X2933"/>
      <c r="Z2933" s="220" t="s">
        <v>295</v>
      </c>
      <c r="AC2933" s="220" t="s">
        <v>4462</v>
      </c>
      <c r="AE2933" s="220" t="s">
        <v>295</v>
      </c>
      <c r="AF2933" s="220" t="s">
        <v>295</v>
      </c>
      <c r="AG2933" s="220" t="s">
        <v>295</v>
      </c>
      <c r="AH2933" s="222">
        <v>43676</v>
      </c>
      <c r="AI2933" s="220" t="s">
        <v>4934</v>
      </c>
      <c r="AJ2933" s="151" t="str">
        <f t="shared" si="45"/>
        <v>FS</v>
      </c>
      <c r="AK2933" s="151" t="b">
        <f>ISNUMBER(SEARCH("IRT",Table1[[#This Row],[Current_Status]]))</f>
        <v>0</v>
      </c>
      <c r="AL2933" s="152">
        <f>YEAR(Table1[[#This Row],[Project_Initiated]])</f>
        <v>2019</v>
      </c>
      <c r="AM2933" s="87">
        <v>43815</v>
      </c>
      <c r="AN2933" s="87" t="str">
        <f>IF(AND(Table1[[#This Row],[Completed Date]]&gt;="07/01/2019"+0,Table1[[#This Row],[Completed Date]]&lt;="6/30/2020"+0),"FY 19-20",IF(AND(Table1[[#This Row],[Completed Date]]&gt;="07/01/2018"+0,Table1[[#This Row],[Completed Date]]&lt;="6/30/2019"+0),"FY 18-19",""))</f>
        <v>FY 19-20</v>
      </c>
      <c r="AO2933" s="152" t="str">
        <f>IFERROR(FIND("R",Table1[[#This Row],[FS_Priority]]),"")</f>
        <v/>
      </c>
    </row>
    <row r="2934" spans="1:41" x14ac:dyDescent="0.25">
      <c r="A2934" s="220" t="s">
        <v>4545</v>
      </c>
      <c r="B2934" s="220" t="s">
        <v>295</v>
      </c>
      <c r="C2934" s="220" t="s">
        <v>4545</v>
      </c>
      <c r="D2934" s="221" t="b">
        <v>0</v>
      </c>
      <c r="E2934" s="220" t="s">
        <v>76</v>
      </c>
      <c r="F2934" s="220" t="s">
        <v>4602</v>
      </c>
      <c r="G2934" s="220" t="s">
        <v>4757</v>
      </c>
      <c r="H2934" s="220" t="s">
        <v>1092</v>
      </c>
      <c r="I2934" s="220" t="s">
        <v>4603</v>
      </c>
      <c r="J2934" s="220" t="s">
        <v>2839</v>
      </c>
      <c r="K2934" s="220" t="s">
        <v>3856</v>
      </c>
      <c r="L2934" s="220" t="s">
        <v>77</v>
      </c>
      <c r="M2934" s="220" t="s">
        <v>3893</v>
      </c>
      <c r="N2934" s="220" t="s">
        <v>295</v>
      </c>
      <c r="O2934" s="220" t="s">
        <v>263</v>
      </c>
      <c r="Q2934" s="220" t="s">
        <v>3742</v>
      </c>
      <c r="R2934" s="220" t="s">
        <v>295</v>
      </c>
      <c r="S2934" s="221" t="b">
        <v>0</v>
      </c>
      <c r="V2934" s="222">
        <v>43515</v>
      </c>
      <c r="W2934" s="220" t="s">
        <v>295</v>
      </c>
      <c r="X2934"/>
      <c r="Z2934" s="220" t="s">
        <v>295</v>
      </c>
      <c r="AC2934" s="220" t="s">
        <v>295</v>
      </c>
      <c r="AD2934" s="223">
        <v>43725</v>
      </c>
      <c r="AE2934" s="220" t="s">
        <v>583</v>
      </c>
      <c r="AF2934" s="220" t="s">
        <v>5160</v>
      </c>
      <c r="AG2934" s="220" t="s">
        <v>2884</v>
      </c>
      <c r="AH2934"/>
      <c r="AI2934" s="220" t="s">
        <v>4787</v>
      </c>
      <c r="AJ2934" s="151" t="str">
        <f t="shared" si="45"/>
        <v>FS</v>
      </c>
      <c r="AK2934" s="151" t="b">
        <f>ISNUMBER(SEARCH("IRT",Table1[[#This Row],[Current_Status]]))</f>
        <v>0</v>
      </c>
      <c r="AL2934" s="152">
        <f>YEAR(Table1[[#This Row],[Project_Initiated]])</f>
        <v>2019</v>
      </c>
      <c r="AM2934" s="87">
        <v>43815</v>
      </c>
      <c r="AN2934" s="87" t="str">
        <f>IF(AND(Table1[[#This Row],[Completed Date]]&gt;="07/01/2019"+0,Table1[[#This Row],[Completed Date]]&lt;="6/30/2020"+0),"FY 19-20",IF(AND(Table1[[#This Row],[Completed Date]]&gt;="07/01/2018"+0,Table1[[#This Row],[Completed Date]]&lt;="6/30/2019"+0),"FY 18-19",""))</f>
        <v/>
      </c>
      <c r="AO2934" s="152">
        <f>IFERROR(FIND("R",Table1[[#This Row],[FS_Priority]]),"")</f>
        <v>1</v>
      </c>
    </row>
    <row r="2935" spans="1:41" x14ac:dyDescent="0.25">
      <c r="A2935" s="220" t="s">
        <v>3748</v>
      </c>
      <c r="B2935" s="220" t="s">
        <v>295</v>
      </c>
      <c r="C2935" s="220" t="s">
        <v>3748</v>
      </c>
      <c r="D2935" s="221" t="b">
        <v>0</v>
      </c>
      <c r="E2935" s="220" t="s">
        <v>151</v>
      </c>
      <c r="F2935" s="220" t="s">
        <v>3749</v>
      </c>
      <c r="G2935" s="220" t="s">
        <v>4891</v>
      </c>
      <c r="H2935" s="220" t="s">
        <v>558</v>
      </c>
      <c r="I2935" s="220" t="s">
        <v>4385</v>
      </c>
      <c r="J2935" s="220" t="s">
        <v>4755</v>
      </c>
      <c r="K2935" s="220" t="s">
        <v>4035</v>
      </c>
      <c r="L2935" s="220" t="s">
        <v>153</v>
      </c>
      <c r="M2935" s="220" t="s">
        <v>3906</v>
      </c>
      <c r="N2935" s="220" t="s">
        <v>295</v>
      </c>
      <c r="O2935" s="220" t="s">
        <v>263</v>
      </c>
      <c r="Q2935" s="220" t="s">
        <v>324</v>
      </c>
      <c r="R2935" s="220" t="s">
        <v>295</v>
      </c>
      <c r="S2935" s="221" t="b">
        <v>0</v>
      </c>
      <c r="V2935" s="222">
        <v>43516</v>
      </c>
      <c r="W2935" s="220" t="s">
        <v>295</v>
      </c>
      <c r="X2935"/>
      <c r="Z2935" s="220" t="s">
        <v>295</v>
      </c>
      <c r="AC2935" s="220" t="s">
        <v>5397</v>
      </c>
      <c r="AD2935" s="222">
        <v>43725</v>
      </c>
      <c r="AE2935" s="220" t="s">
        <v>583</v>
      </c>
      <c r="AF2935" s="220" t="s">
        <v>5162</v>
      </c>
      <c r="AG2935" s="220" t="s">
        <v>2884</v>
      </c>
      <c r="AH2935" s="167"/>
      <c r="AI2935" s="220" t="s">
        <v>4949</v>
      </c>
      <c r="AJ2935" s="151" t="str">
        <f t="shared" si="45"/>
        <v>FS</v>
      </c>
      <c r="AK2935" s="151" t="b">
        <f>ISNUMBER(SEARCH("IRT",Table1[[#This Row],[Current_Status]]))</f>
        <v>0</v>
      </c>
      <c r="AL2935" s="152">
        <f>YEAR(Table1[[#This Row],[Project_Initiated]])</f>
        <v>2019</v>
      </c>
      <c r="AM2935" s="87">
        <v>43815</v>
      </c>
      <c r="AN2935" s="87" t="str">
        <f>IF(AND(Table1[[#This Row],[Completed Date]]&gt;="07/01/2019"+0,Table1[[#This Row],[Completed Date]]&lt;="6/30/2020"+0),"FY 19-20",IF(AND(Table1[[#This Row],[Completed Date]]&gt;="07/01/2018"+0,Table1[[#This Row],[Completed Date]]&lt;="6/30/2019"+0),"FY 18-19",""))</f>
        <v/>
      </c>
      <c r="AO2935" s="152" t="str">
        <f>IFERROR(FIND("R",Table1[[#This Row],[FS_Priority]]),"")</f>
        <v/>
      </c>
    </row>
    <row r="2936" spans="1:41" x14ac:dyDescent="0.25">
      <c r="A2936" s="220" t="s">
        <v>3030</v>
      </c>
      <c r="B2936" s="220" t="s">
        <v>295</v>
      </c>
      <c r="C2936" s="220" t="s">
        <v>3030</v>
      </c>
      <c r="D2936" s="221" t="b">
        <v>0</v>
      </c>
      <c r="E2936" s="220" t="s">
        <v>151</v>
      </c>
      <c r="F2936" s="220" t="s">
        <v>3474</v>
      </c>
      <c r="G2936" s="220" t="s">
        <v>295</v>
      </c>
      <c r="H2936" s="220" t="s">
        <v>480</v>
      </c>
      <c r="I2936" s="220" t="s">
        <v>4070</v>
      </c>
      <c r="J2936" s="220" t="s">
        <v>2838</v>
      </c>
      <c r="K2936" s="220" t="s">
        <v>4035</v>
      </c>
      <c r="L2936" s="220" t="s">
        <v>153</v>
      </c>
      <c r="M2936" s="220" t="s">
        <v>4040</v>
      </c>
      <c r="N2936" s="220" t="s">
        <v>295</v>
      </c>
      <c r="O2936" s="220" t="s">
        <v>243</v>
      </c>
      <c r="Q2936" s="220" t="s">
        <v>372</v>
      </c>
      <c r="R2936" s="220" t="s">
        <v>295</v>
      </c>
      <c r="S2936" s="221" t="b">
        <v>0</v>
      </c>
      <c r="V2936" s="222">
        <v>43521</v>
      </c>
      <c r="W2936" s="220" t="s">
        <v>295</v>
      </c>
      <c r="X2936"/>
      <c r="Z2936" s="220" t="s">
        <v>295</v>
      </c>
      <c r="AC2936" s="220" t="s">
        <v>3182</v>
      </c>
      <c r="AD2936" s="167"/>
      <c r="AE2936" s="220" t="s">
        <v>295</v>
      </c>
      <c r="AF2936" s="220" t="s">
        <v>295</v>
      </c>
      <c r="AG2936" s="220" t="s">
        <v>295</v>
      </c>
      <c r="AH2936" s="223">
        <v>43595</v>
      </c>
      <c r="AI2936" s="220" t="s">
        <v>4937</v>
      </c>
      <c r="AJ2936" s="151" t="str">
        <f t="shared" si="45"/>
        <v>FS</v>
      </c>
      <c r="AK2936" s="151" t="b">
        <f>ISNUMBER(SEARCH("IRT",Table1[[#This Row],[Current_Status]]))</f>
        <v>0</v>
      </c>
      <c r="AL2936" s="152">
        <f>YEAR(Table1[[#This Row],[Project_Initiated]])</f>
        <v>2019</v>
      </c>
      <c r="AM2936" s="87">
        <v>43815</v>
      </c>
      <c r="AN2936" s="87" t="str">
        <f>IF(AND(Table1[[#This Row],[Completed Date]]&gt;="07/01/2019"+0,Table1[[#This Row],[Completed Date]]&lt;="6/30/2020"+0),"FY 19-20",IF(AND(Table1[[#This Row],[Completed Date]]&gt;="07/01/2018"+0,Table1[[#This Row],[Completed Date]]&lt;="6/30/2019"+0),"FY 18-19",""))</f>
        <v>FY 18-19</v>
      </c>
      <c r="AO2936" s="152" t="str">
        <f>IFERROR(FIND("R",Table1[[#This Row],[FS_Priority]]),"")</f>
        <v/>
      </c>
    </row>
    <row r="2937" spans="1:41" x14ac:dyDescent="0.25">
      <c r="A2937" s="220" t="s">
        <v>3677</v>
      </c>
      <c r="B2937" s="220" t="s">
        <v>295</v>
      </c>
      <c r="C2937" s="220" t="s">
        <v>3677</v>
      </c>
      <c r="D2937" s="221" t="b">
        <v>0</v>
      </c>
      <c r="E2937" s="220" t="s">
        <v>151</v>
      </c>
      <c r="F2937" s="220" t="s">
        <v>3678</v>
      </c>
      <c r="G2937" s="220" t="s">
        <v>4463</v>
      </c>
      <c r="H2937" s="220" t="s">
        <v>550</v>
      </c>
      <c r="I2937" s="220" t="s">
        <v>4336</v>
      </c>
      <c r="J2937" s="220" t="s">
        <v>2820</v>
      </c>
      <c r="K2937" s="220" t="s">
        <v>4035</v>
      </c>
      <c r="L2937" s="220" t="s">
        <v>153</v>
      </c>
      <c r="M2937" s="220" t="s">
        <v>4050</v>
      </c>
      <c r="N2937" s="220" t="s">
        <v>295</v>
      </c>
      <c r="O2937" s="220" t="s">
        <v>263</v>
      </c>
      <c r="Q2937" s="220" t="s">
        <v>323</v>
      </c>
      <c r="R2937" s="220" t="s">
        <v>295</v>
      </c>
      <c r="S2937" s="221" t="b">
        <v>0</v>
      </c>
      <c r="V2937" s="222">
        <v>43517</v>
      </c>
      <c r="W2937" s="220" t="s">
        <v>295</v>
      </c>
      <c r="X2937"/>
      <c r="Z2937" s="220" t="s">
        <v>295</v>
      </c>
      <c r="AC2937" s="220" t="s">
        <v>5163</v>
      </c>
      <c r="AD2937" s="222">
        <v>43738</v>
      </c>
      <c r="AE2937" s="220" t="s">
        <v>583</v>
      </c>
      <c r="AF2937" s="220" t="s">
        <v>5164</v>
      </c>
      <c r="AG2937" s="220" t="s">
        <v>2884</v>
      </c>
      <c r="AH2937"/>
      <c r="AI2937" s="220" t="s">
        <v>4934</v>
      </c>
      <c r="AJ2937" s="151" t="str">
        <f t="shared" si="45"/>
        <v>FS</v>
      </c>
      <c r="AK2937" s="151" t="b">
        <f>ISNUMBER(SEARCH("IRT",Table1[[#This Row],[Current_Status]]))</f>
        <v>0</v>
      </c>
      <c r="AL2937" s="152">
        <f>YEAR(Table1[[#This Row],[Project_Initiated]])</f>
        <v>2019</v>
      </c>
      <c r="AM2937" s="87">
        <v>43815</v>
      </c>
      <c r="AN2937" s="87" t="str">
        <f>IF(AND(Table1[[#This Row],[Completed Date]]&gt;="07/01/2019"+0,Table1[[#This Row],[Completed Date]]&lt;="6/30/2020"+0),"FY 19-20",IF(AND(Table1[[#This Row],[Completed Date]]&gt;="07/01/2018"+0,Table1[[#This Row],[Completed Date]]&lt;="6/30/2019"+0),"FY 18-19",""))</f>
        <v/>
      </c>
      <c r="AO2937" s="152" t="str">
        <f>IFERROR(FIND("R",Table1[[#This Row],[FS_Priority]]),"")</f>
        <v/>
      </c>
    </row>
    <row r="2938" spans="1:41" x14ac:dyDescent="0.25">
      <c r="A2938" s="220" t="s">
        <v>3751</v>
      </c>
      <c r="B2938" s="220" t="s">
        <v>295</v>
      </c>
      <c r="C2938" s="220" t="s">
        <v>3751</v>
      </c>
      <c r="D2938" s="221" t="b">
        <v>0</v>
      </c>
      <c r="E2938" s="220" t="s">
        <v>151</v>
      </c>
      <c r="F2938" s="220" t="s">
        <v>3752</v>
      </c>
      <c r="G2938" s="220" t="s">
        <v>4464</v>
      </c>
      <c r="H2938" s="220" t="s">
        <v>3873</v>
      </c>
      <c r="I2938" s="220" t="s">
        <v>4386</v>
      </c>
      <c r="J2938" s="220" t="s">
        <v>2839</v>
      </c>
      <c r="K2938" s="220" t="s">
        <v>4035</v>
      </c>
      <c r="L2938" s="220" t="s">
        <v>153</v>
      </c>
      <c r="M2938" s="220" t="s">
        <v>4063</v>
      </c>
      <c r="N2938" s="220" t="s">
        <v>295</v>
      </c>
      <c r="O2938" s="220" t="s">
        <v>263</v>
      </c>
      <c r="Q2938" s="220" t="s">
        <v>3753</v>
      </c>
      <c r="R2938" s="220" t="s">
        <v>295</v>
      </c>
      <c r="S2938" s="221" t="b">
        <v>0</v>
      </c>
      <c r="V2938" s="222">
        <v>43523</v>
      </c>
      <c r="W2938" s="220" t="s">
        <v>295</v>
      </c>
      <c r="X2938"/>
      <c r="Z2938" s="220" t="s">
        <v>295</v>
      </c>
      <c r="AC2938" s="220" t="s">
        <v>5104</v>
      </c>
      <c r="AD2938" s="223">
        <v>43392</v>
      </c>
      <c r="AE2938" s="220" t="s">
        <v>257</v>
      </c>
      <c r="AF2938" s="220" t="s">
        <v>5165</v>
      </c>
      <c r="AG2938" s="220" t="s">
        <v>2884</v>
      </c>
      <c r="AH2938" s="167"/>
      <c r="AI2938" s="220" t="s">
        <v>4934</v>
      </c>
      <c r="AJ2938" s="151" t="str">
        <f t="shared" si="45"/>
        <v>FS</v>
      </c>
      <c r="AK2938" s="151" t="b">
        <f>ISNUMBER(SEARCH("IRT",Table1[[#This Row],[Current_Status]]))</f>
        <v>0</v>
      </c>
      <c r="AL2938" s="152">
        <f>YEAR(Table1[[#This Row],[Project_Initiated]])</f>
        <v>2019</v>
      </c>
      <c r="AM2938" s="87">
        <v>43815</v>
      </c>
      <c r="AN2938" s="87" t="str">
        <f>IF(AND(Table1[[#This Row],[Completed Date]]&gt;="07/01/2019"+0,Table1[[#This Row],[Completed Date]]&lt;="6/30/2020"+0),"FY 19-20",IF(AND(Table1[[#This Row],[Completed Date]]&gt;="07/01/2018"+0,Table1[[#This Row],[Completed Date]]&lt;="6/30/2019"+0),"FY 18-19",""))</f>
        <v/>
      </c>
      <c r="AO2938" s="152">
        <f>IFERROR(FIND("R",Table1[[#This Row],[FS_Priority]]),"")</f>
        <v>1</v>
      </c>
    </row>
    <row r="2939" spans="1:41" x14ac:dyDescent="0.25">
      <c r="A2939" s="220" t="s">
        <v>4774</v>
      </c>
      <c r="B2939" s="220" t="s">
        <v>295</v>
      </c>
      <c r="C2939" s="220" t="s">
        <v>4774</v>
      </c>
      <c r="D2939" s="221" t="b">
        <v>0</v>
      </c>
      <c r="E2939" s="220" t="s">
        <v>2823</v>
      </c>
      <c r="F2939" s="220" t="s">
        <v>4793</v>
      </c>
      <c r="G2939" s="220" t="s">
        <v>4794</v>
      </c>
      <c r="H2939" s="220" t="s">
        <v>531</v>
      </c>
      <c r="I2939" s="220" t="s">
        <v>4795</v>
      </c>
      <c r="J2939" s="220" t="s">
        <v>2865</v>
      </c>
      <c r="K2939" s="220" t="s">
        <v>4143</v>
      </c>
      <c r="L2939" s="220" t="s">
        <v>2807</v>
      </c>
      <c r="M2939" s="220" t="s">
        <v>3940</v>
      </c>
      <c r="N2939" s="220" t="s">
        <v>295</v>
      </c>
      <c r="O2939" s="220" t="s">
        <v>263</v>
      </c>
      <c r="Q2939" s="220" t="s">
        <v>302</v>
      </c>
      <c r="R2939" s="220" t="s">
        <v>295</v>
      </c>
      <c r="S2939" s="221" t="b">
        <v>0</v>
      </c>
      <c r="V2939" s="222">
        <v>43531</v>
      </c>
      <c r="W2939" s="220" t="s">
        <v>295</v>
      </c>
      <c r="X2939"/>
      <c r="Z2939" s="220" t="s">
        <v>295</v>
      </c>
      <c r="AC2939" s="220" t="s">
        <v>5091</v>
      </c>
      <c r="AD2939" s="223">
        <v>43633</v>
      </c>
      <c r="AE2939" s="220" t="s">
        <v>257</v>
      </c>
      <c r="AF2939" s="220" t="s">
        <v>5166</v>
      </c>
      <c r="AG2939" s="220" t="s">
        <v>2884</v>
      </c>
      <c r="AH2939" s="167"/>
      <c r="AI2939" s="220" t="s">
        <v>4940</v>
      </c>
      <c r="AJ2939" s="151" t="str">
        <f t="shared" si="45"/>
        <v>FS</v>
      </c>
      <c r="AK2939" s="151" t="b">
        <f>ISNUMBER(SEARCH("IRT",Table1[[#This Row],[Current_Status]]))</f>
        <v>0</v>
      </c>
      <c r="AL2939" s="152">
        <f>YEAR(Table1[[#This Row],[Project_Initiated]])</f>
        <v>2019</v>
      </c>
      <c r="AM2939" s="87">
        <v>43815</v>
      </c>
      <c r="AN2939" s="87" t="str">
        <f>IF(AND(Table1[[#This Row],[Completed Date]]&gt;="07/01/2019"+0,Table1[[#This Row],[Completed Date]]&lt;="6/30/2020"+0),"FY 19-20",IF(AND(Table1[[#This Row],[Completed Date]]&gt;="07/01/2018"+0,Table1[[#This Row],[Completed Date]]&lt;="6/30/2019"+0),"FY 18-19",""))</f>
        <v/>
      </c>
      <c r="AO2939" s="152" t="str">
        <f>IFERROR(FIND("R",Table1[[#This Row],[FS_Priority]]),"")</f>
        <v/>
      </c>
    </row>
    <row r="2940" spans="1:41" x14ac:dyDescent="0.25">
      <c r="A2940" s="220" t="s">
        <v>3238</v>
      </c>
      <c r="B2940" s="220" t="s">
        <v>295</v>
      </c>
      <c r="C2940" s="220" t="s">
        <v>3238</v>
      </c>
      <c r="D2940" s="221" t="b">
        <v>0</v>
      </c>
      <c r="E2940" s="220" t="s">
        <v>526</v>
      </c>
      <c r="F2940" s="220" t="s">
        <v>3599</v>
      </c>
      <c r="G2940" s="220" t="s">
        <v>295</v>
      </c>
      <c r="H2940" s="220" t="s">
        <v>4212</v>
      </c>
      <c r="I2940" s="220" t="s">
        <v>4348</v>
      </c>
      <c r="J2940" s="220" t="s">
        <v>2838</v>
      </c>
      <c r="K2940" s="220" t="s">
        <v>4208</v>
      </c>
      <c r="L2940" s="220" t="s">
        <v>203</v>
      </c>
      <c r="M2940" s="220" t="s">
        <v>4209</v>
      </c>
      <c r="N2940" s="220" t="s">
        <v>295</v>
      </c>
      <c r="O2940" s="220" t="s">
        <v>243</v>
      </c>
      <c r="Q2940" s="220" t="s">
        <v>302</v>
      </c>
      <c r="R2940" s="220" t="s">
        <v>295</v>
      </c>
      <c r="S2940" s="221" t="b">
        <v>0</v>
      </c>
      <c r="V2940" s="222">
        <v>43532</v>
      </c>
      <c r="W2940" s="220" t="s">
        <v>295</v>
      </c>
      <c r="X2940"/>
      <c r="Z2940" s="220" t="s">
        <v>295</v>
      </c>
      <c r="AC2940" s="220" t="s">
        <v>3719</v>
      </c>
      <c r="AE2940" s="220" t="s">
        <v>295</v>
      </c>
      <c r="AF2940" s="220" t="s">
        <v>295</v>
      </c>
      <c r="AG2940" s="220" t="s">
        <v>295</v>
      </c>
      <c r="AH2940" s="222">
        <v>43655</v>
      </c>
      <c r="AI2940" s="220" t="s">
        <v>4934</v>
      </c>
      <c r="AJ2940" s="151" t="str">
        <f t="shared" si="45"/>
        <v>FS</v>
      </c>
      <c r="AK2940" s="151" t="b">
        <f>ISNUMBER(SEARCH("IRT",Table1[[#This Row],[Current_Status]]))</f>
        <v>0</v>
      </c>
      <c r="AL2940" s="152">
        <f>YEAR(Table1[[#This Row],[Project_Initiated]])</f>
        <v>2019</v>
      </c>
      <c r="AM2940" s="87">
        <v>43815</v>
      </c>
      <c r="AN2940" s="87" t="str">
        <f>IF(AND(Table1[[#This Row],[Completed Date]]&gt;="07/01/2019"+0,Table1[[#This Row],[Completed Date]]&lt;="6/30/2020"+0),"FY 19-20",IF(AND(Table1[[#This Row],[Completed Date]]&gt;="07/01/2018"+0,Table1[[#This Row],[Completed Date]]&lt;="6/30/2019"+0),"FY 18-19",""))</f>
        <v>FY 19-20</v>
      </c>
      <c r="AO2940" s="152" t="str">
        <f>IFERROR(FIND("R",Table1[[#This Row],[FS_Priority]]),"")</f>
        <v/>
      </c>
    </row>
    <row r="2941" spans="1:41" x14ac:dyDescent="0.25">
      <c r="A2941" s="220" t="s">
        <v>3233</v>
      </c>
      <c r="B2941" s="220" t="s">
        <v>295</v>
      </c>
      <c r="C2941" s="220" t="s">
        <v>3233</v>
      </c>
      <c r="D2941" s="221" t="b">
        <v>0</v>
      </c>
      <c r="E2941" s="220" t="s">
        <v>151</v>
      </c>
      <c r="F2941" s="220" t="s">
        <v>3547</v>
      </c>
      <c r="G2941" s="220" t="s">
        <v>4604</v>
      </c>
      <c r="H2941" s="220" t="s">
        <v>558</v>
      </c>
      <c r="I2941" s="220" t="s">
        <v>94</v>
      </c>
      <c r="J2941" s="220" t="s">
        <v>2838</v>
      </c>
      <c r="K2941" s="220" t="s">
        <v>4035</v>
      </c>
      <c r="L2941" s="220" t="s">
        <v>153</v>
      </c>
      <c r="M2941" s="220" t="s">
        <v>3906</v>
      </c>
      <c r="N2941" s="220" t="s">
        <v>295</v>
      </c>
      <c r="O2941" s="220" t="s">
        <v>243</v>
      </c>
      <c r="Q2941" s="220" t="s">
        <v>324</v>
      </c>
      <c r="R2941" s="220" t="s">
        <v>152</v>
      </c>
      <c r="S2941" s="221" t="b">
        <v>0</v>
      </c>
      <c r="V2941" s="222">
        <v>43536</v>
      </c>
      <c r="W2941" s="220" t="s">
        <v>295</v>
      </c>
      <c r="X2941"/>
      <c r="Z2941" s="220" t="s">
        <v>295</v>
      </c>
      <c r="AC2941" s="220" t="s">
        <v>5155</v>
      </c>
      <c r="AE2941" s="220" t="s">
        <v>243</v>
      </c>
      <c r="AF2941" s="220" t="s">
        <v>295</v>
      </c>
      <c r="AG2941" s="220" t="s">
        <v>295</v>
      </c>
      <c r="AH2941" s="222">
        <v>43789</v>
      </c>
      <c r="AI2941" s="220" t="s">
        <v>4787</v>
      </c>
      <c r="AJ2941" s="151" t="str">
        <f t="shared" si="45"/>
        <v>FS</v>
      </c>
      <c r="AK2941" s="151" t="b">
        <f>ISNUMBER(SEARCH("IRT",Table1[[#This Row],[Current_Status]]))</f>
        <v>0</v>
      </c>
      <c r="AL2941" s="152">
        <f>YEAR(Table1[[#This Row],[Project_Initiated]])</f>
        <v>2019</v>
      </c>
      <c r="AM2941" s="87">
        <v>43815</v>
      </c>
      <c r="AN2941" s="87" t="str">
        <f>IF(AND(Table1[[#This Row],[Completed Date]]&gt;="07/01/2019"+0,Table1[[#This Row],[Completed Date]]&lt;="6/30/2020"+0),"FY 19-20",IF(AND(Table1[[#This Row],[Completed Date]]&gt;="07/01/2018"+0,Table1[[#This Row],[Completed Date]]&lt;="6/30/2019"+0),"FY 18-19",""))</f>
        <v>FY 19-20</v>
      </c>
      <c r="AO2941" s="152" t="str">
        <f>IFERROR(FIND("R",Table1[[#This Row],[FS_Priority]]),"")</f>
        <v/>
      </c>
    </row>
    <row r="2942" spans="1:41" x14ac:dyDescent="0.25">
      <c r="A2942" s="220" t="s">
        <v>3208</v>
      </c>
      <c r="B2942" s="220" t="s">
        <v>295</v>
      </c>
      <c r="C2942" s="220" t="s">
        <v>3208</v>
      </c>
      <c r="D2942" s="221" t="b">
        <v>0</v>
      </c>
      <c r="E2942" s="220" t="s">
        <v>76</v>
      </c>
      <c r="F2942" s="220" t="s">
        <v>3326</v>
      </c>
      <c r="G2942" s="220" t="s">
        <v>295</v>
      </c>
      <c r="H2942" s="220" t="s">
        <v>1092</v>
      </c>
      <c r="I2942" s="220" t="s">
        <v>4309</v>
      </c>
      <c r="J2942" s="220" t="s">
        <v>2838</v>
      </c>
      <c r="K2942" s="220" t="s">
        <v>3856</v>
      </c>
      <c r="L2942" s="220" t="s">
        <v>77</v>
      </c>
      <c r="M2942" s="220" t="s">
        <v>3859</v>
      </c>
      <c r="N2942" s="220" t="s">
        <v>295</v>
      </c>
      <c r="O2942" s="220" t="s">
        <v>243</v>
      </c>
      <c r="Q2942" s="220" t="s">
        <v>326</v>
      </c>
      <c r="R2942" s="220" t="s">
        <v>295</v>
      </c>
      <c r="S2942" s="221" t="b">
        <v>0</v>
      </c>
      <c r="V2942" s="222">
        <v>43536</v>
      </c>
      <c r="W2942" s="220" t="s">
        <v>295</v>
      </c>
      <c r="X2942"/>
      <c r="Z2942" s="220" t="s">
        <v>295</v>
      </c>
      <c r="AC2942" s="220" t="s">
        <v>5155</v>
      </c>
      <c r="AE2942" s="220" t="s">
        <v>295</v>
      </c>
      <c r="AF2942" s="220" t="s">
        <v>295</v>
      </c>
      <c r="AG2942" s="220" t="s">
        <v>295</v>
      </c>
      <c r="AH2942" s="222">
        <v>43685</v>
      </c>
      <c r="AI2942" s="220" t="s">
        <v>4934</v>
      </c>
      <c r="AJ2942" s="151" t="str">
        <f t="shared" si="45"/>
        <v>FS</v>
      </c>
      <c r="AK2942" s="151" t="b">
        <f>ISNUMBER(SEARCH("IRT",Table1[[#This Row],[Current_Status]]))</f>
        <v>0</v>
      </c>
      <c r="AL2942" s="152">
        <f>YEAR(Table1[[#This Row],[Project_Initiated]])</f>
        <v>2019</v>
      </c>
      <c r="AM2942" s="87">
        <v>43815</v>
      </c>
      <c r="AN2942" s="87" t="str">
        <f>IF(AND(Table1[[#This Row],[Completed Date]]&gt;="07/01/2019"+0,Table1[[#This Row],[Completed Date]]&lt;="6/30/2020"+0),"FY 19-20",IF(AND(Table1[[#This Row],[Completed Date]]&gt;="07/01/2018"+0,Table1[[#This Row],[Completed Date]]&lt;="6/30/2019"+0),"FY 18-19",""))</f>
        <v>FY 19-20</v>
      </c>
      <c r="AO2942" s="152" t="str">
        <f>IFERROR(FIND("R",Table1[[#This Row],[FS_Priority]]),"")</f>
        <v/>
      </c>
    </row>
    <row r="2943" spans="1:41" x14ac:dyDescent="0.25">
      <c r="A2943" s="220" t="s">
        <v>3243</v>
      </c>
      <c r="B2943" s="220" t="s">
        <v>295</v>
      </c>
      <c r="C2943" s="220" t="s">
        <v>3243</v>
      </c>
      <c r="D2943" s="221" t="b">
        <v>0</v>
      </c>
      <c r="E2943" s="220" t="s">
        <v>4818</v>
      </c>
      <c r="F2943" s="220" t="s">
        <v>3645</v>
      </c>
      <c r="G2943" s="220" t="s">
        <v>295</v>
      </c>
      <c r="H2943" s="220" t="s">
        <v>545</v>
      </c>
      <c r="I2943" s="220" t="s">
        <v>4352</v>
      </c>
      <c r="J2943" s="220" t="s">
        <v>2851</v>
      </c>
      <c r="K2943" s="220" t="s">
        <v>4268</v>
      </c>
      <c r="L2943" s="220" t="s">
        <v>521</v>
      </c>
      <c r="M2943" s="220" t="s">
        <v>4277</v>
      </c>
      <c r="N2943" s="220" t="s">
        <v>295</v>
      </c>
      <c r="O2943" s="220" t="s">
        <v>243</v>
      </c>
      <c r="Q2943" s="220" t="s">
        <v>320</v>
      </c>
      <c r="R2943" s="220" t="s">
        <v>295</v>
      </c>
      <c r="S2943" s="221" t="b">
        <v>0</v>
      </c>
      <c r="V2943" s="222">
        <v>43539</v>
      </c>
      <c r="W2943" s="220" t="s">
        <v>295</v>
      </c>
      <c r="X2943"/>
      <c r="Z2943" s="220" t="s">
        <v>295</v>
      </c>
      <c r="AC2943" s="220" t="s">
        <v>5483</v>
      </c>
      <c r="AE2943" s="220" t="s">
        <v>295</v>
      </c>
      <c r="AF2943" s="220" t="s">
        <v>295</v>
      </c>
      <c r="AG2943" s="220" t="s">
        <v>295</v>
      </c>
      <c r="AH2943" s="223">
        <v>43805</v>
      </c>
      <c r="AI2943" s="220" t="s">
        <v>4934</v>
      </c>
      <c r="AJ2943" s="151" t="str">
        <f t="shared" si="45"/>
        <v>FS</v>
      </c>
      <c r="AK2943" s="151" t="b">
        <f>ISNUMBER(SEARCH("IRT",Table1[[#This Row],[Current_Status]]))</f>
        <v>0</v>
      </c>
      <c r="AL2943" s="152">
        <f>YEAR(Table1[[#This Row],[Project_Initiated]])</f>
        <v>2019</v>
      </c>
      <c r="AM2943" s="87">
        <v>43815</v>
      </c>
      <c r="AN2943" s="87" t="str">
        <f>IF(AND(Table1[[#This Row],[Completed Date]]&gt;="07/01/2019"+0,Table1[[#This Row],[Completed Date]]&lt;="6/30/2020"+0),"FY 19-20",IF(AND(Table1[[#This Row],[Completed Date]]&gt;="07/01/2018"+0,Table1[[#This Row],[Completed Date]]&lt;="6/30/2019"+0),"FY 18-19",""))</f>
        <v>FY 19-20</v>
      </c>
      <c r="AO2943" s="152" t="str">
        <f>IFERROR(FIND("R",Table1[[#This Row],[FS_Priority]]),"")</f>
        <v/>
      </c>
    </row>
    <row r="2944" spans="1:41" x14ac:dyDescent="0.25">
      <c r="A2944" s="220" t="s">
        <v>3769</v>
      </c>
      <c r="B2944" s="220" t="s">
        <v>295</v>
      </c>
      <c r="C2944" s="220" t="s">
        <v>3769</v>
      </c>
      <c r="D2944" s="221" t="b">
        <v>0</v>
      </c>
      <c r="E2944" s="220" t="s">
        <v>4804</v>
      </c>
      <c r="F2944" s="220" t="s">
        <v>3770</v>
      </c>
      <c r="G2944" s="220" t="s">
        <v>4466</v>
      </c>
      <c r="H2944" s="220" t="s">
        <v>862</v>
      </c>
      <c r="I2944" s="220" t="s">
        <v>4393</v>
      </c>
      <c r="J2944" s="220" t="s">
        <v>2838</v>
      </c>
      <c r="K2944" s="220" t="s">
        <v>3793</v>
      </c>
      <c r="L2944" s="220" t="s">
        <v>332</v>
      </c>
      <c r="M2944" s="220" t="s">
        <v>3794</v>
      </c>
      <c r="N2944" s="220" t="s">
        <v>295</v>
      </c>
      <c r="O2944" s="220" t="s">
        <v>263</v>
      </c>
      <c r="Q2944" s="220" t="s">
        <v>3586</v>
      </c>
      <c r="R2944" s="220" t="s">
        <v>295</v>
      </c>
      <c r="S2944" s="221" t="b">
        <v>0</v>
      </c>
      <c r="V2944" s="222">
        <v>43538</v>
      </c>
      <c r="W2944" s="220" t="s">
        <v>295</v>
      </c>
      <c r="X2944"/>
      <c r="Z2944" s="220" t="s">
        <v>295</v>
      </c>
      <c r="AC2944" s="220" t="s">
        <v>295</v>
      </c>
      <c r="AD2944" s="223">
        <v>43654</v>
      </c>
      <c r="AE2944" s="220" t="s">
        <v>257</v>
      </c>
      <c r="AF2944" s="220" t="s">
        <v>4466</v>
      </c>
      <c r="AG2944" s="220" t="s">
        <v>2884</v>
      </c>
      <c r="AH2944" s="223">
        <v>43672</v>
      </c>
      <c r="AI2944" s="220" t="s">
        <v>4934</v>
      </c>
      <c r="AJ2944" s="151" t="str">
        <f t="shared" si="45"/>
        <v>FS</v>
      </c>
      <c r="AK2944" s="151" t="b">
        <f>ISNUMBER(SEARCH("IRT",Table1[[#This Row],[Current_Status]]))</f>
        <v>0</v>
      </c>
      <c r="AL2944" s="152">
        <f>YEAR(Table1[[#This Row],[Project_Initiated]])</f>
        <v>2019</v>
      </c>
      <c r="AM2944" s="87">
        <v>43815</v>
      </c>
      <c r="AN2944" s="87" t="str">
        <f>IF(AND(Table1[[#This Row],[Completed Date]]&gt;="07/01/2019"+0,Table1[[#This Row],[Completed Date]]&lt;="6/30/2020"+0),"FY 19-20",IF(AND(Table1[[#This Row],[Completed Date]]&gt;="07/01/2018"+0,Table1[[#This Row],[Completed Date]]&lt;="6/30/2019"+0),"FY 18-19",""))</f>
        <v>FY 19-20</v>
      </c>
      <c r="AO2944" s="152">
        <f>IFERROR(FIND("R",Table1[[#This Row],[FS_Priority]]),"")</f>
        <v>1</v>
      </c>
    </row>
    <row r="2945" spans="1:41" x14ac:dyDescent="0.25">
      <c r="A2945" s="220" t="s">
        <v>3675</v>
      </c>
      <c r="B2945" s="220" t="s">
        <v>295</v>
      </c>
      <c r="C2945" s="220" t="s">
        <v>3675</v>
      </c>
      <c r="D2945" s="221" t="b">
        <v>0</v>
      </c>
      <c r="E2945" s="220" t="s">
        <v>151</v>
      </c>
      <c r="F2945" s="220" t="s">
        <v>3676</v>
      </c>
      <c r="G2945" s="220" t="s">
        <v>5167</v>
      </c>
      <c r="H2945" s="220" t="s">
        <v>525</v>
      </c>
      <c r="I2945" s="220" t="s">
        <v>4054</v>
      </c>
      <c r="J2945" s="220" t="s">
        <v>2839</v>
      </c>
      <c r="K2945" s="220" t="s">
        <v>4035</v>
      </c>
      <c r="L2945" s="220" t="s">
        <v>153</v>
      </c>
      <c r="M2945" s="220" t="s">
        <v>4036</v>
      </c>
      <c r="N2945" s="220" t="s">
        <v>295</v>
      </c>
      <c r="O2945" s="220" t="s">
        <v>263</v>
      </c>
      <c r="Q2945" s="220" t="s">
        <v>264</v>
      </c>
      <c r="R2945" s="220" t="s">
        <v>295</v>
      </c>
      <c r="S2945" s="221" t="b">
        <v>0</v>
      </c>
      <c r="V2945" s="222">
        <v>43543</v>
      </c>
      <c r="W2945" s="220" t="s">
        <v>295</v>
      </c>
      <c r="X2945"/>
      <c r="Z2945" s="220" t="s">
        <v>295</v>
      </c>
      <c r="AC2945" s="220" t="s">
        <v>295</v>
      </c>
      <c r="AD2945" s="223">
        <v>43753</v>
      </c>
      <c r="AE2945" s="220" t="s">
        <v>583</v>
      </c>
      <c r="AF2945" s="220" t="s">
        <v>4468</v>
      </c>
      <c r="AG2945" s="220" t="s">
        <v>2884</v>
      </c>
      <c r="AH2945"/>
      <c r="AI2945" s="220" t="s">
        <v>4934</v>
      </c>
      <c r="AJ2945" s="151" t="str">
        <f t="shared" si="45"/>
        <v>FS</v>
      </c>
      <c r="AK2945" s="151" t="b">
        <f>ISNUMBER(SEARCH("IRT",Table1[[#This Row],[Current_Status]]))</f>
        <v>0</v>
      </c>
      <c r="AL2945" s="152">
        <f>YEAR(Table1[[#This Row],[Project_Initiated]])</f>
        <v>2019</v>
      </c>
      <c r="AM2945" s="87">
        <v>43815</v>
      </c>
      <c r="AN2945" s="87" t="str">
        <f>IF(AND(Table1[[#This Row],[Completed Date]]&gt;="07/01/2019"+0,Table1[[#This Row],[Completed Date]]&lt;="6/30/2020"+0),"FY 19-20",IF(AND(Table1[[#This Row],[Completed Date]]&gt;="07/01/2018"+0,Table1[[#This Row],[Completed Date]]&lt;="6/30/2019"+0),"FY 18-19",""))</f>
        <v/>
      </c>
      <c r="AO2945" s="152" t="str">
        <f>IFERROR(FIND("R",Table1[[#This Row],[FS_Priority]]),"")</f>
        <v/>
      </c>
    </row>
    <row r="2946" spans="1:41" x14ac:dyDescent="0.25">
      <c r="A2946" s="220" t="s">
        <v>3670</v>
      </c>
      <c r="B2946" s="220" t="s">
        <v>295</v>
      </c>
      <c r="C2946" s="220" t="s">
        <v>3670</v>
      </c>
      <c r="D2946" s="221" t="b">
        <v>0</v>
      </c>
      <c r="E2946" s="220" t="s">
        <v>141</v>
      </c>
      <c r="F2946" s="220" t="s">
        <v>3726</v>
      </c>
      <c r="G2946" s="220" t="s">
        <v>3708</v>
      </c>
      <c r="H2946" s="220" t="s">
        <v>549</v>
      </c>
      <c r="I2946" s="220" t="s">
        <v>4328</v>
      </c>
      <c r="J2946" s="220" t="s">
        <v>2820</v>
      </c>
      <c r="K2946" s="220" t="s">
        <v>3951</v>
      </c>
      <c r="L2946" s="220" t="s">
        <v>381</v>
      </c>
      <c r="M2946" s="220" t="s">
        <v>5168</v>
      </c>
      <c r="N2946" s="220" t="s">
        <v>295</v>
      </c>
      <c r="O2946" s="220" t="s">
        <v>263</v>
      </c>
      <c r="Q2946" s="220" t="s">
        <v>152</v>
      </c>
      <c r="R2946" s="220" t="s">
        <v>295</v>
      </c>
      <c r="S2946" s="221" t="b">
        <v>0</v>
      </c>
      <c r="V2946" s="222">
        <v>43544</v>
      </c>
      <c r="W2946" s="220" t="s">
        <v>295</v>
      </c>
      <c r="X2946"/>
      <c r="Z2946" s="220" t="s">
        <v>295</v>
      </c>
      <c r="AC2946" s="220" t="s">
        <v>5169</v>
      </c>
      <c r="AD2946" s="223">
        <v>43671</v>
      </c>
      <c r="AE2946" s="220" t="s">
        <v>257</v>
      </c>
      <c r="AF2946" s="220" t="s">
        <v>5170</v>
      </c>
      <c r="AG2946" s="220" t="s">
        <v>2884</v>
      </c>
      <c r="AH2946" s="167"/>
      <c r="AI2946" s="220" t="s">
        <v>4934</v>
      </c>
      <c r="AJ2946" s="151" t="str">
        <f t="shared" ref="AJ2946:AJ3009" si="46">IF(LEN(A2946)&gt;6,"FS","PD&amp;C")</f>
        <v>FS</v>
      </c>
      <c r="AK2946" s="151" t="b">
        <f>ISNUMBER(SEARCH("IRT",Table1[[#This Row],[Current_Status]]))</f>
        <v>0</v>
      </c>
      <c r="AL2946" s="152">
        <f>YEAR(Table1[[#This Row],[Project_Initiated]])</f>
        <v>2019</v>
      </c>
      <c r="AM2946" s="87">
        <v>43815</v>
      </c>
      <c r="AN2946" s="87" t="str">
        <f>IF(AND(Table1[[#This Row],[Completed Date]]&gt;="07/01/2019"+0,Table1[[#This Row],[Completed Date]]&lt;="6/30/2020"+0),"FY 19-20",IF(AND(Table1[[#This Row],[Completed Date]]&gt;="07/01/2018"+0,Table1[[#This Row],[Completed Date]]&lt;="6/30/2019"+0),"FY 18-19",""))</f>
        <v/>
      </c>
      <c r="AO2946" s="152" t="str">
        <f>IFERROR(FIND("R",Table1[[#This Row],[FS_Priority]]),"")</f>
        <v/>
      </c>
    </row>
    <row r="2947" spans="1:41" x14ac:dyDescent="0.25">
      <c r="A2947" s="220" t="s">
        <v>3754</v>
      </c>
      <c r="B2947" s="220" t="s">
        <v>295</v>
      </c>
      <c r="C2947" s="220" t="s">
        <v>3754</v>
      </c>
      <c r="D2947" s="221" t="b">
        <v>0</v>
      </c>
      <c r="E2947" s="220" t="s">
        <v>151</v>
      </c>
      <c r="F2947" s="220" t="s">
        <v>3755</v>
      </c>
      <c r="G2947" s="220" t="s">
        <v>4469</v>
      </c>
      <c r="H2947" s="220" t="s">
        <v>546</v>
      </c>
      <c r="I2947" s="220" t="s">
        <v>4387</v>
      </c>
      <c r="J2947" s="220" t="s">
        <v>2851</v>
      </c>
      <c r="K2947" s="220" t="s">
        <v>4035</v>
      </c>
      <c r="L2947" s="220" t="s">
        <v>153</v>
      </c>
      <c r="M2947" s="220" t="s">
        <v>4388</v>
      </c>
      <c r="N2947" s="220" t="s">
        <v>295</v>
      </c>
      <c r="O2947" s="220" t="s">
        <v>263</v>
      </c>
      <c r="Q2947" s="220" t="s">
        <v>3756</v>
      </c>
      <c r="R2947" s="220" t="s">
        <v>295</v>
      </c>
      <c r="S2947" s="221" t="b">
        <v>0</v>
      </c>
      <c r="V2947" s="222">
        <v>43545</v>
      </c>
      <c r="W2947" s="220" t="s">
        <v>295</v>
      </c>
      <c r="X2947"/>
      <c r="Z2947" s="220" t="s">
        <v>295</v>
      </c>
      <c r="AC2947" s="220" t="s">
        <v>295</v>
      </c>
      <c r="AD2947" s="223">
        <v>43739</v>
      </c>
      <c r="AE2947" s="220" t="s">
        <v>583</v>
      </c>
      <c r="AF2947" s="220" t="s">
        <v>5171</v>
      </c>
      <c r="AG2947" s="220" t="s">
        <v>2884</v>
      </c>
      <c r="AH2947" s="222">
        <v>43795</v>
      </c>
      <c r="AI2947" s="220" t="s">
        <v>4934</v>
      </c>
      <c r="AJ2947" s="151" t="str">
        <f t="shared" si="46"/>
        <v>FS</v>
      </c>
      <c r="AK2947" s="151" t="b">
        <f>ISNUMBER(SEARCH("IRT",Table1[[#This Row],[Current_Status]]))</f>
        <v>0</v>
      </c>
      <c r="AL2947" s="152">
        <f>YEAR(Table1[[#This Row],[Project_Initiated]])</f>
        <v>2019</v>
      </c>
      <c r="AM2947" s="87">
        <v>43815</v>
      </c>
      <c r="AN2947" s="87" t="str">
        <f>IF(AND(Table1[[#This Row],[Completed Date]]&gt;="07/01/2019"+0,Table1[[#This Row],[Completed Date]]&lt;="6/30/2020"+0),"FY 19-20",IF(AND(Table1[[#This Row],[Completed Date]]&gt;="07/01/2018"+0,Table1[[#This Row],[Completed Date]]&lt;="6/30/2019"+0),"FY 18-19",""))</f>
        <v>FY 19-20</v>
      </c>
      <c r="AO2947" s="152">
        <f>IFERROR(FIND("R",Table1[[#This Row],[FS_Priority]]),"")</f>
        <v>1</v>
      </c>
    </row>
    <row r="2948" spans="1:41" x14ac:dyDescent="0.25">
      <c r="A2948" s="220" t="s">
        <v>3740</v>
      </c>
      <c r="B2948" s="220" t="s">
        <v>295</v>
      </c>
      <c r="C2948" s="220" t="s">
        <v>3740</v>
      </c>
      <c r="D2948" s="221" t="b">
        <v>0</v>
      </c>
      <c r="E2948" s="220" t="s">
        <v>151</v>
      </c>
      <c r="F2948" s="220" t="s">
        <v>3741</v>
      </c>
      <c r="G2948" s="220" t="s">
        <v>4470</v>
      </c>
      <c r="H2948" s="220" t="s">
        <v>558</v>
      </c>
      <c r="I2948" s="220" t="s">
        <v>4072</v>
      </c>
      <c r="J2948" s="220" t="s">
        <v>2865</v>
      </c>
      <c r="K2948" s="220" t="s">
        <v>4035</v>
      </c>
      <c r="L2948" s="220" t="s">
        <v>153</v>
      </c>
      <c r="M2948" s="220" t="s">
        <v>3906</v>
      </c>
      <c r="N2948" s="220" t="s">
        <v>295</v>
      </c>
      <c r="O2948" s="220" t="s">
        <v>263</v>
      </c>
      <c r="Q2948" s="220" t="s">
        <v>3742</v>
      </c>
      <c r="R2948" s="220" t="s">
        <v>295</v>
      </c>
      <c r="S2948" s="221" t="b">
        <v>1</v>
      </c>
      <c r="V2948" s="222">
        <v>43550</v>
      </c>
      <c r="W2948" s="220" t="s">
        <v>295</v>
      </c>
      <c r="X2948"/>
      <c r="Z2948" s="220" t="s">
        <v>295</v>
      </c>
      <c r="AC2948" s="220" t="s">
        <v>5172</v>
      </c>
      <c r="AE2948" s="220" t="s">
        <v>583</v>
      </c>
      <c r="AF2948" s="220" t="s">
        <v>5173</v>
      </c>
      <c r="AG2948" s="220" t="s">
        <v>2884</v>
      </c>
      <c r="AH2948"/>
      <c r="AI2948" s="220" t="s">
        <v>4934</v>
      </c>
      <c r="AJ2948" s="151" t="str">
        <f t="shared" si="46"/>
        <v>FS</v>
      </c>
      <c r="AK2948" s="151" t="b">
        <f>ISNUMBER(SEARCH("IRT",Table1[[#This Row],[Current_Status]]))</f>
        <v>0</v>
      </c>
      <c r="AL2948" s="152">
        <f>YEAR(Table1[[#This Row],[Project_Initiated]])</f>
        <v>2019</v>
      </c>
      <c r="AM2948" s="87">
        <v>43815</v>
      </c>
      <c r="AN2948" s="87" t="str">
        <f>IF(AND(Table1[[#This Row],[Completed Date]]&gt;="07/01/2019"+0,Table1[[#This Row],[Completed Date]]&lt;="6/30/2020"+0),"FY 19-20",IF(AND(Table1[[#This Row],[Completed Date]]&gt;="07/01/2018"+0,Table1[[#This Row],[Completed Date]]&lt;="6/30/2019"+0),"FY 18-19",""))</f>
        <v/>
      </c>
      <c r="AO2948" s="152">
        <f>IFERROR(FIND("R",Table1[[#This Row],[FS_Priority]]),"")</f>
        <v>1</v>
      </c>
    </row>
    <row r="2949" spans="1:41" x14ac:dyDescent="0.25">
      <c r="A2949" s="220" t="s">
        <v>3222</v>
      </c>
      <c r="B2949" s="220" t="s">
        <v>295</v>
      </c>
      <c r="C2949" s="220" t="s">
        <v>3222</v>
      </c>
      <c r="D2949" s="221" t="b">
        <v>0</v>
      </c>
      <c r="E2949" s="220" t="s">
        <v>141</v>
      </c>
      <c r="F2949" s="220" t="s">
        <v>3429</v>
      </c>
      <c r="G2949" s="220" t="s">
        <v>295</v>
      </c>
      <c r="H2949" s="220" t="s">
        <v>549</v>
      </c>
      <c r="I2949" s="220" t="s">
        <v>4326</v>
      </c>
      <c r="J2949" s="220" t="s">
        <v>2838</v>
      </c>
      <c r="K2949" s="220" t="s">
        <v>3951</v>
      </c>
      <c r="L2949" s="220" t="s">
        <v>381</v>
      </c>
      <c r="M2949" s="220" t="s">
        <v>3952</v>
      </c>
      <c r="N2949" s="220" t="s">
        <v>295</v>
      </c>
      <c r="O2949" s="220" t="s">
        <v>243</v>
      </c>
      <c r="Q2949" s="220" t="s">
        <v>327</v>
      </c>
      <c r="R2949" s="220" t="s">
        <v>295</v>
      </c>
      <c r="S2949" s="221" t="b">
        <v>0</v>
      </c>
      <c r="V2949" s="222">
        <v>43551</v>
      </c>
      <c r="W2949" s="220" t="s">
        <v>295</v>
      </c>
      <c r="X2949"/>
      <c r="Z2949" s="220" t="s">
        <v>295</v>
      </c>
      <c r="AC2949" s="220" t="s">
        <v>3719</v>
      </c>
      <c r="AE2949" s="220" t="s">
        <v>295</v>
      </c>
      <c r="AF2949" s="220" t="s">
        <v>3719</v>
      </c>
      <c r="AG2949" s="220" t="s">
        <v>295</v>
      </c>
      <c r="AH2949" s="223">
        <v>43655</v>
      </c>
      <c r="AI2949" s="220" t="s">
        <v>4934</v>
      </c>
      <c r="AJ2949" s="151" t="str">
        <f t="shared" si="46"/>
        <v>FS</v>
      </c>
      <c r="AK2949" s="151" t="b">
        <f>ISNUMBER(SEARCH("IRT",Table1[[#This Row],[Current_Status]]))</f>
        <v>0</v>
      </c>
      <c r="AL2949" s="152">
        <f>YEAR(Table1[[#This Row],[Project_Initiated]])</f>
        <v>2019</v>
      </c>
      <c r="AM2949" s="87">
        <v>43815</v>
      </c>
      <c r="AN2949" s="87" t="str">
        <f>IF(AND(Table1[[#This Row],[Completed Date]]&gt;="07/01/2019"+0,Table1[[#This Row],[Completed Date]]&lt;="6/30/2020"+0),"FY 19-20",IF(AND(Table1[[#This Row],[Completed Date]]&gt;="07/01/2018"+0,Table1[[#This Row],[Completed Date]]&lt;="6/30/2019"+0),"FY 18-19",""))</f>
        <v>FY 19-20</v>
      </c>
      <c r="AO2949" s="152" t="str">
        <f>IFERROR(FIND("R",Table1[[#This Row],[FS_Priority]]),"")</f>
        <v/>
      </c>
    </row>
    <row r="2950" spans="1:41" x14ac:dyDescent="0.25">
      <c r="A2950" s="220" t="s">
        <v>3239</v>
      </c>
      <c r="B2950" s="220" t="s">
        <v>295</v>
      </c>
      <c r="C2950" s="220" t="s">
        <v>3239</v>
      </c>
      <c r="D2950" s="221" t="b">
        <v>0</v>
      </c>
      <c r="E2950" s="220" t="s">
        <v>215</v>
      </c>
      <c r="F2950" s="220" t="s">
        <v>3631</v>
      </c>
      <c r="G2950" s="220" t="s">
        <v>295</v>
      </c>
      <c r="H2950" s="220" t="s">
        <v>558</v>
      </c>
      <c r="I2950" s="220" t="s">
        <v>4349</v>
      </c>
      <c r="J2950" s="220" t="s">
        <v>2838</v>
      </c>
      <c r="K2950" s="220" t="s">
        <v>4842</v>
      </c>
      <c r="L2950" s="220" t="s">
        <v>518</v>
      </c>
      <c r="M2950" s="220" t="s">
        <v>4259</v>
      </c>
      <c r="N2950" s="220" t="s">
        <v>295</v>
      </c>
      <c r="O2950" s="220" t="s">
        <v>243</v>
      </c>
      <c r="Q2950" s="220" t="s">
        <v>302</v>
      </c>
      <c r="R2950" s="220" t="s">
        <v>295</v>
      </c>
      <c r="S2950" s="221" t="b">
        <v>0</v>
      </c>
      <c r="V2950" s="222">
        <v>43556</v>
      </c>
      <c r="W2950" s="220" t="s">
        <v>295</v>
      </c>
      <c r="X2950"/>
      <c r="Z2950" s="220" t="s">
        <v>295</v>
      </c>
      <c r="AC2950" s="220" t="s">
        <v>4471</v>
      </c>
      <c r="AE2950" s="220" t="s">
        <v>295</v>
      </c>
      <c r="AF2950" s="220" t="s">
        <v>295</v>
      </c>
      <c r="AG2950" s="220" t="s">
        <v>295</v>
      </c>
      <c r="AH2950" s="222">
        <v>43672</v>
      </c>
      <c r="AI2950" s="220" t="s">
        <v>4934</v>
      </c>
      <c r="AJ2950" s="151" t="str">
        <f t="shared" si="46"/>
        <v>FS</v>
      </c>
      <c r="AK2950" s="151" t="b">
        <f>ISNUMBER(SEARCH("IRT",Table1[[#This Row],[Current_Status]]))</f>
        <v>0</v>
      </c>
      <c r="AL2950" s="152">
        <f>YEAR(Table1[[#This Row],[Project_Initiated]])</f>
        <v>2019</v>
      </c>
      <c r="AM2950" s="87">
        <v>43815</v>
      </c>
      <c r="AN2950" s="87" t="str">
        <f>IF(AND(Table1[[#This Row],[Completed Date]]&gt;="07/01/2019"+0,Table1[[#This Row],[Completed Date]]&lt;="6/30/2020"+0),"FY 19-20",IF(AND(Table1[[#This Row],[Completed Date]]&gt;="07/01/2018"+0,Table1[[#This Row],[Completed Date]]&lt;="6/30/2019"+0),"FY 18-19",""))</f>
        <v>FY 19-20</v>
      </c>
      <c r="AO2950" s="152" t="str">
        <f>IFERROR(FIND("R",Table1[[#This Row],[FS_Priority]]),"")</f>
        <v/>
      </c>
    </row>
    <row r="2951" spans="1:41" x14ac:dyDescent="0.25">
      <c r="A2951" s="220" t="s">
        <v>3743</v>
      </c>
      <c r="B2951" s="220" t="s">
        <v>295</v>
      </c>
      <c r="C2951" s="220" t="s">
        <v>3743</v>
      </c>
      <c r="D2951" s="221" t="b">
        <v>0</v>
      </c>
      <c r="E2951" s="220" t="s">
        <v>151</v>
      </c>
      <c r="F2951" s="220" t="s">
        <v>4417</v>
      </c>
      <c r="G2951" s="220" t="s">
        <v>4472</v>
      </c>
      <c r="H2951" s="220" t="s">
        <v>1402</v>
      </c>
      <c r="I2951" s="220" t="s">
        <v>372</v>
      </c>
      <c r="J2951" s="220" t="s">
        <v>2854</v>
      </c>
      <c r="K2951" s="220" t="s">
        <v>4035</v>
      </c>
      <c r="L2951" s="220" t="s">
        <v>153</v>
      </c>
      <c r="M2951" s="220" t="s">
        <v>4041</v>
      </c>
      <c r="N2951" s="220" t="s">
        <v>295</v>
      </c>
      <c r="O2951" s="220" t="s">
        <v>263</v>
      </c>
      <c r="Q2951" s="220" t="s">
        <v>3744</v>
      </c>
      <c r="R2951" s="220" t="s">
        <v>295</v>
      </c>
      <c r="S2951" s="221" t="b">
        <v>0</v>
      </c>
      <c r="V2951" s="222">
        <v>43558</v>
      </c>
      <c r="W2951" s="220" t="s">
        <v>295</v>
      </c>
      <c r="X2951"/>
      <c r="Z2951" s="220" t="s">
        <v>295</v>
      </c>
      <c r="AC2951" s="220" t="s">
        <v>5032</v>
      </c>
      <c r="AE2951" s="220" t="s">
        <v>583</v>
      </c>
      <c r="AF2951" s="220" t="s">
        <v>5174</v>
      </c>
      <c r="AG2951" s="220" t="s">
        <v>295</v>
      </c>
      <c r="AH2951" s="222">
        <v>43768</v>
      </c>
      <c r="AI2951" s="220" t="s">
        <v>4934</v>
      </c>
      <c r="AJ2951" s="151" t="str">
        <f t="shared" si="46"/>
        <v>FS</v>
      </c>
      <c r="AK2951" s="151" t="b">
        <f>ISNUMBER(SEARCH("IRT",Table1[[#This Row],[Current_Status]]))</f>
        <v>0</v>
      </c>
      <c r="AL2951" s="152">
        <f>YEAR(Table1[[#This Row],[Project_Initiated]])</f>
        <v>2019</v>
      </c>
      <c r="AM2951" s="87">
        <v>43815</v>
      </c>
      <c r="AN2951" s="87" t="str">
        <f>IF(AND(Table1[[#This Row],[Completed Date]]&gt;="07/01/2019"+0,Table1[[#This Row],[Completed Date]]&lt;="6/30/2020"+0),"FY 19-20",IF(AND(Table1[[#This Row],[Completed Date]]&gt;="07/01/2018"+0,Table1[[#This Row],[Completed Date]]&lt;="6/30/2019"+0),"FY 18-19",""))</f>
        <v>FY 19-20</v>
      </c>
      <c r="AO2951" s="152">
        <f>IFERROR(FIND("R",Table1[[#This Row],[FS_Priority]]),"")</f>
        <v>1</v>
      </c>
    </row>
    <row r="2952" spans="1:41" x14ac:dyDescent="0.25">
      <c r="A2952" s="220" t="s">
        <v>3207</v>
      </c>
      <c r="B2952" s="220" t="s">
        <v>295</v>
      </c>
      <c r="C2952" s="220" t="s">
        <v>3207</v>
      </c>
      <c r="D2952" s="221" t="b">
        <v>0</v>
      </c>
      <c r="E2952" s="220" t="s">
        <v>76</v>
      </c>
      <c r="F2952" s="220" t="s">
        <v>3324</v>
      </c>
      <c r="G2952" s="220" t="s">
        <v>295</v>
      </c>
      <c r="H2952" s="220" t="s">
        <v>369</v>
      </c>
      <c r="I2952" s="220" t="s">
        <v>4308</v>
      </c>
      <c r="J2952" s="220" t="s">
        <v>2838</v>
      </c>
      <c r="K2952" s="220" t="s">
        <v>3856</v>
      </c>
      <c r="L2952" s="220" t="s">
        <v>77</v>
      </c>
      <c r="M2952" s="220" t="s">
        <v>3859</v>
      </c>
      <c r="N2952" s="220" t="s">
        <v>295</v>
      </c>
      <c r="O2952" s="220" t="s">
        <v>243</v>
      </c>
      <c r="Q2952" s="220" t="s">
        <v>324</v>
      </c>
      <c r="R2952" s="220" t="s">
        <v>295</v>
      </c>
      <c r="S2952" s="221" t="b">
        <v>0</v>
      </c>
      <c r="V2952" s="222">
        <v>43558</v>
      </c>
      <c r="W2952" s="220" t="s">
        <v>295</v>
      </c>
      <c r="X2952"/>
      <c r="Z2952" s="220" t="s">
        <v>295</v>
      </c>
      <c r="AC2952" s="220" t="s">
        <v>3719</v>
      </c>
      <c r="AE2952" s="220" t="s">
        <v>295</v>
      </c>
      <c r="AF2952" s="220" t="s">
        <v>295</v>
      </c>
      <c r="AG2952" s="220" t="s">
        <v>295</v>
      </c>
      <c r="AH2952" s="222">
        <v>43655</v>
      </c>
      <c r="AI2952" s="220" t="s">
        <v>4934</v>
      </c>
      <c r="AJ2952" s="151" t="str">
        <f t="shared" si="46"/>
        <v>FS</v>
      </c>
      <c r="AK2952" s="151" t="b">
        <f>ISNUMBER(SEARCH("IRT",Table1[[#This Row],[Current_Status]]))</f>
        <v>0</v>
      </c>
      <c r="AL2952" s="152">
        <f>YEAR(Table1[[#This Row],[Project_Initiated]])</f>
        <v>2019</v>
      </c>
      <c r="AM2952" s="87">
        <v>43815</v>
      </c>
      <c r="AN2952" s="87" t="str">
        <f>IF(AND(Table1[[#This Row],[Completed Date]]&gt;="07/01/2019"+0,Table1[[#This Row],[Completed Date]]&lt;="6/30/2020"+0),"FY 19-20",IF(AND(Table1[[#This Row],[Completed Date]]&gt;="07/01/2018"+0,Table1[[#This Row],[Completed Date]]&lt;="6/30/2019"+0),"FY 18-19",""))</f>
        <v>FY 19-20</v>
      </c>
      <c r="AO2952" s="152" t="str">
        <f>IFERROR(FIND("R",Table1[[#This Row],[FS_Priority]]),"")</f>
        <v/>
      </c>
    </row>
    <row r="2953" spans="1:41" x14ac:dyDescent="0.25">
      <c r="A2953" s="220" t="s">
        <v>3685</v>
      </c>
      <c r="B2953" s="220" t="s">
        <v>295</v>
      </c>
      <c r="C2953" s="220" t="s">
        <v>3685</v>
      </c>
      <c r="D2953" s="221" t="b">
        <v>0</v>
      </c>
      <c r="E2953" s="220" t="s">
        <v>267</v>
      </c>
      <c r="F2953" s="220" t="s">
        <v>3698</v>
      </c>
      <c r="G2953" s="220" t="s">
        <v>295</v>
      </c>
      <c r="H2953" s="220" t="s">
        <v>2411</v>
      </c>
      <c r="I2953" s="220" t="s">
        <v>4187</v>
      </c>
      <c r="J2953" s="220" t="s">
        <v>2838</v>
      </c>
      <c r="K2953" s="220" t="s">
        <v>37</v>
      </c>
      <c r="L2953" s="220" t="s">
        <v>478</v>
      </c>
      <c r="M2953" s="220" t="s">
        <v>4188</v>
      </c>
      <c r="N2953" s="220" t="s">
        <v>295</v>
      </c>
      <c r="O2953" s="220" t="s">
        <v>263</v>
      </c>
      <c r="Q2953" s="220" t="s">
        <v>3586</v>
      </c>
      <c r="R2953" s="220" t="s">
        <v>295</v>
      </c>
      <c r="S2953" s="221" t="b">
        <v>0</v>
      </c>
      <c r="V2953" s="222">
        <v>43559</v>
      </c>
      <c r="W2953" s="220" t="s">
        <v>295</v>
      </c>
      <c r="X2953"/>
      <c r="Z2953" s="220" t="s">
        <v>295</v>
      </c>
      <c r="AC2953" s="220" t="s">
        <v>4525</v>
      </c>
      <c r="AE2953" s="220" t="s">
        <v>263</v>
      </c>
      <c r="AF2953" s="220" t="s">
        <v>295</v>
      </c>
      <c r="AG2953" s="220" t="s">
        <v>295</v>
      </c>
      <c r="AH2953" s="222">
        <v>43711</v>
      </c>
      <c r="AI2953" s="220" t="s">
        <v>4934</v>
      </c>
      <c r="AJ2953" s="151" t="str">
        <f t="shared" si="46"/>
        <v>FS</v>
      </c>
      <c r="AK2953" s="151" t="b">
        <f>ISNUMBER(SEARCH("IRT",Table1[[#This Row],[Current_Status]]))</f>
        <v>0</v>
      </c>
      <c r="AL2953" s="152">
        <f>YEAR(Table1[[#This Row],[Project_Initiated]])</f>
        <v>2019</v>
      </c>
      <c r="AM2953" s="87">
        <v>43815</v>
      </c>
      <c r="AN2953" s="87" t="str">
        <f>IF(AND(Table1[[#This Row],[Completed Date]]&gt;="07/01/2019"+0,Table1[[#This Row],[Completed Date]]&lt;="6/30/2020"+0),"FY 19-20",IF(AND(Table1[[#This Row],[Completed Date]]&gt;="07/01/2018"+0,Table1[[#This Row],[Completed Date]]&lt;="6/30/2019"+0),"FY 18-19",""))</f>
        <v>FY 19-20</v>
      </c>
      <c r="AO2953" s="152">
        <f>IFERROR(FIND("R",Table1[[#This Row],[FS_Priority]]),"")</f>
        <v>1</v>
      </c>
    </row>
    <row r="2954" spans="1:41" x14ac:dyDescent="0.25">
      <c r="A2954" s="220" t="s">
        <v>3681</v>
      </c>
      <c r="B2954" s="220" t="s">
        <v>295</v>
      </c>
      <c r="C2954" s="220" t="s">
        <v>3681</v>
      </c>
      <c r="D2954" s="221" t="b">
        <v>0</v>
      </c>
      <c r="E2954" s="220" t="s">
        <v>4761</v>
      </c>
      <c r="F2954" s="220" t="s">
        <v>3682</v>
      </c>
      <c r="G2954" s="220" t="s">
        <v>4355</v>
      </c>
      <c r="H2954" s="220" t="s">
        <v>75</v>
      </c>
      <c r="I2954" s="220" t="s">
        <v>4356</v>
      </c>
      <c r="J2954" s="220" t="s">
        <v>2838</v>
      </c>
      <c r="K2954" s="220" t="s">
        <v>4289</v>
      </c>
      <c r="L2954" s="220" t="s">
        <v>523</v>
      </c>
      <c r="M2954" s="220" t="s">
        <v>4357</v>
      </c>
      <c r="N2954" s="220" t="s">
        <v>4358</v>
      </c>
      <c r="O2954" s="220" t="s">
        <v>243</v>
      </c>
      <c r="Q2954" s="220" t="s">
        <v>302</v>
      </c>
      <c r="R2954" s="220" t="s">
        <v>295</v>
      </c>
      <c r="S2954" s="221" t="b">
        <v>0</v>
      </c>
      <c r="V2954" s="222">
        <v>43563</v>
      </c>
      <c r="W2954" s="220" t="s">
        <v>295</v>
      </c>
      <c r="X2954"/>
      <c r="Z2954" s="220" t="s">
        <v>295</v>
      </c>
      <c r="AC2954" s="220" t="s">
        <v>5155</v>
      </c>
      <c r="AE2954" s="220" t="s">
        <v>295</v>
      </c>
      <c r="AF2954" s="220" t="s">
        <v>295</v>
      </c>
      <c r="AG2954" s="220" t="s">
        <v>295</v>
      </c>
      <c r="AH2954" s="222">
        <v>43715</v>
      </c>
      <c r="AI2954" s="220" t="s">
        <v>4934</v>
      </c>
      <c r="AJ2954" s="151" t="str">
        <f t="shared" si="46"/>
        <v>FS</v>
      </c>
      <c r="AK2954" s="151" t="b">
        <f>ISNUMBER(SEARCH("IRT",Table1[[#This Row],[Current_Status]]))</f>
        <v>0</v>
      </c>
      <c r="AL2954" s="152">
        <f>YEAR(Table1[[#This Row],[Project_Initiated]])</f>
        <v>2019</v>
      </c>
      <c r="AM2954" s="87">
        <v>43815</v>
      </c>
      <c r="AN2954" s="87" t="str">
        <f>IF(AND(Table1[[#This Row],[Completed Date]]&gt;="07/01/2019"+0,Table1[[#This Row],[Completed Date]]&lt;="6/30/2020"+0),"FY 19-20",IF(AND(Table1[[#This Row],[Completed Date]]&gt;="07/01/2018"+0,Table1[[#This Row],[Completed Date]]&lt;="6/30/2019"+0),"FY 18-19",""))</f>
        <v>FY 19-20</v>
      </c>
      <c r="AO2954" s="152" t="str">
        <f>IFERROR(FIND("R",Table1[[#This Row],[FS_Priority]]),"")</f>
        <v/>
      </c>
    </row>
    <row r="2955" spans="1:41" x14ac:dyDescent="0.25">
      <c r="A2955" s="220" t="s">
        <v>3209</v>
      </c>
      <c r="B2955" s="220" t="s">
        <v>295</v>
      </c>
      <c r="C2955" s="220" t="s">
        <v>3209</v>
      </c>
      <c r="D2955" s="221" t="b">
        <v>0</v>
      </c>
      <c r="E2955" s="220" t="s">
        <v>76</v>
      </c>
      <c r="F2955" s="220" t="s">
        <v>3327</v>
      </c>
      <c r="G2955" s="220" t="s">
        <v>295</v>
      </c>
      <c r="H2955" s="220" t="s">
        <v>369</v>
      </c>
      <c r="I2955" s="220" t="s">
        <v>4310</v>
      </c>
      <c r="J2955" s="220" t="s">
        <v>2854</v>
      </c>
      <c r="K2955" s="220" t="s">
        <v>3856</v>
      </c>
      <c r="L2955" s="220" t="s">
        <v>77</v>
      </c>
      <c r="M2955" s="220" t="s">
        <v>3878</v>
      </c>
      <c r="N2955" s="220" t="s">
        <v>295</v>
      </c>
      <c r="O2955" s="220" t="s">
        <v>243</v>
      </c>
      <c r="Q2955" s="220" t="s">
        <v>327</v>
      </c>
      <c r="R2955" s="220" t="s">
        <v>295</v>
      </c>
      <c r="S2955" s="221" t="b">
        <v>0</v>
      </c>
      <c r="V2955" s="222">
        <v>43563</v>
      </c>
      <c r="W2955" s="220" t="s">
        <v>295</v>
      </c>
      <c r="X2955"/>
      <c r="Z2955" s="220" t="s">
        <v>295</v>
      </c>
      <c r="AC2955" s="220" t="s">
        <v>4474</v>
      </c>
      <c r="AE2955" s="220" t="s">
        <v>295</v>
      </c>
      <c r="AF2955" s="220" t="s">
        <v>295</v>
      </c>
      <c r="AG2955" s="220" t="s">
        <v>295</v>
      </c>
      <c r="AH2955" s="222">
        <v>43676</v>
      </c>
      <c r="AI2955" s="220" t="s">
        <v>4934</v>
      </c>
      <c r="AJ2955" s="151" t="str">
        <f t="shared" si="46"/>
        <v>FS</v>
      </c>
      <c r="AK2955" s="151" t="b">
        <f>ISNUMBER(SEARCH("IRT",Table1[[#This Row],[Current_Status]]))</f>
        <v>0</v>
      </c>
      <c r="AL2955" s="152">
        <f>YEAR(Table1[[#This Row],[Project_Initiated]])</f>
        <v>2019</v>
      </c>
      <c r="AM2955" s="87">
        <v>43815</v>
      </c>
      <c r="AN2955" s="87" t="str">
        <f>IF(AND(Table1[[#This Row],[Completed Date]]&gt;="07/01/2019"+0,Table1[[#This Row],[Completed Date]]&lt;="6/30/2020"+0),"FY 19-20",IF(AND(Table1[[#This Row],[Completed Date]]&gt;="07/01/2018"+0,Table1[[#This Row],[Completed Date]]&lt;="6/30/2019"+0),"FY 18-19",""))</f>
        <v>FY 19-20</v>
      </c>
      <c r="AO2955" s="152" t="str">
        <f>IFERROR(FIND("R",Table1[[#This Row],[FS_Priority]]),"")</f>
        <v/>
      </c>
    </row>
    <row r="2956" spans="1:41" x14ac:dyDescent="0.25">
      <c r="A2956" s="220" t="s">
        <v>4558</v>
      </c>
      <c r="B2956" s="220" t="s">
        <v>295</v>
      </c>
      <c r="C2956" s="220" t="s">
        <v>4558</v>
      </c>
      <c r="D2956" s="221" t="b">
        <v>0</v>
      </c>
      <c r="E2956" s="220" t="s">
        <v>141</v>
      </c>
      <c r="F2956" s="220" t="s">
        <v>4606</v>
      </c>
      <c r="G2956" s="220" t="s">
        <v>4789</v>
      </c>
      <c r="H2956" s="220" t="s">
        <v>549</v>
      </c>
      <c r="I2956" s="220" t="s">
        <v>4000</v>
      </c>
      <c r="J2956" s="220" t="s">
        <v>2838</v>
      </c>
      <c r="K2956" s="220" t="s">
        <v>3951</v>
      </c>
      <c r="L2956" s="220" t="s">
        <v>381</v>
      </c>
      <c r="M2956" s="220" t="s">
        <v>3957</v>
      </c>
      <c r="N2956" s="220" t="s">
        <v>295</v>
      </c>
      <c r="O2956" s="220" t="s">
        <v>263</v>
      </c>
      <c r="Q2956" s="220" t="s">
        <v>3586</v>
      </c>
      <c r="R2956" s="220" t="s">
        <v>295</v>
      </c>
      <c r="S2956" s="221" t="b">
        <v>0</v>
      </c>
      <c r="V2956" s="222">
        <v>43564</v>
      </c>
      <c r="W2956" s="220" t="s">
        <v>295</v>
      </c>
      <c r="X2956"/>
      <c r="Z2956" s="220" t="s">
        <v>295</v>
      </c>
      <c r="AC2956" s="220" t="s">
        <v>295</v>
      </c>
      <c r="AE2956" s="220" t="s">
        <v>257</v>
      </c>
      <c r="AF2956" s="220" t="s">
        <v>5175</v>
      </c>
      <c r="AG2956" s="220" t="s">
        <v>295</v>
      </c>
      <c r="AH2956" s="223">
        <v>43732</v>
      </c>
      <c r="AI2956" s="220" t="s">
        <v>4787</v>
      </c>
      <c r="AJ2956" s="151" t="str">
        <f t="shared" si="46"/>
        <v>FS</v>
      </c>
      <c r="AK2956" s="151" t="b">
        <f>ISNUMBER(SEARCH("IRT",Table1[[#This Row],[Current_Status]]))</f>
        <v>0</v>
      </c>
      <c r="AL2956" s="152">
        <f>YEAR(Table1[[#This Row],[Project_Initiated]])</f>
        <v>2019</v>
      </c>
      <c r="AM2956" s="87">
        <v>43815</v>
      </c>
      <c r="AN2956" s="87" t="str">
        <f>IF(AND(Table1[[#This Row],[Completed Date]]&gt;="07/01/2019"+0,Table1[[#This Row],[Completed Date]]&lt;="6/30/2020"+0),"FY 19-20",IF(AND(Table1[[#This Row],[Completed Date]]&gt;="07/01/2018"+0,Table1[[#This Row],[Completed Date]]&lt;="6/30/2019"+0),"FY 18-19",""))</f>
        <v>FY 19-20</v>
      </c>
      <c r="AO2956" s="152">
        <f>IFERROR(FIND("R",Table1[[#This Row],[FS_Priority]]),"")</f>
        <v>1</v>
      </c>
    </row>
    <row r="2957" spans="1:41" x14ac:dyDescent="0.25">
      <c r="A2957" s="220" t="s">
        <v>3225</v>
      </c>
      <c r="B2957" s="220" t="s">
        <v>295</v>
      </c>
      <c r="C2957" s="220" t="s">
        <v>3225</v>
      </c>
      <c r="D2957" s="221" t="b">
        <v>0</v>
      </c>
      <c r="E2957" s="220" t="s">
        <v>151</v>
      </c>
      <c r="F2957" s="220" t="s">
        <v>3481</v>
      </c>
      <c r="G2957" s="220" t="s">
        <v>295</v>
      </c>
      <c r="H2957" s="220" t="s">
        <v>557</v>
      </c>
      <c r="I2957" s="220" t="s">
        <v>4332</v>
      </c>
      <c r="J2957" s="220" t="s">
        <v>2838</v>
      </c>
      <c r="K2957" s="220" t="s">
        <v>4035</v>
      </c>
      <c r="L2957" s="220" t="s">
        <v>153</v>
      </c>
      <c r="M2957" s="220" t="s">
        <v>3913</v>
      </c>
      <c r="N2957" s="220" t="s">
        <v>295</v>
      </c>
      <c r="O2957" s="220" t="s">
        <v>243</v>
      </c>
      <c r="Q2957" s="220" t="s">
        <v>305</v>
      </c>
      <c r="R2957" s="220" t="s">
        <v>295</v>
      </c>
      <c r="S2957" s="221" t="b">
        <v>0</v>
      </c>
      <c r="V2957" s="222">
        <v>43565</v>
      </c>
      <c r="W2957" s="220" t="s">
        <v>295</v>
      </c>
      <c r="X2957"/>
      <c r="Z2957" s="220" t="s">
        <v>295</v>
      </c>
      <c r="AC2957" s="220" t="s">
        <v>4475</v>
      </c>
      <c r="AE2957" s="220" t="s">
        <v>295</v>
      </c>
      <c r="AF2957" s="220" t="s">
        <v>295</v>
      </c>
      <c r="AG2957" s="220" t="s">
        <v>295</v>
      </c>
      <c r="AH2957" s="222">
        <v>43676</v>
      </c>
      <c r="AI2957" s="220" t="s">
        <v>4934</v>
      </c>
      <c r="AJ2957" s="151" t="str">
        <f t="shared" si="46"/>
        <v>FS</v>
      </c>
      <c r="AK2957" s="151" t="b">
        <f>ISNUMBER(SEARCH("IRT",Table1[[#This Row],[Current_Status]]))</f>
        <v>0</v>
      </c>
      <c r="AL2957" s="152">
        <f>YEAR(Table1[[#This Row],[Project_Initiated]])</f>
        <v>2019</v>
      </c>
      <c r="AM2957" s="87">
        <v>43815</v>
      </c>
      <c r="AN2957" s="87" t="str">
        <f>IF(AND(Table1[[#This Row],[Completed Date]]&gt;="07/01/2019"+0,Table1[[#This Row],[Completed Date]]&lt;="6/30/2020"+0),"FY 19-20",IF(AND(Table1[[#This Row],[Completed Date]]&gt;="07/01/2018"+0,Table1[[#This Row],[Completed Date]]&lt;="6/30/2019"+0),"FY 18-19",""))</f>
        <v>FY 19-20</v>
      </c>
      <c r="AO2957" s="152" t="str">
        <f>IFERROR(FIND("R",Table1[[#This Row],[FS_Priority]]),"")</f>
        <v/>
      </c>
    </row>
    <row r="2958" spans="1:41" x14ac:dyDescent="0.25">
      <c r="A2958" s="220" t="s">
        <v>3234</v>
      </c>
      <c r="B2958" s="220" t="s">
        <v>295</v>
      </c>
      <c r="C2958" s="220" t="s">
        <v>3234</v>
      </c>
      <c r="D2958" s="221" t="b">
        <v>0</v>
      </c>
      <c r="E2958" s="220" t="s">
        <v>4796</v>
      </c>
      <c r="F2958" s="220" t="s">
        <v>3558</v>
      </c>
      <c r="G2958" s="220" t="s">
        <v>295</v>
      </c>
      <c r="H2958" s="220" t="s">
        <v>541</v>
      </c>
      <c r="I2958" s="220" t="s">
        <v>4341</v>
      </c>
      <c r="J2958" s="220" t="s">
        <v>2838</v>
      </c>
      <c r="K2958" s="220" t="s">
        <v>4156</v>
      </c>
      <c r="L2958" s="220" t="s">
        <v>2974</v>
      </c>
      <c r="M2958" s="220" t="s">
        <v>4157</v>
      </c>
      <c r="N2958" s="220" t="s">
        <v>295</v>
      </c>
      <c r="O2958" s="220" t="s">
        <v>243</v>
      </c>
      <c r="Q2958" s="220" t="s">
        <v>302</v>
      </c>
      <c r="R2958" s="220" t="s">
        <v>295</v>
      </c>
      <c r="S2958" s="221" t="b">
        <v>0</v>
      </c>
      <c r="V2958" s="222">
        <v>43566</v>
      </c>
      <c r="W2958" s="220" t="s">
        <v>295</v>
      </c>
      <c r="X2958"/>
      <c r="Z2958" s="220" t="s">
        <v>295</v>
      </c>
      <c r="AC2958" s="220" t="s">
        <v>3699</v>
      </c>
      <c r="AE2958" s="220" t="s">
        <v>295</v>
      </c>
      <c r="AF2958" s="220" t="s">
        <v>295</v>
      </c>
      <c r="AG2958" s="220" t="s">
        <v>295</v>
      </c>
      <c r="AH2958" s="222">
        <v>43795</v>
      </c>
      <c r="AI2958" s="220" t="s">
        <v>4934</v>
      </c>
      <c r="AJ2958" s="151" t="str">
        <f t="shared" si="46"/>
        <v>FS</v>
      </c>
      <c r="AK2958" s="151" t="b">
        <f>ISNUMBER(SEARCH("IRT",Table1[[#This Row],[Current_Status]]))</f>
        <v>0</v>
      </c>
      <c r="AL2958" s="152">
        <f>YEAR(Table1[[#This Row],[Project_Initiated]])</f>
        <v>2019</v>
      </c>
      <c r="AM2958" s="87">
        <v>43815</v>
      </c>
      <c r="AN2958" s="87" t="str">
        <f>IF(AND(Table1[[#This Row],[Completed Date]]&gt;="07/01/2019"+0,Table1[[#This Row],[Completed Date]]&lt;="6/30/2020"+0),"FY 19-20",IF(AND(Table1[[#This Row],[Completed Date]]&gt;="07/01/2018"+0,Table1[[#This Row],[Completed Date]]&lt;="6/30/2019"+0),"FY 18-19",""))</f>
        <v>FY 19-20</v>
      </c>
      <c r="AO2958" s="152" t="str">
        <f>IFERROR(FIND("R",Table1[[#This Row],[FS_Priority]]),"")</f>
        <v/>
      </c>
    </row>
    <row r="2959" spans="1:41" x14ac:dyDescent="0.25">
      <c r="A2959" s="220" t="s">
        <v>3200</v>
      </c>
      <c r="B2959" s="220" t="s">
        <v>295</v>
      </c>
      <c r="C2959" s="220" t="s">
        <v>3200</v>
      </c>
      <c r="D2959" s="221" t="b">
        <v>0</v>
      </c>
      <c r="E2959" s="220" t="s">
        <v>4804</v>
      </c>
      <c r="F2959" s="220" t="s">
        <v>3587</v>
      </c>
      <c r="G2959" s="220" t="s">
        <v>295</v>
      </c>
      <c r="H2959" s="220" t="s">
        <v>2411</v>
      </c>
      <c r="I2959" s="220" t="s">
        <v>4346</v>
      </c>
      <c r="J2959" s="220" t="s">
        <v>2854</v>
      </c>
      <c r="K2959" s="220" t="s">
        <v>3793</v>
      </c>
      <c r="L2959" s="220" t="s">
        <v>332</v>
      </c>
      <c r="M2959" s="220" t="s">
        <v>4347</v>
      </c>
      <c r="N2959" s="220" t="s">
        <v>295</v>
      </c>
      <c r="O2959" s="220" t="s">
        <v>243</v>
      </c>
      <c r="Q2959" s="220" t="s">
        <v>3588</v>
      </c>
      <c r="R2959" s="220" t="s">
        <v>295</v>
      </c>
      <c r="S2959" s="221" t="b">
        <v>0</v>
      </c>
      <c r="V2959" s="222">
        <v>43566</v>
      </c>
      <c r="W2959" s="220" t="s">
        <v>295</v>
      </c>
      <c r="X2959"/>
      <c r="Z2959" s="220" t="s">
        <v>295</v>
      </c>
      <c r="AC2959" s="220" t="s">
        <v>3589</v>
      </c>
      <c r="AE2959" s="220" t="s">
        <v>295</v>
      </c>
      <c r="AF2959" s="220" t="s">
        <v>295</v>
      </c>
      <c r="AG2959" s="220" t="s">
        <v>295</v>
      </c>
      <c r="AH2959" s="222">
        <v>43630</v>
      </c>
      <c r="AI2959" s="220" t="s">
        <v>4934</v>
      </c>
      <c r="AJ2959" s="151" t="str">
        <f t="shared" si="46"/>
        <v>FS</v>
      </c>
      <c r="AK2959" s="151" t="b">
        <f>ISNUMBER(SEARCH("IRT",Table1[[#This Row],[Current_Status]]))</f>
        <v>0</v>
      </c>
      <c r="AL2959" s="152">
        <f>YEAR(Table1[[#This Row],[Project_Initiated]])</f>
        <v>2019</v>
      </c>
      <c r="AM2959" s="87">
        <v>43815</v>
      </c>
      <c r="AN2959" s="87" t="str">
        <f>IF(AND(Table1[[#This Row],[Completed Date]]&gt;="07/01/2019"+0,Table1[[#This Row],[Completed Date]]&lt;="6/30/2020"+0),"FY 19-20",IF(AND(Table1[[#This Row],[Completed Date]]&gt;="07/01/2018"+0,Table1[[#This Row],[Completed Date]]&lt;="6/30/2019"+0),"FY 18-19",""))</f>
        <v>FY 18-19</v>
      </c>
      <c r="AO2959" s="152">
        <f>IFERROR(FIND("R",Table1[[#This Row],[FS_Priority]]),"")</f>
        <v>1</v>
      </c>
    </row>
    <row r="2960" spans="1:41" x14ac:dyDescent="0.25">
      <c r="A2960" s="220" t="s">
        <v>3218</v>
      </c>
      <c r="B2960" s="220" t="s">
        <v>295</v>
      </c>
      <c r="C2960" s="220" t="s">
        <v>3218</v>
      </c>
      <c r="D2960" s="221" t="b">
        <v>0</v>
      </c>
      <c r="E2960" s="220" t="s">
        <v>141</v>
      </c>
      <c r="F2960" s="220" t="s">
        <v>3420</v>
      </c>
      <c r="G2960" s="220" t="s">
        <v>295</v>
      </c>
      <c r="H2960" s="220" t="s">
        <v>549</v>
      </c>
      <c r="I2960" s="220" t="s">
        <v>4321</v>
      </c>
      <c r="J2960" s="220" t="s">
        <v>2838</v>
      </c>
      <c r="K2960" s="220" t="s">
        <v>3951</v>
      </c>
      <c r="L2960" s="220" t="s">
        <v>381</v>
      </c>
      <c r="M2960" s="220" t="s">
        <v>3952</v>
      </c>
      <c r="N2960" s="220" t="s">
        <v>295</v>
      </c>
      <c r="O2960" s="220" t="s">
        <v>243</v>
      </c>
      <c r="Q2960" s="220" t="s">
        <v>264</v>
      </c>
      <c r="R2960" s="220" t="s">
        <v>295</v>
      </c>
      <c r="S2960" s="221" t="b">
        <v>0</v>
      </c>
      <c r="V2960" s="222">
        <v>43567</v>
      </c>
      <c r="W2960" s="220" t="s">
        <v>295</v>
      </c>
      <c r="X2960"/>
      <c r="Z2960" s="220" t="s">
        <v>295</v>
      </c>
      <c r="AC2960" s="220" t="s">
        <v>5155</v>
      </c>
      <c r="AE2960" s="220" t="s">
        <v>295</v>
      </c>
      <c r="AF2960" s="220" t="s">
        <v>295</v>
      </c>
      <c r="AG2960" s="220" t="s">
        <v>295</v>
      </c>
      <c r="AH2960" s="223">
        <v>43649</v>
      </c>
      <c r="AI2960" s="220" t="s">
        <v>4934</v>
      </c>
      <c r="AJ2960" s="151" t="str">
        <f t="shared" si="46"/>
        <v>FS</v>
      </c>
      <c r="AK2960" s="151" t="b">
        <f>ISNUMBER(SEARCH("IRT",Table1[[#This Row],[Current_Status]]))</f>
        <v>0</v>
      </c>
      <c r="AL2960" s="152">
        <f>YEAR(Table1[[#This Row],[Project_Initiated]])</f>
        <v>2019</v>
      </c>
      <c r="AM2960" s="87">
        <v>43815</v>
      </c>
      <c r="AN2960" s="87" t="str">
        <f>IF(AND(Table1[[#This Row],[Completed Date]]&gt;="07/01/2019"+0,Table1[[#This Row],[Completed Date]]&lt;="6/30/2020"+0),"FY 19-20",IF(AND(Table1[[#This Row],[Completed Date]]&gt;="07/01/2018"+0,Table1[[#This Row],[Completed Date]]&lt;="6/30/2019"+0),"FY 18-19",""))</f>
        <v>FY 19-20</v>
      </c>
      <c r="AO2960" s="152" t="str">
        <f>IFERROR(FIND("R",Table1[[#This Row],[FS_Priority]]),"")</f>
        <v/>
      </c>
    </row>
    <row r="2961" spans="1:41" x14ac:dyDescent="0.25">
      <c r="A2961" s="220" t="s">
        <v>3212</v>
      </c>
      <c r="B2961" s="220" t="s">
        <v>295</v>
      </c>
      <c r="C2961" s="220" t="s">
        <v>3212</v>
      </c>
      <c r="D2961" s="221" t="b">
        <v>0</v>
      </c>
      <c r="E2961" s="220" t="s">
        <v>141</v>
      </c>
      <c r="F2961" s="220" t="s">
        <v>3385</v>
      </c>
      <c r="G2961" s="220" t="s">
        <v>295</v>
      </c>
      <c r="H2961" s="220" t="s">
        <v>536</v>
      </c>
      <c r="I2961" s="220" t="s">
        <v>4314</v>
      </c>
      <c r="J2961" s="220" t="s">
        <v>2820</v>
      </c>
      <c r="K2961" s="220" t="s">
        <v>3951</v>
      </c>
      <c r="L2961" s="220" t="s">
        <v>381</v>
      </c>
      <c r="M2961" s="220" t="s">
        <v>3954</v>
      </c>
      <c r="N2961" s="220" t="s">
        <v>295</v>
      </c>
      <c r="O2961" s="220" t="s">
        <v>243</v>
      </c>
      <c r="Q2961" s="220" t="s">
        <v>302</v>
      </c>
      <c r="R2961" s="220" t="s">
        <v>295</v>
      </c>
      <c r="S2961" s="221" t="b">
        <v>0</v>
      </c>
      <c r="V2961" s="222">
        <v>43572</v>
      </c>
      <c r="W2961" s="220" t="s">
        <v>295</v>
      </c>
      <c r="X2961"/>
      <c r="Z2961" s="220" t="s">
        <v>295</v>
      </c>
      <c r="AC2961" s="220" t="s">
        <v>5176</v>
      </c>
      <c r="AE2961" s="220" t="s">
        <v>295</v>
      </c>
      <c r="AF2961" s="220" t="s">
        <v>295</v>
      </c>
      <c r="AG2961" s="220" t="s">
        <v>295</v>
      </c>
      <c r="AH2961" s="167"/>
      <c r="AI2961" s="220" t="s">
        <v>4934</v>
      </c>
      <c r="AJ2961" s="151" t="str">
        <f t="shared" si="46"/>
        <v>FS</v>
      </c>
      <c r="AK2961" s="151" t="b">
        <f>ISNUMBER(SEARCH("IRT",Table1[[#This Row],[Current_Status]]))</f>
        <v>0</v>
      </c>
      <c r="AL2961" s="152">
        <f>YEAR(Table1[[#This Row],[Project_Initiated]])</f>
        <v>2019</v>
      </c>
      <c r="AM2961" s="87">
        <v>43815</v>
      </c>
      <c r="AN2961" s="87" t="str">
        <f>IF(AND(Table1[[#This Row],[Completed Date]]&gt;="07/01/2019"+0,Table1[[#This Row],[Completed Date]]&lt;="6/30/2020"+0),"FY 19-20",IF(AND(Table1[[#This Row],[Completed Date]]&gt;="07/01/2018"+0,Table1[[#This Row],[Completed Date]]&lt;="6/30/2019"+0),"FY 18-19",""))</f>
        <v/>
      </c>
      <c r="AO2961" s="152" t="str">
        <f>IFERROR(FIND("R",Table1[[#This Row],[FS_Priority]]),"")</f>
        <v/>
      </c>
    </row>
    <row r="2962" spans="1:41" x14ac:dyDescent="0.25">
      <c r="A2962" s="220" t="s">
        <v>3213</v>
      </c>
      <c r="B2962" s="220" t="s">
        <v>295</v>
      </c>
      <c r="C2962" s="220" t="s">
        <v>3213</v>
      </c>
      <c r="D2962" s="221" t="b">
        <v>0</v>
      </c>
      <c r="E2962" s="220" t="s">
        <v>141</v>
      </c>
      <c r="F2962" s="220" t="s">
        <v>3397</v>
      </c>
      <c r="G2962" s="220" t="s">
        <v>295</v>
      </c>
      <c r="H2962" s="220" t="s">
        <v>549</v>
      </c>
      <c r="I2962" s="220" t="s">
        <v>4316</v>
      </c>
      <c r="J2962" s="220" t="s">
        <v>2838</v>
      </c>
      <c r="K2962" s="220" t="s">
        <v>3951</v>
      </c>
      <c r="L2962" s="220" t="s">
        <v>381</v>
      </c>
      <c r="M2962" s="220" t="s">
        <v>4010</v>
      </c>
      <c r="N2962" s="220" t="s">
        <v>295</v>
      </c>
      <c r="O2962" s="220" t="s">
        <v>243</v>
      </c>
      <c r="Q2962" s="220" t="s">
        <v>307</v>
      </c>
      <c r="R2962" s="220" t="s">
        <v>295</v>
      </c>
      <c r="S2962" s="221" t="b">
        <v>0</v>
      </c>
      <c r="V2962" s="222">
        <v>43574</v>
      </c>
      <c r="W2962" s="220" t="s">
        <v>295</v>
      </c>
      <c r="X2962"/>
      <c r="Z2962" s="220" t="s">
        <v>295</v>
      </c>
      <c r="AC2962" s="220" t="s">
        <v>3696</v>
      </c>
      <c r="AE2962" s="220" t="s">
        <v>295</v>
      </c>
      <c r="AF2962" s="220" t="s">
        <v>295</v>
      </c>
      <c r="AG2962" s="220" t="s">
        <v>295</v>
      </c>
      <c r="AH2962" s="222">
        <v>43644</v>
      </c>
      <c r="AI2962" s="220" t="s">
        <v>4934</v>
      </c>
      <c r="AJ2962" s="151" t="str">
        <f t="shared" si="46"/>
        <v>FS</v>
      </c>
      <c r="AK2962" s="151" t="b">
        <f>ISNUMBER(SEARCH("IRT",Table1[[#This Row],[Current_Status]]))</f>
        <v>0</v>
      </c>
      <c r="AL2962" s="152">
        <f>YEAR(Table1[[#This Row],[Project_Initiated]])</f>
        <v>2019</v>
      </c>
      <c r="AM2962" s="87">
        <v>43815</v>
      </c>
      <c r="AN2962" s="87" t="str">
        <f>IF(AND(Table1[[#This Row],[Completed Date]]&gt;="07/01/2019"+0,Table1[[#This Row],[Completed Date]]&lt;="6/30/2020"+0),"FY 19-20",IF(AND(Table1[[#This Row],[Completed Date]]&gt;="07/01/2018"+0,Table1[[#This Row],[Completed Date]]&lt;="6/30/2019"+0),"FY 18-19",""))</f>
        <v>FY 18-19</v>
      </c>
      <c r="AO2962" s="152" t="str">
        <f>IFERROR(FIND("R",Table1[[#This Row],[FS_Priority]]),"")</f>
        <v/>
      </c>
    </row>
    <row r="2963" spans="1:41" x14ac:dyDescent="0.25">
      <c r="A2963" s="220" t="s">
        <v>3210</v>
      </c>
      <c r="B2963" s="220" t="s">
        <v>295</v>
      </c>
      <c r="C2963" s="220" t="s">
        <v>3210</v>
      </c>
      <c r="D2963" s="221" t="b">
        <v>0</v>
      </c>
      <c r="E2963" s="220" t="s">
        <v>76</v>
      </c>
      <c r="F2963" s="220" t="s">
        <v>3328</v>
      </c>
      <c r="G2963" s="220" t="s">
        <v>295</v>
      </c>
      <c r="H2963" s="220" t="s">
        <v>369</v>
      </c>
      <c r="I2963" s="220" t="s">
        <v>4311</v>
      </c>
      <c r="J2963" s="220" t="s">
        <v>2838</v>
      </c>
      <c r="K2963" s="220" t="s">
        <v>3856</v>
      </c>
      <c r="L2963" s="220" t="s">
        <v>77</v>
      </c>
      <c r="M2963" s="220" t="s">
        <v>3859</v>
      </c>
      <c r="N2963" s="220" t="s">
        <v>295</v>
      </c>
      <c r="O2963" s="220" t="s">
        <v>243</v>
      </c>
      <c r="Q2963" s="220" t="s">
        <v>328</v>
      </c>
      <c r="R2963" s="220" t="s">
        <v>295</v>
      </c>
      <c r="S2963" s="221" t="b">
        <v>0</v>
      </c>
      <c r="V2963" s="222">
        <v>43577</v>
      </c>
      <c r="W2963" s="220" t="s">
        <v>295</v>
      </c>
      <c r="X2963"/>
      <c r="Z2963" s="220" t="s">
        <v>295</v>
      </c>
      <c r="AC2963" s="220" t="s">
        <v>3693</v>
      </c>
      <c r="AE2963" s="220" t="s">
        <v>295</v>
      </c>
      <c r="AF2963" s="220" t="s">
        <v>295</v>
      </c>
      <c r="AG2963" s="220" t="s">
        <v>295</v>
      </c>
      <c r="AH2963" s="222">
        <v>43644</v>
      </c>
      <c r="AI2963" s="220" t="s">
        <v>4934</v>
      </c>
      <c r="AJ2963" s="151" t="str">
        <f t="shared" si="46"/>
        <v>FS</v>
      </c>
      <c r="AK2963" s="151" t="b">
        <f>ISNUMBER(SEARCH("IRT",Table1[[#This Row],[Current_Status]]))</f>
        <v>0</v>
      </c>
      <c r="AL2963" s="152">
        <f>YEAR(Table1[[#This Row],[Project_Initiated]])</f>
        <v>2019</v>
      </c>
      <c r="AM2963" s="87">
        <v>43815</v>
      </c>
      <c r="AN2963" s="87" t="str">
        <f>IF(AND(Table1[[#This Row],[Completed Date]]&gt;="07/01/2019"+0,Table1[[#This Row],[Completed Date]]&lt;="6/30/2020"+0),"FY 19-20",IF(AND(Table1[[#This Row],[Completed Date]]&gt;="07/01/2018"+0,Table1[[#This Row],[Completed Date]]&lt;="6/30/2019"+0),"FY 18-19",""))</f>
        <v>FY 18-19</v>
      </c>
      <c r="AO2963" s="152" t="str">
        <f>IFERROR(FIND("R",Table1[[#This Row],[FS_Priority]]),"")</f>
        <v/>
      </c>
    </row>
    <row r="2964" spans="1:41" x14ac:dyDescent="0.25">
      <c r="A2964" s="220" t="s">
        <v>3668</v>
      </c>
      <c r="B2964" s="220" t="s">
        <v>295</v>
      </c>
      <c r="C2964" s="220" t="s">
        <v>3668</v>
      </c>
      <c r="D2964" s="221" t="b">
        <v>0</v>
      </c>
      <c r="E2964" s="220" t="s">
        <v>141</v>
      </c>
      <c r="F2964" s="220" t="s">
        <v>3669</v>
      </c>
      <c r="G2964" s="220" t="s">
        <v>3697</v>
      </c>
      <c r="H2964" s="220" t="s">
        <v>549</v>
      </c>
      <c r="I2964" s="220" t="s">
        <v>4327</v>
      </c>
      <c r="J2964" s="220" t="s">
        <v>2838</v>
      </c>
      <c r="K2964" s="220" t="s">
        <v>3951</v>
      </c>
      <c r="L2964" s="220" t="s">
        <v>381</v>
      </c>
      <c r="M2964" s="220" t="s">
        <v>3954</v>
      </c>
      <c r="N2964" s="220" t="s">
        <v>295</v>
      </c>
      <c r="O2964" s="220" t="s">
        <v>263</v>
      </c>
      <c r="Q2964" s="220" t="s">
        <v>328</v>
      </c>
      <c r="R2964" s="220" t="s">
        <v>295</v>
      </c>
      <c r="S2964" s="221" t="b">
        <v>0</v>
      </c>
      <c r="V2964" s="222">
        <v>43578</v>
      </c>
      <c r="W2964" s="220" t="s">
        <v>295</v>
      </c>
      <c r="X2964"/>
      <c r="Z2964" s="220" t="s">
        <v>295</v>
      </c>
      <c r="AC2964" s="220" t="s">
        <v>5177</v>
      </c>
      <c r="AD2964" s="222">
        <v>43643</v>
      </c>
      <c r="AE2964" s="220" t="s">
        <v>257</v>
      </c>
      <c r="AF2964" s="220" t="s">
        <v>5178</v>
      </c>
      <c r="AG2964" s="220" t="s">
        <v>2884</v>
      </c>
      <c r="AH2964" s="222">
        <v>43788</v>
      </c>
      <c r="AI2964" s="220" t="s">
        <v>4934</v>
      </c>
      <c r="AJ2964" s="151" t="str">
        <f t="shared" si="46"/>
        <v>FS</v>
      </c>
      <c r="AK2964" s="151" t="b">
        <f>ISNUMBER(SEARCH("IRT",Table1[[#This Row],[Current_Status]]))</f>
        <v>0</v>
      </c>
      <c r="AL2964" s="152">
        <f>YEAR(Table1[[#This Row],[Project_Initiated]])</f>
        <v>2019</v>
      </c>
      <c r="AM2964" s="87">
        <v>43815</v>
      </c>
      <c r="AN2964" s="87" t="str">
        <f>IF(AND(Table1[[#This Row],[Completed Date]]&gt;="07/01/2019"+0,Table1[[#This Row],[Completed Date]]&lt;="6/30/2020"+0),"FY 19-20",IF(AND(Table1[[#This Row],[Completed Date]]&gt;="07/01/2018"+0,Table1[[#This Row],[Completed Date]]&lt;="6/30/2019"+0),"FY 18-19",""))</f>
        <v>FY 19-20</v>
      </c>
      <c r="AO2964" s="152" t="str">
        <f>IFERROR(FIND("R",Table1[[#This Row],[FS_Priority]]),"")</f>
        <v/>
      </c>
    </row>
    <row r="2965" spans="1:41" x14ac:dyDescent="0.25">
      <c r="A2965" s="220" t="s">
        <v>3757</v>
      </c>
      <c r="B2965" s="220" t="s">
        <v>295</v>
      </c>
      <c r="C2965" s="220" t="s">
        <v>3757</v>
      </c>
      <c r="D2965" s="221" t="b">
        <v>0</v>
      </c>
      <c r="E2965" s="220" t="s">
        <v>151</v>
      </c>
      <c r="F2965" s="220" t="s">
        <v>3758</v>
      </c>
      <c r="G2965" s="220" t="s">
        <v>4476</v>
      </c>
      <c r="H2965" s="220" t="s">
        <v>544</v>
      </c>
      <c r="I2965" s="220" t="s">
        <v>4389</v>
      </c>
      <c r="J2965" s="220" t="s">
        <v>2854</v>
      </c>
      <c r="K2965" s="220" t="s">
        <v>4035</v>
      </c>
      <c r="L2965" s="220" t="s">
        <v>153</v>
      </c>
      <c r="M2965" s="220" t="s">
        <v>4040</v>
      </c>
      <c r="N2965" s="220" t="s">
        <v>295</v>
      </c>
      <c r="O2965" s="220" t="s">
        <v>263</v>
      </c>
      <c r="Q2965" s="220" t="s">
        <v>3759</v>
      </c>
      <c r="R2965" s="220" t="s">
        <v>295</v>
      </c>
      <c r="S2965" s="221" t="b">
        <v>0</v>
      </c>
      <c r="V2965" s="222">
        <v>43581</v>
      </c>
      <c r="W2965" s="220" t="s">
        <v>295</v>
      </c>
      <c r="X2965"/>
      <c r="Z2965" s="220" t="s">
        <v>295</v>
      </c>
      <c r="AC2965" s="220" t="s">
        <v>295</v>
      </c>
      <c r="AE2965" s="220" t="s">
        <v>583</v>
      </c>
      <c r="AF2965" s="220" t="s">
        <v>2807</v>
      </c>
      <c r="AG2965" s="220" t="s">
        <v>2883</v>
      </c>
      <c r="AH2965" s="222">
        <v>43726</v>
      </c>
      <c r="AI2965" s="220" t="s">
        <v>4934</v>
      </c>
      <c r="AJ2965" s="151" t="str">
        <f t="shared" si="46"/>
        <v>FS</v>
      </c>
      <c r="AK2965" s="151" t="b">
        <f>ISNUMBER(SEARCH("IRT",Table1[[#This Row],[Current_Status]]))</f>
        <v>0</v>
      </c>
      <c r="AL2965" s="152">
        <f>YEAR(Table1[[#This Row],[Project_Initiated]])</f>
        <v>2019</v>
      </c>
      <c r="AM2965" s="87">
        <v>43815</v>
      </c>
      <c r="AN2965" s="87" t="str">
        <f>IF(AND(Table1[[#This Row],[Completed Date]]&gt;="07/01/2019"+0,Table1[[#This Row],[Completed Date]]&lt;="6/30/2020"+0),"FY 19-20",IF(AND(Table1[[#This Row],[Completed Date]]&gt;="07/01/2018"+0,Table1[[#This Row],[Completed Date]]&lt;="6/30/2019"+0),"FY 18-19",""))</f>
        <v>FY 19-20</v>
      </c>
      <c r="AO2965" s="152">
        <f>IFERROR(FIND("R",Table1[[#This Row],[FS_Priority]]),"")</f>
        <v>1</v>
      </c>
    </row>
    <row r="2966" spans="1:41" x14ac:dyDescent="0.25">
      <c r="A2966" s="220" t="s">
        <v>3205</v>
      </c>
      <c r="B2966" s="220" t="s">
        <v>295</v>
      </c>
      <c r="C2966" s="220" t="s">
        <v>3205</v>
      </c>
      <c r="D2966" s="221" t="b">
        <v>0</v>
      </c>
      <c r="E2966" s="220" t="s">
        <v>76</v>
      </c>
      <c r="F2966" s="220" t="s">
        <v>3317</v>
      </c>
      <c r="G2966" s="220" t="s">
        <v>295</v>
      </c>
      <c r="H2966" s="220" t="s">
        <v>1092</v>
      </c>
      <c r="I2966" s="220" t="s">
        <v>4306</v>
      </c>
      <c r="J2966" s="220" t="s">
        <v>2838</v>
      </c>
      <c r="K2966" s="220" t="s">
        <v>3856</v>
      </c>
      <c r="L2966" s="220" t="s">
        <v>77</v>
      </c>
      <c r="M2966" s="220" t="s">
        <v>3896</v>
      </c>
      <c r="N2966" s="220" t="s">
        <v>295</v>
      </c>
      <c r="O2966" s="220" t="s">
        <v>243</v>
      </c>
      <c r="Q2966" s="220" t="s">
        <v>264</v>
      </c>
      <c r="R2966" s="220" t="s">
        <v>295</v>
      </c>
      <c r="S2966" s="221" t="b">
        <v>0</v>
      </c>
      <c r="V2966" s="222">
        <v>43588</v>
      </c>
      <c r="W2966" s="220" t="s">
        <v>295</v>
      </c>
      <c r="X2966"/>
      <c r="Z2966" s="220" t="s">
        <v>295</v>
      </c>
      <c r="AC2966" s="220" t="s">
        <v>4394</v>
      </c>
      <c r="AE2966" s="220" t="s">
        <v>295</v>
      </c>
      <c r="AF2966" s="220" t="s">
        <v>295</v>
      </c>
      <c r="AG2966" s="220" t="s">
        <v>295</v>
      </c>
      <c r="AH2966" s="223">
        <v>43662</v>
      </c>
      <c r="AI2966" s="220" t="s">
        <v>4934</v>
      </c>
      <c r="AJ2966" s="151" t="str">
        <f t="shared" si="46"/>
        <v>FS</v>
      </c>
      <c r="AK2966" s="151" t="b">
        <f>ISNUMBER(SEARCH("IRT",Table1[[#This Row],[Current_Status]]))</f>
        <v>0</v>
      </c>
      <c r="AL2966" s="152">
        <f>YEAR(Table1[[#This Row],[Project_Initiated]])</f>
        <v>2019</v>
      </c>
      <c r="AM2966" s="87">
        <v>43815</v>
      </c>
      <c r="AN2966" s="87" t="str">
        <f>IF(AND(Table1[[#This Row],[Completed Date]]&gt;="07/01/2019"+0,Table1[[#This Row],[Completed Date]]&lt;="6/30/2020"+0),"FY 19-20",IF(AND(Table1[[#This Row],[Completed Date]]&gt;="07/01/2018"+0,Table1[[#This Row],[Completed Date]]&lt;="6/30/2019"+0),"FY 18-19",""))</f>
        <v>FY 19-20</v>
      </c>
      <c r="AO2966" s="152" t="str">
        <f>IFERROR(FIND("R",Table1[[#This Row],[FS_Priority]]),"")</f>
        <v/>
      </c>
    </row>
    <row r="2967" spans="1:41" x14ac:dyDescent="0.25">
      <c r="A2967" s="220" t="s">
        <v>3237</v>
      </c>
      <c r="B2967" s="220" t="s">
        <v>295</v>
      </c>
      <c r="C2967" s="220" t="s">
        <v>3237</v>
      </c>
      <c r="D2967" s="221" t="b">
        <v>0</v>
      </c>
      <c r="E2967" s="220" t="s">
        <v>4804</v>
      </c>
      <c r="F2967" s="220" t="s">
        <v>3585</v>
      </c>
      <c r="G2967" s="220" t="s">
        <v>295</v>
      </c>
      <c r="H2967" s="220" t="s">
        <v>553</v>
      </c>
      <c r="I2967" s="220" t="s">
        <v>4344</v>
      </c>
      <c r="J2967" s="220" t="s">
        <v>2838</v>
      </c>
      <c r="K2967" s="220" t="s">
        <v>3793</v>
      </c>
      <c r="L2967" s="220" t="s">
        <v>332</v>
      </c>
      <c r="M2967" s="220" t="s">
        <v>4345</v>
      </c>
      <c r="N2967" s="220" t="s">
        <v>295</v>
      </c>
      <c r="O2967" s="220" t="s">
        <v>243</v>
      </c>
      <c r="Q2967" s="220" t="s">
        <v>3586</v>
      </c>
      <c r="R2967" s="220" t="s">
        <v>295</v>
      </c>
      <c r="S2967" s="221" t="b">
        <v>0</v>
      </c>
      <c r="V2967" s="222">
        <v>43594</v>
      </c>
      <c r="W2967" s="220" t="s">
        <v>295</v>
      </c>
      <c r="X2967"/>
      <c r="Z2967" s="220" t="s">
        <v>295</v>
      </c>
      <c r="AC2967" s="220" t="s">
        <v>4406</v>
      </c>
      <c r="AD2967" s="167"/>
      <c r="AE2967" s="220" t="s">
        <v>295</v>
      </c>
      <c r="AF2967" s="220" t="s">
        <v>295</v>
      </c>
      <c r="AG2967" s="220" t="s">
        <v>295</v>
      </c>
      <c r="AH2967" s="222">
        <v>43668</v>
      </c>
      <c r="AI2967" s="220" t="s">
        <v>4934</v>
      </c>
      <c r="AJ2967" s="151" t="str">
        <f t="shared" si="46"/>
        <v>FS</v>
      </c>
      <c r="AK2967" s="151" t="b">
        <f>ISNUMBER(SEARCH("IRT",Table1[[#This Row],[Current_Status]]))</f>
        <v>0</v>
      </c>
      <c r="AL2967" s="152">
        <f>YEAR(Table1[[#This Row],[Project_Initiated]])</f>
        <v>2019</v>
      </c>
      <c r="AM2967" s="87">
        <v>43815</v>
      </c>
      <c r="AN2967" s="87" t="str">
        <f>IF(AND(Table1[[#This Row],[Completed Date]]&gt;="07/01/2019"+0,Table1[[#This Row],[Completed Date]]&lt;="6/30/2020"+0),"FY 19-20",IF(AND(Table1[[#This Row],[Completed Date]]&gt;="07/01/2018"+0,Table1[[#This Row],[Completed Date]]&lt;="6/30/2019"+0),"FY 18-19",""))</f>
        <v>FY 19-20</v>
      </c>
      <c r="AO2967" s="152">
        <f>IFERROR(FIND("R",Table1[[#This Row],[FS_Priority]]),"")</f>
        <v>1</v>
      </c>
    </row>
    <row r="2968" spans="1:41" x14ac:dyDescent="0.25">
      <c r="A2968" s="220" t="s">
        <v>3661</v>
      </c>
      <c r="B2968" s="220" t="s">
        <v>295</v>
      </c>
      <c r="C2968" s="220" t="s">
        <v>3661</v>
      </c>
      <c r="D2968" s="221" t="b">
        <v>0</v>
      </c>
      <c r="E2968" s="220" t="s">
        <v>76</v>
      </c>
      <c r="F2968" s="220" t="s">
        <v>3662</v>
      </c>
      <c r="G2968" s="220" t="s">
        <v>4477</v>
      </c>
      <c r="H2968" s="220" t="s">
        <v>369</v>
      </c>
      <c r="I2968" s="220" t="s">
        <v>4303</v>
      </c>
      <c r="J2968" s="220" t="s">
        <v>2820</v>
      </c>
      <c r="K2968" s="220" t="s">
        <v>3856</v>
      </c>
      <c r="L2968" s="220" t="s">
        <v>77</v>
      </c>
      <c r="M2968" s="220" t="s">
        <v>4304</v>
      </c>
      <c r="N2968" s="220" t="s">
        <v>295</v>
      </c>
      <c r="O2968" s="220" t="s">
        <v>263</v>
      </c>
      <c r="Q2968" s="220" t="s">
        <v>320</v>
      </c>
      <c r="R2968" s="220" t="s">
        <v>295</v>
      </c>
      <c r="S2968" s="221" t="b">
        <v>0</v>
      </c>
      <c r="V2968" s="222">
        <v>43594</v>
      </c>
      <c r="W2968" s="220" t="s">
        <v>295</v>
      </c>
      <c r="X2968"/>
      <c r="Z2968" s="220" t="s">
        <v>295</v>
      </c>
      <c r="AC2968" s="220" t="s">
        <v>5179</v>
      </c>
      <c r="AD2968" s="223">
        <v>43679</v>
      </c>
      <c r="AE2968" s="220" t="s">
        <v>583</v>
      </c>
      <c r="AF2968" s="220" t="s">
        <v>5180</v>
      </c>
      <c r="AG2968" s="220" t="s">
        <v>2884</v>
      </c>
      <c r="AH2968"/>
      <c r="AI2968" s="220" t="s">
        <v>4934</v>
      </c>
      <c r="AJ2968" s="151" t="str">
        <f t="shared" si="46"/>
        <v>FS</v>
      </c>
      <c r="AK2968" s="151" t="b">
        <f>ISNUMBER(SEARCH("IRT",Table1[[#This Row],[Current_Status]]))</f>
        <v>0</v>
      </c>
      <c r="AL2968" s="152">
        <f>YEAR(Table1[[#This Row],[Project_Initiated]])</f>
        <v>2019</v>
      </c>
      <c r="AM2968" s="87">
        <v>43815</v>
      </c>
      <c r="AN2968" s="87" t="str">
        <f>IF(AND(Table1[[#This Row],[Completed Date]]&gt;="07/01/2019"+0,Table1[[#This Row],[Completed Date]]&lt;="6/30/2020"+0),"FY 19-20",IF(AND(Table1[[#This Row],[Completed Date]]&gt;="07/01/2018"+0,Table1[[#This Row],[Completed Date]]&lt;="6/30/2019"+0),"FY 18-19",""))</f>
        <v/>
      </c>
      <c r="AO2968" s="152" t="str">
        <f>IFERROR(FIND("R",Table1[[#This Row],[FS_Priority]]),"")</f>
        <v/>
      </c>
    </row>
    <row r="2969" spans="1:41" x14ac:dyDescent="0.25">
      <c r="A2969" s="220" t="s">
        <v>3663</v>
      </c>
      <c r="B2969" s="220" t="s">
        <v>295</v>
      </c>
      <c r="C2969" s="220" t="s">
        <v>3663</v>
      </c>
      <c r="D2969" s="221" t="b">
        <v>0</v>
      </c>
      <c r="E2969" s="220" t="s">
        <v>76</v>
      </c>
      <c r="F2969" s="220" t="s">
        <v>3664</v>
      </c>
      <c r="G2969" s="220" t="s">
        <v>4479</v>
      </c>
      <c r="H2969" s="220" t="s">
        <v>369</v>
      </c>
      <c r="I2969" s="220" t="s">
        <v>4305</v>
      </c>
      <c r="J2969" s="220" t="s">
        <v>2820</v>
      </c>
      <c r="K2969" s="220" t="s">
        <v>3856</v>
      </c>
      <c r="L2969" s="220" t="s">
        <v>77</v>
      </c>
      <c r="M2969" s="220" t="s">
        <v>4304</v>
      </c>
      <c r="N2969" s="220" t="s">
        <v>295</v>
      </c>
      <c r="O2969" s="220" t="s">
        <v>263</v>
      </c>
      <c r="Q2969" s="220" t="s">
        <v>264</v>
      </c>
      <c r="R2969" s="220" t="s">
        <v>295</v>
      </c>
      <c r="S2969" s="221" t="b">
        <v>0</v>
      </c>
      <c r="V2969" s="222">
        <v>43594</v>
      </c>
      <c r="W2969" s="220" t="s">
        <v>295</v>
      </c>
      <c r="X2969"/>
      <c r="Z2969" s="220" t="s">
        <v>295</v>
      </c>
      <c r="AC2969" s="220" t="s">
        <v>5181</v>
      </c>
      <c r="AD2969" s="222">
        <v>43683</v>
      </c>
      <c r="AE2969" s="220" t="s">
        <v>583</v>
      </c>
      <c r="AF2969" s="220" t="s">
        <v>5182</v>
      </c>
      <c r="AG2969" s="220" t="s">
        <v>2884</v>
      </c>
      <c r="AH2969" s="167"/>
      <c r="AI2969" s="220" t="s">
        <v>4934</v>
      </c>
      <c r="AJ2969" s="151" t="str">
        <f t="shared" si="46"/>
        <v>FS</v>
      </c>
      <c r="AK2969" s="151" t="b">
        <f>ISNUMBER(SEARCH("IRT",Table1[[#This Row],[Current_Status]]))</f>
        <v>0</v>
      </c>
      <c r="AL2969" s="152">
        <f>YEAR(Table1[[#This Row],[Project_Initiated]])</f>
        <v>2019</v>
      </c>
      <c r="AM2969" s="87">
        <v>43815</v>
      </c>
      <c r="AN2969" s="87" t="str">
        <f>IF(AND(Table1[[#This Row],[Completed Date]]&gt;="07/01/2019"+0,Table1[[#This Row],[Completed Date]]&lt;="6/30/2020"+0),"FY 19-20",IF(AND(Table1[[#This Row],[Completed Date]]&gt;="07/01/2018"+0,Table1[[#This Row],[Completed Date]]&lt;="6/30/2019"+0),"FY 18-19",""))</f>
        <v/>
      </c>
      <c r="AO2969" s="152" t="str">
        <f>IFERROR(FIND("R",Table1[[#This Row],[FS_Priority]]),"")</f>
        <v/>
      </c>
    </row>
    <row r="2970" spans="1:41" x14ac:dyDescent="0.25">
      <c r="A2970" s="220" t="s">
        <v>4535</v>
      </c>
      <c r="B2970" s="220" t="s">
        <v>295</v>
      </c>
      <c r="C2970" s="220" t="s">
        <v>4535</v>
      </c>
      <c r="D2970" s="221" t="b">
        <v>0</v>
      </c>
      <c r="E2970" s="220" t="s">
        <v>76</v>
      </c>
      <c r="F2970" s="220" t="s">
        <v>4607</v>
      </c>
      <c r="G2970" s="220" t="s">
        <v>295</v>
      </c>
      <c r="H2970" s="220" t="s">
        <v>369</v>
      </c>
      <c r="I2970" s="220" t="s">
        <v>4608</v>
      </c>
      <c r="J2970" s="220" t="s">
        <v>2865</v>
      </c>
      <c r="K2970" s="220" t="s">
        <v>3856</v>
      </c>
      <c r="L2970" s="220" t="s">
        <v>77</v>
      </c>
      <c r="M2970" s="220" t="s">
        <v>4304</v>
      </c>
      <c r="N2970" s="220" t="s">
        <v>295</v>
      </c>
      <c r="O2970" s="220" t="s">
        <v>263</v>
      </c>
      <c r="Q2970" s="220" t="s">
        <v>320</v>
      </c>
      <c r="R2970" s="220" t="s">
        <v>295</v>
      </c>
      <c r="S2970" s="221" t="b">
        <v>0</v>
      </c>
      <c r="V2970" s="222">
        <v>43594</v>
      </c>
      <c r="W2970" s="220" t="s">
        <v>295</v>
      </c>
      <c r="X2970"/>
      <c r="Z2970" s="220" t="s">
        <v>295</v>
      </c>
      <c r="AC2970" s="220" t="s">
        <v>5010</v>
      </c>
      <c r="AD2970" s="223">
        <v>43735</v>
      </c>
      <c r="AE2970" s="220" t="s">
        <v>583</v>
      </c>
      <c r="AF2970" s="220" t="s">
        <v>5183</v>
      </c>
      <c r="AG2970" s="220" t="s">
        <v>2884</v>
      </c>
      <c r="AH2970"/>
      <c r="AI2970" s="220" t="s">
        <v>4787</v>
      </c>
      <c r="AJ2970" s="151" t="str">
        <f t="shared" si="46"/>
        <v>FS</v>
      </c>
      <c r="AK2970" s="151" t="b">
        <f>ISNUMBER(SEARCH("IRT",Table1[[#This Row],[Current_Status]]))</f>
        <v>0</v>
      </c>
      <c r="AL2970" s="152">
        <f>YEAR(Table1[[#This Row],[Project_Initiated]])</f>
        <v>2019</v>
      </c>
      <c r="AM2970" s="87">
        <v>43815</v>
      </c>
      <c r="AN2970" s="87" t="str">
        <f>IF(AND(Table1[[#This Row],[Completed Date]]&gt;="07/01/2019"+0,Table1[[#This Row],[Completed Date]]&lt;="6/30/2020"+0),"FY 19-20",IF(AND(Table1[[#This Row],[Completed Date]]&gt;="07/01/2018"+0,Table1[[#This Row],[Completed Date]]&lt;="6/30/2019"+0),"FY 18-19",""))</f>
        <v/>
      </c>
      <c r="AO2970" s="152" t="str">
        <f>IFERROR(FIND("R",Table1[[#This Row],[FS_Priority]]),"")</f>
        <v/>
      </c>
    </row>
    <row r="2971" spans="1:41" x14ac:dyDescent="0.25">
      <c r="A2971" s="220" t="s">
        <v>3214</v>
      </c>
      <c r="B2971" s="220" t="s">
        <v>295</v>
      </c>
      <c r="C2971" s="220" t="s">
        <v>3214</v>
      </c>
      <c r="D2971" s="221" t="b">
        <v>0</v>
      </c>
      <c r="E2971" s="220" t="s">
        <v>141</v>
      </c>
      <c r="F2971" s="220" t="s">
        <v>3401</v>
      </c>
      <c r="G2971" s="220" t="s">
        <v>295</v>
      </c>
      <c r="H2971" s="220" t="s">
        <v>408</v>
      </c>
      <c r="I2971" s="220" t="s">
        <v>4317</v>
      </c>
      <c r="J2971" s="220" t="s">
        <v>2838</v>
      </c>
      <c r="K2971" s="220" t="s">
        <v>3951</v>
      </c>
      <c r="L2971" s="220" t="s">
        <v>381</v>
      </c>
      <c r="M2971" s="220" t="s">
        <v>3958</v>
      </c>
      <c r="N2971" s="220" t="s">
        <v>295</v>
      </c>
      <c r="O2971" s="220" t="s">
        <v>243</v>
      </c>
      <c r="Q2971" s="220" t="s">
        <v>309</v>
      </c>
      <c r="R2971" s="220" t="s">
        <v>295</v>
      </c>
      <c r="S2971" s="221" t="b">
        <v>1</v>
      </c>
      <c r="V2971" s="222">
        <v>43595</v>
      </c>
      <c r="W2971" s="220" t="s">
        <v>295</v>
      </c>
      <c r="X2971"/>
      <c r="Z2971" s="220" t="s">
        <v>295</v>
      </c>
      <c r="AC2971" s="220" t="s">
        <v>3665</v>
      </c>
      <c r="AE2971" s="220" t="s">
        <v>295</v>
      </c>
      <c r="AF2971" s="220" t="s">
        <v>295</v>
      </c>
      <c r="AG2971" s="220" t="s">
        <v>295</v>
      </c>
      <c r="AH2971" s="222">
        <v>43634</v>
      </c>
      <c r="AI2971" s="220" t="s">
        <v>4934</v>
      </c>
      <c r="AJ2971" s="151" t="str">
        <f t="shared" si="46"/>
        <v>FS</v>
      </c>
      <c r="AK2971" s="151" t="b">
        <f>ISNUMBER(SEARCH("IRT",Table1[[#This Row],[Current_Status]]))</f>
        <v>0</v>
      </c>
      <c r="AL2971" s="152">
        <f>YEAR(Table1[[#This Row],[Project_Initiated]])</f>
        <v>2019</v>
      </c>
      <c r="AM2971" s="87">
        <v>43815</v>
      </c>
      <c r="AN2971" s="87" t="str">
        <f>IF(AND(Table1[[#This Row],[Completed Date]]&gt;="07/01/2019"+0,Table1[[#This Row],[Completed Date]]&lt;="6/30/2020"+0),"FY 19-20",IF(AND(Table1[[#This Row],[Completed Date]]&gt;="07/01/2018"+0,Table1[[#This Row],[Completed Date]]&lt;="6/30/2019"+0),"FY 18-19",""))</f>
        <v>FY 18-19</v>
      </c>
      <c r="AO2971" s="152" t="str">
        <f>IFERROR(FIND("R",Table1[[#This Row],[FS_Priority]]),"")</f>
        <v/>
      </c>
    </row>
    <row r="2972" spans="1:41" x14ac:dyDescent="0.25">
      <c r="A2972" s="220" t="s">
        <v>3220</v>
      </c>
      <c r="B2972" s="220" t="s">
        <v>295</v>
      </c>
      <c r="C2972" s="220" t="s">
        <v>3220</v>
      </c>
      <c r="D2972" s="221" t="b">
        <v>0</v>
      </c>
      <c r="E2972" s="220" t="s">
        <v>141</v>
      </c>
      <c r="F2972" s="220" t="s">
        <v>3425</v>
      </c>
      <c r="G2972" s="220" t="s">
        <v>295</v>
      </c>
      <c r="H2972" s="220" t="s">
        <v>549</v>
      </c>
      <c r="I2972" s="220" t="s">
        <v>4324</v>
      </c>
      <c r="J2972" s="220" t="s">
        <v>2838</v>
      </c>
      <c r="K2972" s="220" t="s">
        <v>3951</v>
      </c>
      <c r="L2972" s="220" t="s">
        <v>381</v>
      </c>
      <c r="M2972" s="220" t="s">
        <v>3957</v>
      </c>
      <c r="N2972" s="220" t="s">
        <v>295</v>
      </c>
      <c r="O2972" s="220" t="s">
        <v>243</v>
      </c>
      <c r="Q2972" s="220" t="s">
        <v>324</v>
      </c>
      <c r="R2972" s="220" t="s">
        <v>295</v>
      </c>
      <c r="S2972" s="221" t="b">
        <v>0</v>
      </c>
      <c r="V2972" s="222">
        <v>43595</v>
      </c>
      <c r="W2972" s="220" t="s">
        <v>295</v>
      </c>
      <c r="X2972"/>
      <c r="Z2972" s="220" t="s">
        <v>295</v>
      </c>
      <c r="AC2972" s="220" t="s">
        <v>3683</v>
      </c>
      <c r="AD2972" s="167"/>
      <c r="AE2972" s="220" t="s">
        <v>295</v>
      </c>
      <c r="AF2972" s="220" t="s">
        <v>295</v>
      </c>
      <c r="AG2972" s="220" t="s">
        <v>295</v>
      </c>
      <c r="AH2972" s="223">
        <v>43636</v>
      </c>
      <c r="AI2972" s="220" t="s">
        <v>4934</v>
      </c>
      <c r="AJ2972" s="151" t="str">
        <f t="shared" si="46"/>
        <v>FS</v>
      </c>
      <c r="AK2972" s="151" t="b">
        <f>ISNUMBER(SEARCH("IRT",Table1[[#This Row],[Current_Status]]))</f>
        <v>0</v>
      </c>
      <c r="AL2972" s="152">
        <f>YEAR(Table1[[#This Row],[Project_Initiated]])</f>
        <v>2019</v>
      </c>
      <c r="AM2972" s="87">
        <v>43815</v>
      </c>
      <c r="AN2972" s="87" t="str">
        <f>IF(AND(Table1[[#This Row],[Completed Date]]&gt;="07/01/2019"+0,Table1[[#This Row],[Completed Date]]&lt;="6/30/2020"+0),"FY 19-20",IF(AND(Table1[[#This Row],[Completed Date]]&gt;="07/01/2018"+0,Table1[[#This Row],[Completed Date]]&lt;="6/30/2019"+0),"FY 18-19",""))</f>
        <v>FY 18-19</v>
      </c>
      <c r="AO2972" s="152" t="str">
        <f>IFERROR(FIND("R",Table1[[#This Row],[FS_Priority]]),"")</f>
        <v/>
      </c>
    </row>
    <row r="2973" spans="1:41" x14ac:dyDescent="0.25">
      <c r="A2973" s="220" t="s">
        <v>3219</v>
      </c>
      <c r="B2973" s="220" t="s">
        <v>295</v>
      </c>
      <c r="C2973" s="220" t="s">
        <v>3219</v>
      </c>
      <c r="D2973" s="221" t="b">
        <v>0</v>
      </c>
      <c r="E2973" s="220" t="s">
        <v>141</v>
      </c>
      <c r="F2973" s="220" t="s">
        <v>3421</v>
      </c>
      <c r="G2973" s="220" t="s">
        <v>295</v>
      </c>
      <c r="H2973" s="220" t="s">
        <v>536</v>
      </c>
      <c r="I2973" s="220" t="s">
        <v>4322</v>
      </c>
      <c r="J2973" s="220" t="s">
        <v>2854</v>
      </c>
      <c r="K2973" s="220" t="s">
        <v>3951</v>
      </c>
      <c r="L2973" s="220" t="s">
        <v>381</v>
      </c>
      <c r="M2973" s="220" t="s">
        <v>4315</v>
      </c>
      <c r="N2973" s="220" t="s">
        <v>295</v>
      </c>
      <c r="O2973" s="220" t="s">
        <v>243</v>
      </c>
      <c r="Q2973" s="220" t="s">
        <v>323</v>
      </c>
      <c r="R2973" s="220" t="s">
        <v>295</v>
      </c>
      <c r="S2973" s="221" t="b">
        <v>0</v>
      </c>
      <c r="V2973" s="222">
        <v>43595</v>
      </c>
      <c r="W2973" s="220" t="s">
        <v>295</v>
      </c>
      <c r="X2973"/>
      <c r="Z2973" s="220" t="s">
        <v>295</v>
      </c>
      <c r="AC2973" s="220" t="s">
        <v>3739</v>
      </c>
      <c r="AD2973" s="167"/>
      <c r="AE2973" s="220" t="s">
        <v>295</v>
      </c>
      <c r="AF2973" s="220" t="s">
        <v>295</v>
      </c>
      <c r="AG2973" s="220" t="s">
        <v>295</v>
      </c>
      <c r="AH2973" s="222">
        <v>43662</v>
      </c>
      <c r="AI2973" s="220" t="s">
        <v>4934</v>
      </c>
      <c r="AJ2973" s="151" t="str">
        <f t="shared" si="46"/>
        <v>FS</v>
      </c>
      <c r="AK2973" s="151" t="b">
        <f>ISNUMBER(SEARCH("IRT",Table1[[#This Row],[Current_Status]]))</f>
        <v>0</v>
      </c>
      <c r="AL2973" s="152">
        <f>YEAR(Table1[[#This Row],[Project_Initiated]])</f>
        <v>2019</v>
      </c>
      <c r="AM2973" s="87">
        <v>43815</v>
      </c>
      <c r="AN2973" s="87" t="str">
        <f>IF(AND(Table1[[#This Row],[Completed Date]]&gt;="07/01/2019"+0,Table1[[#This Row],[Completed Date]]&lt;="6/30/2020"+0),"FY 19-20",IF(AND(Table1[[#This Row],[Completed Date]]&gt;="07/01/2018"+0,Table1[[#This Row],[Completed Date]]&lt;="6/30/2019"+0),"FY 18-19",""))</f>
        <v>FY 19-20</v>
      </c>
      <c r="AO2973" s="152" t="str">
        <f>IFERROR(FIND("R",Table1[[#This Row],[FS_Priority]]),"")</f>
        <v/>
      </c>
    </row>
    <row r="2974" spans="1:41" x14ac:dyDescent="0.25">
      <c r="A2974" s="220" t="s">
        <v>3199</v>
      </c>
      <c r="B2974" s="220" t="s">
        <v>295</v>
      </c>
      <c r="C2974" s="220" t="s">
        <v>3199</v>
      </c>
      <c r="D2974" s="221" t="b">
        <v>0</v>
      </c>
      <c r="E2974" s="220" t="s">
        <v>141</v>
      </c>
      <c r="F2974" s="220" t="s">
        <v>3389</v>
      </c>
      <c r="G2974" s="220" t="s">
        <v>295</v>
      </c>
      <c r="H2974" s="220" t="s">
        <v>536</v>
      </c>
      <c r="I2974" s="220" t="s">
        <v>4016</v>
      </c>
      <c r="J2974" s="220" t="s">
        <v>2854</v>
      </c>
      <c r="K2974" s="220" t="s">
        <v>3951</v>
      </c>
      <c r="L2974" s="220" t="s">
        <v>381</v>
      </c>
      <c r="M2974" s="220" t="s">
        <v>4315</v>
      </c>
      <c r="N2974" s="220" t="s">
        <v>295</v>
      </c>
      <c r="O2974" s="220" t="s">
        <v>243</v>
      </c>
      <c r="Q2974" s="220" t="s">
        <v>305</v>
      </c>
      <c r="R2974" s="220" t="s">
        <v>295</v>
      </c>
      <c r="S2974" s="221" t="b">
        <v>0</v>
      </c>
      <c r="V2974" s="222">
        <v>43595</v>
      </c>
      <c r="W2974" s="220" t="s">
        <v>295</v>
      </c>
      <c r="X2974"/>
      <c r="Z2974" s="220" t="s">
        <v>295</v>
      </c>
      <c r="AC2974" s="220" t="s">
        <v>3390</v>
      </c>
      <c r="AE2974" s="220" t="s">
        <v>295</v>
      </c>
      <c r="AF2974" s="220" t="s">
        <v>295</v>
      </c>
      <c r="AG2974" s="220" t="s">
        <v>295</v>
      </c>
      <c r="AH2974" s="222">
        <v>43630</v>
      </c>
      <c r="AI2974" s="220" t="s">
        <v>4934</v>
      </c>
      <c r="AJ2974" s="151" t="str">
        <f t="shared" si="46"/>
        <v>FS</v>
      </c>
      <c r="AK2974" s="151" t="b">
        <f>ISNUMBER(SEARCH("IRT",Table1[[#This Row],[Current_Status]]))</f>
        <v>0</v>
      </c>
      <c r="AL2974" s="152">
        <f>YEAR(Table1[[#This Row],[Project_Initiated]])</f>
        <v>2019</v>
      </c>
      <c r="AM2974" s="87">
        <v>43815</v>
      </c>
      <c r="AN2974" s="87" t="str">
        <f>IF(AND(Table1[[#This Row],[Completed Date]]&gt;="07/01/2019"+0,Table1[[#This Row],[Completed Date]]&lt;="6/30/2020"+0),"FY 19-20",IF(AND(Table1[[#This Row],[Completed Date]]&gt;="07/01/2018"+0,Table1[[#This Row],[Completed Date]]&lt;="6/30/2019"+0),"FY 18-19",""))</f>
        <v>FY 18-19</v>
      </c>
      <c r="AO2974" s="152" t="str">
        <f>IFERROR(FIND("R",Table1[[#This Row],[FS_Priority]]),"")</f>
        <v/>
      </c>
    </row>
    <row r="2975" spans="1:41" x14ac:dyDescent="0.25">
      <c r="A2975" s="220" t="s">
        <v>3217</v>
      </c>
      <c r="B2975" s="220" t="s">
        <v>295</v>
      </c>
      <c r="C2975" s="220" t="s">
        <v>3217</v>
      </c>
      <c r="D2975" s="221" t="b">
        <v>0</v>
      </c>
      <c r="E2975" s="220" t="s">
        <v>141</v>
      </c>
      <c r="F2975" s="220" t="s">
        <v>3412</v>
      </c>
      <c r="G2975" s="220" t="s">
        <v>295</v>
      </c>
      <c r="H2975" s="220" t="s">
        <v>536</v>
      </c>
      <c r="I2975" s="220" t="s">
        <v>4077</v>
      </c>
      <c r="J2975" s="220" t="s">
        <v>2854</v>
      </c>
      <c r="K2975" s="220" t="s">
        <v>3951</v>
      </c>
      <c r="L2975" s="220" t="s">
        <v>381</v>
      </c>
      <c r="M2975" s="220" t="s">
        <v>4315</v>
      </c>
      <c r="N2975" s="220" t="s">
        <v>295</v>
      </c>
      <c r="O2975" s="220" t="s">
        <v>243</v>
      </c>
      <c r="P2975" s="167"/>
      <c r="Q2975" s="220" t="s">
        <v>320</v>
      </c>
      <c r="R2975" s="220" t="s">
        <v>295</v>
      </c>
      <c r="S2975" s="221" t="b">
        <v>1</v>
      </c>
      <c r="T2975" s="167"/>
      <c r="V2975" s="222">
        <v>43595</v>
      </c>
      <c r="W2975" s="220" t="s">
        <v>295</v>
      </c>
      <c r="X2975" s="167"/>
      <c r="Y2975" s="167"/>
      <c r="Z2975" s="220" t="s">
        <v>295</v>
      </c>
      <c r="AC2975" s="220" t="s">
        <v>4504</v>
      </c>
      <c r="AE2975" s="220" t="s">
        <v>295</v>
      </c>
      <c r="AF2975" s="220" t="s">
        <v>295</v>
      </c>
      <c r="AG2975" s="220" t="s">
        <v>295</v>
      </c>
      <c r="AH2975" s="223">
        <v>43662</v>
      </c>
      <c r="AI2975" s="220" t="s">
        <v>4934</v>
      </c>
      <c r="AJ2975" s="151" t="str">
        <f t="shared" si="46"/>
        <v>FS</v>
      </c>
      <c r="AK2975" s="151" t="b">
        <f>ISNUMBER(SEARCH("IRT",Table1[[#This Row],[Current_Status]]))</f>
        <v>0</v>
      </c>
      <c r="AL2975" s="152">
        <f>YEAR(Table1[[#This Row],[Project_Initiated]])</f>
        <v>2019</v>
      </c>
      <c r="AM2975" s="87">
        <v>43815</v>
      </c>
      <c r="AN2975" s="87" t="str">
        <f>IF(AND(Table1[[#This Row],[Completed Date]]&gt;="07/01/2019"+0,Table1[[#This Row],[Completed Date]]&lt;="6/30/2020"+0),"FY 19-20",IF(AND(Table1[[#This Row],[Completed Date]]&gt;="07/01/2018"+0,Table1[[#This Row],[Completed Date]]&lt;="6/30/2019"+0),"FY 18-19",""))</f>
        <v>FY 19-20</v>
      </c>
      <c r="AO2975" s="152" t="str">
        <f>IFERROR(FIND("R",Table1[[#This Row],[FS_Priority]]),"")</f>
        <v/>
      </c>
    </row>
    <row r="2976" spans="1:41" x14ac:dyDescent="0.25">
      <c r="A2976" s="220" t="s">
        <v>3224</v>
      </c>
      <c r="B2976" s="220" t="s">
        <v>295</v>
      </c>
      <c r="C2976" s="220" t="s">
        <v>3224</v>
      </c>
      <c r="D2976" s="221" t="b">
        <v>0</v>
      </c>
      <c r="E2976" s="220" t="s">
        <v>141</v>
      </c>
      <c r="F2976" s="220" t="s">
        <v>3437</v>
      </c>
      <c r="G2976" s="220" t="s">
        <v>295</v>
      </c>
      <c r="H2976" s="220" t="s">
        <v>536</v>
      </c>
      <c r="I2976" s="220" t="s">
        <v>4330</v>
      </c>
      <c r="J2976" s="220" t="s">
        <v>2838</v>
      </c>
      <c r="K2976" s="220" t="s">
        <v>3951</v>
      </c>
      <c r="L2976" s="220" t="s">
        <v>381</v>
      </c>
      <c r="M2976" s="220" t="s">
        <v>4315</v>
      </c>
      <c r="N2976" s="220" t="s">
        <v>295</v>
      </c>
      <c r="O2976" s="220" t="s">
        <v>243</v>
      </c>
      <c r="P2976" s="167"/>
      <c r="Q2976" s="220" t="s">
        <v>152</v>
      </c>
      <c r="R2976" s="220" t="s">
        <v>295</v>
      </c>
      <c r="S2976" s="221" t="b">
        <v>0</v>
      </c>
      <c r="T2976" s="167"/>
      <c r="V2976" s="222">
        <v>43595</v>
      </c>
      <c r="W2976" s="220" t="s">
        <v>295</v>
      </c>
      <c r="X2976"/>
      <c r="Z2976" s="220" t="s">
        <v>295</v>
      </c>
      <c r="AC2976" s="220" t="s">
        <v>5155</v>
      </c>
      <c r="AE2976" s="220" t="s">
        <v>295</v>
      </c>
      <c r="AF2976" s="220" t="s">
        <v>295</v>
      </c>
      <c r="AG2976" s="220" t="s">
        <v>295</v>
      </c>
      <c r="AH2976" s="223">
        <v>43704</v>
      </c>
      <c r="AI2976" s="220" t="s">
        <v>4934</v>
      </c>
      <c r="AJ2976" s="151" t="str">
        <f t="shared" si="46"/>
        <v>FS</v>
      </c>
      <c r="AK2976" s="151" t="b">
        <f>ISNUMBER(SEARCH("IRT",Table1[[#This Row],[Current_Status]]))</f>
        <v>0</v>
      </c>
      <c r="AL2976" s="152">
        <f>YEAR(Table1[[#This Row],[Project_Initiated]])</f>
        <v>2019</v>
      </c>
      <c r="AM2976" s="87">
        <v>43815</v>
      </c>
      <c r="AN2976" s="87" t="str">
        <f>IF(AND(Table1[[#This Row],[Completed Date]]&gt;="07/01/2019"+0,Table1[[#This Row],[Completed Date]]&lt;="6/30/2020"+0),"FY 19-20",IF(AND(Table1[[#This Row],[Completed Date]]&gt;="07/01/2018"+0,Table1[[#This Row],[Completed Date]]&lt;="6/30/2019"+0),"FY 18-19",""))</f>
        <v>FY 19-20</v>
      </c>
      <c r="AO2976" s="152" t="str">
        <f>IFERROR(FIND("R",Table1[[#This Row],[FS_Priority]]),"")</f>
        <v/>
      </c>
    </row>
    <row r="2977" spans="1:41" x14ac:dyDescent="0.25">
      <c r="A2977" s="220" t="s">
        <v>3666</v>
      </c>
      <c r="B2977" s="220" t="s">
        <v>295</v>
      </c>
      <c r="C2977" s="220" t="s">
        <v>3666</v>
      </c>
      <c r="D2977" s="221" t="b">
        <v>0</v>
      </c>
      <c r="E2977" s="220" t="s">
        <v>141</v>
      </c>
      <c r="F2977" s="220" t="s">
        <v>3667</v>
      </c>
      <c r="G2977" s="220" t="s">
        <v>295</v>
      </c>
      <c r="H2977" s="220" t="s">
        <v>536</v>
      </c>
      <c r="I2977" s="220" t="s">
        <v>4323</v>
      </c>
      <c r="J2977" s="220" t="s">
        <v>2838</v>
      </c>
      <c r="K2977" s="220" t="s">
        <v>3951</v>
      </c>
      <c r="L2977" s="220" t="s">
        <v>381</v>
      </c>
      <c r="M2977" s="220" t="s">
        <v>3954</v>
      </c>
      <c r="N2977" s="220" t="s">
        <v>295</v>
      </c>
      <c r="O2977" s="220" t="s">
        <v>243</v>
      </c>
      <c r="P2977" s="167"/>
      <c r="Q2977" s="220" t="s">
        <v>323</v>
      </c>
      <c r="R2977" s="220" t="s">
        <v>295</v>
      </c>
      <c r="S2977" s="221" t="b">
        <v>0</v>
      </c>
      <c r="T2977" s="167"/>
      <c r="V2977" s="222">
        <v>43595</v>
      </c>
      <c r="W2977" s="220" t="s">
        <v>295</v>
      </c>
      <c r="X2977" s="167"/>
      <c r="Y2977" s="167"/>
      <c r="Z2977" s="220" t="s">
        <v>295</v>
      </c>
      <c r="AC2977" s="220" t="s">
        <v>3725</v>
      </c>
      <c r="AE2977" s="220" t="s">
        <v>243</v>
      </c>
      <c r="AF2977" s="220" t="s">
        <v>295</v>
      </c>
      <c r="AG2977" s="220" t="s">
        <v>295</v>
      </c>
      <c r="AH2977" s="223">
        <v>43649</v>
      </c>
      <c r="AI2977" s="220" t="s">
        <v>4934</v>
      </c>
      <c r="AJ2977" s="151" t="str">
        <f t="shared" si="46"/>
        <v>FS</v>
      </c>
      <c r="AK2977" s="151" t="b">
        <f>ISNUMBER(SEARCH("IRT",Table1[[#This Row],[Current_Status]]))</f>
        <v>0</v>
      </c>
      <c r="AL2977" s="152">
        <f>YEAR(Table1[[#This Row],[Project_Initiated]])</f>
        <v>2019</v>
      </c>
      <c r="AM2977" s="87">
        <v>43815</v>
      </c>
      <c r="AN2977" s="87" t="str">
        <f>IF(AND(Table1[[#This Row],[Completed Date]]&gt;="07/01/2019"+0,Table1[[#This Row],[Completed Date]]&lt;="6/30/2020"+0),"FY 19-20",IF(AND(Table1[[#This Row],[Completed Date]]&gt;="07/01/2018"+0,Table1[[#This Row],[Completed Date]]&lt;="6/30/2019"+0),"FY 18-19",""))</f>
        <v>FY 19-20</v>
      </c>
      <c r="AO2977" s="152" t="str">
        <f>IFERROR(FIND("R",Table1[[#This Row],[FS_Priority]]),"")</f>
        <v/>
      </c>
    </row>
    <row r="2978" spans="1:41" x14ac:dyDescent="0.25">
      <c r="A2978" s="220" t="s">
        <v>3227</v>
      </c>
      <c r="B2978" s="220" t="s">
        <v>295</v>
      </c>
      <c r="C2978" s="220" t="s">
        <v>3227</v>
      </c>
      <c r="D2978" s="221" t="b">
        <v>0</v>
      </c>
      <c r="E2978" s="220" t="s">
        <v>151</v>
      </c>
      <c r="F2978" s="220" t="s">
        <v>3512</v>
      </c>
      <c r="G2978" s="220" t="s">
        <v>295</v>
      </c>
      <c r="H2978" s="220" t="s">
        <v>560</v>
      </c>
      <c r="I2978" s="220" t="s">
        <v>4113</v>
      </c>
      <c r="J2978" s="220" t="s">
        <v>2838</v>
      </c>
      <c r="K2978" s="220" t="s">
        <v>4035</v>
      </c>
      <c r="L2978" s="220" t="s">
        <v>153</v>
      </c>
      <c r="M2978" s="220" t="s">
        <v>4048</v>
      </c>
      <c r="N2978" s="220" t="s">
        <v>295</v>
      </c>
      <c r="O2978" s="220" t="s">
        <v>243</v>
      </c>
      <c r="P2978" s="167"/>
      <c r="Q2978" s="220" t="s">
        <v>264</v>
      </c>
      <c r="R2978" s="220" t="s">
        <v>295</v>
      </c>
      <c r="S2978" s="221" t="b">
        <v>0</v>
      </c>
      <c r="V2978" s="222">
        <v>43599</v>
      </c>
      <c r="W2978" s="220" t="s">
        <v>295</v>
      </c>
      <c r="X2978"/>
      <c r="Z2978" s="220" t="s">
        <v>295</v>
      </c>
      <c r="AC2978" s="220" t="s">
        <v>5155</v>
      </c>
      <c r="AE2978" s="220" t="s">
        <v>295</v>
      </c>
      <c r="AF2978" s="220" t="s">
        <v>295</v>
      </c>
      <c r="AG2978" s="220" t="s">
        <v>295</v>
      </c>
      <c r="AH2978" s="223">
        <v>43698</v>
      </c>
      <c r="AI2978" s="220" t="s">
        <v>4934</v>
      </c>
      <c r="AJ2978" s="151" t="str">
        <f t="shared" si="46"/>
        <v>FS</v>
      </c>
      <c r="AK2978" s="151" t="b">
        <f>ISNUMBER(SEARCH("IRT",Table1[[#This Row],[Current_Status]]))</f>
        <v>0</v>
      </c>
      <c r="AL2978" s="152">
        <f>YEAR(Table1[[#This Row],[Project_Initiated]])</f>
        <v>2019</v>
      </c>
      <c r="AM2978" s="87">
        <v>43815</v>
      </c>
      <c r="AN2978" s="87" t="str">
        <f>IF(AND(Table1[[#This Row],[Completed Date]]&gt;="07/01/2019"+0,Table1[[#This Row],[Completed Date]]&lt;="6/30/2020"+0),"FY 19-20",IF(AND(Table1[[#This Row],[Completed Date]]&gt;="07/01/2018"+0,Table1[[#This Row],[Completed Date]]&lt;="6/30/2019"+0),"FY 18-19",""))</f>
        <v>FY 19-20</v>
      </c>
      <c r="AO2978" s="152" t="str">
        <f>IFERROR(FIND("R",Table1[[#This Row],[FS_Priority]]),"")</f>
        <v/>
      </c>
    </row>
    <row r="2979" spans="1:41" x14ac:dyDescent="0.25">
      <c r="A2979" s="220" t="s">
        <v>3228</v>
      </c>
      <c r="B2979" s="220" t="s">
        <v>295</v>
      </c>
      <c r="C2979" s="220" t="s">
        <v>3228</v>
      </c>
      <c r="D2979" s="221" t="b">
        <v>0</v>
      </c>
      <c r="E2979" s="220" t="s">
        <v>151</v>
      </c>
      <c r="F2979" s="220" t="s">
        <v>3522</v>
      </c>
      <c r="G2979" s="220" t="s">
        <v>295</v>
      </c>
      <c r="H2979" s="220" t="s">
        <v>560</v>
      </c>
      <c r="I2979" s="220" t="s">
        <v>4337</v>
      </c>
      <c r="J2979" s="220" t="s">
        <v>2851</v>
      </c>
      <c r="K2979" s="220" t="s">
        <v>4035</v>
      </c>
      <c r="L2979" s="220" t="s">
        <v>153</v>
      </c>
      <c r="M2979" s="220" t="s">
        <v>4048</v>
      </c>
      <c r="N2979" s="220" t="s">
        <v>295</v>
      </c>
      <c r="O2979" s="220" t="s">
        <v>243</v>
      </c>
      <c r="P2979" s="167"/>
      <c r="Q2979" s="220" t="s">
        <v>323</v>
      </c>
      <c r="R2979" s="220" t="s">
        <v>295</v>
      </c>
      <c r="S2979" s="221" t="b">
        <v>0</v>
      </c>
      <c r="T2979" s="167"/>
      <c r="V2979" s="222">
        <v>43599</v>
      </c>
      <c r="W2979" s="220" t="s">
        <v>295</v>
      </c>
      <c r="X2979" s="167"/>
      <c r="Y2979" s="167"/>
      <c r="Z2979" s="220" t="s">
        <v>295</v>
      </c>
      <c r="AC2979" s="220" t="s">
        <v>4395</v>
      </c>
      <c r="AE2979" s="220" t="s">
        <v>295</v>
      </c>
      <c r="AF2979" s="220" t="s">
        <v>295</v>
      </c>
      <c r="AG2979" s="220" t="s">
        <v>295</v>
      </c>
      <c r="AH2979" s="223">
        <v>43662</v>
      </c>
      <c r="AI2979" s="220" t="s">
        <v>4934</v>
      </c>
      <c r="AJ2979" s="151" t="str">
        <f t="shared" si="46"/>
        <v>FS</v>
      </c>
      <c r="AK2979" s="151" t="b">
        <f>ISNUMBER(SEARCH("IRT",Table1[[#This Row],[Current_Status]]))</f>
        <v>0</v>
      </c>
      <c r="AL2979" s="152">
        <f>YEAR(Table1[[#This Row],[Project_Initiated]])</f>
        <v>2019</v>
      </c>
      <c r="AM2979" s="87">
        <v>43815</v>
      </c>
      <c r="AN2979" s="87" t="str">
        <f>IF(AND(Table1[[#This Row],[Completed Date]]&gt;="07/01/2019"+0,Table1[[#This Row],[Completed Date]]&lt;="6/30/2020"+0),"FY 19-20",IF(AND(Table1[[#This Row],[Completed Date]]&gt;="07/01/2018"+0,Table1[[#This Row],[Completed Date]]&lt;="6/30/2019"+0),"FY 18-19",""))</f>
        <v>FY 19-20</v>
      </c>
      <c r="AO2979" s="152" t="str">
        <f>IFERROR(FIND("R",Table1[[#This Row],[FS_Priority]]),"")</f>
        <v/>
      </c>
    </row>
    <row r="2980" spans="1:41" x14ac:dyDescent="0.25">
      <c r="A2980" s="220" t="s">
        <v>3229</v>
      </c>
      <c r="B2980" s="220" t="s">
        <v>295</v>
      </c>
      <c r="C2980" s="220" t="s">
        <v>3229</v>
      </c>
      <c r="D2980" s="221" t="b">
        <v>0</v>
      </c>
      <c r="E2980" s="220" t="s">
        <v>151</v>
      </c>
      <c r="F2980" s="220" t="s">
        <v>3533</v>
      </c>
      <c r="G2980" s="220" t="s">
        <v>295</v>
      </c>
      <c r="H2980" s="220" t="s">
        <v>560</v>
      </c>
      <c r="I2980" s="220" t="s">
        <v>4338</v>
      </c>
      <c r="J2980" s="220" t="s">
        <v>2838</v>
      </c>
      <c r="K2980" s="220" t="s">
        <v>4035</v>
      </c>
      <c r="L2980" s="220" t="s">
        <v>153</v>
      </c>
      <c r="M2980" s="220" t="s">
        <v>4048</v>
      </c>
      <c r="N2980" s="220" t="s">
        <v>295</v>
      </c>
      <c r="O2980" s="220" t="s">
        <v>243</v>
      </c>
      <c r="P2980" s="167"/>
      <c r="Q2980" s="220" t="s">
        <v>324</v>
      </c>
      <c r="R2980" s="220" t="s">
        <v>295</v>
      </c>
      <c r="S2980" s="221" t="b">
        <v>0</v>
      </c>
      <c r="T2980" s="167"/>
      <c r="V2980" s="222">
        <v>43599</v>
      </c>
      <c r="W2980" s="220" t="s">
        <v>295</v>
      </c>
      <c r="X2980" s="167"/>
      <c r="Y2980" s="167"/>
      <c r="Z2980" s="220" t="s">
        <v>295</v>
      </c>
      <c r="AC2980" s="220" t="s">
        <v>5155</v>
      </c>
      <c r="AE2980" s="220" t="s">
        <v>295</v>
      </c>
      <c r="AF2980" s="220" t="s">
        <v>295</v>
      </c>
      <c r="AG2980" s="220" t="s">
        <v>295</v>
      </c>
      <c r="AH2980" s="223">
        <v>43699</v>
      </c>
      <c r="AI2980" s="220" t="s">
        <v>4934</v>
      </c>
      <c r="AJ2980" s="151" t="str">
        <f t="shared" si="46"/>
        <v>FS</v>
      </c>
      <c r="AK2980" s="151" t="b">
        <f>ISNUMBER(SEARCH("IRT",Table1[[#This Row],[Current_Status]]))</f>
        <v>0</v>
      </c>
      <c r="AL2980" s="152">
        <f>YEAR(Table1[[#This Row],[Project_Initiated]])</f>
        <v>2019</v>
      </c>
      <c r="AM2980" s="87">
        <v>43815</v>
      </c>
      <c r="AN2980" s="87" t="str">
        <f>IF(AND(Table1[[#This Row],[Completed Date]]&gt;="07/01/2019"+0,Table1[[#This Row],[Completed Date]]&lt;="6/30/2020"+0),"FY 19-20",IF(AND(Table1[[#This Row],[Completed Date]]&gt;="07/01/2018"+0,Table1[[#This Row],[Completed Date]]&lt;="6/30/2019"+0),"FY 18-19",""))</f>
        <v>FY 19-20</v>
      </c>
      <c r="AO2980" s="152" t="str">
        <f>IFERROR(FIND("R",Table1[[#This Row],[FS_Priority]]),"")</f>
        <v/>
      </c>
    </row>
    <row r="2981" spans="1:41" x14ac:dyDescent="0.25">
      <c r="A2981" s="220" t="s">
        <v>3230</v>
      </c>
      <c r="B2981" s="220" t="s">
        <v>295</v>
      </c>
      <c r="C2981" s="220" t="s">
        <v>3230</v>
      </c>
      <c r="D2981" s="221" t="b">
        <v>0</v>
      </c>
      <c r="E2981" s="220" t="s">
        <v>151</v>
      </c>
      <c r="F2981" s="220" t="s">
        <v>3539</v>
      </c>
      <c r="G2981" s="220" t="s">
        <v>295</v>
      </c>
      <c r="H2981" s="220" t="s">
        <v>560</v>
      </c>
      <c r="I2981" s="220" t="s">
        <v>4065</v>
      </c>
      <c r="J2981" s="220" t="s">
        <v>2851</v>
      </c>
      <c r="K2981" s="220" t="s">
        <v>4035</v>
      </c>
      <c r="L2981" s="220" t="s">
        <v>153</v>
      </c>
      <c r="M2981" s="220" t="s">
        <v>4048</v>
      </c>
      <c r="N2981" s="220" t="s">
        <v>295</v>
      </c>
      <c r="O2981" s="220" t="s">
        <v>243</v>
      </c>
      <c r="P2981" s="167"/>
      <c r="Q2981" s="220" t="s">
        <v>326</v>
      </c>
      <c r="R2981" s="220" t="s">
        <v>295</v>
      </c>
      <c r="S2981" s="221" t="b">
        <v>0</v>
      </c>
      <c r="T2981" s="167"/>
      <c r="V2981" s="222">
        <v>43599</v>
      </c>
      <c r="W2981" s="220" t="s">
        <v>295</v>
      </c>
      <c r="X2981" s="167"/>
      <c r="Y2981" s="167"/>
      <c r="Z2981" s="220" t="s">
        <v>295</v>
      </c>
      <c r="AC2981" s="220" t="s">
        <v>4395</v>
      </c>
      <c r="AE2981" s="220" t="s">
        <v>295</v>
      </c>
      <c r="AF2981" s="220" t="s">
        <v>295</v>
      </c>
      <c r="AG2981" s="220" t="s">
        <v>295</v>
      </c>
      <c r="AH2981" s="223">
        <v>43662</v>
      </c>
      <c r="AI2981" s="220" t="s">
        <v>4934</v>
      </c>
      <c r="AJ2981" s="151" t="str">
        <f t="shared" si="46"/>
        <v>FS</v>
      </c>
      <c r="AK2981" s="151" t="b">
        <f>ISNUMBER(SEARCH("IRT",Table1[[#This Row],[Current_Status]]))</f>
        <v>0</v>
      </c>
      <c r="AL2981" s="152">
        <f>YEAR(Table1[[#This Row],[Project_Initiated]])</f>
        <v>2019</v>
      </c>
      <c r="AM2981" s="87">
        <v>43815</v>
      </c>
      <c r="AN2981" s="87" t="str">
        <f>IF(AND(Table1[[#This Row],[Completed Date]]&gt;="07/01/2019"+0,Table1[[#This Row],[Completed Date]]&lt;="6/30/2020"+0),"FY 19-20",IF(AND(Table1[[#This Row],[Completed Date]]&gt;="07/01/2018"+0,Table1[[#This Row],[Completed Date]]&lt;="6/30/2019"+0),"FY 18-19",""))</f>
        <v>FY 19-20</v>
      </c>
      <c r="AO2981" s="152" t="str">
        <f>IFERROR(FIND("R",Table1[[#This Row],[FS_Priority]]),"")</f>
        <v/>
      </c>
    </row>
    <row r="2982" spans="1:41" x14ac:dyDescent="0.25">
      <c r="A2982" s="220" t="s">
        <v>3231</v>
      </c>
      <c r="B2982" s="220" t="s">
        <v>295</v>
      </c>
      <c r="C2982" s="220" t="s">
        <v>3231</v>
      </c>
      <c r="D2982" s="221" t="b">
        <v>0</v>
      </c>
      <c r="E2982" s="220" t="s">
        <v>151</v>
      </c>
      <c r="F2982" s="220" t="s">
        <v>3541</v>
      </c>
      <c r="G2982" s="220" t="s">
        <v>295</v>
      </c>
      <c r="H2982" s="220" t="s">
        <v>560</v>
      </c>
      <c r="I2982" s="220" t="s">
        <v>4096</v>
      </c>
      <c r="J2982" s="220" t="s">
        <v>2851</v>
      </c>
      <c r="K2982" s="220" t="s">
        <v>4035</v>
      </c>
      <c r="L2982" s="220" t="s">
        <v>153</v>
      </c>
      <c r="M2982" s="220" t="s">
        <v>4048</v>
      </c>
      <c r="N2982" s="220" t="s">
        <v>295</v>
      </c>
      <c r="O2982" s="220" t="s">
        <v>243</v>
      </c>
      <c r="P2982" s="167"/>
      <c r="Q2982" s="220" t="s">
        <v>327</v>
      </c>
      <c r="R2982" s="220" t="s">
        <v>295</v>
      </c>
      <c r="S2982" s="221" t="b">
        <v>0</v>
      </c>
      <c r="T2982" s="167"/>
      <c r="V2982" s="222">
        <v>43599</v>
      </c>
      <c r="W2982" s="220" t="s">
        <v>295</v>
      </c>
      <c r="X2982" s="167"/>
      <c r="Y2982" s="167"/>
      <c r="Z2982" s="220" t="s">
        <v>295</v>
      </c>
      <c r="AC2982" s="220" t="s">
        <v>4395</v>
      </c>
      <c r="AE2982" s="220" t="s">
        <v>295</v>
      </c>
      <c r="AF2982" s="220" t="s">
        <v>295</v>
      </c>
      <c r="AG2982" s="220" t="s">
        <v>295</v>
      </c>
      <c r="AH2982" s="223">
        <v>43662</v>
      </c>
      <c r="AI2982" s="220" t="s">
        <v>4934</v>
      </c>
      <c r="AJ2982" s="151" t="str">
        <f t="shared" si="46"/>
        <v>FS</v>
      </c>
      <c r="AK2982" s="151" t="b">
        <f>ISNUMBER(SEARCH("IRT",Table1[[#This Row],[Current_Status]]))</f>
        <v>0</v>
      </c>
      <c r="AL2982" s="152">
        <f>YEAR(Table1[[#This Row],[Project_Initiated]])</f>
        <v>2019</v>
      </c>
      <c r="AM2982" s="87">
        <v>43815</v>
      </c>
      <c r="AN2982" s="87" t="str">
        <f>IF(AND(Table1[[#This Row],[Completed Date]]&gt;="07/01/2019"+0,Table1[[#This Row],[Completed Date]]&lt;="6/30/2020"+0),"FY 19-20",IF(AND(Table1[[#This Row],[Completed Date]]&gt;="07/01/2018"+0,Table1[[#This Row],[Completed Date]]&lt;="6/30/2019"+0),"FY 18-19",""))</f>
        <v>FY 19-20</v>
      </c>
      <c r="AO2982" s="152" t="str">
        <f>IFERROR(FIND("R",Table1[[#This Row],[FS_Priority]]),"")</f>
        <v/>
      </c>
    </row>
    <row r="2983" spans="1:41" x14ac:dyDescent="0.25">
      <c r="A2983" s="220" t="s">
        <v>3226</v>
      </c>
      <c r="B2983" s="220" t="s">
        <v>295</v>
      </c>
      <c r="C2983" s="220" t="s">
        <v>3226</v>
      </c>
      <c r="D2983" s="221" t="b">
        <v>0</v>
      </c>
      <c r="E2983" s="220" t="s">
        <v>151</v>
      </c>
      <c r="F2983" s="220" t="s">
        <v>3499</v>
      </c>
      <c r="G2983" s="220" t="s">
        <v>295</v>
      </c>
      <c r="H2983" s="220" t="s">
        <v>560</v>
      </c>
      <c r="I2983" s="220" t="s">
        <v>4333</v>
      </c>
      <c r="J2983" s="220" t="s">
        <v>2851</v>
      </c>
      <c r="K2983" s="220" t="s">
        <v>4035</v>
      </c>
      <c r="L2983" s="220" t="s">
        <v>153</v>
      </c>
      <c r="M2983" s="220" t="s">
        <v>4048</v>
      </c>
      <c r="N2983" s="220" t="s">
        <v>295</v>
      </c>
      <c r="O2983" s="220" t="s">
        <v>243</v>
      </c>
      <c r="P2983" s="167"/>
      <c r="Q2983" s="220" t="s">
        <v>320</v>
      </c>
      <c r="R2983" s="220" t="s">
        <v>295</v>
      </c>
      <c r="S2983" s="221" t="b">
        <v>0</v>
      </c>
      <c r="V2983" s="222">
        <v>43599</v>
      </c>
      <c r="W2983" s="220" t="s">
        <v>295</v>
      </c>
      <c r="X2983" s="167"/>
      <c r="Y2983" s="167"/>
      <c r="Z2983" s="220" t="s">
        <v>295</v>
      </c>
      <c r="AC2983" s="220" t="s">
        <v>4480</v>
      </c>
      <c r="AE2983" s="220" t="s">
        <v>295</v>
      </c>
      <c r="AF2983" s="220" t="s">
        <v>295</v>
      </c>
      <c r="AG2983" s="220" t="s">
        <v>295</v>
      </c>
      <c r="AH2983" s="223">
        <v>43627</v>
      </c>
      <c r="AI2983" s="220" t="s">
        <v>4934</v>
      </c>
      <c r="AJ2983" s="151" t="str">
        <f t="shared" si="46"/>
        <v>FS</v>
      </c>
      <c r="AK2983" s="151" t="b">
        <f>ISNUMBER(SEARCH("IRT",Table1[[#This Row],[Current_Status]]))</f>
        <v>0</v>
      </c>
      <c r="AL2983" s="152">
        <f>YEAR(Table1[[#This Row],[Project_Initiated]])</f>
        <v>2019</v>
      </c>
      <c r="AM2983" s="87">
        <v>43815</v>
      </c>
      <c r="AN2983" s="87" t="str">
        <f>IF(AND(Table1[[#This Row],[Completed Date]]&gt;="07/01/2019"+0,Table1[[#This Row],[Completed Date]]&lt;="6/30/2020"+0),"FY 19-20",IF(AND(Table1[[#This Row],[Completed Date]]&gt;="07/01/2018"+0,Table1[[#This Row],[Completed Date]]&lt;="6/30/2019"+0),"FY 18-19",""))</f>
        <v>FY 18-19</v>
      </c>
      <c r="AO2983" s="152" t="str">
        <f>IFERROR(FIND("R",Table1[[#This Row],[FS_Priority]]),"")</f>
        <v/>
      </c>
    </row>
    <row r="2984" spans="1:41" x14ac:dyDescent="0.25">
      <c r="A2984" s="220" t="s">
        <v>3201</v>
      </c>
      <c r="B2984" s="220" t="s">
        <v>295</v>
      </c>
      <c r="C2984" s="220" t="s">
        <v>3201</v>
      </c>
      <c r="D2984" s="221" t="b">
        <v>0</v>
      </c>
      <c r="E2984" s="220" t="s">
        <v>76</v>
      </c>
      <c r="F2984" s="220" t="s">
        <v>3307</v>
      </c>
      <c r="G2984" s="220" t="s">
        <v>295</v>
      </c>
      <c r="H2984" s="220" t="s">
        <v>369</v>
      </c>
      <c r="I2984" s="220" t="s">
        <v>4297</v>
      </c>
      <c r="J2984" s="220" t="s">
        <v>2838</v>
      </c>
      <c r="K2984" s="220" t="s">
        <v>3856</v>
      </c>
      <c r="L2984" s="220" t="s">
        <v>77</v>
      </c>
      <c r="M2984" s="220" t="s">
        <v>3857</v>
      </c>
      <c r="N2984" s="220" t="s">
        <v>295</v>
      </c>
      <c r="O2984" s="220" t="s">
        <v>243</v>
      </c>
      <c r="Q2984" s="220" t="s">
        <v>302</v>
      </c>
      <c r="R2984" s="220" t="s">
        <v>295</v>
      </c>
      <c r="S2984" s="221" t="b">
        <v>1</v>
      </c>
      <c r="V2984" s="222">
        <v>43599</v>
      </c>
      <c r="W2984" s="220" t="s">
        <v>295</v>
      </c>
      <c r="X2984"/>
      <c r="Z2984" s="220" t="s">
        <v>295</v>
      </c>
      <c r="AC2984" s="220" t="s">
        <v>3692</v>
      </c>
      <c r="AE2984" s="220" t="s">
        <v>295</v>
      </c>
      <c r="AF2984" s="220" t="s">
        <v>295</v>
      </c>
      <c r="AG2984" s="220" t="s">
        <v>295</v>
      </c>
      <c r="AH2984" s="222">
        <v>43644</v>
      </c>
      <c r="AI2984" s="220" t="s">
        <v>4934</v>
      </c>
      <c r="AJ2984" s="151" t="str">
        <f t="shared" si="46"/>
        <v>FS</v>
      </c>
      <c r="AK2984" s="151" t="b">
        <f>ISNUMBER(SEARCH("IRT",Table1[[#This Row],[Current_Status]]))</f>
        <v>0</v>
      </c>
      <c r="AL2984" s="152">
        <f>YEAR(Table1[[#This Row],[Project_Initiated]])</f>
        <v>2019</v>
      </c>
      <c r="AM2984" s="87">
        <v>43815</v>
      </c>
      <c r="AN2984" s="87" t="str">
        <f>IF(AND(Table1[[#This Row],[Completed Date]]&gt;="07/01/2019"+0,Table1[[#This Row],[Completed Date]]&lt;="6/30/2020"+0),"FY 19-20",IF(AND(Table1[[#This Row],[Completed Date]]&gt;="07/01/2018"+0,Table1[[#This Row],[Completed Date]]&lt;="6/30/2019"+0),"FY 18-19",""))</f>
        <v>FY 18-19</v>
      </c>
      <c r="AO2984" s="152" t="str">
        <f>IFERROR(FIND("R",Table1[[#This Row],[FS_Priority]]),"")</f>
        <v/>
      </c>
    </row>
    <row r="2985" spans="1:41" x14ac:dyDescent="0.25">
      <c r="A2985" s="220" t="s">
        <v>3211</v>
      </c>
      <c r="B2985" s="220" t="s">
        <v>295</v>
      </c>
      <c r="C2985" s="220" t="s">
        <v>3211</v>
      </c>
      <c r="D2985" s="221" t="b">
        <v>0</v>
      </c>
      <c r="E2985" s="220" t="s">
        <v>76</v>
      </c>
      <c r="F2985" s="220" t="s">
        <v>3332</v>
      </c>
      <c r="G2985" s="220" t="s">
        <v>295</v>
      </c>
      <c r="H2985" s="220" t="s">
        <v>369</v>
      </c>
      <c r="I2985" s="220" t="s">
        <v>4312</v>
      </c>
      <c r="J2985" s="220" t="s">
        <v>2839</v>
      </c>
      <c r="K2985" s="220" t="s">
        <v>3856</v>
      </c>
      <c r="L2985" s="220" t="s">
        <v>77</v>
      </c>
      <c r="M2985" s="220" t="s">
        <v>3857</v>
      </c>
      <c r="N2985" s="220" t="s">
        <v>295</v>
      </c>
      <c r="O2985" s="220" t="s">
        <v>243</v>
      </c>
      <c r="Q2985" s="220" t="s">
        <v>152</v>
      </c>
      <c r="R2985" s="220" t="s">
        <v>295</v>
      </c>
      <c r="S2985" s="221" t="b">
        <v>1</v>
      </c>
      <c r="V2985" s="222">
        <v>43599</v>
      </c>
      <c r="W2985" s="220" t="s">
        <v>295</v>
      </c>
      <c r="X2985"/>
      <c r="Z2985" s="220" t="s">
        <v>295</v>
      </c>
      <c r="AC2985" s="220" t="s">
        <v>295</v>
      </c>
      <c r="AE2985" s="220" t="s">
        <v>295</v>
      </c>
      <c r="AF2985" s="220" t="s">
        <v>295</v>
      </c>
      <c r="AG2985" s="220" t="s">
        <v>295</v>
      </c>
      <c r="AH2985" s="167"/>
      <c r="AI2985" s="220" t="s">
        <v>4934</v>
      </c>
      <c r="AJ2985" s="151" t="str">
        <f t="shared" si="46"/>
        <v>FS</v>
      </c>
      <c r="AK2985" s="151" t="b">
        <f>ISNUMBER(SEARCH("IRT",Table1[[#This Row],[Current_Status]]))</f>
        <v>0</v>
      </c>
      <c r="AL2985" s="152">
        <f>YEAR(Table1[[#This Row],[Project_Initiated]])</f>
        <v>2019</v>
      </c>
      <c r="AM2985" s="87">
        <v>43815</v>
      </c>
      <c r="AN2985" s="87" t="str">
        <f>IF(AND(Table1[[#This Row],[Completed Date]]&gt;="07/01/2019"+0,Table1[[#This Row],[Completed Date]]&lt;="6/30/2020"+0),"FY 19-20",IF(AND(Table1[[#This Row],[Completed Date]]&gt;="07/01/2018"+0,Table1[[#This Row],[Completed Date]]&lt;="6/30/2019"+0),"FY 18-19",""))</f>
        <v/>
      </c>
      <c r="AO2985" s="152" t="str">
        <f>IFERROR(FIND("R",Table1[[#This Row],[FS_Priority]]),"")</f>
        <v/>
      </c>
    </row>
    <row r="2986" spans="1:41" x14ac:dyDescent="0.25">
      <c r="A2986" s="220" t="s">
        <v>3202</v>
      </c>
      <c r="B2986" s="220" t="s">
        <v>295</v>
      </c>
      <c r="C2986" s="220" t="s">
        <v>3202</v>
      </c>
      <c r="D2986" s="221" t="b">
        <v>0</v>
      </c>
      <c r="E2986" s="220" t="s">
        <v>76</v>
      </c>
      <c r="F2986" s="220" t="s">
        <v>3309</v>
      </c>
      <c r="G2986" s="220" t="s">
        <v>295</v>
      </c>
      <c r="H2986" s="220" t="s">
        <v>369</v>
      </c>
      <c r="I2986" s="220" t="s">
        <v>4299</v>
      </c>
      <c r="J2986" s="220" t="s">
        <v>2839</v>
      </c>
      <c r="K2986" s="220" t="s">
        <v>3856</v>
      </c>
      <c r="L2986" s="220" t="s">
        <v>77</v>
      </c>
      <c r="M2986" s="220" t="s">
        <v>3857</v>
      </c>
      <c r="N2986" s="220" t="s">
        <v>295</v>
      </c>
      <c r="O2986" s="220" t="s">
        <v>243</v>
      </c>
      <c r="Q2986" s="220" t="s">
        <v>305</v>
      </c>
      <c r="R2986" s="220" t="s">
        <v>295</v>
      </c>
      <c r="S2986" s="221" t="b">
        <v>1</v>
      </c>
      <c r="V2986" s="222">
        <v>43599</v>
      </c>
      <c r="W2986" s="220" t="s">
        <v>295</v>
      </c>
      <c r="X2986"/>
      <c r="Z2986" s="220" t="s">
        <v>295</v>
      </c>
      <c r="AC2986" s="220" t="s">
        <v>295</v>
      </c>
      <c r="AD2986" s="167"/>
      <c r="AE2986" s="220" t="s">
        <v>295</v>
      </c>
      <c r="AF2986" s="220" t="s">
        <v>295</v>
      </c>
      <c r="AG2986" s="220" t="s">
        <v>295</v>
      </c>
      <c r="AH2986"/>
      <c r="AI2986" s="220" t="s">
        <v>4934</v>
      </c>
      <c r="AJ2986" s="151" t="str">
        <f t="shared" si="46"/>
        <v>FS</v>
      </c>
      <c r="AK2986" s="151" t="b">
        <f>ISNUMBER(SEARCH("IRT",Table1[[#This Row],[Current_Status]]))</f>
        <v>0</v>
      </c>
      <c r="AL2986" s="152">
        <f>YEAR(Table1[[#This Row],[Project_Initiated]])</f>
        <v>2019</v>
      </c>
      <c r="AM2986" s="87">
        <v>43815</v>
      </c>
      <c r="AN2986" s="87" t="str">
        <f>IF(AND(Table1[[#This Row],[Completed Date]]&gt;="07/01/2019"+0,Table1[[#This Row],[Completed Date]]&lt;="6/30/2020"+0),"FY 19-20",IF(AND(Table1[[#This Row],[Completed Date]]&gt;="07/01/2018"+0,Table1[[#This Row],[Completed Date]]&lt;="6/30/2019"+0),"FY 18-19",""))</f>
        <v/>
      </c>
      <c r="AO2986" s="152" t="str">
        <f>IFERROR(FIND("R",Table1[[#This Row],[FS_Priority]]),"")</f>
        <v/>
      </c>
    </row>
    <row r="2987" spans="1:41" x14ac:dyDescent="0.25">
      <c r="A2987" s="220" t="s">
        <v>3673</v>
      </c>
      <c r="B2987" s="220" t="s">
        <v>295</v>
      </c>
      <c r="C2987" s="220" t="s">
        <v>3673</v>
      </c>
      <c r="D2987" s="221" t="b">
        <v>0</v>
      </c>
      <c r="E2987" s="220" t="s">
        <v>151</v>
      </c>
      <c r="F2987" s="220" t="s">
        <v>3674</v>
      </c>
      <c r="G2987" s="220" t="s">
        <v>4481</v>
      </c>
      <c r="H2987" s="220" t="s">
        <v>477</v>
      </c>
      <c r="I2987" s="220" t="s">
        <v>4334</v>
      </c>
      <c r="J2987" s="220" t="s">
        <v>2838</v>
      </c>
      <c r="K2987" s="220" t="s">
        <v>4035</v>
      </c>
      <c r="L2987" s="220" t="s">
        <v>153</v>
      </c>
      <c r="M2987" s="220" t="s">
        <v>4335</v>
      </c>
      <c r="N2987" s="220" t="s">
        <v>295</v>
      </c>
      <c r="O2987" s="220" t="s">
        <v>263</v>
      </c>
      <c r="Q2987" s="220" t="s">
        <v>320</v>
      </c>
      <c r="R2987" s="220" t="s">
        <v>295</v>
      </c>
      <c r="S2987" s="221" t="b">
        <v>0</v>
      </c>
      <c r="V2987" s="222">
        <v>43600</v>
      </c>
      <c r="W2987" s="220" t="s">
        <v>295</v>
      </c>
      <c r="X2987"/>
      <c r="Z2987" s="220" t="s">
        <v>295</v>
      </c>
      <c r="AC2987" s="220" t="s">
        <v>5057</v>
      </c>
      <c r="AD2987" s="223">
        <v>43661</v>
      </c>
      <c r="AE2987" s="220" t="s">
        <v>583</v>
      </c>
      <c r="AF2987" s="220" t="s">
        <v>5184</v>
      </c>
      <c r="AG2987" s="220" t="s">
        <v>2884</v>
      </c>
      <c r="AH2987" s="222">
        <v>43780</v>
      </c>
      <c r="AI2987" s="220" t="s">
        <v>4934</v>
      </c>
      <c r="AJ2987" s="151" t="str">
        <f t="shared" si="46"/>
        <v>FS</v>
      </c>
      <c r="AK2987" s="151" t="b">
        <f>ISNUMBER(SEARCH("IRT",Table1[[#This Row],[Current_Status]]))</f>
        <v>0</v>
      </c>
      <c r="AL2987" s="152">
        <f>YEAR(Table1[[#This Row],[Project_Initiated]])</f>
        <v>2019</v>
      </c>
      <c r="AM2987" s="87">
        <v>43815</v>
      </c>
      <c r="AN2987" s="87" t="str">
        <f>IF(AND(Table1[[#This Row],[Completed Date]]&gt;="07/01/2019"+0,Table1[[#This Row],[Completed Date]]&lt;="6/30/2020"+0),"FY 19-20",IF(AND(Table1[[#This Row],[Completed Date]]&gt;="07/01/2018"+0,Table1[[#This Row],[Completed Date]]&lt;="6/30/2019"+0),"FY 18-19",""))</f>
        <v>FY 19-20</v>
      </c>
      <c r="AO2987" s="152" t="str">
        <f>IFERROR(FIND("R",Table1[[#This Row],[FS_Priority]]),"")</f>
        <v/>
      </c>
    </row>
    <row r="2988" spans="1:41" x14ac:dyDescent="0.25">
      <c r="A2988" s="220" t="s">
        <v>4542</v>
      </c>
      <c r="B2988" s="220" t="s">
        <v>295</v>
      </c>
      <c r="C2988" s="220" t="s">
        <v>4542</v>
      </c>
      <c r="D2988" s="221" t="b">
        <v>0</v>
      </c>
      <c r="E2988" s="220" t="s">
        <v>76</v>
      </c>
      <c r="F2988" s="220" t="s">
        <v>4609</v>
      </c>
      <c r="G2988" s="220" t="s">
        <v>295</v>
      </c>
      <c r="H2988" s="220" t="s">
        <v>1092</v>
      </c>
      <c r="I2988" s="220" t="s">
        <v>4610</v>
      </c>
      <c r="J2988" s="220" t="s">
        <v>2838</v>
      </c>
      <c r="K2988" s="220" t="s">
        <v>3856</v>
      </c>
      <c r="L2988" s="220" t="s">
        <v>77</v>
      </c>
      <c r="M2988" s="220" t="s">
        <v>3885</v>
      </c>
      <c r="N2988" s="220" t="s">
        <v>295</v>
      </c>
      <c r="O2988" s="220" t="s">
        <v>243</v>
      </c>
      <c r="Q2988" s="220" t="s">
        <v>295</v>
      </c>
      <c r="R2988" s="220" t="s">
        <v>295</v>
      </c>
      <c r="S2988" s="221" t="b">
        <v>0</v>
      </c>
      <c r="V2988" s="222">
        <v>43600</v>
      </c>
      <c r="W2988" s="220" t="s">
        <v>295</v>
      </c>
      <c r="X2988"/>
      <c r="Z2988" s="220" t="s">
        <v>295</v>
      </c>
      <c r="AC2988" s="220" t="s">
        <v>295</v>
      </c>
      <c r="AE2988" s="220" t="s">
        <v>243</v>
      </c>
      <c r="AF2988" s="220" t="s">
        <v>295</v>
      </c>
      <c r="AG2988" s="220" t="s">
        <v>295</v>
      </c>
      <c r="AH2988" s="223">
        <v>43724</v>
      </c>
      <c r="AI2988" s="220" t="s">
        <v>4787</v>
      </c>
      <c r="AJ2988" s="151" t="str">
        <f t="shared" si="46"/>
        <v>FS</v>
      </c>
      <c r="AK2988" s="151" t="b">
        <f>ISNUMBER(SEARCH("IRT",Table1[[#This Row],[Current_Status]]))</f>
        <v>0</v>
      </c>
      <c r="AL2988" s="152">
        <f>YEAR(Table1[[#This Row],[Project_Initiated]])</f>
        <v>2019</v>
      </c>
      <c r="AM2988" s="87">
        <v>43815</v>
      </c>
      <c r="AN2988" s="87" t="str">
        <f>IF(AND(Table1[[#This Row],[Completed Date]]&gt;="07/01/2019"+0,Table1[[#This Row],[Completed Date]]&lt;="6/30/2020"+0),"FY 19-20",IF(AND(Table1[[#This Row],[Completed Date]]&gt;="07/01/2018"+0,Table1[[#This Row],[Completed Date]]&lt;="6/30/2019"+0),"FY 18-19",""))</f>
        <v>FY 19-20</v>
      </c>
      <c r="AO2988" s="152" t="str">
        <f>IFERROR(FIND("R",Table1[[#This Row],[FS_Priority]]),"")</f>
        <v/>
      </c>
    </row>
    <row r="2989" spans="1:41" x14ac:dyDescent="0.25">
      <c r="A2989" s="220" t="s">
        <v>4538</v>
      </c>
      <c r="B2989" s="220" t="s">
        <v>295</v>
      </c>
      <c r="C2989" s="220" t="s">
        <v>4538</v>
      </c>
      <c r="D2989" s="221" t="b">
        <v>0</v>
      </c>
      <c r="E2989" s="220" t="s">
        <v>76</v>
      </c>
      <c r="F2989" s="220" t="s">
        <v>5185</v>
      </c>
      <c r="G2989" s="220" t="s">
        <v>5096</v>
      </c>
      <c r="H2989" s="220" t="s">
        <v>369</v>
      </c>
      <c r="I2989" s="220" t="s">
        <v>3858</v>
      </c>
      <c r="J2989" s="220" t="s">
        <v>2839</v>
      </c>
      <c r="K2989" s="220" t="s">
        <v>3856</v>
      </c>
      <c r="L2989" s="220" t="s">
        <v>77</v>
      </c>
      <c r="M2989" s="220" t="s">
        <v>3857</v>
      </c>
      <c r="N2989" s="220" t="s">
        <v>295</v>
      </c>
      <c r="O2989" s="220" t="s">
        <v>263</v>
      </c>
      <c r="Q2989" s="220" t="s">
        <v>264</v>
      </c>
      <c r="R2989" s="220" t="s">
        <v>295</v>
      </c>
      <c r="S2989" s="221" t="b">
        <v>0</v>
      </c>
      <c r="V2989" s="222">
        <v>43600</v>
      </c>
      <c r="W2989" s="220" t="s">
        <v>295</v>
      </c>
      <c r="X2989"/>
      <c r="Z2989" s="220" t="s">
        <v>295</v>
      </c>
      <c r="AC2989" s="220" t="s">
        <v>295</v>
      </c>
      <c r="AD2989" s="223">
        <v>43776</v>
      </c>
      <c r="AE2989" s="220" t="s">
        <v>583</v>
      </c>
      <c r="AF2989" s="220" t="s">
        <v>5186</v>
      </c>
      <c r="AG2989" s="220" t="s">
        <v>2884</v>
      </c>
      <c r="AH2989"/>
      <c r="AI2989" s="220" t="s">
        <v>4787</v>
      </c>
      <c r="AJ2989" s="151" t="str">
        <f t="shared" si="46"/>
        <v>FS</v>
      </c>
      <c r="AK2989" s="151" t="b">
        <f>ISNUMBER(SEARCH("IRT",Table1[[#This Row],[Current_Status]]))</f>
        <v>0</v>
      </c>
      <c r="AL2989" s="152">
        <f>YEAR(Table1[[#This Row],[Project_Initiated]])</f>
        <v>2019</v>
      </c>
      <c r="AM2989" s="87">
        <v>43815</v>
      </c>
      <c r="AN2989" s="87" t="str">
        <f>IF(AND(Table1[[#This Row],[Completed Date]]&gt;="07/01/2019"+0,Table1[[#This Row],[Completed Date]]&lt;="6/30/2020"+0),"FY 19-20",IF(AND(Table1[[#This Row],[Completed Date]]&gt;="07/01/2018"+0,Table1[[#This Row],[Completed Date]]&lt;="6/30/2019"+0),"FY 18-19",""))</f>
        <v/>
      </c>
      <c r="AO2989" s="152" t="str">
        <f>IFERROR(FIND("R",Table1[[#This Row],[FS_Priority]]),"")</f>
        <v/>
      </c>
    </row>
    <row r="2990" spans="1:41" x14ac:dyDescent="0.25">
      <c r="A2990" s="220" t="s">
        <v>3206</v>
      </c>
      <c r="B2990" s="220" t="s">
        <v>295</v>
      </c>
      <c r="C2990" s="220" t="s">
        <v>3206</v>
      </c>
      <c r="D2990" s="221" t="b">
        <v>0</v>
      </c>
      <c r="E2990" s="220" t="s">
        <v>76</v>
      </c>
      <c r="F2990" s="220" t="s">
        <v>3321</v>
      </c>
      <c r="G2990" s="220" t="s">
        <v>295</v>
      </c>
      <c r="H2990" s="220" t="s">
        <v>369</v>
      </c>
      <c r="I2990" s="220" t="s">
        <v>4307</v>
      </c>
      <c r="J2990" s="220" t="s">
        <v>2838</v>
      </c>
      <c r="K2990" s="220" t="s">
        <v>3856</v>
      </c>
      <c r="L2990" s="220" t="s">
        <v>77</v>
      </c>
      <c r="M2990" s="220" t="s">
        <v>3857</v>
      </c>
      <c r="N2990" s="220" t="s">
        <v>295</v>
      </c>
      <c r="O2990" s="220" t="s">
        <v>243</v>
      </c>
      <c r="Q2990" s="220" t="s">
        <v>323</v>
      </c>
      <c r="R2990" s="220" t="s">
        <v>295</v>
      </c>
      <c r="S2990" s="221" t="b">
        <v>0</v>
      </c>
      <c r="V2990" s="222">
        <v>43600</v>
      </c>
      <c r="W2990" s="220" t="s">
        <v>295</v>
      </c>
      <c r="X2990"/>
      <c r="Z2990" s="220" t="s">
        <v>295</v>
      </c>
      <c r="AC2990" s="220" t="s">
        <v>5155</v>
      </c>
      <c r="AE2990" s="220" t="s">
        <v>295</v>
      </c>
      <c r="AF2990" s="220" t="s">
        <v>295</v>
      </c>
      <c r="AG2990" s="220" t="s">
        <v>295</v>
      </c>
      <c r="AH2990" s="222">
        <v>43678</v>
      </c>
      <c r="AI2990" s="220" t="s">
        <v>4934</v>
      </c>
      <c r="AJ2990" s="151" t="str">
        <f t="shared" si="46"/>
        <v>FS</v>
      </c>
      <c r="AK2990" s="151" t="b">
        <f>ISNUMBER(SEARCH("IRT",Table1[[#This Row],[Current_Status]]))</f>
        <v>0</v>
      </c>
      <c r="AL2990" s="152">
        <f>YEAR(Table1[[#This Row],[Project_Initiated]])</f>
        <v>2019</v>
      </c>
      <c r="AM2990" s="87">
        <v>43815</v>
      </c>
      <c r="AN2990" s="87" t="str">
        <f>IF(AND(Table1[[#This Row],[Completed Date]]&gt;="07/01/2019"+0,Table1[[#This Row],[Completed Date]]&lt;="6/30/2020"+0),"FY 19-20",IF(AND(Table1[[#This Row],[Completed Date]]&gt;="07/01/2018"+0,Table1[[#This Row],[Completed Date]]&lt;="6/30/2019"+0),"FY 18-19",""))</f>
        <v>FY 19-20</v>
      </c>
      <c r="AO2990" s="152" t="str">
        <f>IFERROR(FIND("R",Table1[[#This Row],[FS_Priority]]),"")</f>
        <v/>
      </c>
    </row>
    <row r="2991" spans="1:41" x14ac:dyDescent="0.25">
      <c r="A2991" s="220" t="s">
        <v>3236</v>
      </c>
      <c r="B2991" s="220" t="s">
        <v>295</v>
      </c>
      <c r="C2991" s="220" t="s">
        <v>3236</v>
      </c>
      <c r="D2991" s="221" t="b">
        <v>0</v>
      </c>
      <c r="E2991" s="220" t="s">
        <v>482</v>
      </c>
      <c r="F2991" s="220" t="s">
        <v>5413</v>
      </c>
      <c r="G2991" s="220" t="s">
        <v>295</v>
      </c>
      <c r="H2991" s="220" t="s">
        <v>537</v>
      </c>
      <c r="I2991" s="220" t="s">
        <v>3934</v>
      </c>
      <c r="J2991" s="220" t="s">
        <v>2839</v>
      </c>
      <c r="K2991" s="220" t="s">
        <v>4158</v>
      </c>
      <c r="L2991" s="220" t="s">
        <v>483</v>
      </c>
      <c r="M2991" s="220" t="s">
        <v>4343</v>
      </c>
      <c r="N2991" s="220" t="s">
        <v>295</v>
      </c>
      <c r="O2991" s="220" t="s">
        <v>243</v>
      </c>
      <c r="Q2991" s="220" t="s">
        <v>302</v>
      </c>
      <c r="R2991" s="220" t="s">
        <v>320</v>
      </c>
      <c r="S2991" s="221" t="b">
        <v>1</v>
      </c>
      <c r="V2991" s="222">
        <v>43600</v>
      </c>
      <c r="W2991" s="220" t="s">
        <v>295</v>
      </c>
      <c r="X2991"/>
      <c r="Z2991" s="220" t="s">
        <v>295</v>
      </c>
      <c r="AC2991" s="220" t="s">
        <v>4483</v>
      </c>
      <c r="AE2991" s="220" t="s">
        <v>243</v>
      </c>
      <c r="AF2991" s="220" t="s">
        <v>295</v>
      </c>
      <c r="AG2991" s="220" t="s">
        <v>295</v>
      </c>
      <c r="AH2991" s="167"/>
      <c r="AI2991" s="220" t="s">
        <v>4949</v>
      </c>
      <c r="AJ2991" s="151" t="str">
        <f t="shared" si="46"/>
        <v>FS</v>
      </c>
      <c r="AK2991" s="151" t="b">
        <f>ISNUMBER(SEARCH("IRT",Table1[[#This Row],[Current_Status]]))</f>
        <v>0</v>
      </c>
      <c r="AL2991" s="152">
        <f>YEAR(Table1[[#This Row],[Project_Initiated]])</f>
        <v>2019</v>
      </c>
      <c r="AM2991" s="87">
        <v>43815</v>
      </c>
      <c r="AN2991" s="87" t="str">
        <f>IF(AND(Table1[[#This Row],[Completed Date]]&gt;="07/01/2019"+0,Table1[[#This Row],[Completed Date]]&lt;="6/30/2020"+0),"FY 19-20",IF(AND(Table1[[#This Row],[Completed Date]]&gt;="07/01/2018"+0,Table1[[#This Row],[Completed Date]]&lt;="6/30/2019"+0),"FY 18-19",""))</f>
        <v/>
      </c>
      <c r="AO2991" s="152" t="str">
        <f>IFERROR(FIND("R",Table1[[#This Row],[FS_Priority]]),"")</f>
        <v/>
      </c>
    </row>
    <row r="2992" spans="1:41" x14ac:dyDescent="0.25">
      <c r="A2992" s="220" t="s">
        <v>3235</v>
      </c>
      <c r="B2992" s="220" t="s">
        <v>295</v>
      </c>
      <c r="C2992" s="220" t="s">
        <v>3235</v>
      </c>
      <c r="D2992" s="221" t="b">
        <v>0</v>
      </c>
      <c r="E2992" s="220" t="s">
        <v>482</v>
      </c>
      <c r="F2992" s="220" t="s">
        <v>3561</v>
      </c>
      <c r="G2992" s="220" t="s">
        <v>295</v>
      </c>
      <c r="H2992" s="220" t="s">
        <v>537</v>
      </c>
      <c r="I2992" s="220" t="s">
        <v>4342</v>
      </c>
      <c r="J2992" s="220" t="s">
        <v>2838</v>
      </c>
      <c r="K2992" s="220" t="s">
        <v>4158</v>
      </c>
      <c r="L2992" s="220" t="s">
        <v>483</v>
      </c>
      <c r="M2992" s="220" t="s">
        <v>4343</v>
      </c>
      <c r="N2992" s="220" t="s">
        <v>295</v>
      </c>
      <c r="O2992" s="220" t="s">
        <v>243</v>
      </c>
      <c r="Q2992" s="220" t="s">
        <v>302</v>
      </c>
      <c r="R2992" s="220" t="s">
        <v>295</v>
      </c>
      <c r="S2992" s="221" t="b">
        <v>0</v>
      </c>
      <c r="V2992" s="222">
        <v>43600</v>
      </c>
      <c r="W2992" s="220" t="s">
        <v>295</v>
      </c>
      <c r="X2992"/>
      <c r="Z2992" s="220" t="s">
        <v>295</v>
      </c>
      <c r="AC2992" s="220" t="s">
        <v>5155</v>
      </c>
      <c r="AE2992" s="220" t="s">
        <v>295</v>
      </c>
      <c r="AF2992" s="220" t="s">
        <v>295</v>
      </c>
      <c r="AG2992" s="220" t="s">
        <v>295</v>
      </c>
      <c r="AH2992" s="222">
        <v>43699</v>
      </c>
      <c r="AI2992" s="220" t="s">
        <v>4934</v>
      </c>
      <c r="AJ2992" s="151" t="str">
        <f t="shared" si="46"/>
        <v>FS</v>
      </c>
      <c r="AK2992" s="151" t="b">
        <f>ISNUMBER(SEARCH("IRT",Table1[[#This Row],[Current_Status]]))</f>
        <v>0</v>
      </c>
      <c r="AL2992" s="152">
        <f>YEAR(Table1[[#This Row],[Project_Initiated]])</f>
        <v>2019</v>
      </c>
      <c r="AM2992" s="87">
        <v>43815</v>
      </c>
      <c r="AN2992" s="87" t="str">
        <f>IF(AND(Table1[[#This Row],[Completed Date]]&gt;="07/01/2019"+0,Table1[[#This Row],[Completed Date]]&lt;="6/30/2020"+0),"FY 19-20",IF(AND(Table1[[#This Row],[Completed Date]]&gt;="07/01/2018"+0,Table1[[#This Row],[Completed Date]]&lt;="6/30/2019"+0),"FY 18-19",""))</f>
        <v>FY 19-20</v>
      </c>
      <c r="AO2992" s="152" t="str">
        <f>IFERROR(FIND("R",Table1[[#This Row],[FS_Priority]]),"")</f>
        <v/>
      </c>
    </row>
    <row r="2993" spans="1:41" x14ac:dyDescent="0.25">
      <c r="A2993" s="220" t="s">
        <v>3659</v>
      </c>
      <c r="B2993" s="220" t="s">
        <v>295</v>
      </c>
      <c r="C2993" s="220" t="s">
        <v>3659</v>
      </c>
      <c r="D2993" s="221" t="b">
        <v>0</v>
      </c>
      <c r="E2993" s="220" t="s">
        <v>76</v>
      </c>
      <c r="F2993" s="220" t="s">
        <v>3660</v>
      </c>
      <c r="G2993" s="220" t="s">
        <v>4484</v>
      </c>
      <c r="H2993" s="220" t="s">
        <v>369</v>
      </c>
      <c r="I2993" s="220" t="s">
        <v>4298</v>
      </c>
      <c r="J2993" s="220" t="s">
        <v>2838</v>
      </c>
      <c r="K2993" s="220" t="s">
        <v>3856</v>
      </c>
      <c r="L2993" s="220" t="s">
        <v>77</v>
      </c>
      <c r="M2993" s="220" t="s">
        <v>3857</v>
      </c>
      <c r="N2993" s="220" t="s">
        <v>295</v>
      </c>
      <c r="O2993" s="220" t="s">
        <v>263</v>
      </c>
      <c r="P2993" s="167"/>
      <c r="Q2993" s="220" t="s">
        <v>302</v>
      </c>
      <c r="R2993" s="220" t="s">
        <v>295</v>
      </c>
      <c r="S2993" s="221" t="b">
        <v>0</v>
      </c>
      <c r="V2993" s="222">
        <v>43601</v>
      </c>
      <c r="W2993" s="220" t="s">
        <v>295</v>
      </c>
      <c r="X2993" s="167"/>
      <c r="Y2993" s="167"/>
      <c r="Z2993" s="220" t="s">
        <v>295</v>
      </c>
      <c r="AC2993" s="220" t="s">
        <v>5055</v>
      </c>
      <c r="AD2993" s="223">
        <v>43665</v>
      </c>
      <c r="AE2993" s="220" t="s">
        <v>583</v>
      </c>
      <c r="AF2993" s="220" t="s">
        <v>5187</v>
      </c>
      <c r="AG2993" s="220" t="s">
        <v>2884</v>
      </c>
      <c r="AH2993" s="223">
        <v>43780</v>
      </c>
      <c r="AI2993" s="220" t="s">
        <v>4934</v>
      </c>
      <c r="AJ2993" s="151" t="str">
        <f t="shared" si="46"/>
        <v>FS</v>
      </c>
      <c r="AK2993" s="151" t="b">
        <f>ISNUMBER(SEARCH("IRT",Table1[[#This Row],[Current_Status]]))</f>
        <v>0</v>
      </c>
      <c r="AL2993" s="152">
        <f>YEAR(Table1[[#This Row],[Project_Initiated]])</f>
        <v>2019</v>
      </c>
      <c r="AM2993" s="87">
        <v>43815</v>
      </c>
      <c r="AN2993" s="87" t="str">
        <f>IF(AND(Table1[[#This Row],[Completed Date]]&gt;="07/01/2019"+0,Table1[[#This Row],[Completed Date]]&lt;="6/30/2020"+0),"FY 19-20",IF(AND(Table1[[#This Row],[Completed Date]]&gt;="07/01/2018"+0,Table1[[#This Row],[Completed Date]]&lt;="6/30/2019"+0),"FY 18-19",""))</f>
        <v>FY 19-20</v>
      </c>
      <c r="AO2993" s="152" t="str">
        <f>IFERROR(FIND("R",Table1[[#This Row],[FS_Priority]]),"")</f>
        <v/>
      </c>
    </row>
    <row r="2994" spans="1:41" x14ac:dyDescent="0.25">
      <c r="A2994" s="220" t="s">
        <v>3671</v>
      </c>
      <c r="B2994" s="220" t="s">
        <v>295</v>
      </c>
      <c r="C2994" s="220" t="s">
        <v>3671</v>
      </c>
      <c r="D2994" s="221" t="b">
        <v>0</v>
      </c>
      <c r="E2994" s="220" t="s">
        <v>151</v>
      </c>
      <c r="F2994" s="220" t="s">
        <v>3672</v>
      </c>
      <c r="G2994" s="220" t="s">
        <v>4485</v>
      </c>
      <c r="H2994" s="220" t="s">
        <v>546</v>
      </c>
      <c r="I2994" s="220" t="s">
        <v>4331</v>
      </c>
      <c r="J2994" s="220" t="s">
        <v>2820</v>
      </c>
      <c r="K2994" s="220" t="s">
        <v>4035</v>
      </c>
      <c r="L2994" s="220" t="s">
        <v>153</v>
      </c>
      <c r="M2994" s="220" t="s">
        <v>4043</v>
      </c>
      <c r="N2994" s="220" t="s">
        <v>295</v>
      </c>
      <c r="O2994" s="220" t="s">
        <v>263</v>
      </c>
      <c r="P2994" s="167"/>
      <c r="Q2994" s="220" t="s">
        <v>302</v>
      </c>
      <c r="R2994" s="220" t="s">
        <v>295</v>
      </c>
      <c r="S2994" s="221" t="b">
        <v>0</v>
      </c>
      <c r="V2994" s="222">
        <v>43602</v>
      </c>
      <c r="W2994" s="220" t="s">
        <v>295</v>
      </c>
      <c r="X2994" s="167"/>
      <c r="Y2994" s="167"/>
      <c r="Z2994" s="220" t="s">
        <v>295</v>
      </c>
      <c r="AC2994" s="220" t="s">
        <v>5188</v>
      </c>
      <c r="AD2994" s="223">
        <v>43665</v>
      </c>
      <c r="AE2994" s="220" t="s">
        <v>583</v>
      </c>
      <c r="AF2994" s="220" t="s">
        <v>5189</v>
      </c>
      <c r="AG2994" s="220" t="s">
        <v>2884</v>
      </c>
      <c r="AH2994"/>
      <c r="AI2994" s="220" t="s">
        <v>4934</v>
      </c>
      <c r="AJ2994" s="151" t="str">
        <f t="shared" si="46"/>
        <v>FS</v>
      </c>
      <c r="AK2994" s="151" t="b">
        <f>ISNUMBER(SEARCH("IRT",Table1[[#This Row],[Current_Status]]))</f>
        <v>0</v>
      </c>
      <c r="AL2994" s="152">
        <f>YEAR(Table1[[#This Row],[Project_Initiated]])</f>
        <v>2019</v>
      </c>
      <c r="AM2994" s="87">
        <v>43815</v>
      </c>
      <c r="AN2994" s="87" t="str">
        <f>IF(AND(Table1[[#This Row],[Completed Date]]&gt;="07/01/2019"+0,Table1[[#This Row],[Completed Date]]&lt;="6/30/2020"+0),"FY 19-20",IF(AND(Table1[[#This Row],[Completed Date]]&gt;="07/01/2018"+0,Table1[[#This Row],[Completed Date]]&lt;="6/30/2019"+0),"FY 18-19",""))</f>
        <v/>
      </c>
      <c r="AO2994" s="152" t="str">
        <f>IFERROR(FIND("R",Table1[[#This Row],[FS_Priority]]),"")</f>
        <v/>
      </c>
    </row>
    <row r="2995" spans="1:41" x14ac:dyDescent="0.25">
      <c r="A2995" s="220" t="s">
        <v>3215</v>
      </c>
      <c r="B2995" s="220" t="s">
        <v>295</v>
      </c>
      <c r="C2995" s="220" t="s">
        <v>3215</v>
      </c>
      <c r="D2995" s="221" t="b">
        <v>0</v>
      </c>
      <c r="E2995" s="220" t="s">
        <v>141</v>
      </c>
      <c r="F2995" s="220" t="s">
        <v>3403</v>
      </c>
      <c r="G2995" s="220" t="s">
        <v>295</v>
      </c>
      <c r="H2995" s="220" t="s">
        <v>537</v>
      </c>
      <c r="I2995" s="220" t="s">
        <v>4318</v>
      </c>
      <c r="J2995" s="220" t="s">
        <v>2838</v>
      </c>
      <c r="K2995" s="220" t="s">
        <v>3951</v>
      </c>
      <c r="L2995" s="220" t="s">
        <v>381</v>
      </c>
      <c r="M2995" s="220" t="s">
        <v>4319</v>
      </c>
      <c r="N2995" s="220" t="s">
        <v>295</v>
      </c>
      <c r="O2995" s="220" t="s">
        <v>243</v>
      </c>
      <c r="P2995" s="167"/>
      <c r="Q2995" s="220" t="s">
        <v>311</v>
      </c>
      <c r="R2995" s="220" t="s">
        <v>295</v>
      </c>
      <c r="S2995" s="221" t="b">
        <v>1</v>
      </c>
      <c r="V2995" s="222">
        <v>43605</v>
      </c>
      <c r="W2995" s="220" t="s">
        <v>295</v>
      </c>
      <c r="X2995"/>
      <c r="Z2995" s="220" t="s">
        <v>295</v>
      </c>
      <c r="AC2995" s="220" t="s">
        <v>3683</v>
      </c>
      <c r="AE2995" s="220" t="s">
        <v>295</v>
      </c>
      <c r="AF2995" s="220" t="s">
        <v>295</v>
      </c>
      <c r="AG2995" s="220" t="s">
        <v>295</v>
      </c>
      <c r="AH2995" s="223">
        <v>43636</v>
      </c>
      <c r="AI2995" s="220" t="s">
        <v>4934</v>
      </c>
      <c r="AJ2995" s="151" t="str">
        <f t="shared" si="46"/>
        <v>FS</v>
      </c>
      <c r="AK2995" s="151" t="b">
        <f>ISNUMBER(SEARCH("IRT",Table1[[#This Row],[Current_Status]]))</f>
        <v>0</v>
      </c>
      <c r="AL2995" s="152">
        <f>YEAR(Table1[[#This Row],[Project_Initiated]])</f>
        <v>2019</v>
      </c>
      <c r="AM2995" s="87">
        <v>43815</v>
      </c>
      <c r="AN2995" s="87" t="str">
        <f>IF(AND(Table1[[#This Row],[Completed Date]]&gt;="07/01/2019"+0,Table1[[#This Row],[Completed Date]]&lt;="6/30/2020"+0),"FY 19-20",IF(AND(Table1[[#This Row],[Completed Date]]&gt;="07/01/2018"+0,Table1[[#This Row],[Completed Date]]&lt;="6/30/2019"+0),"FY 18-19",""))</f>
        <v>FY 18-19</v>
      </c>
      <c r="AO2995" s="152" t="str">
        <f>IFERROR(FIND("R",Table1[[#This Row],[FS_Priority]]),"")</f>
        <v/>
      </c>
    </row>
    <row r="2996" spans="1:41" x14ac:dyDescent="0.25">
      <c r="A2996" s="220" t="s">
        <v>3221</v>
      </c>
      <c r="B2996" s="220" t="s">
        <v>295</v>
      </c>
      <c r="C2996" s="220" t="s">
        <v>3221</v>
      </c>
      <c r="D2996" s="221" t="b">
        <v>0</v>
      </c>
      <c r="E2996" s="220" t="s">
        <v>141</v>
      </c>
      <c r="F2996" s="220" t="s">
        <v>3427</v>
      </c>
      <c r="G2996" s="220" t="s">
        <v>295</v>
      </c>
      <c r="H2996" s="220" t="s">
        <v>549</v>
      </c>
      <c r="I2996" s="220" t="s">
        <v>4325</v>
      </c>
      <c r="J2996" s="220" t="s">
        <v>2838</v>
      </c>
      <c r="K2996" s="220" t="s">
        <v>3951</v>
      </c>
      <c r="L2996" s="220" t="s">
        <v>381</v>
      </c>
      <c r="M2996" s="220" t="s">
        <v>3982</v>
      </c>
      <c r="N2996" s="220" t="s">
        <v>295</v>
      </c>
      <c r="O2996" s="220" t="s">
        <v>243</v>
      </c>
      <c r="P2996" s="167"/>
      <c r="Q2996" s="220" t="s">
        <v>326</v>
      </c>
      <c r="R2996" s="220" t="s">
        <v>295</v>
      </c>
      <c r="S2996" s="221" t="b">
        <v>0</v>
      </c>
      <c r="V2996" s="222">
        <v>43606</v>
      </c>
      <c r="W2996" s="220" t="s">
        <v>295</v>
      </c>
      <c r="X2996" s="167"/>
      <c r="Y2996" s="167"/>
      <c r="Z2996" s="220" t="s">
        <v>295</v>
      </c>
      <c r="AC2996" s="220" t="s">
        <v>4394</v>
      </c>
      <c r="AE2996" s="220" t="s">
        <v>295</v>
      </c>
      <c r="AF2996" s="220" t="s">
        <v>295</v>
      </c>
      <c r="AG2996" s="220" t="s">
        <v>295</v>
      </c>
      <c r="AH2996" s="223">
        <v>43662</v>
      </c>
      <c r="AI2996" s="220" t="s">
        <v>4934</v>
      </c>
      <c r="AJ2996" s="151" t="str">
        <f t="shared" si="46"/>
        <v>FS</v>
      </c>
      <c r="AK2996" s="151" t="b">
        <f>ISNUMBER(SEARCH("IRT",Table1[[#This Row],[Current_Status]]))</f>
        <v>0</v>
      </c>
      <c r="AL2996" s="152">
        <f>YEAR(Table1[[#This Row],[Project_Initiated]])</f>
        <v>2019</v>
      </c>
      <c r="AM2996" s="87">
        <v>43815</v>
      </c>
      <c r="AN2996" s="87" t="str">
        <f>IF(AND(Table1[[#This Row],[Completed Date]]&gt;="07/01/2019"+0,Table1[[#This Row],[Completed Date]]&lt;="6/30/2020"+0),"FY 19-20",IF(AND(Table1[[#This Row],[Completed Date]]&gt;="07/01/2018"+0,Table1[[#This Row],[Completed Date]]&lt;="6/30/2019"+0),"FY 18-19",""))</f>
        <v>FY 19-20</v>
      </c>
      <c r="AO2996" s="152" t="str">
        <f>IFERROR(FIND("R",Table1[[#This Row],[FS_Priority]]),"")</f>
        <v/>
      </c>
    </row>
    <row r="2997" spans="1:41" x14ac:dyDescent="0.25">
      <c r="A2997" s="220" t="s">
        <v>3216</v>
      </c>
      <c r="B2997" s="220" t="s">
        <v>295</v>
      </c>
      <c r="C2997" s="220" t="s">
        <v>3216</v>
      </c>
      <c r="D2997" s="221" t="b">
        <v>0</v>
      </c>
      <c r="E2997" s="220" t="s">
        <v>141</v>
      </c>
      <c r="F2997" s="220" t="s">
        <v>3406</v>
      </c>
      <c r="G2997" s="220" t="s">
        <v>295</v>
      </c>
      <c r="H2997" s="220" t="s">
        <v>549</v>
      </c>
      <c r="I2997" s="220" t="s">
        <v>4320</v>
      </c>
      <c r="J2997" s="220" t="s">
        <v>2838</v>
      </c>
      <c r="K2997" s="220" t="s">
        <v>3951</v>
      </c>
      <c r="L2997" s="220" t="s">
        <v>381</v>
      </c>
      <c r="M2997" s="220" t="s">
        <v>3982</v>
      </c>
      <c r="N2997" s="220" t="s">
        <v>295</v>
      </c>
      <c r="O2997" s="220" t="s">
        <v>243</v>
      </c>
      <c r="P2997" s="167"/>
      <c r="Q2997" s="220" t="s">
        <v>313</v>
      </c>
      <c r="R2997" s="220" t="s">
        <v>295</v>
      </c>
      <c r="S2997" s="221" t="b">
        <v>0</v>
      </c>
      <c r="T2997" s="167"/>
      <c r="V2997" s="222">
        <v>43606</v>
      </c>
      <c r="W2997" s="220" t="s">
        <v>295</v>
      </c>
      <c r="X2997"/>
      <c r="Z2997" s="220" t="s">
        <v>295</v>
      </c>
      <c r="AC2997" s="220" t="s">
        <v>4394</v>
      </c>
      <c r="AE2997" s="220" t="s">
        <v>295</v>
      </c>
      <c r="AF2997" s="220" t="s">
        <v>295</v>
      </c>
      <c r="AG2997" s="220" t="s">
        <v>295</v>
      </c>
      <c r="AH2997" s="223">
        <v>43662</v>
      </c>
      <c r="AI2997" s="220" t="s">
        <v>4934</v>
      </c>
      <c r="AJ2997" s="151" t="str">
        <f t="shared" si="46"/>
        <v>FS</v>
      </c>
      <c r="AK2997" s="151" t="b">
        <f>ISNUMBER(SEARCH("IRT",Table1[[#This Row],[Current_Status]]))</f>
        <v>0</v>
      </c>
      <c r="AL2997" s="152">
        <f>YEAR(Table1[[#This Row],[Project_Initiated]])</f>
        <v>2019</v>
      </c>
      <c r="AM2997" s="87">
        <v>43815</v>
      </c>
      <c r="AN2997" s="87" t="str">
        <f>IF(AND(Table1[[#This Row],[Completed Date]]&gt;="07/01/2019"+0,Table1[[#This Row],[Completed Date]]&lt;="6/30/2020"+0),"FY 19-20",IF(AND(Table1[[#This Row],[Completed Date]]&gt;="07/01/2018"+0,Table1[[#This Row],[Completed Date]]&lt;="6/30/2019"+0),"FY 18-19",""))</f>
        <v>FY 19-20</v>
      </c>
      <c r="AO2997" s="152" t="str">
        <f>IFERROR(FIND("R",Table1[[#This Row],[FS_Priority]]),"")</f>
        <v/>
      </c>
    </row>
    <row r="2998" spans="1:41" x14ac:dyDescent="0.25">
      <c r="A2998" s="220" t="s">
        <v>3760</v>
      </c>
      <c r="B2998" s="220" t="s">
        <v>295</v>
      </c>
      <c r="C2998" s="220" t="s">
        <v>3760</v>
      </c>
      <c r="D2998" s="221" t="b">
        <v>0</v>
      </c>
      <c r="E2998" s="220" t="s">
        <v>267</v>
      </c>
      <c r="F2998" s="220" t="s">
        <v>3761</v>
      </c>
      <c r="G2998" s="220" t="s">
        <v>4515</v>
      </c>
      <c r="H2998" s="220" t="s">
        <v>481</v>
      </c>
      <c r="I2998" s="220" t="s">
        <v>295</v>
      </c>
      <c r="J2998" s="220" t="s">
        <v>2851</v>
      </c>
      <c r="K2998" s="220" t="s">
        <v>37</v>
      </c>
      <c r="L2998" s="220" t="s">
        <v>478</v>
      </c>
      <c r="M2998" s="220" t="s">
        <v>4390</v>
      </c>
      <c r="N2998" s="220" t="s">
        <v>295</v>
      </c>
      <c r="O2998" s="220" t="s">
        <v>263</v>
      </c>
      <c r="P2998" s="167"/>
      <c r="Q2998" s="220" t="s">
        <v>3588</v>
      </c>
      <c r="R2998" s="220" t="s">
        <v>295</v>
      </c>
      <c r="S2998" s="221" t="b">
        <v>0</v>
      </c>
      <c r="T2998" s="167"/>
      <c r="V2998" s="222">
        <v>43607</v>
      </c>
      <c r="W2998" s="220" t="s">
        <v>295</v>
      </c>
      <c r="X2998" s="167"/>
      <c r="Y2998" s="167"/>
      <c r="Z2998" s="220" t="s">
        <v>295</v>
      </c>
      <c r="AC2998" s="220" t="s">
        <v>295</v>
      </c>
      <c r="AE2998" s="220" t="s">
        <v>583</v>
      </c>
      <c r="AF2998" s="220" t="s">
        <v>5190</v>
      </c>
      <c r="AG2998" s="220" t="s">
        <v>295</v>
      </c>
      <c r="AH2998" s="223">
        <v>43706</v>
      </c>
      <c r="AI2998" s="220" t="s">
        <v>4934</v>
      </c>
      <c r="AJ2998" s="151" t="str">
        <f t="shared" si="46"/>
        <v>FS</v>
      </c>
      <c r="AK2998" s="151" t="b">
        <f>ISNUMBER(SEARCH("IRT",Table1[[#This Row],[Current_Status]]))</f>
        <v>0</v>
      </c>
      <c r="AL2998" s="152">
        <f>YEAR(Table1[[#This Row],[Project_Initiated]])</f>
        <v>2019</v>
      </c>
      <c r="AM2998" s="87">
        <v>43815</v>
      </c>
      <c r="AN2998" s="87" t="str">
        <f>IF(AND(Table1[[#This Row],[Completed Date]]&gt;="07/01/2019"+0,Table1[[#This Row],[Completed Date]]&lt;="6/30/2020"+0),"FY 19-20",IF(AND(Table1[[#This Row],[Completed Date]]&gt;="07/01/2018"+0,Table1[[#This Row],[Completed Date]]&lt;="6/30/2019"+0),"FY 18-19",""))</f>
        <v>FY 19-20</v>
      </c>
      <c r="AO2998" s="152">
        <f>IFERROR(FIND("R",Table1[[#This Row],[FS_Priority]]),"")</f>
        <v>1</v>
      </c>
    </row>
    <row r="2999" spans="1:41" x14ac:dyDescent="0.25">
      <c r="A2999" s="220" t="s">
        <v>3654</v>
      </c>
      <c r="B2999" s="220" t="s">
        <v>295</v>
      </c>
      <c r="C2999" s="220" t="s">
        <v>3654</v>
      </c>
      <c r="D2999" s="221" t="b">
        <v>0</v>
      </c>
      <c r="E2999" s="220" t="s">
        <v>21</v>
      </c>
      <c r="F2999" s="220" t="s">
        <v>3655</v>
      </c>
      <c r="G2999" s="220" t="s">
        <v>295</v>
      </c>
      <c r="H2999" s="220" t="s">
        <v>407</v>
      </c>
      <c r="I2999" s="220" t="s">
        <v>4294</v>
      </c>
      <c r="J2999" s="220" t="s">
        <v>2838</v>
      </c>
      <c r="K2999" s="220" t="s">
        <v>3774</v>
      </c>
      <c r="L2999" s="220" t="s">
        <v>4821</v>
      </c>
      <c r="M2999" s="220" t="s">
        <v>3775</v>
      </c>
      <c r="N2999" s="220" t="s">
        <v>295</v>
      </c>
      <c r="O2999" s="220" t="s">
        <v>263</v>
      </c>
      <c r="P2999" s="167"/>
      <c r="Q2999" s="220" t="s">
        <v>302</v>
      </c>
      <c r="R2999" s="220" t="s">
        <v>295</v>
      </c>
      <c r="S2999" s="221" t="b">
        <v>0</v>
      </c>
      <c r="T2999" s="167"/>
      <c r="V2999" s="222">
        <v>43608</v>
      </c>
      <c r="W2999" s="220" t="s">
        <v>295</v>
      </c>
      <c r="X2999"/>
      <c r="Z2999" s="220" t="s">
        <v>295</v>
      </c>
      <c r="AC2999" s="220" t="s">
        <v>4612</v>
      </c>
      <c r="AE2999" s="220" t="s">
        <v>263</v>
      </c>
      <c r="AF2999" s="220" t="s">
        <v>5191</v>
      </c>
      <c r="AG2999" s="220" t="s">
        <v>295</v>
      </c>
      <c r="AH2999" s="223">
        <v>43724</v>
      </c>
      <c r="AI2999" s="220" t="s">
        <v>4934</v>
      </c>
      <c r="AJ2999" s="151" t="str">
        <f t="shared" si="46"/>
        <v>FS</v>
      </c>
      <c r="AK2999" s="151" t="b">
        <f>ISNUMBER(SEARCH("IRT",Table1[[#This Row],[Current_Status]]))</f>
        <v>0</v>
      </c>
      <c r="AL2999" s="152">
        <f>YEAR(Table1[[#This Row],[Project_Initiated]])</f>
        <v>2019</v>
      </c>
      <c r="AM2999" s="87">
        <v>43815</v>
      </c>
      <c r="AN2999" s="87" t="str">
        <f>IF(AND(Table1[[#This Row],[Completed Date]]&gt;="07/01/2019"+0,Table1[[#This Row],[Completed Date]]&lt;="6/30/2020"+0),"FY 19-20",IF(AND(Table1[[#This Row],[Completed Date]]&gt;="07/01/2018"+0,Table1[[#This Row],[Completed Date]]&lt;="6/30/2019"+0),"FY 18-19",""))</f>
        <v>FY 19-20</v>
      </c>
      <c r="AO2999" s="152" t="str">
        <f>IFERROR(FIND("R",Table1[[#This Row],[FS_Priority]]),"")</f>
        <v/>
      </c>
    </row>
    <row r="3000" spans="1:41" x14ac:dyDescent="0.25">
      <c r="A3000" s="220" t="s">
        <v>3656</v>
      </c>
      <c r="B3000" s="220" t="s">
        <v>295</v>
      </c>
      <c r="C3000" s="220" t="s">
        <v>3656</v>
      </c>
      <c r="D3000" s="221" t="b">
        <v>0</v>
      </c>
      <c r="E3000" s="220" t="s">
        <v>21</v>
      </c>
      <c r="F3000" s="220" t="s">
        <v>3657</v>
      </c>
      <c r="G3000" s="220" t="s">
        <v>295</v>
      </c>
      <c r="H3000" s="220" t="s">
        <v>407</v>
      </c>
      <c r="I3000" s="220" t="s">
        <v>4295</v>
      </c>
      <c r="J3000" s="220" t="s">
        <v>2851</v>
      </c>
      <c r="K3000" s="220" t="s">
        <v>3774</v>
      </c>
      <c r="L3000" s="220" t="s">
        <v>4821</v>
      </c>
      <c r="M3000" s="220" t="s">
        <v>3775</v>
      </c>
      <c r="N3000" s="220" t="s">
        <v>295</v>
      </c>
      <c r="O3000" s="220" t="s">
        <v>263</v>
      </c>
      <c r="P3000" s="167"/>
      <c r="Q3000" s="220" t="s">
        <v>320</v>
      </c>
      <c r="R3000" s="220" t="s">
        <v>295</v>
      </c>
      <c r="S3000" s="221" t="b">
        <v>0</v>
      </c>
      <c r="T3000" s="167"/>
      <c r="V3000" s="222">
        <v>43608</v>
      </c>
      <c r="W3000" s="220" t="s">
        <v>295</v>
      </c>
      <c r="X3000"/>
      <c r="Z3000" s="220" t="s">
        <v>295</v>
      </c>
      <c r="AC3000" s="220" t="s">
        <v>3658</v>
      </c>
      <c r="AE3000" s="220" t="s">
        <v>263</v>
      </c>
      <c r="AF3000" s="220" t="s">
        <v>295</v>
      </c>
      <c r="AG3000" s="220" t="s">
        <v>295</v>
      </c>
      <c r="AH3000" s="223">
        <v>43635</v>
      </c>
      <c r="AI3000" s="220" t="s">
        <v>4934</v>
      </c>
      <c r="AJ3000" s="151" t="str">
        <f t="shared" si="46"/>
        <v>FS</v>
      </c>
      <c r="AK3000" s="151" t="b">
        <f>ISNUMBER(SEARCH("IRT",Table1[[#This Row],[Current_Status]]))</f>
        <v>0</v>
      </c>
      <c r="AL3000" s="152">
        <f>YEAR(Table1[[#This Row],[Project_Initiated]])</f>
        <v>2019</v>
      </c>
      <c r="AM3000" s="87">
        <v>43815</v>
      </c>
      <c r="AN3000" s="87" t="str">
        <f>IF(AND(Table1[[#This Row],[Completed Date]]&gt;="07/01/2019"+0,Table1[[#This Row],[Completed Date]]&lt;="6/30/2020"+0),"FY 19-20",IF(AND(Table1[[#This Row],[Completed Date]]&gt;="07/01/2018"+0,Table1[[#This Row],[Completed Date]]&lt;="6/30/2019"+0),"FY 18-19",""))</f>
        <v>FY 18-19</v>
      </c>
      <c r="AO3000" s="152" t="str">
        <f>IFERROR(FIND("R",Table1[[#This Row],[FS_Priority]]),"")</f>
        <v/>
      </c>
    </row>
    <row r="3001" spans="1:41" x14ac:dyDescent="0.25">
      <c r="A3001" s="220" t="s">
        <v>4541</v>
      </c>
      <c r="B3001" s="220" t="s">
        <v>295</v>
      </c>
      <c r="C3001" s="220" t="s">
        <v>4541</v>
      </c>
      <c r="D3001" s="221" t="b">
        <v>0</v>
      </c>
      <c r="E3001" s="220" t="s">
        <v>76</v>
      </c>
      <c r="F3001" s="220" t="s">
        <v>4613</v>
      </c>
      <c r="G3001" s="220" t="s">
        <v>295</v>
      </c>
      <c r="H3001" s="220" t="s">
        <v>1092</v>
      </c>
      <c r="I3001" s="220" t="s">
        <v>4614</v>
      </c>
      <c r="J3001" s="220" t="s">
        <v>2838</v>
      </c>
      <c r="K3001" s="220" t="s">
        <v>3856</v>
      </c>
      <c r="L3001" s="220" t="s">
        <v>77</v>
      </c>
      <c r="M3001" s="220" t="s">
        <v>3885</v>
      </c>
      <c r="N3001" s="220" t="s">
        <v>295</v>
      </c>
      <c r="O3001" s="220" t="s">
        <v>243</v>
      </c>
      <c r="P3001" s="167"/>
      <c r="Q3001" s="220" t="s">
        <v>326</v>
      </c>
      <c r="R3001" s="220" t="s">
        <v>295</v>
      </c>
      <c r="S3001" s="221" t="b">
        <v>0</v>
      </c>
      <c r="T3001" s="167"/>
      <c r="V3001" s="222">
        <v>43623</v>
      </c>
      <c r="W3001" s="220" t="s">
        <v>295</v>
      </c>
      <c r="X3001"/>
      <c r="Z3001" s="220" t="s">
        <v>295</v>
      </c>
      <c r="AC3001" s="220" t="s">
        <v>5155</v>
      </c>
      <c r="AE3001" s="220" t="s">
        <v>243</v>
      </c>
      <c r="AF3001" s="220" t="s">
        <v>295</v>
      </c>
      <c r="AG3001" s="220" t="s">
        <v>295</v>
      </c>
      <c r="AH3001" s="223">
        <v>43734</v>
      </c>
      <c r="AI3001" s="220" t="s">
        <v>4787</v>
      </c>
      <c r="AJ3001" s="151" t="str">
        <f t="shared" si="46"/>
        <v>FS</v>
      </c>
      <c r="AK3001" s="151" t="b">
        <f>ISNUMBER(SEARCH("IRT",Table1[[#This Row],[Current_Status]]))</f>
        <v>0</v>
      </c>
      <c r="AL3001" s="152">
        <f>YEAR(Table1[[#This Row],[Project_Initiated]])</f>
        <v>2019</v>
      </c>
      <c r="AM3001" s="87">
        <v>43815</v>
      </c>
      <c r="AN3001" s="87" t="str">
        <f>IF(AND(Table1[[#This Row],[Completed Date]]&gt;="07/01/2019"+0,Table1[[#This Row],[Completed Date]]&lt;="6/30/2020"+0),"FY 19-20",IF(AND(Table1[[#This Row],[Completed Date]]&gt;="07/01/2018"+0,Table1[[#This Row],[Completed Date]]&lt;="6/30/2019"+0),"FY 18-19",""))</f>
        <v>FY 19-20</v>
      </c>
      <c r="AO3001" s="152" t="str">
        <f>IFERROR(FIND("R",Table1[[#This Row],[FS_Priority]]),"")</f>
        <v/>
      </c>
    </row>
    <row r="3002" spans="1:41" x14ac:dyDescent="0.25">
      <c r="A3002" s="220" t="s">
        <v>4593</v>
      </c>
      <c r="B3002" s="220" t="s">
        <v>295</v>
      </c>
      <c r="C3002" s="220" t="s">
        <v>4593</v>
      </c>
      <c r="D3002" s="221" t="b">
        <v>0</v>
      </c>
      <c r="E3002" s="220" t="s">
        <v>211</v>
      </c>
      <c r="F3002" s="220" t="s">
        <v>4615</v>
      </c>
      <c r="G3002" s="220" t="s">
        <v>5006</v>
      </c>
      <c r="H3002" s="220" t="s">
        <v>542</v>
      </c>
      <c r="I3002" s="220" t="s">
        <v>4616</v>
      </c>
      <c r="J3002" s="220" t="s">
        <v>2852</v>
      </c>
      <c r="K3002" s="220" t="s">
        <v>4222</v>
      </c>
      <c r="L3002" s="220" t="s">
        <v>4866</v>
      </c>
      <c r="M3002" s="220" t="s">
        <v>4161</v>
      </c>
      <c r="N3002" s="220" t="s">
        <v>295</v>
      </c>
      <c r="O3002" s="220" t="s">
        <v>263</v>
      </c>
      <c r="P3002" s="167"/>
      <c r="Q3002" s="220" t="s">
        <v>323</v>
      </c>
      <c r="R3002" s="220" t="s">
        <v>295</v>
      </c>
      <c r="S3002" s="221" t="b">
        <v>0</v>
      </c>
      <c r="T3002" s="167"/>
      <c r="V3002" s="222">
        <v>43627</v>
      </c>
      <c r="W3002" s="220" t="s">
        <v>295</v>
      </c>
      <c r="X3002" s="167"/>
      <c r="Y3002" s="167"/>
      <c r="Z3002" s="220" t="s">
        <v>295</v>
      </c>
      <c r="AC3002" s="220" t="s">
        <v>295</v>
      </c>
      <c r="AE3002" s="220" t="s">
        <v>583</v>
      </c>
      <c r="AF3002" s="220" t="s">
        <v>2807</v>
      </c>
      <c r="AG3002" s="220" t="s">
        <v>2883</v>
      </c>
      <c r="AH3002"/>
      <c r="AI3002" s="220" t="s">
        <v>4787</v>
      </c>
      <c r="AJ3002" s="151" t="str">
        <f t="shared" si="46"/>
        <v>FS</v>
      </c>
      <c r="AK3002" s="151" t="b">
        <f>ISNUMBER(SEARCH("IRT",Table1[[#This Row],[Current_Status]]))</f>
        <v>0</v>
      </c>
      <c r="AL3002" s="152">
        <f>YEAR(Table1[[#This Row],[Project_Initiated]])</f>
        <v>2019</v>
      </c>
      <c r="AM3002" s="87">
        <v>43815</v>
      </c>
      <c r="AN3002" s="87" t="str">
        <f>IF(AND(Table1[[#This Row],[Completed Date]]&gt;="07/01/2019"+0,Table1[[#This Row],[Completed Date]]&lt;="6/30/2020"+0),"FY 19-20",IF(AND(Table1[[#This Row],[Completed Date]]&gt;="07/01/2018"+0,Table1[[#This Row],[Completed Date]]&lt;="6/30/2019"+0),"FY 18-19",""))</f>
        <v/>
      </c>
      <c r="AO3002" s="152" t="str">
        <f>IFERROR(FIND("R",Table1[[#This Row],[FS_Priority]]),"")</f>
        <v/>
      </c>
    </row>
    <row r="3003" spans="1:41" x14ac:dyDescent="0.25">
      <c r="A3003" s="220" t="s">
        <v>4595</v>
      </c>
      <c r="B3003" s="220" t="s">
        <v>295</v>
      </c>
      <c r="C3003" s="220" t="s">
        <v>4595</v>
      </c>
      <c r="D3003" s="221" t="b">
        <v>0</v>
      </c>
      <c r="E3003" s="220" t="s">
        <v>211</v>
      </c>
      <c r="F3003" s="220" t="s">
        <v>4617</v>
      </c>
      <c r="G3003" s="220" t="s">
        <v>2807</v>
      </c>
      <c r="H3003" s="220" t="s">
        <v>542</v>
      </c>
      <c r="I3003" s="220" t="s">
        <v>4616</v>
      </c>
      <c r="J3003" s="220" t="s">
        <v>2852</v>
      </c>
      <c r="K3003" s="220" t="s">
        <v>4222</v>
      </c>
      <c r="L3003" s="220" t="s">
        <v>4866</v>
      </c>
      <c r="M3003" s="220" t="s">
        <v>4161</v>
      </c>
      <c r="N3003" s="220" t="s">
        <v>295</v>
      </c>
      <c r="O3003" s="220" t="s">
        <v>263</v>
      </c>
      <c r="P3003" s="167"/>
      <c r="Q3003" s="220" t="s">
        <v>324</v>
      </c>
      <c r="R3003" s="220" t="s">
        <v>295</v>
      </c>
      <c r="S3003" s="221" t="b">
        <v>0</v>
      </c>
      <c r="V3003" s="222">
        <v>43627</v>
      </c>
      <c r="W3003" s="220" t="s">
        <v>295</v>
      </c>
      <c r="X3003"/>
      <c r="Z3003" s="220" t="s">
        <v>295</v>
      </c>
      <c r="AC3003" s="220" t="s">
        <v>295</v>
      </c>
      <c r="AE3003" s="220" t="s">
        <v>583</v>
      </c>
      <c r="AF3003" s="220" t="s">
        <v>2807</v>
      </c>
      <c r="AG3003" s="220" t="s">
        <v>2883</v>
      </c>
      <c r="AH3003"/>
      <c r="AI3003" s="220" t="s">
        <v>4787</v>
      </c>
      <c r="AJ3003" s="151" t="str">
        <f t="shared" si="46"/>
        <v>FS</v>
      </c>
      <c r="AK3003" s="151" t="b">
        <f>ISNUMBER(SEARCH("IRT",Table1[[#This Row],[Current_Status]]))</f>
        <v>0</v>
      </c>
      <c r="AL3003" s="152">
        <f>YEAR(Table1[[#This Row],[Project_Initiated]])</f>
        <v>2019</v>
      </c>
      <c r="AM3003" s="87">
        <v>43815</v>
      </c>
      <c r="AN3003" s="87" t="str">
        <f>IF(AND(Table1[[#This Row],[Completed Date]]&gt;="07/01/2019"+0,Table1[[#This Row],[Completed Date]]&lt;="6/30/2020"+0),"FY 19-20",IF(AND(Table1[[#This Row],[Completed Date]]&gt;="07/01/2018"+0,Table1[[#This Row],[Completed Date]]&lt;="6/30/2019"+0),"FY 18-19",""))</f>
        <v/>
      </c>
      <c r="AO3003" s="152" t="str">
        <f>IFERROR(FIND("R",Table1[[#This Row],[FS_Priority]]),"")</f>
        <v/>
      </c>
    </row>
    <row r="3004" spans="1:41" x14ac:dyDescent="0.25">
      <c r="A3004" s="220" t="s">
        <v>4587</v>
      </c>
      <c r="B3004" s="220" t="s">
        <v>295</v>
      </c>
      <c r="C3004" s="220" t="s">
        <v>4587</v>
      </c>
      <c r="D3004" s="221" t="b">
        <v>0</v>
      </c>
      <c r="E3004" s="220" t="s">
        <v>211</v>
      </c>
      <c r="F3004" s="220" t="s">
        <v>4618</v>
      </c>
      <c r="G3004" s="220" t="s">
        <v>5066</v>
      </c>
      <c r="H3004" s="220" t="s">
        <v>542</v>
      </c>
      <c r="I3004" s="220" t="s">
        <v>4619</v>
      </c>
      <c r="J3004" s="220" t="s">
        <v>2852</v>
      </c>
      <c r="K3004" s="220" t="s">
        <v>4222</v>
      </c>
      <c r="L3004" s="220" t="s">
        <v>4866</v>
      </c>
      <c r="M3004" s="220" t="s">
        <v>4161</v>
      </c>
      <c r="N3004" s="220" t="s">
        <v>295</v>
      </c>
      <c r="O3004" s="220" t="s">
        <v>263</v>
      </c>
      <c r="P3004" s="167"/>
      <c r="Q3004" s="220" t="s">
        <v>302</v>
      </c>
      <c r="R3004" s="220" t="s">
        <v>295</v>
      </c>
      <c r="S3004" s="221" t="b">
        <v>0</v>
      </c>
      <c r="V3004" s="222">
        <v>43627</v>
      </c>
      <c r="W3004" s="220" t="s">
        <v>295</v>
      </c>
      <c r="X3004"/>
      <c r="Z3004" s="220" t="s">
        <v>295</v>
      </c>
      <c r="AC3004" s="220" t="s">
        <v>295</v>
      </c>
      <c r="AE3004" s="220" t="s">
        <v>583</v>
      </c>
      <c r="AF3004" s="220" t="s">
        <v>2807</v>
      </c>
      <c r="AG3004" s="220" t="s">
        <v>2883</v>
      </c>
      <c r="AH3004"/>
      <c r="AI3004" s="220" t="s">
        <v>4787</v>
      </c>
      <c r="AJ3004" s="151" t="str">
        <f t="shared" si="46"/>
        <v>FS</v>
      </c>
      <c r="AK3004" s="151" t="b">
        <f>ISNUMBER(SEARCH("IRT",Table1[[#This Row],[Current_Status]]))</f>
        <v>0</v>
      </c>
      <c r="AL3004" s="152">
        <f>YEAR(Table1[[#This Row],[Project_Initiated]])</f>
        <v>2019</v>
      </c>
      <c r="AM3004" s="87">
        <v>43815</v>
      </c>
      <c r="AN3004" s="87" t="str">
        <f>IF(AND(Table1[[#This Row],[Completed Date]]&gt;="07/01/2019"+0,Table1[[#This Row],[Completed Date]]&lt;="6/30/2020"+0),"FY 19-20",IF(AND(Table1[[#This Row],[Completed Date]]&gt;="07/01/2018"+0,Table1[[#This Row],[Completed Date]]&lt;="6/30/2019"+0),"FY 18-19",""))</f>
        <v/>
      </c>
      <c r="AO3004" s="152" t="str">
        <f>IFERROR(FIND("R",Table1[[#This Row],[FS_Priority]]),"")</f>
        <v/>
      </c>
    </row>
    <row r="3005" spans="1:41" x14ac:dyDescent="0.25">
      <c r="A3005" s="220" t="s">
        <v>4589</v>
      </c>
      <c r="B3005" s="220" t="s">
        <v>295</v>
      </c>
      <c r="C3005" s="220" t="s">
        <v>4589</v>
      </c>
      <c r="D3005" s="221" t="b">
        <v>0</v>
      </c>
      <c r="E3005" s="220" t="s">
        <v>211</v>
      </c>
      <c r="F3005" s="220" t="s">
        <v>4620</v>
      </c>
      <c r="G3005" s="220" t="s">
        <v>295</v>
      </c>
      <c r="H3005" s="220" t="s">
        <v>535</v>
      </c>
      <c r="I3005" s="220" t="s">
        <v>4621</v>
      </c>
      <c r="J3005" s="220" t="s">
        <v>2838</v>
      </c>
      <c r="K3005" s="220" t="s">
        <v>4222</v>
      </c>
      <c r="L3005" s="220" t="s">
        <v>4866</v>
      </c>
      <c r="M3005" s="220" t="s">
        <v>4232</v>
      </c>
      <c r="N3005" s="220" t="s">
        <v>295</v>
      </c>
      <c r="O3005" s="220" t="s">
        <v>243</v>
      </c>
      <c r="P3005" s="167"/>
      <c r="Q3005" s="220" t="s">
        <v>320</v>
      </c>
      <c r="R3005" s="220" t="s">
        <v>295</v>
      </c>
      <c r="S3005" s="221" t="b">
        <v>0</v>
      </c>
      <c r="T3005" s="167"/>
      <c r="V3005" s="222">
        <v>43627</v>
      </c>
      <c r="W3005" s="220" t="s">
        <v>295</v>
      </c>
      <c r="X3005"/>
      <c r="Z3005" s="220" t="s">
        <v>295</v>
      </c>
      <c r="AC3005" s="220" t="s">
        <v>5155</v>
      </c>
      <c r="AE3005" s="220" t="s">
        <v>243</v>
      </c>
      <c r="AF3005" s="220" t="s">
        <v>295</v>
      </c>
      <c r="AG3005" s="220" t="s">
        <v>295</v>
      </c>
      <c r="AH3005" s="223">
        <v>43738</v>
      </c>
      <c r="AI3005" s="220" t="s">
        <v>4787</v>
      </c>
      <c r="AJ3005" s="151" t="str">
        <f t="shared" si="46"/>
        <v>FS</v>
      </c>
      <c r="AK3005" s="151" t="b">
        <f>ISNUMBER(SEARCH("IRT",Table1[[#This Row],[Current_Status]]))</f>
        <v>0</v>
      </c>
      <c r="AL3005" s="152">
        <f>YEAR(Table1[[#This Row],[Project_Initiated]])</f>
        <v>2019</v>
      </c>
      <c r="AM3005" s="87">
        <v>43815</v>
      </c>
      <c r="AN3005" s="87" t="str">
        <f>IF(AND(Table1[[#This Row],[Completed Date]]&gt;="07/01/2019"+0,Table1[[#This Row],[Completed Date]]&lt;="6/30/2020"+0),"FY 19-20",IF(AND(Table1[[#This Row],[Completed Date]]&gt;="07/01/2018"+0,Table1[[#This Row],[Completed Date]]&lt;="6/30/2019"+0),"FY 18-19",""))</f>
        <v>FY 19-20</v>
      </c>
      <c r="AO3005" s="152" t="str">
        <f>IFERROR(FIND("R",Table1[[#This Row],[FS_Priority]]),"")</f>
        <v/>
      </c>
    </row>
    <row r="3006" spans="1:41" x14ac:dyDescent="0.25">
      <c r="A3006" s="220" t="s">
        <v>4591</v>
      </c>
      <c r="B3006" s="220" t="s">
        <v>295</v>
      </c>
      <c r="C3006" s="220" t="s">
        <v>4591</v>
      </c>
      <c r="D3006" s="221" t="b">
        <v>0</v>
      </c>
      <c r="E3006" s="220" t="s">
        <v>211</v>
      </c>
      <c r="F3006" s="220" t="s">
        <v>4622</v>
      </c>
      <c r="G3006" s="220" t="s">
        <v>5100</v>
      </c>
      <c r="H3006" s="220" t="s">
        <v>535</v>
      </c>
      <c r="I3006" s="220" t="s">
        <v>4623</v>
      </c>
      <c r="J3006" s="220" t="s">
        <v>2851</v>
      </c>
      <c r="K3006" s="220" t="s">
        <v>4222</v>
      </c>
      <c r="L3006" s="220" t="s">
        <v>4866</v>
      </c>
      <c r="M3006" s="220" t="s">
        <v>4232</v>
      </c>
      <c r="N3006" s="220" t="s">
        <v>295</v>
      </c>
      <c r="O3006" s="220" t="s">
        <v>263</v>
      </c>
      <c r="P3006" s="167"/>
      <c r="Q3006" s="220" t="s">
        <v>264</v>
      </c>
      <c r="R3006" s="220" t="s">
        <v>295</v>
      </c>
      <c r="S3006" s="221" t="b">
        <v>0</v>
      </c>
      <c r="T3006" s="167"/>
      <c r="V3006" s="222">
        <v>43628</v>
      </c>
      <c r="W3006" s="220" t="s">
        <v>295</v>
      </c>
      <c r="X3006" s="167"/>
      <c r="Y3006" s="167"/>
      <c r="Z3006" s="220" t="s">
        <v>295</v>
      </c>
      <c r="AC3006" s="220" t="s">
        <v>295</v>
      </c>
      <c r="AE3006" s="220" t="s">
        <v>583</v>
      </c>
      <c r="AF3006" s="220" t="s">
        <v>5100</v>
      </c>
      <c r="AG3006" s="220" t="s">
        <v>2883</v>
      </c>
      <c r="AH3006" s="223">
        <v>43795</v>
      </c>
      <c r="AI3006" s="220" t="s">
        <v>4787</v>
      </c>
      <c r="AJ3006" s="151" t="str">
        <f t="shared" si="46"/>
        <v>FS</v>
      </c>
      <c r="AK3006" s="151" t="b">
        <f>ISNUMBER(SEARCH("IRT",Table1[[#This Row],[Current_Status]]))</f>
        <v>0</v>
      </c>
      <c r="AL3006" s="152">
        <f>YEAR(Table1[[#This Row],[Project_Initiated]])</f>
        <v>2019</v>
      </c>
      <c r="AM3006" s="87">
        <v>43815</v>
      </c>
      <c r="AN3006" s="87" t="str">
        <f>IF(AND(Table1[[#This Row],[Completed Date]]&gt;="07/01/2019"+0,Table1[[#This Row],[Completed Date]]&lt;="6/30/2020"+0),"FY 19-20",IF(AND(Table1[[#This Row],[Completed Date]]&gt;="07/01/2018"+0,Table1[[#This Row],[Completed Date]]&lt;="6/30/2019"+0),"FY 18-19",""))</f>
        <v>FY 19-20</v>
      </c>
      <c r="AO3006" s="152" t="str">
        <f>IFERROR(FIND("R",Table1[[#This Row],[FS_Priority]]),"")</f>
        <v/>
      </c>
    </row>
    <row r="3007" spans="1:41" x14ac:dyDescent="0.25">
      <c r="A3007" s="220" t="s">
        <v>4548</v>
      </c>
      <c r="B3007" s="220" t="s">
        <v>295</v>
      </c>
      <c r="C3007" s="220" t="s">
        <v>4548</v>
      </c>
      <c r="D3007" s="221" t="b">
        <v>0</v>
      </c>
      <c r="E3007" s="220" t="s">
        <v>141</v>
      </c>
      <c r="F3007" s="220" t="s">
        <v>4624</v>
      </c>
      <c r="G3007" s="220" t="s">
        <v>295</v>
      </c>
      <c r="H3007" s="220" t="s">
        <v>4625</v>
      </c>
      <c r="I3007" s="220" t="s">
        <v>4626</v>
      </c>
      <c r="J3007" s="220" t="s">
        <v>2838</v>
      </c>
      <c r="K3007" s="220" t="s">
        <v>3951</v>
      </c>
      <c r="L3007" s="220" t="s">
        <v>381</v>
      </c>
      <c r="M3007" s="220" t="s">
        <v>4315</v>
      </c>
      <c r="N3007" s="220" t="s">
        <v>295</v>
      </c>
      <c r="O3007" s="220" t="s">
        <v>243</v>
      </c>
      <c r="P3007" s="167"/>
      <c r="Q3007" s="220" t="s">
        <v>302</v>
      </c>
      <c r="R3007" s="220" t="s">
        <v>295</v>
      </c>
      <c r="S3007" s="221" t="b">
        <v>0</v>
      </c>
      <c r="T3007" s="167"/>
      <c r="V3007" s="222">
        <v>43628</v>
      </c>
      <c r="W3007" s="220" t="s">
        <v>295</v>
      </c>
      <c r="X3007" s="167"/>
      <c r="Y3007" s="167"/>
      <c r="Z3007" s="220" t="s">
        <v>295</v>
      </c>
      <c r="AC3007" s="220" t="s">
        <v>5155</v>
      </c>
      <c r="AE3007" s="220" t="s">
        <v>243</v>
      </c>
      <c r="AF3007" s="220" t="s">
        <v>295</v>
      </c>
      <c r="AG3007" s="220" t="s">
        <v>295</v>
      </c>
      <c r="AH3007" s="223">
        <v>43746</v>
      </c>
      <c r="AI3007" s="220" t="s">
        <v>4787</v>
      </c>
      <c r="AJ3007" s="151" t="str">
        <f t="shared" si="46"/>
        <v>FS</v>
      </c>
      <c r="AK3007" s="151" t="b">
        <f>ISNUMBER(SEARCH("IRT",Table1[[#This Row],[Current_Status]]))</f>
        <v>0</v>
      </c>
      <c r="AL3007" s="152">
        <f>YEAR(Table1[[#This Row],[Project_Initiated]])</f>
        <v>2019</v>
      </c>
      <c r="AM3007" s="87">
        <v>43815</v>
      </c>
      <c r="AN3007" s="87" t="str">
        <f>IF(AND(Table1[[#This Row],[Completed Date]]&gt;="07/01/2019"+0,Table1[[#This Row],[Completed Date]]&lt;="6/30/2020"+0),"FY 19-20",IF(AND(Table1[[#This Row],[Completed Date]]&gt;="07/01/2018"+0,Table1[[#This Row],[Completed Date]]&lt;="6/30/2019"+0),"FY 18-19",""))</f>
        <v>FY 19-20</v>
      </c>
      <c r="AO3007" s="152" t="str">
        <f>IFERROR(FIND("R",Table1[[#This Row],[FS_Priority]]),"")</f>
        <v/>
      </c>
    </row>
    <row r="3008" spans="1:41" x14ac:dyDescent="0.25">
      <c r="A3008" s="220" t="s">
        <v>4433</v>
      </c>
      <c r="B3008" s="220" t="s">
        <v>295</v>
      </c>
      <c r="C3008" s="220" t="s">
        <v>4433</v>
      </c>
      <c r="D3008" s="221" t="b">
        <v>0</v>
      </c>
      <c r="E3008" s="220" t="s">
        <v>4804</v>
      </c>
      <c r="F3008" s="220" t="s">
        <v>4434</v>
      </c>
      <c r="G3008" s="220" t="s">
        <v>4435</v>
      </c>
      <c r="H3008" s="220" t="s">
        <v>1771</v>
      </c>
      <c r="I3008" s="220" t="s">
        <v>295</v>
      </c>
      <c r="J3008" s="220" t="s">
        <v>2820</v>
      </c>
      <c r="K3008" s="220" t="s">
        <v>3793</v>
      </c>
      <c r="L3008" s="220" t="s">
        <v>332</v>
      </c>
      <c r="M3008" s="220" t="s">
        <v>4436</v>
      </c>
      <c r="N3008" s="220" t="s">
        <v>3848</v>
      </c>
      <c r="O3008" s="220" t="s">
        <v>263</v>
      </c>
      <c r="P3008" s="167"/>
      <c r="Q3008" s="220" t="s">
        <v>320</v>
      </c>
      <c r="R3008" s="220" t="s">
        <v>295</v>
      </c>
      <c r="S3008" s="221" t="b">
        <v>0</v>
      </c>
      <c r="T3008" s="167"/>
      <c r="U3008" s="167"/>
      <c r="V3008" s="222">
        <v>43649</v>
      </c>
      <c r="W3008" s="220" t="s">
        <v>295</v>
      </c>
      <c r="X3008"/>
      <c r="Z3008" s="220" t="s">
        <v>295</v>
      </c>
      <c r="AC3008" s="220" t="s">
        <v>5192</v>
      </c>
      <c r="AE3008" s="220" t="s">
        <v>257</v>
      </c>
      <c r="AF3008" s="220" t="s">
        <v>295</v>
      </c>
      <c r="AG3008" s="220" t="s">
        <v>295</v>
      </c>
      <c r="AH3008"/>
      <c r="AI3008" s="220" t="s">
        <v>4934</v>
      </c>
      <c r="AJ3008" s="151" t="str">
        <f t="shared" si="46"/>
        <v>FS</v>
      </c>
      <c r="AK3008" s="151" t="b">
        <f>ISNUMBER(SEARCH("IRT",Table1[[#This Row],[Current_Status]]))</f>
        <v>0</v>
      </c>
      <c r="AL3008" s="152">
        <f>YEAR(Table1[[#This Row],[Project_Initiated]])</f>
        <v>2019</v>
      </c>
      <c r="AM3008" s="87">
        <v>43815</v>
      </c>
      <c r="AN3008" s="87" t="str">
        <f>IF(AND(Table1[[#This Row],[Completed Date]]&gt;="07/01/2019"+0,Table1[[#This Row],[Completed Date]]&lt;="6/30/2020"+0),"FY 19-20",IF(AND(Table1[[#This Row],[Completed Date]]&gt;="07/01/2018"+0,Table1[[#This Row],[Completed Date]]&lt;="6/30/2019"+0),"FY 18-19",""))</f>
        <v/>
      </c>
      <c r="AO3008" s="152" t="str">
        <f>IFERROR(FIND("R",Table1[[#This Row],[FS_Priority]]),"")</f>
        <v/>
      </c>
    </row>
    <row r="3009" spans="1:41" x14ac:dyDescent="0.25">
      <c r="A3009" s="220" t="s">
        <v>4592</v>
      </c>
      <c r="B3009" s="220" t="s">
        <v>295</v>
      </c>
      <c r="C3009" s="220" t="s">
        <v>4592</v>
      </c>
      <c r="D3009" s="221" t="b">
        <v>0</v>
      </c>
      <c r="E3009" s="220" t="s">
        <v>211</v>
      </c>
      <c r="F3009" s="220" t="s">
        <v>4627</v>
      </c>
      <c r="G3009" s="220" t="s">
        <v>5004</v>
      </c>
      <c r="H3009" s="220" t="s">
        <v>575</v>
      </c>
      <c r="I3009" s="220" t="s">
        <v>4628</v>
      </c>
      <c r="J3009" s="220" t="s">
        <v>2838</v>
      </c>
      <c r="K3009" s="220" t="s">
        <v>4222</v>
      </c>
      <c r="L3009" s="220" t="s">
        <v>4866</v>
      </c>
      <c r="M3009" s="220" t="s">
        <v>4232</v>
      </c>
      <c r="N3009" s="220" t="s">
        <v>295</v>
      </c>
      <c r="O3009" s="220" t="s">
        <v>243</v>
      </c>
      <c r="P3009" s="167"/>
      <c r="Q3009" s="220" t="s">
        <v>323</v>
      </c>
      <c r="R3009" s="220" t="s">
        <v>295</v>
      </c>
      <c r="S3009" s="221" t="b">
        <v>0</v>
      </c>
      <c r="T3009" s="167"/>
      <c r="V3009" s="222">
        <v>43633</v>
      </c>
      <c r="W3009" s="220" t="s">
        <v>295</v>
      </c>
      <c r="X3009"/>
      <c r="Z3009" s="220" t="s">
        <v>295</v>
      </c>
      <c r="AC3009" s="220" t="s">
        <v>5155</v>
      </c>
      <c r="AE3009" s="220" t="s">
        <v>243</v>
      </c>
      <c r="AF3009" s="220" t="s">
        <v>295</v>
      </c>
      <c r="AG3009" s="220" t="s">
        <v>295</v>
      </c>
      <c r="AH3009" s="223">
        <v>43749</v>
      </c>
      <c r="AI3009" s="220" t="s">
        <v>4787</v>
      </c>
      <c r="AJ3009" s="151" t="str">
        <f t="shared" si="46"/>
        <v>FS</v>
      </c>
      <c r="AK3009" s="151" t="b">
        <f>ISNUMBER(SEARCH("IRT",Table1[[#This Row],[Current_Status]]))</f>
        <v>0</v>
      </c>
      <c r="AL3009" s="152">
        <f>YEAR(Table1[[#This Row],[Project_Initiated]])</f>
        <v>2019</v>
      </c>
      <c r="AM3009" s="87">
        <v>43815</v>
      </c>
      <c r="AN3009" s="87" t="str">
        <f>IF(AND(Table1[[#This Row],[Completed Date]]&gt;="07/01/2019"+0,Table1[[#This Row],[Completed Date]]&lt;="6/30/2020"+0),"FY 19-20",IF(AND(Table1[[#This Row],[Completed Date]]&gt;="07/01/2018"+0,Table1[[#This Row],[Completed Date]]&lt;="6/30/2019"+0),"FY 18-19",""))</f>
        <v>FY 19-20</v>
      </c>
      <c r="AO3009" s="152" t="str">
        <f>IFERROR(FIND("R",Table1[[#This Row],[FS_Priority]]),"")</f>
        <v/>
      </c>
    </row>
    <row r="3010" spans="1:41" x14ac:dyDescent="0.25">
      <c r="A3010" s="220" t="s">
        <v>4531</v>
      </c>
      <c r="B3010" s="220" t="s">
        <v>295</v>
      </c>
      <c r="C3010" s="220" t="s">
        <v>4531</v>
      </c>
      <c r="D3010" s="221" t="b">
        <v>0</v>
      </c>
      <c r="E3010" s="220" t="s">
        <v>211</v>
      </c>
      <c r="F3010" s="220" t="s">
        <v>4629</v>
      </c>
      <c r="G3010" s="220" t="s">
        <v>295</v>
      </c>
      <c r="H3010" s="220" t="s">
        <v>535</v>
      </c>
      <c r="I3010" s="220" t="s">
        <v>4630</v>
      </c>
      <c r="J3010" s="220" t="s">
        <v>3773</v>
      </c>
      <c r="K3010" s="220" t="s">
        <v>4222</v>
      </c>
      <c r="L3010" s="220" t="s">
        <v>4866</v>
      </c>
      <c r="M3010" s="220" t="s">
        <v>4232</v>
      </c>
      <c r="N3010" s="220" t="s">
        <v>295</v>
      </c>
      <c r="O3010" s="220" t="s">
        <v>263</v>
      </c>
      <c r="P3010" s="167"/>
      <c r="Q3010" s="220" t="s">
        <v>295</v>
      </c>
      <c r="R3010" s="220" t="s">
        <v>295</v>
      </c>
      <c r="S3010" s="221" t="b">
        <v>0</v>
      </c>
      <c r="T3010" s="167"/>
      <c r="V3010" s="222">
        <v>43634</v>
      </c>
      <c r="W3010" s="220" t="s">
        <v>295</v>
      </c>
      <c r="X3010"/>
      <c r="Z3010" s="220" t="s">
        <v>295</v>
      </c>
      <c r="AC3010" s="220" t="s">
        <v>295</v>
      </c>
      <c r="AE3010" s="220" t="s">
        <v>583</v>
      </c>
      <c r="AF3010" s="220" t="s">
        <v>295</v>
      </c>
      <c r="AG3010" s="220" t="s">
        <v>295</v>
      </c>
      <c r="AH3010" s="223">
        <v>43714</v>
      </c>
      <c r="AI3010" s="220" t="s">
        <v>4787</v>
      </c>
      <c r="AJ3010" s="151" t="str">
        <f t="shared" ref="AJ3010:AJ3073" si="47">IF(LEN(A3010)&gt;6,"FS","PD&amp;C")</f>
        <v>FS</v>
      </c>
      <c r="AK3010" s="151" t="b">
        <f>ISNUMBER(SEARCH("IRT",Table1[[#This Row],[Current_Status]]))</f>
        <v>0</v>
      </c>
      <c r="AL3010" s="152">
        <f>YEAR(Table1[[#This Row],[Project_Initiated]])</f>
        <v>2019</v>
      </c>
      <c r="AM3010" s="87">
        <v>43815</v>
      </c>
      <c r="AN3010" s="87" t="str">
        <f>IF(AND(Table1[[#This Row],[Completed Date]]&gt;="07/01/2019"+0,Table1[[#This Row],[Completed Date]]&lt;="6/30/2020"+0),"FY 19-20",IF(AND(Table1[[#This Row],[Completed Date]]&gt;="07/01/2018"+0,Table1[[#This Row],[Completed Date]]&lt;="6/30/2019"+0),"FY 18-19",""))</f>
        <v>FY 19-20</v>
      </c>
      <c r="AO3010" s="152" t="str">
        <f>IFERROR(FIND("R",Table1[[#This Row],[FS_Priority]]),"")</f>
        <v/>
      </c>
    </row>
    <row r="3011" spans="1:41" x14ac:dyDescent="0.25">
      <c r="A3011" s="220" t="s">
        <v>4585</v>
      </c>
      <c r="B3011" s="220" t="s">
        <v>295</v>
      </c>
      <c r="C3011" s="220" t="s">
        <v>4585</v>
      </c>
      <c r="D3011" s="221" t="b">
        <v>0</v>
      </c>
      <c r="E3011" s="220" t="s">
        <v>278</v>
      </c>
      <c r="F3011" s="220" t="s">
        <v>4631</v>
      </c>
      <c r="G3011" s="220" t="s">
        <v>295</v>
      </c>
      <c r="H3011" s="220" t="s">
        <v>4212</v>
      </c>
      <c r="I3011" s="220" t="s">
        <v>4632</v>
      </c>
      <c r="J3011" s="220" t="s">
        <v>2838</v>
      </c>
      <c r="K3011" s="220" t="s">
        <v>4208</v>
      </c>
      <c r="L3011" s="220" t="s">
        <v>203</v>
      </c>
      <c r="M3011" s="220" t="s">
        <v>4209</v>
      </c>
      <c r="N3011" s="220" t="s">
        <v>295</v>
      </c>
      <c r="O3011" s="220" t="s">
        <v>263</v>
      </c>
      <c r="P3011" s="167"/>
      <c r="Q3011" s="220" t="s">
        <v>302</v>
      </c>
      <c r="R3011" s="220" t="s">
        <v>295</v>
      </c>
      <c r="S3011" s="221" t="b">
        <v>0</v>
      </c>
      <c r="T3011" s="167"/>
      <c r="V3011" s="222">
        <v>43634</v>
      </c>
      <c r="W3011" s="220" t="s">
        <v>295</v>
      </c>
      <c r="X3011" s="167"/>
      <c r="Y3011" s="167"/>
      <c r="Z3011" s="220" t="s">
        <v>295</v>
      </c>
      <c r="AC3011" s="220" t="s">
        <v>4840</v>
      </c>
      <c r="AE3011" s="220" t="s">
        <v>257</v>
      </c>
      <c r="AF3011" s="220" t="s">
        <v>295</v>
      </c>
      <c r="AG3011" s="220" t="s">
        <v>295</v>
      </c>
      <c r="AH3011" s="223">
        <v>43739</v>
      </c>
      <c r="AI3011" s="220" t="s">
        <v>4787</v>
      </c>
      <c r="AJ3011" s="151" t="str">
        <f t="shared" si="47"/>
        <v>FS</v>
      </c>
      <c r="AK3011" s="151" t="b">
        <f>ISNUMBER(SEARCH("IRT",Table1[[#This Row],[Current_Status]]))</f>
        <v>0</v>
      </c>
      <c r="AL3011" s="152">
        <f>YEAR(Table1[[#This Row],[Project_Initiated]])</f>
        <v>2019</v>
      </c>
      <c r="AM3011" s="87">
        <v>43815</v>
      </c>
      <c r="AN3011" s="87" t="str">
        <f>IF(AND(Table1[[#This Row],[Completed Date]]&gt;="07/01/2019"+0,Table1[[#This Row],[Completed Date]]&lt;="6/30/2020"+0),"FY 19-20",IF(AND(Table1[[#This Row],[Completed Date]]&gt;="07/01/2018"+0,Table1[[#This Row],[Completed Date]]&lt;="6/30/2019"+0),"FY 18-19",""))</f>
        <v>FY 19-20</v>
      </c>
      <c r="AO3011" s="152" t="str">
        <f>IFERROR(FIND("R",Table1[[#This Row],[FS_Priority]]),"")</f>
        <v/>
      </c>
    </row>
    <row r="3012" spans="1:41" x14ac:dyDescent="0.25">
      <c r="A3012" s="220" t="s">
        <v>4555</v>
      </c>
      <c r="B3012" s="220" t="s">
        <v>295</v>
      </c>
      <c r="C3012" s="220" t="s">
        <v>4555</v>
      </c>
      <c r="D3012" s="221" t="b">
        <v>0</v>
      </c>
      <c r="E3012" s="220" t="s">
        <v>141</v>
      </c>
      <c r="F3012" s="220" t="s">
        <v>4633</v>
      </c>
      <c r="G3012" s="220" t="s">
        <v>295</v>
      </c>
      <c r="H3012" s="220" t="s">
        <v>549</v>
      </c>
      <c r="I3012" s="220" t="s">
        <v>4634</v>
      </c>
      <c r="J3012" s="220" t="s">
        <v>3773</v>
      </c>
      <c r="K3012" s="220" t="s">
        <v>3951</v>
      </c>
      <c r="L3012" s="220" t="s">
        <v>381</v>
      </c>
      <c r="M3012" s="220" t="s">
        <v>4635</v>
      </c>
      <c r="N3012" s="220" t="s">
        <v>295</v>
      </c>
      <c r="O3012" s="220" t="s">
        <v>243</v>
      </c>
      <c r="P3012" s="167"/>
      <c r="Q3012" s="220" t="s">
        <v>326</v>
      </c>
      <c r="R3012" s="220" t="s">
        <v>295</v>
      </c>
      <c r="S3012" s="221" t="b">
        <v>0</v>
      </c>
      <c r="T3012" s="167"/>
      <c r="V3012" s="222">
        <v>43635</v>
      </c>
      <c r="W3012" s="220" t="s">
        <v>295</v>
      </c>
      <c r="X3012"/>
      <c r="Z3012" s="220" t="s">
        <v>295</v>
      </c>
      <c r="AC3012" s="220" t="s">
        <v>5155</v>
      </c>
      <c r="AE3012" s="220" t="s">
        <v>243</v>
      </c>
      <c r="AF3012" s="220" t="s">
        <v>295</v>
      </c>
      <c r="AG3012" s="220" t="s">
        <v>295</v>
      </c>
      <c r="AH3012" s="223">
        <v>43731</v>
      </c>
      <c r="AI3012" s="220" t="s">
        <v>4787</v>
      </c>
      <c r="AJ3012" s="151" t="str">
        <f t="shared" si="47"/>
        <v>FS</v>
      </c>
      <c r="AK3012" s="151" t="b">
        <f>ISNUMBER(SEARCH("IRT",Table1[[#This Row],[Current_Status]]))</f>
        <v>0</v>
      </c>
      <c r="AL3012" s="152">
        <f>YEAR(Table1[[#This Row],[Project_Initiated]])</f>
        <v>2019</v>
      </c>
      <c r="AM3012" s="87">
        <v>43815</v>
      </c>
      <c r="AN3012" s="87" t="str">
        <f>IF(AND(Table1[[#This Row],[Completed Date]]&gt;="07/01/2019"+0,Table1[[#This Row],[Completed Date]]&lt;="6/30/2020"+0),"FY 19-20",IF(AND(Table1[[#This Row],[Completed Date]]&gt;="07/01/2018"+0,Table1[[#This Row],[Completed Date]]&lt;="6/30/2019"+0),"FY 18-19",""))</f>
        <v>FY 19-20</v>
      </c>
      <c r="AO3012" s="152" t="str">
        <f>IFERROR(FIND("R",Table1[[#This Row],[FS_Priority]]),"")</f>
        <v/>
      </c>
    </row>
    <row r="3013" spans="1:41" x14ac:dyDescent="0.25">
      <c r="A3013" s="220" t="s">
        <v>4554</v>
      </c>
      <c r="B3013" s="220" t="s">
        <v>295</v>
      </c>
      <c r="C3013" s="220" t="s">
        <v>4554</v>
      </c>
      <c r="D3013" s="221" t="b">
        <v>0</v>
      </c>
      <c r="E3013" s="220" t="s">
        <v>141</v>
      </c>
      <c r="F3013" s="220" t="s">
        <v>4636</v>
      </c>
      <c r="G3013" s="220" t="s">
        <v>295</v>
      </c>
      <c r="H3013" s="220" t="s">
        <v>549</v>
      </c>
      <c r="I3013" s="220" t="s">
        <v>4637</v>
      </c>
      <c r="J3013" s="220" t="s">
        <v>2838</v>
      </c>
      <c r="K3013" s="220" t="s">
        <v>3951</v>
      </c>
      <c r="L3013" s="220" t="s">
        <v>381</v>
      </c>
      <c r="M3013" s="220" t="s">
        <v>4638</v>
      </c>
      <c r="N3013" s="220" t="s">
        <v>295</v>
      </c>
      <c r="O3013" s="220" t="s">
        <v>243</v>
      </c>
      <c r="P3013" s="167"/>
      <c r="Q3013" s="220" t="s">
        <v>324</v>
      </c>
      <c r="R3013" s="220" t="s">
        <v>295</v>
      </c>
      <c r="S3013" s="221" t="b">
        <v>0</v>
      </c>
      <c r="T3013" s="167"/>
      <c r="V3013" s="223">
        <v>43635</v>
      </c>
      <c r="W3013" s="220" t="s">
        <v>295</v>
      </c>
      <c r="X3013" s="167"/>
      <c r="Y3013" s="167"/>
      <c r="Z3013" s="220" t="s">
        <v>295</v>
      </c>
      <c r="AC3013" s="220" t="s">
        <v>5155</v>
      </c>
      <c r="AE3013" s="220" t="s">
        <v>243</v>
      </c>
      <c r="AF3013" s="220" t="s">
        <v>295</v>
      </c>
      <c r="AG3013" s="220" t="s">
        <v>295</v>
      </c>
      <c r="AH3013" s="223">
        <v>43742</v>
      </c>
      <c r="AI3013" s="220" t="s">
        <v>4787</v>
      </c>
      <c r="AJ3013" s="151" t="str">
        <f t="shared" si="47"/>
        <v>FS</v>
      </c>
      <c r="AK3013" s="151" t="b">
        <f>ISNUMBER(SEARCH("IRT",Table1[[#This Row],[Current_Status]]))</f>
        <v>0</v>
      </c>
      <c r="AL3013" s="152">
        <f>YEAR(Table1[[#This Row],[Project_Initiated]])</f>
        <v>2019</v>
      </c>
      <c r="AM3013" s="87">
        <v>43815</v>
      </c>
      <c r="AN3013" s="87" t="str">
        <f>IF(AND(Table1[[#This Row],[Completed Date]]&gt;="07/01/2019"+0,Table1[[#This Row],[Completed Date]]&lt;="6/30/2020"+0),"FY 19-20",IF(AND(Table1[[#This Row],[Completed Date]]&gt;="07/01/2018"+0,Table1[[#This Row],[Completed Date]]&lt;="6/30/2019"+0),"FY 18-19",""))</f>
        <v>FY 19-20</v>
      </c>
      <c r="AO3013" s="152" t="str">
        <f>IFERROR(FIND("R",Table1[[#This Row],[FS_Priority]]),"")</f>
        <v/>
      </c>
    </row>
    <row r="3014" spans="1:41" x14ac:dyDescent="0.25">
      <c r="A3014" s="220" t="s">
        <v>4584</v>
      </c>
      <c r="B3014" s="220" t="s">
        <v>295</v>
      </c>
      <c r="C3014" s="220" t="s">
        <v>4584</v>
      </c>
      <c r="D3014" s="221" t="b">
        <v>0</v>
      </c>
      <c r="E3014" s="220" t="s">
        <v>2977</v>
      </c>
      <c r="F3014" s="220" t="s">
        <v>4639</v>
      </c>
      <c r="G3014" s="220" t="s">
        <v>295</v>
      </c>
      <c r="H3014" s="220" t="s">
        <v>549</v>
      </c>
      <c r="I3014" s="220" t="s">
        <v>4640</v>
      </c>
      <c r="J3014" s="220" t="s">
        <v>2838</v>
      </c>
      <c r="K3014" s="220" t="s">
        <v>4158</v>
      </c>
      <c r="L3014" s="220" t="s">
        <v>2978</v>
      </c>
      <c r="M3014" s="220" t="s">
        <v>3952</v>
      </c>
      <c r="N3014" s="220" t="s">
        <v>295</v>
      </c>
      <c r="O3014" s="220" t="s">
        <v>243</v>
      </c>
      <c r="P3014" s="167"/>
      <c r="Q3014" s="220" t="s">
        <v>302</v>
      </c>
      <c r="R3014" s="220" t="s">
        <v>295</v>
      </c>
      <c r="S3014" s="221" t="b">
        <v>0</v>
      </c>
      <c r="T3014" s="167"/>
      <c r="V3014" s="222">
        <v>43641</v>
      </c>
      <c r="W3014" s="220" t="s">
        <v>295</v>
      </c>
      <c r="X3014" s="167"/>
      <c r="Y3014" s="167"/>
      <c r="Z3014" s="220" t="s">
        <v>295</v>
      </c>
      <c r="AC3014" s="220" t="s">
        <v>5155</v>
      </c>
      <c r="AE3014" s="220" t="s">
        <v>243</v>
      </c>
      <c r="AF3014" s="220" t="s">
        <v>295</v>
      </c>
      <c r="AG3014" s="220" t="s">
        <v>295</v>
      </c>
      <c r="AH3014" s="223">
        <v>43741</v>
      </c>
      <c r="AI3014" s="220" t="s">
        <v>4787</v>
      </c>
      <c r="AJ3014" s="151" t="str">
        <f t="shared" si="47"/>
        <v>FS</v>
      </c>
      <c r="AK3014" s="151" t="b">
        <f>ISNUMBER(SEARCH("IRT",Table1[[#This Row],[Current_Status]]))</f>
        <v>0</v>
      </c>
      <c r="AL3014" s="152">
        <f>YEAR(Table1[[#This Row],[Project_Initiated]])</f>
        <v>2019</v>
      </c>
      <c r="AM3014" s="87">
        <v>43815</v>
      </c>
      <c r="AN3014" s="87" t="str">
        <f>IF(AND(Table1[[#This Row],[Completed Date]]&gt;="07/01/2019"+0,Table1[[#This Row],[Completed Date]]&lt;="6/30/2020"+0),"FY 19-20",IF(AND(Table1[[#This Row],[Completed Date]]&gt;="07/01/2018"+0,Table1[[#This Row],[Completed Date]]&lt;="6/30/2019"+0),"FY 18-19",""))</f>
        <v>FY 19-20</v>
      </c>
      <c r="AO3014" s="152" t="str">
        <f>IFERROR(FIND("R",Table1[[#This Row],[FS_Priority]]),"")</f>
        <v/>
      </c>
    </row>
    <row r="3015" spans="1:41" x14ac:dyDescent="0.25">
      <c r="A3015" s="220" t="s">
        <v>3684</v>
      </c>
      <c r="B3015" s="220" t="s">
        <v>295</v>
      </c>
      <c r="C3015" s="220" t="s">
        <v>3684</v>
      </c>
      <c r="D3015" s="221" t="b">
        <v>0</v>
      </c>
      <c r="E3015" s="220" t="s">
        <v>4804</v>
      </c>
      <c r="F3015" s="220" t="s">
        <v>3688</v>
      </c>
      <c r="G3015" s="220" t="s">
        <v>3689</v>
      </c>
      <c r="H3015" s="220" t="s">
        <v>351</v>
      </c>
      <c r="I3015" s="220" t="s">
        <v>4359</v>
      </c>
      <c r="J3015" s="220" t="s">
        <v>2839</v>
      </c>
      <c r="K3015" s="220" t="s">
        <v>3793</v>
      </c>
      <c r="L3015" s="220" t="s">
        <v>332</v>
      </c>
      <c r="M3015" s="220" t="s">
        <v>4360</v>
      </c>
      <c r="N3015" s="220" t="s">
        <v>4273</v>
      </c>
      <c r="O3015" s="220" t="s">
        <v>263</v>
      </c>
      <c r="Q3015" s="220" t="s">
        <v>3586</v>
      </c>
      <c r="R3015" s="220" t="s">
        <v>295</v>
      </c>
      <c r="S3015" s="221" t="b">
        <v>0</v>
      </c>
      <c r="V3015" s="222">
        <v>43642</v>
      </c>
      <c r="W3015" s="220" t="s">
        <v>295</v>
      </c>
      <c r="X3015"/>
      <c r="Z3015" s="220" t="s">
        <v>295</v>
      </c>
      <c r="AC3015" s="220" t="s">
        <v>5193</v>
      </c>
      <c r="AE3015" s="220" t="s">
        <v>263</v>
      </c>
      <c r="AF3015" s="220" t="s">
        <v>3689</v>
      </c>
      <c r="AG3015" s="220" t="s">
        <v>295</v>
      </c>
      <c r="AH3015" s="167"/>
      <c r="AI3015" s="220" t="s">
        <v>4934</v>
      </c>
      <c r="AJ3015" s="151" t="str">
        <f t="shared" si="47"/>
        <v>FS</v>
      </c>
      <c r="AK3015" s="151" t="b">
        <f>ISNUMBER(SEARCH("IRT",Table1[[#This Row],[Current_Status]]))</f>
        <v>0</v>
      </c>
      <c r="AL3015" s="152">
        <f>YEAR(Table1[[#This Row],[Project_Initiated]])</f>
        <v>2019</v>
      </c>
      <c r="AM3015" s="87">
        <v>43815</v>
      </c>
      <c r="AN3015" s="87" t="str">
        <f>IF(AND(Table1[[#This Row],[Completed Date]]&gt;="07/01/2019"+0,Table1[[#This Row],[Completed Date]]&lt;="6/30/2020"+0),"FY 19-20",IF(AND(Table1[[#This Row],[Completed Date]]&gt;="07/01/2018"+0,Table1[[#This Row],[Completed Date]]&lt;="6/30/2019"+0),"FY 18-19",""))</f>
        <v/>
      </c>
      <c r="AO3015" s="152">
        <f>IFERROR(FIND("R",Table1[[#This Row],[FS_Priority]]),"")</f>
        <v>1</v>
      </c>
    </row>
    <row r="3016" spans="1:41" x14ac:dyDescent="0.25">
      <c r="A3016" s="220" t="s">
        <v>4566</v>
      </c>
      <c r="B3016" s="220" t="s">
        <v>295</v>
      </c>
      <c r="C3016" s="220" t="s">
        <v>4566</v>
      </c>
      <c r="D3016" s="221" t="b">
        <v>0</v>
      </c>
      <c r="E3016" s="220" t="s">
        <v>151</v>
      </c>
      <c r="F3016" s="220" t="s">
        <v>4641</v>
      </c>
      <c r="G3016" s="220" t="s">
        <v>4886</v>
      </c>
      <c r="H3016" s="220" t="s">
        <v>525</v>
      </c>
      <c r="I3016" s="220" t="s">
        <v>4350</v>
      </c>
      <c r="J3016" s="220" t="s">
        <v>2820</v>
      </c>
      <c r="K3016" s="220" t="s">
        <v>4035</v>
      </c>
      <c r="L3016" s="220" t="s">
        <v>153</v>
      </c>
      <c r="M3016" s="220" t="s">
        <v>4642</v>
      </c>
      <c r="N3016" s="220" t="s">
        <v>295</v>
      </c>
      <c r="O3016" s="220" t="s">
        <v>263</v>
      </c>
      <c r="Q3016" s="220" t="s">
        <v>323</v>
      </c>
      <c r="R3016" s="220" t="s">
        <v>295</v>
      </c>
      <c r="S3016" s="221" t="b">
        <v>0</v>
      </c>
      <c r="V3016" s="222">
        <v>43644</v>
      </c>
      <c r="W3016" s="220" t="s">
        <v>295</v>
      </c>
      <c r="X3016"/>
      <c r="Z3016" s="220" t="s">
        <v>295</v>
      </c>
      <c r="AC3016" s="220" t="s">
        <v>5194</v>
      </c>
      <c r="AD3016" s="222">
        <v>43754</v>
      </c>
      <c r="AE3016" s="220" t="s">
        <v>583</v>
      </c>
      <c r="AF3016" s="220" t="s">
        <v>5195</v>
      </c>
      <c r="AG3016" s="220" t="s">
        <v>2884</v>
      </c>
      <c r="AH3016"/>
      <c r="AI3016" s="220" t="s">
        <v>4787</v>
      </c>
      <c r="AJ3016" s="151" t="str">
        <f t="shared" si="47"/>
        <v>FS</v>
      </c>
      <c r="AK3016" s="151" t="b">
        <f>ISNUMBER(SEARCH("IRT",Table1[[#This Row],[Current_Status]]))</f>
        <v>0</v>
      </c>
      <c r="AL3016" s="152">
        <f>YEAR(Table1[[#This Row],[Project_Initiated]])</f>
        <v>2019</v>
      </c>
      <c r="AM3016" s="87">
        <v>43815</v>
      </c>
      <c r="AN3016" s="87" t="str">
        <f>IF(AND(Table1[[#This Row],[Completed Date]]&gt;="07/01/2019"+0,Table1[[#This Row],[Completed Date]]&lt;="6/30/2020"+0),"FY 19-20",IF(AND(Table1[[#This Row],[Completed Date]]&gt;="07/01/2018"+0,Table1[[#This Row],[Completed Date]]&lt;="6/30/2019"+0),"FY 18-19",""))</f>
        <v/>
      </c>
      <c r="AO3016" s="152" t="str">
        <f>IFERROR(FIND("R",Table1[[#This Row],[FS_Priority]]),"")</f>
        <v/>
      </c>
    </row>
    <row r="3017" spans="1:41" x14ac:dyDescent="0.25">
      <c r="A3017" s="220" t="s">
        <v>1061</v>
      </c>
      <c r="B3017" s="220" t="s">
        <v>295</v>
      </c>
      <c r="C3017" s="220" t="s">
        <v>1061</v>
      </c>
      <c r="D3017" s="221" t="b">
        <v>0</v>
      </c>
      <c r="E3017" s="220" t="s">
        <v>211</v>
      </c>
      <c r="F3017" s="220" t="s">
        <v>1062</v>
      </c>
      <c r="G3017" s="220" t="s">
        <v>295</v>
      </c>
      <c r="H3017" s="220" t="s">
        <v>494</v>
      </c>
      <c r="I3017" s="220" t="s">
        <v>4239</v>
      </c>
      <c r="J3017" s="220" t="s">
        <v>2854</v>
      </c>
      <c r="K3017" s="220" t="s">
        <v>4222</v>
      </c>
      <c r="L3017" s="220" t="s">
        <v>4866</v>
      </c>
      <c r="M3017" s="220" t="s">
        <v>4161</v>
      </c>
      <c r="N3017" s="220" t="s">
        <v>295</v>
      </c>
      <c r="O3017" s="220" t="s">
        <v>263</v>
      </c>
      <c r="Q3017" s="220" t="s">
        <v>295</v>
      </c>
      <c r="R3017" s="220" t="s">
        <v>320</v>
      </c>
      <c r="S3017" s="221" t="b">
        <v>0</v>
      </c>
      <c r="V3017" s="222">
        <v>43298</v>
      </c>
      <c r="W3017" s="220" t="s">
        <v>295</v>
      </c>
      <c r="X3017"/>
      <c r="Z3017" s="220" t="s">
        <v>295</v>
      </c>
      <c r="AC3017" s="220" t="s">
        <v>295</v>
      </c>
      <c r="AE3017" s="220" t="s">
        <v>583</v>
      </c>
      <c r="AF3017" s="220" t="s">
        <v>295</v>
      </c>
      <c r="AG3017" s="220" t="s">
        <v>2884</v>
      </c>
      <c r="AH3017" s="222">
        <v>43362</v>
      </c>
      <c r="AI3017" s="220" t="s">
        <v>4935</v>
      </c>
      <c r="AJ3017" s="151" t="str">
        <f t="shared" si="47"/>
        <v>FS</v>
      </c>
      <c r="AK3017" s="151" t="b">
        <f>ISNUMBER(SEARCH("IRT",Table1[[#This Row],[Current_Status]]))</f>
        <v>0</v>
      </c>
      <c r="AL3017" s="152">
        <f>YEAR(Table1[[#This Row],[Project_Initiated]])</f>
        <v>2018</v>
      </c>
      <c r="AM3017" s="87">
        <v>43815</v>
      </c>
      <c r="AN3017" s="87" t="str">
        <f>IF(AND(Table1[[#This Row],[Completed Date]]&gt;="07/01/2019"+0,Table1[[#This Row],[Completed Date]]&lt;="6/30/2020"+0),"FY 19-20",IF(AND(Table1[[#This Row],[Completed Date]]&gt;="07/01/2018"+0,Table1[[#This Row],[Completed Date]]&lt;="6/30/2019"+0),"FY 18-19",""))</f>
        <v>FY 18-19</v>
      </c>
      <c r="AO3017" s="152" t="str">
        <f>IFERROR(FIND("R",Table1[[#This Row],[FS_Priority]]),"")</f>
        <v/>
      </c>
    </row>
    <row r="3018" spans="1:41" x14ac:dyDescent="0.25">
      <c r="A3018" s="220" t="s">
        <v>2810</v>
      </c>
      <c r="B3018" s="220" t="s">
        <v>295</v>
      </c>
      <c r="C3018" s="220" t="s">
        <v>2810</v>
      </c>
      <c r="D3018" s="221" t="b">
        <v>0</v>
      </c>
      <c r="E3018" s="220" t="s">
        <v>189</v>
      </c>
      <c r="F3018" s="220" t="s">
        <v>3571</v>
      </c>
      <c r="G3018" s="220" t="s">
        <v>295</v>
      </c>
      <c r="H3018" s="220" t="s">
        <v>543</v>
      </c>
      <c r="I3018" s="220" t="s">
        <v>4166</v>
      </c>
      <c r="J3018" s="220" t="s">
        <v>2851</v>
      </c>
      <c r="K3018" s="220" t="s">
        <v>4164</v>
      </c>
      <c r="L3018" s="220" t="s">
        <v>487</v>
      </c>
      <c r="M3018" s="220" t="s">
        <v>4165</v>
      </c>
      <c r="N3018" s="220" t="s">
        <v>295</v>
      </c>
      <c r="O3018" s="220" t="s">
        <v>295</v>
      </c>
      <c r="Q3018" s="220" t="s">
        <v>295</v>
      </c>
      <c r="R3018" s="220" t="s">
        <v>295</v>
      </c>
      <c r="S3018" s="221" t="b">
        <v>0</v>
      </c>
      <c r="V3018" s="222">
        <v>43321</v>
      </c>
      <c r="W3018" s="220" t="s">
        <v>295</v>
      </c>
      <c r="X3018"/>
      <c r="Z3018" s="220" t="s">
        <v>295</v>
      </c>
      <c r="AC3018" s="220" t="s">
        <v>295</v>
      </c>
      <c r="AE3018" s="220" t="s">
        <v>295</v>
      </c>
      <c r="AF3018" s="220" t="s">
        <v>295</v>
      </c>
      <c r="AG3018" s="220" t="s">
        <v>295</v>
      </c>
      <c r="AH3018" s="222">
        <v>43473</v>
      </c>
      <c r="AI3018" s="220" t="s">
        <v>4937</v>
      </c>
      <c r="AJ3018" s="151" t="str">
        <f t="shared" si="47"/>
        <v>FS</v>
      </c>
      <c r="AK3018" s="151" t="b">
        <f>ISNUMBER(SEARCH("IRT",Table1[[#This Row],[Current_Status]]))</f>
        <v>0</v>
      </c>
      <c r="AL3018" s="152">
        <f>YEAR(Table1[[#This Row],[Project_Initiated]])</f>
        <v>2018</v>
      </c>
      <c r="AM3018" s="87">
        <v>43815</v>
      </c>
      <c r="AN3018" s="87" t="str">
        <f>IF(AND(Table1[[#This Row],[Completed Date]]&gt;="07/01/2019"+0,Table1[[#This Row],[Completed Date]]&lt;="6/30/2020"+0),"FY 19-20",IF(AND(Table1[[#This Row],[Completed Date]]&gt;="07/01/2018"+0,Table1[[#This Row],[Completed Date]]&lt;="6/30/2019"+0),"FY 18-19",""))</f>
        <v>FY 18-19</v>
      </c>
      <c r="AO3018" s="152" t="str">
        <f>IFERROR(FIND("R",Table1[[#This Row],[FS_Priority]]),"")</f>
        <v/>
      </c>
    </row>
    <row r="3019" spans="1:41" x14ac:dyDescent="0.25">
      <c r="A3019" s="220" t="s">
        <v>383</v>
      </c>
      <c r="B3019" s="220" t="s">
        <v>295</v>
      </c>
      <c r="C3019" s="220" t="s">
        <v>383</v>
      </c>
      <c r="D3019" s="221" t="b">
        <v>0</v>
      </c>
      <c r="E3019" s="220" t="s">
        <v>141</v>
      </c>
      <c r="F3019" s="220" t="s">
        <v>3398</v>
      </c>
      <c r="G3019" s="220" t="s">
        <v>295</v>
      </c>
      <c r="H3019" s="220" t="s">
        <v>549</v>
      </c>
      <c r="I3019" s="220" t="s">
        <v>3981</v>
      </c>
      <c r="J3019" s="220" t="s">
        <v>2838</v>
      </c>
      <c r="K3019" s="220" t="s">
        <v>3951</v>
      </c>
      <c r="L3019" s="220" t="s">
        <v>381</v>
      </c>
      <c r="M3019" s="220" t="s">
        <v>3982</v>
      </c>
      <c r="N3019" s="220" t="s">
        <v>295</v>
      </c>
      <c r="O3019" s="220" t="s">
        <v>243</v>
      </c>
      <c r="Q3019" s="220" t="s">
        <v>307</v>
      </c>
      <c r="R3019" s="220" t="s">
        <v>295</v>
      </c>
      <c r="S3019" s="221" t="b">
        <v>0</v>
      </c>
      <c r="V3019" s="222">
        <v>43329</v>
      </c>
      <c r="W3019" s="220" t="s">
        <v>295</v>
      </c>
      <c r="X3019"/>
      <c r="Z3019" s="220" t="s">
        <v>295</v>
      </c>
      <c r="AC3019" s="220" t="s">
        <v>624</v>
      </c>
      <c r="AE3019" s="220" t="s">
        <v>243</v>
      </c>
      <c r="AF3019" s="220" t="s">
        <v>295</v>
      </c>
      <c r="AG3019" s="220" t="s">
        <v>624</v>
      </c>
      <c r="AH3019" s="222">
        <v>43412</v>
      </c>
      <c r="AI3019" s="220" t="s">
        <v>4932</v>
      </c>
      <c r="AJ3019" s="151" t="str">
        <f t="shared" si="47"/>
        <v>FS</v>
      </c>
      <c r="AK3019" s="151" t="b">
        <f>ISNUMBER(SEARCH("IRT",Table1[[#This Row],[Current_Status]]))</f>
        <v>0</v>
      </c>
      <c r="AL3019" s="152">
        <f>YEAR(Table1[[#This Row],[Project_Initiated]])</f>
        <v>2018</v>
      </c>
      <c r="AM3019" s="87">
        <v>43815</v>
      </c>
      <c r="AN3019" s="87" t="str">
        <f>IF(AND(Table1[[#This Row],[Completed Date]]&gt;="07/01/2019"+0,Table1[[#This Row],[Completed Date]]&lt;="6/30/2020"+0),"FY 19-20",IF(AND(Table1[[#This Row],[Completed Date]]&gt;="07/01/2018"+0,Table1[[#This Row],[Completed Date]]&lt;="6/30/2019"+0),"FY 18-19",""))</f>
        <v>FY 18-19</v>
      </c>
      <c r="AO3019" s="152" t="str">
        <f>IFERROR(FIND("R",Table1[[#This Row],[FS_Priority]]),"")</f>
        <v/>
      </c>
    </row>
    <row r="3020" spans="1:41" x14ac:dyDescent="0.25">
      <c r="A3020" s="220" t="s">
        <v>471</v>
      </c>
      <c r="B3020" s="220" t="s">
        <v>295</v>
      </c>
      <c r="C3020" s="220" t="s">
        <v>471</v>
      </c>
      <c r="D3020" s="221" t="b">
        <v>0</v>
      </c>
      <c r="E3020" s="220" t="s">
        <v>151</v>
      </c>
      <c r="F3020" s="220" t="s">
        <v>3537</v>
      </c>
      <c r="G3020" s="220" t="s">
        <v>301</v>
      </c>
      <c r="H3020" s="220" t="s">
        <v>480</v>
      </c>
      <c r="I3020" s="220" t="s">
        <v>324</v>
      </c>
      <c r="J3020" s="220" t="s">
        <v>2851</v>
      </c>
      <c r="K3020" s="220" t="s">
        <v>4035</v>
      </c>
      <c r="L3020" s="220" t="s">
        <v>153</v>
      </c>
      <c r="M3020" s="220" t="s">
        <v>4040</v>
      </c>
      <c r="N3020" s="220" t="s">
        <v>295</v>
      </c>
      <c r="O3020" s="220" t="s">
        <v>243</v>
      </c>
      <c r="Q3020" s="220" t="s">
        <v>472</v>
      </c>
      <c r="R3020" s="220" t="s">
        <v>295</v>
      </c>
      <c r="S3020" s="221" t="b">
        <v>0</v>
      </c>
      <c r="V3020" s="222">
        <v>43329</v>
      </c>
      <c r="W3020" s="220" t="s">
        <v>295</v>
      </c>
      <c r="X3020"/>
      <c r="Z3020" s="220" t="s">
        <v>295</v>
      </c>
      <c r="AC3020" s="220" t="s">
        <v>2858</v>
      </c>
      <c r="AE3020" s="220" t="s">
        <v>243</v>
      </c>
      <c r="AF3020" s="220" t="s">
        <v>295</v>
      </c>
      <c r="AG3020" s="220" t="s">
        <v>624</v>
      </c>
      <c r="AH3020" s="222">
        <v>43447</v>
      </c>
      <c r="AI3020" s="220" t="s">
        <v>4932</v>
      </c>
      <c r="AJ3020" s="151" t="str">
        <f t="shared" si="47"/>
        <v>FS</v>
      </c>
      <c r="AK3020" s="151" t="b">
        <f>ISNUMBER(SEARCH("IRT",Table1[[#This Row],[Current_Status]]))</f>
        <v>0</v>
      </c>
      <c r="AL3020" s="152">
        <f>YEAR(Table1[[#This Row],[Project_Initiated]])</f>
        <v>2018</v>
      </c>
      <c r="AM3020" s="87">
        <v>43815</v>
      </c>
      <c r="AN3020" s="87" t="str">
        <f>IF(AND(Table1[[#This Row],[Completed Date]]&gt;="07/01/2019"+0,Table1[[#This Row],[Completed Date]]&lt;="6/30/2020"+0),"FY 19-20",IF(AND(Table1[[#This Row],[Completed Date]]&gt;="07/01/2018"+0,Table1[[#This Row],[Completed Date]]&lt;="6/30/2019"+0),"FY 18-19",""))</f>
        <v>FY 18-19</v>
      </c>
      <c r="AO3020" s="152" t="str">
        <f>IFERROR(FIND("R",Table1[[#This Row],[FS_Priority]]),"")</f>
        <v/>
      </c>
    </row>
    <row r="3021" spans="1:41" x14ac:dyDescent="0.25">
      <c r="A3021" s="220" t="s">
        <v>1063</v>
      </c>
      <c r="B3021" s="220" t="s">
        <v>295</v>
      </c>
      <c r="C3021" s="220" t="s">
        <v>1063</v>
      </c>
      <c r="D3021" s="221" t="b">
        <v>0</v>
      </c>
      <c r="E3021" s="220" t="s">
        <v>215</v>
      </c>
      <c r="F3021" s="220" t="s">
        <v>3632</v>
      </c>
      <c r="G3021" s="220" t="s">
        <v>295</v>
      </c>
      <c r="H3021" s="220" t="s">
        <v>558</v>
      </c>
      <c r="I3021" s="220" t="s">
        <v>4261</v>
      </c>
      <c r="J3021" s="220" t="s">
        <v>2838</v>
      </c>
      <c r="K3021" s="220" t="s">
        <v>4842</v>
      </c>
      <c r="L3021" s="220" t="s">
        <v>518</v>
      </c>
      <c r="M3021" s="220" t="s">
        <v>4259</v>
      </c>
      <c r="N3021" s="220" t="s">
        <v>295</v>
      </c>
      <c r="O3021" s="220" t="s">
        <v>243</v>
      </c>
      <c r="Q3021" s="220" t="s">
        <v>320</v>
      </c>
      <c r="R3021" s="220" t="s">
        <v>295</v>
      </c>
      <c r="S3021" s="221" t="b">
        <v>0</v>
      </c>
      <c r="V3021" s="222">
        <v>43333</v>
      </c>
      <c r="W3021" s="220" t="s">
        <v>295</v>
      </c>
      <c r="X3021"/>
      <c r="Z3021" s="220" t="s">
        <v>295</v>
      </c>
      <c r="AC3021" s="220" t="s">
        <v>624</v>
      </c>
      <c r="AE3021" s="220" t="s">
        <v>243</v>
      </c>
      <c r="AF3021" s="220" t="s">
        <v>295</v>
      </c>
      <c r="AG3021" s="220" t="s">
        <v>624</v>
      </c>
      <c r="AH3021" s="222">
        <v>43383</v>
      </c>
      <c r="AI3021" s="220" t="s">
        <v>4932</v>
      </c>
      <c r="AJ3021" s="151" t="str">
        <f t="shared" si="47"/>
        <v>FS</v>
      </c>
      <c r="AK3021" s="151" t="b">
        <f>ISNUMBER(SEARCH("IRT",Table1[[#This Row],[Current_Status]]))</f>
        <v>0</v>
      </c>
      <c r="AL3021" s="152">
        <f>YEAR(Table1[[#This Row],[Project_Initiated]])</f>
        <v>2018</v>
      </c>
      <c r="AM3021" s="87">
        <v>43815</v>
      </c>
      <c r="AN3021" s="87" t="str">
        <f>IF(AND(Table1[[#This Row],[Completed Date]]&gt;="07/01/2019"+0,Table1[[#This Row],[Completed Date]]&lt;="6/30/2020"+0),"FY 19-20",IF(AND(Table1[[#This Row],[Completed Date]]&gt;="07/01/2018"+0,Table1[[#This Row],[Completed Date]]&lt;="6/30/2019"+0),"FY 18-19",""))</f>
        <v>FY 18-19</v>
      </c>
      <c r="AO3021" s="152" t="str">
        <f>IFERROR(FIND("R",Table1[[#This Row],[FS_Priority]]),"")</f>
        <v/>
      </c>
    </row>
    <row r="3022" spans="1:41" x14ac:dyDescent="0.25">
      <c r="A3022" s="220" t="s">
        <v>2794</v>
      </c>
      <c r="B3022" s="220" t="s">
        <v>295</v>
      </c>
      <c r="C3022" s="220" t="s">
        <v>2794</v>
      </c>
      <c r="D3022" s="221" t="b">
        <v>0</v>
      </c>
      <c r="E3022" s="220" t="s">
        <v>151</v>
      </c>
      <c r="F3022" s="220" t="s">
        <v>3445</v>
      </c>
      <c r="G3022" s="220" t="s">
        <v>3043</v>
      </c>
      <c r="H3022" s="220" t="s">
        <v>481</v>
      </c>
      <c r="I3022" s="220" t="s">
        <v>295</v>
      </c>
      <c r="J3022" s="220" t="s">
        <v>2851</v>
      </c>
      <c r="K3022" s="220" t="s">
        <v>4035</v>
      </c>
      <c r="L3022" s="220" t="s">
        <v>153</v>
      </c>
      <c r="M3022" s="220" t="s">
        <v>4041</v>
      </c>
      <c r="N3022" s="220" t="s">
        <v>295</v>
      </c>
      <c r="O3022" s="220" t="s">
        <v>295</v>
      </c>
      <c r="Q3022" s="220" t="s">
        <v>295</v>
      </c>
      <c r="R3022" s="220" t="s">
        <v>295</v>
      </c>
      <c r="S3022" s="221" t="b">
        <v>0</v>
      </c>
      <c r="V3022" s="222">
        <v>43411</v>
      </c>
      <c r="W3022" s="220" t="s">
        <v>295</v>
      </c>
      <c r="X3022"/>
      <c r="Z3022" s="220" t="s">
        <v>295</v>
      </c>
      <c r="AC3022" s="220" t="s">
        <v>295</v>
      </c>
      <c r="AD3022" s="223">
        <v>43444</v>
      </c>
      <c r="AE3022" s="220" t="s">
        <v>583</v>
      </c>
      <c r="AF3022" s="220" t="s">
        <v>5196</v>
      </c>
      <c r="AG3022" s="220" t="s">
        <v>2884</v>
      </c>
      <c r="AH3022" s="222">
        <v>43535</v>
      </c>
      <c r="AI3022" s="220" t="s">
        <v>4937</v>
      </c>
      <c r="AJ3022" s="151" t="str">
        <f t="shared" si="47"/>
        <v>FS</v>
      </c>
      <c r="AK3022" s="151" t="b">
        <f>ISNUMBER(SEARCH("IRT",Table1[[#This Row],[Current_Status]]))</f>
        <v>0</v>
      </c>
      <c r="AL3022" s="152">
        <f>YEAR(Table1[[#This Row],[Project_Initiated]])</f>
        <v>2018</v>
      </c>
      <c r="AM3022" s="87">
        <v>43815</v>
      </c>
      <c r="AN3022" s="87" t="str">
        <f>IF(AND(Table1[[#This Row],[Completed Date]]&gt;="07/01/2019"+0,Table1[[#This Row],[Completed Date]]&lt;="6/30/2020"+0),"FY 19-20",IF(AND(Table1[[#This Row],[Completed Date]]&gt;="07/01/2018"+0,Table1[[#This Row],[Completed Date]]&lt;="6/30/2019"+0),"FY 18-19",""))</f>
        <v>FY 18-19</v>
      </c>
      <c r="AO3022" s="152" t="str">
        <f>IFERROR(FIND("R",Table1[[#This Row],[FS_Priority]]),"")</f>
        <v/>
      </c>
    </row>
    <row r="3023" spans="1:41" x14ac:dyDescent="0.25">
      <c r="A3023" s="220" t="s">
        <v>4551</v>
      </c>
      <c r="B3023" s="220" t="s">
        <v>295</v>
      </c>
      <c r="C3023" s="220" t="s">
        <v>4551</v>
      </c>
      <c r="D3023" s="221" t="b">
        <v>0</v>
      </c>
      <c r="E3023" s="220" t="s">
        <v>141</v>
      </c>
      <c r="F3023" s="220" t="s">
        <v>4643</v>
      </c>
      <c r="G3023" s="220" t="s">
        <v>295</v>
      </c>
      <c r="H3023" s="220" t="s">
        <v>549</v>
      </c>
      <c r="I3023" s="220" t="s">
        <v>3976</v>
      </c>
      <c r="J3023" s="220" t="s">
        <v>2820</v>
      </c>
      <c r="K3023" s="220" t="s">
        <v>3951</v>
      </c>
      <c r="L3023" s="220" t="s">
        <v>381</v>
      </c>
      <c r="M3023" s="220" t="s">
        <v>3957</v>
      </c>
      <c r="N3023" s="220" t="s">
        <v>295</v>
      </c>
      <c r="O3023" s="220" t="s">
        <v>263</v>
      </c>
      <c r="Q3023" s="220" t="s">
        <v>320</v>
      </c>
      <c r="R3023" s="220" t="s">
        <v>295</v>
      </c>
      <c r="S3023" s="221" t="b">
        <v>0</v>
      </c>
      <c r="V3023" s="222">
        <v>43647</v>
      </c>
      <c r="W3023" s="220" t="s">
        <v>295</v>
      </c>
      <c r="X3023"/>
      <c r="Z3023" s="220" t="s">
        <v>295</v>
      </c>
      <c r="AC3023" s="220" t="s">
        <v>5197</v>
      </c>
      <c r="AD3023" s="223">
        <v>43739</v>
      </c>
      <c r="AE3023" s="220" t="s">
        <v>263</v>
      </c>
      <c r="AF3023" s="220" t="s">
        <v>5198</v>
      </c>
      <c r="AG3023" s="220" t="s">
        <v>2884</v>
      </c>
      <c r="AH3023"/>
      <c r="AI3023" s="220" t="s">
        <v>4787</v>
      </c>
      <c r="AJ3023" s="151" t="str">
        <f t="shared" si="47"/>
        <v>FS</v>
      </c>
      <c r="AK3023" s="151" t="b">
        <f>ISNUMBER(SEARCH("IRT",Table1[[#This Row],[Current_Status]]))</f>
        <v>0</v>
      </c>
      <c r="AL3023" s="152">
        <f>YEAR(Table1[[#This Row],[Project_Initiated]])</f>
        <v>2019</v>
      </c>
      <c r="AM3023" s="87">
        <v>43815</v>
      </c>
      <c r="AN3023" s="87" t="str">
        <f>IF(AND(Table1[[#This Row],[Completed Date]]&gt;="07/01/2019"+0,Table1[[#This Row],[Completed Date]]&lt;="6/30/2020"+0),"FY 19-20",IF(AND(Table1[[#This Row],[Completed Date]]&gt;="07/01/2018"+0,Table1[[#This Row],[Completed Date]]&lt;="6/30/2019"+0),"FY 18-19",""))</f>
        <v/>
      </c>
      <c r="AO3023" s="152" t="str">
        <f>IFERROR(FIND("R",Table1[[#This Row],[FS_Priority]]),"")</f>
        <v/>
      </c>
    </row>
    <row r="3024" spans="1:41" x14ac:dyDescent="0.25">
      <c r="A3024" s="220" t="s">
        <v>4775</v>
      </c>
      <c r="B3024" s="220" t="s">
        <v>295</v>
      </c>
      <c r="C3024" s="220" t="s">
        <v>4775</v>
      </c>
      <c r="D3024" s="221" t="b">
        <v>0</v>
      </c>
      <c r="E3024" s="220" t="s">
        <v>4796</v>
      </c>
      <c r="F3024" s="220" t="s">
        <v>4797</v>
      </c>
      <c r="G3024" s="220" t="s">
        <v>4798</v>
      </c>
      <c r="H3024" s="220" t="s">
        <v>541</v>
      </c>
      <c r="I3024" s="220" t="s">
        <v>295</v>
      </c>
      <c r="J3024" s="220" t="s">
        <v>2865</v>
      </c>
      <c r="K3024" s="220" t="s">
        <v>4156</v>
      </c>
      <c r="L3024" s="220" t="s">
        <v>2974</v>
      </c>
      <c r="M3024" s="220" t="s">
        <v>4157</v>
      </c>
      <c r="N3024" s="220" t="s">
        <v>295</v>
      </c>
      <c r="O3024" s="220" t="s">
        <v>263</v>
      </c>
      <c r="Q3024" s="220" t="s">
        <v>302</v>
      </c>
      <c r="R3024" s="220" t="s">
        <v>295</v>
      </c>
      <c r="S3024" s="221" t="b">
        <v>0</v>
      </c>
      <c r="V3024" s="222">
        <v>43648</v>
      </c>
      <c r="W3024" s="220" t="s">
        <v>295</v>
      </c>
      <c r="X3024"/>
      <c r="Z3024" s="220" t="s">
        <v>295</v>
      </c>
      <c r="AC3024" s="220" t="s">
        <v>5025</v>
      </c>
      <c r="AD3024" s="223">
        <v>43629</v>
      </c>
      <c r="AE3024" s="220" t="s">
        <v>257</v>
      </c>
      <c r="AF3024" s="220" t="s">
        <v>5199</v>
      </c>
      <c r="AG3024" s="220" t="s">
        <v>2884</v>
      </c>
      <c r="AH3024" s="167"/>
      <c r="AI3024" s="220" t="s">
        <v>4940</v>
      </c>
      <c r="AJ3024" s="151" t="str">
        <f t="shared" si="47"/>
        <v>FS</v>
      </c>
      <c r="AK3024" s="151" t="b">
        <f>ISNUMBER(SEARCH("IRT",Table1[[#This Row],[Current_Status]]))</f>
        <v>0</v>
      </c>
      <c r="AL3024" s="152">
        <f>YEAR(Table1[[#This Row],[Project_Initiated]])</f>
        <v>2019</v>
      </c>
      <c r="AM3024" s="87">
        <v>43815</v>
      </c>
      <c r="AN3024" s="87" t="str">
        <f>IF(AND(Table1[[#This Row],[Completed Date]]&gt;="07/01/2019"+0,Table1[[#This Row],[Completed Date]]&lt;="6/30/2020"+0),"FY 19-20",IF(AND(Table1[[#This Row],[Completed Date]]&gt;="07/01/2018"+0,Table1[[#This Row],[Completed Date]]&lt;="6/30/2019"+0),"FY 18-19",""))</f>
        <v/>
      </c>
      <c r="AO3024" s="152" t="str">
        <f>IFERROR(FIND("R",Table1[[#This Row],[FS_Priority]]),"")</f>
        <v/>
      </c>
    </row>
    <row r="3025" spans="1:41" x14ac:dyDescent="0.25">
      <c r="A3025" s="220" t="s">
        <v>4550</v>
      </c>
      <c r="B3025" s="220" t="s">
        <v>295</v>
      </c>
      <c r="C3025" s="220" t="s">
        <v>4550</v>
      </c>
      <c r="D3025" s="221" t="b">
        <v>0</v>
      </c>
      <c r="E3025" s="220" t="s">
        <v>141</v>
      </c>
      <c r="F3025" s="220" t="s">
        <v>4644</v>
      </c>
      <c r="G3025" s="220" t="s">
        <v>295</v>
      </c>
      <c r="H3025" s="220" t="s">
        <v>549</v>
      </c>
      <c r="I3025" s="220" t="s">
        <v>3980</v>
      </c>
      <c r="J3025" s="220" t="s">
        <v>2838</v>
      </c>
      <c r="K3025" s="220" t="s">
        <v>3951</v>
      </c>
      <c r="L3025" s="220" t="s">
        <v>381</v>
      </c>
      <c r="M3025" s="220" t="s">
        <v>3982</v>
      </c>
      <c r="N3025" s="220" t="s">
        <v>295</v>
      </c>
      <c r="O3025" s="220" t="s">
        <v>243</v>
      </c>
      <c r="Q3025" s="220" t="s">
        <v>320</v>
      </c>
      <c r="R3025" s="220" t="s">
        <v>295</v>
      </c>
      <c r="S3025" s="221" t="b">
        <v>0</v>
      </c>
      <c r="V3025" s="222">
        <v>43648</v>
      </c>
      <c r="W3025" s="220" t="s">
        <v>295</v>
      </c>
      <c r="X3025"/>
      <c r="Z3025" s="220" t="s">
        <v>295</v>
      </c>
      <c r="AC3025" s="220" t="s">
        <v>5155</v>
      </c>
      <c r="AE3025" s="220" t="s">
        <v>243</v>
      </c>
      <c r="AF3025" s="220" t="s">
        <v>295</v>
      </c>
      <c r="AG3025" s="220" t="s">
        <v>295</v>
      </c>
      <c r="AH3025" s="222">
        <v>43725</v>
      </c>
      <c r="AI3025" s="220" t="s">
        <v>4787</v>
      </c>
      <c r="AJ3025" s="151" t="str">
        <f t="shared" si="47"/>
        <v>FS</v>
      </c>
      <c r="AK3025" s="151" t="b">
        <f>ISNUMBER(SEARCH("IRT",Table1[[#This Row],[Current_Status]]))</f>
        <v>0</v>
      </c>
      <c r="AL3025" s="152">
        <f>YEAR(Table1[[#This Row],[Project_Initiated]])</f>
        <v>2019</v>
      </c>
      <c r="AM3025" s="87">
        <v>43815</v>
      </c>
      <c r="AN3025" s="87" t="str">
        <f>IF(AND(Table1[[#This Row],[Completed Date]]&gt;="07/01/2019"+0,Table1[[#This Row],[Completed Date]]&lt;="6/30/2020"+0),"FY 19-20",IF(AND(Table1[[#This Row],[Completed Date]]&gt;="07/01/2018"+0,Table1[[#This Row],[Completed Date]]&lt;="6/30/2019"+0),"FY 18-19",""))</f>
        <v>FY 19-20</v>
      </c>
      <c r="AO3025" s="152" t="str">
        <f>IFERROR(FIND("R",Table1[[#This Row],[FS_Priority]]),"")</f>
        <v/>
      </c>
    </row>
    <row r="3026" spans="1:41" x14ac:dyDescent="0.25">
      <c r="A3026" s="220" t="s">
        <v>4552</v>
      </c>
      <c r="B3026" s="220" t="s">
        <v>295</v>
      </c>
      <c r="C3026" s="220" t="s">
        <v>4552</v>
      </c>
      <c r="D3026" s="221" t="b">
        <v>0</v>
      </c>
      <c r="E3026" s="220" t="s">
        <v>141</v>
      </c>
      <c r="F3026" s="220" t="s">
        <v>4645</v>
      </c>
      <c r="G3026" s="220" t="s">
        <v>295</v>
      </c>
      <c r="H3026" s="220" t="s">
        <v>549</v>
      </c>
      <c r="I3026" s="220" t="s">
        <v>4646</v>
      </c>
      <c r="J3026" s="220" t="s">
        <v>2838</v>
      </c>
      <c r="K3026" s="220" t="s">
        <v>3951</v>
      </c>
      <c r="L3026" s="220" t="s">
        <v>381</v>
      </c>
      <c r="M3026" s="220" t="s">
        <v>3982</v>
      </c>
      <c r="N3026" s="220" t="s">
        <v>295</v>
      </c>
      <c r="O3026" s="220" t="s">
        <v>243</v>
      </c>
      <c r="Q3026" s="220" t="s">
        <v>264</v>
      </c>
      <c r="R3026" s="220" t="s">
        <v>295</v>
      </c>
      <c r="S3026" s="221" t="b">
        <v>0</v>
      </c>
      <c r="V3026" s="222">
        <v>43648</v>
      </c>
      <c r="W3026" s="220" t="s">
        <v>295</v>
      </c>
      <c r="X3026"/>
      <c r="Z3026" s="220" t="s">
        <v>295</v>
      </c>
      <c r="AC3026" s="220" t="s">
        <v>5155</v>
      </c>
      <c r="AD3026" s="167"/>
      <c r="AE3026" s="220" t="s">
        <v>243</v>
      </c>
      <c r="AF3026" s="220" t="s">
        <v>295</v>
      </c>
      <c r="AG3026" s="220" t="s">
        <v>295</v>
      </c>
      <c r="AH3026" s="222">
        <v>43725</v>
      </c>
      <c r="AI3026" s="220" t="s">
        <v>4787</v>
      </c>
      <c r="AJ3026" s="151" t="str">
        <f t="shared" si="47"/>
        <v>FS</v>
      </c>
      <c r="AK3026" s="151" t="b">
        <f>ISNUMBER(SEARCH("IRT",Table1[[#This Row],[Current_Status]]))</f>
        <v>0</v>
      </c>
      <c r="AL3026" s="152">
        <f>YEAR(Table1[[#This Row],[Project_Initiated]])</f>
        <v>2019</v>
      </c>
      <c r="AM3026" s="87">
        <v>43815</v>
      </c>
      <c r="AN3026" s="87" t="str">
        <f>IF(AND(Table1[[#This Row],[Completed Date]]&gt;="07/01/2019"+0,Table1[[#This Row],[Completed Date]]&lt;="6/30/2020"+0),"FY 19-20",IF(AND(Table1[[#This Row],[Completed Date]]&gt;="07/01/2018"+0,Table1[[#This Row],[Completed Date]]&lt;="6/30/2019"+0),"FY 18-19",""))</f>
        <v>FY 19-20</v>
      </c>
      <c r="AO3026" s="152" t="str">
        <f>IFERROR(FIND("R",Table1[[#This Row],[FS_Priority]]),"")</f>
        <v/>
      </c>
    </row>
    <row r="3027" spans="1:41" x14ac:dyDescent="0.25">
      <c r="A3027" s="220" t="s">
        <v>4578</v>
      </c>
      <c r="B3027" s="220" t="s">
        <v>295</v>
      </c>
      <c r="C3027" s="220" t="s">
        <v>4578</v>
      </c>
      <c r="D3027" s="221" t="b">
        <v>0</v>
      </c>
      <c r="E3027" s="220" t="s">
        <v>4804</v>
      </c>
      <c r="F3027" s="220" t="s">
        <v>4647</v>
      </c>
      <c r="G3027" s="220" t="s">
        <v>295</v>
      </c>
      <c r="H3027" s="220" t="s">
        <v>1448</v>
      </c>
      <c r="I3027" s="220" t="s">
        <v>4648</v>
      </c>
      <c r="J3027" s="220" t="s">
        <v>2838</v>
      </c>
      <c r="K3027" s="220" t="s">
        <v>3793</v>
      </c>
      <c r="L3027" s="220" t="s">
        <v>332</v>
      </c>
      <c r="M3027" s="220" t="s">
        <v>4649</v>
      </c>
      <c r="N3027" s="220" t="s">
        <v>295</v>
      </c>
      <c r="O3027" s="220" t="s">
        <v>243</v>
      </c>
      <c r="Q3027" s="220" t="s">
        <v>302</v>
      </c>
      <c r="R3027" s="220" t="s">
        <v>295</v>
      </c>
      <c r="S3027" s="221" t="b">
        <v>0</v>
      </c>
      <c r="V3027" s="222">
        <v>43654</v>
      </c>
      <c r="W3027" s="220" t="s">
        <v>295</v>
      </c>
      <c r="X3027"/>
      <c r="Z3027" s="220" t="s">
        <v>295</v>
      </c>
      <c r="AC3027" s="220" t="s">
        <v>5155</v>
      </c>
      <c r="AD3027" s="167"/>
      <c r="AE3027" s="220" t="s">
        <v>243</v>
      </c>
      <c r="AF3027" s="220" t="s">
        <v>295</v>
      </c>
      <c r="AG3027" s="220" t="s">
        <v>295</v>
      </c>
      <c r="AH3027" s="222">
        <v>43745</v>
      </c>
      <c r="AI3027" s="220" t="s">
        <v>4787</v>
      </c>
      <c r="AJ3027" s="151" t="str">
        <f t="shared" si="47"/>
        <v>FS</v>
      </c>
      <c r="AK3027" s="151" t="b">
        <f>ISNUMBER(SEARCH("IRT",Table1[[#This Row],[Current_Status]]))</f>
        <v>0</v>
      </c>
      <c r="AL3027" s="152">
        <f>YEAR(Table1[[#This Row],[Project_Initiated]])</f>
        <v>2019</v>
      </c>
      <c r="AM3027" s="87">
        <v>43815</v>
      </c>
      <c r="AN3027" s="87" t="str">
        <f>IF(AND(Table1[[#This Row],[Completed Date]]&gt;="07/01/2019"+0,Table1[[#This Row],[Completed Date]]&lt;="6/30/2020"+0),"FY 19-20",IF(AND(Table1[[#This Row],[Completed Date]]&gt;="07/01/2018"+0,Table1[[#This Row],[Completed Date]]&lt;="6/30/2019"+0),"FY 18-19",""))</f>
        <v>FY 19-20</v>
      </c>
      <c r="AO3027" s="152" t="str">
        <f>IFERROR(FIND("R",Table1[[#This Row],[FS_Priority]]),"")</f>
        <v/>
      </c>
    </row>
    <row r="3028" spans="1:41" x14ac:dyDescent="0.25">
      <c r="A3028" s="220" t="s">
        <v>4565</v>
      </c>
      <c r="B3028" s="220" t="s">
        <v>295</v>
      </c>
      <c r="C3028" s="220" t="s">
        <v>4565</v>
      </c>
      <c r="D3028" s="221" t="b">
        <v>0</v>
      </c>
      <c r="E3028" s="220" t="s">
        <v>151</v>
      </c>
      <c r="F3028" s="220" t="s">
        <v>4650</v>
      </c>
      <c r="G3028" s="220" t="s">
        <v>295</v>
      </c>
      <c r="H3028" s="220" t="s">
        <v>560</v>
      </c>
      <c r="I3028" s="220" t="s">
        <v>4651</v>
      </c>
      <c r="J3028" s="220" t="s">
        <v>2865</v>
      </c>
      <c r="K3028" s="220" t="s">
        <v>4035</v>
      </c>
      <c r="L3028" s="220" t="s">
        <v>153</v>
      </c>
      <c r="M3028" s="220" t="s">
        <v>4048</v>
      </c>
      <c r="N3028" s="220" t="s">
        <v>295</v>
      </c>
      <c r="O3028" s="220" t="s">
        <v>263</v>
      </c>
      <c r="Q3028" s="220" t="s">
        <v>3744</v>
      </c>
      <c r="R3028" s="220" t="s">
        <v>295</v>
      </c>
      <c r="S3028" s="221" t="b">
        <v>0</v>
      </c>
      <c r="V3028" s="222">
        <v>43661</v>
      </c>
      <c r="W3028" s="220" t="s">
        <v>295</v>
      </c>
      <c r="X3028"/>
      <c r="Z3028" s="220" t="s">
        <v>295</v>
      </c>
      <c r="AC3028" s="220" t="s">
        <v>5200</v>
      </c>
      <c r="AE3028" s="220" t="s">
        <v>263</v>
      </c>
      <c r="AF3028" s="220" t="s">
        <v>295</v>
      </c>
      <c r="AG3028" s="220" t="s">
        <v>295</v>
      </c>
      <c r="AH3028" s="167"/>
      <c r="AI3028" s="220" t="s">
        <v>4787</v>
      </c>
      <c r="AJ3028" s="151" t="str">
        <f t="shared" si="47"/>
        <v>FS</v>
      </c>
      <c r="AK3028" s="151" t="b">
        <f>ISNUMBER(SEARCH("IRT",Table1[[#This Row],[Current_Status]]))</f>
        <v>0</v>
      </c>
      <c r="AL3028" s="152">
        <f>YEAR(Table1[[#This Row],[Project_Initiated]])</f>
        <v>2019</v>
      </c>
      <c r="AM3028" s="87">
        <v>43815</v>
      </c>
      <c r="AN3028" s="87" t="str">
        <f>IF(AND(Table1[[#This Row],[Completed Date]]&gt;="07/01/2019"+0,Table1[[#This Row],[Completed Date]]&lt;="6/30/2020"+0),"FY 19-20",IF(AND(Table1[[#This Row],[Completed Date]]&gt;="07/01/2018"+0,Table1[[#This Row],[Completed Date]]&lt;="6/30/2019"+0),"FY 18-19",""))</f>
        <v/>
      </c>
      <c r="AO3028" s="152">
        <f>IFERROR(FIND("R",Table1[[#This Row],[FS_Priority]]),"")</f>
        <v>1</v>
      </c>
    </row>
    <row r="3029" spans="1:41" x14ac:dyDescent="0.25">
      <c r="A3029" s="220" t="s">
        <v>4567</v>
      </c>
      <c r="B3029" s="220" t="s">
        <v>295</v>
      </c>
      <c r="C3029" s="220" t="s">
        <v>4567</v>
      </c>
      <c r="D3029" s="221" t="b">
        <v>0</v>
      </c>
      <c r="E3029" s="220" t="s">
        <v>151</v>
      </c>
      <c r="F3029" s="220" t="s">
        <v>4652</v>
      </c>
      <c r="G3029" s="220" t="s">
        <v>4978</v>
      </c>
      <c r="H3029" s="220" t="s">
        <v>525</v>
      </c>
      <c r="I3029" s="220" t="s">
        <v>4653</v>
      </c>
      <c r="J3029" s="220" t="s">
        <v>2839</v>
      </c>
      <c r="K3029" s="220" t="s">
        <v>4035</v>
      </c>
      <c r="L3029" s="220" t="s">
        <v>153</v>
      </c>
      <c r="M3029" s="220" t="s">
        <v>4642</v>
      </c>
      <c r="N3029" s="220" t="s">
        <v>295</v>
      </c>
      <c r="O3029" s="220" t="s">
        <v>263</v>
      </c>
      <c r="P3029" s="167"/>
      <c r="Q3029" s="220" t="s">
        <v>324</v>
      </c>
      <c r="R3029" s="220" t="s">
        <v>295</v>
      </c>
      <c r="S3029" s="221" t="b">
        <v>0</v>
      </c>
      <c r="T3029" s="167"/>
      <c r="V3029" s="222">
        <v>43662</v>
      </c>
      <c r="W3029" s="220" t="s">
        <v>295</v>
      </c>
      <c r="X3029" s="167"/>
      <c r="Y3029" s="167"/>
      <c r="Z3029" s="220" t="s">
        <v>295</v>
      </c>
      <c r="AC3029" s="220" t="s">
        <v>295</v>
      </c>
      <c r="AD3029" s="223">
        <v>43796</v>
      </c>
      <c r="AE3029" s="220" t="s">
        <v>583</v>
      </c>
      <c r="AF3029" s="220" t="s">
        <v>5201</v>
      </c>
      <c r="AG3029" s="220" t="s">
        <v>2884</v>
      </c>
      <c r="AH3029"/>
      <c r="AI3029" s="220" t="s">
        <v>4787</v>
      </c>
      <c r="AJ3029" s="151" t="str">
        <f t="shared" si="47"/>
        <v>FS</v>
      </c>
      <c r="AK3029" s="151" t="b">
        <f>ISNUMBER(SEARCH("IRT",Table1[[#This Row],[Current_Status]]))</f>
        <v>0</v>
      </c>
      <c r="AL3029" s="152">
        <f>YEAR(Table1[[#This Row],[Project_Initiated]])</f>
        <v>2019</v>
      </c>
      <c r="AM3029" s="87">
        <v>43815</v>
      </c>
      <c r="AN3029" s="87" t="str">
        <f>IF(AND(Table1[[#This Row],[Completed Date]]&gt;="07/01/2019"+0,Table1[[#This Row],[Completed Date]]&lt;="6/30/2020"+0),"FY 19-20",IF(AND(Table1[[#This Row],[Completed Date]]&gt;="07/01/2018"+0,Table1[[#This Row],[Completed Date]]&lt;="6/30/2019"+0),"FY 18-19",""))</f>
        <v/>
      </c>
      <c r="AO3029" s="152" t="str">
        <f>IFERROR(FIND("R",Table1[[#This Row],[FS_Priority]]),"")</f>
        <v/>
      </c>
    </row>
    <row r="3030" spans="1:41" x14ac:dyDescent="0.25">
      <c r="A3030" s="220" t="s">
        <v>4568</v>
      </c>
      <c r="B3030" s="220" t="s">
        <v>295</v>
      </c>
      <c r="C3030" s="220" t="s">
        <v>4568</v>
      </c>
      <c r="D3030" s="221" t="b">
        <v>0</v>
      </c>
      <c r="E3030" s="220" t="s">
        <v>151</v>
      </c>
      <c r="F3030" s="220" t="s">
        <v>4654</v>
      </c>
      <c r="G3030" s="220" t="s">
        <v>295</v>
      </c>
      <c r="H3030" s="220" t="s">
        <v>116</v>
      </c>
      <c r="I3030" s="220" t="s">
        <v>4655</v>
      </c>
      <c r="J3030" s="220" t="s">
        <v>2839</v>
      </c>
      <c r="K3030" s="220" t="s">
        <v>4035</v>
      </c>
      <c r="L3030" s="220" t="s">
        <v>153</v>
      </c>
      <c r="M3030" s="220" t="s">
        <v>4656</v>
      </c>
      <c r="N3030" s="220" t="s">
        <v>295</v>
      </c>
      <c r="O3030" s="220" t="s">
        <v>243</v>
      </c>
      <c r="Q3030" s="220" t="s">
        <v>326</v>
      </c>
      <c r="R3030" s="220" t="s">
        <v>295</v>
      </c>
      <c r="S3030" s="221" t="b">
        <v>0</v>
      </c>
      <c r="V3030" s="222">
        <v>43664</v>
      </c>
      <c r="W3030" s="220" t="s">
        <v>295</v>
      </c>
      <c r="X3030"/>
      <c r="Z3030" s="220" t="s">
        <v>295</v>
      </c>
      <c r="AC3030" s="220" t="s">
        <v>295</v>
      </c>
      <c r="AE3030" s="220" t="s">
        <v>243</v>
      </c>
      <c r="AF3030" s="220" t="s">
        <v>295</v>
      </c>
      <c r="AG3030" s="220" t="s">
        <v>295</v>
      </c>
      <c r="AH3030" s="167"/>
      <c r="AI3030" s="220" t="s">
        <v>4787</v>
      </c>
      <c r="AJ3030" s="151" t="str">
        <f t="shared" si="47"/>
        <v>FS</v>
      </c>
      <c r="AK3030" s="151" t="b">
        <f>ISNUMBER(SEARCH("IRT",Table1[[#This Row],[Current_Status]]))</f>
        <v>0</v>
      </c>
      <c r="AL3030" s="152">
        <f>YEAR(Table1[[#This Row],[Project_Initiated]])</f>
        <v>2019</v>
      </c>
      <c r="AM3030" s="87">
        <v>43815</v>
      </c>
      <c r="AN3030" s="87" t="str">
        <f>IF(AND(Table1[[#This Row],[Completed Date]]&gt;="07/01/2019"+0,Table1[[#This Row],[Completed Date]]&lt;="6/30/2020"+0),"FY 19-20",IF(AND(Table1[[#This Row],[Completed Date]]&gt;="07/01/2018"+0,Table1[[#This Row],[Completed Date]]&lt;="6/30/2019"+0),"FY 18-19",""))</f>
        <v/>
      </c>
      <c r="AO3030" s="152" t="str">
        <f>IFERROR(FIND("R",Table1[[#This Row],[FS_Priority]]),"")</f>
        <v/>
      </c>
    </row>
    <row r="3031" spans="1:41" x14ac:dyDescent="0.25">
      <c r="A3031" s="220" t="s">
        <v>4564</v>
      </c>
      <c r="B3031" s="220" t="s">
        <v>295</v>
      </c>
      <c r="C3031" s="220" t="s">
        <v>4564</v>
      </c>
      <c r="D3031" s="221" t="b">
        <v>0</v>
      </c>
      <c r="E3031" s="220" t="s">
        <v>151</v>
      </c>
      <c r="F3031" s="220" t="s">
        <v>4657</v>
      </c>
      <c r="G3031" s="220" t="s">
        <v>4884</v>
      </c>
      <c r="H3031" s="220" t="s">
        <v>525</v>
      </c>
      <c r="I3031" s="220" t="s">
        <v>4658</v>
      </c>
      <c r="J3031" s="220" t="s">
        <v>2820</v>
      </c>
      <c r="K3031" s="220" t="s">
        <v>4035</v>
      </c>
      <c r="L3031" s="220" t="s">
        <v>153</v>
      </c>
      <c r="M3031" s="220" t="s">
        <v>4642</v>
      </c>
      <c r="N3031" s="220" t="s">
        <v>295</v>
      </c>
      <c r="O3031" s="220" t="s">
        <v>263</v>
      </c>
      <c r="Q3031" s="220" t="s">
        <v>264</v>
      </c>
      <c r="R3031" s="220" t="s">
        <v>295</v>
      </c>
      <c r="S3031" s="221" t="b">
        <v>0</v>
      </c>
      <c r="V3031" s="222">
        <v>43664</v>
      </c>
      <c r="W3031" s="220" t="s">
        <v>295</v>
      </c>
      <c r="X3031"/>
      <c r="Z3031" s="220" t="s">
        <v>295</v>
      </c>
      <c r="AC3031" s="220" t="s">
        <v>5202</v>
      </c>
      <c r="AD3031" s="223">
        <v>43754</v>
      </c>
      <c r="AE3031" s="220" t="s">
        <v>583</v>
      </c>
      <c r="AF3031" s="220" t="s">
        <v>5203</v>
      </c>
      <c r="AG3031" s="220" t="s">
        <v>2884</v>
      </c>
      <c r="AH3031" s="167"/>
      <c r="AI3031" s="220" t="s">
        <v>4787</v>
      </c>
      <c r="AJ3031" s="151" t="str">
        <f t="shared" si="47"/>
        <v>FS</v>
      </c>
      <c r="AK3031" s="151" t="b">
        <f>ISNUMBER(SEARCH("IRT",Table1[[#This Row],[Current_Status]]))</f>
        <v>0</v>
      </c>
      <c r="AL3031" s="152">
        <f>YEAR(Table1[[#This Row],[Project_Initiated]])</f>
        <v>2019</v>
      </c>
      <c r="AM3031" s="87">
        <v>43815</v>
      </c>
      <c r="AN3031" s="87" t="str">
        <f>IF(AND(Table1[[#This Row],[Completed Date]]&gt;="07/01/2019"+0,Table1[[#This Row],[Completed Date]]&lt;="6/30/2020"+0),"FY 19-20",IF(AND(Table1[[#This Row],[Completed Date]]&gt;="07/01/2018"+0,Table1[[#This Row],[Completed Date]]&lt;="6/30/2019"+0),"FY 18-19",""))</f>
        <v/>
      </c>
      <c r="AO3031" s="152" t="str">
        <f>IFERROR(FIND("R",Table1[[#This Row],[FS_Priority]]),"")</f>
        <v/>
      </c>
    </row>
    <row r="3032" spans="1:41" x14ac:dyDescent="0.25">
      <c r="A3032" s="220" t="s">
        <v>4776</v>
      </c>
      <c r="B3032" s="220" t="s">
        <v>295</v>
      </c>
      <c r="C3032" s="220" t="s">
        <v>4776</v>
      </c>
      <c r="D3032" s="221" t="b">
        <v>0</v>
      </c>
      <c r="E3032" s="220" t="s">
        <v>215</v>
      </c>
      <c r="F3032" s="220" t="s">
        <v>4809</v>
      </c>
      <c r="G3032" s="220" t="s">
        <v>4911</v>
      </c>
      <c r="H3032" s="220" t="s">
        <v>562</v>
      </c>
      <c r="I3032" s="220" t="s">
        <v>4810</v>
      </c>
      <c r="J3032" s="220" t="s">
        <v>2852</v>
      </c>
      <c r="K3032" s="220" t="s">
        <v>4842</v>
      </c>
      <c r="L3032" s="220" t="s">
        <v>518</v>
      </c>
      <c r="M3032" s="220" t="s">
        <v>4255</v>
      </c>
      <c r="N3032" s="220" t="s">
        <v>295</v>
      </c>
      <c r="O3032" s="220" t="s">
        <v>263</v>
      </c>
      <c r="Q3032" s="220" t="s">
        <v>302</v>
      </c>
      <c r="R3032" s="220" t="s">
        <v>295</v>
      </c>
      <c r="S3032" s="221" t="b">
        <v>0</v>
      </c>
      <c r="V3032" s="222">
        <v>43665</v>
      </c>
      <c r="W3032" s="220" t="s">
        <v>295</v>
      </c>
      <c r="X3032"/>
      <c r="Z3032" s="220" t="s">
        <v>295</v>
      </c>
      <c r="AC3032" s="220" t="s">
        <v>295</v>
      </c>
      <c r="AE3032" s="220" t="s">
        <v>583</v>
      </c>
      <c r="AF3032" s="220" t="s">
        <v>5204</v>
      </c>
      <c r="AG3032" s="220" t="s">
        <v>2883</v>
      </c>
      <c r="AH3032" s="167"/>
      <c r="AI3032" s="220" t="s">
        <v>4787</v>
      </c>
      <c r="AJ3032" s="151" t="str">
        <f t="shared" si="47"/>
        <v>FS</v>
      </c>
      <c r="AK3032" s="151" t="b">
        <f>ISNUMBER(SEARCH("IRT",Table1[[#This Row],[Current_Status]]))</f>
        <v>0</v>
      </c>
      <c r="AL3032" s="152">
        <f>YEAR(Table1[[#This Row],[Project_Initiated]])</f>
        <v>2019</v>
      </c>
      <c r="AM3032" s="87">
        <v>43815</v>
      </c>
      <c r="AN3032" s="87" t="str">
        <f>IF(AND(Table1[[#This Row],[Completed Date]]&gt;="07/01/2019"+0,Table1[[#This Row],[Completed Date]]&lt;="6/30/2020"+0),"FY 19-20",IF(AND(Table1[[#This Row],[Completed Date]]&gt;="07/01/2018"+0,Table1[[#This Row],[Completed Date]]&lt;="6/30/2019"+0),"FY 18-19",""))</f>
        <v/>
      </c>
      <c r="AO3032" s="152" t="str">
        <f>IFERROR(FIND("R",Table1[[#This Row],[FS_Priority]]),"")</f>
        <v/>
      </c>
    </row>
    <row r="3033" spans="1:41" x14ac:dyDescent="0.25">
      <c r="A3033" s="220" t="s">
        <v>4536</v>
      </c>
      <c r="B3033" s="220" t="s">
        <v>295</v>
      </c>
      <c r="C3033" s="220" t="s">
        <v>4536</v>
      </c>
      <c r="D3033" s="221" t="b">
        <v>0</v>
      </c>
      <c r="E3033" s="220" t="s">
        <v>76</v>
      </c>
      <c r="F3033" s="220" t="s">
        <v>4659</v>
      </c>
      <c r="G3033" s="220" t="s">
        <v>295</v>
      </c>
      <c r="H3033" s="220" t="s">
        <v>369</v>
      </c>
      <c r="I3033" s="220" t="s">
        <v>4660</v>
      </c>
      <c r="J3033" s="220" t="s">
        <v>2838</v>
      </c>
      <c r="K3033" s="220" t="s">
        <v>3856</v>
      </c>
      <c r="L3033" s="220" t="s">
        <v>77</v>
      </c>
      <c r="M3033" s="220" t="s">
        <v>4302</v>
      </c>
      <c r="N3033" s="220" t="s">
        <v>295</v>
      </c>
      <c r="O3033" s="220" t="s">
        <v>243</v>
      </c>
      <c r="Q3033" s="220" t="s">
        <v>320</v>
      </c>
      <c r="R3033" s="220" t="s">
        <v>295</v>
      </c>
      <c r="S3033" s="221" t="b">
        <v>0</v>
      </c>
      <c r="V3033" s="222">
        <v>43665</v>
      </c>
      <c r="W3033" s="220" t="s">
        <v>295</v>
      </c>
      <c r="X3033"/>
      <c r="Z3033" s="220" t="s">
        <v>295</v>
      </c>
      <c r="AC3033" s="220" t="s">
        <v>5155</v>
      </c>
      <c r="AE3033" s="220" t="s">
        <v>243</v>
      </c>
      <c r="AF3033" s="220" t="s">
        <v>295</v>
      </c>
      <c r="AG3033" s="220" t="s">
        <v>295</v>
      </c>
      <c r="AH3033" s="222">
        <v>43795</v>
      </c>
      <c r="AI3033" s="220" t="s">
        <v>4787</v>
      </c>
      <c r="AJ3033" s="151" t="str">
        <f t="shared" si="47"/>
        <v>FS</v>
      </c>
      <c r="AK3033" s="151" t="b">
        <f>ISNUMBER(SEARCH("IRT",Table1[[#This Row],[Current_Status]]))</f>
        <v>0</v>
      </c>
      <c r="AL3033" s="152">
        <f>YEAR(Table1[[#This Row],[Project_Initiated]])</f>
        <v>2019</v>
      </c>
      <c r="AM3033" s="87">
        <v>43815</v>
      </c>
      <c r="AN3033" s="87" t="str">
        <f>IF(AND(Table1[[#This Row],[Completed Date]]&gt;="07/01/2019"+0,Table1[[#This Row],[Completed Date]]&lt;="6/30/2020"+0),"FY 19-20",IF(AND(Table1[[#This Row],[Completed Date]]&gt;="07/01/2018"+0,Table1[[#This Row],[Completed Date]]&lt;="6/30/2019"+0),"FY 18-19",""))</f>
        <v>FY 19-20</v>
      </c>
      <c r="AO3033" s="152" t="str">
        <f>IFERROR(FIND("R",Table1[[#This Row],[FS_Priority]]),"")</f>
        <v/>
      </c>
    </row>
    <row r="3034" spans="1:41" x14ac:dyDescent="0.25">
      <c r="A3034" s="220" t="s">
        <v>4537</v>
      </c>
      <c r="B3034" s="220" t="s">
        <v>295</v>
      </c>
      <c r="C3034" s="220" t="s">
        <v>4537</v>
      </c>
      <c r="D3034" s="221" t="b">
        <v>0</v>
      </c>
      <c r="E3034" s="220" t="s">
        <v>76</v>
      </c>
      <c r="F3034" s="220" t="s">
        <v>4661</v>
      </c>
      <c r="G3034" s="220" t="s">
        <v>295</v>
      </c>
      <c r="H3034" s="220" t="s">
        <v>369</v>
      </c>
      <c r="I3034" s="220" t="s">
        <v>4662</v>
      </c>
      <c r="J3034" s="220" t="s">
        <v>2839</v>
      </c>
      <c r="K3034" s="220" t="s">
        <v>3856</v>
      </c>
      <c r="L3034" s="220" t="s">
        <v>77</v>
      </c>
      <c r="M3034" s="220" t="s">
        <v>4302</v>
      </c>
      <c r="N3034" s="220" t="s">
        <v>295</v>
      </c>
      <c r="O3034" s="220" t="s">
        <v>243</v>
      </c>
      <c r="Q3034" s="220" t="s">
        <v>264</v>
      </c>
      <c r="R3034" s="220" t="s">
        <v>295</v>
      </c>
      <c r="S3034" s="221" t="b">
        <v>0</v>
      </c>
      <c r="V3034" s="222">
        <v>43665</v>
      </c>
      <c r="W3034" s="220" t="s">
        <v>295</v>
      </c>
      <c r="X3034"/>
      <c r="Z3034" s="220" t="s">
        <v>295</v>
      </c>
      <c r="AC3034" s="220" t="s">
        <v>295</v>
      </c>
      <c r="AE3034" s="220" t="s">
        <v>243</v>
      </c>
      <c r="AF3034" s="220" t="s">
        <v>295</v>
      </c>
      <c r="AG3034" s="220" t="s">
        <v>295</v>
      </c>
      <c r="AH3034" s="167"/>
      <c r="AI3034" s="220" t="s">
        <v>4787</v>
      </c>
      <c r="AJ3034" s="151" t="str">
        <f t="shared" si="47"/>
        <v>FS</v>
      </c>
      <c r="AK3034" s="151" t="b">
        <f>ISNUMBER(SEARCH("IRT",Table1[[#This Row],[Current_Status]]))</f>
        <v>0</v>
      </c>
      <c r="AL3034" s="152">
        <f>YEAR(Table1[[#This Row],[Project_Initiated]])</f>
        <v>2019</v>
      </c>
      <c r="AM3034" s="87">
        <v>43815</v>
      </c>
      <c r="AN3034" s="87" t="str">
        <f>IF(AND(Table1[[#This Row],[Completed Date]]&gt;="07/01/2019"+0,Table1[[#This Row],[Completed Date]]&lt;="6/30/2020"+0),"FY 19-20",IF(AND(Table1[[#This Row],[Completed Date]]&gt;="07/01/2018"+0,Table1[[#This Row],[Completed Date]]&lt;="6/30/2019"+0),"FY 18-19",""))</f>
        <v/>
      </c>
      <c r="AO3034" s="152" t="str">
        <f>IFERROR(FIND("R",Table1[[#This Row],[FS_Priority]]),"")</f>
        <v/>
      </c>
    </row>
    <row r="3035" spans="1:41" x14ac:dyDescent="0.25">
      <c r="A3035" s="220" t="s">
        <v>4784</v>
      </c>
      <c r="B3035" s="220" t="s">
        <v>295</v>
      </c>
      <c r="C3035" s="220" t="s">
        <v>4784</v>
      </c>
      <c r="D3035" s="221" t="b">
        <v>0</v>
      </c>
      <c r="E3035" s="220" t="s">
        <v>482</v>
      </c>
      <c r="F3035" s="220" t="s">
        <v>4799</v>
      </c>
      <c r="G3035" s="220" t="s">
        <v>295</v>
      </c>
      <c r="H3035" s="220" t="s">
        <v>537</v>
      </c>
      <c r="I3035" s="220" t="s">
        <v>4800</v>
      </c>
      <c r="J3035" s="220" t="s">
        <v>2838</v>
      </c>
      <c r="K3035" s="220" t="s">
        <v>4158</v>
      </c>
      <c r="L3035" s="220" t="s">
        <v>483</v>
      </c>
      <c r="M3035" s="220" t="s">
        <v>4801</v>
      </c>
      <c r="N3035" s="220" t="s">
        <v>295</v>
      </c>
      <c r="O3035" s="220" t="s">
        <v>243</v>
      </c>
      <c r="Q3035" s="220" t="s">
        <v>302</v>
      </c>
      <c r="R3035" s="220" t="s">
        <v>295</v>
      </c>
      <c r="S3035" s="221" t="b">
        <v>0</v>
      </c>
      <c r="V3035" s="222">
        <v>43668</v>
      </c>
      <c r="W3035" s="220" t="s">
        <v>295</v>
      </c>
      <c r="X3035"/>
      <c r="Z3035" s="220" t="s">
        <v>295</v>
      </c>
      <c r="AC3035" s="220" t="s">
        <v>5155</v>
      </c>
      <c r="AE3035" s="220" t="s">
        <v>243</v>
      </c>
      <c r="AF3035" s="220" t="s">
        <v>295</v>
      </c>
      <c r="AG3035" s="220" t="s">
        <v>295</v>
      </c>
      <c r="AH3035" s="222">
        <v>43741</v>
      </c>
      <c r="AI3035" s="220" t="s">
        <v>4787</v>
      </c>
      <c r="AJ3035" s="151" t="str">
        <f t="shared" si="47"/>
        <v>FS</v>
      </c>
      <c r="AK3035" s="151" t="b">
        <f>ISNUMBER(SEARCH("IRT",Table1[[#This Row],[Current_Status]]))</f>
        <v>0</v>
      </c>
      <c r="AL3035" s="152">
        <f>YEAR(Table1[[#This Row],[Project_Initiated]])</f>
        <v>2019</v>
      </c>
      <c r="AM3035" s="87">
        <v>43815</v>
      </c>
      <c r="AN3035" s="87" t="str">
        <f>IF(AND(Table1[[#This Row],[Completed Date]]&gt;="07/01/2019"+0,Table1[[#This Row],[Completed Date]]&lt;="6/30/2020"+0),"FY 19-20",IF(AND(Table1[[#This Row],[Completed Date]]&gt;="07/01/2018"+0,Table1[[#This Row],[Completed Date]]&lt;="6/30/2019"+0),"FY 18-19",""))</f>
        <v>FY 19-20</v>
      </c>
      <c r="AO3035" s="152" t="str">
        <f>IFERROR(FIND("R",Table1[[#This Row],[FS_Priority]]),"")</f>
        <v/>
      </c>
    </row>
    <row r="3036" spans="1:41" x14ac:dyDescent="0.25">
      <c r="A3036" s="220" t="s">
        <v>4561</v>
      </c>
      <c r="B3036" s="220" t="s">
        <v>295</v>
      </c>
      <c r="C3036" s="220" t="s">
        <v>4561</v>
      </c>
      <c r="D3036" s="221" t="b">
        <v>0</v>
      </c>
      <c r="E3036" s="220" t="s">
        <v>151</v>
      </c>
      <c r="F3036" s="220" t="s">
        <v>4663</v>
      </c>
      <c r="G3036" s="220" t="s">
        <v>295</v>
      </c>
      <c r="H3036" s="220" t="s">
        <v>546</v>
      </c>
      <c r="I3036" s="220" t="s">
        <v>4664</v>
      </c>
      <c r="J3036" s="220" t="s">
        <v>2838</v>
      </c>
      <c r="K3036" s="220" t="s">
        <v>4035</v>
      </c>
      <c r="L3036" s="220" t="s">
        <v>153</v>
      </c>
      <c r="M3036" s="220" t="s">
        <v>4123</v>
      </c>
      <c r="N3036" s="220" t="s">
        <v>295</v>
      </c>
      <c r="O3036" s="220" t="s">
        <v>243</v>
      </c>
      <c r="Q3036" s="220" t="s">
        <v>320</v>
      </c>
      <c r="R3036" s="220" t="s">
        <v>295</v>
      </c>
      <c r="S3036" s="221" t="b">
        <v>0</v>
      </c>
      <c r="V3036" s="222">
        <v>43668</v>
      </c>
      <c r="W3036" s="220" t="s">
        <v>295</v>
      </c>
      <c r="X3036"/>
      <c r="Z3036" s="220" t="s">
        <v>295</v>
      </c>
      <c r="AC3036" s="220" t="s">
        <v>5155</v>
      </c>
      <c r="AD3036" s="167"/>
      <c r="AE3036" s="220" t="s">
        <v>243</v>
      </c>
      <c r="AF3036" s="220" t="s">
        <v>295</v>
      </c>
      <c r="AG3036" s="220" t="s">
        <v>295</v>
      </c>
      <c r="AH3036" s="222">
        <v>43740</v>
      </c>
      <c r="AI3036" s="220" t="s">
        <v>4787</v>
      </c>
      <c r="AJ3036" s="151" t="str">
        <f t="shared" si="47"/>
        <v>FS</v>
      </c>
      <c r="AK3036" s="151" t="b">
        <f>ISNUMBER(SEARCH("IRT",Table1[[#This Row],[Current_Status]]))</f>
        <v>0</v>
      </c>
      <c r="AL3036" s="152">
        <f>YEAR(Table1[[#This Row],[Project_Initiated]])</f>
        <v>2019</v>
      </c>
      <c r="AM3036" s="87">
        <v>43815</v>
      </c>
      <c r="AN3036" s="87" t="str">
        <f>IF(AND(Table1[[#This Row],[Completed Date]]&gt;="07/01/2019"+0,Table1[[#This Row],[Completed Date]]&lt;="6/30/2020"+0),"FY 19-20",IF(AND(Table1[[#This Row],[Completed Date]]&gt;="07/01/2018"+0,Table1[[#This Row],[Completed Date]]&lt;="6/30/2019"+0),"FY 18-19",""))</f>
        <v>FY 19-20</v>
      </c>
      <c r="AO3036" s="152" t="str">
        <f>IFERROR(FIND("R",Table1[[#This Row],[FS_Priority]]),"")</f>
        <v/>
      </c>
    </row>
    <row r="3037" spans="1:41" x14ac:dyDescent="0.25">
      <c r="A3037" s="220" t="s">
        <v>4563</v>
      </c>
      <c r="B3037" s="220" t="s">
        <v>295</v>
      </c>
      <c r="C3037" s="220" t="s">
        <v>4563</v>
      </c>
      <c r="D3037" s="221" t="b">
        <v>0</v>
      </c>
      <c r="E3037" s="220" t="s">
        <v>151</v>
      </c>
      <c r="F3037" s="220" t="s">
        <v>4665</v>
      </c>
      <c r="G3037" s="220" t="s">
        <v>295</v>
      </c>
      <c r="H3037" s="220" t="s">
        <v>544</v>
      </c>
      <c r="I3037" s="220" t="s">
        <v>4666</v>
      </c>
      <c r="J3037" s="220" t="s">
        <v>2839</v>
      </c>
      <c r="K3037" s="220" t="s">
        <v>4035</v>
      </c>
      <c r="L3037" s="220" t="s">
        <v>153</v>
      </c>
      <c r="M3037" s="220" t="s">
        <v>4040</v>
      </c>
      <c r="N3037" s="220" t="s">
        <v>295</v>
      </c>
      <c r="O3037" s="220" t="s">
        <v>243</v>
      </c>
      <c r="Q3037" s="220" t="s">
        <v>302</v>
      </c>
      <c r="R3037" s="220" t="s">
        <v>295</v>
      </c>
      <c r="S3037" s="221" t="b">
        <v>1</v>
      </c>
      <c r="V3037" s="222">
        <v>43669</v>
      </c>
      <c r="W3037" s="220" t="s">
        <v>295</v>
      </c>
      <c r="X3037"/>
      <c r="Z3037" s="220" t="s">
        <v>295</v>
      </c>
      <c r="AC3037" s="220" t="s">
        <v>4791</v>
      </c>
      <c r="AD3037" s="167"/>
      <c r="AE3037" s="220" t="s">
        <v>243</v>
      </c>
      <c r="AF3037" s="220" t="s">
        <v>295</v>
      </c>
      <c r="AG3037" s="220" t="s">
        <v>295</v>
      </c>
      <c r="AH3037" s="167"/>
      <c r="AI3037" s="220" t="s">
        <v>4949</v>
      </c>
      <c r="AJ3037" s="151" t="str">
        <f t="shared" si="47"/>
        <v>FS</v>
      </c>
      <c r="AK3037" s="151" t="b">
        <f>ISNUMBER(SEARCH("IRT",Table1[[#This Row],[Current_Status]]))</f>
        <v>0</v>
      </c>
      <c r="AL3037" s="152">
        <f>YEAR(Table1[[#This Row],[Project_Initiated]])</f>
        <v>2019</v>
      </c>
      <c r="AM3037" s="87">
        <v>43815</v>
      </c>
      <c r="AN3037" s="87" t="str">
        <f>IF(AND(Table1[[#This Row],[Completed Date]]&gt;="07/01/2019"+0,Table1[[#This Row],[Completed Date]]&lt;="6/30/2020"+0),"FY 19-20",IF(AND(Table1[[#This Row],[Completed Date]]&gt;="07/01/2018"+0,Table1[[#This Row],[Completed Date]]&lt;="6/30/2019"+0),"FY 18-19",""))</f>
        <v/>
      </c>
      <c r="AO3037" s="152" t="str">
        <f>IFERROR(FIND("R",Table1[[#This Row],[FS_Priority]]),"")</f>
        <v/>
      </c>
    </row>
    <row r="3038" spans="1:41" x14ac:dyDescent="0.25">
      <c r="A3038" s="220" t="s">
        <v>4580</v>
      </c>
      <c r="B3038" s="220" t="s">
        <v>295</v>
      </c>
      <c r="C3038" s="220" t="s">
        <v>4580</v>
      </c>
      <c r="D3038" s="221" t="b">
        <v>0</v>
      </c>
      <c r="E3038" s="220" t="s">
        <v>4804</v>
      </c>
      <c r="F3038" s="220" t="s">
        <v>4667</v>
      </c>
      <c r="G3038" s="220" t="s">
        <v>295</v>
      </c>
      <c r="H3038" s="220" t="s">
        <v>4668</v>
      </c>
      <c r="I3038" s="220" t="s">
        <v>4344</v>
      </c>
      <c r="J3038" s="220" t="s">
        <v>2838</v>
      </c>
      <c r="K3038" s="220" t="s">
        <v>3793</v>
      </c>
      <c r="L3038" s="220" t="s">
        <v>332</v>
      </c>
      <c r="M3038" s="220" t="s">
        <v>4345</v>
      </c>
      <c r="N3038" s="220" t="s">
        <v>295</v>
      </c>
      <c r="O3038" s="220" t="s">
        <v>243</v>
      </c>
      <c r="Q3038" s="220" t="s">
        <v>3586</v>
      </c>
      <c r="R3038" s="220" t="s">
        <v>295</v>
      </c>
      <c r="S3038" s="221" t="b">
        <v>0</v>
      </c>
      <c r="V3038" s="222">
        <v>43669</v>
      </c>
      <c r="W3038" s="220" t="s">
        <v>295</v>
      </c>
      <c r="X3038"/>
      <c r="Z3038" s="220" t="s">
        <v>295</v>
      </c>
      <c r="AC3038" s="220" t="s">
        <v>5155</v>
      </c>
      <c r="AD3038" s="167"/>
      <c r="AE3038" s="220" t="s">
        <v>243</v>
      </c>
      <c r="AF3038" s="220" t="s">
        <v>295</v>
      </c>
      <c r="AG3038" s="220" t="s">
        <v>295</v>
      </c>
      <c r="AH3038" s="222">
        <v>43732</v>
      </c>
      <c r="AI3038" s="220" t="s">
        <v>4787</v>
      </c>
      <c r="AJ3038" s="151" t="str">
        <f t="shared" si="47"/>
        <v>FS</v>
      </c>
      <c r="AK3038" s="151" t="b">
        <f>ISNUMBER(SEARCH("IRT",Table1[[#This Row],[Current_Status]]))</f>
        <v>0</v>
      </c>
      <c r="AL3038" s="152">
        <f>YEAR(Table1[[#This Row],[Project_Initiated]])</f>
        <v>2019</v>
      </c>
      <c r="AM3038" s="87">
        <v>43815</v>
      </c>
      <c r="AN3038" s="87" t="str">
        <f>IF(AND(Table1[[#This Row],[Completed Date]]&gt;="07/01/2019"+0,Table1[[#This Row],[Completed Date]]&lt;="6/30/2020"+0),"FY 19-20",IF(AND(Table1[[#This Row],[Completed Date]]&gt;="07/01/2018"+0,Table1[[#This Row],[Completed Date]]&lt;="6/30/2019"+0),"FY 18-19",""))</f>
        <v>FY 19-20</v>
      </c>
      <c r="AO3038" s="152">
        <f>IFERROR(FIND("R",Table1[[#This Row],[FS_Priority]]),"")</f>
        <v>1</v>
      </c>
    </row>
    <row r="3039" spans="1:41" x14ac:dyDescent="0.25">
      <c r="A3039" s="220" t="s">
        <v>4570</v>
      </c>
      <c r="B3039" s="220" t="s">
        <v>295</v>
      </c>
      <c r="C3039" s="220" t="s">
        <v>4570</v>
      </c>
      <c r="D3039" s="221" t="b">
        <v>0</v>
      </c>
      <c r="E3039" s="220" t="s">
        <v>151</v>
      </c>
      <c r="F3039" s="220" t="s">
        <v>4669</v>
      </c>
      <c r="G3039" s="220" t="s">
        <v>295</v>
      </c>
      <c r="H3039" s="220" t="s">
        <v>378</v>
      </c>
      <c r="I3039" s="220" t="s">
        <v>4670</v>
      </c>
      <c r="J3039" s="220" t="s">
        <v>2854</v>
      </c>
      <c r="K3039" s="220" t="s">
        <v>4035</v>
      </c>
      <c r="L3039" s="220" t="s">
        <v>153</v>
      </c>
      <c r="M3039" s="220" t="s">
        <v>4671</v>
      </c>
      <c r="N3039" s="220" t="s">
        <v>295</v>
      </c>
      <c r="O3039" s="220" t="s">
        <v>263</v>
      </c>
      <c r="Q3039" s="220" t="s">
        <v>3586</v>
      </c>
      <c r="R3039" s="220" t="s">
        <v>295</v>
      </c>
      <c r="S3039" s="221" t="b">
        <v>0</v>
      </c>
      <c r="V3039" s="222">
        <v>43670</v>
      </c>
      <c r="W3039" s="220" t="s">
        <v>295</v>
      </c>
      <c r="X3039"/>
      <c r="Z3039" s="220" t="s">
        <v>295</v>
      </c>
      <c r="AC3039" s="220" t="s">
        <v>4792</v>
      </c>
      <c r="AE3039" s="220" t="s">
        <v>583</v>
      </c>
      <c r="AF3039" s="220" t="s">
        <v>295</v>
      </c>
      <c r="AG3039" s="220" t="s">
        <v>295</v>
      </c>
      <c r="AH3039" s="222">
        <v>43732</v>
      </c>
      <c r="AI3039" s="220" t="s">
        <v>4787</v>
      </c>
      <c r="AJ3039" s="151" t="str">
        <f t="shared" si="47"/>
        <v>FS</v>
      </c>
      <c r="AK3039" s="151" t="b">
        <f>ISNUMBER(SEARCH("IRT",Table1[[#This Row],[Current_Status]]))</f>
        <v>0</v>
      </c>
      <c r="AL3039" s="152">
        <f>YEAR(Table1[[#This Row],[Project_Initiated]])</f>
        <v>2019</v>
      </c>
      <c r="AM3039" s="87">
        <v>43815</v>
      </c>
      <c r="AN3039" s="87" t="str">
        <f>IF(AND(Table1[[#This Row],[Completed Date]]&gt;="07/01/2019"+0,Table1[[#This Row],[Completed Date]]&lt;="6/30/2020"+0),"FY 19-20",IF(AND(Table1[[#This Row],[Completed Date]]&gt;="07/01/2018"+0,Table1[[#This Row],[Completed Date]]&lt;="6/30/2019"+0),"FY 18-19",""))</f>
        <v>FY 19-20</v>
      </c>
      <c r="AO3039" s="152">
        <f>IFERROR(FIND("R",Table1[[#This Row],[FS_Priority]]),"")</f>
        <v>1</v>
      </c>
    </row>
    <row r="3040" spans="1:41" x14ac:dyDescent="0.25">
      <c r="A3040" s="220" t="s">
        <v>4539</v>
      </c>
      <c r="B3040" s="220" t="s">
        <v>295</v>
      </c>
      <c r="C3040" s="220" t="s">
        <v>4539</v>
      </c>
      <c r="D3040" s="221" t="b">
        <v>0</v>
      </c>
      <c r="E3040" s="220" t="s">
        <v>76</v>
      </c>
      <c r="F3040" s="220" t="s">
        <v>5205</v>
      </c>
      <c r="G3040" s="220" t="s">
        <v>295</v>
      </c>
      <c r="H3040" s="220" t="s">
        <v>369</v>
      </c>
      <c r="I3040" s="220" t="s">
        <v>4673</v>
      </c>
      <c r="J3040" s="220" t="s">
        <v>2839</v>
      </c>
      <c r="K3040" s="220" t="s">
        <v>3856</v>
      </c>
      <c r="L3040" s="220" t="s">
        <v>77</v>
      </c>
      <c r="M3040" s="220" t="s">
        <v>4674</v>
      </c>
      <c r="N3040" s="220" t="s">
        <v>295</v>
      </c>
      <c r="O3040" s="220" t="s">
        <v>243</v>
      </c>
      <c r="Q3040" s="220" t="s">
        <v>323</v>
      </c>
      <c r="R3040" s="220" t="s">
        <v>295</v>
      </c>
      <c r="S3040" s="221" t="b">
        <v>0</v>
      </c>
      <c r="V3040" s="222">
        <v>43598</v>
      </c>
      <c r="W3040" s="220" t="s">
        <v>295</v>
      </c>
      <c r="X3040"/>
      <c r="Z3040" s="220" t="s">
        <v>295</v>
      </c>
      <c r="AC3040" s="220" t="s">
        <v>4859</v>
      </c>
      <c r="AE3040" s="220" t="s">
        <v>243</v>
      </c>
      <c r="AF3040" s="220" t="s">
        <v>295</v>
      </c>
      <c r="AG3040" s="220" t="s">
        <v>295</v>
      </c>
      <c r="AH3040" s="167"/>
      <c r="AI3040" s="220" t="s">
        <v>4787</v>
      </c>
      <c r="AJ3040" s="151" t="str">
        <f t="shared" si="47"/>
        <v>FS</v>
      </c>
      <c r="AK3040" s="151" t="b">
        <f>ISNUMBER(SEARCH("IRT",Table1[[#This Row],[Current_Status]]))</f>
        <v>0</v>
      </c>
      <c r="AL3040" s="152">
        <f>YEAR(Table1[[#This Row],[Project_Initiated]])</f>
        <v>2019</v>
      </c>
      <c r="AM3040" s="87">
        <v>43815</v>
      </c>
      <c r="AN3040" s="87" t="str">
        <f>IF(AND(Table1[[#This Row],[Completed Date]]&gt;="07/01/2019"+0,Table1[[#This Row],[Completed Date]]&lt;="6/30/2020"+0),"FY 19-20",IF(AND(Table1[[#This Row],[Completed Date]]&gt;="07/01/2018"+0,Table1[[#This Row],[Completed Date]]&lt;="6/30/2019"+0),"FY 18-19",""))</f>
        <v/>
      </c>
      <c r="AO3040" s="152" t="str">
        <f>IFERROR(FIND("R",Table1[[#This Row],[FS_Priority]]),"")</f>
        <v/>
      </c>
    </row>
    <row r="3041" spans="1:41" x14ac:dyDescent="0.25">
      <c r="A3041" s="220" t="s">
        <v>4549</v>
      </c>
      <c r="B3041" s="220" t="s">
        <v>295</v>
      </c>
      <c r="C3041" s="220" t="s">
        <v>4549</v>
      </c>
      <c r="D3041" s="221" t="b">
        <v>0</v>
      </c>
      <c r="E3041" s="220" t="s">
        <v>141</v>
      </c>
      <c r="F3041" s="220" t="s">
        <v>4675</v>
      </c>
      <c r="G3041" s="220" t="s">
        <v>5102</v>
      </c>
      <c r="H3041" s="220" t="s">
        <v>4625</v>
      </c>
      <c r="I3041" s="220" t="s">
        <v>4077</v>
      </c>
      <c r="J3041" s="220" t="s">
        <v>2839</v>
      </c>
      <c r="K3041" s="220" t="s">
        <v>3951</v>
      </c>
      <c r="L3041" s="220" t="s">
        <v>381</v>
      </c>
      <c r="M3041" s="220" t="s">
        <v>3954</v>
      </c>
      <c r="N3041" s="220" t="s">
        <v>295</v>
      </c>
      <c r="O3041" s="220" t="s">
        <v>263</v>
      </c>
      <c r="Q3041" s="220" t="s">
        <v>302</v>
      </c>
      <c r="R3041" s="220" t="s">
        <v>295</v>
      </c>
      <c r="S3041" s="221" t="b">
        <v>0</v>
      </c>
      <c r="V3041" s="222">
        <v>43676</v>
      </c>
      <c r="W3041" s="220" t="s">
        <v>295</v>
      </c>
      <c r="X3041"/>
      <c r="Z3041" s="220" t="s">
        <v>295</v>
      </c>
      <c r="AC3041" s="220" t="s">
        <v>5206</v>
      </c>
      <c r="AD3041" s="223">
        <v>43731</v>
      </c>
      <c r="AE3041" s="220" t="s">
        <v>257</v>
      </c>
      <c r="AF3041" s="220" t="s">
        <v>5207</v>
      </c>
      <c r="AG3041" s="220" t="s">
        <v>2884</v>
      </c>
      <c r="AH3041"/>
      <c r="AI3041" s="220" t="s">
        <v>4787</v>
      </c>
      <c r="AJ3041" s="151" t="str">
        <f t="shared" si="47"/>
        <v>FS</v>
      </c>
      <c r="AK3041" s="151" t="b">
        <f>ISNUMBER(SEARCH("IRT",Table1[[#This Row],[Current_Status]]))</f>
        <v>0</v>
      </c>
      <c r="AL3041" s="152">
        <f>YEAR(Table1[[#This Row],[Project_Initiated]])</f>
        <v>2019</v>
      </c>
      <c r="AM3041" s="87">
        <v>43815</v>
      </c>
      <c r="AN3041" s="87" t="str">
        <f>IF(AND(Table1[[#This Row],[Completed Date]]&gt;="07/01/2019"+0,Table1[[#This Row],[Completed Date]]&lt;="6/30/2020"+0),"FY 19-20",IF(AND(Table1[[#This Row],[Completed Date]]&gt;="07/01/2018"+0,Table1[[#This Row],[Completed Date]]&lt;="6/30/2019"+0),"FY 18-19",""))</f>
        <v/>
      </c>
      <c r="AO3041" s="152" t="str">
        <f>IFERROR(FIND("R",Table1[[#This Row],[FS_Priority]]),"")</f>
        <v/>
      </c>
    </row>
    <row r="3042" spans="1:41" x14ac:dyDescent="0.25">
      <c r="A3042" s="220" t="s">
        <v>4777</v>
      </c>
      <c r="B3042" s="220" t="s">
        <v>295</v>
      </c>
      <c r="C3042" s="220" t="s">
        <v>4777</v>
      </c>
      <c r="D3042" s="221" t="b">
        <v>0</v>
      </c>
      <c r="E3042" s="220" t="s">
        <v>215</v>
      </c>
      <c r="F3042" s="220" t="s">
        <v>4811</v>
      </c>
      <c r="G3042" s="220" t="s">
        <v>295</v>
      </c>
      <c r="H3042" s="220" t="s">
        <v>4812</v>
      </c>
      <c r="I3042" s="220" t="s">
        <v>4813</v>
      </c>
      <c r="J3042" s="220" t="s">
        <v>2838</v>
      </c>
      <c r="K3042" s="220" t="s">
        <v>4842</v>
      </c>
      <c r="L3042" s="220" t="s">
        <v>518</v>
      </c>
      <c r="M3042" s="220" t="s">
        <v>4379</v>
      </c>
      <c r="N3042" s="220" t="s">
        <v>295</v>
      </c>
      <c r="O3042" s="220" t="s">
        <v>263</v>
      </c>
      <c r="Q3042" s="220" t="s">
        <v>320</v>
      </c>
      <c r="R3042" s="220" t="s">
        <v>295</v>
      </c>
      <c r="S3042" s="221" t="b">
        <v>0</v>
      </c>
      <c r="V3042" s="222">
        <v>43676</v>
      </c>
      <c r="W3042" s="220" t="s">
        <v>295</v>
      </c>
      <c r="X3042"/>
      <c r="Z3042" s="220" t="s">
        <v>295</v>
      </c>
      <c r="AC3042" s="220" t="s">
        <v>5208</v>
      </c>
      <c r="AE3042" s="220" t="s">
        <v>583</v>
      </c>
      <c r="AF3042" s="220" t="s">
        <v>5209</v>
      </c>
      <c r="AG3042" s="220" t="s">
        <v>2883</v>
      </c>
      <c r="AH3042" s="223">
        <v>43780</v>
      </c>
      <c r="AI3042" s="220" t="s">
        <v>4787</v>
      </c>
      <c r="AJ3042" s="151" t="str">
        <f t="shared" si="47"/>
        <v>FS</v>
      </c>
      <c r="AK3042" s="151" t="b">
        <f>ISNUMBER(SEARCH("IRT",Table1[[#This Row],[Current_Status]]))</f>
        <v>0</v>
      </c>
      <c r="AL3042" s="152">
        <f>YEAR(Table1[[#This Row],[Project_Initiated]])</f>
        <v>2019</v>
      </c>
      <c r="AM3042" s="87">
        <v>43815</v>
      </c>
      <c r="AN3042" s="87" t="str">
        <f>IF(AND(Table1[[#This Row],[Completed Date]]&gt;="07/01/2019"+0,Table1[[#This Row],[Completed Date]]&lt;="6/30/2020"+0),"FY 19-20",IF(AND(Table1[[#This Row],[Completed Date]]&gt;="07/01/2018"+0,Table1[[#This Row],[Completed Date]]&lt;="6/30/2019"+0),"FY 18-19",""))</f>
        <v>FY 19-20</v>
      </c>
      <c r="AO3042" s="152" t="str">
        <f>IFERROR(FIND("R",Table1[[#This Row],[FS_Priority]]),"")</f>
        <v/>
      </c>
    </row>
    <row r="3043" spans="1:41" x14ac:dyDescent="0.25">
      <c r="A3043" s="220" t="s">
        <v>4571</v>
      </c>
      <c r="B3043" s="220" t="s">
        <v>295</v>
      </c>
      <c r="C3043" s="220" t="s">
        <v>4571</v>
      </c>
      <c r="D3043" s="221" t="b">
        <v>0</v>
      </c>
      <c r="E3043" s="220" t="s">
        <v>151</v>
      </c>
      <c r="F3043" s="220" t="s">
        <v>4676</v>
      </c>
      <c r="G3043" s="220" t="s">
        <v>4983</v>
      </c>
      <c r="H3043" s="220" t="s">
        <v>480</v>
      </c>
      <c r="I3043" s="220" t="s">
        <v>4677</v>
      </c>
      <c r="J3043" s="220" t="s">
        <v>4755</v>
      </c>
      <c r="K3043" s="220" t="s">
        <v>4035</v>
      </c>
      <c r="L3043" s="220" t="s">
        <v>153</v>
      </c>
      <c r="M3043" s="220" t="s">
        <v>4678</v>
      </c>
      <c r="N3043" s="220" t="s">
        <v>295</v>
      </c>
      <c r="O3043" s="220" t="s">
        <v>263</v>
      </c>
      <c r="Q3043" s="220" t="s">
        <v>3588</v>
      </c>
      <c r="R3043" s="220" t="s">
        <v>295</v>
      </c>
      <c r="S3043" s="221" t="b">
        <v>0</v>
      </c>
      <c r="V3043" s="222">
        <v>43677</v>
      </c>
      <c r="W3043" s="220" t="s">
        <v>295</v>
      </c>
      <c r="X3043"/>
      <c r="Z3043" s="220" t="s">
        <v>295</v>
      </c>
      <c r="AC3043" s="220" t="s">
        <v>295</v>
      </c>
      <c r="AE3043" s="220" t="s">
        <v>583</v>
      </c>
      <c r="AF3043" s="220" t="s">
        <v>5210</v>
      </c>
      <c r="AG3043" s="220" t="s">
        <v>2884</v>
      </c>
      <c r="AH3043" s="167"/>
      <c r="AI3043" s="220" t="s">
        <v>4787</v>
      </c>
      <c r="AJ3043" s="151" t="str">
        <f t="shared" si="47"/>
        <v>FS</v>
      </c>
      <c r="AK3043" s="151" t="b">
        <f>ISNUMBER(SEARCH("IRT",Table1[[#This Row],[Current_Status]]))</f>
        <v>0</v>
      </c>
      <c r="AL3043" s="152">
        <f>YEAR(Table1[[#This Row],[Project_Initiated]])</f>
        <v>2019</v>
      </c>
      <c r="AM3043" s="87">
        <v>43815</v>
      </c>
      <c r="AN3043" s="87" t="str">
        <f>IF(AND(Table1[[#This Row],[Completed Date]]&gt;="07/01/2019"+0,Table1[[#This Row],[Completed Date]]&lt;="6/30/2020"+0),"FY 19-20",IF(AND(Table1[[#This Row],[Completed Date]]&gt;="07/01/2018"+0,Table1[[#This Row],[Completed Date]]&lt;="6/30/2019"+0),"FY 18-19",""))</f>
        <v/>
      </c>
      <c r="AO3043" s="152">
        <f>IFERROR(FIND("R",Table1[[#This Row],[FS_Priority]]),"")</f>
        <v>1</v>
      </c>
    </row>
    <row r="3044" spans="1:41" x14ac:dyDescent="0.25">
      <c r="A3044" s="220" t="s">
        <v>4778</v>
      </c>
      <c r="B3044" s="220" t="s">
        <v>295</v>
      </c>
      <c r="C3044" s="220" t="s">
        <v>4778</v>
      </c>
      <c r="D3044" s="221" t="b">
        <v>0</v>
      </c>
      <c r="E3044" s="220" t="s">
        <v>215</v>
      </c>
      <c r="F3044" s="220" t="s">
        <v>4814</v>
      </c>
      <c r="G3044" s="220" t="s">
        <v>4815</v>
      </c>
      <c r="H3044" s="220" t="s">
        <v>4816</v>
      </c>
      <c r="I3044" s="220" t="s">
        <v>295</v>
      </c>
      <c r="J3044" s="220" t="s">
        <v>2839</v>
      </c>
      <c r="K3044" s="220" t="s">
        <v>4842</v>
      </c>
      <c r="L3044" s="220" t="s">
        <v>518</v>
      </c>
      <c r="M3044" s="220" t="s">
        <v>4817</v>
      </c>
      <c r="N3044" s="220" t="s">
        <v>295</v>
      </c>
      <c r="O3044" s="220" t="s">
        <v>263</v>
      </c>
      <c r="P3044" s="167"/>
      <c r="Q3044" s="220" t="s">
        <v>264</v>
      </c>
      <c r="R3044" s="220" t="s">
        <v>295</v>
      </c>
      <c r="S3044" s="221" t="b">
        <v>0</v>
      </c>
      <c r="V3044" s="222">
        <v>43677</v>
      </c>
      <c r="W3044" s="220" t="s">
        <v>295</v>
      </c>
      <c r="X3044"/>
      <c r="Z3044" s="220" t="s">
        <v>295</v>
      </c>
      <c r="AC3044" s="220" t="s">
        <v>5106</v>
      </c>
      <c r="AD3044" s="223">
        <v>43732</v>
      </c>
      <c r="AE3044" s="220" t="s">
        <v>583</v>
      </c>
      <c r="AF3044" s="220" t="s">
        <v>5211</v>
      </c>
      <c r="AG3044" s="220" t="s">
        <v>2884</v>
      </c>
      <c r="AH3044"/>
      <c r="AI3044" s="220" t="s">
        <v>4787</v>
      </c>
      <c r="AJ3044" s="151" t="str">
        <f t="shared" si="47"/>
        <v>FS</v>
      </c>
      <c r="AK3044" s="151" t="b">
        <f>ISNUMBER(SEARCH("IRT",Table1[[#This Row],[Current_Status]]))</f>
        <v>0</v>
      </c>
      <c r="AL3044" s="152">
        <f>YEAR(Table1[[#This Row],[Project_Initiated]])</f>
        <v>2019</v>
      </c>
      <c r="AM3044" s="87">
        <v>43815</v>
      </c>
      <c r="AN3044" s="87" t="str">
        <f>IF(AND(Table1[[#This Row],[Completed Date]]&gt;="07/01/2019"+0,Table1[[#This Row],[Completed Date]]&lt;="6/30/2020"+0),"FY 19-20",IF(AND(Table1[[#This Row],[Completed Date]]&gt;="07/01/2018"+0,Table1[[#This Row],[Completed Date]]&lt;="6/30/2019"+0),"FY 18-19",""))</f>
        <v/>
      </c>
      <c r="AO3044" s="152" t="str">
        <f>IFERROR(FIND("R",Table1[[#This Row],[FS_Priority]]),"")</f>
        <v/>
      </c>
    </row>
    <row r="3045" spans="1:41" x14ac:dyDescent="0.25">
      <c r="A3045" s="220" t="s">
        <v>4594</v>
      </c>
      <c r="B3045" s="220" t="s">
        <v>295</v>
      </c>
      <c r="C3045" s="220" t="s">
        <v>4594</v>
      </c>
      <c r="D3045" s="221" t="b">
        <v>0</v>
      </c>
      <c r="E3045" s="220" t="s">
        <v>211</v>
      </c>
      <c r="F3045" s="220" t="s">
        <v>4679</v>
      </c>
      <c r="G3045" s="220" t="s">
        <v>295</v>
      </c>
      <c r="H3045" s="220" t="s">
        <v>535</v>
      </c>
      <c r="I3045" s="220" t="s">
        <v>4680</v>
      </c>
      <c r="J3045" s="220" t="s">
        <v>2838</v>
      </c>
      <c r="K3045" s="220" t="s">
        <v>4222</v>
      </c>
      <c r="L3045" s="220" t="s">
        <v>4866</v>
      </c>
      <c r="M3045" s="220" t="s">
        <v>4232</v>
      </c>
      <c r="N3045" s="220" t="s">
        <v>295</v>
      </c>
      <c r="O3045" s="220" t="s">
        <v>243</v>
      </c>
      <c r="P3045" s="167"/>
      <c r="Q3045" s="220" t="s">
        <v>324</v>
      </c>
      <c r="R3045" s="220" t="s">
        <v>295</v>
      </c>
      <c r="S3045" s="221" t="b">
        <v>0</v>
      </c>
      <c r="T3045" s="167"/>
      <c r="V3045" s="222">
        <v>43677</v>
      </c>
      <c r="W3045" s="220" t="s">
        <v>295</v>
      </c>
      <c r="X3045"/>
      <c r="Z3045" s="220" t="s">
        <v>295</v>
      </c>
      <c r="AC3045" s="220" t="s">
        <v>5155</v>
      </c>
      <c r="AE3045" s="220" t="s">
        <v>243</v>
      </c>
      <c r="AF3045" s="220" t="s">
        <v>295</v>
      </c>
      <c r="AG3045" s="220" t="s">
        <v>295</v>
      </c>
      <c r="AH3045" s="223">
        <v>43739</v>
      </c>
      <c r="AI3045" s="220" t="s">
        <v>4787</v>
      </c>
      <c r="AJ3045" s="151" t="str">
        <f t="shared" si="47"/>
        <v>FS</v>
      </c>
      <c r="AK3045" s="151" t="b">
        <f>ISNUMBER(SEARCH("IRT",Table1[[#This Row],[Current_Status]]))</f>
        <v>0</v>
      </c>
      <c r="AL3045" s="152">
        <f>YEAR(Table1[[#This Row],[Project_Initiated]])</f>
        <v>2019</v>
      </c>
      <c r="AM3045" s="87">
        <v>43815</v>
      </c>
      <c r="AN3045" s="87" t="str">
        <f>IF(AND(Table1[[#This Row],[Completed Date]]&gt;="07/01/2019"+0,Table1[[#This Row],[Completed Date]]&lt;="6/30/2020"+0),"FY 19-20",IF(AND(Table1[[#This Row],[Completed Date]]&gt;="07/01/2018"+0,Table1[[#This Row],[Completed Date]]&lt;="6/30/2019"+0),"FY 18-19",""))</f>
        <v>FY 19-20</v>
      </c>
      <c r="AO3045" s="152" t="str">
        <f>IFERROR(FIND("R",Table1[[#This Row],[FS_Priority]]),"")</f>
        <v/>
      </c>
    </row>
    <row r="3046" spans="1:41" x14ac:dyDescent="0.25">
      <c r="A3046" s="220" t="s">
        <v>4588</v>
      </c>
      <c r="B3046" s="220" t="s">
        <v>295</v>
      </c>
      <c r="C3046" s="220" t="s">
        <v>4588</v>
      </c>
      <c r="D3046" s="221" t="b">
        <v>0</v>
      </c>
      <c r="E3046" s="220" t="s">
        <v>211</v>
      </c>
      <c r="F3046" s="220" t="s">
        <v>4681</v>
      </c>
      <c r="G3046" s="220" t="s">
        <v>5002</v>
      </c>
      <c r="H3046" s="220" t="s">
        <v>535</v>
      </c>
      <c r="I3046" s="220" t="s">
        <v>4682</v>
      </c>
      <c r="J3046" s="220" t="s">
        <v>2852</v>
      </c>
      <c r="K3046" s="220" t="s">
        <v>4222</v>
      </c>
      <c r="L3046" s="220" t="s">
        <v>4866</v>
      </c>
      <c r="M3046" s="220" t="s">
        <v>4161</v>
      </c>
      <c r="N3046" s="220" t="s">
        <v>295</v>
      </c>
      <c r="O3046" s="220" t="s">
        <v>263</v>
      </c>
      <c r="P3046" s="167"/>
      <c r="Q3046" s="220" t="s">
        <v>320</v>
      </c>
      <c r="R3046" s="220" t="s">
        <v>295</v>
      </c>
      <c r="S3046" s="221" t="b">
        <v>0</v>
      </c>
      <c r="T3046" s="167"/>
      <c r="V3046" s="222">
        <v>43677</v>
      </c>
      <c r="W3046" s="220" t="s">
        <v>295</v>
      </c>
      <c r="X3046"/>
      <c r="Z3046" s="220" t="s">
        <v>295</v>
      </c>
      <c r="AC3046" s="220" t="s">
        <v>295</v>
      </c>
      <c r="AE3046" s="220" t="s">
        <v>583</v>
      </c>
      <c r="AF3046" s="220" t="s">
        <v>5457</v>
      </c>
      <c r="AG3046" s="220" t="s">
        <v>2883</v>
      </c>
      <c r="AH3046"/>
      <c r="AI3046" s="220" t="s">
        <v>4787</v>
      </c>
      <c r="AJ3046" s="151" t="str">
        <f t="shared" si="47"/>
        <v>FS</v>
      </c>
      <c r="AK3046" s="151" t="b">
        <f>ISNUMBER(SEARCH("IRT",Table1[[#This Row],[Current_Status]]))</f>
        <v>0</v>
      </c>
      <c r="AL3046" s="152">
        <f>YEAR(Table1[[#This Row],[Project_Initiated]])</f>
        <v>2019</v>
      </c>
      <c r="AM3046" s="87">
        <v>43815</v>
      </c>
      <c r="AN3046" s="87" t="str">
        <f>IF(AND(Table1[[#This Row],[Completed Date]]&gt;="07/01/2019"+0,Table1[[#This Row],[Completed Date]]&lt;="6/30/2020"+0),"FY 19-20",IF(AND(Table1[[#This Row],[Completed Date]]&gt;="07/01/2018"+0,Table1[[#This Row],[Completed Date]]&lt;="6/30/2019"+0),"FY 18-19",""))</f>
        <v/>
      </c>
      <c r="AO3046" s="152" t="str">
        <f>IFERROR(FIND("R",Table1[[#This Row],[FS_Priority]]),"")</f>
        <v/>
      </c>
    </row>
    <row r="3047" spans="1:41" x14ac:dyDescent="0.25">
      <c r="A3047" s="220" t="s">
        <v>4586</v>
      </c>
      <c r="B3047" s="220" t="s">
        <v>295</v>
      </c>
      <c r="C3047" s="220" t="s">
        <v>4586</v>
      </c>
      <c r="D3047" s="221" t="b">
        <v>0</v>
      </c>
      <c r="E3047" s="220" t="s">
        <v>211</v>
      </c>
      <c r="F3047" s="220" t="s">
        <v>4683</v>
      </c>
      <c r="G3047" s="220" t="s">
        <v>295</v>
      </c>
      <c r="H3047" s="220" t="s">
        <v>535</v>
      </c>
      <c r="I3047" s="220" t="s">
        <v>4684</v>
      </c>
      <c r="J3047" s="220" t="s">
        <v>2854</v>
      </c>
      <c r="K3047" s="220" t="s">
        <v>4222</v>
      </c>
      <c r="L3047" s="220" t="s">
        <v>4866</v>
      </c>
      <c r="M3047" s="220" t="s">
        <v>4232</v>
      </c>
      <c r="N3047" s="220" t="s">
        <v>295</v>
      </c>
      <c r="O3047" s="220" t="s">
        <v>243</v>
      </c>
      <c r="P3047" s="167"/>
      <c r="Q3047" s="220" t="s">
        <v>302</v>
      </c>
      <c r="R3047" s="220" t="s">
        <v>295</v>
      </c>
      <c r="S3047" s="221" t="b">
        <v>0</v>
      </c>
      <c r="T3047" s="167"/>
      <c r="V3047" s="222">
        <v>43682</v>
      </c>
      <c r="W3047" s="220" t="s">
        <v>295</v>
      </c>
      <c r="X3047"/>
      <c r="Z3047" s="220" t="s">
        <v>295</v>
      </c>
      <c r="AC3047" s="220" t="s">
        <v>5212</v>
      </c>
      <c r="AE3047" s="220" t="s">
        <v>243</v>
      </c>
      <c r="AF3047" s="220" t="s">
        <v>295</v>
      </c>
      <c r="AG3047" s="220" t="s">
        <v>295</v>
      </c>
      <c r="AH3047" s="223">
        <v>43795</v>
      </c>
      <c r="AI3047" s="220" t="s">
        <v>4787</v>
      </c>
      <c r="AJ3047" s="151" t="str">
        <f t="shared" si="47"/>
        <v>FS</v>
      </c>
      <c r="AK3047" s="151" t="b">
        <f>ISNUMBER(SEARCH("IRT",Table1[[#This Row],[Current_Status]]))</f>
        <v>0</v>
      </c>
      <c r="AL3047" s="152">
        <f>YEAR(Table1[[#This Row],[Project_Initiated]])</f>
        <v>2019</v>
      </c>
      <c r="AM3047" s="87">
        <v>43815</v>
      </c>
      <c r="AN3047" s="87" t="str">
        <f>IF(AND(Table1[[#This Row],[Completed Date]]&gt;="07/01/2019"+0,Table1[[#This Row],[Completed Date]]&lt;="6/30/2020"+0),"FY 19-20",IF(AND(Table1[[#This Row],[Completed Date]]&gt;="07/01/2018"+0,Table1[[#This Row],[Completed Date]]&lt;="6/30/2019"+0),"FY 18-19",""))</f>
        <v>FY 19-20</v>
      </c>
      <c r="AO3047" s="152" t="str">
        <f>IFERROR(FIND("R",Table1[[#This Row],[FS_Priority]]),"")</f>
        <v/>
      </c>
    </row>
    <row r="3048" spans="1:41" x14ac:dyDescent="0.25">
      <c r="A3048" s="220" t="s">
        <v>4590</v>
      </c>
      <c r="B3048" s="220" t="s">
        <v>295</v>
      </c>
      <c r="C3048" s="220" t="s">
        <v>4590</v>
      </c>
      <c r="D3048" s="221" t="b">
        <v>0</v>
      </c>
      <c r="E3048" s="220" t="s">
        <v>211</v>
      </c>
      <c r="F3048" s="220" t="s">
        <v>4685</v>
      </c>
      <c r="G3048" s="220" t="s">
        <v>295</v>
      </c>
      <c r="H3048" s="220" t="s">
        <v>575</v>
      </c>
      <c r="I3048" s="220" t="s">
        <v>4686</v>
      </c>
      <c r="J3048" s="220" t="s">
        <v>2838</v>
      </c>
      <c r="K3048" s="220" t="s">
        <v>4222</v>
      </c>
      <c r="L3048" s="220" t="s">
        <v>4866</v>
      </c>
      <c r="M3048" s="220" t="s">
        <v>4223</v>
      </c>
      <c r="N3048" s="220" t="s">
        <v>295</v>
      </c>
      <c r="O3048" s="220" t="s">
        <v>243</v>
      </c>
      <c r="Q3048" s="220" t="s">
        <v>264</v>
      </c>
      <c r="R3048" s="220" t="s">
        <v>295</v>
      </c>
      <c r="S3048" s="221" t="b">
        <v>0</v>
      </c>
      <c r="V3048" s="222">
        <v>43682</v>
      </c>
      <c r="W3048" s="220" t="s">
        <v>295</v>
      </c>
      <c r="X3048"/>
      <c r="Z3048" s="220" t="s">
        <v>295</v>
      </c>
      <c r="AC3048" s="220" t="s">
        <v>5155</v>
      </c>
      <c r="AE3048" s="220" t="s">
        <v>243</v>
      </c>
      <c r="AF3048" s="220" t="s">
        <v>295</v>
      </c>
      <c r="AG3048" s="220" t="s">
        <v>295</v>
      </c>
      <c r="AH3048" s="222">
        <v>43736</v>
      </c>
      <c r="AI3048" s="220" t="s">
        <v>4787</v>
      </c>
      <c r="AJ3048" s="151" t="str">
        <f t="shared" si="47"/>
        <v>FS</v>
      </c>
      <c r="AK3048" s="151" t="b">
        <f>ISNUMBER(SEARCH("IRT",Table1[[#This Row],[Current_Status]]))</f>
        <v>0</v>
      </c>
      <c r="AL3048" s="152">
        <f>YEAR(Table1[[#This Row],[Project_Initiated]])</f>
        <v>2019</v>
      </c>
      <c r="AM3048" s="87">
        <v>43815</v>
      </c>
      <c r="AN3048" s="87" t="str">
        <f>IF(AND(Table1[[#This Row],[Completed Date]]&gt;="07/01/2019"+0,Table1[[#This Row],[Completed Date]]&lt;="6/30/2020"+0),"FY 19-20",IF(AND(Table1[[#This Row],[Completed Date]]&gt;="07/01/2018"+0,Table1[[#This Row],[Completed Date]]&lt;="6/30/2019"+0),"FY 18-19",""))</f>
        <v>FY 19-20</v>
      </c>
      <c r="AO3048" s="152" t="str">
        <f>IFERROR(FIND("R",Table1[[#This Row],[FS_Priority]]),"")</f>
        <v/>
      </c>
    </row>
    <row r="3049" spans="1:41" x14ac:dyDescent="0.25">
      <c r="A3049" s="220" t="s">
        <v>4560</v>
      </c>
      <c r="B3049" s="220" t="s">
        <v>295</v>
      </c>
      <c r="C3049" s="220" t="s">
        <v>4560</v>
      </c>
      <c r="D3049" s="221" t="b">
        <v>0</v>
      </c>
      <c r="E3049" s="220" t="s">
        <v>151</v>
      </c>
      <c r="F3049" s="220" t="s">
        <v>4687</v>
      </c>
      <c r="G3049" s="220" t="s">
        <v>4759</v>
      </c>
      <c r="H3049" s="220" t="s">
        <v>525</v>
      </c>
      <c r="I3049" s="220" t="s">
        <v>4688</v>
      </c>
      <c r="J3049" s="220" t="s">
        <v>2865</v>
      </c>
      <c r="K3049" s="220" t="s">
        <v>4035</v>
      </c>
      <c r="L3049" s="220" t="s">
        <v>153</v>
      </c>
      <c r="M3049" s="220" t="s">
        <v>4689</v>
      </c>
      <c r="N3049" s="220" t="s">
        <v>295</v>
      </c>
      <c r="O3049" s="220" t="s">
        <v>263</v>
      </c>
      <c r="Q3049" s="220" t="s">
        <v>302</v>
      </c>
      <c r="R3049" s="220" t="s">
        <v>295</v>
      </c>
      <c r="S3049" s="221" t="b">
        <v>0</v>
      </c>
      <c r="V3049" s="222">
        <v>43683</v>
      </c>
      <c r="W3049" s="220" t="s">
        <v>295</v>
      </c>
      <c r="X3049"/>
      <c r="Z3049" s="220" t="s">
        <v>295</v>
      </c>
      <c r="AC3049" s="220" t="s">
        <v>5213</v>
      </c>
      <c r="AD3049" s="223">
        <v>43754</v>
      </c>
      <c r="AE3049" s="220" t="s">
        <v>583</v>
      </c>
      <c r="AF3049" s="220" t="s">
        <v>5214</v>
      </c>
      <c r="AG3049" s="220" t="s">
        <v>2884</v>
      </c>
      <c r="AH3049" s="167"/>
      <c r="AI3049" s="220" t="s">
        <v>4787</v>
      </c>
      <c r="AJ3049" s="151" t="str">
        <f t="shared" si="47"/>
        <v>FS</v>
      </c>
      <c r="AK3049" s="151" t="b">
        <f>ISNUMBER(SEARCH("IRT",Table1[[#This Row],[Current_Status]]))</f>
        <v>0</v>
      </c>
      <c r="AL3049" s="152">
        <f>YEAR(Table1[[#This Row],[Project_Initiated]])</f>
        <v>2019</v>
      </c>
      <c r="AM3049" s="87">
        <v>43815</v>
      </c>
      <c r="AN3049" s="87" t="str">
        <f>IF(AND(Table1[[#This Row],[Completed Date]]&gt;="07/01/2019"+0,Table1[[#This Row],[Completed Date]]&lt;="6/30/2020"+0),"FY 19-20",IF(AND(Table1[[#This Row],[Completed Date]]&gt;="07/01/2018"+0,Table1[[#This Row],[Completed Date]]&lt;="6/30/2019"+0),"FY 18-19",""))</f>
        <v/>
      </c>
      <c r="AO3049" s="152" t="str">
        <f>IFERROR(FIND("R",Table1[[#This Row],[FS_Priority]]),"")</f>
        <v/>
      </c>
    </row>
    <row r="3050" spans="1:41" x14ac:dyDescent="0.25">
      <c r="A3050" s="220" t="s">
        <v>4540</v>
      </c>
      <c r="B3050" s="220" t="s">
        <v>295</v>
      </c>
      <c r="C3050" s="220" t="s">
        <v>4540</v>
      </c>
      <c r="D3050" s="221" t="b">
        <v>0</v>
      </c>
      <c r="E3050" s="220" t="s">
        <v>76</v>
      </c>
      <c r="F3050" s="220" t="s">
        <v>4690</v>
      </c>
      <c r="G3050" s="220" t="s">
        <v>295</v>
      </c>
      <c r="H3050" s="220" t="s">
        <v>1092</v>
      </c>
      <c r="I3050" s="220" t="s">
        <v>4691</v>
      </c>
      <c r="J3050" s="220" t="s">
        <v>2838</v>
      </c>
      <c r="K3050" s="220" t="s">
        <v>3856</v>
      </c>
      <c r="L3050" s="220" t="s">
        <v>77</v>
      </c>
      <c r="M3050" s="220" t="s">
        <v>3859</v>
      </c>
      <c r="N3050" s="220" t="s">
        <v>295</v>
      </c>
      <c r="O3050" s="220" t="s">
        <v>243</v>
      </c>
      <c r="Q3050" s="220" t="s">
        <v>324</v>
      </c>
      <c r="R3050" s="220" t="s">
        <v>295</v>
      </c>
      <c r="S3050" s="221" t="b">
        <v>0</v>
      </c>
      <c r="V3050" s="222">
        <v>43685</v>
      </c>
      <c r="W3050" s="220" t="s">
        <v>295</v>
      </c>
      <c r="X3050"/>
      <c r="Z3050" s="220" t="s">
        <v>295</v>
      </c>
      <c r="AC3050" s="220" t="s">
        <v>5155</v>
      </c>
      <c r="AE3050" s="220" t="s">
        <v>243</v>
      </c>
      <c r="AF3050" s="220" t="s">
        <v>295</v>
      </c>
      <c r="AG3050" s="220" t="s">
        <v>295</v>
      </c>
      <c r="AH3050" s="222">
        <v>43725</v>
      </c>
      <c r="AI3050" s="220" t="s">
        <v>4787</v>
      </c>
      <c r="AJ3050" s="151" t="str">
        <f t="shared" si="47"/>
        <v>FS</v>
      </c>
      <c r="AK3050" s="151" t="b">
        <f>ISNUMBER(SEARCH("IRT",Table1[[#This Row],[Current_Status]]))</f>
        <v>0</v>
      </c>
      <c r="AL3050" s="152">
        <f>YEAR(Table1[[#This Row],[Project_Initiated]])</f>
        <v>2019</v>
      </c>
      <c r="AM3050" s="87">
        <v>43815</v>
      </c>
      <c r="AN3050" s="87" t="str">
        <f>IF(AND(Table1[[#This Row],[Completed Date]]&gt;="07/01/2019"+0,Table1[[#This Row],[Completed Date]]&lt;="6/30/2020"+0),"FY 19-20",IF(AND(Table1[[#This Row],[Completed Date]]&gt;="07/01/2018"+0,Table1[[#This Row],[Completed Date]]&lt;="6/30/2019"+0),"FY 18-19",""))</f>
        <v>FY 19-20</v>
      </c>
      <c r="AO3050" s="152" t="str">
        <f>IFERROR(FIND("R",Table1[[#This Row],[FS_Priority]]),"")</f>
        <v/>
      </c>
    </row>
    <row r="3051" spans="1:41" x14ac:dyDescent="0.25">
      <c r="A3051" s="220" t="s">
        <v>4543</v>
      </c>
      <c r="B3051" s="220" t="s">
        <v>295</v>
      </c>
      <c r="C3051" s="220" t="s">
        <v>4543</v>
      </c>
      <c r="D3051" s="221" t="b">
        <v>0</v>
      </c>
      <c r="E3051" s="220" t="s">
        <v>76</v>
      </c>
      <c r="F3051" s="220" t="s">
        <v>4692</v>
      </c>
      <c r="G3051" s="220" t="s">
        <v>4960</v>
      </c>
      <c r="H3051" s="220" t="s">
        <v>369</v>
      </c>
      <c r="I3051" s="220" t="s">
        <v>4693</v>
      </c>
      <c r="J3051" s="220" t="s">
        <v>2832</v>
      </c>
      <c r="K3051" s="220" t="s">
        <v>3856</v>
      </c>
      <c r="L3051" s="220" t="s">
        <v>77</v>
      </c>
      <c r="M3051" s="220" t="s">
        <v>3872</v>
      </c>
      <c r="N3051" s="220" t="s">
        <v>295</v>
      </c>
      <c r="O3051" s="220" t="s">
        <v>263</v>
      </c>
      <c r="Q3051" s="220" t="s">
        <v>3586</v>
      </c>
      <c r="R3051" s="220" t="s">
        <v>295</v>
      </c>
      <c r="S3051" s="221" t="b">
        <v>0</v>
      </c>
      <c r="V3051" s="222">
        <v>42688</v>
      </c>
      <c r="W3051" s="220" t="s">
        <v>295</v>
      </c>
      <c r="X3051"/>
      <c r="Z3051" s="220" t="s">
        <v>295</v>
      </c>
      <c r="AC3051" s="220" t="s">
        <v>295</v>
      </c>
      <c r="AE3051" s="220" t="s">
        <v>583</v>
      </c>
      <c r="AF3051" s="220" t="s">
        <v>5215</v>
      </c>
      <c r="AG3051" s="220" t="s">
        <v>295</v>
      </c>
      <c r="AH3051" s="167"/>
      <c r="AI3051" s="220" t="s">
        <v>4787</v>
      </c>
      <c r="AJ3051" s="151" t="str">
        <f t="shared" si="47"/>
        <v>FS</v>
      </c>
      <c r="AK3051" s="151" t="b">
        <f>ISNUMBER(SEARCH("IRT",Table1[[#This Row],[Current_Status]]))</f>
        <v>0</v>
      </c>
      <c r="AL3051" s="152">
        <f>YEAR(Table1[[#This Row],[Project_Initiated]])</f>
        <v>2016</v>
      </c>
      <c r="AM3051" s="87">
        <v>43815</v>
      </c>
      <c r="AN3051" s="87" t="str">
        <f>IF(AND(Table1[[#This Row],[Completed Date]]&gt;="07/01/2019"+0,Table1[[#This Row],[Completed Date]]&lt;="6/30/2020"+0),"FY 19-20",IF(AND(Table1[[#This Row],[Completed Date]]&gt;="07/01/2018"+0,Table1[[#This Row],[Completed Date]]&lt;="6/30/2019"+0),"FY 18-19",""))</f>
        <v/>
      </c>
      <c r="AO3051" s="152">
        <f>IFERROR(FIND("R",Table1[[#This Row],[FS_Priority]]),"")</f>
        <v>1</v>
      </c>
    </row>
    <row r="3052" spans="1:41" x14ac:dyDescent="0.25">
      <c r="A3052" s="220" t="s">
        <v>4546</v>
      </c>
      <c r="B3052" s="220" t="s">
        <v>295</v>
      </c>
      <c r="C3052" s="220" t="s">
        <v>4546</v>
      </c>
      <c r="D3052" s="221" t="b">
        <v>0</v>
      </c>
      <c r="E3052" s="220" t="s">
        <v>530</v>
      </c>
      <c r="F3052" s="220" t="s">
        <v>4694</v>
      </c>
      <c r="G3052" s="220" t="s">
        <v>295</v>
      </c>
      <c r="H3052" s="220" t="s">
        <v>3873</v>
      </c>
      <c r="I3052" s="220" t="s">
        <v>3943</v>
      </c>
      <c r="J3052" s="220" t="s">
        <v>2838</v>
      </c>
      <c r="K3052" s="220" t="s">
        <v>3932</v>
      </c>
      <c r="L3052" s="220" t="s">
        <v>2778</v>
      </c>
      <c r="M3052" s="220" t="s">
        <v>4089</v>
      </c>
      <c r="N3052" s="220" t="s">
        <v>295</v>
      </c>
      <c r="O3052" s="220" t="s">
        <v>243</v>
      </c>
      <c r="Q3052" s="220" t="s">
        <v>302</v>
      </c>
      <c r="R3052" s="220" t="s">
        <v>295</v>
      </c>
      <c r="S3052" s="221" t="b">
        <v>0</v>
      </c>
      <c r="V3052" s="222">
        <v>43686</v>
      </c>
      <c r="W3052" s="220" t="s">
        <v>295</v>
      </c>
      <c r="X3052"/>
      <c r="Z3052" s="220" t="s">
        <v>295</v>
      </c>
      <c r="AC3052" s="220" t="s">
        <v>5155</v>
      </c>
      <c r="AE3052" s="220" t="s">
        <v>243</v>
      </c>
      <c r="AF3052" s="220" t="s">
        <v>295</v>
      </c>
      <c r="AG3052" s="220" t="s">
        <v>295</v>
      </c>
      <c r="AH3052" s="222">
        <v>43739</v>
      </c>
      <c r="AI3052" s="220" t="s">
        <v>4787</v>
      </c>
      <c r="AJ3052" s="151" t="str">
        <f t="shared" si="47"/>
        <v>FS</v>
      </c>
      <c r="AK3052" s="151" t="b">
        <f>ISNUMBER(SEARCH("IRT",Table1[[#This Row],[Current_Status]]))</f>
        <v>0</v>
      </c>
      <c r="AL3052" s="152">
        <f>YEAR(Table1[[#This Row],[Project_Initiated]])</f>
        <v>2019</v>
      </c>
      <c r="AM3052" s="87">
        <v>43815</v>
      </c>
      <c r="AN3052" s="87" t="str">
        <f>IF(AND(Table1[[#This Row],[Completed Date]]&gt;="07/01/2019"+0,Table1[[#This Row],[Completed Date]]&lt;="6/30/2020"+0),"FY 19-20",IF(AND(Table1[[#This Row],[Completed Date]]&gt;="07/01/2018"+0,Table1[[#This Row],[Completed Date]]&lt;="6/30/2019"+0),"FY 18-19",""))</f>
        <v>FY 19-20</v>
      </c>
      <c r="AO3052" s="152" t="str">
        <f>IFERROR(FIND("R",Table1[[#This Row],[FS_Priority]]),"")</f>
        <v/>
      </c>
    </row>
    <row r="3053" spans="1:41" x14ac:dyDescent="0.25">
      <c r="A3053" s="220" t="s">
        <v>4533</v>
      </c>
      <c r="B3053" s="220" t="s">
        <v>295</v>
      </c>
      <c r="C3053" s="220" t="s">
        <v>4533</v>
      </c>
      <c r="D3053" s="221" t="b">
        <v>0</v>
      </c>
      <c r="E3053" s="220" t="s">
        <v>76</v>
      </c>
      <c r="F3053" s="220" t="s">
        <v>4695</v>
      </c>
      <c r="G3053" s="220" t="s">
        <v>4958</v>
      </c>
      <c r="H3053" s="220" t="s">
        <v>369</v>
      </c>
      <c r="I3053" s="220" t="s">
        <v>4696</v>
      </c>
      <c r="J3053" s="220" t="s">
        <v>2839</v>
      </c>
      <c r="K3053" s="220" t="s">
        <v>3856</v>
      </c>
      <c r="L3053" s="220" t="s">
        <v>77</v>
      </c>
      <c r="M3053" s="220" t="s">
        <v>4697</v>
      </c>
      <c r="N3053" s="220" t="s">
        <v>295</v>
      </c>
      <c r="O3053" s="220" t="s">
        <v>263</v>
      </c>
      <c r="Q3053" s="220" t="s">
        <v>302</v>
      </c>
      <c r="R3053" s="220" t="s">
        <v>295</v>
      </c>
      <c r="S3053" s="221" t="b">
        <v>0</v>
      </c>
      <c r="V3053" s="222">
        <v>43686</v>
      </c>
      <c r="W3053" s="220" t="s">
        <v>295</v>
      </c>
      <c r="X3053"/>
      <c r="Z3053" s="220" t="s">
        <v>295</v>
      </c>
      <c r="AC3053" s="220" t="s">
        <v>295</v>
      </c>
      <c r="AD3053" s="223">
        <v>43775</v>
      </c>
      <c r="AE3053" s="220" t="s">
        <v>583</v>
      </c>
      <c r="AF3053" s="220" t="s">
        <v>5216</v>
      </c>
      <c r="AG3053" s="220" t="s">
        <v>2884</v>
      </c>
      <c r="AH3053" s="167"/>
      <c r="AI3053" s="220" t="s">
        <v>4787</v>
      </c>
      <c r="AJ3053" s="151" t="str">
        <f t="shared" si="47"/>
        <v>FS</v>
      </c>
      <c r="AK3053" s="151" t="b">
        <f>ISNUMBER(SEARCH("IRT",Table1[[#This Row],[Current_Status]]))</f>
        <v>0</v>
      </c>
      <c r="AL3053" s="152">
        <f>YEAR(Table1[[#This Row],[Project_Initiated]])</f>
        <v>2019</v>
      </c>
      <c r="AM3053" s="87">
        <v>43815</v>
      </c>
      <c r="AN3053" s="87" t="str">
        <f>IF(AND(Table1[[#This Row],[Completed Date]]&gt;="07/01/2019"+0,Table1[[#This Row],[Completed Date]]&lt;="6/30/2020"+0),"FY 19-20",IF(AND(Table1[[#This Row],[Completed Date]]&gt;="07/01/2018"+0,Table1[[#This Row],[Completed Date]]&lt;="6/30/2019"+0),"FY 18-19",""))</f>
        <v/>
      </c>
      <c r="AO3053" s="152" t="str">
        <f>IFERROR(FIND("R",Table1[[#This Row],[FS_Priority]]),"")</f>
        <v/>
      </c>
    </row>
    <row r="3054" spans="1:41" x14ac:dyDescent="0.25">
      <c r="A3054" s="220" t="s">
        <v>4779</v>
      </c>
      <c r="B3054" s="220" t="s">
        <v>295</v>
      </c>
      <c r="C3054" s="220" t="s">
        <v>4779</v>
      </c>
      <c r="D3054" s="221" t="b">
        <v>0</v>
      </c>
      <c r="E3054" s="220" t="s">
        <v>4818</v>
      </c>
      <c r="F3054" s="220" t="s">
        <v>4806</v>
      </c>
      <c r="G3054" s="220" t="s">
        <v>4807</v>
      </c>
      <c r="H3054" s="220" t="s">
        <v>351</v>
      </c>
      <c r="I3054" s="220" t="s">
        <v>3815</v>
      </c>
      <c r="J3054" s="220" t="s">
        <v>2854</v>
      </c>
      <c r="K3054" s="220" t="s">
        <v>4268</v>
      </c>
      <c r="L3054" s="220" t="s">
        <v>521</v>
      </c>
      <c r="M3054" s="220" t="s">
        <v>4808</v>
      </c>
      <c r="N3054" s="220" t="s">
        <v>295</v>
      </c>
      <c r="O3054" s="220" t="s">
        <v>263</v>
      </c>
      <c r="Q3054" s="220" t="s">
        <v>4910</v>
      </c>
      <c r="R3054" s="220" t="s">
        <v>295</v>
      </c>
      <c r="S3054" s="221" t="b">
        <v>0</v>
      </c>
      <c r="V3054" s="222">
        <v>43689</v>
      </c>
      <c r="W3054" s="220" t="s">
        <v>295</v>
      </c>
      <c r="X3054"/>
      <c r="Z3054" s="220" t="s">
        <v>295</v>
      </c>
      <c r="AC3054" s="220" t="s">
        <v>5488</v>
      </c>
      <c r="AD3054" s="223">
        <v>43740</v>
      </c>
      <c r="AE3054" s="220" t="s">
        <v>257</v>
      </c>
      <c r="AF3054" s="220" t="s">
        <v>5217</v>
      </c>
      <c r="AG3054" s="220" t="s">
        <v>2884</v>
      </c>
      <c r="AH3054" s="222">
        <v>43812</v>
      </c>
      <c r="AI3054" s="220" t="s">
        <v>4940</v>
      </c>
      <c r="AJ3054" s="151" t="str">
        <f t="shared" si="47"/>
        <v>FS</v>
      </c>
      <c r="AK3054" s="151" t="b">
        <f>ISNUMBER(SEARCH("IRT",Table1[[#This Row],[Current_Status]]))</f>
        <v>0</v>
      </c>
      <c r="AL3054" s="152">
        <f>YEAR(Table1[[#This Row],[Project_Initiated]])</f>
        <v>2019</v>
      </c>
      <c r="AM3054" s="87">
        <v>43815</v>
      </c>
      <c r="AN3054" s="87" t="str">
        <f>IF(AND(Table1[[#This Row],[Completed Date]]&gt;="07/01/2019"+0,Table1[[#This Row],[Completed Date]]&lt;="6/30/2020"+0),"FY 19-20",IF(AND(Table1[[#This Row],[Completed Date]]&gt;="07/01/2018"+0,Table1[[#This Row],[Completed Date]]&lt;="6/30/2019"+0),"FY 18-19",""))</f>
        <v>FY 19-20</v>
      </c>
      <c r="AO3054" s="152" t="str">
        <f>IFERROR(FIND("R",Table1[[#This Row],[FS_Priority]]),"")</f>
        <v/>
      </c>
    </row>
    <row r="3055" spans="1:41" x14ac:dyDescent="0.25">
      <c r="A3055" s="220" t="s">
        <v>4559</v>
      </c>
      <c r="B3055" s="220" t="s">
        <v>295</v>
      </c>
      <c r="C3055" s="220" t="s">
        <v>4559</v>
      </c>
      <c r="D3055" s="221" t="b">
        <v>0</v>
      </c>
      <c r="E3055" s="220" t="s">
        <v>151</v>
      </c>
      <c r="F3055" s="220" t="s">
        <v>4698</v>
      </c>
      <c r="G3055" s="220" t="s">
        <v>295</v>
      </c>
      <c r="H3055" s="220" t="s">
        <v>558</v>
      </c>
      <c r="I3055" s="220" t="s">
        <v>4699</v>
      </c>
      <c r="J3055" s="220" t="s">
        <v>2838</v>
      </c>
      <c r="K3055" s="220" t="s">
        <v>4035</v>
      </c>
      <c r="L3055" s="220" t="s">
        <v>153</v>
      </c>
      <c r="M3055" s="220" t="s">
        <v>4087</v>
      </c>
      <c r="N3055" s="220" t="s">
        <v>295</v>
      </c>
      <c r="O3055" s="220" t="s">
        <v>243</v>
      </c>
      <c r="Q3055" s="220" t="s">
        <v>302</v>
      </c>
      <c r="R3055" s="220" t="s">
        <v>295</v>
      </c>
      <c r="S3055" s="221" t="b">
        <v>0</v>
      </c>
      <c r="V3055" s="222">
        <v>43690</v>
      </c>
      <c r="W3055" s="220" t="s">
        <v>295</v>
      </c>
      <c r="X3055"/>
      <c r="Z3055" s="220" t="s">
        <v>295</v>
      </c>
      <c r="AC3055" s="220" t="s">
        <v>5155</v>
      </c>
      <c r="AE3055" s="220" t="s">
        <v>243</v>
      </c>
      <c r="AF3055" s="220" t="s">
        <v>295</v>
      </c>
      <c r="AG3055" s="220" t="s">
        <v>295</v>
      </c>
      <c r="AH3055" s="222">
        <v>43735</v>
      </c>
      <c r="AI3055" s="220" t="s">
        <v>4787</v>
      </c>
      <c r="AJ3055" s="151" t="str">
        <f t="shared" si="47"/>
        <v>FS</v>
      </c>
      <c r="AK3055" s="151" t="b">
        <f>ISNUMBER(SEARCH("IRT",Table1[[#This Row],[Current_Status]]))</f>
        <v>0</v>
      </c>
      <c r="AL3055" s="152">
        <f>YEAR(Table1[[#This Row],[Project_Initiated]])</f>
        <v>2019</v>
      </c>
      <c r="AM3055" s="87">
        <v>43815</v>
      </c>
      <c r="AN3055" s="87" t="str">
        <f>IF(AND(Table1[[#This Row],[Completed Date]]&gt;="07/01/2019"+0,Table1[[#This Row],[Completed Date]]&lt;="6/30/2020"+0),"FY 19-20",IF(AND(Table1[[#This Row],[Completed Date]]&gt;="07/01/2018"+0,Table1[[#This Row],[Completed Date]]&lt;="6/30/2019"+0),"FY 18-19",""))</f>
        <v>FY 19-20</v>
      </c>
      <c r="AO3055" s="152" t="str">
        <f>IFERROR(FIND("R",Table1[[#This Row],[FS_Priority]]),"")</f>
        <v/>
      </c>
    </row>
    <row r="3056" spans="1:41" x14ac:dyDescent="0.25">
      <c r="A3056" s="220" t="s">
        <v>4785</v>
      </c>
      <c r="B3056" s="220" t="s">
        <v>295</v>
      </c>
      <c r="C3056" s="220" t="s">
        <v>4785</v>
      </c>
      <c r="D3056" s="221" t="b">
        <v>0</v>
      </c>
      <c r="E3056" s="220" t="s">
        <v>482</v>
      </c>
      <c r="F3056" s="220" t="s">
        <v>4802</v>
      </c>
      <c r="G3056" s="220" t="s">
        <v>295</v>
      </c>
      <c r="H3056" s="220" t="s">
        <v>537</v>
      </c>
      <c r="I3056" s="220" t="s">
        <v>4803</v>
      </c>
      <c r="J3056" s="220" t="s">
        <v>2838</v>
      </c>
      <c r="K3056" s="220" t="s">
        <v>4158</v>
      </c>
      <c r="L3056" s="220" t="s">
        <v>483</v>
      </c>
      <c r="M3056" s="220" t="s">
        <v>4159</v>
      </c>
      <c r="N3056" s="220" t="s">
        <v>295</v>
      </c>
      <c r="O3056" s="220" t="s">
        <v>243</v>
      </c>
      <c r="Q3056" s="220" t="s">
        <v>320</v>
      </c>
      <c r="R3056" s="220" t="s">
        <v>295</v>
      </c>
      <c r="S3056" s="221" t="b">
        <v>0</v>
      </c>
      <c r="V3056" s="222">
        <v>43683</v>
      </c>
      <c r="W3056" s="220" t="s">
        <v>295</v>
      </c>
      <c r="X3056"/>
      <c r="Z3056" s="220" t="s">
        <v>295</v>
      </c>
      <c r="AC3056" s="220" t="s">
        <v>5155</v>
      </c>
      <c r="AE3056" s="220" t="s">
        <v>243</v>
      </c>
      <c r="AF3056" s="220" t="s">
        <v>295</v>
      </c>
      <c r="AG3056" s="220" t="s">
        <v>295</v>
      </c>
      <c r="AH3056" s="222">
        <v>43794</v>
      </c>
      <c r="AI3056" s="220" t="s">
        <v>4787</v>
      </c>
      <c r="AJ3056" s="151" t="str">
        <f t="shared" si="47"/>
        <v>FS</v>
      </c>
      <c r="AK3056" s="151" t="b">
        <f>ISNUMBER(SEARCH("IRT",Table1[[#This Row],[Current_Status]]))</f>
        <v>0</v>
      </c>
      <c r="AL3056" s="152">
        <f>YEAR(Table1[[#This Row],[Project_Initiated]])</f>
        <v>2019</v>
      </c>
      <c r="AM3056" s="87">
        <v>43815</v>
      </c>
      <c r="AN3056" s="87" t="str">
        <f>IF(AND(Table1[[#This Row],[Completed Date]]&gt;="07/01/2019"+0,Table1[[#This Row],[Completed Date]]&lt;="6/30/2020"+0),"FY 19-20",IF(AND(Table1[[#This Row],[Completed Date]]&gt;="07/01/2018"+0,Table1[[#This Row],[Completed Date]]&lt;="6/30/2019"+0),"FY 18-19",""))</f>
        <v>FY 19-20</v>
      </c>
      <c r="AO3056" s="152" t="str">
        <f>IFERROR(FIND("R",Table1[[#This Row],[FS_Priority]]),"")</f>
        <v/>
      </c>
    </row>
    <row r="3057" spans="1:41" x14ac:dyDescent="0.25">
      <c r="A3057" s="220" t="s">
        <v>4562</v>
      </c>
      <c r="B3057" s="220" t="s">
        <v>295</v>
      </c>
      <c r="C3057" s="220" t="s">
        <v>4562</v>
      </c>
      <c r="D3057" s="221" t="b">
        <v>0</v>
      </c>
      <c r="E3057" s="220" t="s">
        <v>151</v>
      </c>
      <c r="F3057" s="220" t="s">
        <v>4700</v>
      </c>
      <c r="G3057" s="220" t="s">
        <v>4974</v>
      </c>
      <c r="H3057" s="220" t="s">
        <v>546</v>
      </c>
      <c r="I3057" s="220" t="s">
        <v>4701</v>
      </c>
      <c r="J3057" s="220" t="s">
        <v>2820</v>
      </c>
      <c r="K3057" s="220" t="s">
        <v>4035</v>
      </c>
      <c r="L3057" s="220" t="s">
        <v>153</v>
      </c>
      <c r="M3057" s="220" t="s">
        <v>4702</v>
      </c>
      <c r="N3057" s="220" t="s">
        <v>295</v>
      </c>
      <c r="O3057" s="220" t="s">
        <v>263</v>
      </c>
      <c r="Q3057" s="220" t="s">
        <v>320</v>
      </c>
      <c r="R3057" s="220" t="s">
        <v>295</v>
      </c>
      <c r="S3057" s="221" t="b">
        <v>0</v>
      </c>
      <c r="V3057" s="222">
        <v>43692</v>
      </c>
      <c r="W3057" s="220" t="s">
        <v>295</v>
      </c>
      <c r="X3057"/>
      <c r="Z3057" s="220" t="s">
        <v>295</v>
      </c>
      <c r="AC3057" s="220" t="s">
        <v>5218</v>
      </c>
      <c r="AE3057" s="220" t="s">
        <v>583</v>
      </c>
      <c r="AF3057" s="220" t="s">
        <v>5219</v>
      </c>
      <c r="AG3057" s="220" t="s">
        <v>2884</v>
      </c>
      <c r="AH3057" s="167"/>
      <c r="AI3057" s="220" t="s">
        <v>4787</v>
      </c>
      <c r="AJ3057" s="151" t="str">
        <f t="shared" si="47"/>
        <v>FS</v>
      </c>
      <c r="AK3057" s="151" t="b">
        <f>ISNUMBER(SEARCH("IRT",Table1[[#This Row],[Current_Status]]))</f>
        <v>0</v>
      </c>
      <c r="AL3057" s="152">
        <f>YEAR(Table1[[#This Row],[Project_Initiated]])</f>
        <v>2019</v>
      </c>
      <c r="AM3057" s="87">
        <v>43815</v>
      </c>
      <c r="AN3057" s="87" t="str">
        <f>IF(AND(Table1[[#This Row],[Completed Date]]&gt;="07/01/2019"+0,Table1[[#This Row],[Completed Date]]&lt;="6/30/2020"+0),"FY 19-20",IF(AND(Table1[[#This Row],[Completed Date]]&gt;="07/01/2018"+0,Table1[[#This Row],[Completed Date]]&lt;="6/30/2019"+0),"FY 18-19",""))</f>
        <v/>
      </c>
      <c r="AO3057" s="152" t="str">
        <f>IFERROR(FIND("R",Table1[[#This Row],[FS_Priority]]),"")</f>
        <v/>
      </c>
    </row>
    <row r="3058" spans="1:41" x14ac:dyDescent="0.25">
      <c r="A3058" s="220" t="s">
        <v>4556</v>
      </c>
      <c r="B3058" s="220" t="s">
        <v>295</v>
      </c>
      <c r="C3058" s="220" t="s">
        <v>4556</v>
      </c>
      <c r="D3058" s="221" t="b">
        <v>0</v>
      </c>
      <c r="E3058" s="220" t="s">
        <v>141</v>
      </c>
      <c r="F3058" s="220" t="s">
        <v>4703</v>
      </c>
      <c r="G3058" s="220" t="s">
        <v>295</v>
      </c>
      <c r="H3058" s="220" t="s">
        <v>1143</v>
      </c>
      <c r="I3058" s="220" t="s">
        <v>4704</v>
      </c>
      <c r="J3058" s="220" t="s">
        <v>2838</v>
      </c>
      <c r="K3058" s="220" t="s">
        <v>3951</v>
      </c>
      <c r="L3058" s="220" t="s">
        <v>381</v>
      </c>
      <c r="M3058" s="220" t="s">
        <v>4002</v>
      </c>
      <c r="N3058" s="220" t="s">
        <v>295</v>
      </c>
      <c r="O3058" s="220" t="s">
        <v>243</v>
      </c>
      <c r="Q3058" s="220" t="s">
        <v>327</v>
      </c>
      <c r="R3058" s="220" t="s">
        <v>295</v>
      </c>
      <c r="S3058" s="221" t="b">
        <v>0</v>
      </c>
      <c r="V3058" s="222">
        <v>43692</v>
      </c>
      <c r="W3058" s="220" t="s">
        <v>295</v>
      </c>
      <c r="X3058"/>
      <c r="Z3058" s="220" t="s">
        <v>295</v>
      </c>
      <c r="AC3058" s="220" t="s">
        <v>5155</v>
      </c>
      <c r="AE3058" s="220" t="s">
        <v>243</v>
      </c>
      <c r="AF3058" s="220" t="s">
        <v>295</v>
      </c>
      <c r="AG3058" s="220" t="s">
        <v>295</v>
      </c>
      <c r="AH3058" s="222">
        <v>43795</v>
      </c>
      <c r="AI3058" s="220" t="s">
        <v>4787</v>
      </c>
      <c r="AJ3058" s="151" t="str">
        <f t="shared" si="47"/>
        <v>FS</v>
      </c>
      <c r="AK3058" s="151" t="b">
        <f>ISNUMBER(SEARCH("IRT",Table1[[#This Row],[Current_Status]]))</f>
        <v>0</v>
      </c>
      <c r="AL3058" s="152">
        <f>YEAR(Table1[[#This Row],[Project_Initiated]])</f>
        <v>2019</v>
      </c>
      <c r="AM3058" s="87">
        <v>43815</v>
      </c>
      <c r="AN3058" s="87" t="str">
        <f>IF(AND(Table1[[#This Row],[Completed Date]]&gt;="07/01/2019"+0,Table1[[#This Row],[Completed Date]]&lt;="6/30/2020"+0),"FY 19-20",IF(AND(Table1[[#This Row],[Completed Date]]&gt;="07/01/2018"+0,Table1[[#This Row],[Completed Date]]&lt;="6/30/2019"+0),"FY 18-19",""))</f>
        <v>FY 19-20</v>
      </c>
      <c r="AO3058" s="152" t="str">
        <f>IFERROR(FIND("R",Table1[[#This Row],[FS_Priority]]),"")</f>
        <v/>
      </c>
    </row>
    <row r="3059" spans="1:41" x14ac:dyDescent="0.25">
      <c r="A3059" s="220" t="s">
        <v>4577</v>
      </c>
      <c r="B3059" s="220" t="s">
        <v>295</v>
      </c>
      <c r="C3059" s="220" t="s">
        <v>4577</v>
      </c>
      <c r="D3059" s="221" t="b">
        <v>0</v>
      </c>
      <c r="E3059" s="220" t="s">
        <v>4804</v>
      </c>
      <c r="F3059" s="220" t="s">
        <v>4705</v>
      </c>
      <c r="G3059" s="220" t="s">
        <v>4805</v>
      </c>
      <c r="H3059" s="220" t="s">
        <v>531</v>
      </c>
      <c r="I3059" s="220" t="s">
        <v>4706</v>
      </c>
      <c r="J3059" s="220" t="s">
        <v>2820</v>
      </c>
      <c r="K3059" s="220" t="s">
        <v>3793</v>
      </c>
      <c r="L3059" s="220" t="s">
        <v>332</v>
      </c>
      <c r="M3059" s="220" t="s">
        <v>3875</v>
      </c>
      <c r="N3059" s="220" t="s">
        <v>295</v>
      </c>
      <c r="O3059" s="220" t="s">
        <v>263</v>
      </c>
      <c r="Q3059" s="220" t="s">
        <v>302</v>
      </c>
      <c r="R3059" s="220" t="s">
        <v>295</v>
      </c>
      <c r="S3059" s="221" t="b">
        <v>0</v>
      </c>
      <c r="V3059" s="222">
        <v>43641</v>
      </c>
      <c r="W3059" s="220" t="s">
        <v>295</v>
      </c>
      <c r="X3059"/>
      <c r="Z3059" s="220" t="s">
        <v>295</v>
      </c>
      <c r="AC3059" s="220" t="s">
        <v>5220</v>
      </c>
      <c r="AE3059" s="220" t="s">
        <v>257</v>
      </c>
      <c r="AF3059" s="220" t="s">
        <v>5221</v>
      </c>
      <c r="AG3059" s="220" t="s">
        <v>2884</v>
      </c>
      <c r="AH3059" s="167"/>
      <c r="AI3059" s="220" t="s">
        <v>4787</v>
      </c>
      <c r="AJ3059" s="151" t="str">
        <f t="shared" si="47"/>
        <v>FS</v>
      </c>
      <c r="AK3059" s="151" t="b">
        <f>ISNUMBER(SEARCH("IRT",Table1[[#This Row],[Current_Status]]))</f>
        <v>0</v>
      </c>
      <c r="AL3059" s="152">
        <f>YEAR(Table1[[#This Row],[Project_Initiated]])</f>
        <v>2019</v>
      </c>
      <c r="AM3059" s="87">
        <v>43815</v>
      </c>
      <c r="AN3059" s="87" t="str">
        <f>IF(AND(Table1[[#This Row],[Completed Date]]&gt;="07/01/2019"+0,Table1[[#This Row],[Completed Date]]&lt;="6/30/2020"+0),"FY 19-20",IF(AND(Table1[[#This Row],[Completed Date]]&gt;="07/01/2018"+0,Table1[[#This Row],[Completed Date]]&lt;="6/30/2019"+0),"FY 18-19",""))</f>
        <v/>
      </c>
      <c r="AO3059" s="152" t="str">
        <f>IFERROR(FIND("R",Table1[[#This Row],[FS_Priority]]),"")</f>
        <v/>
      </c>
    </row>
    <row r="3060" spans="1:41" x14ac:dyDescent="0.25">
      <c r="A3060" s="220" t="s">
        <v>4576</v>
      </c>
      <c r="B3060" s="220" t="s">
        <v>295</v>
      </c>
      <c r="C3060" s="220" t="s">
        <v>4576</v>
      </c>
      <c r="D3060" s="221" t="b">
        <v>0</v>
      </c>
      <c r="E3060" s="220" t="s">
        <v>267</v>
      </c>
      <c r="F3060" s="220" t="s">
        <v>4707</v>
      </c>
      <c r="G3060" s="220" t="s">
        <v>295</v>
      </c>
      <c r="H3060" s="220" t="s">
        <v>4708</v>
      </c>
      <c r="I3060" s="220" t="s">
        <v>4677</v>
      </c>
      <c r="J3060" s="220" t="s">
        <v>2838</v>
      </c>
      <c r="K3060" s="220" t="s">
        <v>37</v>
      </c>
      <c r="L3060" s="220" t="s">
        <v>478</v>
      </c>
      <c r="M3060" s="220" t="s">
        <v>4709</v>
      </c>
      <c r="N3060" s="220" t="s">
        <v>295</v>
      </c>
      <c r="O3060" s="220" t="s">
        <v>243</v>
      </c>
      <c r="Q3060" s="220" t="s">
        <v>4598</v>
      </c>
      <c r="R3060" s="220" t="s">
        <v>295</v>
      </c>
      <c r="S3060" s="221" t="b">
        <v>0</v>
      </c>
      <c r="V3060" s="222">
        <v>43696</v>
      </c>
      <c r="W3060" s="220" t="s">
        <v>295</v>
      </c>
      <c r="X3060"/>
      <c r="Z3060" s="220" t="s">
        <v>295</v>
      </c>
      <c r="AC3060" s="220" t="s">
        <v>295</v>
      </c>
      <c r="AE3060" s="220" t="s">
        <v>243</v>
      </c>
      <c r="AF3060" s="220" t="s">
        <v>295</v>
      </c>
      <c r="AG3060" s="220" t="s">
        <v>295</v>
      </c>
      <c r="AH3060" s="222">
        <v>43724</v>
      </c>
      <c r="AI3060" s="220" t="s">
        <v>4787</v>
      </c>
      <c r="AJ3060" s="151" t="str">
        <f t="shared" si="47"/>
        <v>FS</v>
      </c>
      <c r="AK3060" s="151" t="b">
        <f>ISNUMBER(SEARCH("IRT",Table1[[#This Row],[Current_Status]]))</f>
        <v>0</v>
      </c>
      <c r="AL3060" s="152">
        <f>YEAR(Table1[[#This Row],[Project_Initiated]])</f>
        <v>2019</v>
      </c>
      <c r="AM3060" s="87">
        <v>43815</v>
      </c>
      <c r="AN3060" s="87" t="str">
        <f>IF(AND(Table1[[#This Row],[Completed Date]]&gt;="07/01/2019"+0,Table1[[#This Row],[Completed Date]]&lt;="6/30/2020"+0),"FY 19-20",IF(AND(Table1[[#This Row],[Completed Date]]&gt;="07/01/2018"+0,Table1[[#This Row],[Completed Date]]&lt;="6/30/2019"+0),"FY 18-19",""))</f>
        <v>FY 19-20</v>
      </c>
      <c r="AO3060" s="152" t="str">
        <f>IFERROR(FIND("R",Table1[[#This Row],[FS_Priority]]),"")</f>
        <v/>
      </c>
    </row>
    <row r="3061" spans="1:41" x14ac:dyDescent="0.25">
      <c r="A3061" s="220" t="s">
        <v>4572</v>
      </c>
      <c r="B3061" s="220" t="s">
        <v>295</v>
      </c>
      <c r="C3061" s="220" t="s">
        <v>4572</v>
      </c>
      <c r="D3061" s="221" t="b">
        <v>0</v>
      </c>
      <c r="E3061" s="220" t="s">
        <v>151</v>
      </c>
      <c r="F3061" s="220" t="s">
        <v>4710</v>
      </c>
      <c r="G3061" s="220" t="s">
        <v>295</v>
      </c>
      <c r="H3061" s="220" t="s">
        <v>3873</v>
      </c>
      <c r="I3061" s="220" t="s">
        <v>4711</v>
      </c>
      <c r="J3061" s="220" t="s">
        <v>2854</v>
      </c>
      <c r="K3061" s="220" t="s">
        <v>4035</v>
      </c>
      <c r="L3061" s="220" t="s">
        <v>153</v>
      </c>
      <c r="M3061" s="220" t="s">
        <v>4063</v>
      </c>
      <c r="N3061" s="220" t="s">
        <v>295</v>
      </c>
      <c r="O3061" s="220" t="s">
        <v>263</v>
      </c>
      <c r="Q3061" s="220" t="s">
        <v>3742</v>
      </c>
      <c r="R3061" s="220" t="s">
        <v>295</v>
      </c>
      <c r="S3061" s="221" t="b">
        <v>0</v>
      </c>
      <c r="V3061" s="222">
        <v>43696</v>
      </c>
      <c r="W3061" s="220" t="s">
        <v>295</v>
      </c>
      <c r="X3061"/>
      <c r="Z3061" s="220" t="s">
        <v>295</v>
      </c>
      <c r="AC3061" s="220" t="s">
        <v>4834</v>
      </c>
      <c r="AD3061" s="223">
        <v>43718</v>
      </c>
      <c r="AE3061" s="220" t="s">
        <v>257</v>
      </c>
      <c r="AF3061" s="220" t="s">
        <v>5222</v>
      </c>
      <c r="AG3061" s="220" t="s">
        <v>2884</v>
      </c>
      <c r="AH3061" s="222">
        <v>43734</v>
      </c>
      <c r="AI3061" s="220" t="s">
        <v>4787</v>
      </c>
      <c r="AJ3061" s="151" t="str">
        <f t="shared" si="47"/>
        <v>FS</v>
      </c>
      <c r="AK3061" s="151" t="b">
        <f>ISNUMBER(SEARCH("IRT",Table1[[#This Row],[Current_Status]]))</f>
        <v>0</v>
      </c>
      <c r="AL3061" s="152">
        <f>YEAR(Table1[[#This Row],[Project_Initiated]])</f>
        <v>2019</v>
      </c>
      <c r="AM3061" s="87">
        <v>43815</v>
      </c>
      <c r="AN3061" s="87" t="str">
        <f>IF(AND(Table1[[#This Row],[Completed Date]]&gt;="07/01/2019"+0,Table1[[#This Row],[Completed Date]]&lt;="6/30/2020"+0),"FY 19-20",IF(AND(Table1[[#This Row],[Completed Date]]&gt;="07/01/2018"+0,Table1[[#This Row],[Completed Date]]&lt;="6/30/2019"+0),"FY 18-19",""))</f>
        <v>FY 19-20</v>
      </c>
      <c r="AO3061" s="152">
        <f>IFERROR(FIND("R",Table1[[#This Row],[FS_Priority]]),"")</f>
        <v>1</v>
      </c>
    </row>
    <row r="3062" spans="1:41" x14ac:dyDescent="0.25">
      <c r="A3062" s="220" t="s">
        <v>4553</v>
      </c>
      <c r="B3062" s="220" t="s">
        <v>295</v>
      </c>
      <c r="C3062" s="220" t="s">
        <v>4553</v>
      </c>
      <c r="D3062" s="221" t="b">
        <v>0</v>
      </c>
      <c r="E3062" s="220" t="s">
        <v>141</v>
      </c>
      <c r="F3062" s="220" t="s">
        <v>4712</v>
      </c>
      <c r="G3062" s="220" t="s">
        <v>295</v>
      </c>
      <c r="H3062" s="220" t="s">
        <v>548</v>
      </c>
      <c r="I3062" s="220" t="s">
        <v>201</v>
      </c>
      <c r="J3062" s="220" t="s">
        <v>2838</v>
      </c>
      <c r="K3062" s="220" t="s">
        <v>3951</v>
      </c>
      <c r="L3062" s="220" t="s">
        <v>381</v>
      </c>
      <c r="M3062" s="220" t="s">
        <v>4713</v>
      </c>
      <c r="N3062" s="220" t="s">
        <v>295</v>
      </c>
      <c r="O3062" s="220" t="s">
        <v>243</v>
      </c>
      <c r="Q3062" s="220" t="s">
        <v>323</v>
      </c>
      <c r="R3062" s="220" t="s">
        <v>295</v>
      </c>
      <c r="S3062" s="221" t="b">
        <v>0</v>
      </c>
      <c r="V3062" s="222">
        <v>43697</v>
      </c>
      <c r="W3062" s="220" t="s">
        <v>295</v>
      </c>
      <c r="X3062"/>
      <c r="Z3062" s="220" t="s">
        <v>295</v>
      </c>
      <c r="AC3062" s="220" t="s">
        <v>5155</v>
      </c>
      <c r="AE3062" s="220" t="s">
        <v>243</v>
      </c>
      <c r="AF3062" s="220" t="s">
        <v>295</v>
      </c>
      <c r="AG3062" s="220" t="s">
        <v>295</v>
      </c>
      <c r="AH3062" s="222">
        <v>43742</v>
      </c>
      <c r="AI3062" s="220" t="s">
        <v>4787</v>
      </c>
      <c r="AJ3062" s="151" t="str">
        <f t="shared" si="47"/>
        <v>FS</v>
      </c>
      <c r="AK3062" s="151" t="b">
        <f>ISNUMBER(SEARCH("IRT",Table1[[#This Row],[Current_Status]]))</f>
        <v>0</v>
      </c>
      <c r="AL3062" s="152">
        <f>YEAR(Table1[[#This Row],[Project_Initiated]])</f>
        <v>2019</v>
      </c>
      <c r="AM3062" s="87">
        <v>43815</v>
      </c>
      <c r="AN3062" s="87" t="str">
        <f>IF(AND(Table1[[#This Row],[Completed Date]]&gt;="07/01/2019"+0,Table1[[#This Row],[Completed Date]]&lt;="6/30/2020"+0),"FY 19-20",IF(AND(Table1[[#This Row],[Completed Date]]&gt;="07/01/2018"+0,Table1[[#This Row],[Completed Date]]&lt;="6/30/2019"+0),"FY 18-19",""))</f>
        <v>FY 19-20</v>
      </c>
      <c r="AO3062" s="152" t="str">
        <f>IFERROR(FIND("R",Table1[[#This Row],[FS_Priority]]),"")</f>
        <v/>
      </c>
    </row>
    <row r="3063" spans="1:41" x14ac:dyDescent="0.25">
      <c r="A3063" s="220" t="s">
        <v>4532</v>
      </c>
      <c r="B3063" s="220" t="s">
        <v>295</v>
      </c>
      <c r="C3063" s="220" t="s">
        <v>4532</v>
      </c>
      <c r="D3063" s="221" t="b">
        <v>0</v>
      </c>
      <c r="E3063" s="220" t="s">
        <v>21</v>
      </c>
      <c r="F3063" s="220" t="s">
        <v>4714</v>
      </c>
      <c r="G3063" s="220" t="s">
        <v>295</v>
      </c>
      <c r="H3063" s="220" t="s">
        <v>407</v>
      </c>
      <c r="I3063" s="220" t="s">
        <v>4715</v>
      </c>
      <c r="J3063" s="220" t="s">
        <v>2854</v>
      </c>
      <c r="K3063" s="220" t="s">
        <v>3774</v>
      </c>
      <c r="L3063" s="220" t="s">
        <v>4821</v>
      </c>
      <c r="M3063" s="220" t="s">
        <v>3775</v>
      </c>
      <c r="N3063" s="220" t="s">
        <v>295</v>
      </c>
      <c r="O3063" s="220" t="s">
        <v>263</v>
      </c>
      <c r="Q3063" s="220" t="s">
        <v>3586</v>
      </c>
      <c r="R3063" s="220" t="s">
        <v>295</v>
      </c>
      <c r="S3063" s="221" t="b">
        <v>0</v>
      </c>
      <c r="V3063" s="222">
        <v>43697</v>
      </c>
      <c r="W3063" s="220" t="s">
        <v>295</v>
      </c>
      <c r="X3063"/>
      <c r="Z3063" s="220" t="s">
        <v>295</v>
      </c>
      <c r="AC3063" s="220" t="s">
        <v>5223</v>
      </c>
      <c r="AD3063" s="223">
        <v>43742</v>
      </c>
      <c r="AE3063" s="220" t="s">
        <v>257</v>
      </c>
      <c r="AF3063" s="220" t="s">
        <v>5224</v>
      </c>
      <c r="AG3063" s="220" t="s">
        <v>2884</v>
      </c>
      <c r="AH3063" s="222">
        <v>43795</v>
      </c>
      <c r="AI3063" s="220" t="s">
        <v>4787</v>
      </c>
      <c r="AJ3063" s="151" t="str">
        <f t="shared" si="47"/>
        <v>FS</v>
      </c>
      <c r="AK3063" s="151" t="b">
        <f>ISNUMBER(SEARCH("IRT",Table1[[#This Row],[Current_Status]]))</f>
        <v>0</v>
      </c>
      <c r="AL3063" s="152">
        <f>YEAR(Table1[[#This Row],[Project_Initiated]])</f>
        <v>2019</v>
      </c>
      <c r="AM3063" s="87">
        <v>43815</v>
      </c>
      <c r="AN3063" s="87" t="str">
        <f>IF(AND(Table1[[#This Row],[Completed Date]]&gt;="07/01/2019"+0,Table1[[#This Row],[Completed Date]]&lt;="6/30/2020"+0),"FY 19-20",IF(AND(Table1[[#This Row],[Completed Date]]&gt;="07/01/2018"+0,Table1[[#This Row],[Completed Date]]&lt;="6/30/2019"+0),"FY 18-19",""))</f>
        <v>FY 19-20</v>
      </c>
      <c r="AO3063" s="152">
        <f>IFERROR(FIND("R",Table1[[#This Row],[FS_Priority]]),"")</f>
        <v>1</v>
      </c>
    </row>
    <row r="3064" spans="1:41" x14ac:dyDescent="0.25">
      <c r="A3064" s="220" t="s">
        <v>4557</v>
      </c>
      <c r="B3064" s="220" t="s">
        <v>295</v>
      </c>
      <c r="C3064" s="220" t="s">
        <v>4557</v>
      </c>
      <c r="D3064" s="221" t="b">
        <v>0</v>
      </c>
      <c r="E3064" s="220" t="s">
        <v>141</v>
      </c>
      <c r="F3064" s="220" t="s">
        <v>4716</v>
      </c>
      <c r="G3064" s="220" t="s">
        <v>295</v>
      </c>
      <c r="H3064" s="220" t="s">
        <v>256</v>
      </c>
      <c r="I3064" s="220" t="s">
        <v>4717</v>
      </c>
      <c r="J3064" s="220" t="s">
        <v>2838</v>
      </c>
      <c r="K3064" s="220" t="s">
        <v>3951</v>
      </c>
      <c r="L3064" s="220" t="s">
        <v>381</v>
      </c>
      <c r="M3064" s="220" t="s">
        <v>3971</v>
      </c>
      <c r="N3064" s="220" t="s">
        <v>295</v>
      </c>
      <c r="O3064" s="220" t="s">
        <v>243</v>
      </c>
      <c r="Q3064" s="220" t="s">
        <v>328</v>
      </c>
      <c r="R3064" s="220" t="s">
        <v>295</v>
      </c>
      <c r="S3064" s="221" t="b">
        <v>0</v>
      </c>
      <c r="V3064" s="222">
        <v>43699</v>
      </c>
      <c r="W3064" s="220" t="s">
        <v>295</v>
      </c>
      <c r="X3064"/>
      <c r="Z3064" s="220" t="s">
        <v>295</v>
      </c>
      <c r="AC3064" s="220" t="s">
        <v>5155</v>
      </c>
      <c r="AE3064" s="220" t="s">
        <v>243</v>
      </c>
      <c r="AF3064" s="220" t="s">
        <v>295</v>
      </c>
      <c r="AG3064" s="220" t="s">
        <v>295</v>
      </c>
      <c r="AH3064" s="222">
        <v>43726</v>
      </c>
      <c r="AI3064" s="220" t="s">
        <v>4787</v>
      </c>
      <c r="AJ3064" s="151" t="str">
        <f t="shared" si="47"/>
        <v>FS</v>
      </c>
      <c r="AK3064" s="151" t="b">
        <f>ISNUMBER(SEARCH("IRT",Table1[[#This Row],[Current_Status]]))</f>
        <v>0</v>
      </c>
      <c r="AL3064" s="152">
        <f>YEAR(Table1[[#This Row],[Project_Initiated]])</f>
        <v>2019</v>
      </c>
      <c r="AM3064" s="87">
        <v>43815</v>
      </c>
      <c r="AN3064" s="87" t="str">
        <f>IF(AND(Table1[[#This Row],[Completed Date]]&gt;="07/01/2019"+0,Table1[[#This Row],[Completed Date]]&lt;="6/30/2020"+0),"FY 19-20",IF(AND(Table1[[#This Row],[Completed Date]]&gt;="07/01/2018"+0,Table1[[#This Row],[Completed Date]]&lt;="6/30/2019"+0),"FY 18-19",""))</f>
        <v>FY 19-20</v>
      </c>
      <c r="AO3064" s="152" t="str">
        <f>IFERROR(FIND("R",Table1[[#This Row],[FS_Priority]]),"")</f>
        <v/>
      </c>
    </row>
    <row r="3065" spans="1:41" x14ac:dyDescent="0.25">
      <c r="A3065" s="220" t="s">
        <v>5373</v>
      </c>
      <c r="B3065" s="220" t="s">
        <v>295</v>
      </c>
      <c r="C3065" s="220" t="s">
        <v>5373</v>
      </c>
      <c r="D3065" s="221" t="b">
        <v>0</v>
      </c>
      <c r="E3065" s="220" t="s">
        <v>151</v>
      </c>
      <c r="F3065" s="220" t="s">
        <v>5374</v>
      </c>
      <c r="G3065" s="220" t="s">
        <v>295</v>
      </c>
      <c r="H3065" s="220" t="s">
        <v>525</v>
      </c>
      <c r="I3065" s="220" t="s">
        <v>4653</v>
      </c>
      <c r="J3065" s="220" t="s">
        <v>2839</v>
      </c>
      <c r="K3065" s="220" t="s">
        <v>4035</v>
      </c>
      <c r="L3065" s="220" t="s">
        <v>153</v>
      </c>
      <c r="M3065" s="220" t="s">
        <v>4642</v>
      </c>
      <c r="N3065" s="220" t="s">
        <v>295</v>
      </c>
      <c r="O3065" s="220" t="s">
        <v>243</v>
      </c>
      <c r="Q3065" s="220" t="s">
        <v>390</v>
      </c>
      <c r="R3065" s="220" t="s">
        <v>295</v>
      </c>
      <c r="S3065" s="221" t="b">
        <v>0</v>
      </c>
      <c r="V3065" s="222">
        <v>43705</v>
      </c>
      <c r="W3065" s="220" t="s">
        <v>295</v>
      </c>
      <c r="X3065"/>
      <c r="Z3065" s="220" t="s">
        <v>295</v>
      </c>
      <c r="AC3065" s="220" t="s">
        <v>295</v>
      </c>
      <c r="AE3065" s="220" t="s">
        <v>243</v>
      </c>
      <c r="AF3065" s="220" t="s">
        <v>295</v>
      </c>
      <c r="AG3065" s="220" t="s">
        <v>295</v>
      </c>
      <c r="AH3065" s="167"/>
      <c r="AI3065" s="220" t="s">
        <v>4949</v>
      </c>
      <c r="AJ3065" s="151" t="str">
        <f t="shared" si="47"/>
        <v>FS</v>
      </c>
      <c r="AK3065" s="151" t="b">
        <f>ISNUMBER(SEARCH("IRT",Table1[[#This Row],[Current_Status]]))</f>
        <v>0</v>
      </c>
      <c r="AL3065" s="152">
        <f>YEAR(Table1[[#This Row],[Project_Initiated]])</f>
        <v>2019</v>
      </c>
      <c r="AM3065" s="87">
        <v>43815</v>
      </c>
      <c r="AN3065" s="87" t="str">
        <f>IF(AND(Table1[[#This Row],[Completed Date]]&gt;="07/01/2019"+0,Table1[[#This Row],[Completed Date]]&lt;="6/30/2020"+0),"FY 19-20",IF(AND(Table1[[#This Row],[Completed Date]]&gt;="07/01/2018"+0,Table1[[#This Row],[Completed Date]]&lt;="6/30/2019"+0),"FY 18-19",""))</f>
        <v/>
      </c>
      <c r="AO3065" s="152" t="str">
        <f>IFERROR(FIND("R",Table1[[#This Row],[FS_Priority]]),"")</f>
        <v/>
      </c>
    </row>
    <row r="3066" spans="1:41" x14ac:dyDescent="0.25">
      <c r="A3066" s="220" t="s">
        <v>4534</v>
      </c>
      <c r="B3066" s="220" t="s">
        <v>295</v>
      </c>
      <c r="C3066" s="220" t="s">
        <v>4534</v>
      </c>
      <c r="D3066" s="221" t="b">
        <v>0</v>
      </c>
      <c r="E3066" s="220" t="s">
        <v>76</v>
      </c>
      <c r="F3066" s="220" t="s">
        <v>4718</v>
      </c>
      <c r="G3066" s="220" t="s">
        <v>295</v>
      </c>
      <c r="H3066" s="220" t="s">
        <v>1092</v>
      </c>
      <c r="I3066" s="220" t="s">
        <v>4719</v>
      </c>
      <c r="J3066" s="220" t="s">
        <v>2838</v>
      </c>
      <c r="K3066" s="220" t="s">
        <v>3856</v>
      </c>
      <c r="L3066" s="220" t="s">
        <v>77</v>
      </c>
      <c r="M3066" s="220" t="s">
        <v>3885</v>
      </c>
      <c r="N3066" s="220" t="s">
        <v>295</v>
      </c>
      <c r="O3066" s="220" t="s">
        <v>243</v>
      </c>
      <c r="Q3066" s="220" t="s">
        <v>302</v>
      </c>
      <c r="R3066" s="220" t="s">
        <v>295</v>
      </c>
      <c r="S3066" s="221" t="b">
        <v>0</v>
      </c>
      <c r="V3066" s="222">
        <v>43706</v>
      </c>
      <c r="W3066" s="220" t="s">
        <v>295</v>
      </c>
      <c r="X3066"/>
      <c r="Z3066" s="220" t="s">
        <v>295</v>
      </c>
      <c r="AC3066" s="220" t="s">
        <v>5155</v>
      </c>
      <c r="AE3066" s="220" t="s">
        <v>243</v>
      </c>
      <c r="AF3066" s="220" t="s">
        <v>295</v>
      </c>
      <c r="AG3066" s="220" t="s">
        <v>295</v>
      </c>
      <c r="AH3066" s="222">
        <v>43734</v>
      </c>
      <c r="AI3066" s="220" t="s">
        <v>4787</v>
      </c>
      <c r="AJ3066" s="151" t="str">
        <f t="shared" si="47"/>
        <v>FS</v>
      </c>
      <c r="AK3066" s="151" t="b">
        <f>ISNUMBER(SEARCH("IRT",Table1[[#This Row],[Current_Status]]))</f>
        <v>0</v>
      </c>
      <c r="AL3066" s="152">
        <f>YEAR(Table1[[#This Row],[Project_Initiated]])</f>
        <v>2019</v>
      </c>
      <c r="AM3066" s="87">
        <v>43815</v>
      </c>
      <c r="AN3066" s="87" t="str">
        <f>IF(AND(Table1[[#This Row],[Completed Date]]&gt;="07/01/2019"+0,Table1[[#This Row],[Completed Date]]&lt;="6/30/2020"+0),"FY 19-20",IF(AND(Table1[[#This Row],[Completed Date]]&gt;="07/01/2018"+0,Table1[[#This Row],[Completed Date]]&lt;="6/30/2019"+0),"FY 18-19",""))</f>
        <v>FY 19-20</v>
      </c>
      <c r="AO3066" s="152" t="str">
        <f>IFERROR(FIND("R",Table1[[#This Row],[FS_Priority]]),"")</f>
        <v/>
      </c>
    </row>
    <row r="3067" spans="1:41" x14ac:dyDescent="0.25">
      <c r="A3067" s="220" t="s">
        <v>5318</v>
      </c>
      <c r="B3067" s="220" t="s">
        <v>295</v>
      </c>
      <c r="C3067" s="220" t="s">
        <v>5318</v>
      </c>
      <c r="D3067" s="221" t="b">
        <v>0</v>
      </c>
      <c r="E3067" s="220" t="s">
        <v>141</v>
      </c>
      <c r="F3067" s="220" t="s">
        <v>5319</v>
      </c>
      <c r="G3067" s="220" t="s">
        <v>295</v>
      </c>
      <c r="H3067" s="220" t="s">
        <v>551</v>
      </c>
      <c r="I3067" s="220" t="s">
        <v>5320</v>
      </c>
      <c r="J3067" s="220" t="s">
        <v>2839</v>
      </c>
      <c r="K3067" s="220" t="s">
        <v>3951</v>
      </c>
      <c r="L3067" s="220" t="s">
        <v>381</v>
      </c>
      <c r="M3067" s="220" t="s">
        <v>4713</v>
      </c>
      <c r="N3067" s="220" t="s">
        <v>295</v>
      </c>
      <c r="O3067" s="220" t="s">
        <v>243</v>
      </c>
      <c r="Q3067" s="220" t="s">
        <v>323</v>
      </c>
      <c r="R3067" s="220" t="s">
        <v>295</v>
      </c>
      <c r="S3067" s="221" t="b">
        <v>0</v>
      </c>
      <c r="V3067" s="222">
        <v>43712</v>
      </c>
      <c r="W3067" s="220" t="s">
        <v>295</v>
      </c>
      <c r="X3067"/>
      <c r="Z3067" s="220" t="s">
        <v>295</v>
      </c>
      <c r="AC3067" s="220" t="s">
        <v>295</v>
      </c>
      <c r="AE3067" s="220" t="s">
        <v>243</v>
      </c>
      <c r="AF3067" s="220" t="s">
        <v>295</v>
      </c>
      <c r="AG3067" s="220" t="s">
        <v>295</v>
      </c>
      <c r="AH3067"/>
      <c r="AI3067" s="220" t="s">
        <v>4949</v>
      </c>
      <c r="AJ3067" s="151" t="str">
        <f t="shared" si="47"/>
        <v>FS</v>
      </c>
      <c r="AK3067" s="151" t="b">
        <f>ISNUMBER(SEARCH("IRT",Table1[[#This Row],[Current_Status]]))</f>
        <v>0</v>
      </c>
      <c r="AL3067" s="152">
        <f>YEAR(Table1[[#This Row],[Project_Initiated]])</f>
        <v>2019</v>
      </c>
      <c r="AM3067" s="87">
        <v>43815</v>
      </c>
      <c r="AN3067" s="87" t="str">
        <f>IF(AND(Table1[[#This Row],[Completed Date]]&gt;="07/01/2019"+0,Table1[[#This Row],[Completed Date]]&lt;="6/30/2020"+0),"FY 19-20",IF(AND(Table1[[#This Row],[Completed Date]]&gt;="07/01/2018"+0,Table1[[#This Row],[Completed Date]]&lt;="6/30/2019"+0),"FY 18-19",""))</f>
        <v/>
      </c>
      <c r="AO3067" s="152" t="str">
        <f>IFERROR(FIND("R",Table1[[#This Row],[FS_Priority]]),"")</f>
        <v/>
      </c>
    </row>
    <row r="3068" spans="1:41" x14ac:dyDescent="0.25">
      <c r="A3068" s="220" t="s">
        <v>5406</v>
      </c>
      <c r="B3068" s="220" t="s">
        <v>295</v>
      </c>
      <c r="C3068" s="220" t="s">
        <v>5406</v>
      </c>
      <c r="D3068" s="221" t="b">
        <v>0</v>
      </c>
      <c r="E3068" s="220" t="s">
        <v>151</v>
      </c>
      <c r="F3068" s="220" t="s">
        <v>5407</v>
      </c>
      <c r="G3068" s="220" t="s">
        <v>295</v>
      </c>
      <c r="H3068" s="220" t="s">
        <v>556</v>
      </c>
      <c r="I3068" s="220" t="s">
        <v>5408</v>
      </c>
      <c r="J3068" s="220" t="s">
        <v>2839</v>
      </c>
      <c r="K3068" s="220" t="s">
        <v>4035</v>
      </c>
      <c r="L3068" s="220" t="s">
        <v>153</v>
      </c>
      <c r="M3068" s="220" t="s">
        <v>4048</v>
      </c>
      <c r="N3068" s="220" t="s">
        <v>295</v>
      </c>
      <c r="O3068" s="220" t="s">
        <v>243</v>
      </c>
      <c r="Q3068" s="220" t="s">
        <v>327</v>
      </c>
      <c r="R3068" s="220" t="s">
        <v>295</v>
      </c>
      <c r="S3068" s="221" t="b">
        <v>0</v>
      </c>
      <c r="V3068" s="222">
        <v>43712</v>
      </c>
      <c r="W3068" s="220" t="s">
        <v>295</v>
      </c>
      <c r="X3068"/>
      <c r="Z3068" s="220" t="s">
        <v>295</v>
      </c>
      <c r="AC3068" s="220" t="s">
        <v>295</v>
      </c>
      <c r="AE3068" s="220" t="s">
        <v>243</v>
      </c>
      <c r="AF3068" s="220" t="s">
        <v>295</v>
      </c>
      <c r="AG3068" s="220" t="s">
        <v>295</v>
      </c>
      <c r="AH3068" s="167"/>
      <c r="AI3068" s="220" t="s">
        <v>4949</v>
      </c>
      <c r="AJ3068" s="151" t="str">
        <f t="shared" si="47"/>
        <v>FS</v>
      </c>
      <c r="AK3068" s="151" t="b">
        <f>ISNUMBER(SEARCH("IRT",Table1[[#This Row],[Current_Status]]))</f>
        <v>0</v>
      </c>
      <c r="AL3068" s="152">
        <f>YEAR(Table1[[#This Row],[Project_Initiated]])</f>
        <v>2019</v>
      </c>
      <c r="AM3068" s="87">
        <v>43815</v>
      </c>
      <c r="AN3068" s="87" t="str">
        <f>IF(AND(Table1[[#This Row],[Completed Date]]&gt;="07/01/2019"+0,Table1[[#This Row],[Completed Date]]&lt;="6/30/2020"+0),"FY 19-20",IF(AND(Table1[[#This Row],[Completed Date]]&gt;="07/01/2018"+0,Table1[[#This Row],[Completed Date]]&lt;="6/30/2019"+0),"FY 18-19",""))</f>
        <v/>
      </c>
      <c r="AO3068" s="152" t="str">
        <f>IFERROR(FIND("R",Table1[[#This Row],[FS_Priority]]),"")</f>
        <v/>
      </c>
    </row>
    <row r="3069" spans="1:41" x14ac:dyDescent="0.25">
      <c r="A3069" s="220" t="s">
        <v>4579</v>
      </c>
      <c r="B3069" s="220" t="s">
        <v>295</v>
      </c>
      <c r="C3069" s="220" t="s">
        <v>4579</v>
      </c>
      <c r="D3069" s="221" t="b">
        <v>0</v>
      </c>
      <c r="E3069" s="220" t="s">
        <v>4804</v>
      </c>
      <c r="F3069" s="220" t="s">
        <v>4720</v>
      </c>
      <c r="G3069" s="220" t="s">
        <v>295</v>
      </c>
      <c r="H3069" s="220" t="s">
        <v>4902</v>
      </c>
      <c r="I3069" s="220" t="s">
        <v>295</v>
      </c>
      <c r="J3069" s="220" t="s">
        <v>2838</v>
      </c>
      <c r="K3069" s="220" t="s">
        <v>3793</v>
      </c>
      <c r="L3069" s="220" t="s">
        <v>332</v>
      </c>
      <c r="M3069" s="220" t="s">
        <v>4721</v>
      </c>
      <c r="N3069" s="220" t="s">
        <v>295</v>
      </c>
      <c r="O3069" s="220" t="s">
        <v>619</v>
      </c>
      <c r="Q3069" s="220" t="s">
        <v>3586</v>
      </c>
      <c r="R3069" s="220" t="s">
        <v>295</v>
      </c>
      <c r="S3069" s="221" t="b">
        <v>0</v>
      </c>
      <c r="V3069" s="222">
        <v>43713</v>
      </c>
      <c r="W3069" s="220" t="s">
        <v>295</v>
      </c>
      <c r="X3069"/>
      <c r="Z3069" s="220" t="s">
        <v>295</v>
      </c>
      <c r="AC3069" s="220" t="s">
        <v>295</v>
      </c>
      <c r="AE3069" s="220" t="s">
        <v>619</v>
      </c>
      <c r="AF3069" s="220" t="s">
        <v>295</v>
      </c>
      <c r="AG3069" s="220" t="s">
        <v>295</v>
      </c>
      <c r="AH3069" s="223">
        <v>43726</v>
      </c>
      <c r="AI3069" s="220" t="s">
        <v>4787</v>
      </c>
      <c r="AJ3069" s="151" t="str">
        <f t="shared" si="47"/>
        <v>FS</v>
      </c>
      <c r="AK3069" s="151" t="b">
        <f>ISNUMBER(SEARCH("IRT",Table1[[#This Row],[Current_Status]]))</f>
        <v>0</v>
      </c>
      <c r="AL3069" s="152">
        <f>YEAR(Table1[[#This Row],[Project_Initiated]])</f>
        <v>2019</v>
      </c>
      <c r="AM3069" s="87">
        <v>43815</v>
      </c>
      <c r="AN3069" s="87" t="str">
        <f>IF(AND(Table1[[#This Row],[Completed Date]]&gt;="07/01/2019"+0,Table1[[#This Row],[Completed Date]]&lt;="6/30/2020"+0),"FY 19-20",IF(AND(Table1[[#This Row],[Completed Date]]&gt;="07/01/2018"+0,Table1[[#This Row],[Completed Date]]&lt;="6/30/2019"+0),"FY 18-19",""))</f>
        <v>FY 19-20</v>
      </c>
      <c r="AO3069" s="152">
        <f>IFERROR(FIND("R",Table1[[#This Row],[FS_Priority]]),"")</f>
        <v>1</v>
      </c>
    </row>
    <row r="3070" spans="1:41" x14ac:dyDescent="0.25">
      <c r="A3070" s="220" t="s">
        <v>4581</v>
      </c>
      <c r="B3070" s="220" t="s">
        <v>295</v>
      </c>
      <c r="C3070" s="220" t="s">
        <v>4581</v>
      </c>
      <c r="D3070" s="221" t="b">
        <v>0</v>
      </c>
      <c r="E3070" s="220" t="s">
        <v>4804</v>
      </c>
      <c r="F3070" s="220" t="s">
        <v>4722</v>
      </c>
      <c r="G3070" s="220" t="s">
        <v>295</v>
      </c>
      <c r="H3070" s="220" t="s">
        <v>4903</v>
      </c>
      <c r="I3070" s="220" t="s">
        <v>4723</v>
      </c>
      <c r="J3070" s="220" t="s">
        <v>2838</v>
      </c>
      <c r="K3070" s="220" t="s">
        <v>3793</v>
      </c>
      <c r="L3070" s="220" t="s">
        <v>332</v>
      </c>
      <c r="M3070" s="220" t="s">
        <v>4721</v>
      </c>
      <c r="N3070" s="220" t="s">
        <v>295</v>
      </c>
      <c r="O3070" s="220" t="s">
        <v>619</v>
      </c>
      <c r="Q3070" s="220" t="s">
        <v>3588</v>
      </c>
      <c r="R3070" s="220" t="s">
        <v>295</v>
      </c>
      <c r="S3070" s="221" t="b">
        <v>0</v>
      </c>
      <c r="V3070" s="222">
        <v>43713</v>
      </c>
      <c r="W3070" s="220" t="s">
        <v>295</v>
      </c>
      <c r="X3070"/>
      <c r="Z3070" s="220" t="s">
        <v>295</v>
      </c>
      <c r="AC3070" s="220" t="s">
        <v>295</v>
      </c>
      <c r="AE3070" s="220" t="s">
        <v>619</v>
      </c>
      <c r="AF3070" s="220" t="s">
        <v>295</v>
      </c>
      <c r="AG3070" s="220" t="s">
        <v>295</v>
      </c>
      <c r="AH3070" s="222">
        <v>43726</v>
      </c>
      <c r="AI3070" s="220" t="s">
        <v>4787</v>
      </c>
      <c r="AJ3070" s="151" t="str">
        <f t="shared" si="47"/>
        <v>FS</v>
      </c>
      <c r="AK3070" s="151" t="b">
        <f>ISNUMBER(SEARCH("IRT",Table1[[#This Row],[Current_Status]]))</f>
        <v>0</v>
      </c>
      <c r="AL3070" s="152">
        <f>YEAR(Table1[[#This Row],[Project_Initiated]])</f>
        <v>2019</v>
      </c>
      <c r="AM3070" s="87">
        <v>43815</v>
      </c>
      <c r="AN3070" s="87" t="str">
        <f>IF(AND(Table1[[#This Row],[Completed Date]]&gt;="07/01/2019"+0,Table1[[#This Row],[Completed Date]]&lt;="6/30/2020"+0),"FY 19-20",IF(AND(Table1[[#This Row],[Completed Date]]&gt;="07/01/2018"+0,Table1[[#This Row],[Completed Date]]&lt;="6/30/2019"+0),"FY 18-19",""))</f>
        <v>FY 19-20</v>
      </c>
      <c r="AO3070" s="152">
        <f>IFERROR(FIND("R",Table1[[#This Row],[FS_Priority]]),"")</f>
        <v>1</v>
      </c>
    </row>
    <row r="3071" spans="1:41" x14ac:dyDescent="0.25">
      <c r="A3071" s="220" t="s">
        <v>4582</v>
      </c>
      <c r="B3071" s="220" t="s">
        <v>295</v>
      </c>
      <c r="C3071" s="220" t="s">
        <v>4582</v>
      </c>
      <c r="D3071" s="221" t="b">
        <v>0</v>
      </c>
      <c r="E3071" s="220" t="s">
        <v>4804</v>
      </c>
      <c r="F3071" s="220" t="s">
        <v>4724</v>
      </c>
      <c r="G3071" s="220" t="s">
        <v>295</v>
      </c>
      <c r="H3071" s="220" t="s">
        <v>4903</v>
      </c>
      <c r="I3071" s="220" t="s">
        <v>4723</v>
      </c>
      <c r="J3071" s="220" t="s">
        <v>2838</v>
      </c>
      <c r="K3071" s="220" t="s">
        <v>3793</v>
      </c>
      <c r="L3071" s="220" t="s">
        <v>332</v>
      </c>
      <c r="M3071" s="220" t="s">
        <v>4721</v>
      </c>
      <c r="N3071" s="220" t="s">
        <v>295</v>
      </c>
      <c r="O3071" s="220" t="s">
        <v>619</v>
      </c>
      <c r="Q3071" s="220" t="s">
        <v>3742</v>
      </c>
      <c r="R3071" s="220" t="s">
        <v>295</v>
      </c>
      <c r="S3071" s="221" t="b">
        <v>0</v>
      </c>
      <c r="V3071" s="222">
        <v>43713</v>
      </c>
      <c r="W3071" s="220" t="s">
        <v>295</v>
      </c>
      <c r="X3071"/>
      <c r="Z3071" s="220" t="s">
        <v>295</v>
      </c>
      <c r="AC3071" s="220" t="s">
        <v>295</v>
      </c>
      <c r="AE3071" s="220" t="s">
        <v>619</v>
      </c>
      <c r="AF3071" s="220" t="s">
        <v>295</v>
      </c>
      <c r="AG3071" s="220" t="s">
        <v>295</v>
      </c>
      <c r="AH3071" s="222">
        <v>43726</v>
      </c>
      <c r="AI3071" s="220" t="s">
        <v>4787</v>
      </c>
      <c r="AJ3071" s="151" t="str">
        <f t="shared" si="47"/>
        <v>FS</v>
      </c>
      <c r="AK3071" s="151" t="b">
        <f>ISNUMBER(SEARCH("IRT",Table1[[#This Row],[Current_Status]]))</f>
        <v>0</v>
      </c>
      <c r="AL3071" s="152">
        <f>YEAR(Table1[[#This Row],[Project_Initiated]])</f>
        <v>2019</v>
      </c>
      <c r="AM3071" s="87">
        <v>43815</v>
      </c>
      <c r="AN3071" s="87" t="str">
        <f>IF(AND(Table1[[#This Row],[Completed Date]]&gt;="07/01/2019"+0,Table1[[#This Row],[Completed Date]]&lt;="6/30/2020"+0),"FY 19-20",IF(AND(Table1[[#This Row],[Completed Date]]&gt;="07/01/2018"+0,Table1[[#This Row],[Completed Date]]&lt;="6/30/2019"+0),"FY 18-19",""))</f>
        <v>FY 19-20</v>
      </c>
      <c r="AO3071" s="152">
        <f>IFERROR(FIND("R",Table1[[#This Row],[FS_Priority]]),"")</f>
        <v>1</v>
      </c>
    </row>
    <row r="3072" spans="1:41" x14ac:dyDescent="0.25">
      <c r="A3072" s="220" t="s">
        <v>4583</v>
      </c>
      <c r="B3072" s="220" t="s">
        <v>295</v>
      </c>
      <c r="C3072" s="220" t="s">
        <v>4583</v>
      </c>
      <c r="D3072" s="221" t="b">
        <v>0</v>
      </c>
      <c r="E3072" s="220" t="s">
        <v>4804</v>
      </c>
      <c r="F3072" s="220" t="s">
        <v>4725</v>
      </c>
      <c r="G3072" s="220" t="s">
        <v>295</v>
      </c>
      <c r="H3072" s="220" t="s">
        <v>4902</v>
      </c>
      <c r="I3072" s="220" t="s">
        <v>4726</v>
      </c>
      <c r="J3072" s="220" t="s">
        <v>2838</v>
      </c>
      <c r="K3072" s="220" t="s">
        <v>3793</v>
      </c>
      <c r="L3072" s="220" t="s">
        <v>332</v>
      </c>
      <c r="M3072" s="220" t="s">
        <v>4721</v>
      </c>
      <c r="N3072" s="220" t="s">
        <v>295</v>
      </c>
      <c r="O3072" s="220" t="s">
        <v>619</v>
      </c>
      <c r="Q3072" s="220" t="s">
        <v>3744</v>
      </c>
      <c r="R3072" s="220" t="s">
        <v>295</v>
      </c>
      <c r="S3072" s="221" t="b">
        <v>0</v>
      </c>
      <c r="V3072" s="222">
        <v>43713</v>
      </c>
      <c r="W3072" s="220" t="s">
        <v>295</v>
      </c>
      <c r="X3072"/>
      <c r="Z3072" s="220" t="s">
        <v>295</v>
      </c>
      <c r="AC3072" s="220" t="s">
        <v>295</v>
      </c>
      <c r="AD3072" s="167"/>
      <c r="AE3072" s="220" t="s">
        <v>619</v>
      </c>
      <c r="AF3072" s="220" t="s">
        <v>295</v>
      </c>
      <c r="AG3072" s="220" t="s">
        <v>295</v>
      </c>
      <c r="AH3072" s="222">
        <v>43726</v>
      </c>
      <c r="AI3072" s="220" t="s">
        <v>4787</v>
      </c>
      <c r="AJ3072" s="151" t="str">
        <f t="shared" si="47"/>
        <v>FS</v>
      </c>
      <c r="AK3072" s="151" t="b">
        <f>ISNUMBER(SEARCH("IRT",Table1[[#This Row],[Current_Status]]))</f>
        <v>0</v>
      </c>
      <c r="AL3072" s="152">
        <f>YEAR(Table1[[#This Row],[Project_Initiated]])</f>
        <v>2019</v>
      </c>
      <c r="AM3072" s="87">
        <v>43815</v>
      </c>
      <c r="AN3072" s="87" t="str">
        <f>IF(AND(Table1[[#This Row],[Completed Date]]&gt;="07/01/2019"+0,Table1[[#This Row],[Completed Date]]&lt;="6/30/2020"+0),"FY 19-20",IF(AND(Table1[[#This Row],[Completed Date]]&gt;="07/01/2018"+0,Table1[[#This Row],[Completed Date]]&lt;="6/30/2019"+0),"FY 18-19",""))</f>
        <v>FY 19-20</v>
      </c>
      <c r="AO3072" s="152">
        <f>IFERROR(FIND("R",Table1[[#This Row],[FS_Priority]]),"")</f>
        <v>1</v>
      </c>
    </row>
    <row r="3073" spans="1:41" x14ac:dyDescent="0.25">
      <c r="A3073" s="220" t="s">
        <v>4530</v>
      </c>
      <c r="B3073" s="220" t="s">
        <v>295</v>
      </c>
      <c r="C3073" s="220" t="s">
        <v>4530</v>
      </c>
      <c r="D3073" s="221" t="b">
        <v>0</v>
      </c>
      <c r="E3073" s="220" t="s">
        <v>4804</v>
      </c>
      <c r="F3073" s="220" t="s">
        <v>4727</v>
      </c>
      <c r="G3073" s="220" t="s">
        <v>295</v>
      </c>
      <c r="H3073" s="220" t="s">
        <v>4903</v>
      </c>
      <c r="I3073" s="220" t="s">
        <v>4728</v>
      </c>
      <c r="J3073" s="220" t="s">
        <v>2838</v>
      </c>
      <c r="K3073" s="220" t="s">
        <v>3793</v>
      </c>
      <c r="L3073" s="220" t="s">
        <v>332</v>
      </c>
      <c r="M3073" s="220" t="s">
        <v>4721</v>
      </c>
      <c r="N3073" s="220" t="s">
        <v>295</v>
      </c>
      <c r="O3073" s="220" t="s">
        <v>619</v>
      </c>
      <c r="Q3073" s="220" t="s">
        <v>3747</v>
      </c>
      <c r="R3073" s="220" t="s">
        <v>295</v>
      </c>
      <c r="S3073" s="221" t="b">
        <v>0</v>
      </c>
      <c r="V3073" s="222">
        <v>43713</v>
      </c>
      <c r="W3073" s="220" t="s">
        <v>295</v>
      </c>
      <c r="X3073"/>
      <c r="Z3073" s="220" t="s">
        <v>295</v>
      </c>
      <c r="AC3073" s="220" t="s">
        <v>295</v>
      </c>
      <c r="AE3073" s="220" t="s">
        <v>619</v>
      </c>
      <c r="AF3073" s="220" t="s">
        <v>295</v>
      </c>
      <c r="AG3073" s="220" t="s">
        <v>295</v>
      </c>
      <c r="AH3073" s="222">
        <v>43726</v>
      </c>
      <c r="AI3073" s="220" t="s">
        <v>4787</v>
      </c>
      <c r="AJ3073" s="151" t="str">
        <f t="shared" si="47"/>
        <v>FS</v>
      </c>
      <c r="AK3073" s="151" t="b">
        <f>ISNUMBER(SEARCH("IRT",Table1[[#This Row],[Current_Status]]))</f>
        <v>0</v>
      </c>
      <c r="AL3073" s="152">
        <f>YEAR(Table1[[#This Row],[Project_Initiated]])</f>
        <v>2019</v>
      </c>
      <c r="AM3073" s="87">
        <v>43815</v>
      </c>
      <c r="AN3073" s="87" t="str">
        <f>IF(AND(Table1[[#This Row],[Completed Date]]&gt;="07/01/2019"+0,Table1[[#This Row],[Completed Date]]&lt;="6/30/2020"+0),"FY 19-20",IF(AND(Table1[[#This Row],[Completed Date]]&gt;="07/01/2018"+0,Table1[[#This Row],[Completed Date]]&lt;="6/30/2019"+0),"FY 18-19",""))</f>
        <v>FY 19-20</v>
      </c>
      <c r="AO3073" s="152">
        <f>IFERROR(FIND("R",Table1[[#This Row],[FS_Priority]]),"")</f>
        <v>1</v>
      </c>
    </row>
    <row r="3074" spans="1:41" x14ac:dyDescent="0.25">
      <c r="A3074" s="220" t="s">
        <v>5313</v>
      </c>
      <c r="B3074" s="220" t="s">
        <v>295</v>
      </c>
      <c r="C3074" s="220" t="s">
        <v>5313</v>
      </c>
      <c r="D3074" s="221" t="b">
        <v>0</v>
      </c>
      <c r="E3074" s="220" t="s">
        <v>141</v>
      </c>
      <c r="F3074" s="220" t="s">
        <v>5314</v>
      </c>
      <c r="G3074" s="220" t="s">
        <v>295</v>
      </c>
      <c r="H3074" s="220" t="s">
        <v>548</v>
      </c>
      <c r="I3074" s="220" t="s">
        <v>5315</v>
      </c>
      <c r="J3074" s="220" t="s">
        <v>2839</v>
      </c>
      <c r="K3074" s="220" t="s">
        <v>3951</v>
      </c>
      <c r="L3074" s="220" t="s">
        <v>381</v>
      </c>
      <c r="M3074" s="220" t="s">
        <v>3986</v>
      </c>
      <c r="N3074" s="220" t="s">
        <v>295</v>
      </c>
      <c r="O3074" s="220" t="s">
        <v>243</v>
      </c>
      <c r="Q3074" s="220" t="s">
        <v>264</v>
      </c>
      <c r="R3074" s="220" t="s">
        <v>295</v>
      </c>
      <c r="S3074" s="221" t="b">
        <v>1</v>
      </c>
      <c r="V3074" s="222">
        <v>43713</v>
      </c>
      <c r="W3074" s="220" t="s">
        <v>295</v>
      </c>
      <c r="X3074"/>
      <c r="Z3074" s="220" t="s">
        <v>295</v>
      </c>
      <c r="AC3074" s="220" t="s">
        <v>295</v>
      </c>
      <c r="AD3074" s="167"/>
      <c r="AE3074" s="220" t="s">
        <v>243</v>
      </c>
      <c r="AF3074" s="220" t="s">
        <v>295</v>
      </c>
      <c r="AG3074" s="220" t="s">
        <v>295</v>
      </c>
      <c r="AH3074" s="167"/>
      <c r="AI3074" s="220" t="s">
        <v>4949</v>
      </c>
      <c r="AJ3074" s="151" t="str">
        <f t="shared" ref="AJ3074:AJ3137" si="48">IF(LEN(A3074)&gt;6,"FS","PD&amp;C")</f>
        <v>FS</v>
      </c>
      <c r="AK3074" s="151" t="b">
        <f>ISNUMBER(SEARCH("IRT",Table1[[#This Row],[Current_Status]]))</f>
        <v>0</v>
      </c>
      <c r="AL3074" s="152">
        <f>YEAR(Table1[[#This Row],[Project_Initiated]])</f>
        <v>2019</v>
      </c>
      <c r="AM3074" s="87">
        <v>43815</v>
      </c>
      <c r="AN3074" s="87" t="str">
        <f>IF(AND(Table1[[#This Row],[Completed Date]]&gt;="07/01/2019"+0,Table1[[#This Row],[Completed Date]]&lt;="6/30/2020"+0),"FY 19-20",IF(AND(Table1[[#This Row],[Completed Date]]&gt;="07/01/2018"+0,Table1[[#This Row],[Completed Date]]&lt;="6/30/2019"+0),"FY 18-19",""))</f>
        <v/>
      </c>
      <c r="AO3074" s="152" t="str">
        <f>IFERROR(FIND("R",Table1[[#This Row],[FS_Priority]]),"")</f>
        <v/>
      </c>
    </row>
    <row r="3075" spans="1:41" x14ac:dyDescent="0.25">
      <c r="A3075" s="220" t="s">
        <v>5402</v>
      </c>
      <c r="B3075" s="220" t="s">
        <v>295</v>
      </c>
      <c r="C3075" s="220" t="s">
        <v>5402</v>
      </c>
      <c r="D3075" s="221" t="b">
        <v>0</v>
      </c>
      <c r="E3075" s="220" t="s">
        <v>151</v>
      </c>
      <c r="F3075" s="220" t="s">
        <v>5403</v>
      </c>
      <c r="G3075" s="220" t="s">
        <v>295</v>
      </c>
      <c r="H3075" s="220" t="s">
        <v>3873</v>
      </c>
      <c r="I3075" s="220" t="s">
        <v>5404</v>
      </c>
      <c r="J3075" s="220" t="s">
        <v>2839</v>
      </c>
      <c r="K3075" s="220" t="s">
        <v>4035</v>
      </c>
      <c r="L3075" s="220" t="s">
        <v>153</v>
      </c>
      <c r="M3075" s="220" t="s">
        <v>4063</v>
      </c>
      <c r="N3075" s="220" t="s">
        <v>295</v>
      </c>
      <c r="O3075" s="220" t="s">
        <v>243</v>
      </c>
      <c r="Q3075" s="220" t="s">
        <v>326</v>
      </c>
      <c r="R3075" s="220" t="s">
        <v>295</v>
      </c>
      <c r="S3075" s="221" t="b">
        <v>0</v>
      </c>
      <c r="V3075" s="222">
        <v>43713</v>
      </c>
      <c r="W3075" s="220" t="s">
        <v>295</v>
      </c>
      <c r="X3075"/>
      <c r="Z3075" s="220" t="s">
        <v>295</v>
      </c>
      <c r="AC3075" s="220" t="s">
        <v>295</v>
      </c>
      <c r="AE3075" s="220" t="s">
        <v>243</v>
      </c>
      <c r="AF3075" s="220" t="s">
        <v>295</v>
      </c>
      <c r="AG3075" s="220" t="s">
        <v>295</v>
      </c>
      <c r="AH3075" s="167"/>
      <c r="AI3075" s="220" t="s">
        <v>4949</v>
      </c>
      <c r="AJ3075" s="151" t="str">
        <f t="shared" si="48"/>
        <v>FS</v>
      </c>
      <c r="AK3075" s="151" t="b">
        <f>ISNUMBER(SEARCH("IRT",Table1[[#This Row],[Current_Status]]))</f>
        <v>0</v>
      </c>
      <c r="AL3075" s="152">
        <f>YEAR(Table1[[#This Row],[Project_Initiated]])</f>
        <v>2019</v>
      </c>
      <c r="AM3075" s="87">
        <v>43815</v>
      </c>
      <c r="AN3075" s="87" t="str">
        <f>IF(AND(Table1[[#This Row],[Completed Date]]&gt;="07/01/2019"+0,Table1[[#This Row],[Completed Date]]&lt;="6/30/2020"+0),"FY 19-20",IF(AND(Table1[[#This Row],[Completed Date]]&gt;="07/01/2018"+0,Table1[[#This Row],[Completed Date]]&lt;="6/30/2019"+0),"FY 18-19",""))</f>
        <v/>
      </c>
      <c r="AO3075" s="152" t="str">
        <f>IFERROR(FIND("R",Table1[[#This Row],[FS_Priority]]),"")</f>
        <v/>
      </c>
    </row>
    <row r="3076" spans="1:41" x14ac:dyDescent="0.25">
      <c r="A3076" s="220" t="s">
        <v>5423</v>
      </c>
      <c r="B3076" s="220" t="s">
        <v>295</v>
      </c>
      <c r="C3076" s="220" t="s">
        <v>5423</v>
      </c>
      <c r="D3076" s="221" t="b">
        <v>0</v>
      </c>
      <c r="E3076" s="220" t="s">
        <v>4804</v>
      </c>
      <c r="F3076" s="220" t="s">
        <v>5424</v>
      </c>
      <c r="G3076" s="220" t="s">
        <v>295</v>
      </c>
      <c r="H3076" s="220" t="s">
        <v>5425</v>
      </c>
      <c r="I3076" s="220" t="s">
        <v>5426</v>
      </c>
      <c r="J3076" s="220" t="s">
        <v>2827</v>
      </c>
      <c r="K3076" s="220" t="s">
        <v>3793</v>
      </c>
      <c r="L3076" s="220" t="s">
        <v>332</v>
      </c>
      <c r="M3076" s="220" t="s">
        <v>4721</v>
      </c>
      <c r="N3076" s="220" t="s">
        <v>295</v>
      </c>
      <c r="O3076" s="220" t="s">
        <v>619</v>
      </c>
      <c r="Q3076" s="220" t="s">
        <v>3586</v>
      </c>
      <c r="R3076" s="220" t="s">
        <v>295</v>
      </c>
      <c r="S3076" s="221" t="b">
        <v>0</v>
      </c>
      <c r="V3076" s="222">
        <v>43721</v>
      </c>
      <c r="W3076" s="220" t="s">
        <v>295</v>
      </c>
      <c r="X3076"/>
      <c r="Z3076" s="220" t="s">
        <v>295</v>
      </c>
      <c r="AC3076" s="220" t="s">
        <v>295</v>
      </c>
      <c r="AE3076" s="220" t="s">
        <v>257</v>
      </c>
      <c r="AF3076" s="220" t="s">
        <v>295</v>
      </c>
      <c r="AG3076" s="220" t="s">
        <v>295</v>
      </c>
      <c r="AH3076" s="167"/>
      <c r="AI3076" s="220" t="s">
        <v>4949</v>
      </c>
      <c r="AJ3076" s="151" t="str">
        <f t="shared" si="48"/>
        <v>FS</v>
      </c>
      <c r="AK3076" s="151" t="b">
        <f>ISNUMBER(SEARCH("IRT",Table1[[#This Row],[Current_Status]]))</f>
        <v>0</v>
      </c>
      <c r="AL3076" s="152">
        <f>YEAR(Table1[[#This Row],[Project_Initiated]])</f>
        <v>2019</v>
      </c>
      <c r="AM3076" s="87">
        <v>43815</v>
      </c>
      <c r="AN3076" s="87" t="str">
        <f>IF(AND(Table1[[#This Row],[Completed Date]]&gt;="07/01/2019"+0,Table1[[#This Row],[Completed Date]]&lt;="6/30/2020"+0),"FY 19-20",IF(AND(Table1[[#This Row],[Completed Date]]&gt;="07/01/2018"+0,Table1[[#This Row],[Completed Date]]&lt;="6/30/2019"+0),"FY 18-19",""))</f>
        <v/>
      </c>
      <c r="AO3076" s="152">
        <f>IFERROR(FIND("R",Table1[[#This Row],[FS_Priority]]),"")</f>
        <v>1</v>
      </c>
    </row>
    <row r="3077" spans="1:41" x14ac:dyDescent="0.25">
      <c r="A3077" s="220" t="s">
        <v>5273</v>
      </c>
      <c r="B3077" s="220" t="s">
        <v>295</v>
      </c>
      <c r="C3077" s="220" t="s">
        <v>5273</v>
      </c>
      <c r="D3077" s="221" t="b">
        <v>0</v>
      </c>
      <c r="E3077" s="220" t="s">
        <v>76</v>
      </c>
      <c r="F3077" s="220" t="s">
        <v>5274</v>
      </c>
      <c r="G3077" s="220" t="s">
        <v>295</v>
      </c>
      <c r="H3077" s="220" t="s">
        <v>369</v>
      </c>
      <c r="I3077" s="220" t="s">
        <v>5275</v>
      </c>
      <c r="J3077" s="220" t="s">
        <v>2839</v>
      </c>
      <c r="K3077" s="220" t="s">
        <v>3856</v>
      </c>
      <c r="L3077" s="220" t="s">
        <v>77</v>
      </c>
      <c r="M3077" s="220" t="s">
        <v>4302</v>
      </c>
      <c r="N3077" s="220" t="s">
        <v>5276</v>
      </c>
      <c r="O3077" s="220" t="s">
        <v>243</v>
      </c>
      <c r="Q3077" s="220" t="s">
        <v>302</v>
      </c>
      <c r="R3077" s="220" t="s">
        <v>295</v>
      </c>
      <c r="S3077" s="221" t="b">
        <v>1</v>
      </c>
      <c r="V3077" s="222">
        <v>43720</v>
      </c>
      <c r="W3077" s="220" t="s">
        <v>295</v>
      </c>
      <c r="X3077"/>
      <c r="Z3077" s="220" t="s">
        <v>295</v>
      </c>
      <c r="AC3077" s="220" t="s">
        <v>295</v>
      </c>
      <c r="AE3077" s="220" t="s">
        <v>243</v>
      </c>
      <c r="AF3077" s="220" t="s">
        <v>295</v>
      </c>
      <c r="AG3077" s="220" t="s">
        <v>295</v>
      </c>
      <c r="AH3077" s="167"/>
      <c r="AI3077" s="220" t="s">
        <v>4949</v>
      </c>
      <c r="AJ3077" s="151" t="str">
        <f t="shared" si="48"/>
        <v>FS</v>
      </c>
      <c r="AK3077" s="151" t="b">
        <f>ISNUMBER(SEARCH("IRT",Table1[[#This Row],[Current_Status]]))</f>
        <v>0</v>
      </c>
      <c r="AL3077" s="152">
        <f>YEAR(Table1[[#This Row],[Project_Initiated]])</f>
        <v>2019</v>
      </c>
      <c r="AM3077" s="87">
        <v>43815</v>
      </c>
      <c r="AN3077" s="87" t="str">
        <f>IF(AND(Table1[[#This Row],[Completed Date]]&gt;="07/01/2019"+0,Table1[[#This Row],[Completed Date]]&lt;="6/30/2020"+0),"FY 19-20",IF(AND(Table1[[#This Row],[Completed Date]]&gt;="07/01/2018"+0,Table1[[#This Row],[Completed Date]]&lt;="6/30/2019"+0),"FY 18-19",""))</f>
        <v/>
      </c>
      <c r="AO3077" s="152" t="str">
        <f>IFERROR(FIND("R",Table1[[#This Row],[FS_Priority]]),"")</f>
        <v/>
      </c>
    </row>
    <row r="3078" spans="1:41" x14ac:dyDescent="0.25">
      <c r="A3078" s="220" t="s">
        <v>5269</v>
      </c>
      <c r="B3078" s="220" t="s">
        <v>295</v>
      </c>
      <c r="C3078" s="220" t="s">
        <v>5269</v>
      </c>
      <c r="D3078" s="221" t="b">
        <v>0</v>
      </c>
      <c r="E3078" s="220" t="s">
        <v>76</v>
      </c>
      <c r="F3078" s="220" t="s">
        <v>5270</v>
      </c>
      <c r="G3078" s="220" t="s">
        <v>295</v>
      </c>
      <c r="H3078" s="220" t="s">
        <v>262</v>
      </c>
      <c r="I3078" s="220" t="s">
        <v>5271</v>
      </c>
      <c r="J3078" s="220" t="s">
        <v>2827</v>
      </c>
      <c r="K3078" s="220" t="s">
        <v>3856</v>
      </c>
      <c r="L3078" s="220" t="s">
        <v>77</v>
      </c>
      <c r="M3078" s="220" t="s">
        <v>5272</v>
      </c>
      <c r="N3078" s="220" t="s">
        <v>295</v>
      </c>
      <c r="O3078" s="220" t="s">
        <v>263</v>
      </c>
      <c r="Q3078" s="220" t="s">
        <v>302</v>
      </c>
      <c r="R3078" s="220" t="s">
        <v>295</v>
      </c>
      <c r="S3078" s="221" t="b">
        <v>0</v>
      </c>
      <c r="V3078" s="222">
        <v>43727</v>
      </c>
      <c r="W3078" s="220" t="s">
        <v>295</v>
      </c>
      <c r="X3078"/>
      <c r="Z3078" s="220" t="s">
        <v>295</v>
      </c>
      <c r="AC3078" s="220" t="s">
        <v>295</v>
      </c>
      <c r="AE3078" s="220" t="s">
        <v>583</v>
      </c>
      <c r="AF3078" s="220" t="s">
        <v>295</v>
      </c>
      <c r="AG3078" s="220" t="s">
        <v>295</v>
      </c>
      <c r="AH3078" s="167"/>
      <c r="AI3078" s="220" t="s">
        <v>4949</v>
      </c>
      <c r="AJ3078" s="151" t="str">
        <f t="shared" si="48"/>
        <v>FS</v>
      </c>
      <c r="AK3078" s="151" t="b">
        <f>ISNUMBER(SEARCH("IRT",Table1[[#This Row],[Current_Status]]))</f>
        <v>0</v>
      </c>
      <c r="AL3078" s="152">
        <f>YEAR(Table1[[#This Row],[Project_Initiated]])</f>
        <v>2019</v>
      </c>
      <c r="AM3078" s="87">
        <v>43815</v>
      </c>
      <c r="AN3078" s="87" t="str">
        <f>IF(AND(Table1[[#This Row],[Completed Date]]&gt;="07/01/2019"+0,Table1[[#This Row],[Completed Date]]&lt;="6/30/2020"+0),"FY 19-20",IF(AND(Table1[[#This Row],[Completed Date]]&gt;="07/01/2018"+0,Table1[[#This Row],[Completed Date]]&lt;="6/30/2019"+0),"FY 18-19",""))</f>
        <v/>
      </c>
      <c r="AO3078" s="152" t="str">
        <f>IFERROR(FIND("R",Table1[[#This Row],[FS_Priority]]),"")</f>
        <v/>
      </c>
    </row>
    <row r="3079" spans="1:41" x14ac:dyDescent="0.25">
      <c r="A3079" s="220" t="s">
        <v>5288</v>
      </c>
      <c r="B3079" s="220" t="s">
        <v>295</v>
      </c>
      <c r="C3079" s="220" t="s">
        <v>5288</v>
      </c>
      <c r="D3079" s="221" t="b">
        <v>0</v>
      </c>
      <c r="E3079" s="220" t="s">
        <v>141</v>
      </c>
      <c r="F3079" s="220" t="s">
        <v>5289</v>
      </c>
      <c r="G3079" s="220" t="s">
        <v>295</v>
      </c>
      <c r="H3079" s="220" t="s">
        <v>549</v>
      </c>
      <c r="I3079" s="220" t="s">
        <v>5290</v>
      </c>
      <c r="J3079" s="220" t="s">
        <v>2838</v>
      </c>
      <c r="K3079" s="220" t="s">
        <v>3951</v>
      </c>
      <c r="L3079" s="220" t="s">
        <v>381</v>
      </c>
      <c r="M3079" s="220" t="s">
        <v>3957</v>
      </c>
      <c r="N3079" s="220" t="s">
        <v>295</v>
      </c>
      <c r="O3079" s="220" t="s">
        <v>243</v>
      </c>
      <c r="Q3079" s="220" t="s">
        <v>5263</v>
      </c>
      <c r="R3079" s="220" t="s">
        <v>295</v>
      </c>
      <c r="S3079" s="221" t="b">
        <v>0</v>
      </c>
      <c r="V3079" s="222">
        <v>43733</v>
      </c>
      <c r="W3079" s="220" t="s">
        <v>295</v>
      </c>
      <c r="X3079"/>
      <c r="Z3079" s="220" t="s">
        <v>295</v>
      </c>
      <c r="AC3079" s="220" t="s">
        <v>295</v>
      </c>
      <c r="AE3079" s="220" t="s">
        <v>243</v>
      </c>
      <c r="AF3079" s="220" t="s">
        <v>295</v>
      </c>
      <c r="AG3079" s="220" t="s">
        <v>295</v>
      </c>
      <c r="AH3079" s="223">
        <v>43747</v>
      </c>
      <c r="AI3079" s="220" t="s">
        <v>4949</v>
      </c>
      <c r="AJ3079" s="151" t="str">
        <f t="shared" si="48"/>
        <v>FS</v>
      </c>
      <c r="AK3079" s="151" t="b">
        <f>ISNUMBER(SEARCH("IRT",Table1[[#This Row],[Current_Status]]))</f>
        <v>0</v>
      </c>
      <c r="AL3079" s="152">
        <f>YEAR(Table1[[#This Row],[Project_Initiated]])</f>
        <v>2019</v>
      </c>
      <c r="AM3079" s="87">
        <v>43815</v>
      </c>
      <c r="AN3079" s="87" t="str">
        <f>IF(AND(Table1[[#This Row],[Completed Date]]&gt;="07/01/2019"+0,Table1[[#This Row],[Completed Date]]&lt;="6/30/2020"+0),"FY 19-20",IF(AND(Table1[[#This Row],[Completed Date]]&gt;="07/01/2018"+0,Table1[[#This Row],[Completed Date]]&lt;="6/30/2019"+0),"FY 18-19",""))</f>
        <v>FY 19-20</v>
      </c>
      <c r="AO3079" s="152" t="str">
        <f>IFERROR(FIND("R",Table1[[#This Row],[FS_Priority]]),"")</f>
        <v/>
      </c>
    </row>
    <row r="3080" spans="1:41" x14ac:dyDescent="0.25">
      <c r="A3080" s="220" t="s">
        <v>5291</v>
      </c>
      <c r="B3080" s="220" t="s">
        <v>295</v>
      </c>
      <c r="C3080" s="220" t="s">
        <v>5291</v>
      </c>
      <c r="D3080" s="221" t="b">
        <v>0</v>
      </c>
      <c r="E3080" s="220" t="s">
        <v>141</v>
      </c>
      <c r="F3080" s="220" t="s">
        <v>5292</v>
      </c>
      <c r="G3080" s="220" t="s">
        <v>295</v>
      </c>
      <c r="H3080" s="220" t="s">
        <v>549</v>
      </c>
      <c r="I3080" s="220" t="s">
        <v>4013</v>
      </c>
      <c r="J3080" s="220" t="s">
        <v>2838</v>
      </c>
      <c r="K3080" s="220" t="s">
        <v>3951</v>
      </c>
      <c r="L3080" s="220" t="s">
        <v>381</v>
      </c>
      <c r="M3080" s="220" t="s">
        <v>3957</v>
      </c>
      <c r="N3080" s="220" t="s">
        <v>295</v>
      </c>
      <c r="O3080" s="220" t="s">
        <v>243</v>
      </c>
      <c r="Q3080" s="220" t="s">
        <v>5263</v>
      </c>
      <c r="R3080" s="220" t="s">
        <v>295</v>
      </c>
      <c r="S3080" s="221" t="b">
        <v>0</v>
      </c>
      <c r="V3080" s="222">
        <v>43734</v>
      </c>
      <c r="W3080" s="220" t="s">
        <v>295</v>
      </c>
      <c r="X3080"/>
      <c r="Z3080" s="220" t="s">
        <v>295</v>
      </c>
      <c r="AC3080" s="220" t="s">
        <v>295</v>
      </c>
      <c r="AE3080" s="220" t="s">
        <v>243</v>
      </c>
      <c r="AF3080" s="220" t="s">
        <v>295</v>
      </c>
      <c r="AG3080" s="220" t="s">
        <v>295</v>
      </c>
      <c r="AH3080" s="222">
        <v>43748</v>
      </c>
      <c r="AI3080" s="220" t="s">
        <v>4949</v>
      </c>
      <c r="AJ3080" s="151" t="str">
        <f t="shared" si="48"/>
        <v>FS</v>
      </c>
      <c r="AK3080" s="151" t="b">
        <f>ISNUMBER(SEARCH("IRT",Table1[[#This Row],[Current_Status]]))</f>
        <v>0</v>
      </c>
      <c r="AL3080" s="152">
        <f>YEAR(Table1[[#This Row],[Project_Initiated]])</f>
        <v>2019</v>
      </c>
      <c r="AM3080" s="87">
        <v>43815</v>
      </c>
      <c r="AN3080" s="87" t="str">
        <f>IF(AND(Table1[[#This Row],[Completed Date]]&gt;="07/01/2019"+0,Table1[[#This Row],[Completed Date]]&lt;="6/30/2020"+0),"FY 19-20",IF(AND(Table1[[#This Row],[Completed Date]]&gt;="07/01/2018"+0,Table1[[#This Row],[Completed Date]]&lt;="6/30/2019"+0),"FY 18-19",""))</f>
        <v>FY 19-20</v>
      </c>
      <c r="AO3080" s="152" t="str">
        <f>IFERROR(FIND("R",Table1[[#This Row],[FS_Priority]]),"")</f>
        <v/>
      </c>
    </row>
    <row r="3081" spans="1:41" x14ac:dyDescent="0.25">
      <c r="A3081" s="220" t="s">
        <v>5293</v>
      </c>
      <c r="B3081" s="220" t="s">
        <v>295</v>
      </c>
      <c r="C3081" s="220" t="s">
        <v>5293</v>
      </c>
      <c r="D3081" s="221" t="b">
        <v>0</v>
      </c>
      <c r="E3081" s="220" t="s">
        <v>141</v>
      </c>
      <c r="F3081" s="220" t="s">
        <v>5294</v>
      </c>
      <c r="G3081" s="220" t="s">
        <v>295</v>
      </c>
      <c r="H3081" s="220" t="s">
        <v>549</v>
      </c>
      <c r="I3081" s="220" t="s">
        <v>5295</v>
      </c>
      <c r="J3081" s="220" t="s">
        <v>2838</v>
      </c>
      <c r="K3081" s="220" t="s">
        <v>3951</v>
      </c>
      <c r="L3081" s="220" t="s">
        <v>381</v>
      </c>
      <c r="M3081" s="220" t="s">
        <v>3957</v>
      </c>
      <c r="N3081" s="220" t="s">
        <v>295</v>
      </c>
      <c r="O3081" s="220" t="s">
        <v>243</v>
      </c>
      <c r="Q3081" s="220" t="s">
        <v>5263</v>
      </c>
      <c r="R3081" s="220" t="s">
        <v>295</v>
      </c>
      <c r="S3081" s="221" t="b">
        <v>0</v>
      </c>
      <c r="V3081" s="222">
        <v>43734</v>
      </c>
      <c r="W3081" s="220" t="s">
        <v>295</v>
      </c>
      <c r="X3081"/>
      <c r="Z3081" s="220" t="s">
        <v>295</v>
      </c>
      <c r="AC3081" s="220" t="s">
        <v>295</v>
      </c>
      <c r="AE3081" s="220" t="s">
        <v>243</v>
      </c>
      <c r="AF3081" s="220" t="s">
        <v>295</v>
      </c>
      <c r="AG3081" s="220" t="s">
        <v>295</v>
      </c>
      <c r="AH3081" s="222">
        <v>43752</v>
      </c>
      <c r="AI3081" s="220" t="s">
        <v>4949</v>
      </c>
      <c r="AJ3081" s="151" t="str">
        <f t="shared" si="48"/>
        <v>FS</v>
      </c>
      <c r="AK3081" s="151" t="b">
        <f>ISNUMBER(SEARCH("IRT",Table1[[#This Row],[Current_Status]]))</f>
        <v>0</v>
      </c>
      <c r="AL3081" s="152">
        <f>YEAR(Table1[[#This Row],[Project_Initiated]])</f>
        <v>2019</v>
      </c>
      <c r="AM3081" s="87">
        <v>43815</v>
      </c>
      <c r="AN3081" s="87" t="str">
        <f>IF(AND(Table1[[#This Row],[Completed Date]]&gt;="07/01/2019"+0,Table1[[#This Row],[Completed Date]]&lt;="6/30/2020"+0),"FY 19-20",IF(AND(Table1[[#This Row],[Completed Date]]&gt;="07/01/2018"+0,Table1[[#This Row],[Completed Date]]&lt;="6/30/2019"+0),"FY 18-19",""))</f>
        <v>FY 19-20</v>
      </c>
      <c r="AO3081" s="152" t="str">
        <f>IFERROR(FIND("R",Table1[[#This Row],[FS_Priority]]),"")</f>
        <v/>
      </c>
    </row>
    <row r="3082" spans="1:41" x14ac:dyDescent="0.25">
      <c r="A3082" s="220" t="s">
        <v>5296</v>
      </c>
      <c r="B3082" s="220" t="s">
        <v>295</v>
      </c>
      <c r="C3082" s="220" t="s">
        <v>5296</v>
      </c>
      <c r="D3082" s="221" t="b">
        <v>0</v>
      </c>
      <c r="E3082" s="220" t="s">
        <v>141</v>
      </c>
      <c r="F3082" s="220" t="s">
        <v>5297</v>
      </c>
      <c r="G3082" s="220" t="s">
        <v>295</v>
      </c>
      <c r="H3082" s="220" t="s">
        <v>549</v>
      </c>
      <c r="I3082" s="220" t="s">
        <v>5298</v>
      </c>
      <c r="J3082" s="220" t="s">
        <v>2838</v>
      </c>
      <c r="K3082" s="220" t="s">
        <v>3951</v>
      </c>
      <c r="L3082" s="220" t="s">
        <v>381</v>
      </c>
      <c r="M3082" s="220" t="s">
        <v>3957</v>
      </c>
      <c r="N3082" s="220" t="s">
        <v>295</v>
      </c>
      <c r="O3082" s="220" t="s">
        <v>243</v>
      </c>
      <c r="Q3082" s="220" t="s">
        <v>5263</v>
      </c>
      <c r="R3082" s="220" t="s">
        <v>295</v>
      </c>
      <c r="S3082" s="221" t="b">
        <v>0</v>
      </c>
      <c r="V3082" s="222">
        <v>43734</v>
      </c>
      <c r="W3082" s="220" t="s">
        <v>295</v>
      </c>
      <c r="X3082"/>
      <c r="Z3082" s="220" t="s">
        <v>295</v>
      </c>
      <c r="AC3082" s="220" t="s">
        <v>295</v>
      </c>
      <c r="AE3082" s="220" t="s">
        <v>243</v>
      </c>
      <c r="AF3082" s="220" t="s">
        <v>295</v>
      </c>
      <c r="AG3082" s="220" t="s">
        <v>295</v>
      </c>
      <c r="AH3082" s="222">
        <v>43741</v>
      </c>
      <c r="AI3082" s="220" t="s">
        <v>4949</v>
      </c>
      <c r="AJ3082" s="151" t="str">
        <f t="shared" si="48"/>
        <v>FS</v>
      </c>
      <c r="AK3082" s="151" t="b">
        <f>ISNUMBER(SEARCH("IRT",Table1[[#This Row],[Current_Status]]))</f>
        <v>0</v>
      </c>
      <c r="AL3082" s="152">
        <f>YEAR(Table1[[#This Row],[Project_Initiated]])</f>
        <v>2019</v>
      </c>
      <c r="AM3082" s="87">
        <v>43815</v>
      </c>
      <c r="AN3082" s="87" t="str">
        <f>IF(AND(Table1[[#This Row],[Completed Date]]&gt;="07/01/2019"+0,Table1[[#This Row],[Completed Date]]&lt;="6/30/2020"+0),"FY 19-20",IF(AND(Table1[[#This Row],[Completed Date]]&gt;="07/01/2018"+0,Table1[[#This Row],[Completed Date]]&lt;="6/30/2019"+0),"FY 18-19",""))</f>
        <v>FY 19-20</v>
      </c>
      <c r="AO3082" s="152" t="str">
        <f>IFERROR(FIND("R",Table1[[#This Row],[FS_Priority]]),"")</f>
        <v/>
      </c>
    </row>
    <row r="3083" spans="1:41" x14ac:dyDescent="0.25">
      <c r="A3083" s="220" t="s">
        <v>5383</v>
      </c>
      <c r="B3083" s="220" t="s">
        <v>295</v>
      </c>
      <c r="C3083" s="220" t="s">
        <v>5383</v>
      </c>
      <c r="D3083" s="221" t="b">
        <v>0</v>
      </c>
      <c r="E3083" s="220" t="s">
        <v>151</v>
      </c>
      <c r="F3083" s="220" t="s">
        <v>5384</v>
      </c>
      <c r="G3083" s="220" t="s">
        <v>5489</v>
      </c>
      <c r="H3083" s="220" t="s">
        <v>550</v>
      </c>
      <c r="I3083" s="220" t="s">
        <v>5385</v>
      </c>
      <c r="J3083" s="220" t="s">
        <v>2827</v>
      </c>
      <c r="K3083" s="220" t="s">
        <v>4035</v>
      </c>
      <c r="L3083" s="220" t="s">
        <v>153</v>
      </c>
      <c r="M3083" s="220" t="s">
        <v>4060</v>
      </c>
      <c r="N3083" s="220" t="s">
        <v>4050</v>
      </c>
      <c r="O3083" s="220" t="s">
        <v>263</v>
      </c>
      <c r="Q3083" s="220" t="s">
        <v>264</v>
      </c>
      <c r="R3083" s="220" t="s">
        <v>295</v>
      </c>
      <c r="S3083" s="221" t="b">
        <v>0</v>
      </c>
      <c r="V3083" s="222">
        <v>43734</v>
      </c>
      <c r="W3083" s="220" t="s">
        <v>295</v>
      </c>
      <c r="X3083"/>
      <c r="Z3083" s="220" t="s">
        <v>295</v>
      </c>
      <c r="AC3083" s="220" t="s">
        <v>295</v>
      </c>
      <c r="AD3083" s="167"/>
      <c r="AE3083" s="220" t="s">
        <v>583</v>
      </c>
      <c r="AF3083" s="220" t="s">
        <v>5490</v>
      </c>
      <c r="AG3083" s="220" t="s">
        <v>295</v>
      </c>
      <c r="AH3083" s="167"/>
      <c r="AI3083" s="220" t="s">
        <v>4949</v>
      </c>
      <c r="AJ3083" s="151" t="str">
        <f t="shared" si="48"/>
        <v>FS</v>
      </c>
      <c r="AK3083" s="151" t="b">
        <f>ISNUMBER(SEARCH("IRT",Table1[[#This Row],[Current_Status]]))</f>
        <v>0</v>
      </c>
      <c r="AL3083" s="152">
        <f>YEAR(Table1[[#This Row],[Project_Initiated]])</f>
        <v>2019</v>
      </c>
      <c r="AM3083" s="87">
        <v>43815</v>
      </c>
      <c r="AN3083" s="87" t="str">
        <f>IF(AND(Table1[[#This Row],[Completed Date]]&gt;="07/01/2019"+0,Table1[[#This Row],[Completed Date]]&lt;="6/30/2020"+0),"FY 19-20",IF(AND(Table1[[#This Row],[Completed Date]]&gt;="07/01/2018"+0,Table1[[#This Row],[Completed Date]]&lt;="6/30/2019"+0),"FY 18-19",""))</f>
        <v/>
      </c>
      <c r="AO3083" s="152" t="str">
        <f>IFERROR(FIND("R",Table1[[#This Row],[FS_Priority]]),"")</f>
        <v/>
      </c>
    </row>
    <row r="3084" spans="1:41" x14ac:dyDescent="0.25">
      <c r="A3084" s="220" t="s">
        <v>5310</v>
      </c>
      <c r="B3084" s="220" t="s">
        <v>295</v>
      </c>
      <c r="C3084" s="220" t="s">
        <v>5310</v>
      </c>
      <c r="D3084" s="221" t="b">
        <v>0</v>
      </c>
      <c r="E3084" s="220" t="s">
        <v>141</v>
      </c>
      <c r="F3084" s="220" t="s">
        <v>5311</v>
      </c>
      <c r="G3084" s="220" t="s">
        <v>295</v>
      </c>
      <c r="H3084" s="220" t="s">
        <v>551</v>
      </c>
      <c r="I3084" s="220" t="s">
        <v>5312</v>
      </c>
      <c r="J3084" s="220" t="s">
        <v>2839</v>
      </c>
      <c r="K3084" s="220" t="s">
        <v>3951</v>
      </c>
      <c r="L3084" s="220" t="s">
        <v>381</v>
      </c>
      <c r="M3084" s="220" t="s">
        <v>3986</v>
      </c>
      <c r="N3084" s="220" t="s">
        <v>295</v>
      </c>
      <c r="O3084" s="220" t="s">
        <v>243</v>
      </c>
      <c r="Q3084" s="220" t="s">
        <v>320</v>
      </c>
      <c r="R3084" s="220" t="s">
        <v>295</v>
      </c>
      <c r="S3084" s="221" t="b">
        <v>0</v>
      </c>
      <c r="V3084" s="222">
        <v>43733</v>
      </c>
      <c r="W3084" s="220" t="s">
        <v>295</v>
      </c>
      <c r="X3084"/>
      <c r="Z3084" s="220" t="s">
        <v>295</v>
      </c>
      <c r="AC3084" s="220" t="s">
        <v>295</v>
      </c>
      <c r="AE3084" s="220" t="s">
        <v>243</v>
      </c>
      <c r="AF3084" s="220" t="s">
        <v>295</v>
      </c>
      <c r="AG3084" s="220" t="s">
        <v>295</v>
      </c>
      <c r="AH3084" s="167"/>
      <c r="AI3084" s="220" t="s">
        <v>4949</v>
      </c>
      <c r="AJ3084" s="151" t="str">
        <f t="shared" si="48"/>
        <v>FS</v>
      </c>
      <c r="AK3084" s="151" t="b">
        <f>ISNUMBER(SEARCH("IRT",Table1[[#This Row],[Current_Status]]))</f>
        <v>0</v>
      </c>
      <c r="AL3084" s="152">
        <f>YEAR(Table1[[#This Row],[Project_Initiated]])</f>
        <v>2019</v>
      </c>
      <c r="AM3084" s="87">
        <v>43815</v>
      </c>
      <c r="AN3084" s="87" t="str">
        <f>IF(AND(Table1[[#This Row],[Completed Date]]&gt;="07/01/2019"+0,Table1[[#This Row],[Completed Date]]&lt;="6/30/2020"+0),"FY 19-20",IF(AND(Table1[[#This Row],[Completed Date]]&gt;="07/01/2018"+0,Table1[[#This Row],[Completed Date]]&lt;="6/30/2019"+0),"FY 18-19",""))</f>
        <v/>
      </c>
      <c r="AO3084" s="152" t="str">
        <f>IFERROR(FIND("R",Table1[[#This Row],[FS_Priority]]),"")</f>
        <v/>
      </c>
    </row>
    <row r="3085" spans="1:41" x14ac:dyDescent="0.25">
      <c r="A3085" s="220" t="s">
        <v>5467</v>
      </c>
      <c r="B3085" s="220" t="s">
        <v>295</v>
      </c>
      <c r="C3085" s="220" t="s">
        <v>5467</v>
      </c>
      <c r="D3085" s="221" t="b">
        <v>0</v>
      </c>
      <c r="E3085" s="220" t="s">
        <v>215</v>
      </c>
      <c r="F3085" s="220" t="s">
        <v>5468</v>
      </c>
      <c r="G3085" s="220" t="s">
        <v>295</v>
      </c>
      <c r="H3085" s="220" t="s">
        <v>541</v>
      </c>
      <c r="I3085" s="220" t="s">
        <v>4018</v>
      </c>
      <c r="J3085" s="220" t="s">
        <v>2838</v>
      </c>
      <c r="K3085" s="220" t="s">
        <v>4842</v>
      </c>
      <c r="L3085" s="220" t="s">
        <v>518</v>
      </c>
      <c r="M3085" s="220" t="s">
        <v>4264</v>
      </c>
      <c r="N3085" s="220" t="s">
        <v>295</v>
      </c>
      <c r="O3085" s="220" t="s">
        <v>243</v>
      </c>
      <c r="Q3085" s="220" t="s">
        <v>5263</v>
      </c>
      <c r="R3085" s="220" t="s">
        <v>295</v>
      </c>
      <c r="S3085" s="221" t="b">
        <v>0</v>
      </c>
      <c r="V3085" s="222">
        <v>43733</v>
      </c>
      <c r="W3085" s="220" t="s">
        <v>295</v>
      </c>
      <c r="X3085"/>
      <c r="Z3085" s="220" t="s">
        <v>295</v>
      </c>
      <c r="AC3085" s="220" t="s">
        <v>295</v>
      </c>
      <c r="AD3085" s="167"/>
      <c r="AE3085" s="220" t="s">
        <v>243</v>
      </c>
      <c r="AF3085" s="220" t="s">
        <v>295</v>
      </c>
      <c r="AG3085" s="220" t="s">
        <v>295</v>
      </c>
      <c r="AH3085" s="222">
        <v>43738</v>
      </c>
      <c r="AI3085" s="220" t="s">
        <v>4949</v>
      </c>
      <c r="AJ3085" s="151" t="str">
        <f t="shared" si="48"/>
        <v>FS</v>
      </c>
      <c r="AK3085" s="151" t="b">
        <f>ISNUMBER(SEARCH("IRT",Table1[[#This Row],[Current_Status]]))</f>
        <v>0</v>
      </c>
      <c r="AL3085" s="152">
        <f>YEAR(Table1[[#This Row],[Project_Initiated]])</f>
        <v>2019</v>
      </c>
      <c r="AM3085" s="87">
        <v>43815</v>
      </c>
      <c r="AN3085" s="87" t="str">
        <f>IF(AND(Table1[[#This Row],[Completed Date]]&gt;="07/01/2019"+0,Table1[[#This Row],[Completed Date]]&lt;="6/30/2020"+0),"FY 19-20",IF(AND(Table1[[#This Row],[Completed Date]]&gt;="07/01/2018"+0,Table1[[#This Row],[Completed Date]]&lt;="6/30/2019"+0),"FY 18-19",""))</f>
        <v>FY 19-20</v>
      </c>
      <c r="AO3085" s="152" t="str">
        <f>IFERROR(FIND("R",Table1[[#This Row],[FS_Priority]]),"")</f>
        <v/>
      </c>
    </row>
    <row r="3086" spans="1:41" x14ac:dyDescent="0.25">
      <c r="A3086" s="220" t="s">
        <v>5465</v>
      </c>
      <c r="B3086" s="220" t="s">
        <v>295</v>
      </c>
      <c r="C3086" s="220" t="s">
        <v>5465</v>
      </c>
      <c r="D3086" s="221" t="b">
        <v>0</v>
      </c>
      <c r="E3086" s="220" t="s">
        <v>215</v>
      </c>
      <c r="F3086" s="220" t="s">
        <v>5466</v>
      </c>
      <c r="G3086" s="220" t="s">
        <v>295</v>
      </c>
      <c r="H3086" s="220" t="s">
        <v>541</v>
      </c>
      <c r="I3086" s="220" t="s">
        <v>4100</v>
      </c>
      <c r="J3086" s="220" t="s">
        <v>2838</v>
      </c>
      <c r="K3086" s="220" t="s">
        <v>4842</v>
      </c>
      <c r="L3086" s="220" t="s">
        <v>518</v>
      </c>
      <c r="M3086" s="220" t="s">
        <v>4264</v>
      </c>
      <c r="N3086" s="220" t="s">
        <v>295</v>
      </c>
      <c r="O3086" s="220" t="s">
        <v>243</v>
      </c>
      <c r="Q3086" s="220" t="s">
        <v>5263</v>
      </c>
      <c r="R3086" s="220" t="s">
        <v>295</v>
      </c>
      <c r="S3086" s="221" t="b">
        <v>0</v>
      </c>
      <c r="V3086" s="222">
        <v>43733</v>
      </c>
      <c r="W3086" s="220" t="s">
        <v>295</v>
      </c>
      <c r="X3086"/>
      <c r="Z3086" s="220" t="s">
        <v>295</v>
      </c>
      <c r="AC3086" s="220" t="s">
        <v>295</v>
      </c>
      <c r="AE3086" s="220" t="s">
        <v>243</v>
      </c>
      <c r="AF3086" s="220" t="s">
        <v>295</v>
      </c>
      <c r="AG3086" s="220" t="s">
        <v>295</v>
      </c>
      <c r="AH3086" s="222">
        <v>43810</v>
      </c>
      <c r="AI3086" s="220" t="s">
        <v>4949</v>
      </c>
      <c r="AJ3086" s="151" t="str">
        <f t="shared" si="48"/>
        <v>FS</v>
      </c>
      <c r="AK3086" s="151" t="b">
        <f>ISNUMBER(SEARCH("IRT",Table1[[#This Row],[Current_Status]]))</f>
        <v>0</v>
      </c>
      <c r="AL3086" s="152">
        <f>YEAR(Table1[[#This Row],[Project_Initiated]])</f>
        <v>2019</v>
      </c>
      <c r="AM3086" s="87">
        <v>43815</v>
      </c>
      <c r="AN3086" s="87" t="str">
        <f>IF(AND(Table1[[#This Row],[Completed Date]]&gt;="07/01/2019"+0,Table1[[#This Row],[Completed Date]]&lt;="6/30/2020"+0),"FY 19-20",IF(AND(Table1[[#This Row],[Completed Date]]&gt;="07/01/2018"+0,Table1[[#This Row],[Completed Date]]&lt;="6/30/2019"+0),"FY 18-19",""))</f>
        <v>FY 19-20</v>
      </c>
      <c r="AO3086" s="152" t="str">
        <f>IFERROR(FIND("R",Table1[[#This Row],[FS_Priority]]),"")</f>
        <v/>
      </c>
    </row>
    <row r="3087" spans="1:41" x14ac:dyDescent="0.25">
      <c r="A3087" s="220" t="s">
        <v>5447</v>
      </c>
      <c r="B3087" s="220" t="s">
        <v>295</v>
      </c>
      <c r="C3087" s="220" t="s">
        <v>5447</v>
      </c>
      <c r="D3087" s="221" t="b">
        <v>0</v>
      </c>
      <c r="E3087" s="220" t="s">
        <v>526</v>
      </c>
      <c r="F3087" s="220" t="s">
        <v>5448</v>
      </c>
      <c r="G3087" s="220" t="s">
        <v>295</v>
      </c>
      <c r="H3087" s="220" t="s">
        <v>4212</v>
      </c>
      <c r="I3087" s="220" t="s">
        <v>4214</v>
      </c>
      <c r="J3087" s="220" t="s">
        <v>2839</v>
      </c>
      <c r="K3087" s="220" t="s">
        <v>4208</v>
      </c>
      <c r="L3087" s="220" t="s">
        <v>203</v>
      </c>
      <c r="M3087" s="220" t="s">
        <v>4209</v>
      </c>
      <c r="N3087" s="220" t="s">
        <v>295</v>
      </c>
      <c r="O3087" s="220" t="s">
        <v>243</v>
      </c>
      <c r="Q3087" s="220" t="s">
        <v>302</v>
      </c>
      <c r="R3087" s="220" t="s">
        <v>295</v>
      </c>
      <c r="S3087" s="221" t="b">
        <v>0</v>
      </c>
      <c r="V3087" s="222">
        <v>43738</v>
      </c>
      <c r="W3087" s="220" t="s">
        <v>295</v>
      </c>
      <c r="X3087"/>
      <c r="Z3087" s="220" t="s">
        <v>295</v>
      </c>
      <c r="AC3087" s="220" t="s">
        <v>295</v>
      </c>
      <c r="AE3087" s="220" t="s">
        <v>243</v>
      </c>
      <c r="AF3087" s="220" t="s">
        <v>295</v>
      </c>
      <c r="AG3087" s="220" t="s">
        <v>295</v>
      </c>
      <c r="AH3087" s="167"/>
      <c r="AI3087" s="220" t="s">
        <v>4949</v>
      </c>
      <c r="AJ3087" s="151" t="str">
        <f t="shared" si="48"/>
        <v>FS</v>
      </c>
      <c r="AK3087" s="151" t="b">
        <f>ISNUMBER(SEARCH("IRT",Table1[[#This Row],[Current_Status]]))</f>
        <v>0</v>
      </c>
      <c r="AL3087" s="152">
        <f>YEAR(Table1[[#This Row],[Project_Initiated]])</f>
        <v>2019</v>
      </c>
      <c r="AM3087" s="87">
        <v>43815</v>
      </c>
      <c r="AN3087" s="87" t="str">
        <f>IF(AND(Table1[[#This Row],[Completed Date]]&gt;="07/01/2019"+0,Table1[[#This Row],[Completed Date]]&lt;="6/30/2020"+0),"FY 19-20",IF(AND(Table1[[#This Row],[Completed Date]]&gt;="07/01/2018"+0,Table1[[#This Row],[Completed Date]]&lt;="6/30/2019"+0),"FY 18-19",""))</f>
        <v/>
      </c>
      <c r="AO3087" s="152" t="str">
        <f>IFERROR(FIND("R",Table1[[#This Row],[FS_Priority]]),"")</f>
        <v/>
      </c>
    </row>
    <row r="3088" spans="1:41" x14ac:dyDescent="0.25">
      <c r="A3088" s="220" t="s">
        <v>5453</v>
      </c>
      <c r="B3088" s="220" t="s">
        <v>295</v>
      </c>
      <c r="C3088" s="220" t="s">
        <v>5453</v>
      </c>
      <c r="D3088" s="221" t="b">
        <v>0</v>
      </c>
      <c r="E3088" s="220" t="s">
        <v>211</v>
      </c>
      <c r="F3088" s="220" t="s">
        <v>5454</v>
      </c>
      <c r="G3088" s="220" t="s">
        <v>295</v>
      </c>
      <c r="H3088" s="220" t="s">
        <v>535</v>
      </c>
      <c r="I3088" s="220" t="s">
        <v>5455</v>
      </c>
      <c r="J3088" s="220" t="s">
        <v>2838</v>
      </c>
      <c r="K3088" s="220" t="s">
        <v>4222</v>
      </c>
      <c r="L3088" s="220" t="s">
        <v>4866</v>
      </c>
      <c r="M3088" s="220" t="s">
        <v>4232</v>
      </c>
      <c r="N3088" s="220" t="s">
        <v>5456</v>
      </c>
      <c r="O3088" s="220" t="s">
        <v>243</v>
      </c>
      <c r="Q3088" s="220" t="s">
        <v>5263</v>
      </c>
      <c r="R3088" s="220" t="s">
        <v>295</v>
      </c>
      <c r="S3088" s="221" t="b">
        <v>0</v>
      </c>
      <c r="V3088" s="222">
        <v>43738</v>
      </c>
      <c r="W3088" s="220" t="s">
        <v>295</v>
      </c>
      <c r="X3088"/>
      <c r="Z3088" s="220" t="s">
        <v>295</v>
      </c>
      <c r="AC3088" s="220" t="s">
        <v>295</v>
      </c>
      <c r="AE3088" s="220" t="s">
        <v>243</v>
      </c>
      <c r="AF3088" s="220" t="s">
        <v>295</v>
      </c>
      <c r="AG3088" s="220" t="s">
        <v>295</v>
      </c>
      <c r="AH3088" s="222">
        <v>43741</v>
      </c>
      <c r="AI3088" s="220" t="s">
        <v>4949</v>
      </c>
      <c r="AJ3088" s="151" t="str">
        <f t="shared" si="48"/>
        <v>FS</v>
      </c>
      <c r="AK3088" s="151" t="b">
        <f>ISNUMBER(SEARCH("IRT",Table1[[#This Row],[Current_Status]]))</f>
        <v>0</v>
      </c>
      <c r="AL3088" s="152">
        <f>YEAR(Table1[[#This Row],[Project_Initiated]])</f>
        <v>2019</v>
      </c>
      <c r="AM3088" s="87">
        <v>43815</v>
      </c>
      <c r="AN3088" s="87" t="str">
        <f>IF(AND(Table1[[#This Row],[Completed Date]]&gt;="07/01/2019"+0,Table1[[#This Row],[Completed Date]]&lt;="6/30/2020"+0),"FY 19-20",IF(AND(Table1[[#This Row],[Completed Date]]&gt;="07/01/2018"+0,Table1[[#This Row],[Completed Date]]&lt;="6/30/2019"+0),"FY 18-19",""))</f>
        <v>FY 19-20</v>
      </c>
      <c r="AO3088" s="152" t="str">
        <f>IFERROR(FIND("R",Table1[[#This Row],[FS_Priority]]),"")</f>
        <v/>
      </c>
    </row>
    <row r="3089" spans="1:41" x14ac:dyDescent="0.25">
      <c r="A3089" s="220" t="s">
        <v>5409</v>
      </c>
      <c r="B3089" s="220" t="s">
        <v>295</v>
      </c>
      <c r="C3089" s="220" t="s">
        <v>5409</v>
      </c>
      <c r="D3089" s="221" t="b">
        <v>0</v>
      </c>
      <c r="E3089" s="220" t="s">
        <v>151</v>
      </c>
      <c r="F3089" s="220" t="s">
        <v>5410</v>
      </c>
      <c r="G3089" s="220" t="s">
        <v>295</v>
      </c>
      <c r="H3089" s="220" t="s">
        <v>550</v>
      </c>
      <c r="I3089" s="220" t="s">
        <v>24</v>
      </c>
      <c r="J3089" s="220" t="s">
        <v>2839</v>
      </c>
      <c r="K3089" s="220" t="s">
        <v>4035</v>
      </c>
      <c r="L3089" s="220" t="s">
        <v>153</v>
      </c>
      <c r="M3089" s="220" t="s">
        <v>4060</v>
      </c>
      <c r="N3089" s="220" t="s">
        <v>295</v>
      </c>
      <c r="O3089" s="220" t="s">
        <v>243</v>
      </c>
      <c r="Q3089" s="220" t="s">
        <v>328</v>
      </c>
      <c r="R3089" s="220" t="s">
        <v>295</v>
      </c>
      <c r="S3089" s="221" t="b">
        <v>1</v>
      </c>
      <c r="V3089" s="222">
        <v>43739</v>
      </c>
      <c r="W3089" s="220" t="s">
        <v>295</v>
      </c>
      <c r="X3089"/>
      <c r="Z3089" s="220" t="s">
        <v>295</v>
      </c>
      <c r="AC3089" s="220" t="s">
        <v>295</v>
      </c>
      <c r="AE3089" s="220" t="s">
        <v>243</v>
      </c>
      <c r="AF3089" s="220" t="s">
        <v>295</v>
      </c>
      <c r="AG3089" s="220" t="s">
        <v>295</v>
      </c>
      <c r="AH3089" s="167"/>
      <c r="AI3089" s="220" t="s">
        <v>4949</v>
      </c>
      <c r="AJ3089" s="151" t="str">
        <f t="shared" si="48"/>
        <v>FS</v>
      </c>
      <c r="AK3089" s="151" t="b">
        <f>ISNUMBER(SEARCH("IRT",Table1[[#This Row],[Current_Status]]))</f>
        <v>0</v>
      </c>
      <c r="AL3089" s="152">
        <f>YEAR(Table1[[#This Row],[Project_Initiated]])</f>
        <v>2019</v>
      </c>
      <c r="AM3089" s="87">
        <v>43815</v>
      </c>
      <c r="AN3089" s="87" t="str">
        <f>IF(AND(Table1[[#This Row],[Completed Date]]&gt;="07/01/2019"+0,Table1[[#This Row],[Completed Date]]&lt;="6/30/2020"+0),"FY 19-20",IF(AND(Table1[[#This Row],[Completed Date]]&gt;="07/01/2018"+0,Table1[[#This Row],[Completed Date]]&lt;="6/30/2019"+0),"FY 18-19",""))</f>
        <v/>
      </c>
      <c r="AO3089" s="152" t="str">
        <f>IFERROR(FIND("R",Table1[[#This Row],[FS_Priority]]),"")</f>
        <v/>
      </c>
    </row>
    <row r="3090" spans="1:41" x14ac:dyDescent="0.25">
      <c r="A3090" s="220" t="s">
        <v>5479</v>
      </c>
      <c r="B3090" s="220" t="s">
        <v>295</v>
      </c>
      <c r="C3090" s="220" t="s">
        <v>5479</v>
      </c>
      <c r="D3090" s="221" t="b">
        <v>0</v>
      </c>
      <c r="E3090" s="220" t="s">
        <v>4818</v>
      </c>
      <c r="F3090" s="220" t="s">
        <v>5480</v>
      </c>
      <c r="G3090" s="220" t="s">
        <v>295</v>
      </c>
      <c r="H3090" s="220" t="s">
        <v>545</v>
      </c>
      <c r="I3090" s="220" t="s">
        <v>3945</v>
      </c>
      <c r="J3090" s="220" t="s">
        <v>2839</v>
      </c>
      <c r="K3090" s="220" t="s">
        <v>4268</v>
      </c>
      <c r="L3090" s="220" t="s">
        <v>521</v>
      </c>
      <c r="M3090" s="220" t="s">
        <v>5481</v>
      </c>
      <c r="N3090" s="220" t="s">
        <v>5482</v>
      </c>
      <c r="O3090" s="220" t="s">
        <v>243</v>
      </c>
      <c r="Q3090" s="220" t="s">
        <v>302</v>
      </c>
      <c r="R3090" s="220" t="s">
        <v>295</v>
      </c>
      <c r="S3090" s="221" t="b">
        <v>0</v>
      </c>
      <c r="V3090" s="222">
        <v>43740</v>
      </c>
      <c r="W3090" s="220" t="s">
        <v>295</v>
      </c>
      <c r="X3090"/>
      <c r="Z3090" s="220" t="s">
        <v>295</v>
      </c>
      <c r="AC3090" s="220" t="s">
        <v>295</v>
      </c>
      <c r="AE3090" s="220" t="s">
        <v>243</v>
      </c>
      <c r="AF3090" s="220" t="s">
        <v>295</v>
      </c>
      <c r="AG3090" s="220" t="s">
        <v>295</v>
      </c>
      <c r="AH3090"/>
      <c r="AI3090" s="220" t="s">
        <v>4949</v>
      </c>
      <c r="AJ3090" s="151" t="str">
        <f t="shared" si="48"/>
        <v>FS</v>
      </c>
      <c r="AK3090" s="151" t="b">
        <f>ISNUMBER(SEARCH("IRT",Table1[[#This Row],[Current_Status]]))</f>
        <v>0</v>
      </c>
      <c r="AL3090" s="152">
        <f>YEAR(Table1[[#This Row],[Project_Initiated]])</f>
        <v>2019</v>
      </c>
      <c r="AM3090" s="87">
        <v>43815</v>
      </c>
      <c r="AN3090" s="87" t="str">
        <f>IF(AND(Table1[[#This Row],[Completed Date]]&gt;="07/01/2019"+0,Table1[[#This Row],[Completed Date]]&lt;="6/30/2020"+0),"FY 19-20",IF(AND(Table1[[#This Row],[Completed Date]]&gt;="07/01/2018"+0,Table1[[#This Row],[Completed Date]]&lt;="6/30/2019"+0),"FY 18-19",""))</f>
        <v/>
      </c>
      <c r="AO3090" s="152" t="str">
        <f>IFERROR(FIND("R",Table1[[#This Row],[FS_Priority]]),"")</f>
        <v/>
      </c>
    </row>
    <row r="3091" spans="1:41" x14ac:dyDescent="0.25">
      <c r="A3091" s="220" t="s">
        <v>5421</v>
      </c>
      <c r="B3091" s="220" t="s">
        <v>295</v>
      </c>
      <c r="C3091" s="220" t="s">
        <v>5421</v>
      </c>
      <c r="D3091" s="221" t="b">
        <v>0</v>
      </c>
      <c r="E3091" s="220" t="s">
        <v>4804</v>
      </c>
      <c r="F3091" s="220" t="s">
        <v>5422</v>
      </c>
      <c r="G3091" s="220" t="s">
        <v>295</v>
      </c>
      <c r="H3091" s="220" t="s">
        <v>553</v>
      </c>
      <c r="I3091" s="220" t="s">
        <v>295</v>
      </c>
      <c r="J3091" s="220" t="s">
        <v>2838</v>
      </c>
      <c r="K3091" s="220" t="s">
        <v>3793</v>
      </c>
      <c r="L3091" s="220" t="s">
        <v>332</v>
      </c>
      <c r="M3091" s="220" t="s">
        <v>3933</v>
      </c>
      <c r="N3091" s="220" t="s">
        <v>295</v>
      </c>
      <c r="O3091" s="220" t="s">
        <v>243</v>
      </c>
      <c r="Q3091" s="220" t="s">
        <v>5263</v>
      </c>
      <c r="R3091" s="220" t="s">
        <v>295</v>
      </c>
      <c r="S3091" s="221" t="b">
        <v>0</v>
      </c>
      <c r="V3091" s="222">
        <v>43741</v>
      </c>
      <c r="W3091" s="220" t="s">
        <v>295</v>
      </c>
      <c r="X3091"/>
      <c r="Z3091" s="220" t="s">
        <v>295</v>
      </c>
      <c r="AC3091" s="220" t="s">
        <v>295</v>
      </c>
      <c r="AE3091" s="220" t="s">
        <v>243</v>
      </c>
      <c r="AF3091" s="220" t="s">
        <v>295</v>
      </c>
      <c r="AG3091" s="220" t="s">
        <v>295</v>
      </c>
      <c r="AH3091" s="222">
        <v>43748</v>
      </c>
      <c r="AI3091" s="220" t="s">
        <v>4949</v>
      </c>
      <c r="AJ3091" s="151" t="str">
        <f t="shared" si="48"/>
        <v>FS</v>
      </c>
      <c r="AK3091" s="151" t="b">
        <f>ISNUMBER(SEARCH("IRT",Table1[[#This Row],[Current_Status]]))</f>
        <v>0</v>
      </c>
      <c r="AL3091" s="152">
        <f>YEAR(Table1[[#This Row],[Project_Initiated]])</f>
        <v>2019</v>
      </c>
      <c r="AM3091" s="87">
        <v>43815</v>
      </c>
      <c r="AN3091" s="87" t="str">
        <f>IF(AND(Table1[[#This Row],[Completed Date]]&gt;="07/01/2019"+0,Table1[[#This Row],[Completed Date]]&lt;="6/30/2020"+0),"FY 19-20",IF(AND(Table1[[#This Row],[Completed Date]]&gt;="07/01/2018"+0,Table1[[#This Row],[Completed Date]]&lt;="6/30/2019"+0),"FY 18-19",""))</f>
        <v>FY 19-20</v>
      </c>
      <c r="AO3091" s="152" t="str">
        <f>IFERROR(FIND("R",Table1[[#This Row],[FS_Priority]]),"")</f>
        <v/>
      </c>
    </row>
    <row r="3092" spans="1:41" x14ac:dyDescent="0.25">
      <c r="A3092" s="220" t="s">
        <v>5264</v>
      </c>
      <c r="B3092" s="220" t="s">
        <v>295</v>
      </c>
      <c r="C3092" s="220" t="s">
        <v>5264</v>
      </c>
      <c r="D3092" s="221" t="b">
        <v>0</v>
      </c>
      <c r="E3092" s="220" t="s">
        <v>76</v>
      </c>
      <c r="F3092" s="220" t="s">
        <v>5265</v>
      </c>
      <c r="G3092" s="220" t="s">
        <v>295</v>
      </c>
      <c r="H3092" s="220" t="s">
        <v>1092</v>
      </c>
      <c r="I3092" s="220" t="s">
        <v>3085</v>
      </c>
      <c r="J3092" s="220" t="s">
        <v>2838</v>
      </c>
      <c r="K3092" s="220" t="s">
        <v>3856</v>
      </c>
      <c r="L3092" s="220" t="s">
        <v>77</v>
      </c>
      <c r="M3092" s="220" t="s">
        <v>3872</v>
      </c>
      <c r="N3092" s="220" t="s">
        <v>295</v>
      </c>
      <c r="O3092" s="220" t="s">
        <v>243</v>
      </c>
      <c r="Q3092" s="220" t="s">
        <v>5263</v>
      </c>
      <c r="R3092" s="220" t="s">
        <v>295</v>
      </c>
      <c r="S3092" s="221" t="b">
        <v>0</v>
      </c>
      <c r="V3092" s="222">
        <v>43742</v>
      </c>
      <c r="W3092" s="220" t="s">
        <v>295</v>
      </c>
      <c r="X3092"/>
      <c r="Z3092" s="220" t="s">
        <v>295</v>
      </c>
      <c r="AC3092" s="220" t="s">
        <v>295</v>
      </c>
      <c r="AE3092" s="220" t="s">
        <v>243</v>
      </c>
      <c r="AF3092" s="220" t="s">
        <v>295</v>
      </c>
      <c r="AG3092" s="220" t="s">
        <v>295</v>
      </c>
      <c r="AH3092" s="223">
        <v>43810</v>
      </c>
      <c r="AI3092" s="220" t="s">
        <v>4949</v>
      </c>
      <c r="AJ3092" s="151" t="str">
        <f t="shared" si="48"/>
        <v>FS</v>
      </c>
      <c r="AK3092" s="151" t="b">
        <f>ISNUMBER(SEARCH("IRT",Table1[[#This Row],[Current_Status]]))</f>
        <v>0</v>
      </c>
      <c r="AL3092" s="152">
        <f>YEAR(Table1[[#This Row],[Project_Initiated]])</f>
        <v>2019</v>
      </c>
      <c r="AM3092" s="87">
        <v>43815</v>
      </c>
      <c r="AN3092" s="87" t="str">
        <f>IF(AND(Table1[[#This Row],[Completed Date]]&gt;="07/01/2019"+0,Table1[[#This Row],[Completed Date]]&lt;="6/30/2020"+0),"FY 19-20",IF(AND(Table1[[#This Row],[Completed Date]]&gt;="07/01/2018"+0,Table1[[#This Row],[Completed Date]]&lt;="6/30/2019"+0),"FY 18-19",""))</f>
        <v>FY 19-20</v>
      </c>
      <c r="AO3092" s="152" t="str">
        <f>IFERROR(FIND("R",Table1[[#This Row],[FS_Priority]]),"")</f>
        <v/>
      </c>
    </row>
    <row r="3093" spans="1:41" x14ac:dyDescent="0.25">
      <c r="A3093" s="220" t="s">
        <v>5440</v>
      </c>
      <c r="B3093" s="220" t="s">
        <v>295</v>
      </c>
      <c r="C3093" s="220" t="s">
        <v>5440</v>
      </c>
      <c r="D3093" s="221" t="b">
        <v>0</v>
      </c>
      <c r="E3093" s="220" t="s">
        <v>2977</v>
      </c>
      <c r="F3093" s="220" t="s">
        <v>5441</v>
      </c>
      <c r="G3093" s="220" t="s">
        <v>295</v>
      </c>
      <c r="H3093" s="220" t="s">
        <v>75</v>
      </c>
      <c r="I3093" s="220" t="s">
        <v>5442</v>
      </c>
      <c r="J3093" s="220" t="s">
        <v>2851</v>
      </c>
      <c r="K3093" s="220" t="s">
        <v>4158</v>
      </c>
      <c r="L3093" s="220" t="s">
        <v>2978</v>
      </c>
      <c r="M3093" s="220" t="s">
        <v>5443</v>
      </c>
      <c r="N3093" s="220" t="s">
        <v>295</v>
      </c>
      <c r="O3093" s="220" t="s">
        <v>243</v>
      </c>
      <c r="Q3093" s="220" t="s">
        <v>5263</v>
      </c>
      <c r="R3093" s="220" t="s">
        <v>295</v>
      </c>
      <c r="S3093" s="221" t="b">
        <v>0</v>
      </c>
      <c r="V3093" s="222">
        <v>43745</v>
      </c>
      <c r="W3093" s="220" t="s">
        <v>295</v>
      </c>
      <c r="X3093"/>
      <c r="Z3093" s="220" t="s">
        <v>295</v>
      </c>
      <c r="AC3093" s="220" t="s">
        <v>295</v>
      </c>
      <c r="AE3093" s="220" t="s">
        <v>243</v>
      </c>
      <c r="AF3093" s="220" t="s">
        <v>295</v>
      </c>
      <c r="AG3093" s="220" t="s">
        <v>295</v>
      </c>
      <c r="AH3093" s="222">
        <v>43752</v>
      </c>
      <c r="AI3093" s="220" t="s">
        <v>4949</v>
      </c>
      <c r="AJ3093" s="151" t="str">
        <f t="shared" si="48"/>
        <v>FS</v>
      </c>
      <c r="AK3093" s="151" t="b">
        <f>ISNUMBER(SEARCH("IRT",Table1[[#This Row],[Current_Status]]))</f>
        <v>0</v>
      </c>
      <c r="AL3093" s="152">
        <f>YEAR(Table1[[#This Row],[Project_Initiated]])</f>
        <v>2019</v>
      </c>
      <c r="AM3093" s="87">
        <v>43815</v>
      </c>
      <c r="AN3093" s="87" t="str">
        <f>IF(AND(Table1[[#This Row],[Completed Date]]&gt;="07/01/2019"+0,Table1[[#This Row],[Completed Date]]&lt;="6/30/2020"+0),"FY 19-20",IF(AND(Table1[[#This Row],[Completed Date]]&gt;="07/01/2018"+0,Table1[[#This Row],[Completed Date]]&lt;="6/30/2019"+0),"FY 18-19",""))</f>
        <v>FY 19-20</v>
      </c>
      <c r="AO3093" s="152" t="str">
        <f>IFERROR(FIND("R",Table1[[#This Row],[FS_Priority]]),"")</f>
        <v/>
      </c>
    </row>
    <row r="3094" spans="1:41" x14ac:dyDescent="0.25">
      <c r="A3094" s="220" t="s">
        <v>5266</v>
      </c>
      <c r="B3094" s="220" t="s">
        <v>295</v>
      </c>
      <c r="C3094" s="220" t="s">
        <v>5266</v>
      </c>
      <c r="D3094" s="221" t="b">
        <v>0</v>
      </c>
      <c r="E3094" s="220" t="s">
        <v>76</v>
      </c>
      <c r="F3094" s="220" t="s">
        <v>5267</v>
      </c>
      <c r="G3094" s="220" t="s">
        <v>295</v>
      </c>
      <c r="H3094" s="220" t="s">
        <v>369</v>
      </c>
      <c r="I3094" s="220" t="s">
        <v>5268</v>
      </c>
      <c r="J3094" s="220" t="s">
        <v>2838</v>
      </c>
      <c r="K3094" s="220" t="s">
        <v>3856</v>
      </c>
      <c r="L3094" s="220" t="s">
        <v>77</v>
      </c>
      <c r="M3094" s="220" t="s">
        <v>4697</v>
      </c>
      <c r="N3094" s="220" t="s">
        <v>4302</v>
      </c>
      <c r="O3094" s="220" t="s">
        <v>243</v>
      </c>
      <c r="Q3094" s="220" t="s">
        <v>5263</v>
      </c>
      <c r="R3094" s="220" t="s">
        <v>295</v>
      </c>
      <c r="S3094" s="221" t="b">
        <v>0</v>
      </c>
      <c r="V3094" s="222">
        <v>43745</v>
      </c>
      <c r="W3094" s="220" t="s">
        <v>295</v>
      </c>
      <c r="X3094"/>
      <c r="Z3094" s="220" t="s">
        <v>295</v>
      </c>
      <c r="AC3094" s="220" t="s">
        <v>295</v>
      </c>
      <c r="AD3094" s="167"/>
      <c r="AE3094" s="220" t="s">
        <v>243</v>
      </c>
      <c r="AF3094" s="220" t="s">
        <v>295</v>
      </c>
      <c r="AG3094" s="220" t="s">
        <v>295</v>
      </c>
      <c r="AH3094" s="222">
        <v>43794</v>
      </c>
      <c r="AI3094" s="220" t="s">
        <v>4949</v>
      </c>
      <c r="AJ3094" s="151" t="str">
        <f t="shared" si="48"/>
        <v>FS</v>
      </c>
      <c r="AK3094" s="151" t="b">
        <f>ISNUMBER(SEARCH("IRT",Table1[[#This Row],[Current_Status]]))</f>
        <v>0</v>
      </c>
      <c r="AL3094" s="152">
        <f>YEAR(Table1[[#This Row],[Project_Initiated]])</f>
        <v>2019</v>
      </c>
      <c r="AM3094" s="87">
        <v>43815</v>
      </c>
      <c r="AN3094" s="87" t="str">
        <f>IF(AND(Table1[[#This Row],[Completed Date]]&gt;="07/01/2019"+0,Table1[[#This Row],[Completed Date]]&lt;="6/30/2020"+0),"FY 19-20",IF(AND(Table1[[#This Row],[Completed Date]]&gt;="07/01/2018"+0,Table1[[#This Row],[Completed Date]]&lt;="6/30/2019"+0),"FY 18-19",""))</f>
        <v>FY 19-20</v>
      </c>
      <c r="AO3094" s="152" t="str">
        <f>IFERROR(FIND("R",Table1[[#This Row],[FS_Priority]]),"")</f>
        <v/>
      </c>
    </row>
    <row r="3095" spans="1:41" x14ac:dyDescent="0.25">
      <c r="A3095" s="220" t="s">
        <v>5416</v>
      </c>
      <c r="B3095" s="220" t="s">
        <v>295</v>
      </c>
      <c r="C3095" s="220" t="s">
        <v>5416</v>
      </c>
      <c r="D3095" s="221" t="b">
        <v>0</v>
      </c>
      <c r="E3095" s="220" t="s">
        <v>4804</v>
      </c>
      <c r="F3095" s="220" t="s">
        <v>5417</v>
      </c>
      <c r="G3095" s="220" t="s">
        <v>295</v>
      </c>
      <c r="H3095" s="220" t="s">
        <v>5418</v>
      </c>
      <c r="I3095" s="220" t="s">
        <v>5419</v>
      </c>
      <c r="J3095" s="220" t="s">
        <v>2854</v>
      </c>
      <c r="K3095" s="220" t="s">
        <v>3793</v>
      </c>
      <c r="L3095" s="220" t="s">
        <v>332</v>
      </c>
      <c r="M3095" s="220" t="s">
        <v>5420</v>
      </c>
      <c r="N3095" s="220" t="s">
        <v>295</v>
      </c>
      <c r="O3095" s="220" t="s">
        <v>619</v>
      </c>
      <c r="Q3095" s="220" t="s">
        <v>5263</v>
      </c>
      <c r="R3095" s="220" t="s">
        <v>295</v>
      </c>
      <c r="S3095" s="221" t="b">
        <v>0</v>
      </c>
      <c r="V3095" s="222">
        <v>43747</v>
      </c>
      <c r="W3095" s="220" t="s">
        <v>295</v>
      </c>
      <c r="X3095"/>
      <c r="Z3095" s="220" t="s">
        <v>295</v>
      </c>
      <c r="AC3095" s="220" t="s">
        <v>295</v>
      </c>
      <c r="AE3095" s="220" t="s">
        <v>257</v>
      </c>
      <c r="AF3095" s="220" t="s">
        <v>295</v>
      </c>
      <c r="AG3095" s="220" t="s">
        <v>295</v>
      </c>
      <c r="AH3095" s="222">
        <v>43775</v>
      </c>
      <c r="AI3095" s="220" t="s">
        <v>4949</v>
      </c>
      <c r="AJ3095" s="151" t="str">
        <f t="shared" si="48"/>
        <v>FS</v>
      </c>
      <c r="AK3095" s="151" t="b">
        <f>ISNUMBER(SEARCH("IRT",Table1[[#This Row],[Current_Status]]))</f>
        <v>0</v>
      </c>
      <c r="AL3095" s="152">
        <f>YEAR(Table1[[#This Row],[Project_Initiated]])</f>
        <v>2019</v>
      </c>
      <c r="AM3095" s="87">
        <v>43815</v>
      </c>
      <c r="AN3095" s="87" t="str">
        <f>IF(AND(Table1[[#This Row],[Completed Date]]&gt;="07/01/2019"+0,Table1[[#This Row],[Completed Date]]&lt;="6/30/2020"+0),"FY 19-20",IF(AND(Table1[[#This Row],[Completed Date]]&gt;="07/01/2018"+0,Table1[[#This Row],[Completed Date]]&lt;="6/30/2019"+0),"FY 18-19",""))</f>
        <v>FY 19-20</v>
      </c>
      <c r="AO3095" s="152" t="str">
        <f>IFERROR(FIND("R",Table1[[#This Row],[FS_Priority]]),"")</f>
        <v/>
      </c>
    </row>
    <row r="3096" spans="1:41" x14ac:dyDescent="0.25">
      <c r="A3096" s="220" t="s">
        <v>5326</v>
      </c>
      <c r="B3096" s="220" t="s">
        <v>295</v>
      </c>
      <c r="C3096" s="220" t="s">
        <v>5326</v>
      </c>
      <c r="D3096" s="221" t="b">
        <v>0</v>
      </c>
      <c r="E3096" s="220" t="s">
        <v>141</v>
      </c>
      <c r="F3096" s="220" t="s">
        <v>5327</v>
      </c>
      <c r="G3096" s="220" t="s">
        <v>295</v>
      </c>
      <c r="H3096" s="220" t="s">
        <v>408</v>
      </c>
      <c r="I3096" s="220" t="s">
        <v>5328</v>
      </c>
      <c r="J3096" s="220" t="s">
        <v>2839</v>
      </c>
      <c r="K3096" s="220" t="s">
        <v>3951</v>
      </c>
      <c r="L3096" s="220" t="s">
        <v>381</v>
      </c>
      <c r="M3096" s="220" t="s">
        <v>5329</v>
      </c>
      <c r="N3096" s="220" t="s">
        <v>295</v>
      </c>
      <c r="O3096" s="220" t="s">
        <v>243</v>
      </c>
      <c r="Q3096" s="220" t="s">
        <v>326</v>
      </c>
      <c r="R3096" s="220" t="s">
        <v>295</v>
      </c>
      <c r="S3096" s="221" t="b">
        <v>0</v>
      </c>
      <c r="V3096" s="222">
        <v>43748</v>
      </c>
      <c r="W3096" s="220" t="s">
        <v>295</v>
      </c>
      <c r="X3096"/>
      <c r="Z3096" s="220" t="s">
        <v>295</v>
      </c>
      <c r="AC3096" s="220" t="s">
        <v>295</v>
      </c>
      <c r="AE3096" s="220" t="s">
        <v>243</v>
      </c>
      <c r="AF3096" s="220" t="s">
        <v>295</v>
      </c>
      <c r="AG3096" s="220" t="s">
        <v>295</v>
      </c>
      <c r="AH3096"/>
      <c r="AI3096" s="220" t="s">
        <v>4949</v>
      </c>
      <c r="AJ3096" s="151" t="str">
        <f t="shared" si="48"/>
        <v>FS</v>
      </c>
      <c r="AK3096" s="151" t="b">
        <f>ISNUMBER(SEARCH("IRT",Table1[[#This Row],[Current_Status]]))</f>
        <v>0</v>
      </c>
      <c r="AL3096" s="152">
        <f>YEAR(Table1[[#This Row],[Project_Initiated]])</f>
        <v>2019</v>
      </c>
      <c r="AM3096" s="87">
        <v>43815</v>
      </c>
      <c r="AN3096" s="87" t="str">
        <f>IF(AND(Table1[[#This Row],[Completed Date]]&gt;="07/01/2019"+0,Table1[[#This Row],[Completed Date]]&lt;="6/30/2020"+0),"FY 19-20",IF(AND(Table1[[#This Row],[Completed Date]]&gt;="07/01/2018"+0,Table1[[#This Row],[Completed Date]]&lt;="6/30/2019"+0),"FY 18-19",""))</f>
        <v/>
      </c>
      <c r="AO3096" s="152" t="str">
        <f>IFERROR(FIND("R",Table1[[#This Row],[FS_Priority]]),"")</f>
        <v/>
      </c>
    </row>
    <row r="3097" spans="1:41" x14ac:dyDescent="0.25">
      <c r="A3097" s="220" t="s">
        <v>5321</v>
      </c>
      <c r="B3097" s="220" t="s">
        <v>295</v>
      </c>
      <c r="C3097" s="220" t="s">
        <v>5321</v>
      </c>
      <c r="D3097" s="221" t="b">
        <v>0</v>
      </c>
      <c r="E3097" s="220" t="s">
        <v>141</v>
      </c>
      <c r="F3097" s="220" t="s">
        <v>5322</v>
      </c>
      <c r="G3097" s="220" t="s">
        <v>295</v>
      </c>
      <c r="H3097" s="220" t="s">
        <v>551</v>
      </c>
      <c r="I3097" s="220" t="s">
        <v>5323</v>
      </c>
      <c r="J3097" s="220" t="s">
        <v>2839</v>
      </c>
      <c r="K3097" s="220" t="s">
        <v>3951</v>
      </c>
      <c r="L3097" s="220" t="s">
        <v>381</v>
      </c>
      <c r="M3097" s="220" t="s">
        <v>5324</v>
      </c>
      <c r="N3097" s="220" t="s">
        <v>5325</v>
      </c>
      <c r="O3097" s="220" t="s">
        <v>243</v>
      </c>
      <c r="Q3097" s="220" t="s">
        <v>324</v>
      </c>
      <c r="R3097" s="220" t="s">
        <v>295</v>
      </c>
      <c r="S3097" s="221" t="b">
        <v>0</v>
      </c>
      <c r="V3097" s="222">
        <v>43748</v>
      </c>
      <c r="W3097" s="220" t="s">
        <v>295</v>
      </c>
      <c r="X3097"/>
      <c r="Z3097" s="220" t="s">
        <v>295</v>
      </c>
      <c r="AC3097" s="220" t="s">
        <v>295</v>
      </c>
      <c r="AE3097" s="220" t="s">
        <v>243</v>
      </c>
      <c r="AF3097" s="220" t="s">
        <v>295</v>
      </c>
      <c r="AG3097" s="220" t="s">
        <v>295</v>
      </c>
      <c r="AH3097" s="167"/>
      <c r="AI3097" s="220" t="s">
        <v>4949</v>
      </c>
      <c r="AJ3097" s="151" t="str">
        <f t="shared" si="48"/>
        <v>FS</v>
      </c>
      <c r="AK3097" s="151" t="b">
        <f>ISNUMBER(SEARCH("IRT",Table1[[#This Row],[Current_Status]]))</f>
        <v>0</v>
      </c>
      <c r="AL3097" s="152">
        <f>YEAR(Table1[[#This Row],[Project_Initiated]])</f>
        <v>2019</v>
      </c>
      <c r="AM3097" s="87">
        <v>43815</v>
      </c>
      <c r="AN3097" s="87" t="str">
        <f>IF(AND(Table1[[#This Row],[Completed Date]]&gt;="07/01/2019"+0,Table1[[#This Row],[Completed Date]]&lt;="6/30/2020"+0),"FY 19-20",IF(AND(Table1[[#This Row],[Completed Date]]&gt;="07/01/2018"+0,Table1[[#This Row],[Completed Date]]&lt;="6/30/2019"+0),"FY 18-19",""))</f>
        <v/>
      </c>
      <c r="AO3097" s="152" t="str">
        <f>IFERROR(FIND("R",Table1[[#This Row],[FS_Priority]]),"")</f>
        <v/>
      </c>
    </row>
    <row r="3098" spans="1:41" x14ac:dyDescent="0.25">
      <c r="A3098" s="220" t="s">
        <v>5375</v>
      </c>
      <c r="B3098" s="220" t="s">
        <v>295</v>
      </c>
      <c r="C3098" s="220" t="s">
        <v>5375</v>
      </c>
      <c r="D3098" s="221" t="b">
        <v>0</v>
      </c>
      <c r="E3098" s="220" t="s">
        <v>151</v>
      </c>
      <c r="F3098" s="220" t="s">
        <v>5376</v>
      </c>
      <c r="G3098" s="220" t="s">
        <v>295</v>
      </c>
      <c r="H3098" s="220" t="s">
        <v>525</v>
      </c>
      <c r="I3098" s="220" t="s">
        <v>5377</v>
      </c>
      <c r="J3098" s="220" t="s">
        <v>2827</v>
      </c>
      <c r="K3098" s="220" t="s">
        <v>4035</v>
      </c>
      <c r="L3098" s="220" t="s">
        <v>153</v>
      </c>
      <c r="M3098" s="220" t="s">
        <v>4036</v>
      </c>
      <c r="N3098" s="220" t="s">
        <v>4642</v>
      </c>
      <c r="O3098" s="220" t="s">
        <v>263</v>
      </c>
      <c r="Q3098" s="220" t="s">
        <v>320</v>
      </c>
      <c r="R3098" s="220" t="s">
        <v>295</v>
      </c>
      <c r="S3098" s="221" t="b">
        <v>1</v>
      </c>
      <c r="V3098" s="222">
        <v>43749</v>
      </c>
      <c r="W3098" s="220" t="s">
        <v>295</v>
      </c>
      <c r="X3098"/>
      <c r="Z3098" s="220" t="s">
        <v>295</v>
      </c>
      <c r="AC3098" s="220" t="s">
        <v>295</v>
      </c>
      <c r="AE3098" s="220" t="s">
        <v>583</v>
      </c>
      <c r="AF3098" s="220" t="s">
        <v>295</v>
      </c>
      <c r="AG3098" s="220" t="s">
        <v>295</v>
      </c>
      <c r="AH3098" s="167"/>
      <c r="AI3098" s="220" t="s">
        <v>4949</v>
      </c>
      <c r="AJ3098" s="151" t="str">
        <f t="shared" si="48"/>
        <v>FS</v>
      </c>
      <c r="AK3098" s="151" t="b">
        <f>ISNUMBER(SEARCH("IRT",Table1[[#This Row],[Current_Status]]))</f>
        <v>0</v>
      </c>
      <c r="AL3098" s="152">
        <f>YEAR(Table1[[#This Row],[Project_Initiated]])</f>
        <v>2019</v>
      </c>
      <c r="AM3098" s="87">
        <v>43815</v>
      </c>
      <c r="AN3098" s="87" t="str">
        <f>IF(AND(Table1[[#This Row],[Completed Date]]&gt;="07/01/2019"+0,Table1[[#This Row],[Completed Date]]&lt;="6/30/2020"+0),"FY 19-20",IF(AND(Table1[[#This Row],[Completed Date]]&gt;="07/01/2018"+0,Table1[[#This Row],[Completed Date]]&lt;="6/30/2019"+0),"FY 18-19",""))</f>
        <v/>
      </c>
      <c r="AO3098" s="152" t="str">
        <f>IFERROR(FIND("R",Table1[[#This Row],[FS_Priority]]),"")</f>
        <v/>
      </c>
    </row>
    <row r="3099" spans="1:41" x14ac:dyDescent="0.25">
      <c r="A3099" s="220" t="s">
        <v>5261</v>
      </c>
      <c r="B3099" s="220" t="s">
        <v>295</v>
      </c>
      <c r="C3099" s="220" t="s">
        <v>5261</v>
      </c>
      <c r="D3099" s="221" t="b">
        <v>0</v>
      </c>
      <c r="E3099" s="220" t="s">
        <v>76</v>
      </c>
      <c r="F3099" s="220" t="s">
        <v>5262</v>
      </c>
      <c r="G3099" s="220" t="s">
        <v>295</v>
      </c>
      <c r="H3099" s="220" t="s">
        <v>1092</v>
      </c>
      <c r="I3099" s="220" t="s">
        <v>3085</v>
      </c>
      <c r="J3099" s="220" t="s">
        <v>2838</v>
      </c>
      <c r="K3099" s="220" t="s">
        <v>3856</v>
      </c>
      <c r="L3099" s="220" t="s">
        <v>77</v>
      </c>
      <c r="M3099" s="220" t="s">
        <v>3859</v>
      </c>
      <c r="N3099" s="220" t="s">
        <v>295</v>
      </c>
      <c r="O3099" s="220" t="s">
        <v>243</v>
      </c>
      <c r="Q3099" s="220" t="s">
        <v>5263</v>
      </c>
      <c r="R3099" s="220" t="s">
        <v>295</v>
      </c>
      <c r="S3099" s="221" t="b">
        <v>0</v>
      </c>
      <c r="V3099" s="222">
        <v>43749</v>
      </c>
      <c r="W3099" s="220" t="s">
        <v>295</v>
      </c>
      <c r="X3099"/>
      <c r="Z3099" s="220" t="s">
        <v>295</v>
      </c>
      <c r="AC3099" s="220" t="s">
        <v>295</v>
      </c>
      <c r="AE3099" s="220" t="s">
        <v>243</v>
      </c>
      <c r="AF3099" s="220" t="s">
        <v>295</v>
      </c>
      <c r="AG3099" s="220" t="s">
        <v>295</v>
      </c>
      <c r="AH3099" s="223">
        <v>43810</v>
      </c>
      <c r="AI3099" s="220" t="s">
        <v>4949</v>
      </c>
      <c r="AJ3099" s="151" t="str">
        <f t="shared" si="48"/>
        <v>FS</v>
      </c>
      <c r="AK3099" s="151" t="b">
        <f>ISNUMBER(SEARCH("IRT",Table1[[#This Row],[Current_Status]]))</f>
        <v>0</v>
      </c>
      <c r="AL3099" s="152">
        <f>YEAR(Table1[[#This Row],[Project_Initiated]])</f>
        <v>2019</v>
      </c>
      <c r="AM3099" s="87">
        <v>43815</v>
      </c>
      <c r="AN3099" s="87" t="str">
        <f>IF(AND(Table1[[#This Row],[Completed Date]]&gt;="07/01/2019"+0,Table1[[#This Row],[Completed Date]]&lt;="6/30/2020"+0),"FY 19-20",IF(AND(Table1[[#This Row],[Completed Date]]&gt;="07/01/2018"+0,Table1[[#This Row],[Completed Date]]&lt;="6/30/2019"+0),"FY 18-19",""))</f>
        <v>FY 19-20</v>
      </c>
      <c r="AO3099" s="152" t="str">
        <f>IFERROR(FIND("R",Table1[[#This Row],[FS_Priority]]),"")</f>
        <v/>
      </c>
    </row>
    <row r="3100" spans="1:41" x14ac:dyDescent="0.25">
      <c r="A3100" s="220" t="s">
        <v>5343</v>
      </c>
      <c r="B3100" s="220" t="s">
        <v>295</v>
      </c>
      <c r="C3100" s="220" t="s">
        <v>5343</v>
      </c>
      <c r="D3100" s="221" t="b">
        <v>0</v>
      </c>
      <c r="E3100" s="220" t="s">
        <v>141</v>
      </c>
      <c r="F3100" s="220" t="s">
        <v>5344</v>
      </c>
      <c r="G3100" s="220" t="s">
        <v>295</v>
      </c>
      <c r="H3100" s="220" t="s">
        <v>549</v>
      </c>
      <c r="I3100" s="220" t="s">
        <v>4328</v>
      </c>
      <c r="J3100" s="220" t="s">
        <v>2827</v>
      </c>
      <c r="K3100" s="220" t="s">
        <v>3951</v>
      </c>
      <c r="L3100" s="220" t="s">
        <v>381</v>
      </c>
      <c r="M3100" s="220" t="s">
        <v>3954</v>
      </c>
      <c r="N3100" s="220" t="s">
        <v>295</v>
      </c>
      <c r="O3100" s="220" t="s">
        <v>263</v>
      </c>
      <c r="Q3100" s="220" t="s">
        <v>3588</v>
      </c>
      <c r="R3100" s="220" t="s">
        <v>295</v>
      </c>
      <c r="S3100" s="221" t="b">
        <v>0</v>
      </c>
      <c r="V3100" s="222">
        <v>43756</v>
      </c>
      <c r="W3100" s="220" t="s">
        <v>295</v>
      </c>
      <c r="X3100"/>
      <c r="Z3100" s="220" t="s">
        <v>295</v>
      </c>
      <c r="AC3100" s="220" t="s">
        <v>295</v>
      </c>
      <c r="AE3100" s="220" t="s">
        <v>257</v>
      </c>
      <c r="AF3100" s="220" t="s">
        <v>295</v>
      </c>
      <c r="AG3100" s="220" t="s">
        <v>295</v>
      </c>
      <c r="AH3100" s="167"/>
      <c r="AI3100" s="220" t="s">
        <v>4949</v>
      </c>
      <c r="AJ3100" s="151" t="str">
        <f t="shared" si="48"/>
        <v>FS</v>
      </c>
      <c r="AK3100" s="151" t="b">
        <f>ISNUMBER(SEARCH("IRT",Table1[[#This Row],[Current_Status]]))</f>
        <v>0</v>
      </c>
      <c r="AL3100" s="152">
        <f>YEAR(Table1[[#This Row],[Project_Initiated]])</f>
        <v>2019</v>
      </c>
      <c r="AM3100" s="87">
        <v>43815</v>
      </c>
      <c r="AN3100" s="87" t="str">
        <f>IF(AND(Table1[[#This Row],[Completed Date]]&gt;="07/01/2019"+0,Table1[[#This Row],[Completed Date]]&lt;="6/30/2020"+0),"FY 19-20",IF(AND(Table1[[#This Row],[Completed Date]]&gt;="07/01/2018"+0,Table1[[#This Row],[Completed Date]]&lt;="6/30/2019"+0),"FY 18-19",""))</f>
        <v/>
      </c>
      <c r="AO3100" s="152">
        <f>IFERROR(FIND("R",Table1[[#This Row],[FS_Priority]]),"")</f>
        <v>1</v>
      </c>
    </row>
    <row r="3101" spans="1:41" x14ac:dyDescent="0.25">
      <c r="A3101" s="220" t="s">
        <v>5352</v>
      </c>
      <c r="B3101" s="220" t="s">
        <v>295</v>
      </c>
      <c r="C3101" s="220" t="s">
        <v>5352</v>
      </c>
      <c r="D3101" s="221" t="b">
        <v>0</v>
      </c>
      <c r="E3101" s="220" t="s">
        <v>151</v>
      </c>
      <c r="F3101" s="220" t="s">
        <v>5353</v>
      </c>
      <c r="G3101" s="220" t="s">
        <v>295</v>
      </c>
      <c r="H3101" s="220" t="s">
        <v>525</v>
      </c>
      <c r="I3101" s="220" t="s">
        <v>5351</v>
      </c>
      <c r="J3101" s="220" t="s">
        <v>2851</v>
      </c>
      <c r="K3101" s="220" t="s">
        <v>4035</v>
      </c>
      <c r="L3101" s="220" t="s">
        <v>153</v>
      </c>
      <c r="M3101" s="220" t="s">
        <v>4048</v>
      </c>
      <c r="N3101" s="220" t="s">
        <v>4087</v>
      </c>
      <c r="O3101" s="220" t="s">
        <v>243</v>
      </c>
      <c r="Q3101" s="220" t="s">
        <v>5263</v>
      </c>
      <c r="R3101" s="220" t="s">
        <v>295</v>
      </c>
      <c r="S3101" s="221" t="b">
        <v>0</v>
      </c>
      <c r="V3101" s="222">
        <v>43756</v>
      </c>
      <c r="W3101" s="220" t="s">
        <v>295</v>
      </c>
      <c r="X3101"/>
      <c r="Z3101" s="220" t="s">
        <v>295</v>
      </c>
      <c r="AC3101" s="220" t="s">
        <v>5491</v>
      </c>
      <c r="AE3101" s="220" t="s">
        <v>243</v>
      </c>
      <c r="AF3101" s="220" t="s">
        <v>295</v>
      </c>
      <c r="AG3101" s="220" t="s">
        <v>295</v>
      </c>
      <c r="AH3101" s="223">
        <v>43770</v>
      </c>
      <c r="AI3101" s="220" t="s">
        <v>4949</v>
      </c>
      <c r="AJ3101" s="151" t="str">
        <f t="shared" si="48"/>
        <v>FS</v>
      </c>
      <c r="AK3101" s="151" t="b">
        <f>ISNUMBER(SEARCH("IRT",Table1[[#This Row],[Current_Status]]))</f>
        <v>0</v>
      </c>
      <c r="AL3101" s="152">
        <f>YEAR(Table1[[#This Row],[Project_Initiated]])</f>
        <v>2019</v>
      </c>
      <c r="AM3101" s="87">
        <v>43815</v>
      </c>
      <c r="AN3101" s="87" t="str">
        <f>IF(AND(Table1[[#This Row],[Completed Date]]&gt;="07/01/2019"+0,Table1[[#This Row],[Completed Date]]&lt;="6/30/2020"+0),"FY 19-20",IF(AND(Table1[[#This Row],[Completed Date]]&gt;="07/01/2018"+0,Table1[[#This Row],[Completed Date]]&lt;="6/30/2019"+0),"FY 18-19",""))</f>
        <v>FY 19-20</v>
      </c>
      <c r="AO3101" s="152" t="str">
        <f>IFERROR(FIND("R",Table1[[#This Row],[FS_Priority]]),"")</f>
        <v/>
      </c>
    </row>
    <row r="3102" spans="1:41" x14ac:dyDescent="0.25">
      <c r="A3102" s="220" t="s">
        <v>5349</v>
      </c>
      <c r="B3102" s="220" t="s">
        <v>295</v>
      </c>
      <c r="C3102" s="220" t="s">
        <v>5349</v>
      </c>
      <c r="D3102" s="221" t="b">
        <v>0</v>
      </c>
      <c r="E3102" s="220" t="s">
        <v>151</v>
      </c>
      <c r="F3102" s="220" t="s">
        <v>5350</v>
      </c>
      <c r="G3102" s="220" t="s">
        <v>295</v>
      </c>
      <c r="H3102" s="220" t="s">
        <v>525</v>
      </c>
      <c r="I3102" s="220" t="s">
        <v>5351</v>
      </c>
      <c r="J3102" s="220" t="s">
        <v>2838</v>
      </c>
      <c r="K3102" s="220" t="s">
        <v>4035</v>
      </c>
      <c r="L3102" s="220" t="s">
        <v>153</v>
      </c>
      <c r="M3102" s="220" t="s">
        <v>4048</v>
      </c>
      <c r="N3102" s="220" t="s">
        <v>4087</v>
      </c>
      <c r="O3102" s="220" t="s">
        <v>243</v>
      </c>
      <c r="Q3102" s="220" t="s">
        <v>5263</v>
      </c>
      <c r="R3102" s="220" t="s">
        <v>295</v>
      </c>
      <c r="S3102" s="221" t="b">
        <v>0</v>
      </c>
      <c r="V3102" s="222">
        <v>43761</v>
      </c>
      <c r="W3102" s="220" t="s">
        <v>295</v>
      </c>
      <c r="X3102"/>
      <c r="Z3102" s="220" t="s">
        <v>295</v>
      </c>
      <c r="AC3102" s="220" t="s">
        <v>295</v>
      </c>
      <c r="AE3102" s="220" t="s">
        <v>243</v>
      </c>
      <c r="AF3102" s="220" t="s">
        <v>295</v>
      </c>
      <c r="AG3102" s="220" t="s">
        <v>295</v>
      </c>
      <c r="AH3102" s="222">
        <v>43774</v>
      </c>
      <c r="AI3102" s="220" t="s">
        <v>4949</v>
      </c>
      <c r="AJ3102" s="151" t="str">
        <f t="shared" si="48"/>
        <v>FS</v>
      </c>
      <c r="AK3102" s="151" t="b">
        <f>ISNUMBER(SEARCH("IRT",Table1[[#This Row],[Current_Status]]))</f>
        <v>0</v>
      </c>
      <c r="AL3102" s="152">
        <f>YEAR(Table1[[#This Row],[Project_Initiated]])</f>
        <v>2019</v>
      </c>
      <c r="AM3102" s="87">
        <v>43815</v>
      </c>
      <c r="AN3102" s="87" t="str">
        <f>IF(AND(Table1[[#This Row],[Completed Date]]&gt;="07/01/2019"+0,Table1[[#This Row],[Completed Date]]&lt;="6/30/2020"+0),"FY 19-20",IF(AND(Table1[[#This Row],[Completed Date]]&gt;="07/01/2018"+0,Table1[[#This Row],[Completed Date]]&lt;="6/30/2019"+0),"FY 18-19",""))</f>
        <v>FY 19-20</v>
      </c>
      <c r="AO3102" s="152" t="str">
        <f>IFERROR(FIND("R",Table1[[#This Row],[FS_Priority]]),"")</f>
        <v/>
      </c>
    </row>
    <row r="3103" spans="1:41" x14ac:dyDescent="0.25">
      <c r="A3103" s="220" t="s">
        <v>5414</v>
      </c>
      <c r="B3103" s="220" t="s">
        <v>295</v>
      </c>
      <c r="C3103" s="220" t="s">
        <v>5414</v>
      </c>
      <c r="D3103" s="221" t="b">
        <v>0</v>
      </c>
      <c r="E3103" s="220" t="s">
        <v>192</v>
      </c>
      <c r="F3103" s="220" t="s">
        <v>5415</v>
      </c>
      <c r="G3103" s="220" t="s">
        <v>295</v>
      </c>
      <c r="H3103" s="220" t="s">
        <v>376</v>
      </c>
      <c r="I3103" s="220" t="s">
        <v>4334</v>
      </c>
      <c r="J3103" s="220" t="s">
        <v>2827</v>
      </c>
      <c r="K3103" s="220" t="s">
        <v>4177</v>
      </c>
      <c r="L3103" s="220" t="s">
        <v>2976</v>
      </c>
      <c r="M3103" s="220" t="s">
        <v>4178</v>
      </c>
      <c r="N3103" s="220" t="s">
        <v>295</v>
      </c>
      <c r="O3103" s="220" t="s">
        <v>263</v>
      </c>
      <c r="P3103" s="167"/>
      <c r="Q3103" s="220" t="s">
        <v>302</v>
      </c>
      <c r="R3103" s="220" t="s">
        <v>295</v>
      </c>
      <c r="S3103" s="221" t="b">
        <v>0</v>
      </c>
      <c r="T3103" s="167"/>
      <c r="V3103" s="222">
        <v>43761</v>
      </c>
      <c r="W3103" s="220" t="s">
        <v>295</v>
      </c>
      <c r="X3103" s="167"/>
      <c r="Y3103" s="167"/>
      <c r="Z3103" s="220" t="s">
        <v>295</v>
      </c>
      <c r="AC3103" s="220" t="s">
        <v>295</v>
      </c>
      <c r="AE3103" s="220" t="s">
        <v>257</v>
      </c>
      <c r="AF3103" s="220" t="s">
        <v>295</v>
      </c>
      <c r="AG3103" s="220" t="s">
        <v>295</v>
      </c>
      <c r="AH3103"/>
      <c r="AI3103" s="220" t="s">
        <v>4949</v>
      </c>
      <c r="AJ3103" s="151" t="str">
        <f t="shared" si="48"/>
        <v>FS</v>
      </c>
      <c r="AK3103" s="151" t="b">
        <f>ISNUMBER(SEARCH("IRT",Table1[[#This Row],[Current_Status]]))</f>
        <v>0</v>
      </c>
      <c r="AL3103" s="152">
        <f>YEAR(Table1[[#This Row],[Project_Initiated]])</f>
        <v>2019</v>
      </c>
      <c r="AM3103" s="87">
        <v>43815</v>
      </c>
      <c r="AN3103" s="87" t="str">
        <f>IF(AND(Table1[[#This Row],[Completed Date]]&gt;="07/01/2019"+0,Table1[[#This Row],[Completed Date]]&lt;="6/30/2020"+0),"FY 19-20",IF(AND(Table1[[#This Row],[Completed Date]]&gt;="07/01/2018"+0,Table1[[#This Row],[Completed Date]]&lt;="6/30/2019"+0),"FY 18-19",""))</f>
        <v/>
      </c>
      <c r="AO3103" s="152" t="str">
        <f>IFERROR(FIND("R",Table1[[#This Row],[FS_Priority]]),"")</f>
        <v/>
      </c>
    </row>
    <row r="3104" spans="1:41" x14ac:dyDescent="0.25">
      <c r="A3104" s="220" t="s">
        <v>5378</v>
      </c>
      <c r="B3104" s="220" t="s">
        <v>295</v>
      </c>
      <c r="C3104" s="220" t="s">
        <v>5378</v>
      </c>
      <c r="D3104" s="221" t="b">
        <v>0</v>
      </c>
      <c r="E3104" s="220" t="s">
        <v>151</v>
      </c>
      <c r="F3104" s="220" t="s">
        <v>5379</v>
      </c>
      <c r="G3104" s="220" t="s">
        <v>295</v>
      </c>
      <c r="H3104" s="220" t="s">
        <v>558</v>
      </c>
      <c r="I3104" s="220" t="s">
        <v>5380</v>
      </c>
      <c r="J3104" s="220" t="s">
        <v>2839</v>
      </c>
      <c r="K3104" s="220" t="s">
        <v>4035</v>
      </c>
      <c r="L3104" s="220" t="s">
        <v>153</v>
      </c>
      <c r="M3104" s="220" t="s">
        <v>5381</v>
      </c>
      <c r="N3104" s="220" t="s">
        <v>5382</v>
      </c>
      <c r="O3104" s="220" t="s">
        <v>243</v>
      </c>
      <c r="P3104" s="167"/>
      <c r="Q3104" s="220" t="s">
        <v>320</v>
      </c>
      <c r="R3104" s="220" t="s">
        <v>295</v>
      </c>
      <c r="S3104" s="221" t="b">
        <v>0</v>
      </c>
      <c r="T3104" s="167"/>
      <c r="V3104" s="222">
        <v>43761</v>
      </c>
      <c r="W3104" s="220" t="s">
        <v>295</v>
      </c>
      <c r="X3104"/>
      <c r="Z3104" s="220" t="s">
        <v>295</v>
      </c>
      <c r="AC3104" s="220" t="s">
        <v>295</v>
      </c>
      <c r="AE3104" s="220" t="s">
        <v>243</v>
      </c>
      <c r="AF3104" s="220" t="s">
        <v>295</v>
      </c>
      <c r="AG3104" s="220" t="s">
        <v>295</v>
      </c>
      <c r="AH3104"/>
      <c r="AI3104" s="220" t="s">
        <v>4949</v>
      </c>
      <c r="AJ3104" s="151" t="str">
        <f t="shared" si="48"/>
        <v>FS</v>
      </c>
      <c r="AK3104" s="151" t="b">
        <f>ISNUMBER(SEARCH("IRT",Table1[[#This Row],[Current_Status]]))</f>
        <v>0</v>
      </c>
      <c r="AL3104" s="152">
        <f>YEAR(Table1[[#This Row],[Project_Initiated]])</f>
        <v>2019</v>
      </c>
      <c r="AM3104" s="87">
        <v>43815</v>
      </c>
      <c r="AN3104" s="87" t="str">
        <f>IF(AND(Table1[[#This Row],[Completed Date]]&gt;="07/01/2019"+0,Table1[[#This Row],[Completed Date]]&lt;="6/30/2020"+0),"FY 19-20",IF(AND(Table1[[#This Row],[Completed Date]]&gt;="07/01/2018"+0,Table1[[#This Row],[Completed Date]]&lt;="6/30/2019"+0),"FY 18-19",""))</f>
        <v/>
      </c>
      <c r="AO3104" s="152" t="str">
        <f>IFERROR(FIND("R",Table1[[#This Row],[FS_Priority]]),"")</f>
        <v/>
      </c>
    </row>
    <row r="3105" spans="1:41" x14ac:dyDescent="0.25">
      <c r="A3105" s="220" t="s">
        <v>5449</v>
      </c>
      <c r="B3105" s="220" t="s">
        <v>295</v>
      </c>
      <c r="C3105" s="220" t="s">
        <v>5449</v>
      </c>
      <c r="D3105" s="221" t="b">
        <v>0</v>
      </c>
      <c r="E3105" s="220" t="s">
        <v>526</v>
      </c>
      <c r="F3105" s="220" t="s">
        <v>5450</v>
      </c>
      <c r="G3105" s="220" t="s">
        <v>295</v>
      </c>
      <c r="H3105" s="220" t="s">
        <v>4444</v>
      </c>
      <c r="I3105" s="220" t="s">
        <v>4728</v>
      </c>
      <c r="J3105" s="220" t="s">
        <v>2839</v>
      </c>
      <c r="K3105" s="220" t="s">
        <v>4208</v>
      </c>
      <c r="L3105" s="220" t="s">
        <v>203</v>
      </c>
      <c r="M3105" s="220" t="s">
        <v>4209</v>
      </c>
      <c r="N3105" s="220" t="s">
        <v>295</v>
      </c>
      <c r="O3105" s="220" t="s">
        <v>243</v>
      </c>
      <c r="P3105" s="167"/>
      <c r="Q3105" s="220" t="s">
        <v>320</v>
      </c>
      <c r="R3105" s="220" t="s">
        <v>295</v>
      </c>
      <c r="S3105" s="221" t="b">
        <v>0</v>
      </c>
      <c r="T3105" s="167"/>
      <c r="V3105" s="222">
        <v>43761</v>
      </c>
      <c r="W3105" s="220" t="s">
        <v>295</v>
      </c>
      <c r="X3105"/>
      <c r="Z3105" s="220" t="s">
        <v>295</v>
      </c>
      <c r="AC3105" s="220" t="s">
        <v>295</v>
      </c>
      <c r="AE3105" s="220" t="s">
        <v>243</v>
      </c>
      <c r="AF3105" s="220" t="s">
        <v>295</v>
      </c>
      <c r="AG3105" s="220" t="s">
        <v>295</v>
      </c>
      <c r="AH3105"/>
      <c r="AI3105" s="220" t="s">
        <v>4949</v>
      </c>
      <c r="AJ3105" s="151" t="str">
        <f t="shared" si="48"/>
        <v>FS</v>
      </c>
      <c r="AK3105" s="151" t="b">
        <f>ISNUMBER(SEARCH("IRT",Table1[[#This Row],[Current_Status]]))</f>
        <v>0</v>
      </c>
      <c r="AL3105" s="152">
        <f>YEAR(Table1[[#This Row],[Project_Initiated]])</f>
        <v>2019</v>
      </c>
      <c r="AM3105" s="87">
        <v>43815</v>
      </c>
      <c r="AN3105" s="87" t="str">
        <f>IF(AND(Table1[[#This Row],[Completed Date]]&gt;="07/01/2019"+0,Table1[[#This Row],[Completed Date]]&lt;="6/30/2020"+0),"FY 19-20",IF(AND(Table1[[#This Row],[Completed Date]]&gt;="07/01/2018"+0,Table1[[#This Row],[Completed Date]]&lt;="6/30/2019"+0),"FY 18-19",""))</f>
        <v/>
      </c>
      <c r="AO3105" s="152" t="str">
        <f>IFERROR(FIND("R",Table1[[#This Row],[FS_Priority]]),"")</f>
        <v/>
      </c>
    </row>
    <row r="3106" spans="1:41" x14ac:dyDescent="0.25">
      <c r="A3106" s="220" t="s">
        <v>5451</v>
      </c>
      <c r="B3106" s="220" t="s">
        <v>295</v>
      </c>
      <c r="C3106" s="220" t="s">
        <v>5451</v>
      </c>
      <c r="D3106" s="221" t="b">
        <v>0</v>
      </c>
      <c r="E3106" s="220" t="s">
        <v>526</v>
      </c>
      <c r="F3106" s="220" t="s">
        <v>5450</v>
      </c>
      <c r="G3106" s="220" t="s">
        <v>295</v>
      </c>
      <c r="H3106" s="220" t="s">
        <v>4444</v>
      </c>
      <c r="I3106" s="220" t="s">
        <v>5452</v>
      </c>
      <c r="J3106" s="220" t="s">
        <v>2839</v>
      </c>
      <c r="K3106" s="220" t="s">
        <v>4208</v>
      </c>
      <c r="L3106" s="220" t="s">
        <v>203</v>
      </c>
      <c r="M3106" s="220" t="s">
        <v>4209</v>
      </c>
      <c r="N3106" s="220" t="s">
        <v>295</v>
      </c>
      <c r="O3106" s="220" t="s">
        <v>243</v>
      </c>
      <c r="P3106" s="167"/>
      <c r="Q3106" s="220" t="s">
        <v>264</v>
      </c>
      <c r="R3106" s="220" t="s">
        <v>295</v>
      </c>
      <c r="S3106" s="221" t="b">
        <v>0</v>
      </c>
      <c r="T3106" s="167"/>
      <c r="V3106" s="222">
        <v>43761</v>
      </c>
      <c r="W3106" s="220" t="s">
        <v>295</v>
      </c>
      <c r="X3106"/>
      <c r="Z3106" s="220" t="s">
        <v>295</v>
      </c>
      <c r="AC3106" s="220" t="s">
        <v>295</v>
      </c>
      <c r="AE3106" s="220" t="s">
        <v>243</v>
      </c>
      <c r="AF3106" s="220" t="s">
        <v>295</v>
      </c>
      <c r="AG3106" s="220" t="s">
        <v>295</v>
      </c>
      <c r="AH3106"/>
      <c r="AI3106" s="220" t="s">
        <v>4949</v>
      </c>
      <c r="AJ3106" s="151" t="str">
        <f t="shared" si="48"/>
        <v>FS</v>
      </c>
      <c r="AK3106" s="151" t="b">
        <f>ISNUMBER(SEARCH("IRT",Table1[[#This Row],[Current_Status]]))</f>
        <v>0</v>
      </c>
      <c r="AL3106" s="152">
        <f>YEAR(Table1[[#This Row],[Project_Initiated]])</f>
        <v>2019</v>
      </c>
      <c r="AM3106" s="87">
        <v>43815</v>
      </c>
      <c r="AN3106" s="87" t="str">
        <f>IF(AND(Table1[[#This Row],[Completed Date]]&gt;="07/01/2019"+0,Table1[[#This Row],[Completed Date]]&lt;="6/30/2020"+0),"FY 19-20",IF(AND(Table1[[#This Row],[Completed Date]]&gt;="07/01/2018"+0,Table1[[#This Row],[Completed Date]]&lt;="6/30/2019"+0),"FY 18-19",""))</f>
        <v/>
      </c>
      <c r="AO3106" s="152" t="str">
        <f>IFERROR(FIND("R",Table1[[#This Row],[FS_Priority]]),"")</f>
        <v/>
      </c>
    </row>
    <row r="3107" spans="1:41" x14ac:dyDescent="0.25">
      <c r="A3107" s="220" t="s">
        <v>5302</v>
      </c>
      <c r="B3107" s="220" t="s">
        <v>295</v>
      </c>
      <c r="C3107" s="220" t="s">
        <v>5302</v>
      </c>
      <c r="D3107" s="221" t="b">
        <v>0</v>
      </c>
      <c r="E3107" s="220" t="s">
        <v>141</v>
      </c>
      <c r="F3107" s="220" t="s">
        <v>5303</v>
      </c>
      <c r="G3107" s="220" t="s">
        <v>295</v>
      </c>
      <c r="H3107" s="220" t="s">
        <v>536</v>
      </c>
      <c r="I3107" s="220" t="s">
        <v>5304</v>
      </c>
      <c r="J3107" s="220" t="s">
        <v>2839</v>
      </c>
      <c r="K3107" s="220" t="s">
        <v>3951</v>
      </c>
      <c r="L3107" s="220" t="s">
        <v>381</v>
      </c>
      <c r="M3107" s="220" t="s">
        <v>4315</v>
      </c>
      <c r="N3107" s="220" t="s">
        <v>295</v>
      </c>
      <c r="O3107" s="220" t="s">
        <v>243</v>
      </c>
      <c r="P3107" s="167"/>
      <c r="Q3107" s="220" t="s">
        <v>302</v>
      </c>
      <c r="R3107" s="220" t="s">
        <v>295</v>
      </c>
      <c r="S3107" s="221" t="b">
        <v>1</v>
      </c>
      <c r="T3107" s="167"/>
      <c r="V3107" s="222">
        <v>43755</v>
      </c>
      <c r="W3107" s="220" t="s">
        <v>295</v>
      </c>
      <c r="X3107"/>
      <c r="Z3107" s="220" t="s">
        <v>295</v>
      </c>
      <c r="AC3107" s="220" t="s">
        <v>295</v>
      </c>
      <c r="AE3107" s="220" t="s">
        <v>243</v>
      </c>
      <c r="AF3107" s="220" t="s">
        <v>295</v>
      </c>
      <c r="AG3107" s="220" t="s">
        <v>295</v>
      </c>
      <c r="AH3107"/>
      <c r="AI3107" s="220" t="s">
        <v>4949</v>
      </c>
      <c r="AJ3107" s="151" t="str">
        <f t="shared" si="48"/>
        <v>FS</v>
      </c>
      <c r="AK3107" s="151" t="b">
        <f>ISNUMBER(SEARCH("IRT",Table1[[#This Row],[Current_Status]]))</f>
        <v>0</v>
      </c>
      <c r="AL3107" s="152">
        <f>YEAR(Table1[[#This Row],[Project_Initiated]])</f>
        <v>2019</v>
      </c>
      <c r="AM3107" s="87">
        <v>43815</v>
      </c>
      <c r="AN3107" s="87" t="str">
        <f>IF(AND(Table1[[#This Row],[Completed Date]]&gt;="07/01/2019"+0,Table1[[#This Row],[Completed Date]]&lt;="6/30/2020"+0),"FY 19-20",IF(AND(Table1[[#This Row],[Completed Date]]&gt;="07/01/2018"+0,Table1[[#This Row],[Completed Date]]&lt;="6/30/2019"+0),"FY 18-19",""))</f>
        <v/>
      </c>
      <c r="AO3107" s="152" t="str">
        <f>IFERROR(FIND("R",Table1[[#This Row],[FS_Priority]]),"")</f>
        <v/>
      </c>
    </row>
    <row r="3108" spans="1:41" x14ac:dyDescent="0.25">
      <c r="A3108" s="220" t="s">
        <v>5299</v>
      </c>
      <c r="B3108" s="220" t="s">
        <v>295</v>
      </c>
      <c r="C3108" s="220" t="s">
        <v>5299</v>
      </c>
      <c r="D3108" s="221" t="b">
        <v>0</v>
      </c>
      <c r="E3108" s="220" t="s">
        <v>141</v>
      </c>
      <c r="F3108" s="220" t="s">
        <v>5300</v>
      </c>
      <c r="G3108" s="220" t="s">
        <v>295</v>
      </c>
      <c r="H3108" s="220" t="s">
        <v>256</v>
      </c>
      <c r="I3108" s="220" t="s">
        <v>5301</v>
      </c>
      <c r="J3108" s="220" t="s">
        <v>2838</v>
      </c>
      <c r="K3108" s="220" t="s">
        <v>3951</v>
      </c>
      <c r="L3108" s="220" t="s">
        <v>381</v>
      </c>
      <c r="M3108" s="220" t="s">
        <v>3954</v>
      </c>
      <c r="N3108" s="220" t="s">
        <v>295</v>
      </c>
      <c r="O3108" s="220" t="s">
        <v>243</v>
      </c>
      <c r="P3108" s="167"/>
      <c r="Q3108" s="220" t="s">
        <v>5263</v>
      </c>
      <c r="R3108" s="220" t="s">
        <v>295</v>
      </c>
      <c r="S3108" s="221" t="b">
        <v>0</v>
      </c>
      <c r="V3108" s="222">
        <v>43762</v>
      </c>
      <c r="W3108" s="220" t="s">
        <v>295</v>
      </c>
      <c r="X3108" s="167"/>
      <c r="Y3108" s="167"/>
      <c r="Z3108" s="220" t="s">
        <v>295</v>
      </c>
      <c r="AC3108" s="220" t="s">
        <v>295</v>
      </c>
      <c r="AE3108" s="220" t="s">
        <v>243</v>
      </c>
      <c r="AF3108" s="220" t="s">
        <v>295</v>
      </c>
      <c r="AG3108" s="220" t="s">
        <v>295</v>
      </c>
      <c r="AH3108" s="223">
        <v>43775</v>
      </c>
      <c r="AI3108" s="220" t="s">
        <v>4949</v>
      </c>
      <c r="AJ3108" s="151" t="str">
        <f t="shared" si="48"/>
        <v>FS</v>
      </c>
      <c r="AK3108" s="151" t="b">
        <f>ISNUMBER(SEARCH("IRT",Table1[[#This Row],[Current_Status]]))</f>
        <v>0</v>
      </c>
      <c r="AL3108" s="152">
        <f>YEAR(Table1[[#This Row],[Project_Initiated]])</f>
        <v>2019</v>
      </c>
      <c r="AM3108" s="87">
        <v>43815</v>
      </c>
      <c r="AN3108" s="87" t="str">
        <f>IF(AND(Table1[[#This Row],[Completed Date]]&gt;="07/01/2019"+0,Table1[[#This Row],[Completed Date]]&lt;="6/30/2020"+0),"FY 19-20",IF(AND(Table1[[#This Row],[Completed Date]]&gt;="07/01/2018"+0,Table1[[#This Row],[Completed Date]]&lt;="6/30/2019"+0),"FY 18-19",""))</f>
        <v>FY 19-20</v>
      </c>
      <c r="AO3108" s="152" t="str">
        <f>IFERROR(FIND("R",Table1[[#This Row],[FS_Priority]]),"")</f>
        <v/>
      </c>
    </row>
    <row r="3109" spans="1:41" x14ac:dyDescent="0.25">
      <c r="A3109" s="220" t="s">
        <v>5474</v>
      </c>
      <c r="B3109" s="220" t="s">
        <v>295</v>
      </c>
      <c r="C3109" s="220" t="s">
        <v>5474</v>
      </c>
      <c r="D3109" s="221" t="b">
        <v>0</v>
      </c>
      <c r="E3109" s="220" t="s">
        <v>215</v>
      </c>
      <c r="F3109" s="220" t="s">
        <v>5475</v>
      </c>
      <c r="G3109" s="220" t="s">
        <v>295</v>
      </c>
      <c r="H3109" s="220" t="s">
        <v>541</v>
      </c>
      <c r="I3109" s="220" t="s">
        <v>4103</v>
      </c>
      <c r="J3109" s="220" t="s">
        <v>2827</v>
      </c>
      <c r="K3109" s="220" t="s">
        <v>4842</v>
      </c>
      <c r="L3109" s="220" t="s">
        <v>518</v>
      </c>
      <c r="M3109" s="220" t="s">
        <v>4256</v>
      </c>
      <c r="N3109" s="220" t="s">
        <v>295</v>
      </c>
      <c r="O3109" s="220" t="s">
        <v>263</v>
      </c>
      <c r="P3109" s="167"/>
      <c r="Q3109" s="220" t="s">
        <v>320</v>
      </c>
      <c r="R3109" s="220" t="s">
        <v>295</v>
      </c>
      <c r="S3109" s="221" t="b">
        <v>0</v>
      </c>
      <c r="V3109" s="222">
        <v>43762</v>
      </c>
      <c r="W3109" s="220" t="s">
        <v>295</v>
      </c>
      <c r="X3109" s="167"/>
      <c r="Y3109" s="167"/>
      <c r="Z3109" s="220" t="s">
        <v>295</v>
      </c>
      <c r="AC3109" s="220" t="s">
        <v>295</v>
      </c>
      <c r="AE3109" s="220" t="s">
        <v>583</v>
      </c>
      <c r="AF3109" s="220" t="s">
        <v>295</v>
      </c>
      <c r="AG3109" s="220" t="s">
        <v>295</v>
      </c>
      <c r="AH3109"/>
      <c r="AI3109" s="220" t="s">
        <v>4949</v>
      </c>
      <c r="AJ3109" s="151" t="str">
        <f t="shared" si="48"/>
        <v>FS</v>
      </c>
      <c r="AK3109" s="151" t="b">
        <f>ISNUMBER(SEARCH("IRT",Table1[[#This Row],[Current_Status]]))</f>
        <v>0</v>
      </c>
      <c r="AL3109" s="152">
        <f>YEAR(Table1[[#This Row],[Project_Initiated]])</f>
        <v>2019</v>
      </c>
      <c r="AM3109" s="87">
        <v>43815</v>
      </c>
      <c r="AN3109" s="87" t="str">
        <f>IF(AND(Table1[[#This Row],[Completed Date]]&gt;="07/01/2019"+0,Table1[[#This Row],[Completed Date]]&lt;="6/30/2020"+0),"FY 19-20",IF(AND(Table1[[#This Row],[Completed Date]]&gt;="07/01/2018"+0,Table1[[#This Row],[Completed Date]]&lt;="6/30/2019"+0),"FY 18-19",""))</f>
        <v/>
      </c>
      <c r="AO3109" s="152" t="str">
        <f>IFERROR(FIND("R",Table1[[#This Row],[FS_Priority]]),"")</f>
        <v/>
      </c>
    </row>
    <row r="3110" spans="1:41" x14ac:dyDescent="0.25">
      <c r="A3110" s="220" t="s">
        <v>5444</v>
      </c>
      <c r="B3110" s="220" t="s">
        <v>295</v>
      </c>
      <c r="C3110" s="220" t="s">
        <v>5444</v>
      </c>
      <c r="D3110" s="221" t="b">
        <v>0</v>
      </c>
      <c r="E3110" s="220" t="s">
        <v>526</v>
      </c>
      <c r="F3110" s="220" t="s">
        <v>5445</v>
      </c>
      <c r="G3110" s="220" t="s">
        <v>295</v>
      </c>
      <c r="H3110" s="220" t="s">
        <v>4444</v>
      </c>
      <c r="I3110" s="220" t="s">
        <v>320</v>
      </c>
      <c r="J3110" s="220" t="s">
        <v>2854</v>
      </c>
      <c r="K3110" s="220" t="s">
        <v>4208</v>
      </c>
      <c r="L3110" s="220" t="s">
        <v>203</v>
      </c>
      <c r="M3110" s="220" t="s">
        <v>4209</v>
      </c>
      <c r="N3110" s="220" t="s">
        <v>5446</v>
      </c>
      <c r="O3110" s="220" t="s">
        <v>263</v>
      </c>
      <c r="P3110" s="167"/>
      <c r="Q3110" s="220" t="s">
        <v>5263</v>
      </c>
      <c r="R3110" s="220" t="s">
        <v>295</v>
      </c>
      <c r="S3110" s="221" t="b">
        <v>0</v>
      </c>
      <c r="V3110" s="222">
        <v>43763</v>
      </c>
      <c r="W3110" s="220" t="s">
        <v>295</v>
      </c>
      <c r="X3110" s="167"/>
      <c r="Y3110" s="167"/>
      <c r="Z3110" s="220" t="s">
        <v>295</v>
      </c>
      <c r="AC3110" s="220" t="s">
        <v>295</v>
      </c>
      <c r="AE3110" s="220" t="s">
        <v>257</v>
      </c>
      <c r="AF3110" s="220" t="s">
        <v>295</v>
      </c>
      <c r="AG3110" s="220" t="s">
        <v>295</v>
      </c>
      <c r="AH3110" s="223">
        <v>43783</v>
      </c>
      <c r="AI3110" s="220" t="s">
        <v>4949</v>
      </c>
      <c r="AJ3110" s="151" t="str">
        <f t="shared" si="48"/>
        <v>FS</v>
      </c>
      <c r="AK3110" s="151" t="b">
        <f>ISNUMBER(SEARCH("IRT",Table1[[#This Row],[Current_Status]]))</f>
        <v>0</v>
      </c>
      <c r="AL3110" s="152">
        <f>YEAR(Table1[[#This Row],[Project_Initiated]])</f>
        <v>2019</v>
      </c>
      <c r="AM3110" s="87">
        <v>43815</v>
      </c>
      <c r="AN3110" s="87" t="str">
        <f>IF(AND(Table1[[#This Row],[Completed Date]]&gt;="07/01/2019"+0,Table1[[#This Row],[Completed Date]]&lt;="6/30/2020"+0),"FY 19-20",IF(AND(Table1[[#This Row],[Completed Date]]&gt;="07/01/2018"+0,Table1[[#This Row],[Completed Date]]&lt;="6/30/2019"+0),"FY 18-19",""))</f>
        <v>FY 19-20</v>
      </c>
      <c r="AO3110" s="152" t="str">
        <f>IFERROR(FIND("R",Table1[[#This Row],[FS_Priority]]),"")</f>
        <v/>
      </c>
    </row>
    <row r="3111" spans="1:41" x14ac:dyDescent="0.25">
      <c r="A3111" s="220" t="s">
        <v>5370</v>
      </c>
      <c r="B3111" s="220" t="s">
        <v>295</v>
      </c>
      <c r="C3111" s="220" t="s">
        <v>5370</v>
      </c>
      <c r="D3111" s="221" t="b">
        <v>0</v>
      </c>
      <c r="E3111" s="220" t="s">
        <v>151</v>
      </c>
      <c r="F3111" s="220" t="s">
        <v>5371</v>
      </c>
      <c r="G3111" s="220" t="s">
        <v>295</v>
      </c>
      <c r="H3111" s="220" t="s">
        <v>560</v>
      </c>
      <c r="I3111" s="220" t="s">
        <v>5372</v>
      </c>
      <c r="J3111" s="220" t="s">
        <v>2839</v>
      </c>
      <c r="K3111" s="220" t="s">
        <v>4035</v>
      </c>
      <c r="L3111" s="220" t="s">
        <v>153</v>
      </c>
      <c r="M3111" s="220" t="s">
        <v>4048</v>
      </c>
      <c r="N3111" s="220" t="s">
        <v>295</v>
      </c>
      <c r="O3111" s="220" t="s">
        <v>243</v>
      </c>
      <c r="P3111" s="167"/>
      <c r="Q3111" s="220" t="s">
        <v>315</v>
      </c>
      <c r="R3111" s="220" t="s">
        <v>295</v>
      </c>
      <c r="S3111" s="221" t="b">
        <v>0</v>
      </c>
      <c r="T3111" s="167"/>
      <c r="V3111" s="222">
        <v>43767</v>
      </c>
      <c r="W3111" s="220" t="s">
        <v>295</v>
      </c>
      <c r="X3111" s="167"/>
      <c r="Y3111" s="167"/>
      <c r="Z3111" s="220" t="s">
        <v>295</v>
      </c>
      <c r="AC3111" s="220" t="s">
        <v>295</v>
      </c>
      <c r="AE3111" s="220" t="s">
        <v>243</v>
      </c>
      <c r="AF3111" s="220" t="s">
        <v>295</v>
      </c>
      <c r="AG3111" s="220" t="s">
        <v>295</v>
      </c>
      <c r="AH3111"/>
      <c r="AI3111" s="220" t="s">
        <v>4949</v>
      </c>
      <c r="AJ3111" s="151" t="str">
        <f t="shared" si="48"/>
        <v>FS</v>
      </c>
      <c r="AK3111" s="151" t="b">
        <f>ISNUMBER(SEARCH("IRT",Table1[[#This Row],[Current_Status]]))</f>
        <v>0</v>
      </c>
      <c r="AL3111" s="152">
        <f>YEAR(Table1[[#This Row],[Project_Initiated]])</f>
        <v>2019</v>
      </c>
      <c r="AM3111" s="87">
        <v>43815</v>
      </c>
      <c r="AN3111" s="87" t="str">
        <f>IF(AND(Table1[[#This Row],[Completed Date]]&gt;="07/01/2019"+0,Table1[[#This Row],[Completed Date]]&lt;="6/30/2020"+0),"FY 19-20",IF(AND(Table1[[#This Row],[Completed Date]]&gt;="07/01/2018"+0,Table1[[#This Row],[Completed Date]]&lt;="6/30/2019"+0),"FY 18-19",""))</f>
        <v/>
      </c>
      <c r="AO3111" s="152" t="str">
        <f>IFERROR(FIND("R",Table1[[#This Row],[FS_Priority]]),"")</f>
        <v/>
      </c>
    </row>
    <row r="3112" spans="1:41" x14ac:dyDescent="0.25">
      <c r="A3112" s="220" t="s">
        <v>5354</v>
      </c>
      <c r="B3112" s="220" t="s">
        <v>295</v>
      </c>
      <c r="C3112" s="220" t="s">
        <v>5354</v>
      </c>
      <c r="D3112" s="221" t="b">
        <v>0</v>
      </c>
      <c r="E3112" s="220" t="s">
        <v>151</v>
      </c>
      <c r="F3112" s="220" t="s">
        <v>5492</v>
      </c>
      <c r="G3112" s="220" t="s">
        <v>295</v>
      </c>
      <c r="H3112" s="220" t="s">
        <v>3873</v>
      </c>
      <c r="I3112" s="220" t="s">
        <v>5355</v>
      </c>
      <c r="J3112" s="220" t="s">
        <v>2839</v>
      </c>
      <c r="K3112" s="220" t="s">
        <v>4035</v>
      </c>
      <c r="L3112" s="220" t="s">
        <v>153</v>
      </c>
      <c r="M3112" s="220" t="s">
        <v>4063</v>
      </c>
      <c r="N3112" s="220" t="s">
        <v>5356</v>
      </c>
      <c r="O3112" s="220" t="s">
        <v>263</v>
      </c>
      <c r="P3112" s="167"/>
      <c r="Q3112" s="220" t="s">
        <v>302</v>
      </c>
      <c r="R3112" s="220" t="s">
        <v>295</v>
      </c>
      <c r="S3112" s="221" t="b">
        <v>0</v>
      </c>
      <c r="T3112" s="167"/>
      <c r="V3112" s="222">
        <v>43768</v>
      </c>
      <c r="W3112" s="220" t="s">
        <v>295</v>
      </c>
      <c r="X3112"/>
      <c r="Z3112" s="220" t="s">
        <v>295</v>
      </c>
      <c r="AC3112" s="220" t="s">
        <v>295</v>
      </c>
      <c r="AE3112" s="220" t="s">
        <v>583</v>
      </c>
      <c r="AF3112" s="220" t="s">
        <v>5493</v>
      </c>
      <c r="AG3112" s="220" t="s">
        <v>295</v>
      </c>
      <c r="AH3112"/>
      <c r="AI3112" s="220" t="s">
        <v>4949</v>
      </c>
      <c r="AJ3112" s="151" t="str">
        <f t="shared" si="48"/>
        <v>FS</v>
      </c>
      <c r="AK3112" s="151" t="b">
        <f>ISNUMBER(SEARCH("IRT",Table1[[#This Row],[Current_Status]]))</f>
        <v>0</v>
      </c>
      <c r="AL3112" s="152">
        <f>YEAR(Table1[[#This Row],[Project_Initiated]])</f>
        <v>2019</v>
      </c>
      <c r="AM3112" s="87">
        <v>43815</v>
      </c>
      <c r="AN3112" s="87" t="str">
        <f>IF(AND(Table1[[#This Row],[Completed Date]]&gt;="07/01/2019"+0,Table1[[#This Row],[Completed Date]]&lt;="6/30/2020"+0),"FY 19-20",IF(AND(Table1[[#This Row],[Completed Date]]&gt;="07/01/2018"+0,Table1[[#This Row],[Completed Date]]&lt;="6/30/2019"+0),"FY 18-19",""))</f>
        <v/>
      </c>
      <c r="AO3112" s="152" t="str">
        <f>IFERROR(FIND("R",Table1[[#This Row],[FS_Priority]]),"")</f>
        <v/>
      </c>
    </row>
    <row r="3113" spans="1:41" x14ac:dyDescent="0.25">
      <c r="A3113" s="220" t="s">
        <v>5330</v>
      </c>
      <c r="B3113" s="220" t="s">
        <v>295</v>
      </c>
      <c r="C3113" s="220" t="s">
        <v>5330</v>
      </c>
      <c r="D3113" s="221" t="b">
        <v>0</v>
      </c>
      <c r="E3113" s="220" t="s">
        <v>141</v>
      </c>
      <c r="F3113" s="220" t="s">
        <v>5331</v>
      </c>
      <c r="G3113" s="220" t="s">
        <v>295</v>
      </c>
      <c r="H3113" s="220" t="s">
        <v>256</v>
      </c>
      <c r="I3113" s="220" t="s">
        <v>5332</v>
      </c>
      <c r="J3113" s="220" t="s">
        <v>2839</v>
      </c>
      <c r="K3113" s="220" t="s">
        <v>3951</v>
      </c>
      <c r="L3113" s="220" t="s">
        <v>381</v>
      </c>
      <c r="M3113" s="220" t="s">
        <v>5333</v>
      </c>
      <c r="N3113" s="220" t="s">
        <v>295</v>
      </c>
      <c r="O3113" s="220" t="s">
        <v>243</v>
      </c>
      <c r="P3113" s="167"/>
      <c r="Q3113" s="220" t="s">
        <v>327</v>
      </c>
      <c r="R3113" s="220" t="s">
        <v>295</v>
      </c>
      <c r="S3113" s="221" t="b">
        <v>0</v>
      </c>
      <c r="T3113" s="167"/>
      <c r="V3113" s="222">
        <v>43769</v>
      </c>
      <c r="W3113" s="220" t="s">
        <v>295</v>
      </c>
      <c r="X3113"/>
      <c r="Z3113" s="220" t="s">
        <v>295</v>
      </c>
      <c r="AC3113" s="220" t="s">
        <v>295</v>
      </c>
      <c r="AE3113" s="220" t="s">
        <v>243</v>
      </c>
      <c r="AF3113" s="220" t="s">
        <v>295</v>
      </c>
      <c r="AG3113" s="220" t="s">
        <v>295</v>
      </c>
      <c r="AH3113"/>
      <c r="AI3113" s="220" t="s">
        <v>4949</v>
      </c>
      <c r="AJ3113" s="151" t="str">
        <f t="shared" si="48"/>
        <v>FS</v>
      </c>
      <c r="AK3113" s="151" t="b">
        <f>ISNUMBER(SEARCH("IRT",Table1[[#This Row],[Current_Status]]))</f>
        <v>0</v>
      </c>
      <c r="AL3113" s="152">
        <f>YEAR(Table1[[#This Row],[Project_Initiated]])</f>
        <v>2019</v>
      </c>
      <c r="AM3113" s="87">
        <v>43815</v>
      </c>
      <c r="AN3113" s="87" t="str">
        <f>IF(AND(Table1[[#This Row],[Completed Date]]&gt;="07/01/2019"+0,Table1[[#This Row],[Completed Date]]&lt;="6/30/2020"+0),"FY 19-20",IF(AND(Table1[[#This Row],[Completed Date]]&gt;="07/01/2018"+0,Table1[[#This Row],[Completed Date]]&lt;="6/30/2019"+0),"FY 18-19",""))</f>
        <v/>
      </c>
      <c r="AO3113" s="152" t="str">
        <f>IFERROR(FIND("R",Table1[[#This Row],[FS_Priority]]),"")</f>
        <v/>
      </c>
    </row>
    <row r="3114" spans="1:41" x14ac:dyDescent="0.25">
      <c r="A3114" s="220" t="s">
        <v>5427</v>
      </c>
      <c r="B3114" s="220" t="s">
        <v>295</v>
      </c>
      <c r="C3114" s="220" t="s">
        <v>5427</v>
      </c>
      <c r="D3114" s="221" t="b">
        <v>0</v>
      </c>
      <c r="E3114" s="220" t="s">
        <v>4804</v>
      </c>
      <c r="F3114" s="220" t="s">
        <v>5428</v>
      </c>
      <c r="G3114" s="220" t="s">
        <v>295</v>
      </c>
      <c r="H3114" s="220" t="s">
        <v>5429</v>
      </c>
      <c r="I3114" s="220" t="s">
        <v>5430</v>
      </c>
      <c r="J3114" s="220" t="s">
        <v>2827</v>
      </c>
      <c r="K3114" s="220" t="s">
        <v>3793</v>
      </c>
      <c r="L3114" s="220" t="s">
        <v>332</v>
      </c>
      <c r="M3114" s="220" t="s">
        <v>4721</v>
      </c>
      <c r="N3114" s="220" t="s">
        <v>5431</v>
      </c>
      <c r="O3114" s="220" t="s">
        <v>619</v>
      </c>
      <c r="P3114" s="167"/>
      <c r="Q3114" s="220" t="s">
        <v>3588</v>
      </c>
      <c r="R3114" s="220" t="s">
        <v>295</v>
      </c>
      <c r="S3114" s="221" t="b">
        <v>0</v>
      </c>
      <c r="T3114" s="167"/>
      <c r="V3114" s="222">
        <v>43770</v>
      </c>
      <c r="W3114" s="220" t="s">
        <v>295</v>
      </c>
      <c r="X3114"/>
      <c r="Z3114" s="220" t="s">
        <v>295</v>
      </c>
      <c r="AC3114" s="220" t="s">
        <v>295</v>
      </c>
      <c r="AE3114" s="220" t="s">
        <v>257</v>
      </c>
      <c r="AF3114" s="220" t="s">
        <v>295</v>
      </c>
      <c r="AG3114" s="220" t="s">
        <v>295</v>
      </c>
      <c r="AH3114"/>
      <c r="AI3114" s="220" t="s">
        <v>4949</v>
      </c>
      <c r="AJ3114" s="151" t="str">
        <f t="shared" si="48"/>
        <v>FS</v>
      </c>
      <c r="AK3114" s="151" t="b">
        <f>ISNUMBER(SEARCH("IRT",Table1[[#This Row],[Current_Status]]))</f>
        <v>0</v>
      </c>
      <c r="AL3114" s="152">
        <f>YEAR(Table1[[#This Row],[Project_Initiated]])</f>
        <v>2019</v>
      </c>
      <c r="AM3114" s="87">
        <v>43815</v>
      </c>
      <c r="AN3114" s="87" t="str">
        <f>IF(AND(Table1[[#This Row],[Completed Date]]&gt;="07/01/2019"+0,Table1[[#This Row],[Completed Date]]&lt;="6/30/2020"+0),"FY 19-20",IF(AND(Table1[[#This Row],[Completed Date]]&gt;="07/01/2018"+0,Table1[[#This Row],[Completed Date]]&lt;="6/30/2019"+0),"FY 18-19",""))</f>
        <v/>
      </c>
      <c r="AO3114" s="152">
        <f>IFERROR(FIND("R",Table1[[#This Row],[FS_Priority]]),"")</f>
        <v>1</v>
      </c>
    </row>
    <row r="3115" spans="1:41" x14ac:dyDescent="0.25">
      <c r="A3115" s="220" t="s">
        <v>5476</v>
      </c>
      <c r="B3115" s="220" t="s">
        <v>295</v>
      </c>
      <c r="C3115" s="220" t="s">
        <v>5476</v>
      </c>
      <c r="D3115" s="221" t="b">
        <v>0</v>
      </c>
      <c r="E3115" s="220" t="s">
        <v>4818</v>
      </c>
      <c r="F3115" s="220" t="s">
        <v>5477</v>
      </c>
      <c r="G3115" s="220" t="s">
        <v>295</v>
      </c>
      <c r="H3115" s="220" t="s">
        <v>977</v>
      </c>
      <c r="I3115" s="220" t="s">
        <v>5478</v>
      </c>
      <c r="J3115" s="220" t="s">
        <v>2854</v>
      </c>
      <c r="K3115" s="220" t="s">
        <v>4268</v>
      </c>
      <c r="L3115" s="220" t="s">
        <v>521</v>
      </c>
      <c r="M3115" s="220" t="s">
        <v>4273</v>
      </c>
      <c r="N3115" s="220" t="s">
        <v>295</v>
      </c>
      <c r="O3115" s="220" t="s">
        <v>263</v>
      </c>
      <c r="P3115" s="167"/>
      <c r="Q3115" s="220" t="s">
        <v>5263</v>
      </c>
      <c r="R3115" s="220" t="s">
        <v>295</v>
      </c>
      <c r="S3115" s="221" t="b">
        <v>0</v>
      </c>
      <c r="T3115" s="167"/>
      <c r="V3115" s="222">
        <v>43770</v>
      </c>
      <c r="W3115" s="220" t="s">
        <v>295</v>
      </c>
      <c r="X3115"/>
      <c r="Z3115" s="220" t="s">
        <v>295</v>
      </c>
      <c r="AC3115" s="220" t="s">
        <v>295</v>
      </c>
      <c r="AE3115" s="220" t="s">
        <v>257</v>
      </c>
      <c r="AF3115" s="220" t="s">
        <v>295</v>
      </c>
      <c r="AG3115" s="220" t="s">
        <v>295</v>
      </c>
      <c r="AH3115" s="223">
        <v>43775</v>
      </c>
      <c r="AI3115" s="220" t="s">
        <v>4949</v>
      </c>
      <c r="AJ3115" s="151" t="str">
        <f t="shared" si="48"/>
        <v>FS</v>
      </c>
      <c r="AK3115" s="151" t="b">
        <f>ISNUMBER(SEARCH("IRT",Table1[[#This Row],[Current_Status]]))</f>
        <v>0</v>
      </c>
      <c r="AL3115" s="152">
        <f>YEAR(Table1[[#This Row],[Project_Initiated]])</f>
        <v>2019</v>
      </c>
      <c r="AM3115" s="87">
        <v>43815</v>
      </c>
      <c r="AN3115" s="87" t="str">
        <f>IF(AND(Table1[[#This Row],[Completed Date]]&gt;="07/01/2019"+0,Table1[[#This Row],[Completed Date]]&lt;="6/30/2020"+0),"FY 19-20",IF(AND(Table1[[#This Row],[Completed Date]]&gt;="07/01/2018"+0,Table1[[#This Row],[Completed Date]]&lt;="6/30/2019"+0),"FY 18-19",""))</f>
        <v>FY 19-20</v>
      </c>
      <c r="AO3115" s="152" t="str">
        <f>IFERROR(FIND("R",Table1[[#This Row],[FS_Priority]]),"")</f>
        <v/>
      </c>
    </row>
    <row r="3116" spans="1:41" x14ac:dyDescent="0.25">
      <c r="A3116" s="220" t="s">
        <v>5386</v>
      </c>
      <c r="B3116" s="220" t="s">
        <v>295</v>
      </c>
      <c r="C3116" s="220" t="s">
        <v>5386</v>
      </c>
      <c r="D3116" s="221" t="b">
        <v>0</v>
      </c>
      <c r="E3116" s="220" t="s">
        <v>151</v>
      </c>
      <c r="F3116" s="220" t="s">
        <v>5387</v>
      </c>
      <c r="G3116" s="220" t="s">
        <v>295</v>
      </c>
      <c r="H3116" s="220" t="s">
        <v>525</v>
      </c>
      <c r="I3116" s="220" t="s">
        <v>3972</v>
      </c>
      <c r="J3116" s="220" t="s">
        <v>2839</v>
      </c>
      <c r="K3116" s="220" t="s">
        <v>4035</v>
      </c>
      <c r="L3116" s="220" t="s">
        <v>153</v>
      </c>
      <c r="M3116" s="220" t="s">
        <v>4036</v>
      </c>
      <c r="N3116" s="220" t="s">
        <v>4642</v>
      </c>
      <c r="O3116" s="220" t="s">
        <v>243</v>
      </c>
      <c r="P3116" s="167"/>
      <c r="Q3116" s="220" t="s">
        <v>264</v>
      </c>
      <c r="R3116" s="220" t="s">
        <v>295</v>
      </c>
      <c r="S3116" s="221" t="b">
        <v>0</v>
      </c>
      <c r="T3116" s="167"/>
      <c r="V3116" s="222">
        <v>43773</v>
      </c>
      <c r="W3116" s="220" t="s">
        <v>295</v>
      </c>
      <c r="X3116" s="167"/>
      <c r="Y3116" s="167"/>
      <c r="Z3116" s="220" t="s">
        <v>295</v>
      </c>
      <c r="AC3116" s="220" t="s">
        <v>295</v>
      </c>
      <c r="AE3116" s="220" t="s">
        <v>243</v>
      </c>
      <c r="AF3116" s="220" t="s">
        <v>295</v>
      </c>
      <c r="AG3116" s="220" t="s">
        <v>295</v>
      </c>
      <c r="AH3116"/>
      <c r="AI3116" s="220" t="s">
        <v>4949</v>
      </c>
      <c r="AJ3116" s="151" t="str">
        <f t="shared" si="48"/>
        <v>FS</v>
      </c>
      <c r="AK3116" s="151" t="b">
        <f>ISNUMBER(SEARCH("IRT",Table1[[#This Row],[Current_Status]]))</f>
        <v>0</v>
      </c>
      <c r="AL3116" s="152">
        <f>YEAR(Table1[[#This Row],[Project_Initiated]])</f>
        <v>2019</v>
      </c>
      <c r="AM3116" s="87">
        <v>43815</v>
      </c>
      <c r="AN3116" s="87" t="str">
        <f>IF(AND(Table1[[#This Row],[Completed Date]]&gt;="07/01/2019"+0,Table1[[#This Row],[Completed Date]]&lt;="6/30/2020"+0),"FY 19-20",IF(AND(Table1[[#This Row],[Completed Date]]&gt;="07/01/2018"+0,Table1[[#This Row],[Completed Date]]&lt;="6/30/2019"+0),"FY 18-19",""))</f>
        <v/>
      </c>
      <c r="AO3116" s="152" t="str">
        <f>IFERROR(FIND("R",Table1[[#This Row],[FS_Priority]]),"")</f>
        <v/>
      </c>
    </row>
    <row r="3117" spans="1:41" x14ac:dyDescent="0.25">
      <c r="A3117" s="220" t="s">
        <v>5258</v>
      </c>
      <c r="B3117" s="220" t="s">
        <v>295</v>
      </c>
      <c r="C3117" s="220" t="s">
        <v>5258</v>
      </c>
      <c r="D3117" s="221" t="b">
        <v>0</v>
      </c>
      <c r="E3117" s="220" t="s">
        <v>21</v>
      </c>
      <c r="F3117" s="220" t="s">
        <v>5259</v>
      </c>
      <c r="G3117" s="220" t="s">
        <v>295</v>
      </c>
      <c r="H3117" s="220" t="s">
        <v>407</v>
      </c>
      <c r="I3117" s="220" t="s">
        <v>470</v>
      </c>
      <c r="J3117" s="220" t="s">
        <v>2827</v>
      </c>
      <c r="K3117" s="220" t="s">
        <v>3774</v>
      </c>
      <c r="L3117" s="220" t="s">
        <v>4821</v>
      </c>
      <c r="M3117" s="220" t="s">
        <v>3775</v>
      </c>
      <c r="N3117" s="220" t="s">
        <v>5260</v>
      </c>
      <c r="O3117" s="220" t="s">
        <v>263</v>
      </c>
      <c r="P3117" s="167"/>
      <c r="Q3117" s="220" t="s">
        <v>302</v>
      </c>
      <c r="R3117" s="220" t="s">
        <v>295</v>
      </c>
      <c r="S3117" s="221" t="b">
        <v>0</v>
      </c>
      <c r="T3117" s="167"/>
      <c r="V3117" s="222">
        <v>43773</v>
      </c>
      <c r="W3117" s="220" t="s">
        <v>295</v>
      </c>
      <c r="X3117" s="167"/>
      <c r="Y3117" s="167"/>
      <c r="Z3117" s="220" t="s">
        <v>295</v>
      </c>
      <c r="AC3117" s="220" t="s">
        <v>295</v>
      </c>
      <c r="AE3117" s="220" t="s">
        <v>257</v>
      </c>
      <c r="AF3117" s="220" t="s">
        <v>295</v>
      </c>
      <c r="AG3117" s="220" t="s">
        <v>295</v>
      </c>
      <c r="AH3117"/>
      <c r="AI3117" s="220" t="s">
        <v>4949</v>
      </c>
      <c r="AJ3117" s="151" t="str">
        <f t="shared" si="48"/>
        <v>FS</v>
      </c>
      <c r="AK3117" s="151" t="b">
        <f>ISNUMBER(SEARCH("IRT",Table1[[#This Row],[Current_Status]]))</f>
        <v>0</v>
      </c>
      <c r="AL3117" s="152">
        <f>YEAR(Table1[[#This Row],[Project_Initiated]])</f>
        <v>2019</v>
      </c>
      <c r="AM3117" s="87">
        <v>43815</v>
      </c>
      <c r="AN3117" s="87" t="str">
        <f>IF(AND(Table1[[#This Row],[Completed Date]]&gt;="07/01/2019"+0,Table1[[#This Row],[Completed Date]]&lt;="6/30/2020"+0),"FY 19-20",IF(AND(Table1[[#This Row],[Completed Date]]&gt;="07/01/2018"+0,Table1[[#This Row],[Completed Date]]&lt;="6/30/2019"+0),"FY 18-19",""))</f>
        <v/>
      </c>
      <c r="AO3117" s="152" t="str">
        <f>IFERROR(FIND("R",Table1[[#This Row],[FS_Priority]]),"")</f>
        <v/>
      </c>
    </row>
    <row r="3118" spans="1:41" x14ac:dyDescent="0.25">
      <c r="A3118" s="220" t="s">
        <v>5280</v>
      </c>
      <c r="B3118" s="220" t="s">
        <v>295</v>
      </c>
      <c r="C3118" s="220" t="s">
        <v>5280</v>
      </c>
      <c r="D3118" s="221" t="b">
        <v>0</v>
      </c>
      <c r="E3118" s="220" t="s">
        <v>76</v>
      </c>
      <c r="F3118" s="220" t="s">
        <v>5281</v>
      </c>
      <c r="G3118" s="220" t="s">
        <v>295</v>
      </c>
      <c r="H3118" s="220" t="s">
        <v>1092</v>
      </c>
      <c r="I3118" s="220" t="s">
        <v>4666</v>
      </c>
      <c r="J3118" s="220" t="s">
        <v>2827</v>
      </c>
      <c r="K3118" s="220" t="s">
        <v>3856</v>
      </c>
      <c r="L3118" s="220" t="s">
        <v>77</v>
      </c>
      <c r="M3118" s="220" t="s">
        <v>3872</v>
      </c>
      <c r="N3118" s="220" t="s">
        <v>295</v>
      </c>
      <c r="O3118" s="220" t="s">
        <v>263</v>
      </c>
      <c r="P3118" s="167"/>
      <c r="Q3118" s="220" t="s">
        <v>320</v>
      </c>
      <c r="R3118" s="220" t="s">
        <v>295</v>
      </c>
      <c r="S3118" s="221" t="b">
        <v>0</v>
      </c>
      <c r="V3118" s="222">
        <v>43774</v>
      </c>
      <c r="W3118" s="220" t="s">
        <v>295</v>
      </c>
      <c r="X3118" s="167"/>
      <c r="Y3118" s="167"/>
      <c r="Z3118" s="220" t="s">
        <v>295</v>
      </c>
      <c r="AC3118" s="220" t="s">
        <v>295</v>
      </c>
      <c r="AE3118" s="220" t="s">
        <v>583</v>
      </c>
      <c r="AF3118" s="220" t="s">
        <v>295</v>
      </c>
      <c r="AG3118" s="220" t="s">
        <v>295</v>
      </c>
      <c r="AH3118"/>
      <c r="AI3118" s="220" t="s">
        <v>4949</v>
      </c>
      <c r="AJ3118" s="151" t="str">
        <f t="shared" si="48"/>
        <v>FS</v>
      </c>
      <c r="AK3118" s="151" t="b">
        <f>ISNUMBER(SEARCH("IRT",Table1[[#This Row],[Current_Status]]))</f>
        <v>0</v>
      </c>
      <c r="AL3118" s="152">
        <f>YEAR(Table1[[#This Row],[Project_Initiated]])</f>
        <v>2019</v>
      </c>
      <c r="AM3118" s="87">
        <v>43815</v>
      </c>
      <c r="AN3118" s="87" t="str">
        <f>IF(AND(Table1[[#This Row],[Completed Date]]&gt;="07/01/2019"+0,Table1[[#This Row],[Completed Date]]&lt;="6/30/2020"+0),"FY 19-20",IF(AND(Table1[[#This Row],[Completed Date]]&gt;="07/01/2018"+0,Table1[[#This Row],[Completed Date]]&lt;="6/30/2019"+0),"FY 18-19",""))</f>
        <v/>
      </c>
      <c r="AO3118" s="152" t="str">
        <f>IFERROR(FIND("R",Table1[[#This Row],[FS_Priority]]),"")</f>
        <v/>
      </c>
    </row>
    <row r="3119" spans="1:41" x14ac:dyDescent="0.25">
      <c r="A3119" s="220" t="s">
        <v>5345</v>
      </c>
      <c r="B3119" s="220" t="s">
        <v>295</v>
      </c>
      <c r="C3119" s="220" t="s">
        <v>5345</v>
      </c>
      <c r="D3119" s="221" t="b">
        <v>0</v>
      </c>
      <c r="E3119" s="220" t="s">
        <v>141</v>
      </c>
      <c r="F3119" s="220" t="s">
        <v>5346</v>
      </c>
      <c r="G3119" s="220" t="s">
        <v>295</v>
      </c>
      <c r="H3119" s="220" t="s">
        <v>256</v>
      </c>
      <c r="I3119" s="220" t="s">
        <v>5301</v>
      </c>
      <c r="J3119" s="220" t="s">
        <v>2827</v>
      </c>
      <c r="K3119" s="220" t="s">
        <v>3951</v>
      </c>
      <c r="L3119" s="220" t="s">
        <v>381</v>
      </c>
      <c r="M3119" s="220" t="s">
        <v>3954</v>
      </c>
      <c r="N3119" s="220" t="s">
        <v>295</v>
      </c>
      <c r="O3119" s="220" t="s">
        <v>263</v>
      </c>
      <c r="P3119" s="167"/>
      <c r="Q3119" s="220" t="s">
        <v>3742</v>
      </c>
      <c r="R3119" s="220" t="s">
        <v>295</v>
      </c>
      <c r="S3119" s="221" t="b">
        <v>0</v>
      </c>
      <c r="T3119" s="167"/>
      <c r="V3119" s="222">
        <v>43776</v>
      </c>
      <c r="W3119" s="220" t="s">
        <v>295</v>
      </c>
      <c r="X3119" s="167"/>
      <c r="Y3119" s="167"/>
      <c r="Z3119" s="220" t="s">
        <v>295</v>
      </c>
      <c r="AC3119" s="220" t="s">
        <v>295</v>
      </c>
      <c r="AE3119" s="220" t="s">
        <v>257</v>
      </c>
      <c r="AF3119" s="220" t="s">
        <v>295</v>
      </c>
      <c r="AG3119" s="220" t="s">
        <v>295</v>
      </c>
      <c r="AH3119"/>
      <c r="AI3119" s="220" t="s">
        <v>4949</v>
      </c>
      <c r="AJ3119" s="151" t="str">
        <f t="shared" si="48"/>
        <v>FS</v>
      </c>
      <c r="AK3119" s="151" t="b">
        <f>ISNUMBER(SEARCH("IRT",Table1[[#This Row],[Current_Status]]))</f>
        <v>0</v>
      </c>
      <c r="AL3119" s="152">
        <f>YEAR(Table1[[#This Row],[Project_Initiated]])</f>
        <v>2019</v>
      </c>
      <c r="AM3119" s="87">
        <v>43815</v>
      </c>
      <c r="AN3119" s="87" t="str">
        <f>IF(AND(Table1[[#This Row],[Completed Date]]&gt;="07/01/2019"+0,Table1[[#This Row],[Completed Date]]&lt;="6/30/2020"+0),"FY 19-20",IF(AND(Table1[[#This Row],[Completed Date]]&gt;="07/01/2018"+0,Table1[[#This Row],[Completed Date]]&lt;="6/30/2019"+0),"FY 18-19",""))</f>
        <v/>
      </c>
      <c r="AO3119" s="152">
        <f>IFERROR(FIND("R",Table1[[#This Row],[FS_Priority]]),"")</f>
        <v>1</v>
      </c>
    </row>
    <row r="3120" spans="1:41" x14ac:dyDescent="0.25">
      <c r="A3120" s="220" t="s">
        <v>5286</v>
      </c>
      <c r="B3120" s="220" t="s">
        <v>295</v>
      </c>
      <c r="C3120" s="220" t="s">
        <v>5286</v>
      </c>
      <c r="D3120" s="221" t="b">
        <v>0</v>
      </c>
      <c r="E3120" s="220" t="s">
        <v>76</v>
      </c>
      <c r="F3120" s="220" t="s">
        <v>5287</v>
      </c>
      <c r="G3120" s="220" t="s">
        <v>295</v>
      </c>
      <c r="H3120" s="220" t="s">
        <v>369</v>
      </c>
      <c r="I3120" s="220" t="s">
        <v>4305</v>
      </c>
      <c r="J3120" s="220" t="s">
        <v>2827</v>
      </c>
      <c r="K3120" s="220" t="s">
        <v>3856</v>
      </c>
      <c r="L3120" s="220" t="s">
        <v>77</v>
      </c>
      <c r="M3120" s="220" t="s">
        <v>3872</v>
      </c>
      <c r="N3120" s="220" t="s">
        <v>295</v>
      </c>
      <c r="O3120" s="220" t="s">
        <v>263</v>
      </c>
      <c r="P3120" s="167"/>
      <c r="Q3120" s="220" t="s">
        <v>3586</v>
      </c>
      <c r="R3120" s="220" t="s">
        <v>295</v>
      </c>
      <c r="S3120" s="221" t="b">
        <v>0</v>
      </c>
      <c r="T3120" s="167"/>
      <c r="V3120" s="222">
        <v>43774</v>
      </c>
      <c r="W3120" s="220" t="s">
        <v>295</v>
      </c>
      <c r="X3120"/>
      <c r="Z3120" s="220" t="s">
        <v>295</v>
      </c>
      <c r="AC3120" s="220" t="s">
        <v>295</v>
      </c>
      <c r="AE3120" s="220" t="s">
        <v>583</v>
      </c>
      <c r="AF3120" s="220" t="s">
        <v>295</v>
      </c>
      <c r="AG3120" s="220" t="s">
        <v>295</v>
      </c>
      <c r="AH3120"/>
      <c r="AI3120" s="220" t="s">
        <v>4949</v>
      </c>
      <c r="AJ3120" s="151" t="str">
        <f t="shared" si="48"/>
        <v>FS</v>
      </c>
      <c r="AK3120" s="151" t="b">
        <f>ISNUMBER(SEARCH("IRT",Table1[[#This Row],[Current_Status]]))</f>
        <v>0</v>
      </c>
      <c r="AL3120" s="152">
        <f>YEAR(Table1[[#This Row],[Project_Initiated]])</f>
        <v>2019</v>
      </c>
      <c r="AM3120" s="87">
        <v>43815</v>
      </c>
      <c r="AN3120" s="87" t="str">
        <f>IF(AND(Table1[[#This Row],[Completed Date]]&gt;="07/01/2019"+0,Table1[[#This Row],[Completed Date]]&lt;="6/30/2020"+0),"FY 19-20",IF(AND(Table1[[#This Row],[Completed Date]]&gt;="07/01/2018"+0,Table1[[#This Row],[Completed Date]]&lt;="6/30/2019"+0),"FY 18-19",""))</f>
        <v/>
      </c>
      <c r="AO3120" s="152">
        <f>IFERROR(FIND("R",Table1[[#This Row],[FS_Priority]]),"")</f>
        <v>1</v>
      </c>
    </row>
    <row r="3121" spans="1:41" x14ac:dyDescent="0.25">
      <c r="A3121" s="220" t="s">
        <v>5340</v>
      </c>
      <c r="B3121" s="220" t="s">
        <v>295</v>
      </c>
      <c r="C3121" s="220" t="s">
        <v>5340</v>
      </c>
      <c r="D3121" s="221" t="b">
        <v>0</v>
      </c>
      <c r="E3121" s="220" t="s">
        <v>141</v>
      </c>
      <c r="F3121" s="220" t="s">
        <v>5341</v>
      </c>
      <c r="G3121" s="220" t="s">
        <v>295</v>
      </c>
      <c r="H3121" s="220" t="s">
        <v>529</v>
      </c>
      <c r="I3121" s="220" t="s">
        <v>5342</v>
      </c>
      <c r="J3121" s="220" t="s">
        <v>2827</v>
      </c>
      <c r="K3121" s="220" t="s">
        <v>3951</v>
      </c>
      <c r="L3121" s="220" t="s">
        <v>381</v>
      </c>
      <c r="M3121" s="220" t="s">
        <v>3954</v>
      </c>
      <c r="N3121" s="220" t="s">
        <v>295</v>
      </c>
      <c r="O3121" s="220" t="s">
        <v>263</v>
      </c>
      <c r="P3121" s="167"/>
      <c r="Q3121" s="220" t="s">
        <v>3586</v>
      </c>
      <c r="R3121" s="220" t="s">
        <v>295</v>
      </c>
      <c r="S3121" s="221" t="b">
        <v>0</v>
      </c>
      <c r="V3121" s="222">
        <v>43777</v>
      </c>
      <c r="W3121" s="220" t="s">
        <v>295</v>
      </c>
      <c r="X3121"/>
      <c r="Z3121" s="220" t="s">
        <v>295</v>
      </c>
      <c r="AC3121" s="220" t="s">
        <v>295</v>
      </c>
      <c r="AE3121" s="220" t="s">
        <v>257</v>
      </c>
      <c r="AF3121" s="220" t="s">
        <v>295</v>
      </c>
      <c r="AG3121" s="220" t="s">
        <v>295</v>
      </c>
      <c r="AH3121"/>
      <c r="AI3121" s="220" t="s">
        <v>4949</v>
      </c>
      <c r="AJ3121" s="151" t="str">
        <f t="shared" si="48"/>
        <v>FS</v>
      </c>
      <c r="AK3121" s="151" t="b">
        <f>ISNUMBER(SEARCH("IRT",Table1[[#This Row],[Current_Status]]))</f>
        <v>0</v>
      </c>
      <c r="AL3121" s="152">
        <f>YEAR(Table1[[#This Row],[Project_Initiated]])</f>
        <v>2019</v>
      </c>
      <c r="AM3121" s="87">
        <v>43815</v>
      </c>
      <c r="AN3121" s="87" t="str">
        <f>IF(AND(Table1[[#This Row],[Completed Date]]&gt;="07/01/2019"+0,Table1[[#This Row],[Completed Date]]&lt;="6/30/2020"+0),"FY 19-20",IF(AND(Table1[[#This Row],[Completed Date]]&gt;="07/01/2018"+0,Table1[[#This Row],[Completed Date]]&lt;="6/30/2019"+0),"FY 18-19",""))</f>
        <v/>
      </c>
      <c r="AO3121" s="152">
        <f>IFERROR(FIND("R",Table1[[#This Row],[FS_Priority]]),"")</f>
        <v>1</v>
      </c>
    </row>
    <row r="3122" spans="1:41" x14ac:dyDescent="0.25">
      <c r="A3122" s="220" t="s">
        <v>5307</v>
      </c>
      <c r="B3122" s="220" t="s">
        <v>295</v>
      </c>
      <c r="C3122" s="220" t="s">
        <v>5307</v>
      </c>
      <c r="D3122" s="221" t="b">
        <v>0</v>
      </c>
      <c r="E3122" s="220" t="s">
        <v>141</v>
      </c>
      <c r="F3122" s="220" t="s">
        <v>5308</v>
      </c>
      <c r="G3122" s="220" t="s">
        <v>295</v>
      </c>
      <c r="H3122" s="220" t="s">
        <v>548</v>
      </c>
      <c r="I3122" s="220" t="s">
        <v>4723</v>
      </c>
      <c r="J3122" s="220" t="s">
        <v>2827</v>
      </c>
      <c r="K3122" s="220" t="s">
        <v>3951</v>
      </c>
      <c r="L3122" s="220" t="s">
        <v>381</v>
      </c>
      <c r="M3122" s="220" t="s">
        <v>5309</v>
      </c>
      <c r="N3122" s="220" t="s">
        <v>295</v>
      </c>
      <c r="O3122" s="220" t="s">
        <v>263</v>
      </c>
      <c r="P3122" s="167"/>
      <c r="Q3122" s="220" t="s">
        <v>320</v>
      </c>
      <c r="R3122" s="220" t="s">
        <v>295</v>
      </c>
      <c r="S3122" s="221" t="b">
        <v>0</v>
      </c>
      <c r="T3122" s="167"/>
      <c r="V3122" s="222">
        <v>43776</v>
      </c>
      <c r="W3122" s="220" t="s">
        <v>295</v>
      </c>
      <c r="X3122" s="167"/>
      <c r="Y3122" s="167"/>
      <c r="Z3122" s="220" t="s">
        <v>295</v>
      </c>
      <c r="AC3122" s="220" t="s">
        <v>295</v>
      </c>
      <c r="AE3122" s="220" t="s">
        <v>257</v>
      </c>
      <c r="AF3122" s="220" t="s">
        <v>295</v>
      </c>
      <c r="AG3122" s="220" t="s">
        <v>295</v>
      </c>
      <c r="AH3122"/>
      <c r="AI3122" s="220" t="s">
        <v>4949</v>
      </c>
      <c r="AJ3122" s="151" t="str">
        <f t="shared" si="48"/>
        <v>FS</v>
      </c>
      <c r="AK3122" s="151" t="b">
        <f>ISNUMBER(SEARCH("IRT",Table1[[#This Row],[Current_Status]]))</f>
        <v>0</v>
      </c>
      <c r="AL3122" s="152">
        <f>YEAR(Table1[[#This Row],[Project_Initiated]])</f>
        <v>2019</v>
      </c>
      <c r="AM3122" s="87">
        <v>43815</v>
      </c>
      <c r="AN3122" s="87" t="str">
        <f>IF(AND(Table1[[#This Row],[Completed Date]]&gt;="07/01/2019"+0,Table1[[#This Row],[Completed Date]]&lt;="6/30/2020"+0),"FY 19-20",IF(AND(Table1[[#This Row],[Completed Date]]&gt;="07/01/2018"+0,Table1[[#This Row],[Completed Date]]&lt;="6/30/2019"+0),"FY 18-19",""))</f>
        <v/>
      </c>
      <c r="AO3122" s="152" t="str">
        <f>IFERROR(FIND("R",Table1[[#This Row],[FS_Priority]]),"")</f>
        <v/>
      </c>
    </row>
    <row r="3123" spans="1:41" x14ac:dyDescent="0.25">
      <c r="A3123" s="220" t="s">
        <v>5316</v>
      </c>
      <c r="B3123" s="220" t="s">
        <v>295</v>
      </c>
      <c r="C3123" s="220" t="s">
        <v>5316</v>
      </c>
      <c r="D3123" s="221" t="b">
        <v>0</v>
      </c>
      <c r="E3123" s="220" t="s">
        <v>141</v>
      </c>
      <c r="F3123" s="220" t="s">
        <v>5317</v>
      </c>
      <c r="G3123" s="220" t="s">
        <v>295</v>
      </c>
      <c r="H3123" s="220" t="s">
        <v>548</v>
      </c>
      <c r="I3123" s="220" t="s">
        <v>4706</v>
      </c>
      <c r="J3123" s="220" t="s">
        <v>2827</v>
      </c>
      <c r="K3123" s="220" t="s">
        <v>3951</v>
      </c>
      <c r="L3123" s="220" t="s">
        <v>381</v>
      </c>
      <c r="M3123" s="220" t="s">
        <v>5309</v>
      </c>
      <c r="N3123" s="220" t="s">
        <v>295</v>
      </c>
      <c r="O3123" s="220" t="s">
        <v>263</v>
      </c>
      <c r="P3123" s="167"/>
      <c r="Q3123" s="220" t="s">
        <v>264</v>
      </c>
      <c r="R3123" s="220" t="s">
        <v>295</v>
      </c>
      <c r="S3123" s="221" t="b">
        <v>0</v>
      </c>
      <c r="T3123" s="167"/>
      <c r="V3123" s="222">
        <v>43776</v>
      </c>
      <c r="W3123" s="220" t="s">
        <v>295</v>
      </c>
      <c r="X3123" s="167"/>
      <c r="Y3123" s="167"/>
      <c r="Z3123" s="220" t="s">
        <v>295</v>
      </c>
      <c r="AC3123" s="220" t="s">
        <v>295</v>
      </c>
      <c r="AE3123" s="220" t="s">
        <v>257</v>
      </c>
      <c r="AF3123" s="220" t="s">
        <v>295</v>
      </c>
      <c r="AG3123" s="220" t="s">
        <v>295</v>
      </c>
      <c r="AH3123"/>
      <c r="AI3123" s="220" t="s">
        <v>4949</v>
      </c>
      <c r="AJ3123" s="151" t="str">
        <f t="shared" si="48"/>
        <v>FS</v>
      </c>
      <c r="AK3123" s="151" t="b">
        <f>ISNUMBER(SEARCH("IRT",Table1[[#This Row],[Current_Status]]))</f>
        <v>0</v>
      </c>
      <c r="AL3123" s="152">
        <f>YEAR(Table1[[#This Row],[Project_Initiated]])</f>
        <v>2019</v>
      </c>
      <c r="AM3123" s="87">
        <v>43815</v>
      </c>
      <c r="AN3123" s="87" t="str">
        <f>IF(AND(Table1[[#This Row],[Completed Date]]&gt;="07/01/2019"+0,Table1[[#This Row],[Completed Date]]&lt;="6/30/2020"+0),"FY 19-20",IF(AND(Table1[[#This Row],[Completed Date]]&gt;="07/01/2018"+0,Table1[[#This Row],[Completed Date]]&lt;="6/30/2019"+0),"FY 18-19",""))</f>
        <v/>
      </c>
      <c r="AO3123" s="152" t="str">
        <f>IFERROR(FIND("R",Table1[[#This Row],[FS_Priority]]),"")</f>
        <v/>
      </c>
    </row>
    <row r="3124" spans="1:41" x14ac:dyDescent="0.25">
      <c r="A3124" s="220" t="s">
        <v>5347</v>
      </c>
      <c r="B3124" s="220" t="s">
        <v>295</v>
      </c>
      <c r="C3124" s="220" t="s">
        <v>5347</v>
      </c>
      <c r="D3124" s="221" t="b">
        <v>0</v>
      </c>
      <c r="E3124" s="220" t="s">
        <v>151</v>
      </c>
      <c r="F3124" s="220" t="s">
        <v>5348</v>
      </c>
      <c r="G3124" s="220" t="s">
        <v>295</v>
      </c>
      <c r="H3124" s="220" t="s">
        <v>558</v>
      </c>
      <c r="I3124" s="220" t="s">
        <v>295</v>
      </c>
      <c r="J3124" s="220" t="s">
        <v>2854</v>
      </c>
      <c r="K3124" s="220" t="s">
        <v>4035</v>
      </c>
      <c r="L3124" s="220" t="s">
        <v>153</v>
      </c>
      <c r="M3124" s="220" t="s">
        <v>3906</v>
      </c>
      <c r="N3124" s="220" t="s">
        <v>295</v>
      </c>
      <c r="O3124" s="220" t="s">
        <v>263</v>
      </c>
      <c r="P3124" s="167"/>
      <c r="Q3124" s="220" t="s">
        <v>5263</v>
      </c>
      <c r="R3124" s="220" t="s">
        <v>295</v>
      </c>
      <c r="S3124" s="221" t="b">
        <v>0</v>
      </c>
      <c r="T3124" s="167"/>
      <c r="V3124" s="222">
        <v>43783</v>
      </c>
      <c r="W3124" s="220" t="s">
        <v>295</v>
      </c>
      <c r="X3124" s="167"/>
      <c r="Y3124" s="167"/>
      <c r="Z3124" s="220" t="s">
        <v>295</v>
      </c>
      <c r="AC3124" s="220" t="s">
        <v>295</v>
      </c>
      <c r="AE3124" s="220" t="s">
        <v>583</v>
      </c>
      <c r="AF3124" s="220" t="s">
        <v>295</v>
      </c>
      <c r="AG3124" s="220" t="s">
        <v>295</v>
      </c>
      <c r="AH3124" s="223">
        <v>43791</v>
      </c>
      <c r="AI3124" s="220" t="s">
        <v>4949</v>
      </c>
      <c r="AJ3124" s="151" t="str">
        <f t="shared" si="48"/>
        <v>FS</v>
      </c>
      <c r="AK3124" s="151" t="b">
        <f>ISNUMBER(SEARCH("IRT",Table1[[#This Row],[Current_Status]]))</f>
        <v>0</v>
      </c>
      <c r="AL3124" s="152">
        <f>YEAR(Table1[[#This Row],[Project_Initiated]])</f>
        <v>2019</v>
      </c>
      <c r="AM3124" s="87">
        <v>43815</v>
      </c>
      <c r="AN3124" s="87" t="str">
        <f>IF(AND(Table1[[#This Row],[Completed Date]]&gt;="07/01/2019"+0,Table1[[#This Row],[Completed Date]]&lt;="6/30/2020"+0),"FY 19-20",IF(AND(Table1[[#This Row],[Completed Date]]&gt;="07/01/2018"+0,Table1[[#This Row],[Completed Date]]&lt;="6/30/2019"+0),"FY 18-19",""))</f>
        <v>FY 19-20</v>
      </c>
      <c r="AO3124" s="152" t="str">
        <f>IFERROR(FIND("R",Table1[[#This Row],[FS_Priority]]),"")</f>
        <v/>
      </c>
    </row>
    <row r="3125" spans="1:41" x14ac:dyDescent="0.25">
      <c r="A3125" s="220" t="s">
        <v>5282</v>
      </c>
      <c r="B3125" s="220" t="s">
        <v>295</v>
      </c>
      <c r="C3125" s="220" t="s">
        <v>5282</v>
      </c>
      <c r="D3125" s="221" t="b">
        <v>0</v>
      </c>
      <c r="E3125" s="220" t="s">
        <v>76</v>
      </c>
      <c r="F3125" s="220" t="s">
        <v>5283</v>
      </c>
      <c r="G3125" s="220" t="s">
        <v>295</v>
      </c>
      <c r="H3125" s="220" t="s">
        <v>369</v>
      </c>
      <c r="I3125" s="220" t="s">
        <v>5284</v>
      </c>
      <c r="J3125" s="220" t="s">
        <v>2827</v>
      </c>
      <c r="K3125" s="220" t="s">
        <v>3856</v>
      </c>
      <c r="L3125" s="220" t="s">
        <v>77</v>
      </c>
      <c r="M3125" s="220" t="s">
        <v>4039</v>
      </c>
      <c r="N3125" s="220" t="s">
        <v>5285</v>
      </c>
      <c r="O3125" s="220" t="s">
        <v>263</v>
      </c>
      <c r="P3125" s="167"/>
      <c r="Q3125" s="220" t="s">
        <v>264</v>
      </c>
      <c r="R3125" s="220" t="s">
        <v>295</v>
      </c>
      <c r="S3125" s="221" t="b">
        <v>0</v>
      </c>
      <c r="T3125" s="167"/>
      <c r="V3125" s="222">
        <v>43784</v>
      </c>
      <c r="W3125" s="220" t="s">
        <v>295</v>
      </c>
      <c r="X3125" s="167"/>
      <c r="Y3125" s="167"/>
      <c r="Z3125" s="220" t="s">
        <v>295</v>
      </c>
      <c r="AC3125" s="220" t="s">
        <v>295</v>
      </c>
      <c r="AE3125" s="220" t="s">
        <v>583</v>
      </c>
      <c r="AF3125" s="220" t="s">
        <v>295</v>
      </c>
      <c r="AG3125" s="220" t="s">
        <v>295</v>
      </c>
      <c r="AH3125"/>
      <c r="AI3125" s="220" t="s">
        <v>4949</v>
      </c>
      <c r="AJ3125" s="151" t="str">
        <f t="shared" si="48"/>
        <v>FS</v>
      </c>
      <c r="AK3125" s="151" t="b">
        <f>ISNUMBER(SEARCH("IRT",Table1[[#This Row],[Current_Status]]))</f>
        <v>0</v>
      </c>
      <c r="AL3125" s="152">
        <f>YEAR(Table1[[#This Row],[Project_Initiated]])</f>
        <v>2019</v>
      </c>
      <c r="AM3125" s="87">
        <v>43815</v>
      </c>
      <c r="AN3125" s="87" t="str">
        <f>IF(AND(Table1[[#This Row],[Completed Date]]&gt;="07/01/2019"+0,Table1[[#This Row],[Completed Date]]&lt;="6/30/2020"+0),"FY 19-20",IF(AND(Table1[[#This Row],[Completed Date]]&gt;="07/01/2018"+0,Table1[[#This Row],[Completed Date]]&lt;="6/30/2019"+0),"FY 18-19",""))</f>
        <v/>
      </c>
      <c r="AO3125" s="152" t="str">
        <f>IFERROR(FIND("R",Table1[[#This Row],[FS_Priority]]),"")</f>
        <v/>
      </c>
    </row>
    <row r="3126" spans="1:41" x14ac:dyDescent="0.25">
      <c r="A3126" s="220" t="s">
        <v>5432</v>
      </c>
      <c r="B3126" s="220" t="s">
        <v>295</v>
      </c>
      <c r="C3126" s="220" t="s">
        <v>5432</v>
      </c>
      <c r="D3126" s="221" t="b">
        <v>0</v>
      </c>
      <c r="E3126" s="220" t="s">
        <v>4804</v>
      </c>
      <c r="F3126" s="220" t="s">
        <v>5433</v>
      </c>
      <c r="G3126" s="220" t="s">
        <v>295</v>
      </c>
      <c r="H3126" s="220" t="s">
        <v>5434</v>
      </c>
      <c r="I3126" s="220" t="s">
        <v>5435</v>
      </c>
      <c r="J3126" s="220" t="s">
        <v>2827</v>
      </c>
      <c r="K3126" s="220" t="s">
        <v>3793</v>
      </c>
      <c r="L3126" s="220" t="s">
        <v>332</v>
      </c>
      <c r="M3126" s="220" t="s">
        <v>4721</v>
      </c>
      <c r="N3126" s="220" t="s">
        <v>5431</v>
      </c>
      <c r="O3126" s="220" t="s">
        <v>619</v>
      </c>
      <c r="P3126" s="167"/>
      <c r="Q3126" s="220" t="s">
        <v>3742</v>
      </c>
      <c r="R3126" s="220" t="s">
        <v>295</v>
      </c>
      <c r="S3126" s="221" t="b">
        <v>0</v>
      </c>
      <c r="T3126" s="167"/>
      <c r="V3126" s="222">
        <v>43784</v>
      </c>
      <c r="W3126" s="220" t="s">
        <v>295</v>
      </c>
      <c r="X3126" s="167"/>
      <c r="Y3126" s="167"/>
      <c r="Z3126" s="220" t="s">
        <v>295</v>
      </c>
      <c r="AC3126" s="220" t="s">
        <v>295</v>
      </c>
      <c r="AE3126" s="220" t="s">
        <v>257</v>
      </c>
      <c r="AF3126" s="220" t="s">
        <v>295</v>
      </c>
      <c r="AG3126" s="220" t="s">
        <v>295</v>
      </c>
      <c r="AH3126"/>
      <c r="AI3126" s="220" t="s">
        <v>4949</v>
      </c>
      <c r="AJ3126" s="151" t="str">
        <f t="shared" si="48"/>
        <v>FS</v>
      </c>
      <c r="AK3126" s="151" t="b">
        <f>ISNUMBER(SEARCH("IRT",Table1[[#This Row],[Current_Status]]))</f>
        <v>0</v>
      </c>
      <c r="AL3126" s="152">
        <f>YEAR(Table1[[#This Row],[Project_Initiated]])</f>
        <v>2019</v>
      </c>
      <c r="AM3126" s="87">
        <v>43815</v>
      </c>
      <c r="AN3126" s="87" t="str">
        <f>IF(AND(Table1[[#This Row],[Completed Date]]&gt;="07/01/2019"+0,Table1[[#This Row],[Completed Date]]&lt;="6/30/2020"+0),"FY 19-20",IF(AND(Table1[[#This Row],[Completed Date]]&gt;="07/01/2018"+0,Table1[[#This Row],[Completed Date]]&lt;="6/30/2019"+0),"FY 18-19",""))</f>
        <v/>
      </c>
      <c r="AO3126" s="152">
        <f>IFERROR(FIND("R",Table1[[#This Row],[FS_Priority]]),"")</f>
        <v>1</v>
      </c>
    </row>
    <row r="3127" spans="1:41" x14ac:dyDescent="0.25">
      <c r="A3127" s="220" t="s">
        <v>5484</v>
      </c>
      <c r="B3127" s="220" t="s">
        <v>295</v>
      </c>
      <c r="C3127" s="220" t="s">
        <v>5484</v>
      </c>
      <c r="D3127" s="221" t="b">
        <v>0</v>
      </c>
      <c r="E3127" s="220" t="s">
        <v>4761</v>
      </c>
      <c r="F3127" s="220" t="s">
        <v>5485</v>
      </c>
      <c r="G3127" s="220" t="s">
        <v>295</v>
      </c>
      <c r="H3127" s="220" t="s">
        <v>75</v>
      </c>
      <c r="I3127" s="220" t="s">
        <v>5486</v>
      </c>
      <c r="J3127" s="220" t="s">
        <v>2827</v>
      </c>
      <c r="K3127" s="220" t="s">
        <v>4289</v>
      </c>
      <c r="L3127" s="220" t="s">
        <v>523</v>
      </c>
      <c r="M3127" s="220" t="s">
        <v>4291</v>
      </c>
      <c r="N3127" s="220" t="s">
        <v>5487</v>
      </c>
      <c r="O3127" s="220" t="s">
        <v>263</v>
      </c>
      <c r="P3127" s="167"/>
      <c r="Q3127" s="220" t="s">
        <v>302</v>
      </c>
      <c r="R3127" s="220" t="s">
        <v>295</v>
      </c>
      <c r="S3127" s="221" t="b">
        <v>0</v>
      </c>
      <c r="T3127" s="167"/>
      <c r="V3127" s="222">
        <v>43784</v>
      </c>
      <c r="W3127" s="220" t="s">
        <v>295</v>
      </c>
      <c r="X3127" s="167"/>
      <c r="Y3127" s="167"/>
      <c r="Z3127" s="220" t="s">
        <v>295</v>
      </c>
      <c r="AC3127" s="220" t="s">
        <v>295</v>
      </c>
      <c r="AE3127" s="220" t="s">
        <v>257</v>
      </c>
      <c r="AF3127" s="220" t="s">
        <v>295</v>
      </c>
      <c r="AG3127" s="220" t="s">
        <v>295</v>
      </c>
      <c r="AH3127"/>
      <c r="AI3127" s="220" t="s">
        <v>4949</v>
      </c>
      <c r="AJ3127" s="151" t="str">
        <f t="shared" si="48"/>
        <v>FS</v>
      </c>
      <c r="AK3127" s="151" t="b">
        <f>ISNUMBER(SEARCH("IRT",Table1[[#This Row],[Current_Status]]))</f>
        <v>0</v>
      </c>
      <c r="AL3127" s="152">
        <f>YEAR(Table1[[#This Row],[Project_Initiated]])</f>
        <v>2019</v>
      </c>
      <c r="AM3127" s="87">
        <v>43815</v>
      </c>
      <c r="AN3127" s="87" t="str">
        <f>IF(AND(Table1[[#This Row],[Completed Date]]&gt;="07/01/2019"+0,Table1[[#This Row],[Completed Date]]&lt;="6/30/2020"+0),"FY 19-20",IF(AND(Table1[[#This Row],[Completed Date]]&gt;="07/01/2018"+0,Table1[[#This Row],[Completed Date]]&lt;="6/30/2019"+0),"FY 18-19",""))</f>
        <v/>
      </c>
      <c r="AO3127" s="152" t="str">
        <f>IFERROR(FIND("R",Table1[[#This Row],[FS_Priority]]),"")</f>
        <v/>
      </c>
    </row>
    <row r="3128" spans="1:41" x14ac:dyDescent="0.25">
      <c r="A3128" s="220" t="s">
        <v>5334</v>
      </c>
      <c r="B3128" s="220" t="s">
        <v>295</v>
      </c>
      <c r="C3128" s="220" t="s">
        <v>5334</v>
      </c>
      <c r="D3128" s="221" t="b">
        <v>0</v>
      </c>
      <c r="E3128" s="220" t="s">
        <v>141</v>
      </c>
      <c r="F3128" s="220" t="s">
        <v>5335</v>
      </c>
      <c r="G3128" s="220" t="s">
        <v>295</v>
      </c>
      <c r="H3128" s="220" t="s">
        <v>549</v>
      </c>
      <c r="I3128" s="220" t="s">
        <v>95</v>
      </c>
      <c r="J3128" s="220" t="s">
        <v>2839</v>
      </c>
      <c r="K3128" s="220" t="s">
        <v>3951</v>
      </c>
      <c r="L3128" s="220" t="s">
        <v>381</v>
      </c>
      <c r="M3128" s="220" t="s">
        <v>4635</v>
      </c>
      <c r="N3128" s="220" t="s">
        <v>5336</v>
      </c>
      <c r="O3128" s="220" t="s">
        <v>243</v>
      </c>
      <c r="P3128" s="167"/>
      <c r="Q3128" s="220" t="s">
        <v>328</v>
      </c>
      <c r="R3128" s="220" t="s">
        <v>295</v>
      </c>
      <c r="S3128" s="221" t="b">
        <v>1</v>
      </c>
      <c r="T3128" s="167"/>
      <c r="V3128" s="222">
        <v>43787</v>
      </c>
      <c r="W3128" s="220" t="s">
        <v>295</v>
      </c>
      <c r="X3128"/>
      <c r="Z3128" s="220" t="s">
        <v>295</v>
      </c>
      <c r="AC3128" s="220" t="s">
        <v>295</v>
      </c>
      <c r="AE3128" s="220" t="s">
        <v>243</v>
      </c>
      <c r="AF3128" s="220" t="s">
        <v>295</v>
      </c>
      <c r="AG3128" s="220" t="s">
        <v>295</v>
      </c>
      <c r="AH3128"/>
      <c r="AI3128" s="220" t="s">
        <v>4949</v>
      </c>
      <c r="AJ3128" s="151" t="str">
        <f t="shared" si="48"/>
        <v>FS</v>
      </c>
      <c r="AK3128" s="151" t="b">
        <f>ISNUMBER(SEARCH("IRT",Table1[[#This Row],[Current_Status]]))</f>
        <v>0</v>
      </c>
      <c r="AL3128" s="152">
        <f>YEAR(Table1[[#This Row],[Project_Initiated]])</f>
        <v>2019</v>
      </c>
      <c r="AM3128" s="87">
        <v>43815</v>
      </c>
      <c r="AN3128" s="87" t="str">
        <f>IF(AND(Table1[[#This Row],[Completed Date]]&gt;="07/01/2019"+0,Table1[[#This Row],[Completed Date]]&lt;="6/30/2020"+0),"FY 19-20",IF(AND(Table1[[#This Row],[Completed Date]]&gt;="07/01/2018"+0,Table1[[#This Row],[Completed Date]]&lt;="6/30/2019"+0),"FY 18-19",""))</f>
        <v/>
      </c>
      <c r="AO3128" s="152" t="str">
        <f>IFERROR(FIND("R",Table1[[#This Row],[FS_Priority]]),"")</f>
        <v/>
      </c>
    </row>
    <row r="3129" spans="1:41" x14ac:dyDescent="0.25">
      <c r="A3129" s="220" t="s">
        <v>5469</v>
      </c>
      <c r="B3129" s="220" t="s">
        <v>295</v>
      </c>
      <c r="C3129" s="220" t="s">
        <v>5469</v>
      </c>
      <c r="D3129" s="221" t="b">
        <v>0</v>
      </c>
      <c r="E3129" s="220" t="s">
        <v>215</v>
      </c>
      <c r="F3129" s="220" t="s">
        <v>5470</v>
      </c>
      <c r="G3129" s="220" t="s">
        <v>295</v>
      </c>
      <c r="H3129" s="220" t="s">
        <v>369</v>
      </c>
      <c r="I3129" s="220" t="s">
        <v>5471</v>
      </c>
      <c r="J3129" s="220" t="s">
        <v>2827</v>
      </c>
      <c r="K3129" s="220" t="s">
        <v>4842</v>
      </c>
      <c r="L3129" s="220" t="s">
        <v>518</v>
      </c>
      <c r="M3129" s="220" t="s">
        <v>5472</v>
      </c>
      <c r="N3129" s="220" t="s">
        <v>5473</v>
      </c>
      <c r="O3129" s="220" t="s">
        <v>263</v>
      </c>
      <c r="P3129" s="167"/>
      <c r="Q3129" s="220" t="s">
        <v>302</v>
      </c>
      <c r="R3129" s="220" t="s">
        <v>295</v>
      </c>
      <c r="S3129" s="221" t="b">
        <v>0</v>
      </c>
      <c r="T3129" s="167"/>
      <c r="V3129" s="222">
        <v>43787</v>
      </c>
      <c r="W3129" s="220" t="s">
        <v>295</v>
      </c>
      <c r="X3129"/>
      <c r="Z3129" s="220" t="s">
        <v>295</v>
      </c>
      <c r="AC3129" s="220" t="s">
        <v>295</v>
      </c>
      <c r="AE3129" s="220" t="s">
        <v>583</v>
      </c>
      <c r="AF3129" s="220" t="s">
        <v>295</v>
      </c>
      <c r="AG3129" s="220" t="s">
        <v>295</v>
      </c>
      <c r="AH3129"/>
      <c r="AI3129" s="220" t="s">
        <v>4949</v>
      </c>
      <c r="AJ3129" s="151" t="str">
        <f t="shared" si="48"/>
        <v>FS</v>
      </c>
      <c r="AK3129" s="151" t="b">
        <f>ISNUMBER(SEARCH("IRT",Table1[[#This Row],[Current_Status]]))</f>
        <v>0</v>
      </c>
      <c r="AL3129" s="152">
        <f>YEAR(Table1[[#This Row],[Project_Initiated]])</f>
        <v>2019</v>
      </c>
      <c r="AM3129" s="87">
        <v>43815</v>
      </c>
      <c r="AN3129" s="87" t="str">
        <f>IF(AND(Table1[[#This Row],[Completed Date]]&gt;="07/01/2019"+0,Table1[[#This Row],[Completed Date]]&lt;="6/30/2020"+0),"FY 19-20",IF(AND(Table1[[#This Row],[Completed Date]]&gt;="07/01/2018"+0,Table1[[#This Row],[Completed Date]]&lt;="6/30/2019"+0),"FY 18-19",""))</f>
        <v/>
      </c>
      <c r="AO3129" s="152" t="str">
        <f>IFERROR(FIND("R",Table1[[#This Row],[FS_Priority]]),"")</f>
        <v/>
      </c>
    </row>
    <row r="3130" spans="1:41" x14ac:dyDescent="0.25">
      <c r="A3130" s="220" t="s">
        <v>5305</v>
      </c>
      <c r="B3130" s="220" t="s">
        <v>295</v>
      </c>
      <c r="C3130" s="220" t="s">
        <v>5305</v>
      </c>
      <c r="D3130" s="221" t="b">
        <v>0</v>
      </c>
      <c r="E3130" s="220" t="s">
        <v>141</v>
      </c>
      <c r="F3130" s="220" t="s">
        <v>5306</v>
      </c>
      <c r="G3130" s="220" t="s">
        <v>5494</v>
      </c>
      <c r="H3130" s="220" t="s">
        <v>256</v>
      </c>
      <c r="I3130" s="220" t="s">
        <v>5301</v>
      </c>
      <c r="J3130" s="220" t="s">
        <v>2839</v>
      </c>
      <c r="K3130" s="220" t="s">
        <v>3951</v>
      </c>
      <c r="L3130" s="220" t="s">
        <v>381</v>
      </c>
      <c r="M3130" s="220" t="s">
        <v>3954</v>
      </c>
      <c r="N3130" s="220" t="s">
        <v>295</v>
      </c>
      <c r="O3130" s="220" t="s">
        <v>263</v>
      </c>
      <c r="P3130" s="167"/>
      <c r="Q3130" s="220" t="s">
        <v>302</v>
      </c>
      <c r="R3130" s="220" t="s">
        <v>295</v>
      </c>
      <c r="S3130" s="221" t="b">
        <v>0</v>
      </c>
      <c r="T3130" s="167"/>
      <c r="V3130" s="222">
        <v>43788</v>
      </c>
      <c r="W3130" s="220" t="s">
        <v>295</v>
      </c>
      <c r="X3130"/>
      <c r="Z3130" s="220" t="s">
        <v>295</v>
      </c>
      <c r="AC3130" s="220" t="s">
        <v>295</v>
      </c>
      <c r="AD3130" s="223">
        <v>43790</v>
      </c>
      <c r="AE3130" s="220" t="s">
        <v>257</v>
      </c>
      <c r="AF3130" s="220" t="s">
        <v>5495</v>
      </c>
      <c r="AG3130" s="220" t="s">
        <v>2884</v>
      </c>
      <c r="AH3130"/>
      <c r="AI3130" s="220" t="s">
        <v>4949</v>
      </c>
      <c r="AJ3130" s="151" t="str">
        <f t="shared" si="48"/>
        <v>FS</v>
      </c>
      <c r="AK3130" s="151" t="b">
        <f>ISNUMBER(SEARCH("IRT",Table1[[#This Row],[Current_Status]]))</f>
        <v>0</v>
      </c>
      <c r="AL3130" s="152">
        <f>YEAR(Table1[[#This Row],[Project_Initiated]])</f>
        <v>2019</v>
      </c>
      <c r="AM3130" s="87">
        <v>43815</v>
      </c>
      <c r="AN3130" s="87" t="str">
        <f>IF(AND(Table1[[#This Row],[Completed Date]]&gt;="07/01/2019"+0,Table1[[#This Row],[Completed Date]]&lt;="6/30/2020"+0),"FY 19-20",IF(AND(Table1[[#This Row],[Completed Date]]&gt;="07/01/2018"+0,Table1[[#This Row],[Completed Date]]&lt;="6/30/2019"+0),"FY 18-19",""))</f>
        <v/>
      </c>
      <c r="AO3130" s="152" t="str">
        <f>IFERROR(FIND("R",Table1[[#This Row],[FS_Priority]]),"")</f>
        <v/>
      </c>
    </row>
    <row r="3131" spans="1:41" x14ac:dyDescent="0.25">
      <c r="A3131" s="220" t="s">
        <v>5337</v>
      </c>
      <c r="B3131" s="220" t="s">
        <v>295</v>
      </c>
      <c r="C3131" s="220" t="s">
        <v>5337</v>
      </c>
      <c r="D3131" s="221" t="b">
        <v>0</v>
      </c>
      <c r="E3131" s="220" t="s">
        <v>141</v>
      </c>
      <c r="F3131" s="220" t="s">
        <v>5338</v>
      </c>
      <c r="G3131" s="220" t="s">
        <v>295</v>
      </c>
      <c r="H3131" s="220" t="s">
        <v>551</v>
      </c>
      <c r="I3131" s="220" t="s">
        <v>5339</v>
      </c>
      <c r="J3131" s="220" t="s">
        <v>2839</v>
      </c>
      <c r="K3131" s="220" t="s">
        <v>3951</v>
      </c>
      <c r="L3131" s="220" t="s">
        <v>381</v>
      </c>
      <c r="M3131" s="220" t="s">
        <v>4713</v>
      </c>
      <c r="N3131" s="220" t="s">
        <v>295</v>
      </c>
      <c r="O3131" s="220" t="s">
        <v>243</v>
      </c>
      <c r="P3131" s="167"/>
      <c r="Q3131" s="220" t="s">
        <v>152</v>
      </c>
      <c r="R3131" s="220" t="s">
        <v>295</v>
      </c>
      <c r="S3131" s="221" t="b">
        <v>0</v>
      </c>
      <c r="T3131" s="167"/>
      <c r="V3131" s="222">
        <v>43789</v>
      </c>
      <c r="W3131" s="220" t="s">
        <v>295</v>
      </c>
      <c r="X3131"/>
      <c r="Z3131" s="220" t="s">
        <v>295</v>
      </c>
      <c r="AC3131" s="220" t="s">
        <v>295</v>
      </c>
      <c r="AE3131" s="220" t="s">
        <v>243</v>
      </c>
      <c r="AF3131" s="220" t="s">
        <v>295</v>
      </c>
      <c r="AG3131" s="220" t="s">
        <v>295</v>
      </c>
      <c r="AH3131"/>
      <c r="AI3131" s="220" t="s">
        <v>4949</v>
      </c>
      <c r="AJ3131" s="151" t="str">
        <f t="shared" si="48"/>
        <v>FS</v>
      </c>
      <c r="AK3131" s="151" t="b">
        <f>ISNUMBER(SEARCH("IRT",Table1[[#This Row],[Current_Status]]))</f>
        <v>0</v>
      </c>
      <c r="AL3131" s="152">
        <f>YEAR(Table1[[#This Row],[Project_Initiated]])</f>
        <v>2019</v>
      </c>
      <c r="AM3131" s="87">
        <v>43815</v>
      </c>
      <c r="AN3131" s="87" t="str">
        <f>IF(AND(Table1[[#This Row],[Completed Date]]&gt;="07/01/2019"+0,Table1[[#This Row],[Completed Date]]&lt;="6/30/2020"+0),"FY 19-20",IF(AND(Table1[[#This Row],[Completed Date]]&gt;="07/01/2018"+0,Table1[[#This Row],[Completed Date]]&lt;="6/30/2019"+0),"FY 18-19",""))</f>
        <v/>
      </c>
      <c r="AO3131" s="152" t="str">
        <f>IFERROR(FIND("R",Table1[[#This Row],[FS_Priority]]),"")</f>
        <v/>
      </c>
    </row>
    <row r="3132" spans="1:41" x14ac:dyDescent="0.25">
      <c r="A3132" s="220" t="s">
        <v>5277</v>
      </c>
      <c r="B3132" s="220" t="s">
        <v>295</v>
      </c>
      <c r="C3132" s="220" t="s">
        <v>5277</v>
      </c>
      <c r="D3132" s="221" t="b">
        <v>0</v>
      </c>
      <c r="E3132" s="220" t="s">
        <v>76</v>
      </c>
      <c r="F3132" s="220" t="s">
        <v>5278</v>
      </c>
      <c r="G3132" s="220" t="s">
        <v>295</v>
      </c>
      <c r="H3132" s="220" t="s">
        <v>369</v>
      </c>
      <c r="I3132" s="220" t="s">
        <v>5279</v>
      </c>
      <c r="J3132" s="220" t="s">
        <v>2839</v>
      </c>
      <c r="K3132" s="220" t="s">
        <v>3856</v>
      </c>
      <c r="L3132" s="220" t="s">
        <v>77</v>
      </c>
      <c r="M3132" s="220" t="s">
        <v>3859</v>
      </c>
      <c r="N3132" s="220" t="s">
        <v>295</v>
      </c>
      <c r="O3132" s="220" t="s">
        <v>243</v>
      </c>
      <c r="P3132" s="167"/>
      <c r="Q3132" s="220" t="s">
        <v>320</v>
      </c>
      <c r="R3132" s="220" t="s">
        <v>295</v>
      </c>
      <c r="S3132" s="221" t="b">
        <v>0</v>
      </c>
      <c r="V3132" s="222">
        <v>43791</v>
      </c>
      <c r="W3132" s="220" t="s">
        <v>295</v>
      </c>
      <c r="X3132" s="167"/>
      <c r="Y3132" s="167"/>
      <c r="Z3132" s="220" t="s">
        <v>295</v>
      </c>
      <c r="AC3132" s="220" t="s">
        <v>295</v>
      </c>
      <c r="AE3132" s="220" t="s">
        <v>243</v>
      </c>
      <c r="AF3132" s="220" t="s">
        <v>295</v>
      </c>
      <c r="AG3132" s="220" t="s">
        <v>295</v>
      </c>
      <c r="AH3132"/>
      <c r="AI3132" s="220" t="s">
        <v>4949</v>
      </c>
      <c r="AJ3132" s="151" t="str">
        <f t="shared" si="48"/>
        <v>FS</v>
      </c>
      <c r="AK3132" s="151" t="b">
        <f>ISNUMBER(SEARCH("IRT",Table1[[#This Row],[Current_Status]]))</f>
        <v>0</v>
      </c>
      <c r="AL3132" s="152">
        <f>YEAR(Table1[[#This Row],[Project_Initiated]])</f>
        <v>2019</v>
      </c>
      <c r="AM3132" s="87">
        <v>43815</v>
      </c>
      <c r="AN3132" s="87" t="str">
        <f>IF(AND(Table1[[#This Row],[Completed Date]]&gt;="07/01/2019"+0,Table1[[#This Row],[Completed Date]]&lt;="6/30/2020"+0),"FY 19-20",IF(AND(Table1[[#This Row],[Completed Date]]&gt;="07/01/2018"+0,Table1[[#This Row],[Completed Date]]&lt;="6/30/2019"+0),"FY 18-19",""))</f>
        <v/>
      </c>
      <c r="AO3132" s="152" t="str">
        <f>IFERROR(FIND("R",Table1[[#This Row],[FS_Priority]]),"")</f>
        <v/>
      </c>
    </row>
    <row r="3133" spans="1:41" x14ac:dyDescent="0.25">
      <c r="A3133" s="220" t="s">
        <v>5391</v>
      </c>
      <c r="B3133" s="220" t="s">
        <v>295</v>
      </c>
      <c r="C3133" s="220" t="s">
        <v>5391</v>
      </c>
      <c r="D3133" s="221" t="b">
        <v>0</v>
      </c>
      <c r="E3133" s="220" t="s">
        <v>151</v>
      </c>
      <c r="F3133" s="220" t="s">
        <v>5392</v>
      </c>
      <c r="G3133" s="220" t="s">
        <v>295</v>
      </c>
      <c r="H3133" s="220" t="s">
        <v>3873</v>
      </c>
      <c r="I3133" s="220" t="s">
        <v>5393</v>
      </c>
      <c r="J3133" s="220" t="s">
        <v>2839</v>
      </c>
      <c r="K3133" s="220" t="s">
        <v>4035</v>
      </c>
      <c r="L3133" s="220" t="s">
        <v>153</v>
      </c>
      <c r="M3133" s="220" t="s">
        <v>4059</v>
      </c>
      <c r="N3133" s="220" t="s">
        <v>4063</v>
      </c>
      <c r="O3133" s="220" t="s">
        <v>243</v>
      </c>
      <c r="P3133" s="167"/>
      <c r="Q3133" s="220" t="s">
        <v>323</v>
      </c>
      <c r="R3133" s="220" t="s">
        <v>295</v>
      </c>
      <c r="S3133" s="221" t="b">
        <v>1</v>
      </c>
      <c r="T3133" s="167"/>
      <c r="V3133" s="222">
        <v>43794</v>
      </c>
      <c r="W3133" s="220" t="s">
        <v>295</v>
      </c>
      <c r="X3133" s="167"/>
      <c r="Y3133" s="167"/>
      <c r="Z3133" s="220" t="s">
        <v>295</v>
      </c>
      <c r="AC3133" s="220" t="s">
        <v>295</v>
      </c>
      <c r="AE3133" s="220" t="s">
        <v>243</v>
      </c>
      <c r="AF3133" s="220" t="s">
        <v>295</v>
      </c>
      <c r="AG3133" s="220" t="s">
        <v>295</v>
      </c>
      <c r="AH3133"/>
      <c r="AI3133" s="220" t="s">
        <v>4949</v>
      </c>
      <c r="AJ3133" s="151" t="str">
        <f t="shared" si="48"/>
        <v>FS</v>
      </c>
      <c r="AK3133" s="151" t="b">
        <f>ISNUMBER(SEARCH("IRT",Table1[[#This Row],[Current_Status]]))</f>
        <v>0</v>
      </c>
      <c r="AL3133" s="152">
        <f>YEAR(Table1[[#This Row],[Project_Initiated]])</f>
        <v>2019</v>
      </c>
      <c r="AM3133" s="87">
        <v>43815</v>
      </c>
      <c r="AN3133" s="87" t="str">
        <f>IF(AND(Table1[[#This Row],[Completed Date]]&gt;="07/01/2019"+0,Table1[[#This Row],[Completed Date]]&lt;="6/30/2020"+0),"FY 19-20",IF(AND(Table1[[#This Row],[Completed Date]]&gt;="07/01/2018"+0,Table1[[#This Row],[Completed Date]]&lt;="6/30/2019"+0),"FY 18-19",""))</f>
        <v/>
      </c>
      <c r="AO3133" s="152" t="str">
        <f>IFERROR(FIND("R",Table1[[#This Row],[FS_Priority]]),"")</f>
        <v/>
      </c>
    </row>
    <row r="3134" spans="1:41" x14ac:dyDescent="0.25">
      <c r="A3134" s="220" t="s">
        <v>5394</v>
      </c>
      <c r="B3134" s="220" t="s">
        <v>295</v>
      </c>
      <c r="C3134" s="220" t="s">
        <v>5394</v>
      </c>
      <c r="D3134" s="221" t="b">
        <v>0</v>
      </c>
      <c r="E3134" s="220" t="s">
        <v>151</v>
      </c>
      <c r="F3134" s="220" t="s">
        <v>5395</v>
      </c>
      <c r="G3134" s="220" t="s">
        <v>295</v>
      </c>
      <c r="H3134" s="220" t="s">
        <v>3873</v>
      </c>
      <c r="I3134" s="220" t="s">
        <v>5396</v>
      </c>
      <c r="J3134" s="220" t="s">
        <v>2839</v>
      </c>
      <c r="K3134" s="220" t="s">
        <v>4035</v>
      </c>
      <c r="L3134" s="220" t="s">
        <v>153</v>
      </c>
      <c r="M3134" s="220" t="s">
        <v>4059</v>
      </c>
      <c r="N3134" s="220" t="s">
        <v>4063</v>
      </c>
      <c r="O3134" s="220" t="s">
        <v>243</v>
      </c>
      <c r="P3134" s="167"/>
      <c r="Q3134" s="220" t="s">
        <v>324</v>
      </c>
      <c r="R3134" s="220" t="s">
        <v>295</v>
      </c>
      <c r="S3134" s="221" t="b">
        <v>1</v>
      </c>
      <c r="T3134" s="167"/>
      <c r="V3134" s="222">
        <v>43794</v>
      </c>
      <c r="W3134" s="220" t="s">
        <v>295</v>
      </c>
      <c r="X3134" s="167"/>
      <c r="Y3134" s="167"/>
      <c r="Z3134" s="220" t="s">
        <v>295</v>
      </c>
      <c r="AC3134" s="220" t="s">
        <v>295</v>
      </c>
      <c r="AE3134" s="220" t="s">
        <v>243</v>
      </c>
      <c r="AF3134" s="220" t="s">
        <v>295</v>
      </c>
      <c r="AG3134" s="220" t="s">
        <v>295</v>
      </c>
      <c r="AH3134"/>
      <c r="AI3134" s="220" t="s">
        <v>4949</v>
      </c>
      <c r="AJ3134" s="151" t="str">
        <f t="shared" si="48"/>
        <v>FS</v>
      </c>
      <c r="AK3134" s="151" t="b">
        <f>ISNUMBER(SEARCH("IRT",Table1[[#This Row],[Current_Status]]))</f>
        <v>0</v>
      </c>
      <c r="AL3134" s="152">
        <f>YEAR(Table1[[#This Row],[Project_Initiated]])</f>
        <v>2019</v>
      </c>
      <c r="AM3134" s="87">
        <v>43815</v>
      </c>
      <c r="AN3134" s="87" t="str">
        <f>IF(AND(Table1[[#This Row],[Completed Date]]&gt;="07/01/2019"+0,Table1[[#This Row],[Completed Date]]&lt;="6/30/2020"+0),"FY 19-20",IF(AND(Table1[[#This Row],[Completed Date]]&gt;="07/01/2018"+0,Table1[[#This Row],[Completed Date]]&lt;="6/30/2019"+0),"FY 18-19",""))</f>
        <v/>
      </c>
      <c r="AO3134" s="152" t="str">
        <f>IFERROR(FIND("R",Table1[[#This Row],[FS_Priority]]),"")</f>
        <v/>
      </c>
    </row>
    <row r="3135" spans="1:41" x14ac:dyDescent="0.25">
      <c r="A3135" s="220" t="s">
        <v>5369</v>
      </c>
      <c r="B3135" s="220" t="s">
        <v>295</v>
      </c>
      <c r="C3135" s="220" t="s">
        <v>5369</v>
      </c>
      <c r="D3135" s="221" t="b">
        <v>0</v>
      </c>
      <c r="E3135" s="220" t="s">
        <v>151</v>
      </c>
      <c r="F3135" s="220" t="s">
        <v>5358</v>
      </c>
      <c r="G3135" s="220" t="s">
        <v>295</v>
      </c>
      <c r="H3135" s="220" t="s">
        <v>3873</v>
      </c>
      <c r="I3135" s="220" t="s">
        <v>5359</v>
      </c>
      <c r="J3135" s="220" t="s">
        <v>2851</v>
      </c>
      <c r="K3135" s="220" t="s">
        <v>4035</v>
      </c>
      <c r="L3135" s="220" t="s">
        <v>153</v>
      </c>
      <c r="M3135" s="220" t="s">
        <v>4059</v>
      </c>
      <c r="N3135" s="220" t="s">
        <v>4063</v>
      </c>
      <c r="O3135" s="220" t="s">
        <v>243</v>
      </c>
      <c r="P3135" s="167"/>
      <c r="Q3135" s="220" t="s">
        <v>313</v>
      </c>
      <c r="R3135" s="220" t="s">
        <v>295</v>
      </c>
      <c r="S3135" s="221" t="b">
        <v>1</v>
      </c>
      <c r="T3135" s="167"/>
      <c r="V3135" s="222">
        <v>43794</v>
      </c>
      <c r="W3135" s="220" t="s">
        <v>295</v>
      </c>
      <c r="X3135"/>
      <c r="Z3135" s="220" t="s">
        <v>295</v>
      </c>
      <c r="AC3135" s="220" t="s">
        <v>5496</v>
      </c>
      <c r="AE3135" s="220" t="s">
        <v>243</v>
      </c>
      <c r="AF3135" s="220" t="s">
        <v>295</v>
      </c>
      <c r="AG3135" s="220" t="s">
        <v>295</v>
      </c>
      <c r="AH3135" s="223">
        <v>43812</v>
      </c>
      <c r="AI3135" s="220" t="s">
        <v>4949</v>
      </c>
      <c r="AJ3135" s="151" t="str">
        <f t="shared" si="48"/>
        <v>FS</v>
      </c>
      <c r="AK3135" s="151" t="b">
        <f>ISNUMBER(SEARCH("IRT",Table1[[#This Row],[Current_Status]]))</f>
        <v>0</v>
      </c>
      <c r="AL3135" s="152">
        <f>YEAR(Table1[[#This Row],[Project_Initiated]])</f>
        <v>2019</v>
      </c>
      <c r="AM3135" s="87">
        <v>43815</v>
      </c>
      <c r="AN3135" s="87" t="str">
        <f>IF(AND(Table1[[#This Row],[Completed Date]]&gt;="07/01/2019"+0,Table1[[#This Row],[Completed Date]]&lt;="6/30/2020"+0),"FY 19-20",IF(AND(Table1[[#This Row],[Completed Date]]&gt;="07/01/2018"+0,Table1[[#This Row],[Completed Date]]&lt;="6/30/2019"+0),"FY 18-19",""))</f>
        <v>FY 19-20</v>
      </c>
      <c r="AO3135" s="152" t="str">
        <f>IFERROR(FIND("R",Table1[[#This Row],[FS_Priority]]),"")</f>
        <v/>
      </c>
    </row>
    <row r="3136" spans="1:41" x14ac:dyDescent="0.25">
      <c r="A3136" s="220" t="s">
        <v>5360</v>
      </c>
      <c r="B3136" s="220" t="s">
        <v>295</v>
      </c>
      <c r="C3136" s="220" t="s">
        <v>5360</v>
      </c>
      <c r="D3136" s="221" t="b">
        <v>0</v>
      </c>
      <c r="E3136" s="220" t="s">
        <v>151</v>
      </c>
      <c r="F3136" s="220" t="s">
        <v>5361</v>
      </c>
      <c r="G3136" s="220" t="s">
        <v>295</v>
      </c>
      <c r="H3136" s="220" t="s">
        <v>3873</v>
      </c>
      <c r="I3136" s="220" t="s">
        <v>5362</v>
      </c>
      <c r="J3136" s="220" t="s">
        <v>2839</v>
      </c>
      <c r="K3136" s="220" t="s">
        <v>4035</v>
      </c>
      <c r="L3136" s="220" t="s">
        <v>153</v>
      </c>
      <c r="M3136" s="220" t="s">
        <v>4059</v>
      </c>
      <c r="N3136" s="220" t="s">
        <v>4063</v>
      </c>
      <c r="O3136" s="220" t="s">
        <v>243</v>
      </c>
      <c r="Q3136" s="220" t="s">
        <v>307</v>
      </c>
      <c r="R3136" s="220" t="s">
        <v>295</v>
      </c>
      <c r="S3136" s="221" t="b">
        <v>0</v>
      </c>
      <c r="V3136" s="222">
        <v>43794</v>
      </c>
      <c r="W3136" s="220" t="s">
        <v>295</v>
      </c>
      <c r="X3136"/>
      <c r="Z3136" s="220" t="s">
        <v>295</v>
      </c>
      <c r="AC3136" s="220" t="s">
        <v>295</v>
      </c>
      <c r="AE3136" s="220" t="s">
        <v>243</v>
      </c>
      <c r="AF3136" s="220" t="s">
        <v>295</v>
      </c>
      <c r="AG3136" s="220" t="s">
        <v>295</v>
      </c>
      <c r="AH3136" s="167"/>
      <c r="AI3136" s="220" t="s">
        <v>4949</v>
      </c>
      <c r="AJ3136" s="151" t="str">
        <f t="shared" si="48"/>
        <v>FS</v>
      </c>
      <c r="AK3136" s="151" t="b">
        <f>ISNUMBER(SEARCH("IRT",Table1[[#This Row],[Current_Status]]))</f>
        <v>0</v>
      </c>
      <c r="AL3136" s="152">
        <f>YEAR(Table1[[#This Row],[Project_Initiated]])</f>
        <v>2019</v>
      </c>
      <c r="AM3136" s="87">
        <v>43815</v>
      </c>
      <c r="AN3136" s="87" t="str">
        <f>IF(AND(Table1[[#This Row],[Completed Date]]&gt;="07/01/2019"+0,Table1[[#This Row],[Completed Date]]&lt;="6/30/2020"+0),"FY 19-20",IF(AND(Table1[[#This Row],[Completed Date]]&gt;="07/01/2018"+0,Table1[[#This Row],[Completed Date]]&lt;="6/30/2019"+0),"FY 18-19",""))</f>
        <v/>
      </c>
      <c r="AO3136" s="152" t="str">
        <f>IFERROR(FIND("R",Table1[[#This Row],[FS_Priority]]),"")</f>
        <v/>
      </c>
    </row>
    <row r="3137" spans="1:41" x14ac:dyDescent="0.25">
      <c r="A3137" s="220" t="s">
        <v>5363</v>
      </c>
      <c r="B3137" s="220" t="s">
        <v>295</v>
      </c>
      <c r="C3137" s="220" t="s">
        <v>5363</v>
      </c>
      <c r="D3137" s="221" t="b">
        <v>0</v>
      </c>
      <c r="E3137" s="220" t="s">
        <v>151</v>
      </c>
      <c r="F3137" s="220" t="s">
        <v>5364</v>
      </c>
      <c r="G3137" s="220" t="s">
        <v>295</v>
      </c>
      <c r="H3137" s="220" t="s">
        <v>3873</v>
      </c>
      <c r="I3137" s="220" t="s">
        <v>5365</v>
      </c>
      <c r="J3137" s="220" t="s">
        <v>2839</v>
      </c>
      <c r="K3137" s="220" t="s">
        <v>4035</v>
      </c>
      <c r="L3137" s="220" t="s">
        <v>153</v>
      </c>
      <c r="M3137" s="220" t="s">
        <v>4059</v>
      </c>
      <c r="N3137" s="220" t="s">
        <v>4063</v>
      </c>
      <c r="O3137" s="220" t="s">
        <v>243</v>
      </c>
      <c r="Q3137" s="220" t="s">
        <v>309</v>
      </c>
      <c r="R3137" s="220" t="s">
        <v>295</v>
      </c>
      <c r="S3137" s="221" t="b">
        <v>0</v>
      </c>
      <c r="V3137" s="222">
        <v>43794</v>
      </c>
      <c r="W3137" s="220" t="s">
        <v>295</v>
      </c>
      <c r="X3137"/>
      <c r="Z3137" s="220" t="s">
        <v>295</v>
      </c>
      <c r="AC3137" s="220" t="s">
        <v>295</v>
      </c>
      <c r="AD3137" s="167"/>
      <c r="AE3137" s="220" t="s">
        <v>243</v>
      </c>
      <c r="AF3137" s="220" t="s">
        <v>295</v>
      </c>
      <c r="AG3137" s="220" t="s">
        <v>295</v>
      </c>
      <c r="AH3137" s="167"/>
      <c r="AI3137" s="220" t="s">
        <v>4949</v>
      </c>
      <c r="AJ3137" s="151" t="str">
        <f t="shared" si="48"/>
        <v>FS</v>
      </c>
      <c r="AK3137" s="151" t="b">
        <f>ISNUMBER(SEARCH("IRT",Table1[[#This Row],[Current_Status]]))</f>
        <v>0</v>
      </c>
      <c r="AL3137" s="152">
        <f>YEAR(Table1[[#This Row],[Project_Initiated]])</f>
        <v>2019</v>
      </c>
      <c r="AM3137" s="87">
        <v>43815</v>
      </c>
      <c r="AN3137" s="87" t="str">
        <f>IF(AND(Table1[[#This Row],[Completed Date]]&gt;="07/01/2019"+0,Table1[[#This Row],[Completed Date]]&lt;="6/30/2020"+0),"FY 19-20",IF(AND(Table1[[#This Row],[Completed Date]]&gt;="07/01/2018"+0,Table1[[#This Row],[Completed Date]]&lt;="6/30/2019"+0),"FY 18-19",""))</f>
        <v/>
      </c>
      <c r="AO3137" s="152" t="str">
        <f>IFERROR(FIND("R",Table1[[#This Row],[FS_Priority]]),"")</f>
        <v/>
      </c>
    </row>
    <row r="3138" spans="1:41" x14ac:dyDescent="0.25">
      <c r="A3138" s="220" t="s">
        <v>5366</v>
      </c>
      <c r="B3138" s="220" t="s">
        <v>295</v>
      </c>
      <c r="C3138" s="220" t="s">
        <v>5366</v>
      </c>
      <c r="D3138" s="221" t="b">
        <v>0</v>
      </c>
      <c r="E3138" s="220" t="s">
        <v>151</v>
      </c>
      <c r="F3138" s="220" t="s">
        <v>5367</v>
      </c>
      <c r="G3138" s="220" t="s">
        <v>295</v>
      </c>
      <c r="H3138" s="220" t="s">
        <v>3873</v>
      </c>
      <c r="I3138" s="220" t="s">
        <v>5368</v>
      </c>
      <c r="J3138" s="220" t="s">
        <v>2839</v>
      </c>
      <c r="K3138" s="220" t="s">
        <v>4035</v>
      </c>
      <c r="L3138" s="220" t="s">
        <v>153</v>
      </c>
      <c r="M3138" s="220" t="s">
        <v>4059</v>
      </c>
      <c r="N3138" s="220" t="s">
        <v>4063</v>
      </c>
      <c r="O3138" s="220" t="s">
        <v>243</v>
      </c>
      <c r="Q3138" s="220" t="s">
        <v>311</v>
      </c>
      <c r="R3138" s="220" t="s">
        <v>295</v>
      </c>
      <c r="S3138" s="221" t="b">
        <v>0</v>
      </c>
      <c r="V3138" s="222">
        <v>43794</v>
      </c>
      <c r="W3138" s="220" t="s">
        <v>295</v>
      </c>
      <c r="X3138"/>
      <c r="Z3138" s="220" t="s">
        <v>295</v>
      </c>
      <c r="AC3138" s="220" t="s">
        <v>295</v>
      </c>
      <c r="AE3138" s="220" t="s">
        <v>243</v>
      </c>
      <c r="AF3138" s="220" t="s">
        <v>295</v>
      </c>
      <c r="AG3138" s="220" t="s">
        <v>295</v>
      </c>
      <c r="AH3138" s="167"/>
      <c r="AI3138" s="220" t="s">
        <v>4949</v>
      </c>
      <c r="AJ3138" s="151" t="str">
        <f t="shared" ref="AJ3138:AJ3201" si="49">IF(LEN(A3138)&gt;6,"FS","PD&amp;C")</f>
        <v>FS</v>
      </c>
      <c r="AK3138" s="151" t="b">
        <f>ISNUMBER(SEARCH("IRT",Table1[[#This Row],[Current_Status]]))</f>
        <v>0</v>
      </c>
      <c r="AL3138" s="152">
        <f>YEAR(Table1[[#This Row],[Project_Initiated]])</f>
        <v>2019</v>
      </c>
      <c r="AM3138" s="87">
        <v>43815</v>
      </c>
      <c r="AN3138" s="87" t="str">
        <f>IF(AND(Table1[[#This Row],[Completed Date]]&gt;="07/01/2019"+0,Table1[[#This Row],[Completed Date]]&lt;="6/30/2020"+0),"FY 19-20",IF(AND(Table1[[#This Row],[Completed Date]]&gt;="07/01/2018"+0,Table1[[#This Row],[Completed Date]]&lt;="6/30/2019"+0),"FY 18-19",""))</f>
        <v/>
      </c>
      <c r="AO3138" s="152" t="str">
        <f>IFERROR(FIND("R",Table1[[#This Row],[FS_Priority]]),"")</f>
        <v/>
      </c>
    </row>
    <row r="3139" spans="1:41" x14ac:dyDescent="0.25">
      <c r="A3139" s="220" t="s">
        <v>5357</v>
      </c>
      <c r="B3139" s="220" t="s">
        <v>295</v>
      </c>
      <c r="C3139" s="220" t="s">
        <v>5357</v>
      </c>
      <c r="D3139" s="221" t="b">
        <v>0</v>
      </c>
      <c r="E3139" s="220" t="s">
        <v>151</v>
      </c>
      <c r="F3139" s="220" t="s">
        <v>5358</v>
      </c>
      <c r="G3139" s="220" t="s">
        <v>295</v>
      </c>
      <c r="H3139" s="220" t="s">
        <v>3873</v>
      </c>
      <c r="I3139" s="220" t="s">
        <v>5359</v>
      </c>
      <c r="J3139" s="220" t="s">
        <v>2839</v>
      </c>
      <c r="K3139" s="220" t="s">
        <v>4035</v>
      </c>
      <c r="L3139" s="220" t="s">
        <v>153</v>
      </c>
      <c r="M3139" s="220" t="s">
        <v>4059</v>
      </c>
      <c r="N3139" s="220" t="s">
        <v>4063</v>
      </c>
      <c r="O3139" s="220" t="s">
        <v>243</v>
      </c>
      <c r="Q3139" s="220" t="s">
        <v>305</v>
      </c>
      <c r="R3139" s="220" t="s">
        <v>295</v>
      </c>
      <c r="S3139" s="221" t="b">
        <v>1</v>
      </c>
      <c r="V3139" s="222">
        <v>43794</v>
      </c>
      <c r="W3139" s="220" t="s">
        <v>295</v>
      </c>
      <c r="X3139"/>
      <c r="Z3139" s="220" t="s">
        <v>295</v>
      </c>
      <c r="AC3139" s="220" t="s">
        <v>295</v>
      </c>
      <c r="AE3139" s="220" t="s">
        <v>243</v>
      </c>
      <c r="AF3139" s="220" t="s">
        <v>295</v>
      </c>
      <c r="AG3139" s="220" t="s">
        <v>295</v>
      </c>
      <c r="AH3139" s="167"/>
      <c r="AI3139" s="220" t="s">
        <v>4949</v>
      </c>
      <c r="AJ3139" s="151" t="str">
        <f t="shared" si="49"/>
        <v>FS</v>
      </c>
      <c r="AK3139" s="151" t="b">
        <f>ISNUMBER(SEARCH("IRT",Table1[[#This Row],[Current_Status]]))</f>
        <v>0</v>
      </c>
      <c r="AL3139" s="152">
        <f>YEAR(Table1[[#This Row],[Project_Initiated]])</f>
        <v>2019</v>
      </c>
      <c r="AM3139" s="87">
        <v>43815</v>
      </c>
      <c r="AN3139" s="87" t="str">
        <f>IF(AND(Table1[[#This Row],[Completed Date]]&gt;="07/01/2019"+0,Table1[[#This Row],[Completed Date]]&lt;="6/30/2020"+0),"FY 19-20",IF(AND(Table1[[#This Row],[Completed Date]]&gt;="07/01/2018"+0,Table1[[#This Row],[Completed Date]]&lt;="6/30/2019"+0),"FY 18-19",""))</f>
        <v/>
      </c>
      <c r="AO3139" s="152" t="str">
        <f>IFERROR(FIND("R",Table1[[#This Row],[FS_Priority]]),"")</f>
        <v/>
      </c>
    </row>
    <row r="3140" spans="1:41" x14ac:dyDescent="0.25">
      <c r="A3140" s="220" t="s">
        <v>5436</v>
      </c>
      <c r="B3140" s="220" t="s">
        <v>295</v>
      </c>
      <c r="C3140" s="220" t="s">
        <v>5436</v>
      </c>
      <c r="D3140" s="221" t="b">
        <v>0</v>
      </c>
      <c r="E3140" s="220" t="s">
        <v>4804</v>
      </c>
      <c r="F3140" s="220" t="s">
        <v>5437</v>
      </c>
      <c r="G3140" s="220" t="s">
        <v>295</v>
      </c>
      <c r="H3140" s="220" t="s">
        <v>533</v>
      </c>
      <c r="I3140" s="220" t="s">
        <v>5438</v>
      </c>
      <c r="J3140" s="220" t="s">
        <v>2827</v>
      </c>
      <c r="K3140" s="220" t="s">
        <v>3793</v>
      </c>
      <c r="L3140" s="220" t="s">
        <v>332</v>
      </c>
      <c r="M3140" s="220" t="s">
        <v>5439</v>
      </c>
      <c r="N3140" s="220" t="s">
        <v>295</v>
      </c>
      <c r="O3140" s="220" t="s">
        <v>619</v>
      </c>
      <c r="Q3140" s="220" t="s">
        <v>3744</v>
      </c>
      <c r="R3140" s="220" t="s">
        <v>295</v>
      </c>
      <c r="S3140" s="221" t="b">
        <v>0</v>
      </c>
      <c r="V3140" s="222">
        <v>43785</v>
      </c>
      <c r="W3140" s="220" t="s">
        <v>295</v>
      </c>
      <c r="X3140"/>
      <c r="Z3140" s="220" t="s">
        <v>295</v>
      </c>
      <c r="AC3140" s="220" t="s">
        <v>295</v>
      </c>
      <c r="AE3140" s="220" t="s">
        <v>257</v>
      </c>
      <c r="AF3140" s="220" t="s">
        <v>295</v>
      </c>
      <c r="AG3140" s="220" t="s">
        <v>295</v>
      </c>
      <c r="AH3140" s="167"/>
      <c r="AI3140" s="220" t="s">
        <v>4949</v>
      </c>
      <c r="AJ3140" s="151" t="str">
        <f t="shared" si="49"/>
        <v>FS</v>
      </c>
      <c r="AK3140" s="151" t="b">
        <f>ISNUMBER(SEARCH("IRT",Table1[[#This Row],[Current_Status]]))</f>
        <v>0</v>
      </c>
      <c r="AL3140" s="152">
        <f>YEAR(Table1[[#This Row],[Project_Initiated]])</f>
        <v>2019</v>
      </c>
      <c r="AM3140" s="87">
        <v>43815</v>
      </c>
      <c r="AN3140" s="87" t="str">
        <f>IF(AND(Table1[[#This Row],[Completed Date]]&gt;="07/01/2019"+0,Table1[[#This Row],[Completed Date]]&lt;="6/30/2020"+0),"FY 19-20",IF(AND(Table1[[#This Row],[Completed Date]]&gt;="07/01/2018"+0,Table1[[#This Row],[Completed Date]]&lt;="6/30/2019"+0),"FY 18-19",""))</f>
        <v/>
      </c>
      <c r="AO3140" s="152">
        <f>IFERROR(FIND("R",Table1[[#This Row],[FS_Priority]]),"")</f>
        <v>1</v>
      </c>
    </row>
    <row r="3141" spans="1:41" x14ac:dyDescent="0.25">
      <c r="A3141" s="220" t="s">
        <v>5411</v>
      </c>
      <c r="B3141" s="220" t="s">
        <v>295</v>
      </c>
      <c r="C3141" s="220" t="s">
        <v>5411</v>
      </c>
      <c r="D3141" s="221" t="b">
        <v>0</v>
      </c>
      <c r="E3141" s="220" t="s">
        <v>151</v>
      </c>
      <c r="F3141" s="220" t="s">
        <v>5412</v>
      </c>
      <c r="G3141" s="220" t="s">
        <v>295</v>
      </c>
      <c r="H3141" s="220" t="s">
        <v>3873</v>
      </c>
      <c r="I3141" s="220" t="s">
        <v>4018</v>
      </c>
      <c r="J3141" s="220" t="s">
        <v>2839</v>
      </c>
      <c r="K3141" s="220" t="s">
        <v>4035</v>
      </c>
      <c r="L3141" s="220" t="s">
        <v>153</v>
      </c>
      <c r="M3141" s="220" t="s">
        <v>4059</v>
      </c>
      <c r="N3141" s="220" t="s">
        <v>4063</v>
      </c>
      <c r="O3141" s="220" t="s">
        <v>243</v>
      </c>
      <c r="Q3141" s="220" t="s">
        <v>152</v>
      </c>
      <c r="R3141" s="220" t="s">
        <v>295</v>
      </c>
      <c r="S3141" s="221" t="b">
        <v>1</v>
      </c>
      <c r="V3141" s="222">
        <v>43794</v>
      </c>
      <c r="W3141" s="220" t="s">
        <v>295</v>
      </c>
      <c r="X3141"/>
      <c r="Z3141" s="220" t="s">
        <v>295</v>
      </c>
      <c r="AC3141" s="220" t="s">
        <v>295</v>
      </c>
      <c r="AE3141" s="220" t="s">
        <v>243</v>
      </c>
      <c r="AF3141" s="220" t="s">
        <v>295</v>
      </c>
      <c r="AG3141" s="220" t="s">
        <v>295</v>
      </c>
      <c r="AH3141" s="167"/>
      <c r="AI3141" s="220" t="s">
        <v>4949</v>
      </c>
      <c r="AJ3141" s="151" t="str">
        <f t="shared" si="49"/>
        <v>FS</v>
      </c>
      <c r="AK3141" s="151" t="b">
        <f>ISNUMBER(SEARCH("IRT",Table1[[#This Row],[Current_Status]]))</f>
        <v>0</v>
      </c>
      <c r="AL3141" s="152">
        <f>YEAR(Table1[[#This Row],[Project_Initiated]])</f>
        <v>2019</v>
      </c>
      <c r="AM3141" s="87">
        <v>43815</v>
      </c>
      <c r="AN3141" s="87" t="str">
        <f>IF(AND(Table1[[#This Row],[Completed Date]]&gt;="07/01/2019"+0,Table1[[#This Row],[Completed Date]]&lt;="6/30/2020"+0),"FY 19-20",IF(AND(Table1[[#This Row],[Completed Date]]&gt;="07/01/2018"+0,Table1[[#This Row],[Completed Date]]&lt;="6/30/2019"+0),"FY 18-19",""))</f>
        <v/>
      </c>
      <c r="AO3141" s="152" t="str">
        <f>IFERROR(FIND("R",Table1[[#This Row],[FS_Priority]]),"")</f>
        <v/>
      </c>
    </row>
    <row r="3142" spans="1:41" x14ac:dyDescent="0.25">
      <c r="A3142" s="220" t="s">
        <v>5398</v>
      </c>
      <c r="B3142" s="220" t="s">
        <v>295</v>
      </c>
      <c r="C3142" s="220" t="s">
        <v>5398</v>
      </c>
      <c r="D3142" s="221" t="b">
        <v>0</v>
      </c>
      <c r="E3142" s="220" t="s">
        <v>151</v>
      </c>
      <c r="F3142" s="220" t="s">
        <v>5399</v>
      </c>
      <c r="G3142" s="220" t="s">
        <v>295</v>
      </c>
      <c r="H3142" s="220" t="s">
        <v>558</v>
      </c>
      <c r="I3142" s="220" t="s">
        <v>5400</v>
      </c>
      <c r="J3142" s="220" t="s">
        <v>2827</v>
      </c>
      <c r="K3142" s="220" t="s">
        <v>4035</v>
      </c>
      <c r="L3142" s="220" t="s">
        <v>153</v>
      </c>
      <c r="M3142" s="220" t="s">
        <v>3906</v>
      </c>
      <c r="N3142" s="220" t="s">
        <v>5401</v>
      </c>
      <c r="O3142" s="220" t="s">
        <v>263</v>
      </c>
      <c r="Q3142" s="220" t="s">
        <v>326</v>
      </c>
      <c r="R3142" s="220" t="s">
        <v>295</v>
      </c>
      <c r="S3142" s="221" t="b">
        <v>1</v>
      </c>
      <c r="V3142" s="222">
        <v>43796</v>
      </c>
      <c r="W3142" s="220" t="s">
        <v>295</v>
      </c>
      <c r="X3142"/>
      <c r="Z3142" s="220" t="s">
        <v>295</v>
      </c>
      <c r="AC3142" s="220" t="s">
        <v>295</v>
      </c>
      <c r="AE3142" s="220" t="s">
        <v>583</v>
      </c>
      <c r="AF3142" s="220" t="s">
        <v>295</v>
      </c>
      <c r="AG3142" s="220" t="s">
        <v>295</v>
      </c>
      <c r="AH3142" s="167"/>
      <c r="AI3142" s="220" t="s">
        <v>4949</v>
      </c>
      <c r="AJ3142" s="151" t="str">
        <f t="shared" si="49"/>
        <v>FS</v>
      </c>
      <c r="AK3142" s="151" t="b">
        <f>ISNUMBER(SEARCH("IRT",Table1[[#This Row],[Current_Status]]))</f>
        <v>0</v>
      </c>
      <c r="AL3142" s="152">
        <f>YEAR(Table1[[#This Row],[Project_Initiated]])</f>
        <v>2019</v>
      </c>
      <c r="AM3142" s="87">
        <v>43815</v>
      </c>
      <c r="AN3142" s="87" t="str">
        <f>IF(AND(Table1[[#This Row],[Completed Date]]&gt;="07/01/2019"+0,Table1[[#This Row],[Completed Date]]&lt;="6/30/2020"+0),"FY 19-20",IF(AND(Table1[[#This Row],[Completed Date]]&gt;="07/01/2018"+0,Table1[[#This Row],[Completed Date]]&lt;="6/30/2019"+0),"FY 18-19",""))</f>
        <v/>
      </c>
      <c r="AO3142" s="152" t="str">
        <f>IFERROR(FIND("R",Table1[[#This Row],[FS_Priority]]),"")</f>
        <v/>
      </c>
    </row>
    <row r="3143" spans="1:41" x14ac:dyDescent="0.25">
      <c r="A3143" s="220" t="s">
        <v>5388</v>
      </c>
      <c r="B3143" s="220" t="s">
        <v>295</v>
      </c>
      <c r="C3143" s="220" t="s">
        <v>5388</v>
      </c>
      <c r="D3143" s="221" t="b">
        <v>0</v>
      </c>
      <c r="E3143" s="220" t="s">
        <v>151</v>
      </c>
      <c r="F3143" s="220" t="s">
        <v>5389</v>
      </c>
      <c r="G3143" s="220" t="s">
        <v>295</v>
      </c>
      <c r="H3143" s="220" t="s">
        <v>575</v>
      </c>
      <c r="I3143" s="220" t="s">
        <v>5390</v>
      </c>
      <c r="J3143" s="220" t="s">
        <v>2839</v>
      </c>
      <c r="K3143" s="220" t="s">
        <v>4035</v>
      </c>
      <c r="L3143" s="220" t="s">
        <v>153</v>
      </c>
      <c r="M3143" s="220" t="s">
        <v>4087</v>
      </c>
      <c r="N3143" s="220" t="s">
        <v>3875</v>
      </c>
      <c r="O3143" s="220" t="s">
        <v>263</v>
      </c>
      <c r="Q3143" s="220" t="s">
        <v>323</v>
      </c>
      <c r="R3143" s="220" t="s">
        <v>295</v>
      </c>
      <c r="S3143" s="221" t="b">
        <v>0</v>
      </c>
      <c r="V3143" s="222">
        <v>43796</v>
      </c>
      <c r="W3143" s="220" t="s">
        <v>295</v>
      </c>
      <c r="X3143"/>
      <c r="Z3143" s="220" t="s">
        <v>295</v>
      </c>
      <c r="AC3143" s="220" t="s">
        <v>295</v>
      </c>
      <c r="AE3143" s="220" t="s">
        <v>583</v>
      </c>
      <c r="AF3143" s="220" t="s">
        <v>5493</v>
      </c>
      <c r="AG3143" s="220" t="s">
        <v>295</v>
      </c>
      <c r="AH3143" s="167"/>
      <c r="AI3143" s="220" t="s">
        <v>4949</v>
      </c>
      <c r="AJ3143" s="151" t="str">
        <f t="shared" si="49"/>
        <v>FS</v>
      </c>
      <c r="AK3143" s="151" t="b">
        <f>ISNUMBER(SEARCH("IRT",Table1[[#This Row],[Current_Status]]))</f>
        <v>0</v>
      </c>
      <c r="AL3143" s="152">
        <f>YEAR(Table1[[#This Row],[Project_Initiated]])</f>
        <v>2019</v>
      </c>
      <c r="AM3143" s="87">
        <v>43815</v>
      </c>
      <c r="AN3143" s="87" t="str">
        <f>IF(AND(Table1[[#This Row],[Completed Date]]&gt;="07/01/2019"+0,Table1[[#This Row],[Completed Date]]&lt;="6/30/2020"+0),"FY 19-20",IF(AND(Table1[[#This Row],[Completed Date]]&gt;="07/01/2018"+0,Table1[[#This Row],[Completed Date]]&lt;="6/30/2019"+0),"FY 18-19",""))</f>
        <v/>
      </c>
      <c r="AO3143" s="152" t="str">
        <f>IFERROR(FIND("R",Table1[[#This Row],[FS_Priority]]),"")</f>
        <v/>
      </c>
    </row>
    <row r="3144" spans="1:41" x14ac:dyDescent="0.25">
      <c r="A3144" s="220" t="s">
        <v>163</v>
      </c>
      <c r="B3144" s="220" t="s">
        <v>163</v>
      </c>
      <c r="C3144" s="220" t="s">
        <v>295</v>
      </c>
      <c r="D3144" s="221" t="b">
        <v>0</v>
      </c>
      <c r="E3144" s="220" t="s">
        <v>151</v>
      </c>
      <c r="F3144" s="220" t="s">
        <v>164</v>
      </c>
      <c r="G3144" s="220" t="s">
        <v>4140</v>
      </c>
      <c r="H3144" s="220" t="s">
        <v>295</v>
      </c>
      <c r="I3144" s="220" t="s">
        <v>295</v>
      </c>
      <c r="J3144" s="220" t="s">
        <v>2894</v>
      </c>
      <c r="K3144" s="220" t="s">
        <v>4035</v>
      </c>
      <c r="L3144" s="220" t="s">
        <v>153</v>
      </c>
      <c r="M3144" s="220" t="s">
        <v>4141</v>
      </c>
      <c r="N3144" s="220" t="s">
        <v>295</v>
      </c>
      <c r="O3144" s="220" t="s">
        <v>377</v>
      </c>
      <c r="P3144" s="224">
        <v>99</v>
      </c>
      <c r="Q3144" s="220" t="s">
        <v>295</v>
      </c>
      <c r="R3144" s="220" t="s">
        <v>295</v>
      </c>
      <c r="S3144" s="221" t="b">
        <v>0</v>
      </c>
      <c r="T3144" s="224">
        <v>2545500</v>
      </c>
      <c r="V3144" s="222">
        <v>42331</v>
      </c>
      <c r="W3144" s="220" t="s">
        <v>38</v>
      </c>
      <c r="X3144" s="223">
        <v>43479</v>
      </c>
      <c r="Y3144" s="223">
        <v>43800</v>
      </c>
      <c r="Z3144" s="220" t="s">
        <v>295</v>
      </c>
      <c r="AC3144" s="220" t="s">
        <v>295</v>
      </c>
      <c r="AE3144" s="220" t="s">
        <v>295</v>
      </c>
      <c r="AF3144" s="220" t="s">
        <v>295</v>
      </c>
      <c r="AG3144" s="220" t="s">
        <v>295</v>
      </c>
      <c r="AH3144" s="167"/>
      <c r="AI3144" s="220" t="s">
        <v>295</v>
      </c>
      <c r="AJ3144" s="151" t="str">
        <f t="shared" si="49"/>
        <v>PD&amp;C</v>
      </c>
      <c r="AK3144" s="151" t="b">
        <f>ISNUMBER(SEARCH("IRT",Table1[[#This Row],[Current_Status]]))</f>
        <v>0</v>
      </c>
      <c r="AL3144" s="152">
        <f>YEAR(Table1[[#This Row],[Project_Initiated]])</f>
        <v>2015</v>
      </c>
      <c r="AM3144" s="87">
        <v>43815</v>
      </c>
      <c r="AN3144" s="87" t="str">
        <f>IF(AND(Table1[[#This Row],[Completed Date]]&gt;="07/01/2019"+0,Table1[[#This Row],[Completed Date]]&lt;="6/30/2020"+0),"FY 19-20",IF(AND(Table1[[#This Row],[Completed Date]]&gt;="07/01/2018"+0,Table1[[#This Row],[Completed Date]]&lt;="6/30/2019"+0),"FY 18-19",""))</f>
        <v/>
      </c>
      <c r="AO3144" s="152" t="str">
        <f>IFERROR(FIND("R",Table1[[#This Row],[FS_Priority]]),"")</f>
        <v/>
      </c>
    </row>
    <row r="3145" spans="1:41" x14ac:dyDescent="0.25">
      <c r="A3145" s="220" t="s">
        <v>121</v>
      </c>
      <c r="B3145" s="220" t="s">
        <v>121</v>
      </c>
      <c r="C3145" s="220" t="s">
        <v>295</v>
      </c>
      <c r="D3145" s="221" t="b">
        <v>0</v>
      </c>
      <c r="E3145" s="220" t="s">
        <v>267</v>
      </c>
      <c r="F3145" s="220" t="s">
        <v>122</v>
      </c>
      <c r="G3145" s="220" t="s">
        <v>4201</v>
      </c>
      <c r="H3145" s="220" t="s">
        <v>295</v>
      </c>
      <c r="I3145" s="220" t="s">
        <v>295</v>
      </c>
      <c r="J3145" s="220" t="s">
        <v>3785</v>
      </c>
      <c r="K3145" s="220" t="s">
        <v>37</v>
      </c>
      <c r="L3145" s="220" t="s">
        <v>478</v>
      </c>
      <c r="M3145" s="220" t="s">
        <v>4202</v>
      </c>
      <c r="N3145" s="220" t="s">
        <v>295</v>
      </c>
      <c r="O3145" s="220" t="s">
        <v>3790</v>
      </c>
      <c r="P3145" s="224">
        <v>21</v>
      </c>
      <c r="Q3145" s="220" t="s">
        <v>295</v>
      </c>
      <c r="R3145" s="220" t="s">
        <v>295</v>
      </c>
      <c r="S3145" s="221" t="b">
        <v>0</v>
      </c>
      <c r="T3145" s="224">
        <v>2600000</v>
      </c>
      <c r="V3145" s="222">
        <v>42509</v>
      </c>
      <c r="W3145" s="220" t="s">
        <v>72</v>
      </c>
      <c r="X3145"/>
      <c r="Z3145" s="220" t="s">
        <v>295</v>
      </c>
      <c r="AC3145" s="220" t="s">
        <v>295</v>
      </c>
      <c r="AE3145" s="220" t="s">
        <v>295</v>
      </c>
      <c r="AF3145" s="220" t="s">
        <v>295</v>
      </c>
      <c r="AG3145" s="220" t="s">
        <v>295</v>
      </c>
      <c r="AH3145" s="167"/>
      <c r="AI3145" s="220" t="s">
        <v>295</v>
      </c>
      <c r="AJ3145" s="151" t="str">
        <f t="shared" si="49"/>
        <v>PD&amp;C</v>
      </c>
      <c r="AK3145" s="151" t="b">
        <f>ISNUMBER(SEARCH("IRT",Table1[[#This Row],[Current_Status]]))</f>
        <v>0</v>
      </c>
      <c r="AL3145" s="152">
        <f>YEAR(Table1[[#This Row],[Project_Initiated]])</f>
        <v>2016</v>
      </c>
      <c r="AM3145" s="87">
        <v>43815</v>
      </c>
      <c r="AN3145" s="87" t="str">
        <f>IF(AND(Table1[[#This Row],[Completed Date]]&gt;="07/01/2019"+0,Table1[[#This Row],[Completed Date]]&lt;="6/30/2020"+0),"FY 19-20",IF(AND(Table1[[#This Row],[Completed Date]]&gt;="07/01/2018"+0,Table1[[#This Row],[Completed Date]]&lt;="6/30/2019"+0),"FY 18-19",""))</f>
        <v/>
      </c>
      <c r="AO3145" s="152" t="str">
        <f>IFERROR(FIND("R",Table1[[#This Row],[FS_Priority]]),"")</f>
        <v/>
      </c>
    </row>
    <row r="3146" spans="1:41" x14ac:dyDescent="0.25">
      <c r="A3146" s="220" t="s">
        <v>35</v>
      </c>
      <c r="B3146" s="220" t="s">
        <v>35</v>
      </c>
      <c r="C3146" s="220" t="s">
        <v>295</v>
      </c>
      <c r="D3146" s="221" t="b">
        <v>0</v>
      </c>
      <c r="E3146" s="220" t="s">
        <v>4804</v>
      </c>
      <c r="F3146" s="220" t="s">
        <v>36</v>
      </c>
      <c r="G3146" s="220" t="s">
        <v>3820</v>
      </c>
      <c r="H3146" s="220" t="s">
        <v>295</v>
      </c>
      <c r="I3146" s="220" t="s">
        <v>295</v>
      </c>
      <c r="J3146" s="220" t="s">
        <v>3835</v>
      </c>
      <c r="K3146" s="220" t="s">
        <v>3793</v>
      </c>
      <c r="L3146" s="220" t="s">
        <v>332</v>
      </c>
      <c r="M3146" s="220" t="s">
        <v>37</v>
      </c>
      <c r="N3146" s="220" t="s">
        <v>295</v>
      </c>
      <c r="O3146" s="220" t="s">
        <v>3822</v>
      </c>
      <c r="P3146" s="224">
        <v>18</v>
      </c>
      <c r="Q3146" s="220" t="s">
        <v>295</v>
      </c>
      <c r="R3146" s="220" t="s">
        <v>295</v>
      </c>
      <c r="S3146" s="221" t="b">
        <v>0</v>
      </c>
      <c r="T3146" s="224">
        <v>28929771.280000001</v>
      </c>
      <c r="V3146" s="222">
        <v>41460</v>
      </c>
      <c r="W3146" s="220" t="s">
        <v>38</v>
      </c>
      <c r="X3146" s="223">
        <v>43252</v>
      </c>
      <c r="Y3146" s="223">
        <v>43800</v>
      </c>
      <c r="Z3146" s="220" t="s">
        <v>295</v>
      </c>
      <c r="AC3146" s="220" t="s">
        <v>295</v>
      </c>
      <c r="AE3146" s="220" t="s">
        <v>295</v>
      </c>
      <c r="AF3146" s="220" t="s">
        <v>295</v>
      </c>
      <c r="AG3146" s="220" t="s">
        <v>295</v>
      </c>
      <c r="AH3146" s="167"/>
      <c r="AI3146" s="220" t="s">
        <v>295</v>
      </c>
      <c r="AJ3146" s="151" t="str">
        <f t="shared" si="49"/>
        <v>PD&amp;C</v>
      </c>
      <c r="AK3146" s="151" t="b">
        <f>ISNUMBER(SEARCH("IRT",Table1[[#This Row],[Current_Status]]))</f>
        <v>0</v>
      </c>
      <c r="AL3146" s="152">
        <f>YEAR(Table1[[#This Row],[Project_Initiated]])</f>
        <v>2013</v>
      </c>
      <c r="AM3146" s="87">
        <v>43815</v>
      </c>
      <c r="AN3146" s="87" t="str">
        <f>IF(AND(Table1[[#This Row],[Completed Date]]&gt;="07/01/2019"+0,Table1[[#This Row],[Completed Date]]&lt;="6/30/2020"+0),"FY 19-20",IF(AND(Table1[[#This Row],[Completed Date]]&gt;="07/01/2018"+0,Table1[[#This Row],[Completed Date]]&lt;="6/30/2019"+0),"FY 18-19",""))</f>
        <v/>
      </c>
      <c r="AO3146" s="152" t="str">
        <f>IFERROR(FIND("R",Table1[[#This Row],[FS_Priority]]),"")</f>
        <v/>
      </c>
    </row>
    <row r="3147" spans="1:41" x14ac:dyDescent="0.25">
      <c r="A3147" s="220" t="s">
        <v>181</v>
      </c>
      <c r="B3147" s="220" t="s">
        <v>181</v>
      </c>
      <c r="C3147" s="220" t="s">
        <v>295</v>
      </c>
      <c r="D3147" s="221" t="b">
        <v>0</v>
      </c>
      <c r="E3147" s="220" t="s">
        <v>267</v>
      </c>
      <c r="F3147" s="220" t="s">
        <v>3762</v>
      </c>
      <c r="G3147" s="220" t="s">
        <v>4154</v>
      </c>
      <c r="H3147" s="220" t="s">
        <v>295</v>
      </c>
      <c r="I3147" s="220" t="s">
        <v>295</v>
      </c>
      <c r="J3147" s="220" t="s">
        <v>2894</v>
      </c>
      <c r="K3147" s="220" t="s">
        <v>37</v>
      </c>
      <c r="L3147" s="220" t="s">
        <v>478</v>
      </c>
      <c r="M3147" s="220" t="s">
        <v>177</v>
      </c>
      <c r="N3147" s="220" t="s">
        <v>295</v>
      </c>
      <c r="O3147" s="220" t="s">
        <v>169</v>
      </c>
      <c r="P3147" s="224">
        <v>99</v>
      </c>
      <c r="Q3147" s="220" t="s">
        <v>295</v>
      </c>
      <c r="R3147" s="220" t="s">
        <v>295</v>
      </c>
      <c r="S3147" s="221" t="b">
        <v>0</v>
      </c>
      <c r="T3147" s="224">
        <v>596011</v>
      </c>
      <c r="V3147" s="222">
        <v>42374</v>
      </c>
      <c r="W3147" s="220" t="s">
        <v>5225</v>
      </c>
      <c r="X3147" s="223">
        <v>43864</v>
      </c>
      <c r="Y3147" s="223">
        <v>43980</v>
      </c>
      <c r="Z3147" s="220" t="s">
        <v>295</v>
      </c>
      <c r="AC3147" s="220" t="s">
        <v>295</v>
      </c>
      <c r="AE3147" s="220" t="s">
        <v>295</v>
      </c>
      <c r="AF3147" s="220" t="s">
        <v>295</v>
      </c>
      <c r="AG3147" s="220" t="s">
        <v>295</v>
      </c>
      <c r="AH3147" s="167"/>
      <c r="AI3147" s="220" t="s">
        <v>295</v>
      </c>
      <c r="AJ3147" s="151" t="str">
        <f t="shared" si="49"/>
        <v>PD&amp;C</v>
      </c>
      <c r="AK3147" s="151" t="b">
        <f>ISNUMBER(SEARCH("IRT",Table1[[#This Row],[Current_Status]]))</f>
        <v>0</v>
      </c>
      <c r="AL3147" s="152">
        <f>YEAR(Table1[[#This Row],[Project_Initiated]])</f>
        <v>2016</v>
      </c>
      <c r="AM3147" s="87">
        <v>43815</v>
      </c>
      <c r="AN3147" s="87" t="str">
        <f>IF(AND(Table1[[#This Row],[Completed Date]]&gt;="07/01/2019"+0,Table1[[#This Row],[Completed Date]]&lt;="6/30/2020"+0),"FY 19-20",IF(AND(Table1[[#This Row],[Completed Date]]&gt;="07/01/2018"+0,Table1[[#This Row],[Completed Date]]&lt;="6/30/2019"+0),"FY 18-19",""))</f>
        <v/>
      </c>
      <c r="AO3147" s="152" t="str">
        <f>IFERROR(FIND("R",Table1[[#This Row],[FS_Priority]]),"")</f>
        <v/>
      </c>
    </row>
    <row r="3148" spans="1:41" x14ac:dyDescent="0.25">
      <c r="A3148" s="220" t="s">
        <v>182</v>
      </c>
      <c r="B3148" s="220" t="s">
        <v>182</v>
      </c>
      <c r="C3148" s="220" t="s">
        <v>295</v>
      </c>
      <c r="D3148" s="221" t="b">
        <v>0</v>
      </c>
      <c r="E3148" s="220" t="s">
        <v>267</v>
      </c>
      <c r="F3148" s="220" t="s">
        <v>4418</v>
      </c>
      <c r="G3148" s="220" t="s">
        <v>183</v>
      </c>
      <c r="H3148" s="220" t="s">
        <v>295</v>
      </c>
      <c r="I3148" s="220" t="s">
        <v>295</v>
      </c>
      <c r="J3148" s="220" t="s">
        <v>4153</v>
      </c>
      <c r="K3148" s="220" t="s">
        <v>37</v>
      </c>
      <c r="L3148" s="220" t="s">
        <v>478</v>
      </c>
      <c r="M3148" s="220" t="s">
        <v>37</v>
      </c>
      <c r="N3148" s="220" t="s">
        <v>295</v>
      </c>
      <c r="O3148" s="220" t="s">
        <v>3839</v>
      </c>
      <c r="P3148" s="224">
        <v>99</v>
      </c>
      <c r="Q3148" s="220" t="s">
        <v>295</v>
      </c>
      <c r="R3148" s="220" t="s">
        <v>295</v>
      </c>
      <c r="S3148" s="221" t="b">
        <v>0</v>
      </c>
      <c r="T3148" s="224">
        <v>240000</v>
      </c>
      <c r="V3148" s="222">
        <v>42496</v>
      </c>
      <c r="W3148" s="220" t="s">
        <v>68</v>
      </c>
      <c r="X3148"/>
      <c r="Z3148" s="220" t="s">
        <v>295</v>
      </c>
      <c r="AC3148" s="220" t="s">
        <v>295</v>
      </c>
      <c r="AE3148" s="220" t="s">
        <v>295</v>
      </c>
      <c r="AF3148" s="220" t="s">
        <v>295</v>
      </c>
      <c r="AG3148" s="220" t="s">
        <v>295</v>
      </c>
      <c r="AH3148" s="167"/>
      <c r="AI3148" s="220" t="s">
        <v>295</v>
      </c>
      <c r="AJ3148" s="151" t="str">
        <f t="shared" si="49"/>
        <v>PD&amp;C</v>
      </c>
      <c r="AK3148" s="151" t="b">
        <f>ISNUMBER(SEARCH("IRT",Table1[[#This Row],[Current_Status]]))</f>
        <v>0</v>
      </c>
      <c r="AL3148" s="152">
        <f>YEAR(Table1[[#This Row],[Project_Initiated]])</f>
        <v>2016</v>
      </c>
      <c r="AM3148" s="87">
        <v>43815</v>
      </c>
      <c r="AN3148" s="87" t="str">
        <f>IF(AND(Table1[[#This Row],[Completed Date]]&gt;="07/01/2019"+0,Table1[[#This Row],[Completed Date]]&lt;="6/30/2020"+0),"FY 19-20",IF(AND(Table1[[#This Row],[Completed Date]]&gt;="07/01/2018"+0,Table1[[#This Row],[Completed Date]]&lt;="6/30/2019"+0),"FY 18-19",""))</f>
        <v/>
      </c>
      <c r="AO3148" s="152" t="str">
        <f>IFERROR(FIND("R",Table1[[#This Row],[FS_Priority]]),"")</f>
        <v/>
      </c>
    </row>
    <row r="3149" spans="1:41" x14ac:dyDescent="0.25">
      <c r="A3149" s="220" t="s">
        <v>570</v>
      </c>
      <c r="B3149" s="220" t="s">
        <v>570</v>
      </c>
      <c r="C3149" s="220" t="s">
        <v>295</v>
      </c>
      <c r="D3149" s="221" t="b">
        <v>0</v>
      </c>
      <c r="E3149" s="220" t="s">
        <v>267</v>
      </c>
      <c r="F3149" s="220" t="s">
        <v>3196</v>
      </c>
      <c r="G3149" s="220" t="s">
        <v>571</v>
      </c>
      <c r="H3149" s="220" t="s">
        <v>369</v>
      </c>
      <c r="I3149" s="220" t="s">
        <v>295</v>
      </c>
      <c r="J3149" s="220" t="s">
        <v>72</v>
      </c>
      <c r="K3149" s="220" t="s">
        <v>37</v>
      </c>
      <c r="L3149" s="220" t="s">
        <v>478</v>
      </c>
      <c r="M3149" s="220" t="s">
        <v>4149</v>
      </c>
      <c r="N3149" s="220" t="s">
        <v>295</v>
      </c>
      <c r="O3149" s="220" t="s">
        <v>169</v>
      </c>
      <c r="P3149" s="224">
        <v>9</v>
      </c>
      <c r="Q3149" s="220" t="s">
        <v>295</v>
      </c>
      <c r="R3149" s="220" t="s">
        <v>295</v>
      </c>
      <c r="S3149" s="221" t="b">
        <v>0</v>
      </c>
      <c r="T3149" s="224">
        <v>600000</v>
      </c>
      <c r="V3149" s="222">
        <v>43634</v>
      </c>
      <c r="W3149" s="220" t="s">
        <v>5226</v>
      </c>
      <c r="X3149"/>
      <c r="Z3149" s="220" t="s">
        <v>295</v>
      </c>
      <c r="AC3149" s="220" t="s">
        <v>295</v>
      </c>
      <c r="AE3149" s="220" t="s">
        <v>295</v>
      </c>
      <c r="AF3149" s="220" t="s">
        <v>295</v>
      </c>
      <c r="AG3149" s="220" t="s">
        <v>295</v>
      </c>
      <c r="AH3149" s="167"/>
      <c r="AI3149" s="220" t="s">
        <v>295</v>
      </c>
      <c r="AJ3149" s="151" t="str">
        <f t="shared" si="49"/>
        <v>PD&amp;C</v>
      </c>
      <c r="AK3149" s="151" t="b">
        <f>ISNUMBER(SEARCH("IRT",Table1[[#This Row],[Current_Status]]))</f>
        <v>0</v>
      </c>
      <c r="AL3149" s="152">
        <f>YEAR(Table1[[#This Row],[Project_Initiated]])</f>
        <v>2019</v>
      </c>
      <c r="AM3149" s="87">
        <v>43815</v>
      </c>
      <c r="AN3149" s="87" t="str">
        <f>IF(AND(Table1[[#This Row],[Completed Date]]&gt;="07/01/2019"+0,Table1[[#This Row],[Completed Date]]&lt;="6/30/2020"+0),"FY 19-20",IF(AND(Table1[[#This Row],[Completed Date]]&gt;="07/01/2018"+0,Table1[[#This Row],[Completed Date]]&lt;="6/30/2019"+0),"FY 18-19",""))</f>
        <v/>
      </c>
      <c r="AO3149" s="152" t="str">
        <f>IFERROR(FIND("R",Table1[[#This Row],[FS_Priority]]),"")</f>
        <v/>
      </c>
    </row>
    <row r="3150" spans="1:41" x14ac:dyDescent="0.25">
      <c r="A3150" s="220" t="s">
        <v>25</v>
      </c>
      <c r="B3150" s="220" t="s">
        <v>25</v>
      </c>
      <c r="C3150" s="220" t="s">
        <v>295</v>
      </c>
      <c r="D3150" s="221" t="b">
        <v>0</v>
      </c>
      <c r="E3150" s="220" t="s">
        <v>21</v>
      </c>
      <c r="F3150" s="220" t="s">
        <v>26</v>
      </c>
      <c r="G3150" s="220" t="s">
        <v>3787</v>
      </c>
      <c r="H3150" s="220" t="s">
        <v>295</v>
      </c>
      <c r="I3150" s="220" t="s">
        <v>295</v>
      </c>
      <c r="J3150" s="220" t="s">
        <v>149</v>
      </c>
      <c r="K3150" s="220" t="s">
        <v>3774</v>
      </c>
      <c r="L3150" s="220" t="s">
        <v>4821</v>
      </c>
      <c r="M3150" s="220" t="s">
        <v>3789</v>
      </c>
      <c r="N3150" s="220" t="s">
        <v>295</v>
      </c>
      <c r="O3150" s="220" t="s">
        <v>3790</v>
      </c>
      <c r="P3150" s="224">
        <v>3</v>
      </c>
      <c r="Q3150" s="220" t="s">
        <v>295</v>
      </c>
      <c r="R3150" s="220" t="s">
        <v>295</v>
      </c>
      <c r="S3150" s="221" t="b">
        <v>0</v>
      </c>
      <c r="T3150" s="224">
        <v>0</v>
      </c>
      <c r="V3150" s="222">
        <v>41739</v>
      </c>
      <c r="W3150" s="220" t="s">
        <v>2953</v>
      </c>
      <c r="X3150"/>
      <c r="Z3150" s="220" t="s">
        <v>295</v>
      </c>
      <c r="AC3150" s="220" t="s">
        <v>295</v>
      </c>
      <c r="AE3150" s="220" t="s">
        <v>295</v>
      </c>
      <c r="AF3150" s="220" t="s">
        <v>295</v>
      </c>
      <c r="AG3150" s="220" t="s">
        <v>295</v>
      </c>
      <c r="AH3150" s="167"/>
      <c r="AI3150" s="220" t="s">
        <v>295</v>
      </c>
      <c r="AJ3150" s="151" t="str">
        <f t="shared" si="49"/>
        <v>PD&amp;C</v>
      </c>
      <c r="AK3150" s="151" t="b">
        <f>ISNUMBER(SEARCH("IRT",Table1[[#This Row],[Current_Status]]))</f>
        <v>0</v>
      </c>
      <c r="AL3150" s="152">
        <f>YEAR(Table1[[#This Row],[Project_Initiated]])</f>
        <v>2014</v>
      </c>
      <c r="AM3150" s="87">
        <v>43815</v>
      </c>
      <c r="AN3150" s="87" t="str">
        <f>IF(AND(Table1[[#This Row],[Completed Date]]&gt;="07/01/2019"+0,Table1[[#This Row],[Completed Date]]&lt;="6/30/2020"+0),"FY 19-20",IF(AND(Table1[[#This Row],[Completed Date]]&gt;="07/01/2018"+0,Table1[[#This Row],[Completed Date]]&lt;="6/30/2019"+0),"FY 18-19",""))</f>
        <v/>
      </c>
      <c r="AO3150" s="152" t="str">
        <f>IFERROR(FIND("R",Table1[[#This Row],[FS_Priority]]),"")</f>
        <v/>
      </c>
    </row>
    <row r="3151" spans="1:41" x14ac:dyDescent="0.25">
      <c r="A3151" s="220" t="s">
        <v>204</v>
      </c>
      <c r="B3151" s="220" t="s">
        <v>204</v>
      </c>
      <c r="C3151" s="220" t="s">
        <v>295</v>
      </c>
      <c r="D3151" s="221" t="b">
        <v>0</v>
      </c>
      <c r="E3151" s="220" t="s">
        <v>526</v>
      </c>
      <c r="F3151" s="220" t="s">
        <v>500</v>
      </c>
      <c r="G3151" s="220" t="s">
        <v>205</v>
      </c>
      <c r="H3151" s="220" t="s">
        <v>295</v>
      </c>
      <c r="I3151" s="220" t="s">
        <v>295</v>
      </c>
      <c r="J3151" s="220" t="s">
        <v>3831</v>
      </c>
      <c r="K3151" s="220" t="s">
        <v>4208</v>
      </c>
      <c r="L3151" s="220" t="s">
        <v>203</v>
      </c>
      <c r="M3151" s="220" t="s">
        <v>4216</v>
      </c>
      <c r="N3151" s="220" t="s">
        <v>295</v>
      </c>
      <c r="O3151" s="220" t="s">
        <v>3839</v>
      </c>
      <c r="P3151" s="224">
        <v>1</v>
      </c>
      <c r="Q3151" s="220" t="s">
        <v>295</v>
      </c>
      <c r="R3151" s="220" t="s">
        <v>295</v>
      </c>
      <c r="S3151" s="221" t="b">
        <v>0</v>
      </c>
      <c r="T3151" s="224">
        <v>350000</v>
      </c>
      <c r="V3151" s="222">
        <v>42719</v>
      </c>
      <c r="W3151" s="220" t="s">
        <v>4841</v>
      </c>
      <c r="X3151"/>
      <c r="Z3151" s="220" t="s">
        <v>295</v>
      </c>
      <c r="AC3151" s="220" t="s">
        <v>295</v>
      </c>
      <c r="AE3151" s="220" t="s">
        <v>295</v>
      </c>
      <c r="AF3151" s="220" t="s">
        <v>295</v>
      </c>
      <c r="AG3151" s="220" t="s">
        <v>295</v>
      </c>
      <c r="AH3151" s="167"/>
      <c r="AI3151" s="220" t="s">
        <v>295</v>
      </c>
      <c r="AJ3151" s="151" t="str">
        <f t="shared" si="49"/>
        <v>PD&amp;C</v>
      </c>
      <c r="AK3151" s="151" t="b">
        <f>ISNUMBER(SEARCH("IRT",Table1[[#This Row],[Current_Status]]))</f>
        <v>0</v>
      </c>
      <c r="AL3151" s="152">
        <f>YEAR(Table1[[#This Row],[Project_Initiated]])</f>
        <v>2016</v>
      </c>
      <c r="AM3151" s="87">
        <v>43815</v>
      </c>
      <c r="AN3151" s="87" t="str">
        <f>IF(AND(Table1[[#This Row],[Completed Date]]&gt;="07/01/2019"+0,Table1[[#This Row],[Completed Date]]&lt;="6/30/2020"+0),"FY 19-20",IF(AND(Table1[[#This Row],[Completed Date]]&gt;="07/01/2018"+0,Table1[[#This Row],[Completed Date]]&lt;="6/30/2019"+0),"FY 18-19",""))</f>
        <v/>
      </c>
      <c r="AO3151" s="152" t="str">
        <f>IFERROR(FIND("R",Table1[[#This Row],[FS_Priority]]),"")</f>
        <v/>
      </c>
    </row>
    <row r="3152" spans="1:41" x14ac:dyDescent="0.25">
      <c r="A3152" s="220" t="s">
        <v>200</v>
      </c>
      <c r="B3152" s="220" t="s">
        <v>200</v>
      </c>
      <c r="C3152" s="220" t="s">
        <v>295</v>
      </c>
      <c r="D3152" s="221" t="b">
        <v>0</v>
      </c>
      <c r="E3152" s="220" t="s">
        <v>527</v>
      </c>
      <c r="F3152" s="220" t="s">
        <v>3768</v>
      </c>
      <c r="G3152" s="220" t="s">
        <v>4181</v>
      </c>
      <c r="H3152" s="220" t="s">
        <v>494</v>
      </c>
      <c r="I3152" s="220" t="s">
        <v>295</v>
      </c>
      <c r="J3152" s="220" t="s">
        <v>3785</v>
      </c>
      <c r="K3152" s="220" t="s">
        <v>2993</v>
      </c>
      <c r="L3152" s="220" t="s">
        <v>4180</v>
      </c>
      <c r="M3152" s="220" t="s">
        <v>2993</v>
      </c>
      <c r="N3152" s="220" t="s">
        <v>295</v>
      </c>
      <c r="O3152" s="220" t="s">
        <v>177</v>
      </c>
      <c r="P3152" s="224">
        <v>1</v>
      </c>
      <c r="Q3152" s="220" t="s">
        <v>295</v>
      </c>
      <c r="R3152" s="220" t="s">
        <v>295</v>
      </c>
      <c r="S3152" s="221" t="b">
        <v>0</v>
      </c>
      <c r="T3152" s="224">
        <v>23880</v>
      </c>
      <c r="V3152" s="222">
        <v>41869</v>
      </c>
      <c r="W3152" s="220" t="s">
        <v>4996</v>
      </c>
      <c r="X3152"/>
      <c r="Z3152" s="220" t="s">
        <v>295</v>
      </c>
      <c r="AC3152" s="220" t="s">
        <v>295</v>
      </c>
      <c r="AE3152" s="220" t="s">
        <v>295</v>
      </c>
      <c r="AF3152" s="220" t="s">
        <v>295</v>
      </c>
      <c r="AG3152" s="220" t="s">
        <v>295</v>
      </c>
      <c r="AH3152"/>
      <c r="AI3152" s="220" t="s">
        <v>295</v>
      </c>
      <c r="AJ3152" s="151" t="str">
        <f t="shared" si="49"/>
        <v>PD&amp;C</v>
      </c>
      <c r="AK3152" s="151" t="b">
        <f>ISNUMBER(SEARCH("IRT",Table1[[#This Row],[Current_Status]]))</f>
        <v>0</v>
      </c>
      <c r="AL3152" s="152">
        <f>YEAR(Table1[[#This Row],[Project_Initiated]])</f>
        <v>2014</v>
      </c>
      <c r="AM3152" s="87">
        <v>43815</v>
      </c>
      <c r="AN3152" s="87" t="str">
        <f>IF(AND(Table1[[#This Row],[Completed Date]]&gt;="07/01/2019"+0,Table1[[#This Row],[Completed Date]]&lt;="6/30/2020"+0),"FY 19-20",IF(AND(Table1[[#This Row],[Completed Date]]&gt;="07/01/2018"+0,Table1[[#This Row],[Completed Date]]&lt;="6/30/2019"+0),"FY 18-19",""))</f>
        <v/>
      </c>
      <c r="AO3152" s="152" t="str">
        <f>IFERROR(FIND("R",Table1[[#This Row],[FS_Priority]]),"")</f>
        <v/>
      </c>
    </row>
    <row r="3153" spans="1:41" x14ac:dyDescent="0.25">
      <c r="A3153" s="220" t="s">
        <v>119</v>
      </c>
      <c r="B3153" s="220" t="s">
        <v>119</v>
      </c>
      <c r="C3153" s="220" t="s">
        <v>295</v>
      </c>
      <c r="D3153" s="221" t="b">
        <v>0</v>
      </c>
      <c r="E3153" s="220" t="s">
        <v>4804</v>
      </c>
      <c r="F3153" s="220" t="s">
        <v>2887</v>
      </c>
      <c r="G3153" s="220" t="s">
        <v>120</v>
      </c>
      <c r="H3153" s="220" t="s">
        <v>295</v>
      </c>
      <c r="I3153" s="220" t="s">
        <v>295</v>
      </c>
      <c r="J3153" s="220" t="s">
        <v>5001</v>
      </c>
      <c r="K3153" s="220" t="s">
        <v>3793</v>
      </c>
      <c r="L3153" s="220" t="s">
        <v>332</v>
      </c>
      <c r="M3153" s="220" t="s">
        <v>3927</v>
      </c>
      <c r="N3153" s="220" t="s">
        <v>295</v>
      </c>
      <c r="O3153" s="220" t="s">
        <v>269</v>
      </c>
      <c r="P3153" s="224">
        <v>17</v>
      </c>
      <c r="Q3153" s="220" t="s">
        <v>295</v>
      </c>
      <c r="R3153" s="220" t="s">
        <v>295</v>
      </c>
      <c r="S3153" s="221" t="b">
        <v>0</v>
      </c>
      <c r="T3153" s="224">
        <v>156405000</v>
      </c>
      <c r="V3153" s="222">
        <v>42095</v>
      </c>
      <c r="W3153" s="220" t="s">
        <v>3702</v>
      </c>
      <c r="X3153" s="223">
        <v>42552</v>
      </c>
      <c r="Y3153" s="223">
        <v>43371</v>
      </c>
      <c r="Z3153" s="220" t="s">
        <v>295</v>
      </c>
      <c r="AC3153" s="220" t="s">
        <v>295</v>
      </c>
      <c r="AE3153" s="220" t="s">
        <v>295</v>
      </c>
      <c r="AF3153" s="220" t="s">
        <v>295</v>
      </c>
      <c r="AG3153" s="220" t="s">
        <v>295</v>
      </c>
      <c r="AH3153" s="167"/>
      <c r="AI3153" s="220" t="s">
        <v>295</v>
      </c>
      <c r="AJ3153" s="151" t="str">
        <f t="shared" si="49"/>
        <v>PD&amp;C</v>
      </c>
      <c r="AK3153" s="151" t="b">
        <f>ISNUMBER(SEARCH("IRT",Table1[[#This Row],[Current_Status]]))</f>
        <v>0</v>
      </c>
      <c r="AL3153" s="152">
        <f>YEAR(Table1[[#This Row],[Project_Initiated]])</f>
        <v>2015</v>
      </c>
      <c r="AM3153" s="87">
        <v>43815</v>
      </c>
      <c r="AN3153" s="87" t="str">
        <f>IF(AND(Table1[[#This Row],[Completed Date]]&gt;="07/01/2019"+0,Table1[[#This Row],[Completed Date]]&lt;="6/30/2020"+0),"FY 19-20",IF(AND(Table1[[#This Row],[Completed Date]]&gt;="07/01/2018"+0,Table1[[#This Row],[Completed Date]]&lt;="6/30/2019"+0),"FY 18-19",""))</f>
        <v/>
      </c>
      <c r="AO3153" s="152" t="str">
        <f>IFERROR(FIND("R",Table1[[#This Row],[FS_Priority]]),"")</f>
        <v/>
      </c>
    </row>
    <row r="3154" spans="1:41" x14ac:dyDescent="0.25">
      <c r="A3154" s="220" t="s">
        <v>113</v>
      </c>
      <c r="B3154" s="220" t="s">
        <v>113</v>
      </c>
      <c r="C3154" s="220" t="s">
        <v>295</v>
      </c>
      <c r="D3154" s="221" t="b">
        <v>0</v>
      </c>
      <c r="E3154" s="220" t="s">
        <v>4804</v>
      </c>
      <c r="F3154" s="220" t="s">
        <v>114</v>
      </c>
      <c r="G3154" s="220" t="s">
        <v>115</v>
      </c>
      <c r="H3154" s="220" t="s">
        <v>116</v>
      </c>
      <c r="I3154" s="220" t="s">
        <v>295</v>
      </c>
      <c r="J3154" s="220" t="s">
        <v>3835</v>
      </c>
      <c r="K3154" s="220" t="s">
        <v>3793</v>
      </c>
      <c r="L3154" s="220" t="s">
        <v>332</v>
      </c>
      <c r="M3154" s="220" t="s">
        <v>3927</v>
      </c>
      <c r="N3154" s="220" t="s">
        <v>295</v>
      </c>
      <c r="O3154" s="220" t="s">
        <v>3790</v>
      </c>
      <c r="P3154" s="224">
        <v>19</v>
      </c>
      <c r="Q3154" s="220" t="s">
        <v>295</v>
      </c>
      <c r="R3154" s="220" t="s">
        <v>295</v>
      </c>
      <c r="S3154" s="221" t="b">
        <v>0</v>
      </c>
      <c r="T3154" s="224">
        <v>38560000</v>
      </c>
      <c r="V3154" s="222">
        <v>42222</v>
      </c>
      <c r="W3154" s="220" t="s">
        <v>4520</v>
      </c>
      <c r="X3154" s="223">
        <v>43466</v>
      </c>
      <c r="Y3154" s="223">
        <v>43891</v>
      </c>
      <c r="Z3154" s="220" t="s">
        <v>295</v>
      </c>
      <c r="AC3154" s="220" t="s">
        <v>295</v>
      </c>
      <c r="AE3154" s="220" t="s">
        <v>295</v>
      </c>
      <c r="AF3154" s="220" t="s">
        <v>295</v>
      </c>
      <c r="AG3154" s="220" t="s">
        <v>295</v>
      </c>
      <c r="AH3154" s="167"/>
      <c r="AI3154" s="220" t="s">
        <v>295</v>
      </c>
      <c r="AJ3154" s="151" t="str">
        <f t="shared" si="49"/>
        <v>PD&amp;C</v>
      </c>
      <c r="AK3154" s="151" t="b">
        <f>ISNUMBER(SEARCH("IRT",Table1[[#This Row],[Current_Status]]))</f>
        <v>0</v>
      </c>
      <c r="AL3154" s="152">
        <f>YEAR(Table1[[#This Row],[Project_Initiated]])</f>
        <v>2015</v>
      </c>
      <c r="AM3154" s="87">
        <v>43815</v>
      </c>
      <c r="AN3154" s="87" t="str">
        <f>IF(AND(Table1[[#This Row],[Completed Date]]&gt;="07/01/2019"+0,Table1[[#This Row],[Completed Date]]&lt;="6/30/2020"+0),"FY 19-20",IF(AND(Table1[[#This Row],[Completed Date]]&gt;="07/01/2018"+0,Table1[[#This Row],[Completed Date]]&lt;="6/30/2019"+0),"FY 18-19",""))</f>
        <v/>
      </c>
      <c r="AO3154" s="152" t="str">
        <f>IFERROR(FIND("R",Table1[[#This Row],[FS_Priority]]),"")</f>
        <v/>
      </c>
    </row>
    <row r="3155" spans="1:41" x14ac:dyDescent="0.25">
      <c r="A3155" s="220" t="s">
        <v>123</v>
      </c>
      <c r="B3155" s="220" t="s">
        <v>123</v>
      </c>
      <c r="C3155" s="220" t="s">
        <v>295</v>
      </c>
      <c r="D3155" s="221" t="b">
        <v>0</v>
      </c>
      <c r="E3155" s="220" t="s">
        <v>4804</v>
      </c>
      <c r="F3155" s="220" t="s">
        <v>124</v>
      </c>
      <c r="G3155" s="220" t="s">
        <v>4380</v>
      </c>
      <c r="H3155" s="220" t="s">
        <v>378</v>
      </c>
      <c r="I3155" s="220" t="s">
        <v>295</v>
      </c>
      <c r="J3155" s="220" t="s">
        <v>3826</v>
      </c>
      <c r="K3155" s="220" t="s">
        <v>3793</v>
      </c>
      <c r="L3155" s="220" t="s">
        <v>332</v>
      </c>
      <c r="M3155" s="220" t="s">
        <v>33</v>
      </c>
      <c r="N3155" s="220" t="s">
        <v>295</v>
      </c>
      <c r="O3155" s="220" t="s">
        <v>377</v>
      </c>
      <c r="P3155" s="224">
        <v>16</v>
      </c>
      <c r="Q3155" s="220" t="s">
        <v>295</v>
      </c>
      <c r="R3155" s="220" t="s">
        <v>295</v>
      </c>
      <c r="S3155" s="221" t="b">
        <v>0</v>
      </c>
      <c r="T3155" s="224">
        <v>18179000</v>
      </c>
      <c r="V3155" s="222">
        <v>42353</v>
      </c>
      <c r="W3155" s="220" t="s">
        <v>32</v>
      </c>
      <c r="X3155" s="223">
        <v>43831</v>
      </c>
      <c r="Y3155" s="223">
        <v>44501</v>
      </c>
      <c r="Z3155" s="220" t="s">
        <v>295</v>
      </c>
      <c r="AC3155" s="220" t="s">
        <v>295</v>
      </c>
      <c r="AE3155" s="220" t="s">
        <v>295</v>
      </c>
      <c r="AF3155" s="220" t="s">
        <v>295</v>
      </c>
      <c r="AG3155" s="220" t="s">
        <v>295</v>
      </c>
      <c r="AH3155" s="167"/>
      <c r="AI3155" s="220" t="s">
        <v>295</v>
      </c>
      <c r="AJ3155" s="151" t="str">
        <f t="shared" si="49"/>
        <v>PD&amp;C</v>
      </c>
      <c r="AK3155" s="151" t="b">
        <f>ISNUMBER(SEARCH("IRT",Table1[[#This Row],[Current_Status]]))</f>
        <v>0</v>
      </c>
      <c r="AL3155" s="152">
        <f>YEAR(Table1[[#This Row],[Project_Initiated]])</f>
        <v>2015</v>
      </c>
      <c r="AM3155" s="87">
        <v>43815</v>
      </c>
      <c r="AN3155" s="87" t="str">
        <f>IF(AND(Table1[[#This Row],[Completed Date]]&gt;="07/01/2019"+0,Table1[[#This Row],[Completed Date]]&lt;="6/30/2020"+0),"FY 19-20",IF(AND(Table1[[#This Row],[Completed Date]]&gt;="07/01/2018"+0,Table1[[#This Row],[Completed Date]]&lt;="6/30/2019"+0),"FY 18-19",""))</f>
        <v/>
      </c>
      <c r="AO3155" s="152" t="str">
        <f>IFERROR(FIND("R",Table1[[#This Row],[FS_Priority]]),"")</f>
        <v/>
      </c>
    </row>
    <row r="3156" spans="1:41" x14ac:dyDescent="0.25">
      <c r="A3156" s="220" t="s">
        <v>136</v>
      </c>
      <c r="B3156" s="220" t="s">
        <v>136</v>
      </c>
      <c r="C3156" s="220" t="s">
        <v>295</v>
      </c>
      <c r="D3156" s="221" t="b">
        <v>0</v>
      </c>
      <c r="E3156" s="220" t="s">
        <v>4788</v>
      </c>
      <c r="F3156" s="220" t="s">
        <v>137</v>
      </c>
      <c r="G3156" s="220" t="s">
        <v>138</v>
      </c>
      <c r="H3156" s="220" t="s">
        <v>295</v>
      </c>
      <c r="I3156" s="220" t="s">
        <v>295</v>
      </c>
      <c r="J3156" s="220" t="s">
        <v>3835</v>
      </c>
      <c r="K3156" s="220" t="s">
        <v>84</v>
      </c>
      <c r="L3156" s="220" t="s">
        <v>33</v>
      </c>
      <c r="M3156" s="220" t="s">
        <v>3929</v>
      </c>
      <c r="N3156" s="220" t="s">
        <v>295</v>
      </c>
      <c r="O3156" s="220" t="s">
        <v>177</v>
      </c>
      <c r="P3156" s="224">
        <v>4</v>
      </c>
      <c r="Q3156" s="220" t="s">
        <v>295</v>
      </c>
      <c r="R3156" s="220" t="s">
        <v>295</v>
      </c>
      <c r="S3156" s="221" t="b">
        <v>0</v>
      </c>
      <c r="T3156" s="224">
        <v>194000</v>
      </c>
      <c r="V3156" s="222">
        <v>42220</v>
      </c>
      <c r="W3156" s="220" t="s">
        <v>38</v>
      </c>
      <c r="X3156" s="223">
        <v>43739</v>
      </c>
      <c r="Y3156" s="223">
        <v>43800</v>
      </c>
      <c r="Z3156" s="220" t="s">
        <v>295</v>
      </c>
      <c r="AC3156" s="220" t="s">
        <v>295</v>
      </c>
      <c r="AE3156" s="220" t="s">
        <v>295</v>
      </c>
      <c r="AF3156" s="220" t="s">
        <v>295</v>
      </c>
      <c r="AG3156" s="220" t="s">
        <v>295</v>
      </c>
      <c r="AH3156" s="167"/>
      <c r="AI3156" s="220" t="s">
        <v>295</v>
      </c>
      <c r="AJ3156" s="151" t="str">
        <f t="shared" si="49"/>
        <v>PD&amp;C</v>
      </c>
      <c r="AK3156" s="151" t="b">
        <f>ISNUMBER(SEARCH("IRT",Table1[[#This Row],[Current_Status]]))</f>
        <v>0</v>
      </c>
      <c r="AL3156" s="152">
        <f>YEAR(Table1[[#This Row],[Project_Initiated]])</f>
        <v>2015</v>
      </c>
      <c r="AM3156" s="87">
        <v>43815</v>
      </c>
      <c r="AN3156" s="87" t="str">
        <f>IF(AND(Table1[[#This Row],[Completed Date]]&gt;="07/01/2019"+0,Table1[[#This Row],[Completed Date]]&lt;="6/30/2020"+0),"FY 19-20",IF(AND(Table1[[#This Row],[Completed Date]]&gt;="07/01/2018"+0,Table1[[#This Row],[Completed Date]]&lt;="6/30/2019"+0),"FY 18-19",""))</f>
        <v/>
      </c>
      <c r="AO3156" s="152" t="str">
        <f>IFERROR(FIND("R",Table1[[#This Row],[FS_Priority]]),"")</f>
        <v/>
      </c>
    </row>
    <row r="3157" spans="1:41" x14ac:dyDescent="0.25">
      <c r="A3157" s="220" t="s">
        <v>131</v>
      </c>
      <c r="B3157" s="220" t="s">
        <v>131</v>
      </c>
      <c r="C3157" s="220" t="s">
        <v>295</v>
      </c>
      <c r="D3157" s="221" t="b">
        <v>0</v>
      </c>
      <c r="E3157" s="220" t="s">
        <v>4788</v>
      </c>
      <c r="F3157" s="220" t="s">
        <v>132</v>
      </c>
      <c r="G3157" s="220" t="s">
        <v>133</v>
      </c>
      <c r="H3157" s="220" t="s">
        <v>116</v>
      </c>
      <c r="I3157" s="220" t="s">
        <v>295</v>
      </c>
      <c r="J3157" s="220" t="s">
        <v>3835</v>
      </c>
      <c r="K3157" s="220" t="s">
        <v>84</v>
      </c>
      <c r="L3157" s="220" t="s">
        <v>33</v>
      </c>
      <c r="M3157" s="220" t="s">
        <v>3927</v>
      </c>
      <c r="N3157" s="220" t="s">
        <v>295</v>
      </c>
      <c r="O3157" s="220" t="s">
        <v>3790</v>
      </c>
      <c r="P3157" s="224">
        <v>20</v>
      </c>
      <c r="Q3157" s="220" t="s">
        <v>295</v>
      </c>
      <c r="R3157" s="220" t="s">
        <v>295</v>
      </c>
      <c r="S3157" s="221" t="b">
        <v>0</v>
      </c>
      <c r="T3157" s="224">
        <v>23547000</v>
      </c>
      <c r="V3157" s="222">
        <v>42258</v>
      </c>
      <c r="W3157" s="220" t="s">
        <v>3150</v>
      </c>
      <c r="X3157" s="223">
        <v>43467</v>
      </c>
      <c r="Y3157" s="223">
        <v>44348</v>
      </c>
      <c r="Z3157" s="220" t="s">
        <v>295</v>
      </c>
      <c r="AC3157" s="220" t="s">
        <v>295</v>
      </c>
      <c r="AE3157" s="220" t="s">
        <v>295</v>
      </c>
      <c r="AF3157" s="220" t="s">
        <v>295</v>
      </c>
      <c r="AG3157" s="220" t="s">
        <v>295</v>
      </c>
      <c r="AH3157"/>
      <c r="AI3157" s="220" t="s">
        <v>295</v>
      </c>
      <c r="AJ3157" s="151" t="str">
        <f t="shared" si="49"/>
        <v>PD&amp;C</v>
      </c>
      <c r="AK3157" s="151" t="b">
        <f>ISNUMBER(SEARCH("IRT",Table1[[#This Row],[Current_Status]]))</f>
        <v>0</v>
      </c>
      <c r="AL3157" s="152">
        <f>YEAR(Table1[[#This Row],[Project_Initiated]])</f>
        <v>2015</v>
      </c>
      <c r="AM3157" s="87">
        <v>43815</v>
      </c>
      <c r="AN3157" s="87" t="str">
        <f>IF(AND(Table1[[#This Row],[Completed Date]]&gt;="07/01/2019"+0,Table1[[#This Row],[Completed Date]]&lt;="6/30/2020"+0),"FY 19-20",IF(AND(Table1[[#This Row],[Completed Date]]&gt;="07/01/2018"+0,Table1[[#This Row],[Completed Date]]&lt;="6/30/2019"+0),"FY 18-19",""))</f>
        <v/>
      </c>
      <c r="AO3157" s="152" t="str">
        <f>IFERROR(FIND("R",Table1[[#This Row],[FS_Priority]]),"")</f>
        <v/>
      </c>
    </row>
    <row r="3158" spans="1:41" x14ac:dyDescent="0.25">
      <c r="A3158" s="220" t="s">
        <v>4432</v>
      </c>
      <c r="B3158" s="220" t="s">
        <v>4432</v>
      </c>
      <c r="C3158" s="220" t="s">
        <v>295</v>
      </c>
      <c r="D3158" s="221" t="b">
        <v>0</v>
      </c>
      <c r="E3158" s="220" t="s">
        <v>4788</v>
      </c>
      <c r="F3158" s="220" t="s">
        <v>4439</v>
      </c>
      <c r="G3158" s="220" t="s">
        <v>130</v>
      </c>
      <c r="H3158" s="220" t="s">
        <v>295</v>
      </c>
      <c r="I3158" s="220" t="s">
        <v>295</v>
      </c>
      <c r="J3158" s="220" t="s">
        <v>5227</v>
      </c>
      <c r="K3158" s="220" t="s">
        <v>84</v>
      </c>
      <c r="L3158" s="220" t="s">
        <v>33</v>
      </c>
      <c r="M3158" s="220" t="s">
        <v>88</v>
      </c>
      <c r="N3158" s="220" t="s">
        <v>295</v>
      </c>
      <c r="O3158" s="220" t="s">
        <v>99</v>
      </c>
      <c r="P3158" s="224">
        <v>18</v>
      </c>
      <c r="Q3158" s="220" t="s">
        <v>295</v>
      </c>
      <c r="R3158" s="220" t="s">
        <v>295</v>
      </c>
      <c r="S3158" s="221" t="b">
        <v>0</v>
      </c>
      <c r="T3158" s="224">
        <v>2842000</v>
      </c>
      <c r="V3158" s="222">
        <v>42340</v>
      </c>
      <c r="W3158" s="220" t="s">
        <v>74</v>
      </c>
      <c r="X3158" s="223">
        <v>43983</v>
      </c>
      <c r="Y3158" s="223">
        <v>44013</v>
      </c>
      <c r="Z3158" s="220" t="s">
        <v>295</v>
      </c>
      <c r="AC3158" s="220" t="s">
        <v>295</v>
      </c>
      <c r="AE3158" s="220" t="s">
        <v>295</v>
      </c>
      <c r="AF3158" s="220" t="s">
        <v>295</v>
      </c>
      <c r="AG3158" s="220" t="s">
        <v>295</v>
      </c>
      <c r="AH3158"/>
      <c r="AI3158" s="220" t="s">
        <v>295</v>
      </c>
      <c r="AJ3158" s="151" t="str">
        <f t="shared" si="49"/>
        <v>PD&amp;C</v>
      </c>
      <c r="AK3158" s="151" t="b">
        <f>ISNUMBER(SEARCH("IRT",Table1[[#This Row],[Current_Status]]))</f>
        <v>0</v>
      </c>
      <c r="AL3158" s="152">
        <f>YEAR(Table1[[#This Row],[Project_Initiated]])</f>
        <v>2015</v>
      </c>
      <c r="AM3158" s="87">
        <v>43815</v>
      </c>
      <c r="AN3158" s="87" t="str">
        <f>IF(AND(Table1[[#This Row],[Completed Date]]&gt;="07/01/2019"+0,Table1[[#This Row],[Completed Date]]&lt;="6/30/2020"+0),"FY 19-20",IF(AND(Table1[[#This Row],[Completed Date]]&gt;="07/01/2018"+0,Table1[[#This Row],[Completed Date]]&lt;="6/30/2019"+0),"FY 18-19",""))</f>
        <v/>
      </c>
      <c r="AO3158" s="152" t="str">
        <f>IFERROR(FIND("R",Table1[[#This Row],[FS_Priority]]),"")</f>
        <v/>
      </c>
    </row>
    <row r="3159" spans="1:41" x14ac:dyDescent="0.25">
      <c r="A3159" s="220" t="s">
        <v>4430</v>
      </c>
      <c r="B3159" s="220" t="s">
        <v>4430</v>
      </c>
      <c r="C3159" s="220" t="s">
        <v>295</v>
      </c>
      <c r="D3159" s="221" t="b">
        <v>0</v>
      </c>
      <c r="E3159" s="220" t="s">
        <v>4788</v>
      </c>
      <c r="F3159" s="220" t="s">
        <v>4438</v>
      </c>
      <c r="G3159" s="220" t="s">
        <v>130</v>
      </c>
      <c r="H3159" s="220" t="s">
        <v>295</v>
      </c>
      <c r="I3159" s="220" t="s">
        <v>295</v>
      </c>
      <c r="J3159" s="220" t="s">
        <v>3847</v>
      </c>
      <c r="K3159" s="220" t="s">
        <v>84</v>
      </c>
      <c r="L3159" s="220" t="s">
        <v>33</v>
      </c>
      <c r="M3159" s="220" t="s">
        <v>88</v>
      </c>
      <c r="N3159" s="220" t="s">
        <v>295</v>
      </c>
      <c r="O3159" s="220" t="s">
        <v>99</v>
      </c>
      <c r="P3159" s="224">
        <v>18</v>
      </c>
      <c r="Q3159" s="220" t="s">
        <v>295</v>
      </c>
      <c r="R3159" s="220" t="s">
        <v>295</v>
      </c>
      <c r="S3159" s="221" t="b">
        <v>0</v>
      </c>
      <c r="V3159" s="222">
        <v>42340</v>
      </c>
      <c r="W3159" s="220" t="s">
        <v>57</v>
      </c>
      <c r="X3159"/>
      <c r="Z3159" s="220" t="s">
        <v>295</v>
      </c>
      <c r="AC3159" s="220" t="s">
        <v>295</v>
      </c>
      <c r="AE3159" s="220" t="s">
        <v>295</v>
      </c>
      <c r="AF3159" s="220" t="s">
        <v>295</v>
      </c>
      <c r="AG3159" s="220" t="s">
        <v>295</v>
      </c>
      <c r="AH3159" s="167"/>
      <c r="AI3159" s="220" t="s">
        <v>295</v>
      </c>
      <c r="AJ3159" s="151" t="str">
        <f t="shared" si="49"/>
        <v>PD&amp;C</v>
      </c>
      <c r="AK3159" s="151" t="b">
        <f>ISNUMBER(SEARCH("IRT",Table1[[#This Row],[Current_Status]]))</f>
        <v>0</v>
      </c>
      <c r="AL3159" s="152">
        <f>YEAR(Table1[[#This Row],[Project_Initiated]])</f>
        <v>2015</v>
      </c>
      <c r="AM3159" s="87">
        <v>43815</v>
      </c>
      <c r="AN3159" s="87" t="str">
        <f>IF(AND(Table1[[#This Row],[Completed Date]]&gt;="07/01/2019"+0,Table1[[#This Row],[Completed Date]]&lt;="6/30/2020"+0),"FY 19-20",IF(AND(Table1[[#This Row],[Completed Date]]&gt;="07/01/2018"+0,Table1[[#This Row],[Completed Date]]&lt;="6/30/2019"+0),"FY 18-19",""))</f>
        <v/>
      </c>
      <c r="AO3159" s="152" t="str">
        <f>IFERROR(FIND("R",Table1[[#This Row],[FS_Priority]]),"")</f>
        <v/>
      </c>
    </row>
    <row r="3160" spans="1:41" x14ac:dyDescent="0.25">
      <c r="A3160" s="220" t="s">
        <v>4431</v>
      </c>
      <c r="B3160" s="220" t="s">
        <v>4431</v>
      </c>
      <c r="C3160" s="220" t="s">
        <v>295</v>
      </c>
      <c r="D3160" s="221" t="b">
        <v>0</v>
      </c>
      <c r="E3160" s="220" t="s">
        <v>4788</v>
      </c>
      <c r="F3160" s="220" t="s">
        <v>4437</v>
      </c>
      <c r="G3160" s="220" t="s">
        <v>130</v>
      </c>
      <c r="H3160" s="220" t="s">
        <v>295</v>
      </c>
      <c r="I3160" s="220" t="s">
        <v>295</v>
      </c>
      <c r="J3160" s="220" t="s">
        <v>3847</v>
      </c>
      <c r="K3160" s="220" t="s">
        <v>84</v>
      </c>
      <c r="L3160" s="220" t="s">
        <v>33</v>
      </c>
      <c r="M3160" s="220" t="s">
        <v>88</v>
      </c>
      <c r="N3160" s="220" t="s">
        <v>295</v>
      </c>
      <c r="O3160" s="220" t="s">
        <v>99</v>
      </c>
      <c r="P3160" s="221">
        <v>19</v>
      </c>
      <c r="Q3160" s="220" t="s">
        <v>295</v>
      </c>
      <c r="R3160" s="220" t="s">
        <v>295</v>
      </c>
      <c r="S3160" s="221" t="b">
        <v>0</v>
      </c>
      <c r="T3160" s="167"/>
      <c r="V3160" s="222">
        <v>42340</v>
      </c>
      <c r="W3160" s="220" t="s">
        <v>57</v>
      </c>
      <c r="X3160"/>
      <c r="Z3160" s="220" t="s">
        <v>295</v>
      </c>
      <c r="AC3160" s="220" t="s">
        <v>295</v>
      </c>
      <c r="AE3160" s="220" t="s">
        <v>295</v>
      </c>
      <c r="AF3160" s="220" t="s">
        <v>295</v>
      </c>
      <c r="AG3160" s="220" t="s">
        <v>295</v>
      </c>
      <c r="AH3160"/>
      <c r="AI3160" s="220" t="s">
        <v>295</v>
      </c>
      <c r="AJ3160" s="151" t="str">
        <f t="shared" si="49"/>
        <v>PD&amp;C</v>
      </c>
      <c r="AK3160" s="151" t="b">
        <f>ISNUMBER(SEARCH("IRT",Table1[[#This Row],[Current_Status]]))</f>
        <v>0</v>
      </c>
      <c r="AL3160" s="152">
        <f>YEAR(Table1[[#This Row],[Project_Initiated]])</f>
        <v>2015</v>
      </c>
      <c r="AM3160" s="87">
        <v>43815</v>
      </c>
      <c r="AN3160" s="87" t="str">
        <f>IF(AND(Table1[[#This Row],[Completed Date]]&gt;="07/01/2019"+0,Table1[[#This Row],[Completed Date]]&lt;="6/30/2020"+0),"FY 19-20",IF(AND(Table1[[#This Row],[Completed Date]]&gt;="07/01/2018"+0,Table1[[#This Row],[Completed Date]]&lt;="6/30/2019"+0),"FY 18-19",""))</f>
        <v/>
      </c>
      <c r="AO3160" s="152" t="str">
        <f>IFERROR(FIND("R",Table1[[#This Row],[FS_Priority]]),"")</f>
        <v/>
      </c>
    </row>
    <row r="3161" spans="1:41" x14ac:dyDescent="0.25">
      <c r="A3161" s="220" t="s">
        <v>128</v>
      </c>
      <c r="B3161" s="220" t="s">
        <v>128</v>
      </c>
      <c r="C3161" s="220" t="s">
        <v>295</v>
      </c>
      <c r="D3161" s="221" t="b">
        <v>0</v>
      </c>
      <c r="E3161" s="220" t="s">
        <v>4788</v>
      </c>
      <c r="F3161" s="220" t="s">
        <v>129</v>
      </c>
      <c r="G3161" s="220" t="s">
        <v>4380</v>
      </c>
      <c r="H3161" s="220" t="s">
        <v>378</v>
      </c>
      <c r="I3161" s="220" t="s">
        <v>295</v>
      </c>
      <c r="J3161" s="220" t="s">
        <v>3826</v>
      </c>
      <c r="K3161" s="220" t="s">
        <v>84</v>
      </c>
      <c r="L3161" s="220" t="s">
        <v>33</v>
      </c>
      <c r="M3161" s="220" t="s">
        <v>33</v>
      </c>
      <c r="N3161" s="220" t="s">
        <v>295</v>
      </c>
      <c r="O3161" s="220" t="s">
        <v>377</v>
      </c>
      <c r="P3161" s="221">
        <v>16</v>
      </c>
      <c r="Q3161" s="220" t="s">
        <v>295</v>
      </c>
      <c r="R3161" s="220" t="s">
        <v>295</v>
      </c>
      <c r="S3161" s="221" t="b">
        <v>0</v>
      </c>
      <c r="T3161" s="221">
        <v>8837000</v>
      </c>
      <c r="V3161" s="222">
        <v>42402</v>
      </c>
      <c r="W3161" s="220" t="s">
        <v>32</v>
      </c>
      <c r="X3161" s="223">
        <v>43831</v>
      </c>
      <c r="Y3161" s="223">
        <v>44501</v>
      </c>
      <c r="Z3161" s="220" t="s">
        <v>295</v>
      </c>
      <c r="AC3161" s="220" t="s">
        <v>295</v>
      </c>
      <c r="AE3161" s="220" t="s">
        <v>295</v>
      </c>
      <c r="AF3161" s="220" t="s">
        <v>295</v>
      </c>
      <c r="AG3161" s="220" t="s">
        <v>295</v>
      </c>
      <c r="AH3161"/>
      <c r="AI3161" s="220" t="s">
        <v>295</v>
      </c>
      <c r="AJ3161" s="151" t="str">
        <f t="shared" si="49"/>
        <v>PD&amp;C</v>
      </c>
      <c r="AK3161" s="151" t="b">
        <f>ISNUMBER(SEARCH("IRT",Table1[[#This Row],[Current_Status]]))</f>
        <v>0</v>
      </c>
      <c r="AL3161" s="152">
        <f>YEAR(Table1[[#This Row],[Project_Initiated]])</f>
        <v>2016</v>
      </c>
      <c r="AM3161" s="87">
        <v>43815</v>
      </c>
      <c r="AN3161" s="87" t="str">
        <f>IF(AND(Table1[[#This Row],[Completed Date]]&gt;="07/01/2019"+0,Table1[[#This Row],[Completed Date]]&lt;="6/30/2020"+0),"FY 19-20",IF(AND(Table1[[#This Row],[Completed Date]]&gt;="07/01/2018"+0,Table1[[#This Row],[Completed Date]]&lt;="6/30/2019"+0),"FY 18-19",""))</f>
        <v/>
      </c>
      <c r="AO3161" s="152" t="str">
        <f>IFERROR(FIND("R",Table1[[#This Row],[FS_Priority]]),"")</f>
        <v/>
      </c>
    </row>
    <row r="3162" spans="1:41" x14ac:dyDescent="0.25">
      <c r="A3162" s="220" t="s">
        <v>170</v>
      </c>
      <c r="B3162" s="220" t="s">
        <v>170</v>
      </c>
      <c r="C3162" s="220" t="s">
        <v>295</v>
      </c>
      <c r="D3162" s="221" t="b">
        <v>0</v>
      </c>
      <c r="E3162" s="220" t="s">
        <v>267</v>
      </c>
      <c r="F3162" s="220" t="s">
        <v>5246</v>
      </c>
      <c r="G3162" s="220" t="s">
        <v>4150</v>
      </c>
      <c r="H3162" s="220" t="s">
        <v>295</v>
      </c>
      <c r="I3162" s="220" t="s">
        <v>295</v>
      </c>
      <c r="J3162" s="220" t="s">
        <v>44</v>
      </c>
      <c r="K3162" s="220" t="s">
        <v>37</v>
      </c>
      <c r="L3162" s="220" t="s">
        <v>478</v>
      </c>
      <c r="M3162" s="220" t="s">
        <v>110</v>
      </c>
      <c r="N3162" s="220" t="s">
        <v>295</v>
      </c>
      <c r="O3162" s="220" t="s">
        <v>177</v>
      </c>
      <c r="P3162" s="221">
        <v>11</v>
      </c>
      <c r="Q3162" s="220" t="s">
        <v>295</v>
      </c>
      <c r="R3162" s="220" t="s">
        <v>295</v>
      </c>
      <c r="S3162" s="221" t="b">
        <v>0</v>
      </c>
      <c r="T3162" s="221">
        <v>432510</v>
      </c>
      <c r="V3162" s="222">
        <v>42425</v>
      </c>
      <c r="W3162" s="220" t="s">
        <v>44</v>
      </c>
      <c r="X3162"/>
      <c r="Z3162" s="220" t="s">
        <v>295</v>
      </c>
      <c r="AC3162" s="220" t="s">
        <v>295</v>
      </c>
      <c r="AE3162" s="220" t="s">
        <v>295</v>
      </c>
      <c r="AF3162" s="220" t="s">
        <v>295</v>
      </c>
      <c r="AG3162" s="220" t="s">
        <v>295</v>
      </c>
      <c r="AH3162"/>
      <c r="AI3162" s="220" t="s">
        <v>295</v>
      </c>
      <c r="AJ3162" s="151" t="str">
        <f t="shared" si="49"/>
        <v>PD&amp;C</v>
      </c>
      <c r="AK3162" s="151" t="b">
        <f>ISNUMBER(SEARCH("IRT",Table1[[#This Row],[Current_Status]]))</f>
        <v>0</v>
      </c>
      <c r="AL3162" s="152">
        <f>YEAR(Table1[[#This Row],[Project_Initiated]])</f>
        <v>2016</v>
      </c>
      <c r="AM3162" s="87">
        <v>43815</v>
      </c>
      <c r="AN3162" s="87" t="str">
        <f>IF(AND(Table1[[#This Row],[Completed Date]]&gt;="07/01/2019"+0,Table1[[#This Row],[Completed Date]]&lt;="6/30/2020"+0),"FY 19-20",IF(AND(Table1[[#This Row],[Completed Date]]&gt;="07/01/2018"+0,Table1[[#This Row],[Completed Date]]&lt;="6/30/2019"+0),"FY 18-19",""))</f>
        <v/>
      </c>
      <c r="AO3162" s="152" t="str">
        <f>IFERROR(FIND("R",Table1[[#This Row],[FS_Priority]]),"")</f>
        <v/>
      </c>
    </row>
    <row r="3163" spans="1:41" x14ac:dyDescent="0.25">
      <c r="A3163" s="220" t="s">
        <v>180</v>
      </c>
      <c r="B3163" s="220" t="s">
        <v>180</v>
      </c>
      <c r="C3163" s="220" t="s">
        <v>295</v>
      </c>
      <c r="D3163" s="221" t="b">
        <v>0</v>
      </c>
      <c r="E3163" s="220" t="s">
        <v>267</v>
      </c>
      <c r="F3163" s="220" t="s">
        <v>5247</v>
      </c>
      <c r="G3163" s="220" t="s">
        <v>4151</v>
      </c>
      <c r="H3163" s="220" t="s">
        <v>481</v>
      </c>
      <c r="I3163" s="220" t="s">
        <v>295</v>
      </c>
      <c r="J3163" s="220" t="s">
        <v>4927</v>
      </c>
      <c r="K3163" s="220" t="s">
        <v>37</v>
      </c>
      <c r="L3163" s="220" t="s">
        <v>478</v>
      </c>
      <c r="M3163" s="220" t="s">
        <v>4152</v>
      </c>
      <c r="N3163" s="220" t="s">
        <v>295</v>
      </c>
      <c r="O3163" s="220" t="s">
        <v>177</v>
      </c>
      <c r="P3163" s="224">
        <v>35</v>
      </c>
      <c r="Q3163" s="220" t="s">
        <v>295</v>
      </c>
      <c r="R3163" s="220" t="s">
        <v>295</v>
      </c>
      <c r="S3163" s="221" t="b">
        <v>0</v>
      </c>
      <c r="T3163" s="224">
        <v>110000</v>
      </c>
      <c r="V3163" s="222">
        <v>42480</v>
      </c>
      <c r="W3163" s="220" t="s">
        <v>5228</v>
      </c>
      <c r="X3163"/>
      <c r="Z3163" s="220" t="s">
        <v>295</v>
      </c>
      <c r="AC3163" s="220" t="s">
        <v>295</v>
      </c>
      <c r="AE3163" s="220" t="s">
        <v>295</v>
      </c>
      <c r="AF3163" s="220" t="s">
        <v>295</v>
      </c>
      <c r="AG3163" s="220" t="s">
        <v>295</v>
      </c>
      <c r="AH3163" s="167"/>
      <c r="AI3163" s="220" t="s">
        <v>295</v>
      </c>
      <c r="AJ3163" s="151" t="str">
        <f t="shared" si="49"/>
        <v>PD&amp;C</v>
      </c>
      <c r="AK3163" s="151" t="b">
        <f>ISNUMBER(SEARCH("IRT",Table1[[#This Row],[Current_Status]]))</f>
        <v>0</v>
      </c>
      <c r="AL3163" s="152">
        <f>YEAR(Table1[[#This Row],[Project_Initiated]])</f>
        <v>2016</v>
      </c>
      <c r="AM3163" s="87">
        <v>43815</v>
      </c>
      <c r="AN3163" s="87" t="str">
        <f>IF(AND(Table1[[#This Row],[Completed Date]]&gt;="07/01/2019"+0,Table1[[#This Row],[Completed Date]]&lt;="6/30/2020"+0),"FY 19-20",IF(AND(Table1[[#This Row],[Completed Date]]&gt;="07/01/2018"+0,Table1[[#This Row],[Completed Date]]&lt;="6/30/2019"+0),"FY 18-19",""))</f>
        <v/>
      </c>
      <c r="AO3163" s="152" t="str">
        <f>IFERROR(FIND("R",Table1[[#This Row],[FS_Priority]]),"")</f>
        <v/>
      </c>
    </row>
    <row r="3164" spans="1:41" x14ac:dyDescent="0.25">
      <c r="A3164" s="220" t="s">
        <v>197</v>
      </c>
      <c r="B3164" s="220" t="s">
        <v>197</v>
      </c>
      <c r="C3164" s="220" t="s">
        <v>295</v>
      </c>
      <c r="D3164" s="221" t="b">
        <v>0</v>
      </c>
      <c r="E3164" s="220" t="s">
        <v>527</v>
      </c>
      <c r="F3164" s="220" t="s">
        <v>198</v>
      </c>
      <c r="G3164" s="220" t="s">
        <v>199</v>
      </c>
      <c r="H3164" s="220" t="s">
        <v>493</v>
      </c>
      <c r="I3164" s="220" t="s">
        <v>295</v>
      </c>
      <c r="J3164" s="220" t="s">
        <v>3785</v>
      </c>
      <c r="K3164" s="220" t="s">
        <v>2993</v>
      </c>
      <c r="L3164" s="220" t="s">
        <v>4180</v>
      </c>
      <c r="M3164" s="220" t="s">
        <v>4180</v>
      </c>
      <c r="N3164" s="220" t="s">
        <v>295</v>
      </c>
      <c r="O3164" s="220" t="s">
        <v>177</v>
      </c>
      <c r="P3164" s="224">
        <v>2</v>
      </c>
      <c r="Q3164" s="220" t="s">
        <v>295</v>
      </c>
      <c r="R3164" s="220" t="s">
        <v>295</v>
      </c>
      <c r="S3164" s="221" t="b">
        <v>0</v>
      </c>
      <c r="T3164" s="224">
        <v>22000</v>
      </c>
      <c r="V3164" s="222">
        <v>42502</v>
      </c>
      <c r="W3164" s="220" t="s">
        <v>68</v>
      </c>
      <c r="X3164"/>
      <c r="Z3164" s="220" t="s">
        <v>295</v>
      </c>
      <c r="AC3164" s="220" t="s">
        <v>295</v>
      </c>
      <c r="AE3164" s="220" t="s">
        <v>295</v>
      </c>
      <c r="AF3164" s="220" t="s">
        <v>295</v>
      </c>
      <c r="AG3164" s="220" t="s">
        <v>295</v>
      </c>
      <c r="AH3164" s="167"/>
      <c r="AI3164" s="220" t="s">
        <v>295</v>
      </c>
      <c r="AJ3164" s="151" t="str">
        <f t="shared" si="49"/>
        <v>PD&amp;C</v>
      </c>
      <c r="AK3164" s="151" t="b">
        <f>ISNUMBER(SEARCH("IRT",Table1[[#This Row],[Current_Status]]))</f>
        <v>0</v>
      </c>
      <c r="AL3164" s="152">
        <f>YEAR(Table1[[#This Row],[Project_Initiated]])</f>
        <v>2016</v>
      </c>
      <c r="AM3164" s="87">
        <v>43815</v>
      </c>
      <c r="AN3164" s="87" t="str">
        <f>IF(AND(Table1[[#This Row],[Completed Date]]&gt;="07/01/2019"+0,Table1[[#This Row],[Completed Date]]&lt;="6/30/2020"+0),"FY 19-20",IF(AND(Table1[[#This Row],[Completed Date]]&gt;="07/01/2018"+0,Table1[[#This Row],[Completed Date]]&lt;="6/30/2019"+0),"FY 18-19",""))</f>
        <v/>
      </c>
      <c r="AO3164" s="152" t="str">
        <f>IFERROR(FIND("R",Table1[[#This Row],[FS_Priority]]),"")</f>
        <v/>
      </c>
    </row>
    <row r="3165" spans="1:41" x14ac:dyDescent="0.25">
      <c r="A3165" s="220" t="s">
        <v>564</v>
      </c>
      <c r="B3165" s="220" t="s">
        <v>564</v>
      </c>
      <c r="C3165" s="220" t="s">
        <v>295</v>
      </c>
      <c r="D3165" s="221" t="b">
        <v>0</v>
      </c>
      <c r="E3165" s="220" t="s">
        <v>267</v>
      </c>
      <c r="F3165" s="220" t="s">
        <v>565</v>
      </c>
      <c r="G3165" s="220" t="s">
        <v>566</v>
      </c>
      <c r="H3165" s="220" t="s">
        <v>295</v>
      </c>
      <c r="I3165" s="220" t="s">
        <v>295</v>
      </c>
      <c r="J3165" s="220" t="s">
        <v>4204</v>
      </c>
      <c r="K3165" s="220" t="s">
        <v>37</v>
      </c>
      <c r="L3165" s="220" t="s">
        <v>478</v>
      </c>
      <c r="M3165" s="220" t="s">
        <v>567</v>
      </c>
      <c r="N3165" s="220" t="s">
        <v>295</v>
      </c>
      <c r="O3165" s="220" t="s">
        <v>568</v>
      </c>
      <c r="P3165" s="224">
        <v>99</v>
      </c>
      <c r="Q3165" s="220" t="s">
        <v>295</v>
      </c>
      <c r="R3165" s="220" t="s">
        <v>295</v>
      </c>
      <c r="S3165" s="221" t="b">
        <v>0</v>
      </c>
      <c r="T3165" s="224">
        <v>0</v>
      </c>
      <c r="V3165" s="167"/>
      <c r="W3165" s="220" t="s">
        <v>569</v>
      </c>
      <c r="X3165" s="223">
        <v>43709</v>
      </c>
      <c r="Y3165" s="223">
        <v>44013</v>
      </c>
      <c r="Z3165" s="220" t="s">
        <v>295</v>
      </c>
      <c r="AC3165" s="220" t="s">
        <v>295</v>
      </c>
      <c r="AE3165" s="220" t="s">
        <v>295</v>
      </c>
      <c r="AF3165" s="220" t="s">
        <v>295</v>
      </c>
      <c r="AG3165" s="220" t="s">
        <v>295</v>
      </c>
      <c r="AH3165" s="167"/>
      <c r="AI3165" s="220" t="s">
        <v>295</v>
      </c>
      <c r="AJ3165" s="151" t="str">
        <f t="shared" si="49"/>
        <v>PD&amp;C</v>
      </c>
      <c r="AK3165" s="151" t="b">
        <f>ISNUMBER(SEARCH("IRT",Table1[[#This Row],[Current_Status]]))</f>
        <v>0</v>
      </c>
      <c r="AL3165" s="152">
        <f>YEAR(Table1[[#This Row],[Project_Initiated]])</f>
        <v>1900</v>
      </c>
      <c r="AM3165" s="87">
        <v>43815</v>
      </c>
      <c r="AN3165" s="87" t="str">
        <f>IF(AND(Table1[[#This Row],[Completed Date]]&gt;="07/01/2019"+0,Table1[[#This Row],[Completed Date]]&lt;="6/30/2020"+0),"FY 19-20",IF(AND(Table1[[#This Row],[Completed Date]]&gt;="07/01/2018"+0,Table1[[#This Row],[Completed Date]]&lt;="6/30/2019"+0),"FY 18-19",""))</f>
        <v/>
      </c>
      <c r="AO3165" s="152" t="str">
        <f>IFERROR(FIND("R",Table1[[#This Row],[FS_Priority]]),"")</f>
        <v/>
      </c>
    </row>
    <row r="3166" spans="1:41" x14ac:dyDescent="0.25">
      <c r="A3166" s="220" t="s">
        <v>117</v>
      </c>
      <c r="B3166" s="220" t="s">
        <v>117</v>
      </c>
      <c r="C3166" s="220" t="s">
        <v>295</v>
      </c>
      <c r="D3166" s="221" t="b">
        <v>0</v>
      </c>
      <c r="E3166" s="220" t="s">
        <v>4788</v>
      </c>
      <c r="F3166" s="220" t="s">
        <v>118</v>
      </c>
      <c r="G3166" s="220" t="s">
        <v>4313</v>
      </c>
      <c r="H3166" s="220" t="s">
        <v>295</v>
      </c>
      <c r="I3166" s="220" t="s">
        <v>295</v>
      </c>
      <c r="J3166" s="220" t="s">
        <v>2894</v>
      </c>
      <c r="K3166" s="220" t="s">
        <v>84</v>
      </c>
      <c r="L3166" s="220" t="s">
        <v>33</v>
      </c>
      <c r="M3166" s="220" t="s">
        <v>3833</v>
      </c>
      <c r="N3166" s="220" t="s">
        <v>295</v>
      </c>
      <c r="O3166" s="220" t="s">
        <v>377</v>
      </c>
      <c r="P3166" s="224">
        <v>9</v>
      </c>
      <c r="Q3166" s="220" t="s">
        <v>295</v>
      </c>
      <c r="R3166" s="220" t="s">
        <v>295</v>
      </c>
      <c r="S3166" s="221" t="b">
        <v>0</v>
      </c>
      <c r="T3166" s="224">
        <v>25000000</v>
      </c>
      <c r="V3166" s="222">
        <v>42515</v>
      </c>
      <c r="W3166" s="220" t="s">
        <v>4441</v>
      </c>
      <c r="X3166" s="223">
        <v>43617</v>
      </c>
      <c r="Y3166" s="223">
        <v>44044</v>
      </c>
      <c r="Z3166" s="220" t="s">
        <v>295</v>
      </c>
      <c r="AC3166" s="220" t="s">
        <v>295</v>
      </c>
      <c r="AE3166" s="220" t="s">
        <v>295</v>
      </c>
      <c r="AF3166" s="220" t="s">
        <v>295</v>
      </c>
      <c r="AG3166" s="220" t="s">
        <v>295</v>
      </c>
      <c r="AH3166" s="167"/>
      <c r="AI3166" s="220" t="s">
        <v>295</v>
      </c>
      <c r="AJ3166" s="151" t="str">
        <f t="shared" si="49"/>
        <v>PD&amp;C</v>
      </c>
      <c r="AK3166" s="151" t="b">
        <f>ISNUMBER(SEARCH("IRT",Table1[[#This Row],[Current_Status]]))</f>
        <v>0</v>
      </c>
      <c r="AL3166" s="152">
        <f>YEAR(Table1[[#This Row],[Project_Initiated]])</f>
        <v>2016</v>
      </c>
      <c r="AM3166" s="87">
        <v>43815</v>
      </c>
      <c r="AN3166" s="87" t="str">
        <f>IF(AND(Table1[[#This Row],[Completed Date]]&gt;="07/01/2019"+0,Table1[[#This Row],[Completed Date]]&lt;="6/30/2020"+0),"FY 19-20",IF(AND(Table1[[#This Row],[Completed Date]]&gt;="07/01/2018"+0,Table1[[#This Row],[Completed Date]]&lt;="6/30/2019"+0),"FY 18-19",""))</f>
        <v/>
      </c>
      <c r="AO3166" s="152" t="str">
        <f>IFERROR(FIND("R",Table1[[#This Row],[FS_Priority]]),"")</f>
        <v/>
      </c>
    </row>
    <row r="3167" spans="1:41" x14ac:dyDescent="0.25">
      <c r="A3167" s="220" t="s">
        <v>111</v>
      </c>
      <c r="B3167" s="220" t="s">
        <v>111</v>
      </c>
      <c r="C3167" s="220" t="s">
        <v>295</v>
      </c>
      <c r="D3167" s="221" t="b">
        <v>0</v>
      </c>
      <c r="E3167" s="220" t="s">
        <v>4788</v>
      </c>
      <c r="F3167" s="220" t="s">
        <v>2859</v>
      </c>
      <c r="G3167" s="220" t="s">
        <v>112</v>
      </c>
      <c r="H3167" s="220" t="s">
        <v>295</v>
      </c>
      <c r="I3167" s="220" t="s">
        <v>295</v>
      </c>
      <c r="J3167" s="220" t="s">
        <v>3835</v>
      </c>
      <c r="K3167" s="220" t="s">
        <v>84</v>
      </c>
      <c r="L3167" s="220" t="s">
        <v>33</v>
      </c>
      <c r="M3167" s="220" t="s">
        <v>3917</v>
      </c>
      <c r="N3167" s="220" t="s">
        <v>295</v>
      </c>
      <c r="O3167" s="220" t="s">
        <v>3839</v>
      </c>
      <c r="P3167" s="224">
        <v>8</v>
      </c>
      <c r="Q3167" s="220" t="s">
        <v>295</v>
      </c>
      <c r="R3167" s="220" t="s">
        <v>295</v>
      </c>
      <c r="S3167" s="221" t="b">
        <v>0</v>
      </c>
      <c r="T3167" s="224">
        <v>1096000</v>
      </c>
      <c r="V3167" s="222">
        <v>42516</v>
      </c>
      <c r="W3167" s="220" t="s">
        <v>38</v>
      </c>
      <c r="X3167" s="223">
        <v>43497</v>
      </c>
      <c r="Y3167" s="223">
        <v>43800</v>
      </c>
      <c r="Z3167" s="220" t="s">
        <v>295</v>
      </c>
      <c r="AC3167" s="220" t="s">
        <v>295</v>
      </c>
      <c r="AE3167" s="220" t="s">
        <v>295</v>
      </c>
      <c r="AF3167" s="220" t="s">
        <v>295</v>
      </c>
      <c r="AG3167" s="220" t="s">
        <v>295</v>
      </c>
      <c r="AH3167" s="167"/>
      <c r="AI3167" s="220" t="s">
        <v>295</v>
      </c>
      <c r="AJ3167" s="151" t="str">
        <f t="shared" si="49"/>
        <v>PD&amp;C</v>
      </c>
      <c r="AK3167" s="151" t="b">
        <f>ISNUMBER(SEARCH("IRT",Table1[[#This Row],[Current_Status]]))</f>
        <v>0</v>
      </c>
      <c r="AL3167" s="152">
        <f>YEAR(Table1[[#This Row],[Project_Initiated]])</f>
        <v>2016</v>
      </c>
      <c r="AM3167" s="87">
        <v>43815</v>
      </c>
      <c r="AN3167" s="87" t="str">
        <f>IF(AND(Table1[[#This Row],[Completed Date]]&gt;="07/01/2019"+0,Table1[[#This Row],[Completed Date]]&lt;="6/30/2020"+0),"FY 19-20",IF(AND(Table1[[#This Row],[Completed Date]]&gt;="07/01/2018"+0,Table1[[#This Row],[Completed Date]]&lt;="6/30/2019"+0),"FY 18-19",""))</f>
        <v/>
      </c>
      <c r="AO3167" s="152" t="str">
        <f>IFERROR(FIND("R",Table1[[#This Row],[FS_Priority]]),"")</f>
        <v/>
      </c>
    </row>
    <row r="3168" spans="1:41" x14ac:dyDescent="0.25">
      <c r="A3168" s="220" t="s">
        <v>139</v>
      </c>
      <c r="B3168" s="220" t="s">
        <v>139</v>
      </c>
      <c r="C3168" s="220" t="s">
        <v>295</v>
      </c>
      <c r="D3168" s="221" t="b">
        <v>0</v>
      </c>
      <c r="E3168" s="220" t="s">
        <v>267</v>
      </c>
      <c r="F3168" s="220" t="s">
        <v>4529</v>
      </c>
      <c r="G3168" s="220" t="s">
        <v>140</v>
      </c>
      <c r="H3168" s="220" t="s">
        <v>295</v>
      </c>
      <c r="I3168" s="220" t="s">
        <v>295</v>
      </c>
      <c r="J3168" s="220" t="s">
        <v>3835</v>
      </c>
      <c r="K3168" s="220" t="s">
        <v>37</v>
      </c>
      <c r="L3168" s="220" t="s">
        <v>478</v>
      </c>
      <c r="M3168" s="220" t="s">
        <v>4203</v>
      </c>
      <c r="N3168" s="220" t="s">
        <v>295</v>
      </c>
      <c r="O3168" s="220" t="s">
        <v>358</v>
      </c>
      <c r="P3168" s="224">
        <v>99</v>
      </c>
      <c r="Q3168" s="220" t="s">
        <v>295</v>
      </c>
      <c r="R3168" s="220" t="s">
        <v>295</v>
      </c>
      <c r="S3168" s="221" t="b">
        <v>0</v>
      </c>
      <c r="T3168" s="224">
        <v>4146146.55</v>
      </c>
      <c r="V3168" s="222">
        <v>42669</v>
      </c>
      <c r="W3168" s="220" t="s">
        <v>38</v>
      </c>
      <c r="X3168" s="223">
        <v>43647</v>
      </c>
      <c r="Y3168" s="223">
        <v>44409</v>
      </c>
      <c r="Z3168" s="220" t="s">
        <v>295</v>
      </c>
      <c r="AC3168" s="220" t="s">
        <v>295</v>
      </c>
      <c r="AE3168" s="220" t="s">
        <v>295</v>
      </c>
      <c r="AF3168" s="220" t="s">
        <v>295</v>
      </c>
      <c r="AG3168" s="220" t="s">
        <v>295</v>
      </c>
      <c r="AH3168" s="167"/>
      <c r="AI3168" s="220" t="s">
        <v>295</v>
      </c>
      <c r="AJ3168" s="151" t="str">
        <f t="shared" si="49"/>
        <v>PD&amp;C</v>
      </c>
      <c r="AK3168" s="151" t="b">
        <f>ISNUMBER(SEARCH("IRT",Table1[[#This Row],[Current_Status]]))</f>
        <v>0</v>
      </c>
      <c r="AL3168" s="152">
        <f>YEAR(Table1[[#This Row],[Project_Initiated]])</f>
        <v>2016</v>
      </c>
      <c r="AM3168" s="87">
        <v>43815</v>
      </c>
      <c r="AN3168" s="87" t="str">
        <f>IF(AND(Table1[[#This Row],[Completed Date]]&gt;="07/01/2019"+0,Table1[[#This Row],[Completed Date]]&lt;="6/30/2020"+0),"FY 19-20",IF(AND(Table1[[#This Row],[Completed Date]]&gt;="07/01/2018"+0,Table1[[#This Row],[Completed Date]]&lt;="6/30/2019"+0),"FY 18-19",""))</f>
        <v/>
      </c>
      <c r="AO3168" s="152" t="str">
        <f>IFERROR(FIND("R",Table1[[#This Row],[FS_Priority]]),"")</f>
        <v/>
      </c>
    </row>
    <row r="3169" spans="1:41" x14ac:dyDescent="0.25">
      <c r="A3169" s="220" t="s">
        <v>3137</v>
      </c>
      <c r="B3169" s="220" t="s">
        <v>3137</v>
      </c>
      <c r="C3169" s="220" t="s">
        <v>295</v>
      </c>
      <c r="D3169" s="221" t="b">
        <v>0</v>
      </c>
      <c r="E3169" s="220" t="s">
        <v>4804</v>
      </c>
      <c r="F3169" s="220" t="s">
        <v>3142</v>
      </c>
      <c r="G3169" s="220" t="s">
        <v>3851</v>
      </c>
      <c r="H3169" s="220" t="s">
        <v>295</v>
      </c>
      <c r="I3169" s="220" t="s">
        <v>295</v>
      </c>
      <c r="J3169" s="220" t="s">
        <v>4906</v>
      </c>
      <c r="K3169" s="220" t="s">
        <v>3793</v>
      </c>
      <c r="L3169" s="220" t="s">
        <v>332</v>
      </c>
      <c r="M3169" s="220" t="s">
        <v>3799</v>
      </c>
      <c r="N3169" s="220" t="s">
        <v>295</v>
      </c>
      <c r="O3169" s="220" t="s">
        <v>3839</v>
      </c>
      <c r="P3169" s="224">
        <v>11</v>
      </c>
      <c r="Q3169" s="220" t="s">
        <v>295</v>
      </c>
      <c r="R3169" s="220" t="s">
        <v>295</v>
      </c>
      <c r="S3169" s="221" t="b">
        <v>0</v>
      </c>
      <c r="V3169" s="222">
        <v>42653</v>
      </c>
      <c r="W3169" s="220" t="s">
        <v>3691</v>
      </c>
      <c r="X3169"/>
      <c r="Z3169" s="220" t="s">
        <v>295</v>
      </c>
      <c r="AC3169" s="220" t="s">
        <v>295</v>
      </c>
      <c r="AE3169" s="220" t="s">
        <v>295</v>
      </c>
      <c r="AF3169" s="220" t="s">
        <v>295</v>
      </c>
      <c r="AG3169" s="220" t="s">
        <v>295</v>
      </c>
      <c r="AH3169" s="167"/>
      <c r="AI3169" s="220" t="s">
        <v>295</v>
      </c>
      <c r="AJ3169" s="151" t="str">
        <f t="shared" si="49"/>
        <v>PD&amp;C</v>
      </c>
      <c r="AK3169" s="151" t="b">
        <f>ISNUMBER(SEARCH("IRT",Table1[[#This Row],[Current_Status]]))</f>
        <v>0</v>
      </c>
      <c r="AL3169" s="152">
        <f>YEAR(Table1[[#This Row],[Project_Initiated]])</f>
        <v>2016</v>
      </c>
      <c r="AM3169" s="87">
        <v>43815</v>
      </c>
      <c r="AN3169" s="87" t="str">
        <f>IF(AND(Table1[[#This Row],[Completed Date]]&gt;="07/01/2019"+0,Table1[[#This Row],[Completed Date]]&lt;="6/30/2020"+0),"FY 19-20",IF(AND(Table1[[#This Row],[Completed Date]]&gt;="07/01/2018"+0,Table1[[#This Row],[Completed Date]]&lt;="6/30/2019"+0),"FY 18-19",""))</f>
        <v/>
      </c>
      <c r="AO3169" s="152" t="str">
        <f>IFERROR(FIND("R",Table1[[#This Row],[FS_Priority]]),"")</f>
        <v/>
      </c>
    </row>
    <row r="3170" spans="1:41" x14ac:dyDescent="0.25">
      <c r="A3170" s="220" t="s">
        <v>154</v>
      </c>
      <c r="B3170" s="220" t="s">
        <v>154</v>
      </c>
      <c r="C3170" s="220" t="s">
        <v>295</v>
      </c>
      <c r="D3170" s="221" t="b">
        <v>0</v>
      </c>
      <c r="E3170" s="220" t="s">
        <v>151</v>
      </c>
      <c r="F3170" s="220" t="s">
        <v>155</v>
      </c>
      <c r="G3170" s="220" t="s">
        <v>156</v>
      </c>
      <c r="H3170" s="220" t="s">
        <v>476</v>
      </c>
      <c r="I3170" s="220" t="s">
        <v>295</v>
      </c>
      <c r="J3170" s="220" t="s">
        <v>3831</v>
      </c>
      <c r="K3170" s="220" t="s">
        <v>4035</v>
      </c>
      <c r="L3170" s="220" t="s">
        <v>153</v>
      </c>
      <c r="M3170" s="220" t="s">
        <v>4133</v>
      </c>
      <c r="N3170" s="220" t="s">
        <v>295</v>
      </c>
      <c r="O3170" s="220" t="s">
        <v>177</v>
      </c>
      <c r="P3170" s="224">
        <v>1</v>
      </c>
      <c r="Q3170" s="220" t="s">
        <v>295</v>
      </c>
      <c r="R3170" s="220" t="s">
        <v>295</v>
      </c>
      <c r="S3170" s="221" t="b">
        <v>0</v>
      </c>
      <c r="T3170" s="224">
        <v>1080000</v>
      </c>
      <c r="V3170" s="222">
        <v>42710</v>
      </c>
      <c r="W3170" s="220" t="s">
        <v>74</v>
      </c>
      <c r="X3170" s="223">
        <v>43862</v>
      </c>
      <c r="Y3170" s="223">
        <v>43922</v>
      </c>
      <c r="Z3170" s="220" t="s">
        <v>295</v>
      </c>
      <c r="AC3170" s="220" t="s">
        <v>295</v>
      </c>
      <c r="AE3170" s="220" t="s">
        <v>295</v>
      </c>
      <c r="AF3170" s="220" t="s">
        <v>295</v>
      </c>
      <c r="AG3170" s="220" t="s">
        <v>295</v>
      </c>
      <c r="AH3170" s="167"/>
      <c r="AI3170" s="220" t="s">
        <v>295</v>
      </c>
      <c r="AJ3170" s="151" t="str">
        <f t="shared" si="49"/>
        <v>PD&amp;C</v>
      </c>
      <c r="AK3170" s="151" t="b">
        <f>ISNUMBER(SEARCH("IRT",Table1[[#This Row],[Current_Status]]))</f>
        <v>0</v>
      </c>
      <c r="AL3170" s="152">
        <f>YEAR(Table1[[#This Row],[Project_Initiated]])</f>
        <v>2016</v>
      </c>
      <c r="AM3170" s="87">
        <v>43815</v>
      </c>
      <c r="AN3170" s="87" t="str">
        <f>IF(AND(Table1[[#This Row],[Completed Date]]&gt;="07/01/2019"+0,Table1[[#This Row],[Completed Date]]&lt;="6/30/2020"+0),"FY 19-20",IF(AND(Table1[[#This Row],[Completed Date]]&gt;="07/01/2018"+0,Table1[[#This Row],[Completed Date]]&lt;="6/30/2019"+0),"FY 18-19",""))</f>
        <v/>
      </c>
      <c r="AO3170" s="152" t="str">
        <f>IFERROR(FIND("R",Table1[[#This Row],[FS_Priority]]),"")</f>
        <v/>
      </c>
    </row>
    <row r="3171" spans="1:41" x14ac:dyDescent="0.25">
      <c r="A3171" s="220" t="s">
        <v>106</v>
      </c>
      <c r="B3171" s="220" t="s">
        <v>106</v>
      </c>
      <c r="C3171" s="220" t="s">
        <v>295</v>
      </c>
      <c r="D3171" s="221" t="b">
        <v>0</v>
      </c>
      <c r="E3171" s="220" t="s">
        <v>4788</v>
      </c>
      <c r="F3171" s="220" t="s">
        <v>107</v>
      </c>
      <c r="G3171" s="220" t="s">
        <v>3914</v>
      </c>
      <c r="H3171" s="220" t="s">
        <v>295</v>
      </c>
      <c r="I3171" s="220" t="s">
        <v>295</v>
      </c>
      <c r="J3171" s="220" t="s">
        <v>149</v>
      </c>
      <c r="K3171" s="220" t="s">
        <v>84</v>
      </c>
      <c r="L3171" s="220" t="s">
        <v>33</v>
      </c>
      <c r="M3171" s="220" t="s">
        <v>3915</v>
      </c>
      <c r="N3171" s="220" t="s">
        <v>295</v>
      </c>
      <c r="O3171" s="220" t="s">
        <v>4872</v>
      </c>
      <c r="P3171" s="224">
        <v>3</v>
      </c>
      <c r="Q3171" s="220" t="s">
        <v>295</v>
      </c>
      <c r="R3171" s="220" t="s">
        <v>295</v>
      </c>
      <c r="S3171" s="221" t="b">
        <v>0</v>
      </c>
      <c r="T3171" s="224">
        <v>15690389.32</v>
      </c>
      <c r="V3171" s="222">
        <v>42720</v>
      </c>
      <c r="W3171" s="220" t="s">
        <v>3177</v>
      </c>
      <c r="X3171"/>
      <c r="Z3171" s="220" t="s">
        <v>295</v>
      </c>
      <c r="AC3171" s="220" t="s">
        <v>295</v>
      </c>
      <c r="AE3171" s="220" t="s">
        <v>295</v>
      </c>
      <c r="AF3171" s="220" t="s">
        <v>295</v>
      </c>
      <c r="AG3171" s="220" t="s">
        <v>295</v>
      </c>
      <c r="AH3171"/>
      <c r="AI3171" s="220" t="s">
        <v>295</v>
      </c>
      <c r="AJ3171" s="151" t="str">
        <f t="shared" si="49"/>
        <v>PD&amp;C</v>
      </c>
      <c r="AK3171" s="151" t="b">
        <f>ISNUMBER(SEARCH("IRT",Table1[[#This Row],[Current_Status]]))</f>
        <v>0</v>
      </c>
      <c r="AL3171" s="152">
        <f>YEAR(Table1[[#This Row],[Project_Initiated]])</f>
        <v>2016</v>
      </c>
      <c r="AM3171" s="87">
        <v>43815</v>
      </c>
      <c r="AN3171" s="87" t="str">
        <f>IF(AND(Table1[[#This Row],[Completed Date]]&gt;="07/01/2019"+0,Table1[[#This Row],[Completed Date]]&lt;="6/30/2020"+0),"FY 19-20",IF(AND(Table1[[#This Row],[Completed Date]]&gt;="07/01/2018"+0,Table1[[#This Row],[Completed Date]]&lt;="6/30/2019"+0),"FY 18-19",""))</f>
        <v/>
      </c>
      <c r="AO3171" s="152" t="str">
        <f>IFERROR(FIND("R",Table1[[#This Row],[FS_Priority]]),"")</f>
        <v/>
      </c>
    </row>
    <row r="3172" spans="1:41" x14ac:dyDescent="0.25">
      <c r="A3172" s="220" t="s">
        <v>108</v>
      </c>
      <c r="B3172" s="220" t="s">
        <v>108</v>
      </c>
      <c r="C3172" s="220" t="s">
        <v>295</v>
      </c>
      <c r="D3172" s="221" t="b">
        <v>0</v>
      </c>
      <c r="E3172" s="220" t="s">
        <v>4788</v>
      </c>
      <c r="F3172" s="220" t="s">
        <v>109</v>
      </c>
      <c r="G3172" s="220" t="s">
        <v>3916</v>
      </c>
      <c r="H3172" s="220" t="s">
        <v>295</v>
      </c>
      <c r="I3172" s="220" t="s">
        <v>295</v>
      </c>
      <c r="J3172" s="220" t="s">
        <v>3831</v>
      </c>
      <c r="K3172" s="220" t="s">
        <v>84</v>
      </c>
      <c r="L3172" s="220" t="s">
        <v>33</v>
      </c>
      <c r="M3172" s="220" t="s">
        <v>110</v>
      </c>
      <c r="N3172" s="220" t="s">
        <v>295</v>
      </c>
      <c r="O3172" s="220" t="s">
        <v>169</v>
      </c>
      <c r="P3172" s="224">
        <v>6</v>
      </c>
      <c r="Q3172" s="220" t="s">
        <v>295</v>
      </c>
      <c r="R3172" s="220" t="s">
        <v>295</v>
      </c>
      <c r="S3172" s="221" t="b">
        <v>0</v>
      </c>
      <c r="T3172" s="224">
        <v>10000000</v>
      </c>
      <c r="V3172" s="222">
        <v>42725</v>
      </c>
      <c r="W3172" s="220" t="s">
        <v>5031</v>
      </c>
      <c r="X3172" s="223">
        <v>43836</v>
      </c>
      <c r="Y3172" s="223">
        <v>43980</v>
      </c>
      <c r="Z3172" s="220" t="s">
        <v>295</v>
      </c>
      <c r="AC3172" s="220" t="s">
        <v>295</v>
      </c>
      <c r="AE3172" s="220" t="s">
        <v>295</v>
      </c>
      <c r="AF3172" s="220" t="s">
        <v>295</v>
      </c>
      <c r="AG3172" s="220" t="s">
        <v>295</v>
      </c>
      <c r="AH3172" s="167"/>
      <c r="AI3172" s="220" t="s">
        <v>295</v>
      </c>
      <c r="AJ3172" s="151" t="str">
        <f t="shared" si="49"/>
        <v>PD&amp;C</v>
      </c>
      <c r="AK3172" s="151" t="b">
        <f>ISNUMBER(SEARCH("IRT",Table1[[#This Row],[Current_Status]]))</f>
        <v>0</v>
      </c>
      <c r="AL3172" s="152">
        <f>YEAR(Table1[[#This Row],[Project_Initiated]])</f>
        <v>2016</v>
      </c>
      <c r="AM3172" s="87">
        <v>43815</v>
      </c>
      <c r="AN3172" s="87" t="str">
        <f>IF(AND(Table1[[#This Row],[Completed Date]]&gt;="07/01/2019"+0,Table1[[#This Row],[Completed Date]]&lt;="6/30/2020"+0),"FY 19-20",IF(AND(Table1[[#This Row],[Completed Date]]&gt;="07/01/2018"+0,Table1[[#This Row],[Completed Date]]&lt;="6/30/2019"+0),"FY 18-19",""))</f>
        <v/>
      </c>
      <c r="AO3172" s="152" t="str">
        <f>IFERROR(FIND("R",Table1[[#This Row],[FS_Priority]]),"")</f>
        <v/>
      </c>
    </row>
    <row r="3173" spans="1:41" x14ac:dyDescent="0.25">
      <c r="A3173" s="220" t="s">
        <v>209</v>
      </c>
      <c r="B3173" s="220" t="s">
        <v>209</v>
      </c>
      <c r="C3173" s="220" t="s">
        <v>295</v>
      </c>
      <c r="D3173" s="221" t="b">
        <v>0</v>
      </c>
      <c r="E3173" s="220" t="s">
        <v>526</v>
      </c>
      <c r="F3173" s="220" t="s">
        <v>210</v>
      </c>
      <c r="G3173" s="220" t="s">
        <v>4218</v>
      </c>
      <c r="H3173" s="220" t="s">
        <v>4212</v>
      </c>
      <c r="I3173" s="220" t="s">
        <v>295</v>
      </c>
      <c r="J3173" s="220" t="s">
        <v>44</v>
      </c>
      <c r="K3173" s="220" t="s">
        <v>4208</v>
      </c>
      <c r="L3173" s="220" t="s">
        <v>203</v>
      </c>
      <c r="M3173" s="220" t="s">
        <v>203</v>
      </c>
      <c r="N3173" s="220" t="s">
        <v>295</v>
      </c>
      <c r="O3173" s="220" t="s">
        <v>177</v>
      </c>
      <c r="P3173" s="224">
        <v>3</v>
      </c>
      <c r="Q3173" s="220" t="s">
        <v>295</v>
      </c>
      <c r="R3173" s="220" t="s">
        <v>295</v>
      </c>
      <c r="S3173" s="221" t="b">
        <v>0</v>
      </c>
      <c r="T3173" s="224">
        <v>150000</v>
      </c>
      <c r="V3173" s="222">
        <v>42723</v>
      </c>
      <c r="W3173" s="220" t="s">
        <v>171</v>
      </c>
      <c r="X3173"/>
      <c r="Z3173" s="220" t="s">
        <v>295</v>
      </c>
      <c r="AC3173" s="220" t="s">
        <v>295</v>
      </c>
      <c r="AE3173" s="220" t="s">
        <v>295</v>
      </c>
      <c r="AF3173" s="220" t="s">
        <v>295</v>
      </c>
      <c r="AG3173" s="220" t="s">
        <v>295</v>
      </c>
      <c r="AH3173" s="167"/>
      <c r="AI3173" s="220" t="s">
        <v>295</v>
      </c>
      <c r="AJ3173" s="151" t="str">
        <f t="shared" si="49"/>
        <v>PD&amp;C</v>
      </c>
      <c r="AK3173" s="151" t="b">
        <f>ISNUMBER(SEARCH("IRT",Table1[[#This Row],[Current_Status]]))</f>
        <v>0</v>
      </c>
      <c r="AL3173" s="152">
        <f>YEAR(Table1[[#This Row],[Project_Initiated]])</f>
        <v>2016</v>
      </c>
      <c r="AM3173" s="87">
        <v>43815</v>
      </c>
      <c r="AN3173" s="87" t="str">
        <f>IF(AND(Table1[[#This Row],[Completed Date]]&gt;="07/01/2019"+0,Table1[[#This Row],[Completed Date]]&lt;="6/30/2020"+0),"FY 19-20",IF(AND(Table1[[#This Row],[Completed Date]]&gt;="07/01/2018"+0,Table1[[#This Row],[Completed Date]]&lt;="6/30/2019"+0),"FY 18-19",""))</f>
        <v/>
      </c>
      <c r="AO3173" s="152" t="str">
        <f>IFERROR(FIND("R",Table1[[#This Row],[FS_Priority]]),"")</f>
        <v/>
      </c>
    </row>
    <row r="3174" spans="1:41" x14ac:dyDescent="0.25">
      <c r="A3174" s="220" t="s">
        <v>178</v>
      </c>
      <c r="B3174" s="220" t="s">
        <v>178</v>
      </c>
      <c r="C3174" s="220" t="s">
        <v>295</v>
      </c>
      <c r="D3174" s="221" t="b">
        <v>0</v>
      </c>
      <c r="E3174" s="220" t="s">
        <v>267</v>
      </c>
      <c r="F3174" s="220" t="s">
        <v>4734</v>
      </c>
      <c r="G3174" s="220" t="s">
        <v>179</v>
      </c>
      <c r="H3174" s="220" t="s">
        <v>407</v>
      </c>
      <c r="I3174" s="220" t="s">
        <v>295</v>
      </c>
      <c r="J3174" s="220" t="s">
        <v>2894</v>
      </c>
      <c r="K3174" s="220" t="s">
        <v>37</v>
      </c>
      <c r="L3174" s="220" t="s">
        <v>478</v>
      </c>
      <c r="M3174" s="220" t="s">
        <v>177</v>
      </c>
      <c r="N3174" s="220" t="s">
        <v>295</v>
      </c>
      <c r="O3174" s="220" t="s">
        <v>169</v>
      </c>
      <c r="P3174" s="224">
        <v>13</v>
      </c>
      <c r="Q3174" s="220" t="s">
        <v>295</v>
      </c>
      <c r="R3174" s="220" t="s">
        <v>295</v>
      </c>
      <c r="S3174" s="221" t="b">
        <v>0</v>
      </c>
      <c r="T3174" s="224">
        <v>501000</v>
      </c>
      <c r="V3174" s="222">
        <v>42801</v>
      </c>
      <c r="W3174" s="220" t="s">
        <v>5229</v>
      </c>
      <c r="X3174" s="223">
        <v>43864</v>
      </c>
      <c r="Y3174" s="223">
        <v>43980</v>
      </c>
      <c r="Z3174" s="220" t="s">
        <v>295</v>
      </c>
      <c r="AC3174" s="220" t="s">
        <v>295</v>
      </c>
      <c r="AE3174" s="220" t="s">
        <v>295</v>
      </c>
      <c r="AF3174" s="220" t="s">
        <v>295</v>
      </c>
      <c r="AG3174" s="220" t="s">
        <v>295</v>
      </c>
      <c r="AH3174" s="167"/>
      <c r="AI3174" s="220" t="s">
        <v>295</v>
      </c>
      <c r="AJ3174" s="151" t="str">
        <f t="shared" si="49"/>
        <v>PD&amp;C</v>
      </c>
      <c r="AK3174" s="151" t="b">
        <f>ISNUMBER(SEARCH("IRT",Table1[[#This Row],[Current_Status]]))</f>
        <v>0</v>
      </c>
      <c r="AL3174" s="152">
        <f>YEAR(Table1[[#This Row],[Project_Initiated]])</f>
        <v>2017</v>
      </c>
      <c r="AM3174" s="87">
        <v>43815</v>
      </c>
      <c r="AN3174" s="87" t="str">
        <f>IF(AND(Table1[[#This Row],[Completed Date]]&gt;="07/01/2019"+0,Table1[[#This Row],[Completed Date]]&lt;="6/30/2020"+0),"FY 19-20",IF(AND(Table1[[#This Row],[Completed Date]]&gt;="07/01/2018"+0,Table1[[#This Row],[Completed Date]]&lt;="6/30/2019"+0),"FY 18-19",""))</f>
        <v/>
      </c>
      <c r="AO3174" s="152" t="str">
        <f>IFERROR(FIND("R",Table1[[#This Row],[FS_Priority]]),"")</f>
        <v/>
      </c>
    </row>
    <row r="3175" spans="1:41" x14ac:dyDescent="0.25">
      <c r="A3175" s="220" t="s">
        <v>167</v>
      </c>
      <c r="B3175" s="220" t="s">
        <v>167</v>
      </c>
      <c r="C3175" s="220" t="s">
        <v>295</v>
      </c>
      <c r="D3175" s="221" t="b">
        <v>0</v>
      </c>
      <c r="E3175" s="220" t="s">
        <v>267</v>
      </c>
      <c r="F3175" s="220" t="s">
        <v>4735</v>
      </c>
      <c r="G3175" s="220" t="s">
        <v>168</v>
      </c>
      <c r="H3175" s="220" t="s">
        <v>295</v>
      </c>
      <c r="I3175" s="220" t="s">
        <v>295</v>
      </c>
      <c r="J3175" s="220" t="s">
        <v>2894</v>
      </c>
      <c r="K3175" s="220" t="s">
        <v>37</v>
      </c>
      <c r="L3175" s="220" t="s">
        <v>478</v>
      </c>
      <c r="M3175" s="220" t="s">
        <v>4149</v>
      </c>
      <c r="N3175" s="220" t="s">
        <v>295</v>
      </c>
      <c r="O3175" s="220" t="s">
        <v>3829</v>
      </c>
      <c r="P3175" s="224">
        <v>18</v>
      </c>
      <c r="Q3175" s="220" t="s">
        <v>295</v>
      </c>
      <c r="R3175" s="220" t="s">
        <v>295</v>
      </c>
      <c r="S3175" s="221" t="b">
        <v>0</v>
      </c>
      <c r="T3175" s="224">
        <v>643750</v>
      </c>
      <c r="V3175" s="222">
        <v>42837</v>
      </c>
      <c r="W3175" s="220" t="s">
        <v>38</v>
      </c>
      <c r="X3175" s="223">
        <v>43770</v>
      </c>
      <c r="Y3175" s="223">
        <v>43922</v>
      </c>
      <c r="Z3175" s="220" t="s">
        <v>295</v>
      </c>
      <c r="AC3175" s="220" t="s">
        <v>295</v>
      </c>
      <c r="AE3175" s="220" t="s">
        <v>295</v>
      </c>
      <c r="AF3175" s="220" t="s">
        <v>295</v>
      </c>
      <c r="AG3175" s="220" t="s">
        <v>295</v>
      </c>
      <c r="AH3175" s="167"/>
      <c r="AI3175" s="220" t="s">
        <v>295</v>
      </c>
      <c r="AJ3175" s="151" t="str">
        <f t="shared" si="49"/>
        <v>PD&amp;C</v>
      </c>
      <c r="AK3175" s="151" t="b">
        <f>ISNUMBER(SEARCH("IRT",Table1[[#This Row],[Current_Status]]))</f>
        <v>0</v>
      </c>
      <c r="AL3175" s="152">
        <f>YEAR(Table1[[#This Row],[Project_Initiated]])</f>
        <v>2017</v>
      </c>
      <c r="AM3175" s="87">
        <v>43815</v>
      </c>
      <c r="AN3175" s="87" t="str">
        <f>IF(AND(Table1[[#This Row],[Completed Date]]&gt;="07/01/2019"+0,Table1[[#This Row],[Completed Date]]&lt;="6/30/2020"+0),"FY 19-20",IF(AND(Table1[[#This Row],[Completed Date]]&gt;="07/01/2018"+0,Table1[[#This Row],[Completed Date]]&lt;="6/30/2019"+0),"FY 18-19",""))</f>
        <v/>
      </c>
      <c r="AO3175" s="152" t="str">
        <f>IFERROR(FIND("R",Table1[[#This Row],[FS_Priority]]),"")</f>
        <v/>
      </c>
    </row>
    <row r="3176" spans="1:41" x14ac:dyDescent="0.25">
      <c r="A3176" s="220" t="s">
        <v>144</v>
      </c>
      <c r="B3176" s="220" t="s">
        <v>144</v>
      </c>
      <c r="C3176" s="220" t="s">
        <v>295</v>
      </c>
      <c r="D3176" s="221" t="b">
        <v>0</v>
      </c>
      <c r="E3176" s="220" t="s">
        <v>141</v>
      </c>
      <c r="F3176" s="220" t="s">
        <v>145</v>
      </c>
      <c r="G3176" s="220" t="s">
        <v>146</v>
      </c>
      <c r="H3176" s="220" t="s">
        <v>407</v>
      </c>
      <c r="I3176" s="220" t="s">
        <v>295</v>
      </c>
      <c r="J3176" s="220" t="s">
        <v>4026</v>
      </c>
      <c r="K3176" s="220" t="s">
        <v>3951</v>
      </c>
      <c r="L3176" s="220" t="s">
        <v>381</v>
      </c>
      <c r="M3176" s="220" t="s">
        <v>4027</v>
      </c>
      <c r="N3176" s="220" t="s">
        <v>295</v>
      </c>
      <c r="O3176" s="220" t="s">
        <v>169</v>
      </c>
      <c r="P3176" s="224">
        <v>3</v>
      </c>
      <c r="Q3176" s="220" t="s">
        <v>295</v>
      </c>
      <c r="R3176" s="220" t="s">
        <v>295</v>
      </c>
      <c r="S3176" s="221" t="b">
        <v>0</v>
      </c>
      <c r="T3176" s="224">
        <v>0</v>
      </c>
      <c r="V3176" s="222">
        <v>42886</v>
      </c>
      <c r="W3176" s="220" t="s">
        <v>2885</v>
      </c>
      <c r="X3176"/>
      <c r="Z3176" s="220" t="s">
        <v>295</v>
      </c>
      <c r="AC3176" s="220" t="s">
        <v>295</v>
      </c>
      <c r="AE3176" s="220" t="s">
        <v>295</v>
      </c>
      <c r="AF3176" s="220" t="s">
        <v>295</v>
      </c>
      <c r="AG3176" s="220" t="s">
        <v>295</v>
      </c>
      <c r="AH3176"/>
      <c r="AI3176" s="220" t="s">
        <v>295</v>
      </c>
      <c r="AJ3176" s="151" t="str">
        <f t="shared" si="49"/>
        <v>PD&amp;C</v>
      </c>
      <c r="AK3176" s="151" t="b">
        <f>ISNUMBER(SEARCH("IRT",Table1[[#This Row],[Current_Status]]))</f>
        <v>0</v>
      </c>
      <c r="AL3176" s="152">
        <f>YEAR(Table1[[#This Row],[Project_Initiated]])</f>
        <v>2017</v>
      </c>
      <c r="AM3176" s="87">
        <v>43815</v>
      </c>
      <c r="AN3176" s="87" t="str">
        <f>IF(AND(Table1[[#This Row],[Completed Date]]&gt;="07/01/2019"+0,Table1[[#This Row],[Completed Date]]&lt;="6/30/2020"+0),"FY 19-20",IF(AND(Table1[[#This Row],[Completed Date]]&gt;="07/01/2018"+0,Table1[[#This Row],[Completed Date]]&lt;="6/30/2019"+0),"FY 18-19",""))</f>
        <v/>
      </c>
      <c r="AO3176" s="152" t="str">
        <f>IFERROR(FIND("R",Table1[[#This Row],[FS_Priority]]),"")</f>
        <v/>
      </c>
    </row>
    <row r="3177" spans="1:41" x14ac:dyDescent="0.25">
      <c r="A3177" s="220" t="s">
        <v>186</v>
      </c>
      <c r="B3177" s="220" t="s">
        <v>186</v>
      </c>
      <c r="C3177" s="220" t="s">
        <v>295</v>
      </c>
      <c r="D3177" s="221" t="b">
        <v>0</v>
      </c>
      <c r="E3177" s="220" t="s">
        <v>4804</v>
      </c>
      <c r="F3177" s="220" t="s">
        <v>187</v>
      </c>
      <c r="G3177" s="220" t="s">
        <v>188</v>
      </c>
      <c r="H3177" s="220" t="s">
        <v>350</v>
      </c>
      <c r="I3177" s="220" t="s">
        <v>295</v>
      </c>
      <c r="J3177" s="220" t="s">
        <v>4839</v>
      </c>
      <c r="K3177" s="220" t="s">
        <v>3793</v>
      </c>
      <c r="L3177" s="220" t="s">
        <v>332</v>
      </c>
      <c r="M3177" s="220" t="s">
        <v>3799</v>
      </c>
      <c r="N3177" s="220" t="s">
        <v>295</v>
      </c>
      <c r="O3177" s="220" t="s">
        <v>3827</v>
      </c>
      <c r="P3177" s="224">
        <v>25</v>
      </c>
      <c r="Q3177" s="220" t="s">
        <v>295</v>
      </c>
      <c r="R3177" s="220" t="s">
        <v>295</v>
      </c>
      <c r="S3177" s="221" t="b">
        <v>0</v>
      </c>
      <c r="T3177" s="224">
        <v>2985000</v>
      </c>
      <c r="V3177" s="222">
        <v>42823</v>
      </c>
      <c r="W3177" s="220" t="s">
        <v>38</v>
      </c>
      <c r="X3177" s="223">
        <v>43678</v>
      </c>
      <c r="Y3177" s="223">
        <v>43497</v>
      </c>
      <c r="Z3177" s="220" t="s">
        <v>295</v>
      </c>
      <c r="AC3177" s="220" t="s">
        <v>295</v>
      </c>
      <c r="AE3177" s="220" t="s">
        <v>295</v>
      </c>
      <c r="AF3177" s="220" t="s">
        <v>295</v>
      </c>
      <c r="AG3177" s="220" t="s">
        <v>295</v>
      </c>
      <c r="AH3177" s="167"/>
      <c r="AI3177" s="220" t="s">
        <v>295</v>
      </c>
      <c r="AJ3177" s="151" t="str">
        <f t="shared" si="49"/>
        <v>PD&amp;C</v>
      </c>
      <c r="AK3177" s="151" t="b">
        <f>ISNUMBER(SEARCH("IRT",Table1[[#This Row],[Current_Status]]))</f>
        <v>0</v>
      </c>
      <c r="AL3177" s="152">
        <f>YEAR(Table1[[#This Row],[Project_Initiated]])</f>
        <v>2017</v>
      </c>
      <c r="AM3177" s="87">
        <v>43815</v>
      </c>
      <c r="AN3177" s="87" t="str">
        <f>IF(AND(Table1[[#This Row],[Completed Date]]&gt;="07/01/2019"+0,Table1[[#This Row],[Completed Date]]&lt;="6/30/2020"+0),"FY 19-20",IF(AND(Table1[[#This Row],[Completed Date]]&gt;="07/01/2018"+0,Table1[[#This Row],[Completed Date]]&lt;="6/30/2019"+0),"FY 18-19",""))</f>
        <v/>
      </c>
      <c r="AO3177" s="152" t="str">
        <f>IFERROR(FIND("R",Table1[[#This Row],[FS_Priority]]),"")</f>
        <v/>
      </c>
    </row>
    <row r="3178" spans="1:41" x14ac:dyDescent="0.25">
      <c r="A3178" s="220" t="s">
        <v>126</v>
      </c>
      <c r="B3178" s="220" t="s">
        <v>126</v>
      </c>
      <c r="C3178" s="220" t="s">
        <v>295</v>
      </c>
      <c r="D3178" s="221" t="b">
        <v>0</v>
      </c>
      <c r="E3178" s="220" t="s">
        <v>4788</v>
      </c>
      <c r="F3178" s="220" t="s">
        <v>127</v>
      </c>
      <c r="G3178" s="220" t="s">
        <v>3921</v>
      </c>
      <c r="H3178" s="220" t="s">
        <v>295</v>
      </c>
      <c r="I3178" s="220" t="s">
        <v>295</v>
      </c>
      <c r="J3178" s="220" t="s">
        <v>3835</v>
      </c>
      <c r="K3178" s="220" t="s">
        <v>84</v>
      </c>
      <c r="L3178" s="220" t="s">
        <v>33</v>
      </c>
      <c r="M3178" s="220" t="s">
        <v>3833</v>
      </c>
      <c r="N3178" s="220" t="s">
        <v>295</v>
      </c>
      <c r="O3178" s="220" t="s">
        <v>269</v>
      </c>
      <c r="P3178" s="224">
        <v>15</v>
      </c>
      <c r="Q3178" s="220" t="s">
        <v>295</v>
      </c>
      <c r="R3178" s="220" t="s">
        <v>295</v>
      </c>
      <c r="S3178" s="221" t="b">
        <v>0</v>
      </c>
      <c r="T3178" s="224">
        <v>5047000</v>
      </c>
      <c r="V3178" s="222">
        <v>42887</v>
      </c>
      <c r="W3178" s="220" t="s">
        <v>38</v>
      </c>
      <c r="X3178" s="223">
        <v>43770</v>
      </c>
      <c r="Y3178" s="223">
        <v>44409</v>
      </c>
      <c r="Z3178" s="220" t="s">
        <v>295</v>
      </c>
      <c r="AC3178" s="220" t="s">
        <v>295</v>
      </c>
      <c r="AE3178" s="220" t="s">
        <v>295</v>
      </c>
      <c r="AF3178" s="220" t="s">
        <v>295</v>
      </c>
      <c r="AG3178" s="220" t="s">
        <v>295</v>
      </c>
      <c r="AH3178" s="167"/>
      <c r="AI3178" s="220" t="s">
        <v>295</v>
      </c>
      <c r="AJ3178" s="151" t="str">
        <f t="shared" si="49"/>
        <v>PD&amp;C</v>
      </c>
      <c r="AK3178" s="151" t="b">
        <f>ISNUMBER(SEARCH("IRT",Table1[[#This Row],[Current_Status]]))</f>
        <v>0</v>
      </c>
      <c r="AL3178" s="152">
        <f>YEAR(Table1[[#This Row],[Project_Initiated]])</f>
        <v>2017</v>
      </c>
      <c r="AM3178" s="87">
        <v>43815</v>
      </c>
      <c r="AN3178" s="87" t="str">
        <f>IF(AND(Table1[[#This Row],[Completed Date]]&gt;="07/01/2019"+0,Table1[[#This Row],[Completed Date]]&lt;="6/30/2020"+0),"FY 19-20",IF(AND(Table1[[#This Row],[Completed Date]]&gt;="07/01/2018"+0,Table1[[#This Row],[Completed Date]]&lt;="6/30/2019"+0),"FY 18-19",""))</f>
        <v/>
      </c>
      <c r="AO3178" s="152" t="str">
        <f>IFERROR(FIND("R",Table1[[#This Row],[FS_Priority]]),"")</f>
        <v/>
      </c>
    </row>
    <row r="3179" spans="1:41" x14ac:dyDescent="0.25">
      <c r="A3179" s="220" t="s">
        <v>216</v>
      </c>
      <c r="B3179" s="220" t="s">
        <v>216</v>
      </c>
      <c r="C3179" s="220" t="s">
        <v>295</v>
      </c>
      <c r="D3179" s="221" t="b">
        <v>0</v>
      </c>
      <c r="E3179" s="220" t="s">
        <v>215</v>
      </c>
      <c r="F3179" s="220" t="s">
        <v>217</v>
      </c>
      <c r="G3179" s="220" t="s">
        <v>4265</v>
      </c>
      <c r="H3179" s="220" t="s">
        <v>519</v>
      </c>
      <c r="I3179" s="220" t="s">
        <v>295</v>
      </c>
      <c r="J3179" s="220" t="s">
        <v>4498</v>
      </c>
      <c r="K3179" s="220" t="s">
        <v>4842</v>
      </c>
      <c r="L3179" s="220" t="s">
        <v>518</v>
      </c>
      <c r="M3179" s="220" t="s">
        <v>4266</v>
      </c>
      <c r="N3179" s="220" t="s">
        <v>295</v>
      </c>
      <c r="O3179" s="220" t="s">
        <v>3829</v>
      </c>
      <c r="P3179" s="224">
        <v>1</v>
      </c>
      <c r="Q3179" s="220" t="s">
        <v>295</v>
      </c>
      <c r="R3179" s="220" t="s">
        <v>295</v>
      </c>
      <c r="S3179" s="221" t="b">
        <v>0</v>
      </c>
      <c r="T3179" s="224">
        <v>45000</v>
      </c>
      <c r="V3179" s="222">
        <v>42899</v>
      </c>
      <c r="W3179" s="220" t="s">
        <v>2835</v>
      </c>
      <c r="X3179"/>
      <c r="Z3179" s="220" t="s">
        <v>295</v>
      </c>
      <c r="AC3179" s="220" t="s">
        <v>295</v>
      </c>
      <c r="AE3179" s="220" t="s">
        <v>295</v>
      </c>
      <c r="AF3179" s="220" t="s">
        <v>295</v>
      </c>
      <c r="AG3179" s="220" t="s">
        <v>295</v>
      </c>
      <c r="AH3179" s="167"/>
      <c r="AI3179" s="220" t="s">
        <v>295</v>
      </c>
      <c r="AJ3179" s="151" t="str">
        <f t="shared" si="49"/>
        <v>PD&amp;C</v>
      </c>
      <c r="AK3179" s="151" t="b">
        <f>ISNUMBER(SEARCH("IRT",Table1[[#This Row],[Current_Status]]))</f>
        <v>0</v>
      </c>
      <c r="AL3179" s="152">
        <f>YEAR(Table1[[#This Row],[Project_Initiated]])</f>
        <v>2017</v>
      </c>
      <c r="AM3179" s="87">
        <v>43815</v>
      </c>
      <c r="AN3179" s="87" t="str">
        <f>IF(AND(Table1[[#This Row],[Completed Date]]&gt;="07/01/2019"+0,Table1[[#This Row],[Completed Date]]&lt;="6/30/2020"+0),"FY 19-20",IF(AND(Table1[[#This Row],[Completed Date]]&gt;="07/01/2018"+0,Table1[[#This Row],[Completed Date]]&lt;="6/30/2019"+0),"FY 18-19",""))</f>
        <v/>
      </c>
      <c r="AO3179" s="152" t="str">
        <f>IFERROR(FIND("R",Table1[[#This Row],[FS_Priority]]),"")</f>
        <v/>
      </c>
    </row>
    <row r="3180" spans="1:41" x14ac:dyDescent="0.25">
      <c r="A3180" s="220" t="s">
        <v>201</v>
      </c>
      <c r="B3180" s="220" t="s">
        <v>201</v>
      </c>
      <c r="C3180" s="220" t="s">
        <v>295</v>
      </c>
      <c r="D3180" s="221" t="b">
        <v>0</v>
      </c>
      <c r="E3180" s="220" t="s">
        <v>526</v>
      </c>
      <c r="F3180" s="220" t="s">
        <v>202</v>
      </c>
      <c r="G3180" s="220" t="s">
        <v>4219</v>
      </c>
      <c r="H3180" s="220" t="s">
        <v>295</v>
      </c>
      <c r="I3180" s="220" t="s">
        <v>295</v>
      </c>
      <c r="J3180" s="220" t="s">
        <v>4220</v>
      </c>
      <c r="K3180" s="220" t="s">
        <v>4208</v>
      </c>
      <c r="L3180" s="220" t="s">
        <v>203</v>
      </c>
      <c r="M3180" s="220" t="s">
        <v>203</v>
      </c>
      <c r="N3180" s="220" t="s">
        <v>295</v>
      </c>
      <c r="O3180" s="220" t="s">
        <v>177</v>
      </c>
      <c r="P3180" s="224">
        <v>4</v>
      </c>
      <c r="Q3180" s="220" t="s">
        <v>295</v>
      </c>
      <c r="R3180" s="220" t="s">
        <v>295</v>
      </c>
      <c r="S3180" s="221" t="b">
        <v>0</v>
      </c>
      <c r="T3180" s="224">
        <v>0</v>
      </c>
      <c r="V3180" s="222">
        <v>42934</v>
      </c>
      <c r="W3180" s="220" t="s">
        <v>2979</v>
      </c>
      <c r="X3180"/>
      <c r="Z3180" s="220" t="s">
        <v>295</v>
      </c>
      <c r="AC3180" s="220" t="s">
        <v>295</v>
      </c>
      <c r="AE3180" s="220" t="s">
        <v>295</v>
      </c>
      <c r="AF3180" s="220" t="s">
        <v>295</v>
      </c>
      <c r="AG3180" s="220" t="s">
        <v>295</v>
      </c>
      <c r="AH3180" s="167"/>
      <c r="AI3180" s="220" t="s">
        <v>295</v>
      </c>
      <c r="AJ3180" s="151" t="str">
        <f t="shared" si="49"/>
        <v>PD&amp;C</v>
      </c>
      <c r="AK3180" s="151" t="b">
        <f>ISNUMBER(SEARCH("IRT",Table1[[#This Row],[Current_Status]]))</f>
        <v>0</v>
      </c>
      <c r="AL3180" s="152">
        <f>YEAR(Table1[[#This Row],[Project_Initiated]])</f>
        <v>2017</v>
      </c>
      <c r="AM3180" s="87">
        <v>43815</v>
      </c>
      <c r="AN3180" s="87" t="str">
        <f>IF(AND(Table1[[#This Row],[Completed Date]]&gt;="07/01/2019"+0,Table1[[#This Row],[Completed Date]]&lt;="6/30/2020"+0),"FY 19-20",IF(AND(Table1[[#This Row],[Completed Date]]&gt;="07/01/2018"+0,Table1[[#This Row],[Completed Date]]&lt;="6/30/2019"+0),"FY 18-19",""))</f>
        <v/>
      </c>
      <c r="AO3180" s="152" t="str">
        <f>IFERROR(FIND("R",Table1[[#This Row],[FS_Priority]]),"")</f>
        <v/>
      </c>
    </row>
    <row r="3181" spans="1:41" x14ac:dyDescent="0.25">
      <c r="A3181" s="220" t="s">
        <v>45</v>
      </c>
      <c r="B3181" s="220" t="s">
        <v>45</v>
      </c>
      <c r="C3181" s="220" t="s">
        <v>295</v>
      </c>
      <c r="D3181" s="221" t="b">
        <v>0</v>
      </c>
      <c r="E3181" s="220" t="s">
        <v>4804</v>
      </c>
      <c r="F3181" s="220" t="s">
        <v>46</v>
      </c>
      <c r="G3181" s="220" t="s">
        <v>3830</v>
      </c>
      <c r="H3181" s="220" t="s">
        <v>295</v>
      </c>
      <c r="I3181" s="220" t="s">
        <v>295</v>
      </c>
      <c r="J3181" s="220" t="s">
        <v>3835</v>
      </c>
      <c r="K3181" s="220" t="s">
        <v>3793</v>
      </c>
      <c r="L3181" s="220" t="s">
        <v>332</v>
      </c>
      <c r="M3181" s="220" t="s">
        <v>3828</v>
      </c>
      <c r="N3181" s="220" t="s">
        <v>295</v>
      </c>
      <c r="O3181" s="220" t="s">
        <v>352</v>
      </c>
      <c r="P3181" s="224">
        <v>29</v>
      </c>
      <c r="Q3181" s="220" t="s">
        <v>295</v>
      </c>
      <c r="R3181" s="220" t="s">
        <v>295</v>
      </c>
      <c r="S3181" s="221" t="b">
        <v>0</v>
      </c>
      <c r="T3181" s="224">
        <v>50000</v>
      </c>
      <c r="V3181" s="222">
        <v>42962</v>
      </c>
      <c r="W3181" s="220" t="s">
        <v>38</v>
      </c>
      <c r="X3181" s="223">
        <v>43800</v>
      </c>
      <c r="Y3181" s="223">
        <v>43831</v>
      </c>
      <c r="Z3181" s="220" t="s">
        <v>295</v>
      </c>
      <c r="AC3181" s="220" t="s">
        <v>295</v>
      </c>
      <c r="AE3181" s="220" t="s">
        <v>295</v>
      </c>
      <c r="AF3181" s="220" t="s">
        <v>295</v>
      </c>
      <c r="AG3181" s="220" t="s">
        <v>295</v>
      </c>
      <c r="AH3181" s="167"/>
      <c r="AI3181" s="220" t="s">
        <v>295</v>
      </c>
      <c r="AJ3181" s="151" t="str">
        <f t="shared" si="49"/>
        <v>PD&amp;C</v>
      </c>
      <c r="AK3181" s="151" t="b">
        <f>ISNUMBER(SEARCH("IRT",Table1[[#This Row],[Current_Status]]))</f>
        <v>0</v>
      </c>
      <c r="AL3181" s="152">
        <f>YEAR(Table1[[#This Row],[Project_Initiated]])</f>
        <v>2017</v>
      </c>
      <c r="AM3181" s="87">
        <v>43815</v>
      </c>
      <c r="AN3181" s="87" t="str">
        <f>IF(AND(Table1[[#This Row],[Completed Date]]&gt;="07/01/2019"+0,Table1[[#This Row],[Completed Date]]&lt;="6/30/2020"+0),"FY 19-20",IF(AND(Table1[[#This Row],[Completed Date]]&gt;="07/01/2018"+0,Table1[[#This Row],[Completed Date]]&lt;="6/30/2019"+0),"FY 18-19",""))</f>
        <v/>
      </c>
      <c r="AO3181" s="152" t="str">
        <f>IFERROR(FIND("R",Table1[[#This Row],[FS_Priority]]),"")</f>
        <v/>
      </c>
    </row>
    <row r="3182" spans="1:41" x14ac:dyDescent="0.25">
      <c r="A3182" s="220" t="s">
        <v>94</v>
      </c>
      <c r="B3182" s="220" t="s">
        <v>94</v>
      </c>
      <c r="C3182" s="220" t="s">
        <v>295</v>
      </c>
      <c r="D3182" s="221" t="b">
        <v>0</v>
      </c>
      <c r="E3182" s="220" t="s">
        <v>4788</v>
      </c>
      <c r="F3182" s="220" t="s">
        <v>3695</v>
      </c>
      <c r="G3182" s="220" t="s">
        <v>3923</v>
      </c>
      <c r="H3182" s="220" t="s">
        <v>295</v>
      </c>
      <c r="I3182" s="220" t="s">
        <v>295</v>
      </c>
      <c r="J3182" s="220" t="s">
        <v>74</v>
      </c>
      <c r="K3182" s="220" t="s">
        <v>84</v>
      </c>
      <c r="L3182" s="220" t="s">
        <v>33</v>
      </c>
      <c r="M3182" s="220" t="s">
        <v>3925</v>
      </c>
      <c r="N3182" s="220" t="s">
        <v>295</v>
      </c>
      <c r="O3182" s="220" t="s">
        <v>4872</v>
      </c>
      <c r="P3182" s="224">
        <v>17</v>
      </c>
      <c r="Q3182" s="220" t="s">
        <v>295</v>
      </c>
      <c r="R3182" s="220" t="s">
        <v>295</v>
      </c>
      <c r="S3182" s="221" t="b">
        <v>0</v>
      </c>
      <c r="T3182" s="224">
        <v>42000</v>
      </c>
      <c r="V3182" s="222">
        <v>43055</v>
      </c>
      <c r="W3182" s="220" t="s">
        <v>32</v>
      </c>
      <c r="X3182" s="223">
        <v>43831</v>
      </c>
      <c r="Y3182" s="223">
        <v>43891</v>
      </c>
      <c r="Z3182" s="220" t="s">
        <v>295</v>
      </c>
      <c r="AC3182" s="220" t="s">
        <v>295</v>
      </c>
      <c r="AE3182" s="220" t="s">
        <v>295</v>
      </c>
      <c r="AF3182" s="220" t="s">
        <v>295</v>
      </c>
      <c r="AG3182" s="220" t="s">
        <v>295</v>
      </c>
      <c r="AH3182" s="167"/>
      <c r="AI3182" s="220" t="s">
        <v>295</v>
      </c>
      <c r="AJ3182" s="151" t="str">
        <f t="shared" si="49"/>
        <v>PD&amp;C</v>
      </c>
      <c r="AK3182" s="151" t="b">
        <f>ISNUMBER(SEARCH("IRT",Table1[[#This Row],[Current_Status]]))</f>
        <v>0</v>
      </c>
      <c r="AL3182" s="152">
        <f>YEAR(Table1[[#This Row],[Project_Initiated]])</f>
        <v>2017</v>
      </c>
      <c r="AM3182" s="87">
        <v>43815</v>
      </c>
      <c r="AN3182" s="87" t="str">
        <f>IF(AND(Table1[[#This Row],[Completed Date]]&gt;="07/01/2019"+0,Table1[[#This Row],[Completed Date]]&lt;="6/30/2020"+0),"FY 19-20",IF(AND(Table1[[#This Row],[Completed Date]]&gt;="07/01/2018"+0,Table1[[#This Row],[Completed Date]]&lt;="6/30/2019"+0),"FY 18-19",""))</f>
        <v/>
      </c>
      <c r="AO3182" s="152" t="str">
        <f>IFERROR(FIND("R",Table1[[#This Row],[FS_Priority]]),"")</f>
        <v/>
      </c>
    </row>
    <row r="3183" spans="1:41" x14ac:dyDescent="0.25">
      <c r="A3183" s="220" t="s">
        <v>63</v>
      </c>
      <c r="B3183" s="220" t="s">
        <v>63</v>
      </c>
      <c r="C3183" s="220" t="s">
        <v>295</v>
      </c>
      <c r="D3183" s="221" t="b">
        <v>0</v>
      </c>
      <c r="E3183" s="220" t="s">
        <v>4804</v>
      </c>
      <c r="F3183" s="220" t="s">
        <v>64</v>
      </c>
      <c r="G3183" s="220" t="s">
        <v>3846</v>
      </c>
      <c r="H3183" s="220" t="s">
        <v>349</v>
      </c>
      <c r="I3183" s="220" t="s">
        <v>295</v>
      </c>
      <c r="J3183" s="220" t="s">
        <v>2955</v>
      </c>
      <c r="K3183" s="220" t="s">
        <v>3793</v>
      </c>
      <c r="L3183" s="220" t="s">
        <v>332</v>
      </c>
      <c r="M3183" s="220" t="s">
        <v>3799</v>
      </c>
      <c r="N3183" s="220" t="s">
        <v>295</v>
      </c>
      <c r="O3183" s="220" t="s">
        <v>3822</v>
      </c>
      <c r="P3183" s="224">
        <v>5</v>
      </c>
      <c r="Q3183" s="220" t="s">
        <v>295</v>
      </c>
      <c r="R3183" s="220" t="s">
        <v>295</v>
      </c>
      <c r="S3183" s="221" t="b">
        <v>0</v>
      </c>
      <c r="T3183" s="224">
        <v>0</v>
      </c>
      <c r="V3183" s="222">
        <v>43007</v>
      </c>
      <c r="W3183" s="220" t="s">
        <v>2955</v>
      </c>
      <c r="X3183"/>
      <c r="Z3183" s="220" t="s">
        <v>295</v>
      </c>
      <c r="AC3183" s="220" t="s">
        <v>295</v>
      </c>
      <c r="AE3183" s="220" t="s">
        <v>295</v>
      </c>
      <c r="AF3183" s="220" t="s">
        <v>295</v>
      </c>
      <c r="AG3183" s="220" t="s">
        <v>295</v>
      </c>
      <c r="AH3183"/>
      <c r="AI3183" s="220" t="s">
        <v>295</v>
      </c>
      <c r="AJ3183" s="151" t="str">
        <f t="shared" si="49"/>
        <v>PD&amp;C</v>
      </c>
      <c r="AK3183" s="151" t="b">
        <f>ISNUMBER(SEARCH("IRT",Table1[[#This Row],[Current_Status]]))</f>
        <v>0</v>
      </c>
      <c r="AL3183" s="152">
        <f>YEAR(Table1[[#This Row],[Project_Initiated]])</f>
        <v>2017</v>
      </c>
      <c r="AM3183" s="87">
        <v>43815</v>
      </c>
      <c r="AN3183" s="87" t="str">
        <f>IF(AND(Table1[[#This Row],[Completed Date]]&gt;="07/01/2019"+0,Table1[[#This Row],[Completed Date]]&lt;="6/30/2020"+0),"FY 19-20",IF(AND(Table1[[#This Row],[Completed Date]]&gt;="07/01/2018"+0,Table1[[#This Row],[Completed Date]]&lt;="6/30/2019"+0),"FY 18-19",""))</f>
        <v/>
      </c>
      <c r="AO3183" s="152" t="str">
        <f>IFERROR(FIND("R",Table1[[#This Row],[FS_Priority]]),"")</f>
        <v/>
      </c>
    </row>
    <row r="3184" spans="1:41" x14ac:dyDescent="0.25">
      <c r="A3184" s="220" t="s">
        <v>160</v>
      </c>
      <c r="B3184" s="220" t="s">
        <v>160</v>
      </c>
      <c r="C3184" s="220" t="s">
        <v>295</v>
      </c>
      <c r="D3184" s="221" t="b">
        <v>0</v>
      </c>
      <c r="E3184" s="220" t="s">
        <v>151</v>
      </c>
      <c r="F3184" s="220" t="s">
        <v>161</v>
      </c>
      <c r="G3184" s="220" t="s">
        <v>4135</v>
      </c>
      <c r="H3184" s="220" t="s">
        <v>295</v>
      </c>
      <c r="I3184" s="220" t="s">
        <v>295</v>
      </c>
      <c r="J3184" s="220" t="s">
        <v>3831</v>
      </c>
      <c r="K3184" s="220" t="s">
        <v>4035</v>
      </c>
      <c r="L3184" s="220" t="s">
        <v>153</v>
      </c>
      <c r="M3184" s="220" t="s">
        <v>4136</v>
      </c>
      <c r="N3184" s="220" t="s">
        <v>295</v>
      </c>
      <c r="O3184" s="220" t="s">
        <v>177</v>
      </c>
      <c r="P3184" s="224">
        <v>2</v>
      </c>
      <c r="Q3184" s="220" t="s">
        <v>295</v>
      </c>
      <c r="R3184" s="220" t="s">
        <v>295</v>
      </c>
      <c r="S3184" s="221" t="b">
        <v>0</v>
      </c>
      <c r="T3184" s="224">
        <v>1575000</v>
      </c>
      <c r="V3184" s="222">
        <v>43108</v>
      </c>
      <c r="W3184" s="220" t="s">
        <v>74</v>
      </c>
      <c r="X3184" s="223">
        <v>43922</v>
      </c>
      <c r="Y3184" s="223">
        <v>43922</v>
      </c>
      <c r="Z3184" s="220" t="s">
        <v>295</v>
      </c>
      <c r="AC3184" s="220" t="s">
        <v>295</v>
      </c>
      <c r="AD3184" s="167"/>
      <c r="AE3184" s="220" t="s">
        <v>295</v>
      </c>
      <c r="AF3184" s="220" t="s">
        <v>295</v>
      </c>
      <c r="AG3184" s="220" t="s">
        <v>295</v>
      </c>
      <c r="AH3184" s="167"/>
      <c r="AI3184" s="220" t="s">
        <v>295</v>
      </c>
      <c r="AJ3184" s="151" t="str">
        <f t="shared" si="49"/>
        <v>PD&amp;C</v>
      </c>
      <c r="AK3184" s="151" t="b">
        <f>ISNUMBER(SEARCH("IRT",Table1[[#This Row],[Current_Status]]))</f>
        <v>0</v>
      </c>
      <c r="AL3184" s="152">
        <f>YEAR(Table1[[#This Row],[Project_Initiated]])</f>
        <v>2018</v>
      </c>
      <c r="AM3184" s="87">
        <v>43815</v>
      </c>
      <c r="AN3184" s="87" t="str">
        <f>IF(AND(Table1[[#This Row],[Completed Date]]&gt;="07/01/2019"+0,Table1[[#This Row],[Completed Date]]&lt;="6/30/2020"+0),"FY 19-20",IF(AND(Table1[[#This Row],[Completed Date]]&gt;="07/01/2018"+0,Table1[[#This Row],[Completed Date]]&lt;="6/30/2019"+0),"FY 18-19",""))</f>
        <v/>
      </c>
      <c r="AO3184" s="152" t="str">
        <f>IFERROR(FIND("R",Table1[[#This Row],[FS_Priority]]),"")</f>
        <v/>
      </c>
    </row>
    <row r="3185" spans="1:41" x14ac:dyDescent="0.25">
      <c r="A3185" s="220" t="s">
        <v>65</v>
      </c>
      <c r="B3185" s="220" t="s">
        <v>65</v>
      </c>
      <c r="C3185" s="220" t="s">
        <v>295</v>
      </c>
      <c r="D3185" s="221" t="b">
        <v>0</v>
      </c>
      <c r="E3185" s="220" t="s">
        <v>4804</v>
      </c>
      <c r="F3185" s="220" t="s">
        <v>66</v>
      </c>
      <c r="G3185" s="220" t="s">
        <v>67</v>
      </c>
      <c r="H3185" s="220" t="s">
        <v>295</v>
      </c>
      <c r="I3185" s="220" t="s">
        <v>295</v>
      </c>
      <c r="J3185" s="220" t="s">
        <v>3847</v>
      </c>
      <c r="K3185" s="220" t="s">
        <v>3793</v>
      </c>
      <c r="L3185" s="220" t="s">
        <v>332</v>
      </c>
      <c r="M3185" s="220" t="s">
        <v>3832</v>
      </c>
      <c r="N3185" s="220" t="s">
        <v>295</v>
      </c>
      <c r="O3185" s="220" t="s">
        <v>3848</v>
      </c>
      <c r="P3185" s="224">
        <v>7</v>
      </c>
      <c r="Q3185" s="220" t="s">
        <v>295</v>
      </c>
      <c r="R3185" s="220" t="s">
        <v>295</v>
      </c>
      <c r="S3185" s="221" t="b">
        <v>0</v>
      </c>
      <c r="T3185" s="224">
        <v>115000</v>
      </c>
      <c r="V3185" s="222">
        <v>43052</v>
      </c>
      <c r="W3185" s="220" t="s">
        <v>68</v>
      </c>
      <c r="X3185"/>
      <c r="Z3185" s="220" t="s">
        <v>295</v>
      </c>
      <c r="AC3185" s="220" t="s">
        <v>295</v>
      </c>
      <c r="AE3185" s="220" t="s">
        <v>295</v>
      </c>
      <c r="AF3185" s="220" t="s">
        <v>295</v>
      </c>
      <c r="AG3185" s="220" t="s">
        <v>295</v>
      </c>
      <c r="AH3185"/>
      <c r="AI3185" s="220" t="s">
        <v>295</v>
      </c>
      <c r="AJ3185" s="151" t="str">
        <f t="shared" si="49"/>
        <v>PD&amp;C</v>
      </c>
      <c r="AK3185" s="151" t="b">
        <f>ISNUMBER(SEARCH("IRT",Table1[[#This Row],[Current_Status]]))</f>
        <v>0</v>
      </c>
      <c r="AL3185" s="152">
        <f>YEAR(Table1[[#This Row],[Project_Initiated]])</f>
        <v>2017</v>
      </c>
      <c r="AM3185" s="87">
        <v>43815</v>
      </c>
      <c r="AN3185" s="87" t="str">
        <f>IF(AND(Table1[[#This Row],[Completed Date]]&gt;="07/01/2019"+0,Table1[[#This Row],[Completed Date]]&lt;="6/30/2020"+0),"FY 19-20",IF(AND(Table1[[#This Row],[Completed Date]]&gt;="07/01/2018"+0,Table1[[#This Row],[Completed Date]]&lt;="6/30/2019"+0),"FY 18-19",""))</f>
        <v/>
      </c>
      <c r="AO3185" s="152" t="str">
        <f>IFERROR(FIND("R",Table1[[#This Row],[FS_Priority]]),"")</f>
        <v/>
      </c>
    </row>
    <row r="3186" spans="1:41" x14ac:dyDescent="0.25">
      <c r="A3186" s="220" t="s">
        <v>97</v>
      </c>
      <c r="B3186" s="220" t="s">
        <v>97</v>
      </c>
      <c r="C3186" s="220" t="s">
        <v>295</v>
      </c>
      <c r="D3186" s="221" t="b">
        <v>0</v>
      </c>
      <c r="E3186" s="220" t="s">
        <v>4788</v>
      </c>
      <c r="F3186" s="220" t="s">
        <v>98</v>
      </c>
      <c r="G3186" s="220" t="s">
        <v>3928</v>
      </c>
      <c r="H3186" s="220" t="s">
        <v>295</v>
      </c>
      <c r="I3186" s="220" t="s">
        <v>295</v>
      </c>
      <c r="J3186" s="220" t="s">
        <v>149</v>
      </c>
      <c r="K3186" s="220" t="s">
        <v>84</v>
      </c>
      <c r="L3186" s="220" t="s">
        <v>33</v>
      </c>
      <c r="M3186" s="220" t="s">
        <v>99</v>
      </c>
      <c r="N3186" s="220" t="s">
        <v>295</v>
      </c>
      <c r="O3186" s="220" t="s">
        <v>3829</v>
      </c>
      <c r="P3186" s="224">
        <v>21</v>
      </c>
      <c r="Q3186" s="220" t="s">
        <v>295</v>
      </c>
      <c r="R3186" s="220" t="s">
        <v>295</v>
      </c>
      <c r="S3186" s="221" t="b">
        <v>0</v>
      </c>
      <c r="T3186" s="224">
        <v>0</v>
      </c>
      <c r="V3186" s="222">
        <v>43072</v>
      </c>
      <c r="W3186" s="220" t="s">
        <v>149</v>
      </c>
      <c r="X3186"/>
      <c r="Z3186" s="220" t="s">
        <v>295</v>
      </c>
      <c r="AC3186" s="220" t="s">
        <v>295</v>
      </c>
      <c r="AE3186" s="220" t="s">
        <v>295</v>
      </c>
      <c r="AF3186" s="220" t="s">
        <v>295</v>
      </c>
      <c r="AG3186" s="220" t="s">
        <v>295</v>
      </c>
      <c r="AH3186" s="167"/>
      <c r="AI3186" s="220" t="s">
        <v>295</v>
      </c>
      <c r="AJ3186" s="151" t="str">
        <f t="shared" si="49"/>
        <v>PD&amp;C</v>
      </c>
      <c r="AK3186" s="151" t="b">
        <f>ISNUMBER(SEARCH("IRT",Table1[[#This Row],[Current_Status]]))</f>
        <v>0</v>
      </c>
      <c r="AL3186" s="152">
        <f>YEAR(Table1[[#This Row],[Project_Initiated]])</f>
        <v>2017</v>
      </c>
      <c r="AM3186" s="87">
        <v>43815</v>
      </c>
      <c r="AN3186" s="87" t="str">
        <f>IF(AND(Table1[[#This Row],[Completed Date]]&gt;="07/01/2019"+0,Table1[[#This Row],[Completed Date]]&lt;="6/30/2020"+0),"FY 19-20",IF(AND(Table1[[#This Row],[Completed Date]]&gt;="07/01/2018"+0,Table1[[#This Row],[Completed Date]]&lt;="6/30/2019"+0),"FY 18-19",""))</f>
        <v/>
      </c>
      <c r="AO3186" s="152" t="str">
        <f>IFERROR(FIND("R",Table1[[#This Row],[FS_Priority]]),"")</f>
        <v/>
      </c>
    </row>
    <row r="3187" spans="1:41" x14ac:dyDescent="0.25">
      <c r="A3187" s="220" t="s">
        <v>70</v>
      </c>
      <c r="B3187" s="220" t="s">
        <v>70</v>
      </c>
      <c r="C3187" s="220" t="s">
        <v>295</v>
      </c>
      <c r="D3187" s="221" t="b">
        <v>0</v>
      </c>
      <c r="E3187" s="220" t="s">
        <v>4804</v>
      </c>
      <c r="F3187" s="220" t="s">
        <v>71</v>
      </c>
      <c r="G3187" s="220" t="s">
        <v>3850</v>
      </c>
      <c r="H3187" s="220" t="s">
        <v>348</v>
      </c>
      <c r="I3187" s="220" t="s">
        <v>295</v>
      </c>
      <c r="J3187" s="220" t="s">
        <v>3835</v>
      </c>
      <c r="K3187" s="220" t="s">
        <v>3793</v>
      </c>
      <c r="L3187" s="220" t="s">
        <v>332</v>
      </c>
      <c r="M3187" s="220" t="s">
        <v>3799</v>
      </c>
      <c r="N3187" s="220" t="s">
        <v>295</v>
      </c>
      <c r="O3187" s="220" t="s">
        <v>4443</v>
      </c>
      <c r="P3187" s="224">
        <v>9</v>
      </c>
      <c r="Q3187" s="220" t="s">
        <v>295</v>
      </c>
      <c r="R3187" s="220" t="s">
        <v>295</v>
      </c>
      <c r="S3187" s="221" t="b">
        <v>0</v>
      </c>
      <c r="T3187" s="224">
        <v>1120000</v>
      </c>
      <c r="V3187" s="222">
        <v>43060</v>
      </c>
      <c r="W3187" s="220" t="s">
        <v>38</v>
      </c>
      <c r="X3187" s="223">
        <v>43466</v>
      </c>
      <c r="Y3187" s="223">
        <v>44044</v>
      </c>
      <c r="Z3187" s="220" t="s">
        <v>295</v>
      </c>
      <c r="AC3187" s="220" t="s">
        <v>295</v>
      </c>
      <c r="AD3187" s="167"/>
      <c r="AE3187" s="220" t="s">
        <v>295</v>
      </c>
      <c r="AF3187" s="220" t="s">
        <v>295</v>
      </c>
      <c r="AG3187" s="220" t="s">
        <v>295</v>
      </c>
      <c r="AH3187" s="167"/>
      <c r="AI3187" s="220" t="s">
        <v>295</v>
      </c>
      <c r="AJ3187" s="151" t="str">
        <f t="shared" si="49"/>
        <v>PD&amp;C</v>
      </c>
      <c r="AK3187" s="151" t="b">
        <f>ISNUMBER(SEARCH("IRT",Table1[[#This Row],[Current_Status]]))</f>
        <v>0</v>
      </c>
      <c r="AL3187" s="152">
        <f>YEAR(Table1[[#This Row],[Project_Initiated]])</f>
        <v>2017</v>
      </c>
      <c r="AM3187" s="87">
        <v>43815</v>
      </c>
      <c r="AN3187" s="87" t="str">
        <f>IF(AND(Table1[[#This Row],[Completed Date]]&gt;="07/01/2019"+0,Table1[[#This Row],[Completed Date]]&lt;="6/30/2020"+0),"FY 19-20",IF(AND(Table1[[#This Row],[Completed Date]]&gt;="07/01/2018"+0,Table1[[#This Row],[Completed Date]]&lt;="6/30/2019"+0),"FY 18-19",""))</f>
        <v/>
      </c>
      <c r="AO3187" s="152" t="str">
        <f>IFERROR(FIND("R",Table1[[#This Row],[FS_Priority]]),"")</f>
        <v/>
      </c>
    </row>
    <row r="3188" spans="1:41" x14ac:dyDescent="0.25">
      <c r="A3188" s="220" t="s">
        <v>95</v>
      </c>
      <c r="B3188" s="220" t="s">
        <v>95</v>
      </c>
      <c r="C3188" s="220" t="s">
        <v>295</v>
      </c>
      <c r="D3188" s="221" t="b">
        <v>0</v>
      </c>
      <c r="E3188" s="220" t="s">
        <v>4788</v>
      </c>
      <c r="F3188" s="220" t="s">
        <v>3006</v>
      </c>
      <c r="G3188" s="220" t="s">
        <v>3926</v>
      </c>
      <c r="H3188" s="220" t="s">
        <v>376</v>
      </c>
      <c r="I3188" s="220" t="s">
        <v>295</v>
      </c>
      <c r="J3188" s="220" t="s">
        <v>72</v>
      </c>
      <c r="K3188" s="220" t="s">
        <v>84</v>
      </c>
      <c r="L3188" s="220" t="s">
        <v>33</v>
      </c>
      <c r="M3188" s="220" t="s">
        <v>269</v>
      </c>
      <c r="N3188" s="220" t="s">
        <v>295</v>
      </c>
      <c r="O3188" s="220" t="s">
        <v>4872</v>
      </c>
      <c r="P3188" s="224">
        <v>19</v>
      </c>
      <c r="Q3188" s="220" t="s">
        <v>295</v>
      </c>
      <c r="R3188" s="220" t="s">
        <v>295</v>
      </c>
      <c r="S3188" s="221" t="b">
        <v>0</v>
      </c>
      <c r="T3188" s="224">
        <v>1285623.1100000001</v>
      </c>
      <c r="V3188" s="222">
        <v>43072</v>
      </c>
      <c r="W3188" s="220" t="s">
        <v>4503</v>
      </c>
      <c r="X3188" s="223">
        <v>43891</v>
      </c>
      <c r="Y3188" s="223">
        <v>44136</v>
      </c>
      <c r="Z3188" s="220" t="s">
        <v>295</v>
      </c>
      <c r="AC3188" s="220" t="s">
        <v>295</v>
      </c>
      <c r="AE3188" s="220" t="s">
        <v>295</v>
      </c>
      <c r="AF3188" s="220" t="s">
        <v>295</v>
      </c>
      <c r="AG3188" s="220" t="s">
        <v>295</v>
      </c>
      <c r="AH3188" s="167"/>
      <c r="AI3188" s="220" t="s">
        <v>295</v>
      </c>
      <c r="AJ3188" s="151" t="str">
        <f t="shared" si="49"/>
        <v>PD&amp;C</v>
      </c>
      <c r="AK3188" s="151" t="b">
        <f>ISNUMBER(SEARCH("IRT",Table1[[#This Row],[Current_Status]]))</f>
        <v>0</v>
      </c>
      <c r="AL3188" s="152">
        <f>YEAR(Table1[[#This Row],[Project_Initiated]])</f>
        <v>2017</v>
      </c>
      <c r="AM3188" s="87">
        <v>43815</v>
      </c>
      <c r="AN3188" s="87" t="str">
        <f>IF(AND(Table1[[#This Row],[Completed Date]]&gt;="07/01/2019"+0,Table1[[#This Row],[Completed Date]]&lt;="6/30/2020"+0),"FY 19-20",IF(AND(Table1[[#This Row],[Completed Date]]&gt;="07/01/2018"+0,Table1[[#This Row],[Completed Date]]&lt;="6/30/2019"+0),"FY 18-19",""))</f>
        <v/>
      </c>
      <c r="AO3188" s="152" t="str">
        <f>IFERROR(FIND("R",Table1[[#This Row],[FS_Priority]]),"")</f>
        <v/>
      </c>
    </row>
    <row r="3189" spans="1:41" x14ac:dyDescent="0.25">
      <c r="A3189" s="220" t="s">
        <v>24</v>
      </c>
      <c r="B3189" s="220" t="s">
        <v>24</v>
      </c>
      <c r="C3189" s="220" t="s">
        <v>295</v>
      </c>
      <c r="D3189" s="221" t="b">
        <v>0</v>
      </c>
      <c r="E3189" s="220" t="s">
        <v>21</v>
      </c>
      <c r="F3189" s="220" t="s">
        <v>2855</v>
      </c>
      <c r="G3189" s="220" t="s">
        <v>3784</v>
      </c>
      <c r="H3189" s="220" t="s">
        <v>330</v>
      </c>
      <c r="I3189" s="220" t="s">
        <v>295</v>
      </c>
      <c r="J3189" s="220" t="s">
        <v>149</v>
      </c>
      <c r="K3189" s="220" t="s">
        <v>3774</v>
      </c>
      <c r="L3189" s="220" t="s">
        <v>4821</v>
      </c>
      <c r="M3189" s="220" t="s">
        <v>3786</v>
      </c>
      <c r="N3189" s="220" t="s">
        <v>295</v>
      </c>
      <c r="O3189" s="220" t="s">
        <v>169</v>
      </c>
      <c r="P3189" s="224">
        <v>2</v>
      </c>
      <c r="Q3189" s="220" t="s">
        <v>295</v>
      </c>
      <c r="R3189" s="220" t="s">
        <v>295</v>
      </c>
      <c r="S3189" s="221" t="b">
        <v>0</v>
      </c>
      <c r="T3189" s="224">
        <v>0</v>
      </c>
      <c r="V3189" s="222">
        <v>43335</v>
      </c>
      <c r="W3189" s="220" t="s">
        <v>5030</v>
      </c>
      <c r="X3189"/>
      <c r="Z3189" s="220" t="s">
        <v>295</v>
      </c>
      <c r="AC3189" s="220" t="s">
        <v>295</v>
      </c>
      <c r="AE3189" s="220" t="s">
        <v>295</v>
      </c>
      <c r="AF3189" s="220" t="s">
        <v>295</v>
      </c>
      <c r="AG3189" s="220" t="s">
        <v>295</v>
      </c>
      <c r="AH3189" s="167"/>
      <c r="AI3189" s="220" t="s">
        <v>295</v>
      </c>
      <c r="AJ3189" s="151" t="str">
        <f t="shared" si="49"/>
        <v>PD&amp;C</v>
      </c>
      <c r="AK3189" s="151" t="b">
        <f>ISNUMBER(SEARCH("IRT",Table1[[#This Row],[Current_Status]]))</f>
        <v>0</v>
      </c>
      <c r="AL3189" s="152">
        <f>YEAR(Table1[[#This Row],[Project_Initiated]])</f>
        <v>2018</v>
      </c>
      <c r="AM3189" s="87">
        <v>43815</v>
      </c>
      <c r="AN3189" s="87" t="str">
        <f>IF(AND(Table1[[#This Row],[Completed Date]]&gt;="07/01/2019"+0,Table1[[#This Row],[Completed Date]]&lt;="6/30/2020"+0),"FY 19-20",IF(AND(Table1[[#This Row],[Completed Date]]&gt;="07/01/2018"+0,Table1[[#This Row],[Completed Date]]&lt;="6/30/2019"+0),"FY 18-19",""))</f>
        <v/>
      </c>
      <c r="AO3189" s="152" t="str">
        <f>IFERROR(FIND("R",Table1[[#This Row],[FS_Priority]]),"")</f>
        <v/>
      </c>
    </row>
    <row r="3190" spans="1:41" x14ac:dyDescent="0.25">
      <c r="A3190" s="220" t="s">
        <v>193</v>
      </c>
      <c r="B3190" s="220" t="s">
        <v>193</v>
      </c>
      <c r="C3190" s="220" t="s">
        <v>295</v>
      </c>
      <c r="D3190" s="221" t="b">
        <v>0</v>
      </c>
      <c r="E3190" s="220" t="s">
        <v>192</v>
      </c>
      <c r="F3190" s="220" t="s">
        <v>194</v>
      </c>
      <c r="G3190" s="220" t="s">
        <v>195</v>
      </c>
      <c r="H3190" s="220" t="s">
        <v>357</v>
      </c>
      <c r="I3190" s="220" t="s">
        <v>295</v>
      </c>
      <c r="J3190" s="220" t="s">
        <v>149</v>
      </c>
      <c r="K3190" s="220" t="s">
        <v>4177</v>
      </c>
      <c r="L3190" s="220" t="s">
        <v>2976</v>
      </c>
      <c r="M3190" s="220" t="s">
        <v>4179</v>
      </c>
      <c r="N3190" s="220" t="s">
        <v>295</v>
      </c>
      <c r="O3190" s="220" t="s">
        <v>88</v>
      </c>
      <c r="P3190" s="224">
        <v>3</v>
      </c>
      <c r="Q3190" s="220" t="s">
        <v>295</v>
      </c>
      <c r="R3190" s="220" t="s">
        <v>295</v>
      </c>
      <c r="S3190" s="221" t="b">
        <v>0</v>
      </c>
      <c r="T3190" s="224">
        <v>0</v>
      </c>
      <c r="V3190" s="222">
        <v>43185</v>
      </c>
      <c r="W3190" s="220" t="s">
        <v>4518</v>
      </c>
      <c r="X3190"/>
      <c r="Z3190" s="220" t="s">
        <v>295</v>
      </c>
      <c r="AC3190" s="220" t="s">
        <v>295</v>
      </c>
      <c r="AE3190" s="220" t="s">
        <v>295</v>
      </c>
      <c r="AF3190" s="220" t="s">
        <v>295</v>
      </c>
      <c r="AG3190" s="220" t="s">
        <v>295</v>
      </c>
      <c r="AH3190" s="167"/>
      <c r="AI3190" s="220" t="s">
        <v>295</v>
      </c>
      <c r="AJ3190" s="151" t="str">
        <f t="shared" si="49"/>
        <v>PD&amp;C</v>
      </c>
      <c r="AK3190" s="151" t="b">
        <f>ISNUMBER(SEARCH("IRT",Table1[[#This Row],[Current_Status]]))</f>
        <v>0</v>
      </c>
      <c r="AL3190" s="152">
        <f>YEAR(Table1[[#This Row],[Project_Initiated]])</f>
        <v>2018</v>
      </c>
      <c r="AM3190" s="87">
        <v>43815</v>
      </c>
      <c r="AN3190" s="87" t="str">
        <f>IF(AND(Table1[[#This Row],[Completed Date]]&gt;="07/01/2019"+0,Table1[[#This Row],[Completed Date]]&lt;="6/30/2020"+0),"FY 19-20",IF(AND(Table1[[#This Row],[Completed Date]]&gt;="07/01/2018"+0,Table1[[#This Row],[Completed Date]]&lt;="6/30/2019"+0),"FY 18-19",""))</f>
        <v/>
      </c>
      <c r="AO3190" s="152" t="str">
        <f>IFERROR(FIND("R",Table1[[#This Row],[FS_Priority]]),"")</f>
        <v/>
      </c>
    </row>
    <row r="3191" spans="1:41" x14ac:dyDescent="0.25">
      <c r="A3191" s="220" t="s">
        <v>207</v>
      </c>
      <c r="B3191" s="220" t="s">
        <v>207</v>
      </c>
      <c r="C3191" s="220" t="s">
        <v>295</v>
      </c>
      <c r="D3191" s="221" t="b">
        <v>0</v>
      </c>
      <c r="E3191" s="220" t="s">
        <v>151</v>
      </c>
      <c r="F3191" s="220" t="s">
        <v>208</v>
      </c>
      <c r="G3191" s="220" t="s">
        <v>4217</v>
      </c>
      <c r="H3191" s="220" t="s">
        <v>4444</v>
      </c>
      <c r="I3191" s="220" t="s">
        <v>295</v>
      </c>
      <c r="J3191" s="220" t="s">
        <v>44</v>
      </c>
      <c r="K3191" s="220" t="s">
        <v>4035</v>
      </c>
      <c r="L3191" s="220" t="s">
        <v>153</v>
      </c>
      <c r="M3191" s="220" t="s">
        <v>206</v>
      </c>
      <c r="N3191" s="220" t="s">
        <v>295</v>
      </c>
      <c r="O3191" s="220" t="s">
        <v>177</v>
      </c>
      <c r="P3191" s="224">
        <v>2</v>
      </c>
      <c r="Q3191" s="220" t="s">
        <v>295</v>
      </c>
      <c r="R3191" s="220" t="s">
        <v>295</v>
      </c>
      <c r="S3191" s="221" t="b">
        <v>0</v>
      </c>
      <c r="T3191" s="224">
        <v>24700</v>
      </c>
      <c r="V3191" s="222">
        <v>43157</v>
      </c>
      <c r="W3191" s="220" t="s">
        <v>4987</v>
      </c>
      <c r="X3191"/>
      <c r="Z3191" s="220" t="s">
        <v>295</v>
      </c>
      <c r="AC3191" s="220" t="s">
        <v>295</v>
      </c>
      <c r="AE3191" s="220" t="s">
        <v>295</v>
      </c>
      <c r="AF3191" s="220" t="s">
        <v>295</v>
      </c>
      <c r="AG3191" s="220" t="s">
        <v>295</v>
      </c>
      <c r="AH3191" s="167"/>
      <c r="AI3191" s="220" t="s">
        <v>295</v>
      </c>
      <c r="AJ3191" s="151" t="str">
        <f t="shared" si="49"/>
        <v>PD&amp;C</v>
      </c>
      <c r="AK3191" s="151" t="b">
        <f>ISNUMBER(SEARCH("IRT",Table1[[#This Row],[Current_Status]]))</f>
        <v>0</v>
      </c>
      <c r="AL3191" s="152">
        <f>YEAR(Table1[[#This Row],[Project_Initiated]])</f>
        <v>2018</v>
      </c>
      <c r="AM3191" s="87">
        <v>43815</v>
      </c>
      <c r="AN3191" s="87" t="str">
        <f>IF(AND(Table1[[#This Row],[Completed Date]]&gt;="07/01/2019"+0,Table1[[#This Row],[Completed Date]]&lt;="6/30/2020"+0),"FY 19-20",IF(AND(Table1[[#This Row],[Completed Date]]&gt;="07/01/2018"+0,Table1[[#This Row],[Completed Date]]&lt;="6/30/2019"+0),"FY 18-19",""))</f>
        <v/>
      </c>
      <c r="AO3191" s="152" t="str">
        <f>IFERROR(FIND("R",Table1[[#This Row],[FS_Priority]]),"")</f>
        <v/>
      </c>
    </row>
    <row r="3192" spans="1:41" x14ac:dyDescent="0.25">
      <c r="A3192" s="220" t="s">
        <v>39</v>
      </c>
      <c r="B3192" s="220" t="s">
        <v>39</v>
      </c>
      <c r="C3192" s="220" t="s">
        <v>295</v>
      </c>
      <c r="D3192" s="221" t="b">
        <v>0</v>
      </c>
      <c r="E3192" s="220" t="s">
        <v>4804</v>
      </c>
      <c r="F3192" s="220" t="s">
        <v>40</v>
      </c>
      <c r="G3192" s="220" t="s">
        <v>3823</v>
      </c>
      <c r="H3192" s="220" t="s">
        <v>348</v>
      </c>
      <c r="I3192" s="220" t="s">
        <v>295</v>
      </c>
      <c r="J3192" s="220" t="s">
        <v>3824</v>
      </c>
      <c r="K3192" s="220" t="s">
        <v>3793</v>
      </c>
      <c r="L3192" s="220" t="s">
        <v>332</v>
      </c>
      <c r="M3192" s="220" t="s">
        <v>3799</v>
      </c>
      <c r="N3192" s="220" t="s">
        <v>295</v>
      </c>
      <c r="O3192" s="220" t="s">
        <v>352</v>
      </c>
      <c r="P3192" s="224">
        <v>20</v>
      </c>
      <c r="Q3192" s="220" t="s">
        <v>295</v>
      </c>
      <c r="R3192" s="220" t="s">
        <v>295</v>
      </c>
      <c r="S3192" s="221" t="b">
        <v>0</v>
      </c>
      <c r="T3192" s="224">
        <v>0</v>
      </c>
      <c r="V3192" s="222">
        <v>43178</v>
      </c>
      <c r="W3192" s="220" t="s">
        <v>696</v>
      </c>
      <c r="X3192"/>
      <c r="Z3192" s="220" t="s">
        <v>295</v>
      </c>
      <c r="AC3192" s="220" t="s">
        <v>295</v>
      </c>
      <c r="AD3192" s="167"/>
      <c r="AE3192" s="220" t="s">
        <v>295</v>
      </c>
      <c r="AF3192" s="220" t="s">
        <v>295</v>
      </c>
      <c r="AG3192" s="220" t="s">
        <v>295</v>
      </c>
      <c r="AH3192" s="167"/>
      <c r="AI3192" s="220" t="s">
        <v>295</v>
      </c>
      <c r="AJ3192" s="151" t="str">
        <f t="shared" si="49"/>
        <v>PD&amp;C</v>
      </c>
      <c r="AK3192" s="151" t="b">
        <f>ISNUMBER(SEARCH("IRT",Table1[[#This Row],[Current_Status]]))</f>
        <v>0</v>
      </c>
      <c r="AL3192" s="152">
        <f>YEAR(Table1[[#This Row],[Project_Initiated]])</f>
        <v>2018</v>
      </c>
      <c r="AM3192" s="87">
        <v>43815</v>
      </c>
      <c r="AN3192" s="87" t="str">
        <f>IF(AND(Table1[[#This Row],[Completed Date]]&gt;="07/01/2019"+0,Table1[[#This Row],[Completed Date]]&lt;="6/30/2020"+0),"FY 19-20",IF(AND(Table1[[#This Row],[Completed Date]]&gt;="07/01/2018"+0,Table1[[#This Row],[Completed Date]]&lt;="6/30/2019"+0),"FY 18-19",""))</f>
        <v/>
      </c>
      <c r="AO3192" s="152" t="str">
        <f>IFERROR(FIND("R",Table1[[#This Row],[FS_Priority]]),"")</f>
        <v/>
      </c>
    </row>
    <row r="3193" spans="1:41" x14ac:dyDescent="0.25">
      <c r="A3193" s="220" t="s">
        <v>41</v>
      </c>
      <c r="B3193" s="220" t="s">
        <v>41</v>
      </c>
      <c r="C3193" s="220" t="s">
        <v>295</v>
      </c>
      <c r="D3193" s="221" t="b">
        <v>0</v>
      </c>
      <c r="E3193" s="220" t="s">
        <v>4804</v>
      </c>
      <c r="F3193" s="220" t="s">
        <v>42</v>
      </c>
      <c r="G3193" s="220" t="s">
        <v>3825</v>
      </c>
      <c r="H3193" s="220" t="s">
        <v>349</v>
      </c>
      <c r="I3193" s="220" t="s">
        <v>295</v>
      </c>
      <c r="J3193" s="220" t="s">
        <v>3924</v>
      </c>
      <c r="K3193" s="220" t="s">
        <v>3793</v>
      </c>
      <c r="L3193" s="220" t="s">
        <v>332</v>
      </c>
      <c r="M3193" s="220" t="s">
        <v>3799</v>
      </c>
      <c r="N3193" s="220" t="s">
        <v>295</v>
      </c>
      <c r="O3193" s="220" t="s">
        <v>352</v>
      </c>
      <c r="P3193" s="224">
        <v>21</v>
      </c>
      <c r="Q3193" s="220" t="s">
        <v>295</v>
      </c>
      <c r="R3193" s="220" t="s">
        <v>295</v>
      </c>
      <c r="S3193" s="221" t="b">
        <v>0</v>
      </c>
      <c r="T3193" s="224">
        <v>0</v>
      </c>
      <c r="V3193" s="222">
        <v>43178</v>
      </c>
      <c r="W3193" s="220" t="s">
        <v>74</v>
      </c>
      <c r="X3193"/>
      <c r="Z3193" s="220" t="s">
        <v>295</v>
      </c>
      <c r="AC3193" s="220" t="s">
        <v>295</v>
      </c>
      <c r="AE3193" s="220" t="s">
        <v>295</v>
      </c>
      <c r="AF3193" s="220" t="s">
        <v>295</v>
      </c>
      <c r="AG3193" s="220" t="s">
        <v>295</v>
      </c>
      <c r="AH3193" s="167"/>
      <c r="AI3193" s="220" t="s">
        <v>295</v>
      </c>
      <c r="AJ3193" s="151" t="str">
        <f t="shared" si="49"/>
        <v>PD&amp;C</v>
      </c>
      <c r="AK3193" s="151" t="b">
        <f>ISNUMBER(SEARCH("IRT",Table1[[#This Row],[Current_Status]]))</f>
        <v>0</v>
      </c>
      <c r="AL3193" s="152">
        <f>YEAR(Table1[[#This Row],[Project_Initiated]])</f>
        <v>2018</v>
      </c>
      <c r="AM3193" s="87">
        <v>43815</v>
      </c>
      <c r="AN3193" s="87" t="str">
        <f>IF(AND(Table1[[#This Row],[Completed Date]]&gt;="07/01/2019"+0,Table1[[#This Row],[Completed Date]]&lt;="6/30/2020"+0),"FY 19-20",IF(AND(Table1[[#This Row],[Completed Date]]&gt;="07/01/2018"+0,Table1[[#This Row],[Completed Date]]&lt;="6/30/2019"+0),"FY 18-19",""))</f>
        <v/>
      </c>
      <c r="AO3193" s="152" t="str">
        <f>IFERROR(FIND("R",Table1[[#This Row],[FS_Priority]]),"")</f>
        <v/>
      </c>
    </row>
    <row r="3194" spans="1:41" x14ac:dyDescent="0.25">
      <c r="A3194" s="220" t="s">
        <v>80</v>
      </c>
      <c r="B3194" s="220" t="s">
        <v>80</v>
      </c>
      <c r="C3194" s="220" t="s">
        <v>295</v>
      </c>
      <c r="D3194" s="221" t="b">
        <v>0</v>
      </c>
      <c r="E3194" s="220" t="s">
        <v>76</v>
      </c>
      <c r="F3194" s="220" t="s">
        <v>3005</v>
      </c>
      <c r="G3194" s="220" t="s">
        <v>3904</v>
      </c>
      <c r="H3194" s="220" t="s">
        <v>262</v>
      </c>
      <c r="I3194" s="220" t="s">
        <v>295</v>
      </c>
      <c r="J3194" s="220" t="s">
        <v>3835</v>
      </c>
      <c r="K3194" s="220" t="s">
        <v>3856</v>
      </c>
      <c r="L3194" s="220" t="s">
        <v>77</v>
      </c>
      <c r="M3194" s="220" t="s">
        <v>3903</v>
      </c>
      <c r="N3194" s="220" t="s">
        <v>295</v>
      </c>
      <c r="O3194" s="220" t="s">
        <v>177</v>
      </c>
      <c r="P3194" s="224">
        <v>1</v>
      </c>
      <c r="Q3194" s="220" t="s">
        <v>295</v>
      </c>
      <c r="R3194" s="220" t="s">
        <v>295</v>
      </c>
      <c r="S3194" s="221" t="b">
        <v>0</v>
      </c>
      <c r="T3194" s="224">
        <v>700000</v>
      </c>
      <c r="V3194" s="222">
        <v>43194</v>
      </c>
      <c r="W3194" s="220" t="s">
        <v>4963</v>
      </c>
      <c r="X3194" s="223">
        <v>43770</v>
      </c>
      <c r="Y3194" s="223">
        <v>43862</v>
      </c>
      <c r="Z3194" s="220" t="s">
        <v>295</v>
      </c>
      <c r="AC3194" s="220" t="s">
        <v>295</v>
      </c>
      <c r="AE3194" s="220" t="s">
        <v>295</v>
      </c>
      <c r="AF3194" s="220" t="s">
        <v>295</v>
      </c>
      <c r="AG3194" s="220" t="s">
        <v>295</v>
      </c>
      <c r="AH3194" s="167"/>
      <c r="AI3194" s="220" t="s">
        <v>295</v>
      </c>
      <c r="AJ3194" s="151" t="str">
        <f t="shared" si="49"/>
        <v>PD&amp;C</v>
      </c>
      <c r="AK3194" s="151" t="b">
        <f>ISNUMBER(SEARCH("IRT",Table1[[#This Row],[Current_Status]]))</f>
        <v>0</v>
      </c>
      <c r="AL3194" s="152">
        <f>YEAR(Table1[[#This Row],[Project_Initiated]])</f>
        <v>2018</v>
      </c>
      <c r="AM3194" s="87">
        <v>43815</v>
      </c>
      <c r="AN3194" s="87" t="str">
        <f>IF(AND(Table1[[#This Row],[Completed Date]]&gt;="07/01/2019"+0,Table1[[#This Row],[Completed Date]]&lt;="6/30/2020"+0),"FY 19-20",IF(AND(Table1[[#This Row],[Completed Date]]&gt;="07/01/2018"+0,Table1[[#This Row],[Completed Date]]&lt;="6/30/2019"+0),"FY 18-19",""))</f>
        <v/>
      </c>
      <c r="AO3194" s="152" t="str">
        <f>IFERROR(FIND("R",Table1[[#This Row],[FS_Priority]]),"")</f>
        <v/>
      </c>
    </row>
    <row r="3195" spans="1:41" x14ac:dyDescent="0.25">
      <c r="A3195" s="220" t="s">
        <v>184</v>
      </c>
      <c r="B3195" s="220" t="s">
        <v>184</v>
      </c>
      <c r="C3195" s="220" t="s">
        <v>295</v>
      </c>
      <c r="D3195" s="221" t="b">
        <v>0</v>
      </c>
      <c r="E3195" s="220" t="s">
        <v>267</v>
      </c>
      <c r="F3195" s="220" t="s">
        <v>5248</v>
      </c>
      <c r="G3195" s="220" t="s">
        <v>185</v>
      </c>
      <c r="H3195" s="220" t="s">
        <v>295</v>
      </c>
      <c r="I3195" s="220" t="s">
        <v>295</v>
      </c>
      <c r="J3195" s="220" t="s">
        <v>2894</v>
      </c>
      <c r="K3195" s="220" t="s">
        <v>37</v>
      </c>
      <c r="L3195" s="220" t="s">
        <v>478</v>
      </c>
      <c r="M3195" s="220" t="s">
        <v>4148</v>
      </c>
      <c r="N3195" s="220" t="s">
        <v>295</v>
      </c>
      <c r="O3195" s="220" t="s">
        <v>169</v>
      </c>
      <c r="P3195" s="224">
        <v>19</v>
      </c>
      <c r="Q3195" s="220" t="s">
        <v>295</v>
      </c>
      <c r="R3195" s="220" t="s">
        <v>295</v>
      </c>
      <c r="S3195" s="221" t="b">
        <v>0</v>
      </c>
      <c r="T3195" s="224">
        <v>300000</v>
      </c>
      <c r="V3195" s="222">
        <v>43381</v>
      </c>
      <c r="W3195" s="220" t="s">
        <v>38</v>
      </c>
      <c r="X3195" s="223">
        <v>43647</v>
      </c>
      <c r="Y3195" s="223">
        <v>43889</v>
      </c>
      <c r="Z3195" s="220" t="s">
        <v>295</v>
      </c>
      <c r="AC3195" s="220" t="s">
        <v>295</v>
      </c>
      <c r="AD3195" s="167"/>
      <c r="AE3195" s="220" t="s">
        <v>295</v>
      </c>
      <c r="AF3195" s="220" t="s">
        <v>295</v>
      </c>
      <c r="AG3195" s="220" t="s">
        <v>295</v>
      </c>
      <c r="AH3195" s="167"/>
      <c r="AI3195" s="220" t="s">
        <v>295</v>
      </c>
      <c r="AJ3195" s="151" t="str">
        <f t="shared" si="49"/>
        <v>PD&amp;C</v>
      </c>
      <c r="AK3195" s="151" t="b">
        <f>ISNUMBER(SEARCH("IRT",Table1[[#This Row],[Current_Status]]))</f>
        <v>0</v>
      </c>
      <c r="AL3195" s="152">
        <f>YEAR(Table1[[#This Row],[Project_Initiated]])</f>
        <v>2018</v>
      </c>
      <c r="AM3195" s="87">
        <v>43815</v>
      </c>
      <c r="AN3195" s="87" t="str">
        <f>IF(AND(Table1[[#This Row],[Completed Date]]&gt;="07/01/2019"+0,Table1[[#This Row],[Completed Date]]&lt;="6/30/2020"+0),"FY 19-20",IF(AND(Table1[[#This Row],[Completed Date]]&gt;="07/01/2018"+0,Table1[[#This Row],[Completed Date]]&lt;="6/30/2019"+0),"FY 18-19",""))</f>
        <v/>
      </c>
      <c r="AO3195" s="152" t="str">
        <f>IFERROR(FIND("R",Table1[[#This Row],[FS_Priority]]),"")</f>
        <v/>
      </c>
    </row>
    <row r="3196" spans="1:41" x14ac:dyDescent="0.25">
      <c r="A3196" s="220" t="s">
        <v>100</v>
      </c>
      <c r="B3196" s="220" t="s">
        <v>100</v>
      </c>
      <c r="C3196" s="220" t="s">
        <v>295</v>
      </c>
      <c r="D3196" s="221" t="b">
        <v>0</v>
      </c>
      <c r="E3196" s="220" t="s">
        <v>4788</v>
      </c>
      <c r="F3196" s="220" t="s">
        <v>101</v>
      </c>
      <c r="G3196" s="220" t="s">
        <v>102</v>
      </c>
      <c r="H3196" s="220" t="s">
        <v>295</v>
      </c>
      <c r="I3196" s="220" t="s">
        <v>295</v>
      </c>
      <c r="J3196" s="220" t="s">
        <v>104</v>
      </c>
      <c r="K3196" s="220" t="s">
        <v>84</v>
      </c>
      <c r="L3196" s="220" t="s">
        <v>33</v>
      </c>
      <c r="M3196" s="220" t="s">
        <v>103</v>
      </c>
      <c r="N3196" s="220" t="s">
        <v>295</v>
      </c>
      <c r="O3196" s="220" t="s">
        <v>4872</v>
      </c>
      <c r="P3196" s="224">
        <v>22</v>
      </c>
      <c r="Q3196" s="220" t="s">
        <v>295</v>
      </c>
      <c r="R3196" s="220" t="s">
        <v>295</v>
      </c>
      <c r="S3196" s="221" t="b">
        <v>0</v>
      </c>
      <c r="T3196" s="224">
        <v>44500</v>
      </c>
      <c r="V3196" s="222">
        <v>43334</v>
      </c>
      <c r="W3196" s="220" t="s">
        <v>104</v>
      </c>
      <c r="X3196" s="223">
        <v>43831</v>
      </c>
      <c r="Y3196" s="223">
        <v>44075</v>
      </c>
      <c r="Z3196" s="220" t="s">
        <v>295</v>
      </c>
      <c r="AC3196" s="220" t="s">
        <v>295</v>
      </c>
      <c r="AE3196" s="220" t="s">
        <v>295</v>
      </c>
      <c r="AF3196" s="220" t="s">
        <v>295</v>
      </c>
      <c r="AG3196" s="220" t="s">
        <v>295</v>
      </c>
      <c r="AH3196" s="167"/>
      <c r="AI3196" s="220" t="s">
        <v>295</v>
      </c>
      <c r="AJ3196" s="151" t="str">
        <f t="shared" si="49"/>
        <v>PD&amp;C</v>
      </c>
      <c r="AK3196" s="151" t="b">
        <f>ISNUMBER(SEARCH("IRT",Table1[[#This Row],[Current_Status]]))</f>
        <v>0</v>
      </c>
      <c r="AL3196" s="152">
        <f>YEAR(Table1[[#This Row],[Project_Initiated]])</f>
        <v>2018</v>
      </c>
      <c r="AM3196" s="87">
        <v>43815</v>
      </c>
      <c r="AN3196" s="87" t="str">
        <f>IF(AND(Table1[[#This Row],[Completed Date]]&gt;="07/01/2019"+0,Table1[[#This Row],[Completed Date]]&lt;="6/30/2020"+0),"FY 19-20",IF(AND(Table1[[#This Row],[Completed Date]]&gt;="07/01/2018"+0,Table1[[#This Row],[Completed Date]]&lt;="6/30/2019"+0),"FY 18-19",""))</f>
        <v/>
      </c>
      <c r="AO3196" s="152" t="str">
        <f>IFERROR(FIND("R",Table1[[#This Row],[FS_Priority]]),"")</f>
        <v/>
      </c>
    </row>
    <row r="3197" spans="1:41" x14ac:dyDescent="0.25">
      <c r="A3197" s="220" t="s">
        <v>142</v>
      </c>
      <c r="B3197" s="220" t="s">
        <v>142</v>
      </c>
      <c r="C3197" s="220" t="s">
        <v>295</v>
      </c>
      <c r="D3197" s="221" t="b">
        <v>0</v>
      </c>
      <c r="E3197" s="220" t="s">
        <v>141</v>
      </c>
      <c r="F3197" s="220" t="s">
        <v>4506</v>
      </c>
      <c r="G3197" s="220" t="s">
        <v>143</v>
      </c>
      <c r="H3197" s="220" t="s">
        <v>295</v>
      </c>
      <c r="I3197" s="220" t="s">
        <v>295</v>
      </c>
      <c r="J3197" s="220" t="s">
        <v>3847</v>
      </c>
      <c r="K3197" s="220" t="s">
        <v>3951</v>
      </c>
      <c r="L3197" s="220" t="s">
        <v>381</v>
      </c>
      <c r="M3197" s="220" t="s">
        <v>4033</v>
      </c>
      <c r="N3197" s="220" t="s">
        <v>295</v>
      </c>
      <c r="O3197" s="220" t="s">
        <v>3829</v>
      </c>
      <c r="P3197" s="224">
        <v>11</v>
      </c>
      <c r="Q3197" s="220" t="s">
        <v>295</v>
      </c>
      <c r="R3197" s="220" t="s">
        <v>295</v>
      </c>
      <c r="S3197" s="221" t="b">
        <v>0</v>
      </c>
      <c r="T3197" s="224">
        <v>388000</v>
      </c>
      <c r="V3197" s="222">
        <v>43273</v>
      </c>
      <c r="W3197" s="220" t="s">
        <v>5230</v>
      </c>
      <c r="X3197"/>
      <c r="Z3197" s="220" t="s">
        <v>295</v>
      </c>
      <c r="AC3197" s="220" t="s">
        <v>295</v>
      </c>
      <c r="AE3197" s="220" t="s">
        <v>295</v>
      </c>
      <c r="AF3197" s="220" t="s">
        <v>295</v>
      </c>
      <c r="AG3197" s="220" t="s">
        <v>295</v>
      </c>
      <c r="AH3197" s="167"/>
      <c r="AI3197" s="220" t="s">
        <v>295</v>
      </c>
      <c r="AJ3197" s="151" t="str">
        <f t="shared" si="49"/>
        <v>PD&amp;C</v>
      </c>
      <c r="AK3197" s="151" t="b">
        <f>ISNUMBER(SEARCH("IRT",Table1[[#This Row],[Current_Status]]))</f>
        <v>0</v>
      </c>
      <c r="AL3197" s="152">
        <f>YEAR(Table1[[#This Row],[Project_Initiated]])</f>
        <v>2018</v>
      </c>
      <c r="AM3197" s="87">
        <v>43815</v>
      </c>
      <c r="AN3197" s="87" t="str">
        <f>IF(AND(Table1[[#This Row],[Completed Date]]&gt;="07/01/2019"+0,Table1[[#This Row],[Completed Date]]&lt;="6/30/2020"+0),"FY 19-20",IF(AND(Table1[[#This Row],[Completed Date]]&gt;="07/01/2018"+0,Table1[[#This Row],[Completed Date]]&lt;="6/30/2019"+0),"FY 18-19",""))</f>
        <v/>
      </c>
      <c r="AO3197" s="152" t="str">
        <f>IFERROR(FIND("R",Table1[[#This Row],[FS_Priority]]),"")</f>
        <v/>
      </c>
    </row>
    <row r="3198" spans="1:41" x14ac:dyDescent="0.25">
      <c r="A3198" s="220" t="s">
        <v>82</v>
      </c>
      <c r="B3198" s="220" t="s">
        <v>82</v>
      </c>
      <c r="C3198" s="220" t="s">
        <v>295</v>
      </c>
      <c r="D3198" s="221" t="b">
        <v>0</v>
      </c>
      <c r="E3198" s="220" t="s">
        <v>4788</v>
      </c>
      <c r="F3198" s="220" t="s">
        <v>2834</v>
      </c>
      <c r="G3198" s="220" t="s">
        <v>83</v>
      </c>
      <c r="H3198" s="220" t="s">
        <v>295</v>
      </c>
      <c r="I3198" s="220" t="s">
        <v>295</v>
      </c>
      <c r="J3198" s="220" t="s">
        <v>3785</v>
      </c>
      <c r="K3198" s="220" t="s">
        <v>84</v>
      </c>
      <c r="L3198" s="220" t="s">
        <v>33</v>
      </c>
      <c r="M3198" s="220" t="s">
        <v>84</v>
      </c>
      <c r="N3198" s="220" t="s">
        <v>295</v>
      </c>
      <c r="O3198" s="220" t="s">
        <v>373</v>
      </c>
      <c r="P3198" s="224">
        <v>12</v>
      </c>
      <c r="Q3198" s="220" t="s">
        <v>295</v>
      </c>
      <c r="R3198" s="220" t="s">
        <v>295</v>
      </c>
      <c r="S3198" s="221" t="b">
        <v>0</v>
      </c>
      <c r="T3198" s="224">
        <v>2400000</v>
      </c>
      <c r="V3198" s="222">
        <v>43297</v>
      </c>
      <c r="W3198" s="220" t="s">
        <v>374</v>
      </c>
      <c r="X3198"/>
      <c r="Z3198" s="220" t="s">
        <v>295</v>
      </c>
      <c r="AC3198" s="220" t="s">
        <v>295</v>
      </c>
      <c r="AE3198" s="220" t="s">
        <v>295</v>
      </c>
      <c r="AF3198" s="220" t="s">
        <v>295</v>
      </c>
      <c r="AG3198" s="220" t="s">
        <v>295</v>
      </c>
      <c r="AH3198"/>
      <c r="AI3198" s="220" t="s">
        <v>295</v>
      </c>
      <c r="AJ3198" s="151" t="str">
        <f t="shared" si="49"/>
        <v>PD&amp;C</v>
      </c>
      <c r="AK3198" s="151" t="b">
        <f>ISNUMBER(SEARCH("IRT",Table1[[#This Row],[Current_Status]]))</f>
        <v>0</v>
      </c>
      <c r="AL3198" s="152">
        <f>YEAR(Table1[[#This Row],[Project_Initiated]])</f>
        <v>2018</v>
      </c>
      <c r="AM3198" s="87">
        <v>43815</v>
      </c>
      <c r="AN3198" s="87" t="str">
        <f>IF(AND(Table1[[#This Row],[Completed Date]]&gt;="07/01/2019"+0,Table1[[#This Row],[Completed Date]]&lt;="6/30/2020"+0),"FY 19-20",IF(AND(Table1[[#This Row],[Completed Date]]&gt;="07/01/2018"+0,Table1[[#This Row],[Completed Date]]&lt;="6/30/2019"+0),"FY 18-19",""))</f>
        <v/>
      </c>
      <c r="AO3198" s="152" t="str">
        <f>IFERROR(FIND("R",Table1[[#This Row],[FS_Priority]]),"")</f>
        <v/>
      </c>
    </row>
    <row r="3199" spans="1:41" x14ac:dyDescent="0.25">
      <c r="A3199" s="220" t="s">
        <v>51</v>
      </c>
      <c r="B3199" s="220" t="s">
        <v>51</v>
      </c>
      <c r="C3199" s="220" t="s">
        <v>295</v>
      </c>
      <c r="D3199" s="221" t="b">
        <v>0</v>
      </c>
      <c r="E3199" s="220" t="s">
        <v>4804</v>
      </c>
      <c r="F3199" s="220" t="s">
        <v>52</v>
      </c>
      <c r="G3199" s="220" t="s">
        <v>3837</v>
      </c>
      <c r="H3199" s="220" t="s">
        <v>295</v>
      </c>
      <c r="I3199" s="220" t="s">
        <v>295</v>
      </c>
      <c r="J3199" s="220" t="s">
        <v>3924</v>
      </c>
      <c r="K3199" s="220" t="s">
        <v>3793</v>
      </c>
      <c r="L3199" s="220" t="s">
        <v>332</v>
      </c>
      <c r="M3199" s="220" t="s">
        <v>3799</v>
      </c>
      <c r="N3199" s="220" t="s">
        <v>295</v>
      </c>
      <c r="O3199" s="220" t="s">
        <v>352</v>
      </c>
      <c r="P3199" s="224">
        <v>31</v>
      </c>
      <c r="Q3199" s="220" t="s">
        <v>295</v>
      </c>
      <c r="R3199" s="220" t="s">
        <v>295</v>
      </c>
      <c r="S3199" s="221" t="b">
        <v>0</v>
      </c>
      <c r="T3199" s="224">
        <v>0</v>
      </c>
      <c r="V3199" s="222">
        <v>43284</v>
      </c>
      <c r="W3199" s="220" t="s">
        <v>5231</v>
      </c>
      <c r="X3199"/>
      <c r="Z3199" s="220" t="s">
        <v>295</v>
      </c>
      <c r="AC3199" s="220" t="s">
        <v>295</v>
      </c>
      <c r="AE3199" s="220" t="s">
        <v>295</v>
      </c>
      <c r="AF3199" s="220" t="s">
        <v>295</v>
      </c>
      <c r="AG3199" s="220" t="s">
        <v>295</v>
      </c>
      <c r="AH3199" s="167"/>
      <c r="AI3199" s="220" t="s">
        <v>295</v>
      </c>
      <c r="AJ3199" s="151" t="str">
        <f t="shared" si="49"/>
        <v>PD&amp;C</v>
      </c>
      <c r="AK3199" s="151" t="b">
        <f>ISNUMBER(SEARCH("IRT",Table1[[#This Row],[Current_Status]]))</f>
        <v>0</v>
      </c>
      <c r="AL3199" s="152">
        <f>YEAR(Table1[[#This Row],[Project_Initiated]])</f>
        <v>2018</v>
      </c>
      <c r="AM3199" s="87">
        <v>43815</v>
      </c>
      <c r="AN3199" s="87" t="str">
        <f>IF(AND(Table1[[#This Row],[Completed Date]]&gt;="07/01/2019"+0,Table1[[#This Row],[Completed Date]]&lt;="6/30/2020"+0),"FY 19-20",IF(AND(Table1[[#This Row],[Completed Date]]&gt;="07/01/2018"+0,Table1[[#This Row],[Completed Date]]&lt;="6/30/2019"+0),"FY 18-19",""))</f>
        <v/>
      </c>
      <c r="AO3199" s="152" t="str">
        <f>IFERROR(FIND("R",Table1[[#This Row],[FS_Priority]]),"")</f>
        <v/>
      </c>
    </row>
    <row r="3200" spans="1:41" x14ac:dyDescent="0.25">
      <c r="A3200" s="220" t="s">
        <v>85</v>
      </c>
      <c r="B3200" s="220" t="s">
        <v>85</v>
      </c>
      <c r="C3200" s="220" t="s">
        <v>295</v>
      </c>
      <c r="D3200" s="221" t="b">
        <v>0</v>
      </c>
      <c r="E3200" s="220" t="s">
        <v>4788</v>
      </c>
      <c r="F3200" s="220" t="s">
        <v>86</v>
      </c>
      <c r="G3200" s="220" t="s">
        <v>87</v>
      </c>
      <c r="H3200" s="220" t="s">
        <v>295</v>
      </c>
      <c r="I3200" s="220" t="s">
        <v>295</v>
      </c>
      <c r="J3200" s="220" t="s">
        <v>3149</v>
      </c>
      <c r="K3200" s="220" t="s">
        <v>84</v>
      </c>
      <c r="L3200" s="220" t="s">
        <v>33</v>
      </c>
      <c r="M3200" s="220" t="s">
        <v>88</v>
      </c>
      <c r="N3200" s="220" t="s">
        <v>295</v>
      </c>
      <c r="O3200" s="220" t="s">
        <v>88</v>
      </c>
      <c r="P3200" s="224">
        <v>18</v>
      </c>
      <c r="Q3200" s="220" t="s">
        <v>295</v>
      </c>
      <c r="R3200" s="220" t="s">
        <v>295</v>
      </c>
      <c r="S3200" s="221" t="b">
        <v>0</v>
      </c>
      <c r="T3200" s="224">
        <v>0</v>
      </c>
      <c r="V3200" s="222">
        <v>43297</v>
      </c>
      <c r="W3200" s="220" t="s">
        <v>3149</v>
      </c>
      <c r="X3200"/>
      <c r="Z3200" s="220" t="s">
        <v>295</v>
      </c>
      <c r="AC3200" s="220" t="s">
        <v>295</v>
      </c>
      <c r="AE3200" s="220" t="s">
        <v>295</v>
      </c>
      <c r="AF3200" s="220" t="s">
        <v>295</v>
      </c>
      <c r="AG3200" s="220" t="s">
        <v>295</v>
      </c>
      <c r="AH3200" s="167"/>
      <c r="AI3200" s="220" t="s">
        <v>295</v>
      </c>
      <c r="AJ3200" s="151" t="str">
        <f t="shared" si="49"/>
        <v>PD&amp;C</v>
      </c>
      <c r="AK3200" s="151" t="b">
        <f>ISNUMBER(SEARCH("IRT",Table1[[#This Row],[Current_Status]]))</f>
        <v>0</v>
      </c>
      <c r="AL3200" s="152">
        <f>YEAR(Table1[[#This Row],[Project_Initiated]])</f>
        <v>2018</v>
      </c>
      <c r="AM3200" s="87">
        <v>43815</v>
      </c>
      <c r="AN3200" s="87" t="str">
        <f>IF(AND(Table1[[#This Row],[Completed Date]]&gt;="07/01/2019"+0,Table1[[#This Row],[Completed Date]]&lt;="6/30/2020"+0),"FY 19-20",IF(AND(Table1[[#This Row],[Completed Date]]&gt;="07/01/2018"+0,Table1[[#This Row],[Completed Date]]&lt;="6/30/2019"+0),"FY 18-19",""))</f>
        <v/>
      </c>
      <c r="AO3200" s="152" t="str">
        <f>IFERROR(FIND("R",Table1[[#This Row],[FS_Priority]]),"")</f>
        <v/>
      </c>
    </row>
    <row r="3201" spans="1:41" x14ac:dyDescent="0.25">
      <c r="A3201" s="220" t="s">
        <v>53</v>
      </c>
      <c r="B3201" s="220" t="s">
        <v>53</v>
      </c>
      <c r="C3201" s="220" t="s">
        <v>295</v>
      </c>
      <c r="D3201" s="221" t="b">
        <v>0</v>
      </c>
      <c r="E3201" s="220" t="s">
        <v>4804</v>
      </c>
      <c r="F3201" s="220" t="s">
        <v>3141</v>
      </c>
      <c r="G3201" s="220" t="s">
        <v>3838</v>
      </c>
      <c r="H3201" s="220" t="s">
        <v>348</v>
      </c>
      <c r="I3201" s="220" t="s">
        <v>295</v>
      </c>
      <c r="J3201" s="220" t="s">
        <v>149</v>
      </c>
      <c r="K3201" s="220" t="s">
        <v>3793</v>
      </c>
      <c r="L3201" s="220" t="s">
        <v>332</v>
      </c>
      <c r="M3201" s="220" t="s">
        <v>3799</v>
      </c>
      <c r="N3201" s="220" t="s">
        <v>295</v>
      </c>
      <c r="O3201" s="220" t="s">
        <v>3839</v>
      </c>
      <c r="P3201" s="224">
        <v>1</v>
      </c>
      <c r="Q3201" s="220" t="s">
        <v>295</v>
      </c>
      <c r="R3201" s="220" t="s">
        <v>295</v>
      </c>
      <c r="S3201" s="221" t="b">
        <v>0</v>
      </c>
      <c r="T3201" s="224">
        <v>160000</v>
      </c>
      <c r="V3201" s="222">
        <v>43297</v>
      </c>
      <c r="W3201" s="220" t="s">
        <v>149</v>
      </c>
      <c r="X3201"/>
      <c r="Z3201" s="220" t="s">
        <v>295</v>
      </c>
      <c r="AC3201" s="220" t="s">
        <v>295</v>
      </c>
      <c r="AE3201" s="220" t="s">
        <v>295</v>
      </c>
      <c r="AF3201" s="220" t="s">
        <v>295</v>
      </c>
      <c r="AG3201" s="220" t="s">
        <v>295</v>
      </c>
      <c r="AH3201" s="167"/>
      <c r="AI3201" s="220" t="s">
        <v>295</v>
      </c>
      <c r="AJ3201" s="151" t="str">
        <f t="shared" si="49"/>
        <v>PD&amp;C</v>
      </c>
      <c r="AK3201" s="151" t="b">
        <f>ISNUMBER(SEARCH("IRT",Table1[[#This Row],[Current_Status]]))</f>
        <v>0</v>
      </c>
      <c r="AL3201" s="152">
        <f>YEAR(Table1[[#This Row],[Project_Initiated]])</f>
        <v>2018</v>
      </c>
      <c r="AM3201" s="87">
        <v>43815</v>
      </c>
      <c r="AN3201" s="87" t="str">
        <f>IF(AND(Table1[[#This Row],[Completed Date]]&gt;="07/01/2019"+0,Table1[[#This Row],[Completed Date]]&lt;="6/30/2020"+0),"FY 19-20",IF(AND(Table1[[#This Row],[Completed Date]]&gt;="07/01/2018"+0,Table1[[#This Row],[Completed Date]]&lt;="6/30/2019"+0),"FY 18-19",""))</f>
        <v/>
      </c>
      <c r="AO3201" s="152" t="str">
        <f>IFERROR(FIND("R",Table1[[#This Row],[FS_Priority]]),"")</f>
        <v/>
      </c>
    </row>
    <row r="3202" spans="1:41" x14ac:dyDescent="0.25">
      <c r="A3202" s="220" t="s">
        <v>58</v>
      </c>
      <c r="B3202" s="220" t="s">
        <v>58</v>
      </c>
      <c r="C3202" s="220" t="s">
        <v>295</v>
      </c>
      <c r="D3202" s="221" t="b">
        <v>0</v>
      </c>
      <c r="E3202" s="220" t="s">
        <v>4804</v>
      </c>
      <c r="F3202" s="220" t="s">
        <v>59</v>
      </c>
      <c r="G3202" s="220" t="s">
        <v>3843</v>
      </c>
      <c r="H3202" s="220" t="s">
        <v>348</v>
      </c>
      <c r="I3202" s="220" t="s">
        <v>295</v>
      </c>
      <c r="J3202" s="220" t="s">
        <v>149</v>
      </c>
      <c r="K3202" s="220" t="s">
        <v>3793</v>
      </c>
      <c r="L3202" s="220" t="s">
        <v>332</v>
      </c>
      <c r="M3202" s="220" t="s">
        <v>3799</v>
      </c>
      <c r="N3202" s="220" t="s">
        <v>295</v>
      </c>
      <c r="O3202" s="220" t="s">
        <v>3839</v>
      </c>
      <c r="P3202" s="224">
        <v>2</v>
      </c>
      <c r="Q3202" s="220" t="s">
        <v>295</v>
      </c>
      <c r="R3202" s="220" t="s">
        <v>295</v>
      </c>
      <c r="S3202" s="221" t="b">
        <v>0</v>
      </c>
      <c r="T3202" s="224">
        <v>2782000</v>
      </c>
      <c r="V3202" s="222">
        <v>43300</v>
      </c>
      <c r="W3202" s="220" t="s">
        <v>5232</v>
      </c>
      <c r="X3202"/>
      <c r="Z3202" s="220" t="s">
        <v>295</v>
      </c>
      <c r="AC3202" s="220" t="s">
        <v>295</v>
      </c>
      <c r="AE3202" s="220" t="s">
        <v>295</v>
      </c>
      <c r="AF3202" s="220" t="s">
        <v>295</v>
      </c>
      <c r="AG3202" s="220" t="s">
        <v>295</v>
      </c>
      <c r="AH3202" s="167"/>
      <c r="AI3202" s="220" t="s">
        <v>295</v>
      </c>
      <c r="AJ3202" s="151" t="str">
        <f t="shared" ref="AJ3202:AJ3246" si="50">IF(LEN(A3202)&gt;6,"FS","PD&amp;C")</f>
        <v>PD&amp;C</v>
      </c>
      <c r="AK3202" s="151" t="b">
        <f>ISNUMBER(SEARCH("IRT",Table1[[#This Row],[Current_Status]]))</f>
        <v>0</v>
      </c>
      <c r="AL3202" s="152">
        <f>YEAR(Table1[[#This Row],[Project_Initiated]])</f>
        <v>2018</v>
      </c>
      <c r="AM3202" s="87">
        <v>43815</v>
      </c>
      <c r="AN3202" s="87" t="str">
        <f>IF(AND(Table1[[#This Row],[Completed Date]]&gt;="07/01/2019"+0,Table1[[#This Row],[Completed Date]]&lt;="6/30/2020"+0),"FY 19-20",IF(AND(Table1[[#This Row],[Completed Date]]&gt;="07/01/2018"+0,Table1[[#This Row],[Completed Date]]&lt;="6/30/2019"+0),"FY 18-19",""))</f>
        <v/>
      </c>
      <c r="AO3202" s="152" t="str">
        <f>IFERROR(FIND("R",Table1[[#This Row],[FS_Priority]]),"")</f>
        <v/>
      </c>
    </row>
    <row r="3203" spans="1:41" x14ac:dyDescent="0.25">
      <c r="A3203" s="220" t="s">
        <v>62</v>
      </c>
      <c r="B3203" s="220" t="s">
        <v>62</v>
      </c>
      <c r="C3203" s="220" t="s">
        <v>295</v>
      </c>
      <c r="D3203" s="221" t="b">
        <v>0</v>
      </c>
      <c r="E3203" s="220" t="s">
        <v>4804</v>
      </c>
      <c r="F3203" s="220" t="s">
        <v>2831</v>
      </c>
      <c r="G3203" s="220" t="s">
        <v>3845</v>
      </c>
      <c r="H3203" s="220" t="s">
        <v>353</v>
      </c>
      <c r="I3203" s="220" t="s">
        <v>295</v>
      </c>
      <c r="J3203" s="220" t="s">
        <v>57</v>
      </c>
      <c r="K3203" s="220" t="s">
        <v>3793</v>
      </c>
      <c r="L3203" s="220" t="s">
        <v>332</v>
      </c>
      <c r="M3203" s="220" t="s">
        <v>3799</v>
      </c>
      <c r="N3203" s="220" t="s">
        <v>295</v>
      </c>
      <c r="O3203" s="220" t="s">
        <v>3839</v>
      </c>
      <c r="P3203" s="224">
        <v>4</v>
      </c>
      <c r="Q3203" s="220" t="s">
        <v>295</v>
      </c>
      <c r="R3203" s="220" t="s">
        <v>295</v>
      </c>
      <c r="S3203" s="221" t="b">
        <v>0</v>
      </c>
      <c r="T3203" s="224">
        <v>0</v>
      </c>
      <c r="V3203" s="222">
        <v>43312</v>
      </c>
      <c r="W3203" s="220" t="s">
        <v>72</v>
      </c>
      <c r="X3203" s="223">
        <v>43983</v>
      </c>
      <c r="Y3203" s="223">
        <v>44044</v>
      </c>
      <c r="Z3203" s="220" t="s">
        <v>295</v>
      </c>
      <c r="AC3203" s="220" t="s">
        <v>295</v>
      </c>
      <c r="AE3203" s="220" t="s">
        <v>295</v>
      </c>
      <c r="AF3203" s="220" t="s">
        <v>295</v>
      </c>
      <c r="AG3203" s="220" t="s">
        <v>295</v>
      </c>
      <c r="AH3203" s="167"/>
      <c r="AI3203" s="220" t="s">
        <v>295</v>
      </c>
      <c r="AJ3203" s="151" t="str">
        <f t="shared" si="50"/>
        <v>PD&amp;C</v>
      </c>
      <c r="AK3203" s="151" t="b">
        <f>ISNUMBER(SEARCH("IRT",Table1[[#This Row],[Current_Status]]))</f>
        <v>0</v>
      </c>
      <c r="AL3203" s="152">
        <f>YEAR(Table1[[#This Row],[Project_Initiated]])</f>
        <v>2018</v>
      </c>
      <c r="AM3203" s="87">
        <v>43815</v>
      </c>
      <c r="AN3203" s="87" t="str">
        <f>IF(AND(Table1[[#This Row],[Completed Date]]&gt;="07/01/2019"+0,Table1[[#This Row],[Completed Date]]&lt;="6/30/2020"+0),"FY 19-20",IF(AND(Table1[[#This Row],[Completed Date]]&gt;="07/01/2018"+0,Table1[[#This Row],[Completed Date]]&lt;="6/30/2019"+0),"FY 18-19",""))</f>
        <v/>
      </c>
      <c r="AO3203" s="152" t="str">
        <f>IFERROR(FIND("R",Table1[[#This Row],[FS_Priority]]),"")</f>
        <v/>
      </c>
    </row>
    <row r="3204" spans="1:41" x14ac:dyDescent="0.25">
      <c r="A3204" s="220" t="s">
        <v>60</v>
      </c>
      <c r="B3204" s="220" t="s">
        <v>60</v>
      </c>
      <c r="C3204" s="220" t="s">
        <v>295</v>
      </c>
      <c r="D3204" s="221" t="b">
        <v>0</v>
      </c>
      <c r="E3204" s="220" t="s">
        <v>4804</v>
      </c>
      <c r="F3204" s="220" t="s">
        <v>61</v>
      </c>
      <c r="G3204" s="220" t="s">
        <v>3844</v>
      </c>
      <c r="H3204" s="220" t="s">
        <v>359</v>
      </c>
      <c r="I3204" s="220" t="s">
        <v>295</v>
      </c>
      <c r="J3204" s="220" t="s">
        <v>3831</v>
      </c>
      <c r="K3204" s="220" t="s">
        <v>3793</v>
      </c>
      <c r="L3204" s="220" t="s">
        <v>332</v>
      </c>
      <c r="M3204" s="220" t="s">
        <v>3799</v>
      </c>
      <c r="N3204" s="220" t="s">
        <v>295</v>
      </c>
      <c r="O3204" s="220" t="s">
        <v>3839</v>
      </c>
      <c r="P3204" s="224">
        <v>3</v>
      </c>
      <c r="Q3204" s="220" t="s">
        <v>295</v>
      </c>
      <c r="R3204" s="220" t="s">
        <v>295</v>
      </c>
      <c r="S3204" s="221" t="b">
        <v>0</v>
      </c>
      <c r="T3204" s="224">
        <v>50000</v>
      </c>
      <c r="V3204" s="222">
        <v>43312</v>
      </c>
      <c r="W3204" s="220" t="s">
        <v>4999</v>
      </c>
      <c r="X3204"/>
      <c r="Z3204" s="220" t="s">
        <v>295</v>
      </c>
      <c r="AC3204" s="220" t="s">
        <v>295</v>
      </c>
      <c r="AE3204" s="220" t="s">
        <v>295</v>
      </c>
      <c r="AF3204" s="220" t="s">
        <v>295</v>
      </c>
      <c r="AG3204" s="220" t="s">
        <v>295</v>
      </c>
      <c r="AH3204" s="167"/>
      <c r="AI3204" s="220" t="s">
        <v>295</v>
      </c>
      <c r="AJ3204" s="151" t="str">
        <f t="shared" si="50"/>
        <v>PD&amp;C</v>
      </c>
      <c r="AK3204" s="151" t="b">
        <f>ISNUMBER(SEARCH("IRT",Table1[[#This Row],[Current_Status]]))</f>
        <v>0</v>
      </c>
      <c r="AL3204" s="152">
        <f>YEAR(Table1[[#This Row],[Project_Initiated]])</f>
        <v>2018</v>
      </c>
      <c r="AM3204" s="87">
        <v>43815</v>
      </c>
      <c r="AN3204" s="87" t="str">
        <f>IF(AND(Table1[[#This Row],[Completed Date]]&gt;="07/01/2019"+0,Table1[[#This Row],[Completed Date]]&lt;="6/30/2020"+0),"FY 19-20",IF(AND(Table1[[#This Row],[Completed Date]]&gt;="07/01/2018"+0,Table1[[#This Row],[Completed Date]]&lt;="6/30/2019"+0),"FY 18-19",""))</f>
        <v/>
      </c>
      <c r="AO3204" s="152" t="str">
        <f>IFERROR(FIND("R",Table1[[#This Row],[FS_Priority]]),"")</f>
        <v/>
      </c>
    </row>
    <row r="3205" spans="1:41" x14ac:dyDescent="0.25">
      <c r="A3205" s="220" t="s">
        <v>150</v>
      </c>
      <c r="B3205" s="220" t="s">
        <v>150</v>
      </c>
      <c r="C3205" s="220" t="s">
        <v>295</v>
      </c>
      <c r="D3205" s="221" t="b">
        <v>0</v>
      </c>
      <c r="E3205" s="220" t="s">
        <v>141</v>
      </c>
      <c r="F3205" s="220" t="s">
        <v>2963</v>
      </c>
      <c r="G3205" s="220" t="s">
        <v>4030</v>
      </c>
      <c r="H3205" s="220" t="s">
        <v>410</v>
      </c>
      <c r="I3205" s="220" t="s">
        <v>295</v>
      </c>
      <c r="J3205" s="220" t="s">
        <v>4988</v>
      </c>
      <c r="K3205" s="220" t="s">
        <v>3951</v>
      </c>
      <c r="L3205" s="220" t="s">
        <v>381</v>
      </c>
      <c r="M3205" s="220" t="s">
        <v>4032</v>
      </c>
      <c r="N3205" s="220" t="s">
        <v>295</v>
      </c>
      <c r="O3205" s="220" t="s">
        <v>3829</v>
      </c>
      <c r="P3205" s="224">
        <v>1</v>
      </c>
      <c r="Q3205" s="220" t="s">
        <v>295</v>
      </c>
      <c r="R3205" s="220" t="s">
        <v>295</v>
      </c>
      <c r="S3205" s="221" t="b">
        <v>0</v>
      </c>
      <c r="T3205" s="224">
        <v>95250</v>
      </c>
      <c r="V3205" s="222">
        <v>43328</v>
      </c>
      <c r="W3205" s="220" t="s">
        <v>2894</v>
      </c>
      <c r="X3205" s="223">
        <v>43831</v>
      </c>
      <c r="Y3205" s="223">
        <v>43862</v>
      </c>
      <c r="Z3205" s="220" t="s">
        <v>295</v>
      </c>
      <c r="AC3205" s="220" t="s">
        <v>295</v>
      </c>
      <c r="AE3205" s="220" t="s">
        <v>295</v>
      </c>
      <c r="AF3205" s="220" t="s">
        <v>295</v>
      </c>
      <c r="AG3205" s="220" t="s">
        <v>295</v>
      </c>
      <c r="AH3205" s="167"/>
      <c r="AI3205" s="220" t="s">
        <v>295</v>
      </c>
      <c r="AJ3205" s="151" t="str">
        <f t="shared" si="50"/>
        <v>PD&amp;C</v>
      </c>
      <c r="AK3205" s="151" t="b">
        <f>ISNUMBER(SEARCH("IRT",Table1[[#This Row],[Current_Status]]))</f>
        <v>0</v>
      </c>
      <c r="AL3205" s="152">
        <f>YEAR(Table1[[#This Row],[Project_Initiated]])</f>
        <v>2018</v>
      </c>
      <c r="AM3205" s="87">
        <v>43815</v>
      </c>
      <c r="AN3205" s="87" t="str">
        <f>IF(AND(Table1[[#This Row],[Completed Date]]&gt;="07/01/2019"+0,Table1[[#This Row],[Completed Date]]&lt;="6/30/2020"+0),"FY 19-20",IF(AND(Table1[[#This Row],[Completed Date]]&gt;="07/01/2018"+0,Table1[[#This Row],[Completed Date]]&lt;="6/30/2019"+0),"FY 18-19",""))</f>
        <v/>
      </c>
      <c r="AO3205" s="152" t="str">
        <f>IFERROR(FIND("R",Table1[[#This Row],[FS_Priority]]),"")</f>
        <v/>
      </c>
    </row>
    <row r="3206" spans="1:41" x14ac:dyDescent="0.25">
      <c r="A3206" s="220" t="s">
        <v>2814</v>
      </c>
      <c r="B3206" s="220" t="s">
        <v>2814</v>
      </c>
      <c r="C3206" s="220" t="s">
        <v>295</v>
      </c>
      <c r="D3206" s="221" t="b">
        <v>0</v>
      </c>
      <c r="E3206" s="220" t="s">
        <v>4804</v>
      </c>
      <c r="F3206" s="220" t="s">
        <v>2815</v>
      </c>
      <c r="G3206" s="220" t="s">
        <v>2816</v>
      </c>
      <c r="H3206" s="220" t="s">
        <v>295</v>
      </c>
      <c r="I3206" s="220" t="s">
        <v>295</v>
      </c>
      <c r="J3206" s="220" t="s">
        <v>5233</v>
      </c>
      <c r="K3206" s="220" t="s">
        <v>3793</v>
      </c>
      <c r="L3206" s="220" t="s">
        <v>332</v>
      </c>
      <c r="M3206" s="220" t="s">
        <v>358</v>
      </c>
      <c r="N3206" s="220" t="s">
        <v>295</v>
      </c>
      <c r="O3206" s="220" t="s">
        <v>358</v>
      </c>
      <c r="P3206" s="224">
        <v>20</v>
      </c>
      <c r="Q3206" s="220" t="s">
        <v>295</v>
      </c>
      <c r="R3206" s="220" t="s">
        <v>295</v>
      </c>
      <c r="S3206" s="221" t="b">
        <v>0</v>
      </c>
      <c r="T3206" s="224">
        <v>762250</v>
      </c>
      <c r="V3206" s="222">
        <v>43410</v>
      </c>
      <c r="W3206" s="220" t="s">
        <v>2846</v>
      </c>
      <c r="X3206"/>
      <c r="Z3206" s="220" t="s">
        <v>295</v>
      </c>
      <c r="AC3206" s="220" t="s">
        <v>295</v>
      </c>
      <c r="AE3206" s="220" t="s">
        <v>295</v>
      </c>
      <c r="AF3206" s="220" t="s">
        <v>295</v>
      </c>
      <c r="AG3206" s="220" t="s">
        <v>295</v>
      </c>
      <c r="AH3206" s="167"/>
      <c r="AI3206" s="220" t="s">
        <v>295</v>
      </c>
      <c r="AJ3206" s="151" t="str">
        <f t="shared" si="50"/>
        <v>PD&amp;C</v>
      </c>
      <c r="AK3206" s="151" t="b">
        <f>ISNUMBER(SEARCH("IRT",Table1[[#This Row],[Current_Status]]))</f>
        <v>0</v>
      </c>
      <c r="AL3206" s="152">
        <f>YEAR(Table1[[#This Row],[Project_Initiated]])</f>
        <v>2018</v>
      </c>
      <c r="AM3206" s="87">
        <v>43815</v>
      </c>
      <c r="AN3206" s="87" t="str">
        <f>IF(AND(Table1[[#This Row],[Completed Date]]&gt;="07/01/2019"+0,Table1[[#This Row],[Completed Date]]&lt;="6/30/2020"+0),"FY 19-20",IF(AND(Table1[[#This Row],[Completed Date]]&gt;="07/01/2018"+0,Table1[[#This Row],[Completed Date]]&lt;="6/30/2019"+0),"FY 18-19",""))</f>
        <v/>
      </c>
      <c r="AO3206" s="152" t="str">
        <f>IFERROR(FIND("R",Table1[[#This Row],[FS_Priority]]),"")</f>
        <v/>
      </c>
    </row>
    <row r="3207" spans="1:41" x14ac:dyDescent="0.25">
      <c r="A3207" s="220" t="s">
        <v>223</v>
      </c>
      <c r="B3207" s="220" t="s">
        <v>223</v>
      </c>
      <c r="C3207" s="220" t="s">
        <v>295</v>
      </c>
      <c r="D3207" s="221" t="b">
        <v>0</v>
      </c>
      <c r="E3207" s="220" t="s">
        <v>4818</v>
      </c>
      <c r="F3207" s="220" t="s">
        <v>4941</v>
      </c>
      <c r="G3207" s="220" t="s">
        <v>4287</v>
      </c>
      <c r="H3207" s="220" t="s">
        <v>351</v>
      </c>
      <c r="I3207" s="220" t="s">
        <v>295</v>
      </c>
      <c r="J3207" s="220" t="s">
        <v>3831</v>
      </c>
      <c r="K3207" s="220" t="s">
        <v>4268</v>
      </c>
      <c r="L3207" s="220" t="s">
        <v>521</v>
      </c>
      <c r="M3207" s="220" t="s">
        <v>4288</v>
      </c>
      <c r="N3207" s="220" t="s">
        <v>295</v>
      </c>
      <c r="O3207" s="220" t="s">
        <v>4522</v>
      </c>
      <c r="P3207" s="224">
        <v>2</v>
      </c>
      <c r="Q3207" s="220" t="s">
        <v>295</v>
      </c>
      <c r="R3207" s="220" t="s">
        <v>295</v>
      </c>
      <c r="S3207" s="221" t="b">
        <v>0</v>
      </c>
      <c r="T3207" s="224">
        <v>50000</v>
      </c>
      <c r="V3207" s="222">
        <v>43332</v>
      </c>
      <c r="W3207" s="220" t="s">
        <v>74</v>
      </c>
      <c r="X3207" s="223">
        <v>43862</v>
      </c>
      <c r="Y3207" s="223">
        <v>43952</v>
      </c>
      <c r="Z3207" s="220" t="s">
        <v>295</v>
      </c>
      <c r="AC3207" s="220" t="s">
        <v>295</v>
      </c>
      <c r="AE3207" s="220" t="s">
        <v>295</v>
      </c>
      <c r="AF3207" s="220" t="s">
        <v>295</v>
      </c>
      <c r="AG3207" s="220" t="s">
        <v>295</v>
      </c>
      <c r="AH3207" s="167"/>
      <c r="AI3207" s="220" t="s">
        <v>295</v>
      </c>
      <c r="AJ3207" s="151" t="str">
        <f t="shared" si="50"/>
        <v>PD&amp;C</v>
      </c>
      <c r="AK3207" s="151" t="b">
        <f>ISNUMBER(SEARCH("IRT",Table1[[#This Row],[Current_Status]]))</f>
        <v>0</v>
      </c>
      <c r="AL3207" s="152">
        <f>YEAR(Table1[[#This Row],[Project_Initiated]])</f>
        <v>2018</v>
      </c>
      <c r="AM3207" s="87">
        <v>43815</v>
      </c>
      <c r="AN3207" s="87" t="str">
        <f>IF(AND(Table1[[#This Row],[Completed Date]]&gt;="07/01/2019"+0,Table1[[#This Row],[Completed Date]]&lt;="6/30/2020"+0),"FY 19-20",IF(AND(Table1[[#This Row],[Completed Date]]&gt;="07/01/2018"+0,Table1[[#This Row],[Completed Date]]&lt;="6/30/2019"+0),"FY 18-19",""))</f>
        <v/>
      </c>
      <c r="AO3207" s="152" t="str">
        <f>IFERROR(FIND("R",Table1[[#This Row],[FS_Priority]]),"")</f>
        <v/>
      </c>
    </row>
    <row r="3208" spans="1:41" x14ac:dyDescent="0.25">
      <c r="A3208" s="220" t="s">
        <v>69</v>
      </c>
      <c r="B3208" s="220" t="s">
        <v>69</v>
      </c>
      <c r="C3208" s="220" t="s">
        <v>295</v>
      </c>
      <c r="D3208" s="221" t="b">
        <v>0</v>
      </c>
      <c r="E3208" s="220" t="s">
        <v>4804</v>
      </c>
      <c r="F3208" s="220" t="s">
        <v>3096</v>
      </c>
      <c r="G3208" s="220" t="s">
        <v>3849</v>
      </c>
      <c r="H3208" s="220" t="s">
        <v>295</v>
      </c>
      <c r="I3208" s="220" t="s">
        <v>295</v>
      </c>
      <c r="J3208" s="220" t="s">
        <v>3835</v>
      </c>
      <c r="K3208" s="220" t="s">
        <v>3793</v>
      </c>
      <c r="L3208" s="220" t="s">
        <v>332</v>
      </c>
      <c r="M3208" s="220" t="s">
        <v>3799</v>
      </c>
      <c r="N3208" s="220" t="s">
        <v>295</v>
      </c>
      <c r="O3208" s="220" t="s">
        <v>352</v>
      </c>
      <c r="P3208" s="224">
        <v>8</v>
      </c>
      <c r="Q3208" s="220" t="s">
        <v>295</v>
      </c>
      <c r="R3208" s="220" t="s">
        <v>295</v>
      </c>
      <c r="S3208" s="221" t="b">
        <v>0</v>
      </c>
      <c r="T3208" s="224">
        <v>0</v>
      </c>
      <c r="V3208" s="222">
        <v>43327</v>
      </c>
      <c r="W3208" s="220" t="s">
        <v>38</v>
      </c>
      <c r="X3208" s="223">
        <v>43709</v>
      </c>
      <c r="Y3208" s="223">
        <v>43800</v>
      </c>
      <c r="Z3208" s="220" t="s">
        <v>295</v>
      </c>
      <c r="AC3208" s="220" t="s">
        <v>295</v>
      </c>
      <c r="AE3208" s="220" t="s">
        <v>295</v>
      </c>
      <c r="AF3208" s="220" t="s">
        <v>295</v>
      </c>
      <c r="AG3208" s="220" t="s">
        <v>295</v>
      </c>
      <c r="AH3208" s="167"/>
      <c r="AI3208" s="220" t="s">
        <v>295</v>
      </c>
      <c r="AJ3208" s="151" t="str">
        <f t="shared" si="50"/>
        <v>PD&amp;C</v>
      </c>
      <c r="AK3208" s="151" t="b">
        <f>ISNUMBER(SEARCH("IRT",Table1[[#This Row],[Current_Status]]))</f>
        <v>0</v>
      </c>
      <c r="AL3208" s="152">
        <f>YEAR(Table1[[#This Row],[Project_Initiated]])</f>
        <v>2018</v>
      </c>
      <c r="AM3208" s="87">
        <v>43815</v>
      </c>
      <c r="AN3208" s="87" t="str">
        <f>IF(AND(Table1[[#This Row],[Completed Date]]&gt;="07/01/2019"+0,Table1[[#This Row],[Completed Date]]&lt;="6/30/2020"+0),"FY 19-20",IF(AND(Table1[[#This Row],[Completed Date]]&gt;="07/01/2018"+0,Table1[[#This Row],[Completed Date]]&lt;="6/30/2019"+0),"FY 18-19",""))</f>
        <v/>
      </c>
      <c r="AO3208" s="152" t="str">
        <f>IFERROR(FIND("R",Table1[[#This Row],[FS_Priority]]),"")</f>
        <v/>
      </c>
    </row>
    <row r="3209" spans="1:41" x14ac:dyDescent="0.25">
      <c r="A3209" s="220" t="s">
        <v>2812</v>
      </c>
      <c r="B3209" s="220" t="s">
        <v>2812</v>
      </c>
      <c r="C3209" s="220" t="s">
        <v>295</v>
      </c>
      <c r="D3209" s="221" t="b">
        <v>0</v>
      </c>
      <c r="E3209" s="220" t="s">
        <v>4804</v>
      </c>
      <c r="F3209" s="220" t="s">
        <v>2813</v>
      </c>
      <c r="G3209" s="220" t="s">
        <v>295</v>
      </c>
      <c r="H3209" s="220" t="s">
        <v>295</v>
      </c>
      <c r="I3209" s="220" t="s">
        <v>295</v>
      </c>
      <c r="J3209" s="220" t="s">
        <v>4200</v>
      </c>
      <c r="K3209" s="220" t="s">
        <v>3793</v>
      </c>
      <c r="L3209" s="220" t="s">
        <v>332</v>
      </c>
      <c r="M3209" s="220" t="s">
        <v>4149</v>
      </c>
      <c r="N3209" s="220" t="s">
        <v>295</v>
      </c>
      <c r="O3209" s="220" t="s">
        <v>4443</v>
      </c>
      <c r="P3209" s="224">
        <v>14</v>
      </c>
      <c r="Q3209" s="220" t="s">
        <v>295</v>
      </c>
      <c r="R3209" s="220" t="s">
        <v>295</v>
      </c>
      <c r="S3209" s="221" t="b">
        <v>0</v>
      </c>
      <c r="T3209" s="224">
        <v>0</v>
      </c>
      <c r="V3209" s="222">
        <v>43404</v>
      </c>
      <c r="W3209" s="220" t="s">
        <v>2845</v>
      </c>
      <c r="X3209" s="223">
        <v>44562</v>
      </c>
      <c r="Y3209" s="223">
        <v>45536</v>
      </c>
      <c r="Z3209" s="220" t="s">
        <v>295</v>
      </c>
      <c r="AC3209" s="220" t="s">
        <v>295</v>
      </c>
      <c r="AE3209" s="220" t="s">
        <v>295</v>
      </c>
      <c r="AF3209" s="220" t="s">
        <v>295</v>
      </c>
      <c r="AG3209" s="220" t="s">
        <v>295</v>
      </c>
      <c r="AH3209"/>
      <c r="AI3209" s="220" t="s">
        <v>295</v>
      </c>
      <c r="AJ3209" s="151" t="str">
        <f t="shared" si="50"/>
        <v>PD&amp;C</v>
      </c>
      <c r="AK3209" s="151" t="b">
        <f>ISNUMBER(SEARCH("IRT",Table1[[#This Row],[Current_Status]]))</f>
        <v>0</v>
      </c>
      <c r="AL3209" s="152">
        <f>YEAR(Table1[[#This Row],[Project_Initiated]])</f>
        <v>2018</v>
      </c>
      <c r="AM3209" s="87">
        <v>43815</v>
      </c>
      <c r="AN3209" s="87" t="str">
        <f>IF(AND(Table1[[#This Row],[Completed Date]]&gt;="07/01/2019"+0,Table1[[#This Row],[Completed Date]]&lt;="6/30/2020"+0),"FY 19-20",IF(AND(Table1[[#This Row],[Completed Date]]&gt;="07/01/2018"+0,Table1[[#This Row],[Completed Date]]&lt;="6/30/2019"+0),"FY 18-19",""))</f>
        <v/>
      </c>
      <c r="AO3209" s="152" t="str">
        <f>IFERROR(FIND("R",Table1[[#This Row],[FS_Priority]]),"")</f>
        <v/>
      </c>
    </row>
    <row r="3210" spans="1:41" x14ac:dyDescent="0.25">
      <c r="A3210" s="220" t="s">
        <v>266</v>
      </c>
      <c r="B3210" s="220" t="s">
        <v>266</v>
      </c>
      <c r="C3210" s="220" t="s">
        <v>295</v>
      </c>
      <c r="D3210" s="221" t="b">
        <v>0</v>
      </c>
      <c r="E3210" s="220" t="s">
        <v>267</v>
      </c>
      <c r="F3210" s="220" t="s">
        <v>5249</v>
      </c>
      <c r="G3210" s="220" t="s">
        <v>268</v>
      </c>
      <c r="H3210" s="220" t="s">
        <v>295</v>
      </c>
      <c r="I3210" s="220" t="s">
        <v>295</v>
      </c>
      <c r="J3210" s="220" t="s">
        <v>3847</v>
      </c>
      <c r="K3210" s="220" t="s">
        <v>37</v>
      </c>
      <c r="L3210" s="220" t="s">
        <v>478</v>
      </c>
      <c r="M3210" s="220" t="s">
        <v>269</v>
      </c>
      <c r="N3210" s="220" t="s">
        <v>295</v>
      </c>
      <c r="O3210" s="220" t="s">
        <v>269</v>
      </c>
      <c r="P3210" s="224">
        <v>21</v>
      </c>
      <c r="Q3210" s="220" t="s">
        <v>295</v>
      </c>
      <c r="R3210" s="220" t="s">
        <v>295</v>
      </c>
      <c r="S3210" s="221" t="b">
        <v>0</v>
      </c>
      <c r="T3210" s="224">
        <v>1250000</v>
      </c>
      <c r="U3210" s="224">
        <v>0</v>
      </c>
      <c r="V3210" s="222">
        <v>43390</v>
      </c>
      <c r="W3210" s="220" t="s">
        <v>3176</v>
      </c>
      <c r="X3210"/>
      <c r="Z3210" s="220" t="s">
        <v>295</v>
      </c>
      <c r="AC3210" s="220" t="s">
        <v>295</v>
      </c>
      <c r="AE3210" s="220" t="s">
        <v>295</v>
      </c>
      <c r="AF3210" s="220" t="s">
        <v>295</v>
      </c>
      <c r="AG3210" s="220" t="s">
        <v>295</v>
      </c>
      <c r="AH3210"/>
      <c r="AI3210" s="220" t="s">
        <v>295</v>
      </c>
      <c r="AJ3210" s="151" t="str">
        <f t="shared" si="50"/>
        <v>PD&amp;C</v>
      </c>
      <c r="AK3210" s="151" t="b">
        <f>ISNUMBER(SEARCH("IRT",Table1[[#This Row],[Current_Status]]))</f>
        <v>0</v>
      </c>
      <c r="AL3210" s="152">
        <f>YEAR(Table1[[#This Row],[Project_Initiated]])</f>
        <v>2018</v>
      </c>
      <c r="AM3210" s="87">
        <v>43815</v>
      </c>
      <c r="AN3210" s="87" t="str">
        <f>IF(AND(Table1[[#This Row],[Completed Date]]&gt;="07/01/2019"+0,Table1[[#This Row],[Completed Date]]&lt;="6/30/2020"+0),"FY 19-20",IF(AND(Table1[[#This Row],[Completed Date]]&gt;="07/01/2018"+0,Table1[[#This Row],[Completed Date]]&lt;="6/30/2019"+0),"FY 18-19",""))</f>
        <v/>
      </c>
      <c r="AO3210" s="152" t="str">
        <f>IFERROR(FIND("R",Table1[[#This Row],[FS_Priority]]),"")</f>
        <v/>
      </c>
    </row>
    <row r="3211" spans="1:41" x14ac:dyDescent="0.25">
      <c r="A3211" s="220" t="s">
        <v>2842</v>
      </c>
      <c r="B3211" s="220" t="s">
        <v>2842</v>
      </c>
      <c r="C3211" s="220" t="s">
        <v>295</v>
      </c>
      <c r="D3211" s="221" t="b">
        <v>0</v>
      </c>
      <c r="E3211" s="220" t="s">
        <v>192</v>
      </c>
      <c r="F3211" s="220" t="s">
        <v>2843</v>
      </c>
      <c r="G3211" s="220" t="s">
        <v>2844</v>
      </c>
      <c r="H3211" s="220" t="s">
        <v>295</v>
      </c>
      <c r="I3211" s="220" t="s">
        <v>295</v>
      </c>
      <c r="J3211" s="220" t="s">
        <v>2886</v>
      </c>
      <c r="K3211" s="220" t="s">
        <v>4177</v>
      </c>
      <c r="L3211" s="220" t="s">
        <v>2976</v>
      </c>
      <c r="M3211" s="220" t="s">
        <v>4179</v>
      </c>
      <c r="N3211" s="220" t="s">
        <v>295</v>
      </c>
      <c r="O3211" s="220" t="s">
        <v>352</v>
      </c>
      <c r="P3211" s="224">
        <v>1</v>
      </c>
      <c r="Q3211" s="220" t="s">
        <v>295</v>
      </c>
      <c r="R3211" s="220" t="s">
        <v>295</v>
      </c>
      <c r="S3211" s="221" t="b">
        <v>0</v>
      </c>
      <c r="V3211" s="222">
        <v>43431</v>
      </c>
      <c r="W3211" s="220" t="s">
        <v>2886</v>
      </c>
      <c r="X3211"/>
      <c r="Z3211" s="220" t="s">
        <v>295</v>
      </c>
      <c r="AC3211" s="220" t="s">
        <v>295</v>
      </c>
      <c r="AE3211" s="220" t="s">
        <v>295</v>
      </c>
      <c r="AF3211" s="220" t="s">
        <v>295</v>
      </c>
      <c r="AG3211" s="220" t="s">
        <v>295</v>
      </c>
      <c r="AH3211"/>
      <c r="AI3211" s="220" t="s">
        <v>295</v>
      </c>
      <c r="AJ3211" s="151" t="str">
        <f t="shared" si="50"/>
        <v>PD&amp;C</v>
      </c>
      <c r="AK3211" s="151" t="b">
        <f>ISNUMBER(SEARCH("IRT",Table1[[#This Row],[Current_Status]]))</f>
        <v>0</v>
      </c>
      <c r="AL3211" s="152">
        <f>YEAR(Table1[[#This Row],[Project_Initiated]])</f>
        <v>2018</v>
      </c>
      <c r="AM3211" s="87">
        <v>43815</v>
      </c>
      <c r="AN3211" s="87" t="str">
        <f>IF(AND(Table1[[#This Row],[Completed Date]]&gt;="07/01/2019"+0,Table1[[#This Row],[Completed Date]]&lt;="6/30/2020"+0),"FY 19-20",IF(AND(Table1[[#This Row],[Completed Date]]&gt;="07/01/2018"+0,Table1[[#This Row],[Completed Date]]&lt;="6/30/2019"+0),"FY 18-19",""))</f>
        <v/>
      </c>
      <c r="AO3211" s="152" t="str">
        <f>IFERROR(FIND("R",Table1[[#This Row],[FS_Priority]]),"")</f>
        <v/>
      </c>
    </row>
    <row r="3212" spans="1:41" x14ac:dyDescent="0.25">
      <c r="A3212" s="220" t="s">
        <v>2857</v>
      </c>
      <c r="B3212" s="220" t="s">
        <v>2857</v>
      </c>
      <c r="C3212" s="220" t="s">
        <v>295</v>
      </c>
      <c r="D3212" s="221" t="b">
        <v>0</v>
      </c>
      <c r="E3212" s="220" t="s">
        <v>4804</v>
      </c>
      <c r="F3212" s="220" t="s">
        <v>3143</v>
      </c>
      <c r="G3212" s="220" t="s">
        <v>3852</v>
      </c>
      <c r="H3212" s="220" t="s">
        <v>295</v>
      </c>
      <c r="I3212" s="220" t="s">
        <v>295</v>
      </c>
      <c r="J3212" s="220" t="s">
        <v>3831</v>
      </c>
      <c r="K3212" s="220" t="s">
        <v>3793</v>
      </c>
      <c r="L3212" s="220" t="s">
        <v>332</v>
      </c>
      <c r="M3212" s="220" t="s">
        <v>3832</v>
      </c>
      <c r="N3212" s="220" t="s">
        <v>295</v>
      </c>
      <c r="O3212" s="220" t="s">
        <v>3829</v>
      </c>
      <c r="P3212" s="224">
        <v>13</v>
      </c>
      <c r="Q3212" s="220" t="s">
        <v>295</v>
      </c>
      <c r="R3212" s="220" t="s">
        <v>295</v>
      </c>
      <c r="S3212" s="221" t="b">
        <v>0</v>
      </c>
      <c r="T3212" s="224">
        <v>1696000</v>
      </c>
      <c r="V3212" s="222">
        <v>43440</v>
      </c>
      <c r="W3212" s="220" t="s">
        <v>2836</v>
      </c>
      <c r="X3212" s="223">
        <v>43862</v>
      </c>
      <c r="Y3212" s="223">
        <v>44228</v>
      </c>
      <c r="Z3212" s="220" t="s">
        <v>295</v>
      </c>
      <c r="AC3212" s="220" t="s">
        <v>295</v>
      </c>
      <c r="AE3212" s="220" t="s">
        <v>295</v>
      </c>
      <c r="AF3212" s="220" t="s">
        <v>295</v>
      </c>
      <c r="AG3212" s="220" t="s">
        <v>295</v>
      </c>
      <c r="AH3212" s="167"/>
      <c r="AI3212" s="220" t="s">
        <v>295</v>
      </c>
      <c r="AJ3212" s="151" t="str">
        <f t="shared" si="50"/>
        <v>PD&amp;C</v>
      </c>
      <c r="AK3212" s="151" t="b">
        <f>ISNUMBER(SEARCH("IRT",Table1[[#This Row],[Current_Status]]))</f>
        <v>0</v>
      </c>
      <c r="AL3212" s="152">
        <f>YEAR(Table1[[#This Row],[Project_Initiated]])</f>
        <v>2018</v>
      </c>
      <c r="AM3212" s="87">
        <v>43815</v>
      </c>
      <c r="AN3212" s="87" t="str">
        <f>IF(AND(Table1[[#This Row],[Completed Date]]&gt;="07/01/2019"+0,Table1[[#This Row],[Completed Date]]&lt;="6/30/2020"+0),"FY 19-20",IF(AND(Table1[[#This Row],[Completed Date]]&gt;="07/01/2018"+0,Table1[[#This Row],[Completed Date]]&lt;="6/30/2019"+0),"FY 18-19",""))</f>
        <v/>
      </c>
      <c r="AO3212" s="152" t="str">
        <f>IFERROR(FIND("R",Table1[[#This Row],[FS_Priority]]),"")</f>
        <v/>
      </c>
    </row>
    <row r="3213" spans="1:41" x14ac:dyDescent="0.25">
      <c r="A3213" s="220" t="s">
        <v>3032</v>
      </c>
      <c r="B3213" s="220" t="s">
        <v>3032</v>
      </c>
      <c r="C3213" s="220" t="s">
        <v>295</v>
      </c>
      <c r="D3213" s="221" t="b">
        <v>0</v>
      </c>
      <c r="E3213" s="220" t="s">
        <v>4804</v>
      </c>
      <c r="F3213" s="220" t="s">
        <v>3046</v>
      </c>
      <c r="G3213" s="220" t="s">
        <v>3047</v>
      </c>
      <c r="H3213" s="220" t="s">
        <v>295</v>
      </c>
      <c r="I3213" s="220" t="s">
        <v>295</v>
      </c>
      <c r="J3213" s="220" t="s">
        <v>4369</v>
      </c>
      <c r="K3213" s="220" t="s">
        <v>3793</v>
      </c>
      <c r="L3213" s="220" t="s">
        <v>332</v>
      </c>
      <c r="M3213" s="220" t="s">
        <v>177</v>
      </c>
      <c r="N3213" s="220" t="s">
        <v>295</v>
      </c>
      <c r="O3213" s="220" t="s">
        <v>177</v>
      </c>
      <c r="P3213" s="224">
        <v>10</v>
      </c>
      <c r="Q3213" s="220" t="s">
        <v>295</v>
      </c>
      <c r="R3213" s="220" t="s">
        <v>295</v>
      </c>
      <c r="S3213" s="221" t="b">
        <v>0</v>
      </c>
      <c r="T3213" s="224">
        <v>65000</v>
      </c>
      <c r="V3213" s="222">
        <v>43528</v>
      </c>
      <c r="W3213" s="220" t="s">
        <v>3185</v>
      </c>
      <c r="X3213"/>
      <c r="Z3213" s="220" t="s">
        <v>295</v>
      </c>
      <c r="AC3213" s="220" t="s">
        <v>295</v>
      </c>
      <c r="AE3213" s="220" t="s">
        <v>295</v>
      </c>
      <c r="AF3213" s="220" t="s">
        <v>295</v>
      </c>
      <c r="AG3213" s="220" t="s">
        <v>295</v>
      </c>
      <c r="AH3213" s="167"/>
      <c r="AI3213" s="220" t="s">
        <v>295</v>
      </c>
      <c r="AJ3213" s="151" t="str">
        <f t="shared" si="50"/>
        <v>PD&amp;C</v>
      </c>
      <c r="AK3213" s="151" t="b">
        <f>ISNUMBER(SEARCH("IRT",Table1[[#This Row],[Current_Status]]))</f>
        <v>0</v>
      </c>
      <c r="AL3213" s="152">
        <f>YEAR(Table1[[#This Row],[Project_Initiated]])</f>
        <v>2019</v>
      </c>
      <c r="AM3213" s="87">
        <v>43815</v>
      </c>
      <c r="AN3213" s="87" t="str">
        <f>IF(AND(Table1[[#This Row],[Completed Date]]&gt;="07/01/2019"+0,Table1[[#This Row],[Completed Date]]&lt;="6/30/2020"+0),"FY 19-20",IF(AND(Table1[[#This Row],[Completed Date]]&gt;="07/01/2018"+0,Table1[[#This Row],[Completed Date]]&lt;="6/30/2019"+0),"FY 18-19",""))</f>
        <v/>
      </c>
      <c r="AO3213" s="152" t="str">
        <f>IFERROR(FIND("R",Table1[[#This Row],[FS_Priority]]),"")</f>
        <v/>
      </c>
    </row>
    <row r="3214" spans="1:41" x14ac:dyDescent="0.25">
      <c r="A3214" s="220" t="s">
        <v>3012</v>
      </c>
      <c r="B3214" s="220" t="s">
        <v>3012</v>
      </c>
      <c r="C3214" s="220" t="s">
        <v>295</v>
      </c>
      <c r="D3214" s="221" t="b">
        <v>0</v>
      </c>
      <c r="E3214" s="220" t="s">
        <v>267</v>
      </c>
      <c r="F3214" s="220" t="s">
        <v>3013</v>
      </c>
      <c r="G3214" s="220" t="s">
        <v>4198</v>
      </c>
      <c r="H3214" s="220" t="s">
        <v>295</v>
      </c>
      <c r="I3214" s="220" t="s">
        <v>295</v>
      </c>
      <c r="J3214" s="220" t="s">
        <v>3831</v>
      </c>
      <c r="K3214" s="220" t="s">
        <v>37</v>
      </c>
      <c r="L3214" s="220" t="s">
        <v>478</v>
      </c>
      <c r="M3214" s="220" t="s">
        <v>88</v>
      </c>
      <c r="N3214" s="220" t="s">
        <v>295</v>
      </c>
      <c r="O3214" s="220" t="s">
        <v>3790</v>
      </c>
      <c r="P3214" s="224">
        <v>13</v>
      </c>
      <c r="Q3214" s="220" t="s">
        <v>295</v>
      </c>
      <c r="R3214" s="220" t="s">
        <v>295</v>
      </c>
      <c r="S3214" s="221" t="b">
        <v>0</v>
      </c>
      <c r="V3214" s="222">
        <v>43510</v>
      </c>
      <c r="W3214" s="220" t="s">
        <v>3701</v>
      </c>
      <c r="X3214"/>
      <c r="Z3214" s="220" t="s">
        <v>295</v>
      </c>
      <c r="AC3214" s="220" t="s">
        <v>295</v>
      </c>
      <c r="AE3214" s="220" t="s">
        <v>295</v>
      </c>
      <c r="AF3214" s="220" t="s">
        <v>295</v>
      </c>
      <c r="AG3214" s="220" t="s">
        <v>295</v>
      </c>
      <c r="AH3214" s="167"/>
      <c r="AI3214" s="220" t="s">
        <v>295</v>
      </c>
      <c r="AJ3214" s="151" t="str">
        <f t="shared" si="50"/>
        <v>PD&amp;C</v>
      </c>
      <c r="AK3214" s="151" t="b">
        <f>ISNUMBER(SEARCH("IRT",Table1[[#This Row],[Current_Status]]))</f>
        <v>0</v>
      </c>
      <c r="AL3214" s="152">
        <f>YEAR(Table1[[#This Row],[Project_Initiated]])</f>
        <v>2019</v>
      </c>
      <c r="AM3214" s="87">
        <v>43815</v>
      </c>
      <c r="AN3214" s="87" t="str">
        <f>IF(AND(Table1[[#This Row],[Completed Date]]&gt;="07/01/2019"+0,Table1[[#This Row],[Completed Date]]&lt;="6/30/2020"+0),"FY 19-20",IF(AND(Table1[[#This Row],[Completed Date]]&gt;="07/01/2018"+0,Table1[[#This Row],[Completed Date]]&lt;="6/30/2019"+0),"FY 18-19",""))</f>
        <v/>
      </c>
      <c r="AO3214" s="152" t="str">
        <f>IFERROR(FIND("R",Table1[[#This Row],[FS_Priority]]),"")</f>
        <v/>
      </c>
    </row>
    <row r="3215" spans="1:41" x14ac:dyDescent="0.25">
      <c r="A3215" s="220" t="s">
        <v>3033</v>
      </c>
      <c r="B3215" s="220" t="s">
        <v>3033</v>
      </c>
      <c r="C3215" s="220" t="s">
        <v>295</v>
      </c>
      <c r="D3215" s="221" t="b">
        <v>0</v>
      </c>
      <c r="E3215" s="220" t="s">
        <v>4804</v>
      </c>
      <c r="F3215" s="220" t="s">
        <v>5250</v>
      </c>
      <c r="G3215" s="220" t="s">
        <v>3049</v>
      </c>
      <c r="H3215" s="220" t="s">
        <v>295</v>
      </c>
      <c r="I3215" s="220" t="s">
        <v>295</v>
      </c>
      <c r="J3215" s="220" t="s">
        <v>3826</v>
      </c>
      <c r="K3215" s="220" t="s">
        <v>3793</v>
      </c>
      <c r="L3215" s="220" t="s">
        <v>332</v>
      </c>
      <c r="M3215" s="220" t="s">
        <v>177</v>
      </c>
      <c r="N3215" s="220" t="s">
        <v>295</v>
      </c>
      <c r="O3215" s="220" t="s">
        <v>99</v>
      </c>
      <c r="P3215" s="224">
        <v>7</v>
      </c>
      <c r="Q3215" s="220" t="s">
        <v>295</v>
      </c>
      <c r="R3215" s="220" t="s">
        <v>295</v>
      </c>
      <c r="S3215" s="221" t="b">
        <v>0</v>
      </c>
      <c r="T3215" s="224">
        <v>638000</v>
      </c>
      <c r="V3215" s="222">
        <v>43528</v>
      </c>
      <c r="W3215" s="220" t="s">
        <v>32</v>
      </c>
      <c r="X3215"/>
      <c r="Z3215" s="220" t="s">
        <v>295</v>
      </c>
      <c r="AC3215" s="220" t="s">
        <v>295</v>
      </c>
      <c r="AD3215" s="167"/>
      <c r="AE3215" s="220" t="s">
        <v>295</v>
      </c>
      <c r="AF3215" s="220" t="s">
        <v>295</v>
      </c>
      <c r="AG3215" s="220" t="s">
        <v>295</v>
      </c>
      <c r="AH3215"/>
      <c r="AI3215" s="220" t="s">
        <v>295</v>
      </c>
      <c r="AJ3215" s="151" t="str">
        <f t="shared" si="50"/>
        <v>PD&amp;C</v>
      </c>
      <c r="AK3215" s="151" t="b">
        <f>ISNUMBER(SEARCH("IRT",Table1[[#This Row],[Current_Status]]))</f>
        <v>0</v>
      </c>
      <c r="AL3215" s="152">
        <f>YEAR(Table1[[#This Row],[Project_Initiated]])</f>
        <v>2019</v>
      </c>
      <c r="AM3215" s="87">
        <v>43815</v>
      </c>
      <c r="AN3215" s="87" t="str">
        <f>IF(AND(Table1[[#This Row],[Completed Date]]&gt;="07/01/2019"+0,Table1[[#This Row],[Completed Date]]&lt;="6/30/2020"+0),"FY 19-20",IF(AND(Table1[[#This Row],[Completed Date]]&gt;="07/01/2018"+0,Table1[[#This Row],[Completed Date]]&lt;="6/30/2019"+0),"FY 18-19",""))</f>
        <v/>
      </c>
      <c r="AO3215" s="152" t="str">
        <f>IFERROR(FIND("R",Table1[[#This Row],[FS_Priority]]),"")</f>
        <v/>
      </c>
    </row>
    <row r="3216" spans="1:41" x14ac:dyDescent="0.25">
      <c r="A3216" s="220" t="s">
        <v>3010</v>
      </c>
      <c r="B3216" s="220" t="s">
        <v>3010</v>
      </c>
      <c r="C3216" s="220" t="s">
        <v>295</v>
      </c>
      <c r="D3216" s="221" t="b">
        <v>0</v>
      </c>
      <c r="E3216" s="220" t="s">
        <v>267</v>
      </c>
      <c r="F3216" s="220" t="s">
        <v>3011</v>
      </c>
      <c r="G3216" s="220" t="s">
        <v>4194</v>
      </c>
      <c r="H3216" s="220" t="s">
        <v>295</v>
      </c>
      <c r="I3216" s="220" t="s">
        <v>295</v>
      </c>
      <c r="J3216" s="220" t="s">
        <v>3186</v>
      </c>
      <c r="K3216" s="220" t="s">
        <v>37</v>
      </c>
      <c r="L3216" s="220" t="s">
        <v>478</v>
      </c>
      <c r="M3216" s="220" t="s">
        <v>503</v>
      </c>
      <c r="N3216" s="220" t="s">
        <v>295</v>
      </c>
      <c r="O3216" s="220" t="s">
        <v>5036</v>
      </c>
      <c r="P3216" s="224">
        <v>6</v>
      </c>
      <c r="Q3216" s="220" t="s">
        <v>295</v>
      </c>
      <c r="R3216" s="220" t="s">
        <v>295</v>
      </c>
      <c r="S3216" s="221" t="b">
        <v>0</v>
      </c>
      <c r="V3216" s="222">
        <v>43510</v>
      </c>
      <c r="W3216" s="220" t="s">
        <v>3186</v>
      </c>
      <c r="X3216"/>
      <c r="Z3216" s="220" t="s">
        <v>295</v>
      </c>
      <c r="AC3216" s="220" t="s">
        <v>295</v>
      </c>
      <c r="AD3216" s="167"/>
      <c r="AE3216" s="220" t="s">
        <v>295</v>
      </c>
      <c r="AF3216" s="220" t="s">
        <v>295</v>
      </c>
      <c r="AG3216" s="220" t="s">
        <v>295</v>
      </c>
      <c r="AH3216"/>
      <c r="AI3216" s="220" t="s">
        <v>295</v>
      </c>
      <c r="AJ3216" s="151" t="str">
        <f t="shared" si="50"/>
        <v>PD&amp;C</v>
      </c>
      <c r="AK3216" s="151" t="b">
        <f>ISNUMBER(SEARCH("IRT",Table1[[#This Row],[Current_Status]]))</f>
        <v>0</v>
      </c>
      <c r="AL3216" s="152">
        <f>YEAR(Table1[[#This Row],[Project_Initiated]])</f>
        <v>2019</v>
      </c>
      <c r="AM3216" s="87">
        <v>43815</v>
      </c>
      <c r="AN3216" s="87" t="str">
        <f>IF(AND(Table1[[#This Row],[Completed Date]]&gt;="07/01/2019"+0,Table1[[#This Row],[Completed Date]]&lt;="6/30/2020"+0),"FY 19-20",IF(AND(Table1[[#This Row],[Completed Date]]&gt;="07/01/2018"+0,Table1[[#This Row],[Completed Date]]&lt;="6/30/2019"+0),"FY 18-19",""))</f>
        <v/>
      </c>
      <c r="AO3216" s="152" t="str">
        <f>IFERROR(FIND("R",Table1[[#This Row],[FS_Priority]]),"")</f>
        <v/>
      </c>
    </row>
    <row r="3217" spans="1:41" x14ac:dyDescent="0.25">
      <c r="A3217" s="220" t="s">
        <v>3018</v>
      </c>
      <c r="B3217" s="220" t="s">
        <v>3018</v>
      </c>
      <c r="C3217" s="220" t="s">
        <v>295</v>
      </c>
      <c r="D3217" s="221" t="b">
        <v>0</v>
      </c>
      <c r="E3217" s="220" t="s">
        <v>267</v>
      </c>
      <c r="F3217" s="220" t="s">
        <v>3019</v>
      </c>
      <c r="G3217" s="220" t="s">
        <v>4199</v>
      </c>
      <c r="H3217" s="220" t="s">
        <v>295</v>
      </c>
      <c r="I3217" s="220" t="s">
        <v>295</v>
      </c>
      <c r="J3217" s="220" t="s">
        <v>3186</v>
      </c>
      <c r="K3217" s="220" t="s">
        <v>37</v>
      </c>
      <c r="L3217" s="220" t="s">
        <v>478</v>
      </c>
      <c r="M3217" s="220" t="s">
        <v>503</v>
      </c>
      <c r="N3217" s="220" t="s">
        <v>295</v>
      </c>
      <c r="O3217" s="220" t="s">
        <v>5036</v>
      </c>
      <c r="P3217" s="224">
        <v>15</v>
      </c>
      <c r="Q3217" s="220" t="s">
        <v>295</v>
      </c>
      <c r="R3217" s="220" t="s">
        <v>295</v>
      </c>
      <c r="S3217" s="221" t="b">
        <v>0</v>
      </c>
      <c r="V3217" s="222">
        <v>43515</v>
      </c>
      <c r="W3217" s="220" t="s">
        <v>3186</v>
      </c>
      <c r="X3217"/>
      <c r="Z3217" s="220" t="s">
        <v>295</v>
      </c>
      <c r="AC3217" s="220" t="s">
        <v>295</v>
      </c>
      <c r="AE3217" s="220" t="s">
        <v>295</v>
      </c>
      <c r="AF3217" s="220" t="s">
        <v>295</v>
      </c>
      <c r="AG3217" s="220" t="s">
        <v>295</v>
      </c>
      <c r="AH3217" s="167"/>
      <c r="AI3217" s="220" t="s">
        <v>295</v>
      </c>
      <c r="AJ3217" s="151" t="str">
        <f t="shared" si="50"/>
        <v>PD&amp;C</v>
      </c>
      <c r="AK3217" s="151" t="b">
        <f>ISNUMBER(SEARCH("IRT",Table1[[#This Row],[Current_Status]]))</f>
        <v>0</v>
      </c>
      <c r="AL3217" s="152">
        <f>YEAR(Table1[[#This Row],[Project_Initiated]])</f>
        <v>2019</v>
      </c>
      <c r="AM3217" s="87">
        <v>43815</v>
      </c>
      <c r="AN3217" s="87" t="str">
        <f>IF(AND(Table1[[#This Row],[Completed Date]]&gt;="07/01/2019"+0,Table1[[#This Row],[Completed Date]]&lt;="6/30/2020"+0),"FY 19-20",IF(AND(Table1[[#This Row],[Completed Date]]&gt;="07/01/2018"+0,Table1[[#This Row],[Completed Date]]&lt;="6/30/2019"+0),"FY 18-19",""))</f>
        <v/>
      </c>
      <c r="AO3217" s="152" t="str">
        <f>IFERROR(FIND("R",Table1[[#This Row],[FS_Priority]]),"")</f>
        <v/>
      </c>
    </row>
    <row r="3218" spans="1:41" x14ac:dyDescent="0.25">
      <c r="A3218" s="220" t="s">
        <v>3035</v>
      </c>
      <c r="B3218" s="220" t="s">
        <v>3035</v>
      </c>
      <c r="C3218" s="220" t="s">
        <v>295</v>
      </c>
      <c r="D3218" s="221" t="b">
        <v>0</v>
      </c>
      <c r="E3218" s="220" t="s">
        <v>4804</v>
      </c>
      <c r="F3218" s="220" t="s">
        <v>4446</v>
      </c>
      <c r="G3218" s="220" t="s">
        <v>4739</v>
      </c>
      <c r="H3218" s="220" t="s">
        <v>295</v>
      </c>
      <c r="I3218" s="220" t="s">
        <v>295</v>
      </c>
      <c r="J3218" s="220" t="s">
        <v>4197</v>
      </c>
      <c r="K3218" s="220" t="s">
        <v>3793</v>
      </c>
      <c r="L3218" s="220" t="s">
        <v>332</v>
      </c>
      <c r="M3218" s="220" t="s">
        <v>3833</v>
      </c>
      <c r="N3218" s="220" t="s">
        <v>295</v>
      </c>
      <c r="O3218" s="220" t="s">
        <v>88</v>
      </c>
      <c r="P3218" s="221">
        <v>9</v>
      </c>
      <c r="Q3218" s="220" t="s">
        <v>295</v>
      </c>
      <c r="R3218" s="220" t="s">
        <v>295</v>
      </c>
      <c r="S3218" s="221" t="b">
        <v>0</v>
      </c>
      <c r="T3218" s="167"/>
      <c r="V3218" s="222">
        <v>43528</v>
      </c>
      <c r="W3218" s="220" t="s">
        <v>57</v>
      </c>
      <c r="X3218" s="223">
        <v>44287</v>
      </c>
      <c r="Y3218" s="223">
        <v>44986</v>
      </c>
      <c r="Z3218" s="220" t="s">
        <v>295</v>
      </c>
      <c r="AC3218" s="220" t="s">
        <v>295</v>
      </c>
      <c r="AE3218" s="220" t="s">
        <v>295</v>
      </c>
      <c r="AF3218" s="220" t="s">
        <v>295</v>
      </c>
      <c r="AG3218" s="220" t="s">
        <v>295</v>
      </c>
      <c r="AH3218"/>
      <c r="AI3218" s="220" t="s">
        <v>295</v>
      </c>
      <c r="AJ3218" s="151" t="str">
        <f t="shared" si="50"/>
        <v>PD&amp;C</v>
      </c>
      <c r="AK3218" s="151" t="b">
        <f>ISNUMBER(SEARCH("IRT",Table1[[#This Row],[Current_Status]]))</f>
        <v>0</v>
      </c>
      <c r="AL3218" s="152">
        <f>YEAR(Table1[[#This Row],[Project_Initiated]])</f>
        <v>2019</v>
      </c>
      <c r="AM3218" s="87">
        <v>43815</v>
      </c>
      <c r="AN3218" s="87" t="str">
        <f>IF(AND(Table1[[#This Row],[Completed Date]]&gt;="07/01/2019"+0,Table1[[#This Row],[Completed Date]]&lt;="6/30/2020"+0),"FY 19-20",IF(AND(Table1[[#This Row],[Completed Date]]&gt;="07/01/2018"+0,Table1[[#This Row],[Completed Date]]&lt;="6/30/2019"+0),"FY 18-19",""))</f>
        <v/>
      </c>
      <c r="AO3218" s="152" t="str">
        <f>IFERROR(FIND("R",Table1[[#This Row],[FS_Priority]]),"")</f>
        <v/>
      </c>
    </row>
    <row r="3219" spans="1:41" x14ac:dyDescent="0.25">
      <c r="A3219" s="220" t="s">
        <v>3037</v>
      </c>
      <c r="B3219" s="220" t="s">
        <v>3037</v>
      </c>
      <c r="C3219" s="220" t="s">
        <v>295</v>
      </c>
      <c r="D3219" s="221" t="b">
        <v>0</v>
      </c>
      <c r="E3219" s="220" t="s">
        <v>4804</v>
      </c>
      <c r="F3219" s="220" t="s">
        <v>3050</v>
      </c>
      <c r="G3219" s="220" t="s">
        <v>4196</v>
      </c>
      <c r="H3219" s="220" t="s">
        <v>295</v>
      </c>
      <c r="I3219" s="220" t="s">
        <v>295</v>
      </c>
      <c r="J3219" s="220" t="s">
        <v>57</v>
      </c>
      <c r="K3219" s="220" t="s">
        <v>3793</v>
      </c>
      <c r="L3219" s="220" t="s">
        <v>332</v>
      </c>
      <c r="M3219" s="220" t="s">
        <v>3848</v>
      </c>
      <c r="N3219" s="220" t="s">
        <v>295</v>
      </c>
      <c r="O3219" s="220" t="s">
        <v>269</v>
      </c>
      <c r="P3219" s="224">
        <v>8</v>
      </c>
      <c r="Q3219" s="220" t="s">
        <v>295</v>
      </c>
      <c r="R3219" s="220" t="s">
        <v>295</v>
      </c>
      <c r="S3219" s="221" t="b">
        <v>0</v>
      </c>
      <c r="T3219" s="224">
        <v>550000</v>
      </c>
      <c r="V3219" s="222">
        <v>43528</v>
      </c>
      <c r="W3219" s="220" t="s">
        <v>74</v>
      </c>
      <c r="X3219" s="223">
        <v>44317</v>
      </c>
      <c r="Y3219" s="223">
        <v>45017</v>
      </c>
      <c r="Z3219" s="220" t="s">
        <v>295</v>
      </c>
      <c r="AC3219" s="220" t="s">
        <v>295</v>
      </c>
      <c r="AE3219" s="220" t="s">
        <v>295</v>
      </c>
      <c r="AF3219" s="220" t="s">
        <v>295</v>
      </c>
      <c r="AG3219" s="220" t="s">
        <v>295</v>
      </c>
      <c r="AH3219"/>
      <c r="AI3219" s="220" t="s">
        <v>295</v>
      </c>
      <c r="AJ3219" s="151" t="str">
        <f t="shared" si="50"/>
        <v>PD&amp;C</v>
      </c>
      <c r="AK3219" s="151" t="b">
        <f>ISNUMBER(SEARCH("IRT",Table1[[#This Row],[Current_Status]]))</f>
        <v>0</v>
      </c>
      <c r="AL3219" s="152">
        <f>YEAR(Table1[[#This Row],[Project_Initiated]])</f>
        <v>2019</v>
      </c>
      <c r="AM3219" s="87">
        <v>43815</v>
      </c>
      <c r="AN3219" s="87" t="str">
        <f>IF(AND(Table1[[#This Row],[Completed Date]]&gt;="07/01/2019"+0,Table1[[#This Row],[Completed Date]]&lt;="6/30/2020"+0),"FY 19-20",IF(AND(Table1[[#This Row],[Completed Date]]&gt;="07/01/2018"+0,Table1[[#This Row],[Completed Date]]&lt;="6/30/2019"+0),"FY 18-19",""))</f>
        <v/>
      </c>
      <c r="AO3219" s="152" t="str">
        <f>IFERROR(FIND("R",Table1[[#This Row],[FS_Priority]]),"")</f>
        <v/>
      </c>
    </row>
    <row r="3220" spans="1:41" x14ac:dyDescent="0.25">
      <c r="A3220" s="220" t="s">
        <v>3036</v>
      </c>
      <c r="B3220" s="220" t="s">
        <v>3036</v>
      </c>
      <c r="C3220" s="220" t="s">
        <v>295</v>
      </c>
      <c r="D3220" s="221" t="b">
        <v>0</v>
      </c>
      <c r="E3220" s="220" t="s">
        <v>4804</v>
      </c>
      <c r="F3220" s="220" t="s">
        <v>3051</v>
      </c>
      <c r="G3220" s="220" t="s">
        <v>4195</v>
      </c>
      <c r="H3220" s="220" t="s">
        <v>295</v>
      </c>
      <c r="I3220" s="220" t="s">
        <v>295</v>
      </c>
      <c r="J3220" s="220" t="s">
        <v>57</v>
      </c>
      <c r="K3220" s="220" t="s">
        <v>3793</v>
      </c>
      <c r="L3220" s="220" t="s">
        <v>332</v>
      </c>
      <c r="M3220" s="220" t="s">
        <v>3829</v>
      </c>
      <c r="N3220" s="220" t="s">
        <v>295</v>
      </c>
      <c r="O3220" s="220" t="s">
        <v>3829</v>
      </c>
      <c r="P3220" s="224">
        <v>4</v>
      </c>
      <c r="Q3220" s="220" t="s">
        <v>295</v>
      </c>
      <c r="R3220" s="220" t="s">
        <v>295</v>
      </c>
      <c r="S3220" s="221" t="b">
        <v>0</v>
      </c>
      <c r="T3220" s="224">
        <v>55000</v>
      </c>
      <c r="V3220" s="222">
        <v>43528</v>
      </c>
      <c r="W3220" s="220" t="s">
        <v>3185</v>
      </c>
      <c r="X3220"/>
      <c r="Z3220" s="220" t="s">
        <v>295</v>
      </c>
      <c r="AC3220" s="220" t="s">
        <v>295</v>
      </c>
      <c r="AE3220" s="220" t="s">
        <v>295</v>
      </c>
      <c r="AF3220" s="220" t="s">
        <v>295</v>
      </c>
      <c r="AG3220" s="220" t="s">
        <v>295</v>
      </c>
      <c r="AH3220" s="167"/>
      <c r="AI3220" s="220" t="s">
        <v>295</v>
      </c>
      <c r="AJ3220" s="151" t="str">
        <f t="shared" si="50"/>
        <v>PD&amp;C</v>
      </c>
      <c r="AK3220" s="151" t="b">
        <f>ISNUMBER(SEARCH("IRT",Table1[[#This Row],[Current_Status]]))</f>
        <v>0</v>
      </c>
      <c r="AL3220" s="152">
        <f>YEAR(Table1[[#This Row],[Project_Initiated]])</f>
        <v>2019</v>
      </c>
      <c r="AM3220" s="87">
        <v>43815</v>
      </c>
      <c r="AN3220" s="87" t="str">
        <f>IF(AND(Table1[[#This Row],[Completed Date]]&gt;="07/01/2019"+0,Table1[[#This Row],[Completed Date]]&lt;="6/30/2020"+0),"FY 19-20",IF(AND(Table1[[#This Row],[Completed Date]]&gt;="07/01/2018"+0,Table1[[#This Row],[Completed Date]]&lt;="6/30/2019"+0),"FY 18-19",""))</f>
        <v/>
      </c>
      <c r="AO3220" s="152" t="str">
        <f>IFERROR(FIND("R",Table1[[#This Row],[FS_Priority]]),"")</f>
        <v/>
      </c>
    </row>
    <row r="3221" spans="1:41" x14ac:dyDescent="0.25">
      <c r="A3221" s="220" t="s">
        <v>3062</v>
      </c>
      <c r="B3221" s="220" t="s">
        <v>3062</v>
      </c>
      <c r="C3221" s="220" t="s">
        <v>295</v>
      </c>
      <c r="D3221" s="221" t="b">
        <v>0</v>
      </c>
      <c r="E3221" s="220" t="s">
        <v>4818</v>
      </c>
      <c r="F3221" s="220" t="s">
        <v>3075</v>
      </c>
      <c r="G3221" s="220" t="s">
        <v>3076</v>
      </c>
      <c r="H3221" s="220" t="s">
        <v>295</v>
      </c>
      <c r="I3221" s="220" t="s">
        <v>4284</v>
      </c>
      <c r="J3221" s="220" t="s">
        <v>72</v>
      </c>
      <c r="K3221" s="220" t="s">
        <v>4268</v>
      </c>
      <c r="L3221" s="220" t="s">
        <v>521</v>
      </c>
      <c r="M3221" s="220" t="s">
        <v>4285</v>
      </c>
      <c r="N3221" s="220" t="s">
        <v>295</v>
      </c>
      <c r="O3221" s="220" t="s">
        <v>3829</v>
      </c>
      <c r="P3221" s="224">
        <v>5</v>
      </c>
      <c r="Q3221" s="220" t="s">
        <v>295</v>
      </c>
      <c r="R3221" s="220" t="s">
        <v>295</v>
      </c>
      <c r="S3221" s="221" t="b">
        <v>0</v>
      </c>
      <c r="T3221" s="224">
        <v>130000</v>
      </c>
      <c r="V3221" s="222">
        <v>43543</v>
      </c>
      <c r="W3221" s="220" t="s">
        <v>74</v>
      </c>
      <c r="X3221" s="223">
        <v>44013</v>
      </c>
      <c r="Y3221" s="223">
        <v>44105</v>
      </c>
      <c r="Z3221" s="220" t="s">
        <v>295</v>
      </c>
      <c r="AC3221" s="220" t="s">
        <v>295</v>
      </c>
      <c r="AE3221" s="220" t="s">
        <v>295</v>
      </c>
      <c r="AF3221" s="220" t="s">
        <v>295</v>
      </c>
      <c r="AG3221" s="220" t="s">
        <v>295</v>
      </c>
      <c r="AH3221" s="167"/>
      <c r="AI3221" s="220" t="s">
        <v>295</v>
      </c>
      <c r="AJ3221" s="151" t="str">
        <f t="shared" si="50"/>
        <v>PD&amp;C</v>
      </c>
      <c r="AK3221" s="151" t="b">
        <f>ISNUMBER(SEARCH("IRT",Table1[[#This Row],[Current_Status]]))</f>
        <v>0</v>
      </c>
      <c r="AL3221" s="152">
        <f>YEAR(Table1[[#This Row],[Project_Initiated]])</f>
        <v>2019</v>
      </c>
      <c r="AM3221" s="87">
        <v>43815</v>
      </c>
      <c r="AN3221" s="87" t="str">
        <f>IF(AND(Table1[[#This Row],[Completed Date]]&gt;="07/01/2019"+0,Table1[[#This Row],[Completed Date]]&lt;="6/30/2020"+0),"FY 19-20",IF(AND(Table1[[#This Row],[Completed Date]]&gt;="07/01/2018"+0,Table1[[#This Row],[Completed Date]]&lt;="6/30/2019"+0),"FY 18-19",""))</f>
        <v/>
      </c>
      <c r="AO3221" s="152" t="str">
        <f>IFERROR(FIND("R",Table1[[#This Row],[FS_Priority]]),"")</f>
        <v/>
      </c>
    </row>
    <row r="3222" spans="1:41" x14ac:dyDescent="0.25">
      <c r="A3222" s="220" t="s">
        <v>5046</v>
      </c>
      <c r="B3222" s="220" t="s">
        <v>5046</v>
      </c>
      <c r="C3222" s="220" t="s">
        <v>295</v>
      </c>
      <c r="D3222" s="221" t="b">
        <v>0</v>
      </c>
      <c r="E3222" s="220" t="s">
        <v>4804</v>
      </c>
      <c r="F3222" s="220" t="s">
        <v>5047</v>
      </c>
      <c r="G3222" s="220" t="s">
        <v>4740</v>
      </c>
      <c r="H3222" s="220" t="s">
        <v>295</v>
      </c>
      <c r="I3222" s="220" t="s">
        <v>295</v>
      </c>
      <c r="J3222" s="220" t="s">
        <v>5048</v>
      </c>
      <c r="K3222" s="220" t="s">
        <v>3793</v>
      </c>
      <c r="L3222" s="220" t="s">
        <v>332</v>
      </c>
      <c r="M3222" s="220" t="s">
        <v>4148</v>
      </c>
      <c r="N3222" s="220" t="s">
        <v>295</v>
      </c>
      <c r="O3222" s="220" t="s">
        <v>4367</v>
      </c>
      <c r="P3222" s="224">
        <v>3</v>
      </c>
      <c r="Q3222" s="220" t="s">
        <v>295</v>
      </c>
      <c r="R3222" s="220" t="s">
        <v>295</v>
      </c>
      <c r="S3222" s="221" t="b">
        <v>0</v>
      </c>
      <c r="T3222" s="224">
        <v>5610000</v>
      </c>
      <c r="V3222" s="222">
        <v>43532</v>
      </c>
      <c r="W3222" s="220" t="s">
        <v>3187</v>
      </c>
      <c r="X3222"/>
      <c r="Z3222" s="220" t="s">
        <v>295</v>
      </c>
      <c r="AC3222" s="220" t="s">
        <v>295</v>
      </c>
      <c r="AE3222" s="220" t="s">
        <v>295</v>
      </c>
      <c r="AF3222" s="220" t="s">
        <v>295</v>
      </c>
      <c r="AG3222" s="220" t="s">
        <v>295</v>
      </c>
      <c r="AH3222" s="167"/>
      <c r="AI3222" s="220" t="s">
        <v>295</v>
      </c>
      <c r="AJ3222" s="151" t="str">
        <f t="shared" si="50"/>
        <v>PD&amp;C</v>
      </c>
      <c r="AK3222" s="151" t="b">
        <f>ISNUMBER(SEARCH("IRT",Table1[[#This Row],[Current_Status]]))</f>
        <v>0</v>
      </c>
      <c r="AL3222" s="152">
        <f>YEAR(Table1[[#This Row],[Project_Initiated]])</f>
        <v>2019</v>
      </c>
      <c r="AM3222" s="87">
        <v>43815</v>
      </c>
      <c r="AN3222" s="87" t="str">
        <f>IF(AND(Table1[[#This Row],[Completed Date]]&gt;="07/01/2019"+0,Table1[[#This Row],[Completed Date]]&lt;="6/30/2020"+0),"FY 19-20",IF(AND(Table1[[#This Row],[Completed Date]]&gt;="07/01/2018"+0,Table1[[#This Row],[Completed Date]]&lt;="6/30/2019"+0),"FY 18-19",""))</f>
        <v/>
      </c>
      <c r="AO3222" s="152" t="str">
        <f>IFERROR(FIND("R",Table1[[#This Row],[FS_Priority]]),"")</f>
        <v/>
      </c>
    </row>
    <row r="3223" spans="1:41" x14ac:dyDescent="0.25">
      <c r="A3223" s="220" t="s">
        <v>5043</v>
      </c>
      <c r="B3223" s="220" t="s">
        <v>5043</v>
      </c>
      <c r="C3223" s="220" t="s">
        <v>295</v>
      </c>
      <c r="D3223" s="221" t="b">
        <v>0</v>
      </c>
      <c r="E3223" s="220" t="s">
        <v>4804</v>
      </c>
      <c r="F3223" s="220" t="s">
        <v>5044</v>
      </c>
      <c r="G3223" s="220" t="s">
        <v>4740</v>
      </c>
      <c r="H3223" s="220" t="s">
        <v>295</v>
      </c>
      <c r="I3223" s="220" t="s">
        <v>295</v>
      </c>
      <c r="J3223" s="220" t="s">
        <v>5045</v>
      </c>
      <c r="K3223" s="220" t="s">
        <v>3793</v>
      </c>
      <c r="L3223" s="220" t="s">
        <v>332</v>
      </c>
      <c r="M3223" s="220" t="s">
        <v>4148</v>
      </c>
      <c r="N3223" s="220" t="s">
        <v>295</v>
      </c>
      <c r="O3223" s="220" t="s">
        <v>4367</v>
      </c>
      <c r="P3223" s="224">
        <v>3</v>
      </c>
      <c r="Q3223" s="220" t="s">
        <v>295</v>
      </c>
      <c r="R3223" s="220" t="s">
        <v>295</v>
      </c>
      <c r="S3223" s="221" t="b">
        <v>0</v>
      </c>
      <c r="V3223" s="222">
        <v>43532</v>
      </c>
      <c r="W3223" s="220" t="s">
        <v>38</v>
      </c>
      <c r="X3223" s="223">
        <v>43709</v>
      </c>
      <c r="Y3223" s="223">
        <v>43952</v>
      </c>
      <c r="Z3223" s="220" t="s">
        <v>295</v>
      </c>
      <c r="AC3223" s="220" t="s">
        <v>295</v>
      </c>
      <c r="AE3223" s="220" t="s">
        <v>295</v>
      </c>
      <c r="AF3223" s="220" t="s">
        <v>295</v>
      </c>
      <c r="AG3223" s="220" t="s">
        <v>295</v>
      </c>
      <c r="AH3223" s="167"/>
      <c r="AI3223" s="220" t="s">
        <v>295</v>
      </c>
      <c r="AJ3223" s="151" t="str">
        <f t="shared" si="50"/>
        <v>PD&amp;C</v>
      </c>
      <c r="AK3223" s="151" t="b">
        <f>ISNUMBER(SEARCH("IRT",Table1[[#This Row],[Current_Status]]))</f>
        <v>0</v>
      </c>
      <c r="AL3223" s="152">
        <f>YEAR(Table1[[#This Row],[Project_Initiated]])</f>
        <v>2019</v>
      </c>
      <c r="AM3223" s="87">
        <v>43815</v>
      </c>
      <c r="AN3223" s="87" t="str">
        <f>IF(AND(Table1[[#This Row],[Completed Date]]&gt;="07/01/2019"+0,Table1[[#This Row],[Completed Date]]&lt;="6/30/2020"+0),"FY 19-20",IF(AND(Table1[[#This Row],[Completed Date]]&gt;="07/01/2018"+0,Table1[[#This Row],[Completed Date]]&lt;="6/30/2019"+0),"FY 18-19",""))</f>
        <v/>
      </c>
      <c r="AO3223" s="152" t="str">
        <f>IFERROR(FIND("R",Table1[[#This Row],[FS_Priority]]),"")</f>
        <v/>
      </c>
    </row>
    <row r="3224" spans="1:41" x14ac:dyDescent="0.25">
      <c r="A3224" s="220" t="s">
        <v>5040</v>
      </c>
      <c r="B3224" s="220" t="s">
        <v>5040</v>
      </c>
      <c r="C3224" s="220" t="s">
        <v>295</v>
      </c>
      <c r="D3224" s="221" t="b">
        <v>0</v>
      </c>
      <c r="E3224" s="220" t="s">
        <v>4804</v>
      </c>
      <c r="F3224" s="220" t="s">
        <v>5041</v>
      </c>
      <c r="G3224" s="220" t="s">
        <v>4740</v>
      </c>
      <c r="H3224" s="220" t="s">
        <v>295</v>
      </c>
      <c r="I3224" s="220" t="s">
        <v>295</v>
      </c>
      <c r="J3224" s="220" t="s">
        <v>5042</v>
      </c>
      <c r="K3224" s="220" t="s">
        <v>3793</v>
      </c>
      <c r="L3224" s="220" t="s">
        <v>332</v>
      </c>
      <c r="M3224" s="220" t="s">
        <v>4148</v>
      </c>
      <c r="N3224" s="220" t="s">
        <v>295</v>
      </c>
      <c r="O3224" s="220" t="s">
        <v>4367</v>
      </c>
      <c r="P3224" s="224">
        <v>3</v>
      </c>
      <c r="Q3224" s="220" t="s">
        <v>295</v>
      </c>
      <c r="R3224" s="220" t="s">
        <v>295</v>
      </c>
      <c r="S3224" s="221" t="b">
        <v>0</v>
      </c>
      <c r="V3224" s="222">
        <v>43532</v>
      </c>
      <c r="W3224" s="220" t="s">
        <v>74</v>
      </c>
      <c r="X3224" s="223">
        <v>43891</v>
      </c>
      <c r="Y3224" s="223">
        <v>44228</v>
      </c>
      <c r="Z3224" s="220" t="s">
        <v>295</v>
      </c>
      <c r="AC3224" s="220" t="s">
        <v>295</v>
      </c>
      <c r="AE3224" s="220" t="s">
        <v>295</v>
      </c>
      <c r="AF3224" s="220" t="s">
        <v>295</v>
      </c>
      <c r="AG3224" s="220" t="s">
        <v>295</v>
      </c>
      <c r="AH3224"/>
      <c r="AI3224" s="220" t="s">
        <v>295</v>
      </c>
      <c r="AJ3224" s="151" t="str">
        <f t="shared" si="50"/>
        <v>PD&amp;C</v>
      </c>
      <c r="AK3224" s="151" t="b">
        <f>ISNUMBER(SEARCH("IRT",Table1[[#This Row],[Current_Status]]))</f>
        <v>0</v>
      </c>
      <c r="AL3224" s="152">
        <f>YEAR(Table1[[#This Row],[Project_Initiated]])</f>
        <v>2019</v>
      </c>
      <c r="AM3224" s="87">
        <v>43815</v>
      </c>
      <c r="AN3224" s="87" t="str">
        <f>IF(AND(Table1[[#This Row],[Completed Date]]&gt;="07/01/2019"+0,Table1[[#This Row],[Completed Date]]&lt;="6/30/2020"+0),"FY 19-20",IF(AND(Table1[[#This Row],[Completed Date]]&gt;="07/01/2018"+0,Table1[[#This Row],[Completed Date]]&lt;="6/30/2019"+0),"FY 18-19",""))</f>
        <v/>
      </c>
      <c r="AO3224" s="152" t="str">
        <f>IFERROR(FIND("R",Table1[[#This Row],[FS_Priority]]),"")</f>
        <v/>
      </c>
    </row>
    <row r="3225" spans="1:41" x14ac:dyDescent="0.25">
      <c r="A3225" s="220" t="s">
        <v>3038</v>
      </c>
      <c r="B3225" s="220" t="s">
        <v>3038</v>
      </c>
      <c r="C3225" s="220" t="s">
        <v>295</v>
      </c>
      <c r="D3225" s="221" t="b">
        <v>0</v>
      </c>
      <c r="E3225" s="220" t="s">
        <v>4804</v>
      </c>
      <c r="F3225" s="220" t="s">
        <v>3052</v>
      </c>
      <c r="G3225" s="220" t="s">
        <v>4193</v>
      </c>
      <c r="H3225" s="220" t="s">
        <v>295</v>
      </c>
      <c r="I3225" s="220" t="s">
        <v>295</v>
      </c>
      <c r="J3225" s="220" t="s">
        <v>3785</v>
      </c>
      <c r="K3225" s="220" t="s">
        <v>3793</v>
      </c>
      <c r="L3225" s="220" t="s">
        <v>332</v>
      </c>
      <c r="M3225" s="220" t="s">
        <v>3833</v>
      </c>
      <c r="N3225" s="220" t="s">
        <v>295</v>
      </c>
      <c r="O3225" s="220" t="s">
        <v>4872</v>
      </c>
      <c r="P3225" s="224">
        <v>1</v>
      </c>
      <c r="Q3225" s="220" t="s">
        <v>295</v>
      </c>
      <c r="R3225" s="220" t="s">
        <v>295</v>
      </c>
      <c r="S3225" s="221" t="b">
        <v>0</v>
      </c>
      <c r="T3225" s="224">
        <v>33980000</v>
      </c>
      <c r="V3225" s="222">
        <v>43528</v>
      </c>
      <c r="W3225" s="220" t="s">
        <v>72</v>
      </c>
      <c r="X3225" s="223">
        <v>44259</v>
      </c>
      <c r="Y3225" s="223">
        <v>44713</v>
      </c>
      <c r="Z3225" s="220" t="s">
        <v>295</v>
      </c>
      <c r="AC3225" s="220" t="s">
        <v>295</v>
      </c>
      <c r="AE3225" s="220" t="s">
        <v>295</v>
      </c>
      <c r="AF3225" s="220" t="s">
        <v>295</v>
      </c>
      <c r="AG3225" s="220" t="s">
        <v>295</v>
      </c>
      <c r="AH3225"/>
      <c r="AI3225" s="220" t="s">
        <v>295</v>
      </c>
      <c r="AJ3225" s="151" t="str">
        <f t="shared" si="50"/>
        <v>PD&amp;C</v>
      </c>
      <c r="AK3225" s="151" t="b">
        <f>ISNUMBER(SEARCH("IRT",Table1[[#This Row],[Current_Status]]))</f>
        <v>0</v>
      </c>
      <c r="AL3225" s="152">
        <f>YEAR(Table1[[#This Row],[Project_Initiated]])</f>
        <v>2019</v>
      </c>
      <c r="AM3225" s="87">
        <v>43815</v>
      </c>
      <c r="AN3225" s="87" t="str">
        <f>IF(AND(Table1[[#This Row],[Completed Date]]&gt;="07/01/2019"+0,Table1[[#This Row],[Completed Date]]&lt;="6/30/2020"+0),"FY 19-20",IF(AND(Table1[[#This Row],[Completed Date]]&gt;="07/01/2018"+0,Table1[[#This Row],[Completed Date]]&lt;="6/30/2019"+0),"FY 18-19",""))</f>
        <v/>
      </c>
      <c r="AO3225" s="152" t="str">
        <f>IFERROR(FIND("R",Table1[[#This Row],[FS_Priority]]),"")</f>
        <v/>
      </c>
    </row>
    <row r="3226" spans="1:41" x14ac:dyDescent="0.25">
      <c r="A3226" s="220" t="s">
        <v>3138</v>
      </c>
      <c r="B3226" s="220" t="s">
        <v>3138</v>
      </c>
      <c r="C3226" s="220" t="s">
        <v>295</v>
      </c>
      <c r="D3226" s="221" t="b">
        <v>0</v>
      </c>
      <c r="E3226" s="220" t="s">
        <v>4804</v>
      </c>
      <c r="F3226" s="220" t="s">
        <v>3155</v>
      </c>
      <c r="G3226" s="220" t="s">
        <v>3156</v>
      </c>
      <c r="H3226" s="220" t="s">
        <v>295</v>
      </c>
      <c r="I3226" s="220" t="s">
        <v>295</v>
      </c>
      <c r="J3226" s="220" t="s">
        <v>4368</v>
      </c>
      <c r="K3226" s="220" t="s">
        <v>3793</v>
      </c>
      <c r="L3226" s="220" t="s">
        <v>332</v>
      </c>
      <c r="M3226" s="220" t="s">
        <v>3848</v>
      </c>
      <c r="N3226" s="220" t="s">
        <v>295</v>
      </c>
      <c r="O3226" s="220" t="s">
        <v>177</v>
      </c>
      <c r="P3226" s="224">
        <v>3</v>
      </c>
      <c r="Q3226" s="220" t="s">
        <v>295</v>
      </c>
      <c r="R3226" s="220" t="s">
        <v>295</v>
      </c>
      <c r="S3226" s="221" t="b">
        <v>0</v>
      </c>
      <c r="V3226" s="222">
        <v>43577</v>
      </c>
      <c r="W3226" s="220" t="s">
        <v>3185</v>
      </c>
      <c r="X3226" s="223">
        <v>43617</v>
      </c>
      <c r="Y3226" s="223">
        <v>43739</v>
      </c>
      <c r="Z3226" s="220" t="s">
        <v>295</v>
      </c>
      <c r="AC3226" s="220" t="s">
        <v>295</v>
      </c>
      <c r="AE3226" s="220" t="s">
        <v>295</v>
      </c>
      <c r="AF3226" s="220" t="s">
        <v>295</v>
      </c>
      <c r="AG3226" s="220" t="s">
        <v>295</v>
      </c>
      <c r="AH3226" s="167"/>
      <c r="AI3226" s="220" t="s">
        <v>295</v>
      </c>
      <c r="AJ3226" s="151" t="str">
        <f t="shared" si="50"/>
        <v>PD&amp;C</v>
      </c>
      <c r="AK3226" s="151" t="b">
        <f>ISNUMBER(SEARCH("IRT",Table1[[#This Row],[Current_Status]]))</f>
        <v>0</v>
      </c>
      <c r="AL3226" s="152">
        <f>YEAR(Table1[[#This Row],[Project_Initiated]])</f>
        <v>2019</v>
      </c>
      <c r="AM3226" s="87">
        <v>43815</v>
      </c>
      <c r="AN3226" s="87" t="str">
        <f>IF(AND(Table1[[#This Row],[Completed Date]]&gt;="07/01/2019"+0,Table1[[#This Row],[Completed Date]]&lt;="6/30/2020"+0),"FY 19-20",IF(AND(Table1[[#This Row],[Completed Date]]&gt;="07/01/2018"+0,Table1[[#This Row],[Completed Date]]&lt;="6/30/2019"+0),"FY 18-19",""))</f>
        <v/>
      </c>
      <c r="AO3226" s="152" t="str">
        <f>IFERROR(FIND("R",Table1[[#This Row],[FS_Priority]]),"")</f>
        <v/>
      </c>
    </row>
    <row r="3227" spans="1:41" x14ac:dyDescent="0.25">
      <c r="A3227" s="220" t="s">
        <v>3139</v>
      </c>
      <c r="B3227" s="220" t="s">
        <v>3139</v>
      </c>
      <c r="C3227" s="220" t="s">
        <v>295</v>
      </c>
      <c r="D3227" s="221" t="b">
        <v>0</v>
      </c>
      <c r="E3227" s="220" t="s">
        <v>4818</v>
      </c>
      <c r="F3227" s="220" t="s">
        <v>5234</v>
      </c>
      <c r="G3227" s="220" t="s">
        <v>4271</v>
      </c>
      <c r="H3227" s="220" t="s">
        <v>295</v>
      </c>
      <c r="I3227" s="220" t="s">
        <v>295</v>
      </c>
      <c r="J3227" s="220" t="s">
        <v>72</v>
      </c>
      <c r="K3227" s="220" t="s">
        <v>4268</v>
      </c>
      <c r="L3227" s="220" t="s">
        <v>521</v>
      </c>
      <c r="M3227" s="220" t="s">
        <v>4272</v>
      </c>
      <c r="N3227" s="220" t="s">
        <v>295</v>
      </c>
      <c r="O3227" s="220" t="s">
        <v>3829</v>
      </c>
      <c r="P3227" s="224">
        <v>1</v>
      </c>
      <c r="Q3227" s="220" t="s">
        <v>295</v>
      </c>
      <c r="R3227" s="220" t="s">
        <v>295</v>
      </c>
      <c r="S3227" s="221" t="b">
        <v>0</v>
      </c>
      <c r="V3227" s="222">
        <v>43571</v>
      </c>
      <c r="W3227" s="220" t="s">
        <v>74</v>
      </c>
      <c r="X3227" s="223">
        <v>44013</v>
      </c>
      <c r="Y3227" s="223">
        <v>44044</v>
      </c>
      <c r="Z3227" s="220" t="s">
        <v>295</v>
      </c>
      <c r="AC3227" s="220" t="s">
        <v>295</v>
      </c>
      <c r="AE3227" s="220" t="s">
        <v>295</v>
      </c>
      <c r="AF3227" s="220" t="s">
        <v>295</v>
      </c>
      <c r="AG3227" s="220" t="s">
        <v>295</v>
      </c>
      <c r="AH3227" s="167"/>
      <c r="AI3227" s="220" t="s">
        <v>295</v>
      </c>
      <c r="AJ3227" s="151" t="str">
        <f t="shared" si="50"/>
        <v>PD&amp;C</v>
      </c>
      <c r="AK3227" s="151" t="b">
        <f>ISNUMBER(SEARCH("IRT",Table1[[#This Row],[Current_Status]]))</f>
        <v>0</v>
      </c>
      <c r="AL3227" s="152">
        <f>YEAR(Table1[[#This Row],[Project_Initiated]])</f>
        <v>2019</v>
      </c>
      <c r="AM3227" s="87">
        <v>43815</v>
      </c>
      <c r="AN3227" s="87" t="str">
        <f>IF(AND(Table1[[#This Row],[Completed Date]]&gt;="07/01/2019"+0,Table1[[#This Row],[Completed Date]]&lt;="6/30/2020"+0),"FY 19-20",IF(AND(Table1[[#This Row],[Completed Date]]&gt;="07/01/2018"+0,Table1[[#This Row],[Completed Date]]&lt;="6/30/2019"+0),"FY 18-19",""))</f>
        <v/>
      </c>
      <c r="AO3227" s="152" t="str">
        <f>IFERROR(FIND("R",Table1[[#This Row],[FS_Priority]]),"")</f>
        <v/>
      </c>
    </row>
    <row r="3228" spans="1:41" x14ac:dyDescent="0.25">
      <c r="A3228" s="220" t="s">
        <v>3161</v>
      </c>
      <c r="B3228" s="220" t="s">
        <v>3161</v>
      </c>
      <c r="C3228" s="220" t="s">
        <v>295</v>
      </c>
      <c r="D3228" s="221" t="b">
        <v>0</v>
      </c>
      <c r="E3228" s="220" t="s">
        <v>267</v>
      </c>
      <c r="F3228" s="220" t="s">
        <v>5251</v>
      </c>
      <c r="G3228" s="220" t="s">
        <v>4742</v>
      </c>
      <c r="H3228" s="220" t="s">
        <v>295</v>
      </c>
      <c r="I3228" s="220" t="s">
        <v>295</v>
      </c>
      <c r="J3228" s="220" t="s">
        <v>3835</v>
      </c>
      <c r="K3228" s="220" t="s">
        <v>37</v>
      </c>
      <c r="L3228" s="220" t="s">
        <v>478</v>
      </c>
      <c r="M3228" s="220" t="s">
        <v>4147</v>
      </c>
      <c r="N3228" s="220" t="s">
        <v>295</v>
      </c>
      <c r="O3228" s="220" t="s">
        <v>177</v>
      </c>
      <c r="P3228" s="224">
        <v>4</v>
      </c>
      <c r="Q3228" s="220" t="s">
        <v>295</v>
      </c>
      <c r="R3228" s="220" t="s">
        <v>295</v>
      </c>
      <c r="S3228" s="221" t="b">
        <v>0</v>
      </c>
      <c r="V3228" s="222">
        <v>43593</v>
      </c>
      <c r="W3228" s="220" t="s">
        <v>4528</v>
      </c>
      <c r="X3228" s="223">
        <v>43647</v>
      </c>
      <c r="Y3228" s="223">
        <v>43983</v>
      </c>
      <c r="Z3228" s="220" t="s">
        <v>295</v>
      </c>
      <c r="AC3228" s="220" t="s">
        <v>295</v>
      </c>
      <c r="AE3228" s="220" t="s">
        <v>295</v>
      </c>
      <c r="AF3228" s="220" t="s">
        <v>295</v>
      </c>
      <c r="AG3228" s="220" t="s">
        <v>295</v>
      </c>
      <c r="AH3228" s="167"/>
      <c r="AI3228" s="220" t="s">
        <v>295</v>
      </c>
      <c r="AJ3228" s="151" t="str">
        <f t="shared" si="50"/>
        <v>PD&amp;C</v>
      </c>
      <c r="AK3228" s="151" t="b">
        <f>ISNUMBER(SEARCH("IRT",Table1[[#This Row],[Current_Status]]))</f>
        <v>0</v>
      </c>
      <c r="AL3228" s="152">
        <f>YEAR(Table1[[#This Row],[Project_Initiated]])</f>
        <v>2019</v>
      </c>
      <c r="AM3228" s="87">
        <v>43815</v>
      </c>
      <c r="AN3228" s="87" t="str">
        <f>IF(AND(Table1[[#This Row],[Completed Date]]&gt;="07/01/2019"+0,Table1[[#This Row],[Completed Date]]&lt;="6/30/2020"+0),"FY 19-20",IF(AND(Table1[[#This Row],[Completed Date]]&gt;="07/01/2018"+0,Table1[[#This Row],[Completed Date]]&lt;="6/30/2019"+0),"FY 18-19",""))</f>
        <v/>
      </c>
      <c r="AO3228" s="152" t="str">
        <f>IFERROR(FIND("R",Table1[[#This Row],[FS_Priority]]),"")</f>
        <v/>
      </c>
    </row>
    <row r="3229" spans="1:41" x14ac:dyDescent="0.25">
      <c r="A3229" s="220" t="s">
        <v>3160</v>
      </c>
      <c r="B3229" s="220" t="s">
        <v>3160</v>
      </c>
      <c r="C3229" s="220" t="s">
        <v>295</v>
      </c>
      <c r="D3229" s="221" t="b">
        <v>0</v>
      </c>
      <c r="E3229" s="220" t="s">
        <v>267</v>
      </c>
      <c r="F3229" s="220" t="s">
        <v>5252</v>
      </c>
      <c r="G3229" s="220" t="s">
        <v>4391</v>
      </c>
      <c r="H3229" s="220" t="s">
        <v>295</v>
      </c>
      <c r="I3229" s="220" t="s">
        <v>295</v>
      </c>
      <c r="J3229" s="220" t="s">
        <v>3835</v>
      </c>
      <c r="K3229" s="220" t="s">
        <v>37</v>
      </c>
      <c r="L3229" s="220" t="s">
        <v>478</v>
      </c>
      <c r="M3229" s="220" t="s">
        <v>4147</v>
      </c>
      <c r="N3229" s="220" t="s">
        <v>295</v>
      </c>
      <c r="O3229" s="220" t="s">
        <v>177</v>
      </c>
      <c r="P3229" s="224">
        <v>6</v>
      </c>
      <c r="Q3229" s="220" t="s">
        <v>295</v>
      </c>
      <c r="R3229" s="220" t="s">
        <v>295</v>
      </c>
      <c r="S3229" s="221" t="b">
        <v>0</v>
      </c>
      <c r="V3229" s="222">
        <v>43599</v>
      </c>
      <c r="W3229" s="220" t="s">
        <v>4528</v>
      </c>
      <c r="X3229" s="223">
        <v>43647</v>
      </c>
      <c r="Y3229" s="223">
        <v>43800</v>
      </c>
      <c r="Z3229" s="220" t="s">
        <v>295</v>
      </c>
      <c r="AC3229" s="220" t="s">
        <v>295</v>
      </c>
      <c r="AE3229" s="220" t="s">
        <v>295</v>
      </c>
      <c r="AF3229" s="220" t="s">
        <v>295</v>
      </c>
      <c r="AG3229" s="220" t="s">
        <v>295</v>
      </c>
      <c r="AH3229" s="167"/>
      <c r="AI3229" s="220" t="s">
        <v>295</v>
      </c>
      <c r="AJ3229" s="151" t="str">
        <f t="shared" si="50"/>
        <v>PD&amp;C</v>
      </c>
      <c r="AK3229" s="151" t="b">
        <f>ISNUMBER(SEARCH("IRT",Table1[[#This Row],[Current_Status]]))</f>
        <v>0</v>
      </c>
      <c r="AL3229" s="152">
        <f>YEAR(Table1[[#This Row],[Project_Initiated]])</f>
        <v>2019</v>
      </c>
      <c r="AM3229" s="87">
        <v>43815</v>
      </c>
      <c r="AN3229" s="87" t="str">
        <f>IF(AND(Table1[[#This Row],[Completed Date]]&gt;="07/01/2019"+0,Table1[[#This Row],[Completed Date]]&lt;="6/30/2020"+0),"FY 19-20",IF(AND(Table1[[#This Row],[Completed Date]]&gt;="07/01/2018"+0,Table1[[#This Row],[Completed Date]]&lt;="6/30/2019"+0),"FY 18-19",""))</f>
        <v/>
      </c>
      <c r="AO3229" s="152" t="str">
        <f>IFERROR(FIND("R",Table1[[#This Row],[FS_Priority]]),"")</f>
        <v/>
      </c>
    </row>
    <row r="3230" spans="1:41" x14ac:dyDescent="0.25">
      <c r="A3230" s="220" t="s">
        <v>3183</v>
      </c>
      <c r="B3230" s="220" t="s">
        <v>3183</v>
      </c>
      <c r="C3230" s="220" t="s">
        <v>295</v>
      </c>
      <c r="D3230" s="221" t="b">
        <v>0</v>
      </c>
      <c r="E3230" s="220" t="s">
        <v>267</v>
      </c>
      <c r="F3230" s="220" t="s">
        <v>5253</v>
      </c>
      <c r="G3230" s="220" t="s">
        <v>3184</v>
      </c>
      <c r="H3230" s="220" t="s">
        <v>295</v>
      </c>
      <c r="I3230" s="220" t="s">
        <v>295</v>
      </c>
      <c r="J3230" s="220" t="s">
        <v>4992</v>
      </c>
      <c r="K3230" s="220" t="s">
        <v>37</v>
      </c>
      <c r="L3230" s="220" t="s">
        <v>478</v>
      </c>
      <c r="M3230" s="220" t="s">
        <v>177</v>
      </c>
      <c r="N3230" s="220" t="s">
        <v>295</v>
      </c>
      <c r="O3230" s="220" t="s">
        <v>177</v>
      </c>
      <c r="P3230" s="224">
        <v>8</v>
      </c>
      <c r="Q3230" s="220" t="s">
        <v>295</v>
      </c>
      <c r="R3230" s="220" t="s">
        <v>295</v>
      </c>
      <c r="S3230" s="221" t="b">
        <v>0</v>
      </c>
      <c r="V3230" s="222">
        <v>43600</v>
      </c>
      <c r="W3230" s="220" t="s">
        <v>4993</v>
      </c>
      <c r="X3230" s="223">
        <v>43922</v>
      </c>
      <c r="Y3230" s="223">
        <v>44075</v>
      </c>
      <c r="Z3230" s="220" t="s">
        <v>295</v>
      </c>
      <c r="AC3230" s="220" t="s">
        <v>295</v>
      </c>
      <c r="AE3230" s="220" t="s">
        <v>295</v>
      </c>
      <c r="AF3230" s="220" t="s">
        <v>295</v>
      </c>
      <c r="AG3230" s="220" t="s">
        <v>295</v>
      </c>
      <c r="AH3230" s="167"/>
      <c r="AI3230" s="220" t="s">
        <v>295</v>
      </c>
      <c r="AJ3230" s="151" t="str">
        <f t="shared" si="50"/>
        <v>PD&amp;C</v>
      </c>
      <c r="AK3230" s="151" t="b">
        <f>ISNUMBER(SEARCH("IRT",Table1[[#This Row],[Current_Status]]))</f>
        <v>0</v>
      </c>
      <c r="AL3230" s="152">
        <f>YEAR(Table1[[#This Row],[Project_Initiated]])</f>
        <v>2019</v>
      </c>
      <c r="AM3230" s="87">
        <v>43815</v>
      </c>
      <c r="AN3230" s="87" t="str">
        <f>IF(AND(Table1[[#This Row],[Completed Date]]&gt;="07/01/2019"+0,Table1[[#This Row],[Completed Date]]&lt;="6/30/2020"+0),"FY 19-20",IF(AND(Table1[[#This Row],[Completed Date]]&gt;="07/01/2018"+0,Table1[[#This Row],[Completed Date]]&lt;="6/30/2019"+0),"FY 18-19",""))</f>
        <v/>
      </c>
      <c r="AO3230" s="152" t="str">
        <f>IFERROR(FIND("R",Table1[[#This Row],[FS_Priority]]),"")</f>
        <v/>
      </c>
    </row>
    <row r="3231" spans="1:41" x14ac:dyDescent="0.25">
      <c r="A3231" s="220" t="s">
        <v>3192</v>
      </c>
      <c r="B3231" s="220" t="s">
        <v>3192</v>
      </c>
      <c r="C3231" s="220" t="s">
        <v>295</v>
      </c>
      <c r="D3231" s="221" t="b">
        <v>0</v>
      </c>
      <c r="E3231" s="220" t="s">
        <v>4804</v>
      </c>
      <c r="F3231" s="220" t="s">
        <v>3194</v>
      </c>
      <c r="G3231" s="220" t="s">
        <v>4296</v>
      </c>
      <c r="H3231" s="220" t="s">
        <v>295</v>
      </c>
      <c r="I3231" s="220" t="s">
        <v>295</v>
      </c>
      <c r="J3231" s="220" t="s">
        <v>5235</v>
      </c>
      <c r="K3231" s="220" t="s">
        <v>3793</v>
      </c>
      <c r="L3231" s="220" t="s">
        <v>332</v>
      </c>
      <c r="M3231" s="220" t="s">
        <v>3799</v>
      </c>
      <c r="N3231" s="220" t="s">
        <v>295</v>
      </c>
      <c r="O3231" s="220" t="s">
        <v>352</v>
      </c>
      <c r="P3231" s="224">
        <v>24</v>
      </c>
      <c r="Q3231" s="220" t="s">
        <v>295</v>
      </c>
      <c r="R3231" s="220" t="s">
        <v>295</v>
      </c>
      <c r="S3231" s="221" t="b">
        <v>0</v>
      </c>
      <c r="V3231" s="222">
        <v>43619</v>
      </c>
      <c r="W3231" s="220" t="s">
        <v>32</v>
      </c>
      <c r="X3231" s="223">
        <v>43586</v>
      </c>
      <c r="Y3231" s="223">
        <v>43709</v>
      </c>
      <c r="Z3231" s="220" t="s">
        <v>295</v>
      </c>
      <c r="AC3231" s="220" t="s">
        <v>295</v>
      </c>
      <c r="AE3231" s="220" t="s">
        <v>295</v>
      </c>
      <c r="AF3231" s="220" t="s">
        <v>295</v>
      </c>
      <c r="AG3231" s="220" t="s">
        <v>295</v>
      </c>
      <c r="AH3231" s="167"/>
      <c r="AI3231" s="220" t="s">
        <v>295</v>
      </c>
      <c r="AJ3231" s="151" t="str">
        <f t="shared" si="50"/>
        <v>PD&amp;C</v>
      </c>
      <c r="AK3231" s="151" t="b">
        <f>ISNUMBER(SEARCH("IRT",Table1[[#This Row],[Current_Status]]))</f>
        <v>0</v>
      </c>
      <c r="AL3231" s="152">
        <f>YEAR(Table1[[#This Row],[Project_Initiated]])</f>
        <v>2019</v>
      </c>
      <c r="AM3231" s="87">
        <v>43815</v>
      </c>
      <c r="AN3231" s="87" t="str">
        <f>IF(AND(Table1[[#This Row],[Completed Date]]&gt;="07/01/2019"+0,Table1[[#This Row],[Completed Date]]&lt;="6/30/2020"+0),"FY 19-20",IF(AND(Table1[[#This Row],[Completed Date]]&gt;="07/01/2018"+0,Table1[[#This Row],[Completed Date]]&lt;="6/30/2019"+0),"FY 18-19",""))</f>
        <v/>
      </c>
      <c r="AO3231" s="152" t="str">
        <f>IFERROR(FIND("R",Table1[[#This Row],[FS_Priority]]),"")</f>
        <v/>
      </c>
    </row>
    <row r="3232" spans="1:41" x14ac:dyDescent="0.25">
      <c r="A3232" s="220" t="s">
        <v>3193</v>
      </c>
      <c r="B3232" s="220" t="s">
        <v>3193</v>
      </c>
      <c r="C3232" s="220" t="s">
        <v>295</v>
      </c>
      <c r="D3232" s="221" t="b">
        <v>0</v>
      </c>
      <c r="E3232" s="220" t="s">
        <v>4818</v>
      </c>
      <c r="F3232" s="220" t="s">
        <v>4447</v>
      </c>
      <c r="G3232" s="220" t="s">
        <v>3198</v>
      </c>
      <c r="H3232" s="220" t="s">
        <v>295</v>
      </c>
      <c r="I3232" s="220" t="s">
        <v>295</v>
      </c>
      <c r="J3232" s="220" t="s">
        <v>5236</v>
      </c>
      <c r="K3232" s="220" t="s">
        <v>4268</v>
      </c>
      <c r="L3232" s="220" t="s">
        <v>521</v>
      </c>
      <c r="M3232" s="220" t="s">
        <v>4354</v>
      </c>
      <c r="N3232" s="220" t="s">
        <v>295</v>
      </c>
      <c r="O3232" s="220" t="s">
        <v>352</v>
      </c>
      <c r="P3232" s="224">
        <v>7</v>
      </c>
      <c r="Q3232" s="220" t="s">
        <v>295</v>
      </c>
      <c r="R3232" s="220" t="s">
        <v>295</v>
      </c>
      <c r="S3232" s="221" t="b">
        <v>0</v>
      </c>
      <c r="T3232" s="224">
        <v>680000</v>
      </c>
      <c r="V3232" s="222">
        <v>43622</v>
      </c>
      <c r="W3232" s="220" t="s">
        <v>32</v>
      </c>
      <c r="X3232" s="223">
        <v>43831</v>
      </c>
      <c r="Y3232" s="223">
        <v>43862</v>
      </c>
      <c r="Z3232" s="220" t="s">
        <v>295</v>
      </c>
      <c r="AC3232" s="220" t="s">
        <v>295</v>
      </c>
      <c r="AE3232" s="220" t="s">
        <v>295</v>
      </c>
      <c r="AF3232" s="220" t="s">
        <v>295</v>
      </c>
      <c r="AG3232" s="220" t="s">
        <v>295</v>
      </c>
      <c r="AH3232" s="167"/>
      <c r="AI3232" s="220" t="s">
        <v>295</v>
      </c>
      <c r="AJ3232" s="151" t="str">
        <f t="shared" si="50"/>
        <v>PD&amp;C</v>
      </c>
      <c r="AK3232" s="151" t="b">
        <f>ISNUMBER(SEARCH("IRT",Table1[[#This Row],[Current_Status]]))</f>
        <v>0</v>
      </c>
      <c r="AL3232" s="152">
        <f>YEAR(Table1[[#This Row],[Project_Initiated]])</f>
        <v>2019</v>
      </c>
      <c r="AM3232" s="87">
        <v>43815</v>
      </c>
      <c r="AN3232" s="87" t="str">
        <f>IF(AND(Table1[[#This Row],[Completed Date]]&gt;="07/01/2019"+0,Table1[[#This Row],[Completed Date]]&lt;="6/30/2020"+0),"FY 19-20",IF(AND(Table1[[#This Row],[Completed Date]]&gt;="07/01/2018"+0,Table1[[#This Row],[Completed Date]]&lt;="6/30/2019"+0),"FY 18-19",""))</f>
        <v/>
      </c>
      <c r="AO3232" s="152" t="str">
        <f>IFERROR(FIND("R",Table1[[#This Row],[FS_Priority]]),"")</f>
        <v/>
      </c>
    </row>
    <row r="3233" spans="1:41" x14ac:dyDescent="0.25">
      <c r="A3233" s="220" t="s">
        <v>3735</v>
      </c>
      <c r="B3233" s="220" t="s">
        <v>3735</v>
      </c>
      <c r="C3233" s="220" t="s">
        <v>295</v>
      </c>
      <c r="D3233" s="221" t="b">
        <v>0</v>
      </c>
      <c r="E3233" s="220" t="s">
        <v>141</v>
      </c>
      <c r="F3233" s="220" t="s">
        <v>5237</v>
      </c>
      <c r="G3233" s="220" t="s">
        <v>4381</v>
      </c>
      <c r="H3233" s="220" t="s">
        <v>295</v>
      </c>
      <c r="I3233" s="220" t="s">
        <v>5238</v>
      </c>
      <c r="J3233" s="220" t="s">
        <v>72</v>
      </c>
      <c r="K3233" s="220" t="s">
        <v>3951</v>
      </c>
      <c r="L3233" s="220" t="s">
        <v>381</v>
      </c>
      <c r="M3233" s="220" t="s">
        <v>4027</v>
      </c>
      <c r="N3233" s="220" t="s">
        <v>295</v>
      </c>
      <c r="O3233" s="220" t="s">
        <v>3839</v>
      </c>
      <c r="P3233" s="224">
        <v>4</v>
      </c>
      <c r="Q3233" s="220" t="s">
        <v>295</v>
      </c>
      <c r="R3233" s="220" t="s">
        <v>295</v>
      </c>
      <c r="S3233" s="221" t="b">
        <v>0</v>
      </c>
      <c r="T3233" s="224">
        <v>85000</v>
      </c>
      <c r="V3233" s="222">
        <v>43656</v>
      </c>
      <c r="W3233" s="220" t="s">
        <v>68</v>
      </c>
      <c r="X3233" s="223">
        <v>43922</v>
      </c>
      <c r="Y3233" s="223">
        <v>43952</v>
      </c>
      <c r="Z3233" s="220" t="s">
        <v>295</v>
      </c>
      <c r="AC3233" s="220" t="s">
        <v>295</v>
      </c>
      <c r="AE3233" s="220" t="s">
        <v>295</v>
      </c>
      <c r="AF3233" s="220" t="s">
        <v>295</v>
      </c>
      <c r="AG3233" s="220" t="s">
        <v>295</v>
      </c>
      <c r="AH3233" s="167"/>
      <c r="AI3233" s="220" t="s">
        <v>295</v>
      </c>
      <c r="AJ3233" s="151" t="str">
        <f t="shared" si="50"/>
        <v>PD&amp;C</v>
      </c>
      <c r="AK3233" s="151" t="b">
        <f>ISNUMBER(SEARCH("IRT",Table1[[#This Row],[Current_Status]]))</f>
        <v>0</v>
      </c>
      <c r="AL3233" s="152">
        <f>YEAR(Table1[[#This Row],[Project_Initiated]])</f>
        <v>2019</v>
      </c>
      <c r="AM3233" s="87">
        <v>43815</v>
      </c>
      <c r="AN3233" s="87" t="str">
        <f>IF(AND(Table1[[#This Row],[Completed Date]]&gt;="07/01/2019"+0,Table1[[#This Row],[Completed Date]]&lt;="6/30/2020"+0),"FY 19-20",IF(AND(Table1[[#This Row],[Completed Date]]&gt;="07/01/2018"+0,Table1[[#This Row],[Completed Date]]&lt;="6/30/2019"+0),"FY 18-19",""))</f>
        <v/>
      </c>
      <c r="AO3233" s="152" t="str">
        <f>IFERROR(FIND("R",Table1[[#This Row],[FS_Priority]]),"")</f>
        <v/>
      </c>
    </row>
    <row r="3234" spans="1:41" x14ac:dyDescent="0.25">
      <c r="A3234" s="220" t="s">
        <v>4825</v>
      </c>
      <c r="B3234" s="220" t="s">
        <v>4825</v>
      </c>
      <c r="C3234" s="220" t="s">
        <v>295</v>
      </c>
      <c r="D3234" s="221" t="b">
        <v>0</v>
      </c>
      <c r="E3234" s="220" t="s">
        <v>4922</v>
      </c>
      <c r="F3234" s="220" t="s">
        <v>4923</v>
      </c>
      <c r="G3234" s="220" t="s">
        <v>4924</v>
      </c>
      <c r="H3234" s="220" t="s">
        <v>295</v>
      </c>
      <c r="I3234" s="220" t="s">
        <v>295</v>
      </c>
      <c r="J3234" s="220" t="s">
        <v>72</v>
      </c>
      <c r="K3234" s="220" t="s">
        <v>3793</v>
      </c>
      <c r="L3234" s="220" t="s">
        <v>33</v>
      </c>
      <c r="M3234" s="220" t="s">
        <v>3790</v>
      </c>
      <c r="N3234" s="220" t="s">
        <v>295</v>
      </c>
      <c r="O3234" s="220" t="s">
        <v>4872</v>
      </c>
      <c r="P3234" s="224">
        <v>2</v>
      </c>
      <c r="Q3234" s="220" t="s">
        <v>295</v>
      </c>
      <c r="R3234" s="220" t="s">
        <v>295</v>
      </c>
      <c r="S3234" s="221" t="b">
        <v>0</v>
      </c>
      <c r="T3234" s="224">
        <v>50000</v>
      </c>
      <c r="V3234" s="222">
        <v>43676</v>
      </c>
      <c r="W3234" s="220" t="s">
        <v>74</v>
      </c>
      <c r="X3234" s="223">
        <v>43891</v>
      </c>
      <c r="Y3234" s="223">
        <v>43952</v>
      </c>
      <c r="Z3234" s="220" t="s">
        <v>295</v>
      </c>
      <c r="AC3234" s="220" t="s">
        <v>295</v>
      </c>
      <c r="AE3234" s="220" t="s">
        <v>295</v>
      </c>
      <c r="AF3234" s="220" t="s">
        <v>295</v>
      </c>
      <c r="AG3234" s="220" t="s">
        <v>295</v>
      </c>
      <c r="AH3234" s="167"/>
      <c r="AI3234" s="220" t="s">
        <v>295</v>
      </c>
      <c r="AJ3234" s="151" t="str">
        <f t="shared" si="50"/>
        <v>PD&amp;C</v>
      </c>
      <c r="AK3234" s="151" t="b">
        <f>ISNUMBER(SEARCH("IRT",Table1[[#This Row],[Current_Status]]))</f>
        <v>0</v>
      </c>
      <c r="AL3234" s="152">
        <f>YEAR(Table1[[#This Row],[Project_Initiated]])</f>
        <v>2019</v>
      </c>
      <c r="AM3234" s="87">
        <v>43815</v>
      </c>
      <c r="AN3234" s="87" t="str">
        <f>IF(AND(Table1[[#This Row],[Completed Date]]&gt;="07/01/2019"+0,Table1[[#This Row],[Completed Date]]&lt;="6/30/2020"+0),"FY 19-20",IF(AND(Table1[[#This Row],[Completed Date]]&gt;="07/01/2018"+0,Table1[[#This Row],[Completed Date]]&lt;="6/30/2019"+0),"FY 18-19",""))</f>
        <v/>
      </c>
      <c r="AO3234" s="152" t="str">
        <f>IFERROR(FIND("R",Table1[[#This Row],[FS_Priority]]),"")</f>
        <v/>
      </c>
    </row>
    <row r="3235" spans="1:41" x14ac:dyDescent="0.25">
      <c r="A3235" s="220" t="s">
        <v>4440</v>
      </c>
      <c r="B3235" s="220" t="s">
        <v>4440</v>
      </c>
      <c r="C3235" s="220" t="s">
        <v>295</v>
      </c>
      <c r="D3235" s="221" t="b">
        <v>0</v>
      </c>
      <c r="E3235" s="220" t="s">
        <v>151</v>
      </c>
      <c r="F3235" s="220" t="s">
        <v>4527</v>
      </c>
      <c r="G3235" s="220" t="s">
        <v>4448</v>
      </c>
      <c r="H3235" s="220" t="s">
        <v>295</v>
      </c>
      <c r="I3235" s="220" t="s">
        <v>152</v>
      </c>
      <c r="J3235" s="220" t="s">
        <v>4988</v>
      </c>
      <c r="K3235" s="220" t="s">
        <v>4035</v>
      </c>
      <c r="L3235" s="220" t="s">
        <v>153</v>
      </c>
      <c r="M3235" s="220" t="s">
        <v>4449</v>
      </c>
      <c r="N3235" s="220" t="s">
        <v>295</v>
      </c>
      <c r="O3235" s="220" t="s">
        <v>177</v>
      </c>
      <c r="P3235" s="224">
        <v>3</v>
      </c>
      <c r="Q3235" s="220" t="s">
        <v>295</v>
      </c>
      <c r="R3235" s="220" t="s">
        <v>295</v>
      </c>
      <c r="S3235" s="221" t="b">
        <v>0</v>
      </c>
      <c r="V3235" s="222">
        <v>43678</v>
      </c>
      <c r="W3235" s="220" t="s">
        <v>4989</v>
      </c>
      <c r="X3235"/>
      <c r="Z3235" s="220" t="s">
        <v>295</v>
      </c>
      <c r="AC3235" s="220" t="s">
        <v>295</v>
      </c>
      <c r="AD3235" s="167"/>
      <c r="AE3235" s="220" t="s">
        <v>295</v>
      </c>
      <c r="AF3235" s="220" t="s">
        <v>295</v>
      </c>
      <c r="AG3235" s="220" t="s">
        <v>295</v>
      </c>
      <c r="AH3235" s="167"/>
      <c r="AI3235" s="220" t="s">
        <v>295</v>
      </c>
      <c r="AJ3235" s="151" t="str">
        <f t="shared" si="50"/>
        <v>PD&amp;C</v>
      </c>
      <c r="AK3235" s="151" t="b">
        <f>ISNUMBER(SEARCH("IRT",Table1[[#This Row],[Current_Status]]))</f>
        <v>0</v>
      </c>
      <c r="AL3235" s="152">
        <f>YEAR(Table1[[#This Row],[Project_Initiated]])</f>
        <v>2019</v>
      </c>
      <c r="AM3235" s="87">
        <v>43815</v>
      </c>
      <c r="AN3235" s="87" t="str">
        <f>IF(AND(Table1[[#This Row],[Completed Date]]&gt;="07/01/2019"+0,Table1[[#This Row],[Completed Date]]&lt;="6/30/2020"+0),"FY 19-20",IF(AND(Table1[[#This Row],[Completed Date]]&gt;="07/01/2018"+0,Table1[[#This Row],[Completed Date]]&lt;="6/30/2019"+0),"FY 18-19",""))</f>
        <v/>
      </c>
      <c r="AO3235" s="152" t="str">
        <f>IFERROR(FIND("R",Table1[[#This Row],[FS_Priority]]),"")</f>
        <v/>
      </c>
    </row>
    <row r="3236" spans="1:41" x14ac:dyDescent="0.25">
      <c r="A3236" s="220" t="s">
        <v>4547</v>
      </c>
      <c r="B3236" s="220" t="s">
        <v>4547</v>
      </c>
      <c r="C3236" s="220" t="s">
        <v>295</v>
      </c>
      <c r="D3236" s="221" t="b">
        <v>0</v>
      </c>
      <c r="E3236" s="220" t="s">
        <v>141</v>
      </c>
      <c r="F3236" s="220" t="s">
        <v>4745</v>
      </c>
      <c r="G3236" s="220" t="s">
        <v>4746</v>
      </c>
      <c r="H3236" s="220" t="s">
        <v>295</v>
      </c>
      <c r="I3236" s="220" t="s">
        <v>264</v>
      </c>
      <c r="J3236" s="220" t="s">
        <v>3826</v>
      </c>
      <c r="K3236" s="220" t="s">
        <v>3951</v>
      </c>
      <c r="L3236" s="220" t="s">
        <v>381</v>
      </c>
      <c r="M3236" s="220" t="s">
        <v>4747</v>
      </c>
      <c r="N3236" s="220" t="s">
        <v>295</v>
      </c>
      <c r="O3236" s="220" t="s">
        <v>99</v>
      </c>
      <c r="P3236" s="224">
        <v>6</v>
      </c>
      <c r="Q3236" s="220" t="s">
        <v>295</v>
      </c>
      <c r="R3236" s="220" t="s">
        <v>295</v>
      </c>
      <c r="S3236" s="221" t="b">
        <v>0</v>
      </c>
      <c r="V3236" s="222">
        <v>43717</v>
      </c>
      <c r="W3236" s="220" t="s">
        <v>32</v>
      </c>
      <c r="X3236" s="223">
        <v>43800</v>
      </c>
      <c r="Y3236" s="223">
        <v>43800</v>
      </c>
      <c r="Z3236" s="220" t="s">
        <v>295</v>
      </c>
      <c r="AC3236" s="220" t="s">
        <v>295</v>
      </c>
      <c r="AD3236" s="167"/>
      <c r="AE3236" s="220" t="s">
        <v>295</v>
      </c>
      <c r="AF3236" s="220" t="s">
        <v>295</v>
      </c>
      <c r="AG3236" s="220" t="s">
        <v>295</v>
      </c>
      <c r="AH3236" s="167"/>
      <c r="AI3236" s="220" t="s">
        <v>295</v>
      </c>
      <c r="AJ3236" s="151" t="str">
        <f t="shared" si="50"/>
        <v>PD&amp;C</v>
      </c>
      <c r="AK3236" s="151" t="b">
        <f>ISNUMBER(SEARCH("IRT",Table1[[#This Row],[Current_Status]]))</f>
        <v>0</v>
      </c>
      <c r="AL3236" s="152">
        <f>YEAR(Table1[[#This Row],[Project_Initiated]])</f>
        <v>2019</v>
      </c>
      <c r="AM3236" s="87">
        <v>43815</v>
      </c>
      <c r="AN3236" s="87" t="str">
        <f>IF(AND(Table1[[#This Row],[Completed Date]]&gt;="07/01/2019"+0,Table1[[#This Row],[Completed Date]]&lt;="6/30/2020"+0),"FY 19-20",IF(AND(Table1[[#This Row],[Completed Date]]&gt;="07/01/2018"+0,Table1[[#This Row],[Completed Date]]&lt;="6/30/2019"+0),"FY 18-19",""))</f>
        <v/>
      </c>
      <c r="AO3236" s="152" t="str">
        <f>IFERROR(FIND("R",Table1[[#This Row],[FS_Priority]]),"")</f>
        <v/>
      </c>
    </row>
    <row r="3237" spans="1:41" x14ac:dyDescent="0.25">
      <c r="A3237" s="220" t="s">
        <v>4574</v>
      </c>
      <c r="B3237" s="220" t="s">
        <v>4574</v>
      </c>
      <c r="C3237" s="220" t="s">
        <v>295</v>
      </c>
      <c r="D3237" s="221" t="b">
        <v>0</v>
      </c>
      <c r="E3237" s="220" t="s">
        <v>267</v>
      </c>
      <c r="F3237" s="220" t="s">
        <v>5254</v>
      </c>
      <c r="G3237" s="220" t="s">
        <v>4749</v>
      </c>
      <c r="H3237" s="220" t="s">
        <v>295</v>
      </c>
      <c r="I3237" s="220" t="s">
        <v>295</v>
      </c>
      <c r="J3237" s="220" t="s">
        <v>5239</v>
      </c>
      <c r="K3237" s="220" t="s">
        <v>37</v>
      </c>
      <c r="L3237" s="220" t="s">
        <v>478</v>
      </c>
      <c r="M3237" s="220" t="s">
        <v>177</v>
      </c>
      <c r="N3237" s="220" t="s">
        <v>295</v>
      </c>
      <c r="O3237" s="220" t="s">
        <v>99</v>
      </c>
      <c r="P3237" s="221">
        <v>12</v>
      </c>
      <c r="Q3237" s="220" t="s">
        <v>295</v>
      </c>
      <c r="R3237" s="220" t="s">
        <v>295</v>
      </c>
      <c r="S3237" s="221" t="b">
        <v>0</v>
      </c>
      <c r="T3237" s="224">
        <v>500000</v>
      </c>
      <c r="V3237" s="222">
        <v>43713</v>
      </c>
      <c r="W3237" s="220" t="s">
        <v>57</v>
      </c>
      <c r="X3237" s="167"/>
      <c r="Y3237" s="167"/>
      <c r="Z3237" s="220" t="s">
        <v>295</v>
      </c>
      <c r="AC3237" s="220" t="s">
        <v>295</v>
      </c>
      <c r="AE3237" s="220" t="s">
        <v>295</v>
      </c>
      <c r="AF3237" s="220" t="s">
        <v>295</v>
      </c>
      <c r="AG3237" s="220" t="s">
        <v>295</v>
      </c>
      <c r="AH3237"/>
      <c r="AI3237" s="220" t="s">
        <v>295</v>
      </c>
      <c r="AJ3237" s="151" t="str">
        <f t="shared" si="50"/>
        <v>PD&amp;C</v>
      </c>
      <c r="AK3237" s="151" t="b">
        <f>ISNUMBER(SEARCH("IRT",Table1[[#This Row],[Current_Status]]))</f>
        <v>0</v>
      </c>
      <c r="AL3237" s="152">
        <f>YEAR(Table1[[#This Row],[Project_Initiated]])</f>
        <v>2019</v>
      </c>
      <c r="AM3237" s="87">
        <v>43815</v>
      </c>
      <c r="AN3237" s="87" t="str">
        <f>IF(AND(Table1[[#This Row],[Completed Date]]&gt;="07/01/2019"+0,Table1[[#This Row],[Completed Date]]&lt;="6/30/2020"+0),"FY 19-20",IF(AND(Table1[[#This Row],[Completed Date]]&gt;="07/01/2018"+0,Table1[[#This Row],[Completed Date]]&lt;="6/30/2019"+0),"FY 18-19",""))</f>
        <v/>
      </c>
      <c r="AO3237" s="152" t="str">
        <f>IFERROR(FIND("R",Table1[[#This Row],[FS_Priority]]),"")</f>
        <v/>
      </c>
    </row>
    <row r="3238" spans="1:41" x14ac:dyDescent="0.25">
      <c r="A3238" s="220" t="s">
        <v>4575</v>
      </c>
      <c r="B3238" s="220" t="s">
        <v>4575</v>
      </c>
      <c r="C3238" s="220" t="s">
        <v>295</v>
      </c>
      <c r="D3238" s="221" t="b">
        <v>0</v>
      </c>
      <c r="E3238" s="220" t="s">
        <v>267</v>
      </c>
      <c r="F3238" s="220" t="s">
        <v>5255</v>
      </c>
      <c r="G3238" s="220" t="s">
        <v>4751</v>
      </c>
      <c r="H3238" s="220" t="s">
        <v>295</v>
      </c>
      <c r="I3238" s="220" t="s">
        <v>295</v>
      </c>
      <c r="J3238" s="220" t="s">
        <v>5240</v>
      </c>
      <c r="K3238" s="220" t="s">
        <v>37</v>
      </c>
      <c r="L3238" s="220" t="s">
        <v>478</v>
      </c>
      <c r="M3238" s="220" t="s">
        <v>177</v>
      </c>
      <c r="N3238" s="220" t="s">
        <v>295</v>
      </c>
      <c r="O3238" s="220" t="s">
        <v>99</v>
      </c>
      <c r="P3238" s="221">
        <v>11</v>
      </c>
      <c r="Q3238" s="220" t="s">
        <v>295</v>
      </c>
      <c r="R3238" s="220" t="s">
        <v>295</v>
      </c>
      <c r="S3238" s="221" t="b">
        <v>0</v>
      </c>
      <c r="T3238" s="221">
        <v>600000</v>
      </c>
      <c r="V3238" s="222">
        <v>43713</v>
      </c>
      <c r="W3238" s="220" t="s">
        <v>57</v>
      </c>
      <c r="X3238" s="167"/>
      <c r="Y3238" s="167"/>
      <c r="Z3238" s="220" t="s">
        <v>295</v>
      </c>
      <c r="AC3238" s="220" t="s">
        <v>295</v>
      </c>
      <c r="AE3238" s="220" t="s">
        <v>295</v>
      </c>
      <c r="AF3238" s="220" t="s">
        <v>295</v>
      </c>
      <c r="AG3238" s="220" t="s">
        <v>295</v>
      </c>
      <c r="AH3238"/>
      <c r="AI3238" s="220" t="s">
        <v>295</v>
      </c>
      <c r="AJ3238" s="151" t="str">
        <f t="shared" si="50"/>
        <v>PD&amp;C</v>
      </c>
      <c r="AK3238" s="151" t="b">
        <f>ISNUMBER(SEARCH("IRT",Table1[[#This Row],[Current_Status]]))</f>
        <v>0</v>
      </c>
      <c r="AL3238" s="152">
        <f>YEAR(Table1[[#This Row],[Project_Initiated]])</f>
        <v>2019</v>
      </c>
      <c r="AM3238" s="87">
        <v>43815</v>
      </c>
      <c r="AN3238" s="87" t="str">
        <f>IF(AND(Table1[[#This Row],[Completed Date]]&gt;="07/01/2019"+0,Table1[[#This Row],[Completed Date]]&lt;="6/30/2020"+0),"FY 19-20",IF(AND(Table1[[#This Row],[Completed Date]]&gt;="07/01/2018"+0,Table1[[#This Row],[Completed Date]]&lt;="6/30/2019"+0),"FY 18-19",""))</f>
        <v/>
      </c>
      <c r="AO3238" s="152" t="str">
        <f>IFERROR(FIND("R",Table1[[#This Row],[FS_Priority]]),"")</f>
        <v/>
      </c>
    </row>
    <row r="3239" spans="1:41" x14ac:dyDescent="0.25">
      <c r="A3239" s="220" t="s">
        <v>4573</v>
      </c>
      <c r="B3239" s="220" t="s">
        <v>4573</v>
      </c>
      <c r="C3239" s="220" t="s">
        <v>295</v>
      </c>
      <c r="D3239" s="221" t="b">
        <v>0</v>
      </c>
      <c r="E3239" s="220" t="s">
        <v>267</v>
      </c>
      <c r="F3239" s="220" t="s">
        <v>5256</v>
      </c>
      <c r="G3239" s="220" t="s">
        <v>4753</v>
      </c>
      <c r="H3239" s="220" t="s">
        <v>295</v>
      </c>
      <c r="I3239" s="220" t="s">
        <v>295</v>
      </c>
      <c r="J3239" s="220" t="s">
        <v>3831</v>
      </c>
      <c r="K3239" s="220" t="s">
        <v>37</v>
      </c>
      <c r="L3239" s="220" t="s">
        <v>478</v>
      </c>
      <c r="M3239" s="220" t="s">
        <v>177</v>
      </c>
      <c r="N3239" s="220" t="s">
        <v>295</v>
      </c>
      <c r="O3239" s="220" t="s">
        <v>177</v>
      </c>
      <c r="P3239" s="221">
        <v>10</v>
      </c>
      <c r="Q3239" s="220" t="s">
        <v>295</v>
      </c>
      <c r="R3239" s="220" t="s">
        <v>295</v>
      </c>
      <c r="S3239" s="221" t="b">
        <v>0</v>
      </c>
      <c r="T3239" s="221">
        <v>1177000</v>
      </c>
      <c r="V3239" s="222">
        <v>43713</v>
      </c>
      <c r="W3239" s="220" t="s">
        <v>74</v>
      </c>
      <c r="X3239" s="222">
        <v>43891</v>
      </c>
      <c r="Y3239" s="222">
        <v>43983</v>
      </c>
      <c r="Z3239" s="220" t="s">
        <v>295</v>
      </c>
      <c r="AC3239" s="220" t="s">
        <v>295</v>
      </c>
      <c r="AE3239" s="220" t="s">
        <v>295</v>
      </c>
      <c r="AF3239" s="220" t="s">
        <v>295</v>
      </c>
      <c r="AG3239" s="220" t="s">
        <v>295</v>
      </c>
      <c r="AH3239"/>
      <c r="AI3239" s="220" t="s">
        <v>295</v>
      </c>
      <c r="AJ3239" s="151" t="str">
        <f t="shared" si="50"/>
        <v>PD&amp;C</v>
      </c>
      <c r="AK3239" s="151" t="b">
        <f>ISNUMBER(SEARCH("IRT",Table1[[#This Row],[Current_Status]]))</f>
        <v>0</v>
      </c>
      <c r="AL3239" s="152">
        <f>YEAR(Table1[[#This Row],[Project_Initiated]])</f>
        <v>2019</v>
      </c>
      <c r="AM3239" s="87">
        <v>43815</v>
      </c>
      <c r="AN3239" s="87" t="str">
        <f>IF(AND(Table1[[#This Row],[Completed Date]]&gt;="07/01/2019"+0,Table1[[#This Row],[Completed Date]]&lt;="6/30/2020"+0),"FY 19-20",IF(AND(Table1[[#This Row],[Completed Date]]&gt;="07/01/2018"+0,Table1[[#This Row],[Completed Date]]&lt;="6/30/2019"+0),"FY 18-19",""))</f>
        <v/>
      </c>
      <c r="AO3239" s="152" t="str">
        <f>IFERROR(FIND("R",Table1[[#This Row],[FS_Priority]]),"")</f>
        <v/>
      </c>
    </row>
    <row r="3240" spans="1:41" x14ac:dyDescent="0.25">
      <c r="A3240" s="220" t="s">
        <v>5110</v>
      </c>
      <c r="B3240" s="220" t="s">
        <v>5110</v>
      </c>
      <c r="C3240" s="220" t="s">
        <v>295</v>
      </c>
      <c r="D3240" s="221" t="b">
        <v>0</v>
      </c>
      <c r="E3240" s="220" t="s">
        <v>141</v>
      </c>
      <c r="F3240" s="220" t="s">
        <v>5241</v>
      </c>
      <c r="G3240" s="220" t="s">
        <v>5242</v>
      </c>
      <c r="H3240" s="220" t="s">
        <v>295</v>
      </c>
      <c r="I3240" s="220" t="s">
        <v>295</v>
      </c>
      <c r="J3240" s="220" t="s">
        <v>23</v>
      </c>
      <c r="K3240" s="220" t="s">
        <v>3951</v>
      </c>
      <c r="L3240" s="220" t="s">
        <v>381</v>
      </c>
      <c r="M3240" s="220" t="s">
        <v>5243</v>
      </c>
      <c r="N3240" s="220" t="s">
        <v>295</v>
      </c>
      <c r="O3240" s="220" t="s">
        <v>3839</v>
      </c>
      <c r="P3240" s="167"/>
      <c r="Q3240" s="220" t="s">
        <v>295</v>
      </c>
      <c r="R3240" s="220" t="s">
        <v>295</v>
      </c>
      <c r="S3240" s="221" t="b">
        <v>0</v>
      </c>
      <c r="T3240" s="167"/>
      <c r="V3240" s="222">
        <v>43796</v>
      </c>
      <c r="W3240" s="220" t="s">
        <v>23</v>
      </c>
      <c r="X3240" s="167"/>
      <c r="Y3240" s="167"/>
      <c r="Z3240" s="220" t="s">
        <v>295</v>
      </c>
      <c r="AC3240" s="220" t="s">
        <v>295</v>
      </c>
      <c r="AE3240" s="220" t="s">
        <v>295</v>
      </c>
      <c r="AF3240" s="220" t="s">
        <v>295</v>
      </c>
      <c r="AG3240" s="220" t="s">
        <v>295</v>
      </c>
      <c r="AH3240"/>
      <c r="AI3240" s="220" t="s">
        <v>295</v>
      </c>
      <c r="AJ3240" s="151" t="str">
        <f t="shared" si="50"/>
        <v>PD&amp;C</v>
      </c>
      <c r="AK3240" s="151" t="b">
        <f>ISNUMBER(SEARCH("IRT",Table1[[#This Row],[Current_Status]]))</f>
        <v>0</v>
      </c>
      <c r="AL3240" s="152">
        <f>YEAR(Table1[[#This Row],[Project_Initiated]])</f>
        <v>2019</v>
      </c>
      <c r="AM3240" s="87">
        <v>43815</v>
      </c>
      <c r="AN3240" s="87" t="str">
        <f>IF(AND(Table1[[#This Row],[Completed Date]]&gt;="07/01/2019"+0,Table1[[#This Row],[Completed Date]]&lt;="6/30/2020"+0),"FY 19-20",IF(AND(Table1[[#This Row],[Completed Date]]&gt;="07/01/2018"+0,Table1[[#This Row],[Completed Date]]&lt;="6/30/2019"+0),"FY 18-19",""))</f>
        <v/>
      </c>
      <c r="AO3240" s="152" t="str">
        <f>IFERROR(FIND("R",Table1[[#This Row],[FS_Priority]]),"")</f>
        <v/>
      </c>
    </row>
    <row r="3241" spans="1:41" x14ac:dyDescent="0.25">
      <c r="A3241" s="220" t="s">
        <v>4856</v>
      </c>
      <c r="B3241" s="220" t="s">
        <v>4856</v>
      </c>
      <c r="C3241" s="220" t="s">
        <v>295</v>
      </c>
      <c r="D3241" s="221" t="b">
        <v>0</v>
      </c>
      <c r="E3241" s="220" t="s">
        <v>151</v>
      </c>
      <c r="F3241" s="220" t="s">
        <v>4861</v>
      </c>
      <c r="G3241" s="220" t="s">
        <v>4894</v>
      </c>
      <c r="H3241" s="220" t="s">
        <v>295</v>
      </c>
      <c r="I3241" s="220" t="s">
        <v>295</v>
      </c>
      <c r="J3241" s="220" t="s">
        <v>3831</v>
      </c>
      <c r="K3241" s="220" t="s">
        <v>4035</v>
      </c>
      <c r="L3241" s="220" t="s">
        <v>153</v>
      </c>
      <c r="M3241" s="220" t="s">
        <v>4514</v>
      </c>
      <c r="N3241" s="220" t="s">
        <v>295</v>
      </c>
      <c r="O3241" s="220" t="s">
        <v>177</v>
      </c>
      <c r="P3241" s="224">
        <v>4</v>
      </c>
      <c r="Q3241" s="220" t="s">
        <v>295</v>
      </c>
      <c r="R3241" s="220" t="s">
        <v>295</v>
      </c>
      <c r="S3241" s="221" t="b">
        <v>0</v>
      </c>
      <c r="T3241" s="224">
        <v>2500</v>
      </c>
      <c r="V3241" s="222">
        <v>43742</v>
      </c>
      <c r="W3241" s="220" t="s">
        <v>74</v>
      </c>
      <c r="X3241" s="223">
        <v>43922</v>
      </c>
      <c r="Y3241" s="223">
        <v>43983</v>
      </c>
      <c r="Z3241" s="220" t="s">
        <v>295</v>
      </c>
      <c r="AC3241" s="220" t="s">
        <v>295</v>
      </c>
      <c r="AE3241" s="220" t="s">
        <v>295</v>
      </c>
      <c r="AF3241" s="220" t="s">
        <v>295</v>
      </c>
      <c r="AG3241" s="220" t="s">
        <v>295</v>
      </c>
      <c r="AH3241" s="167"/>
      <c r="AI3241" s="220" t="s">
        <v>295</v>
      </c>
      <c r="AJ3241" s="151" t="str">
        <f t="shared" si="50"/>
        <v>PD&amp;C</v>
      </c>
      <c r="AK3241" s="151" t="b">
        <f>ISNUMBER(SEARCH("IRT",Table1[[#This Row],[Current_Status]]))</f>
        <v>0</v>
      </c>
      <c r="AL3241" s="152">
        <f>YEAR(Table1[[#This Row],[Project_Initiated]])</f>
        <v>2019</v>
      </c>
      <c r="AM3241" s="87">
        <v>43815</v>
      </c>
      <c r="AN3241" s="87" t="str">
        <f>IF(AND(Table1[[#This Row],[Completed Date]]&gt;="07/01/2019"+0,Table1[[#This Row],[Completed Date]]&lt;="6/30/2020"+0),"FY 19-20",IF(AND(Table1[[#This Row],[Completed Date]]&gt;="07/01/2018"+0,Table1[[#This Row],[Completed Date]]&lt;="6/30/2019"+0),"FY 18-19",""))</f>
        <v/>
      </c>
      <c r="AO3241" s="152" t="str">
        <f>IFERROR(FIND("R",Table1[[#This Row],[FS_Priority]]),"")</f>
        <v/>
      </c>
    </row>
    <row r="3242" spans="1:41" x14ac:dyDescent="0.25">
      <c r="A3242" s="220" t="s">
        <v>4918</v>
      </c>
      <c r="B3242" s="220" t="s">
        <v>4918</v>
      </c>
      <c r="C3242" s="220" t="s">
        <v>295</v>
      </c>
      <c r="D3242" s="221" t="b">
        <v>0</v>
      </c>
      <c r="E3242" s="220" t="s">
        <v>151</v>
      </c>
      <c r="F3242" s="220" t="s">
        <v>4919</v>
      </c>
      <c r="G3242" s="220" t="s">
        <v>4920</v>
      </c>
      <c r="H3242" s="220" t="s">
        <v>295</v>
      </c>
      <c r="I3242" s="220" t="s">
        <v>295</v>
      </c>
      <c r="J3242" s="220" t="s">
        <v>3831</v>
      </c>
      <c r="K3242" s="220" t="s">
        <v>4035</v>
      </c>
      <c r="L3242" s="220" t="s">
        <v>153</v>
      </c>
      <c r="M3242" s="220" t="s">
        <v>4514</v>
      </c>
      <c r="N3242" s="220" t="s">
        <v>295</v>
      </c>
      <c r="O3242" s="220" t="s">
        <v>177</v>
      </c>
      <c r="P3242" s="224">
        <v>5</v>
      </c>
      <c r="Q3242" s="220" t="s">
        <v>295</v>
      </c>
      <c r="R3242" s="220" t="s">
        <v>295</v>
      </c>
      <c r="S3242" s="221" t="b">
        <v>0</v>
      </c>
      <c r="T3242" s="224">
        <v>2500</v>
      </c>
      <c r="V3242" s="222">
        <v>43742</v>
      </c>
      <c r="W3242" s="220" t="s">
        <v>2836</v>
      </c>
      <c r="X3242" s="223">
        <v>43831</v>
      </c>
      <c r="Y3242" s="223">
        <v>43922</v>
      </c>
      <c r="Z3242" s="220" t="s">
        <v>295</v>
      </c>
      <c r="AC3242" s="220" t="s">
        <v>295</v>
      </c>
      <c r="AE3242" s="220" t="s">
        <v>295</v>
      </c>
      <c r="AF3242" s="220" t="s">
        <v>295</v>
      </c>
      <c r="AG3242" s="220" t="s">
        <v>295</v>
      </c>
      <c r="AH3242" s="167"/>
      <c r="AI3242" s="220" t="s">
        <v>295</v>
      </c>
      <c r="AJ3242" s="151" t="str">
        <f t="shared" si="50"/>
        <v>PD&amp;C</v>
      </c>
      <c r="AK3242" s="151" t="b">
        <f>ISNUMBER(SEARCH("IRT",Table1[[#This Row],[Current_Status]]))</f>
        <v>0</v>
      </c>
      <c r="AL3242" s="152">
        <f>YEAR(Table1[[#This Row],[Project_Initiated]])</f>
        <v>2019</v>
      </c>
      <c r="AM3242" s="87">
        <v>43815</v>
      </c>
      <c r="AN3242" s="87" t="str">
        <f>IF(AND(Table1[[#This Row],[Completed Date]]&gt;="07/01/2019"+0,Table1[[#This Row],[Completed Date]]&lt;="6/30/2020"+0),"FY 19-20",IF(AND(Table1[[#This Row],[Completed Date]]&gt;="07/01/2018"+0,Table1[[#This Row],[Completed Date]]&lt;="6/30/2019"+0),"FY 18-19",""))</f>
        <v/>
      </c>
      <c r="AO3242" s="152" t="str">
        <f>IFERROR(FIND("R",Table1[[#This Row],[FS_Priority]]),"")</f>
        <v/>
      </c>
    </row>
    <row r="3243" spans="1:41" x14ac:dyDescent="0.25">
      <c r="A3243" s="220" t="s">
        <v>5053</v>
      </c>
      <c r="B3243" s="220" t="s">
        <v>5053</v>
      </c>
      <c r="C3243" s="220" t="s">
        <v>295</v>
      </c>
      <c r="D3243" s="221" t="b">
        <v>0</v>
      </c>
      <c r="E3243" s="220" t="s">
        <v>267</v>
      </c>
      <c r="F3243" s="220" t="s">
        <v>5257</v>
      </c>
      <c r="G3243" s="220" t="s">
        <v>5087</v>
      </c>
      <c r="H3243" s="220" t="s">
        <v>295</v>
      </c>
      <c r="I3243" s="220" t="s">
        <v>295</v>
      </c>
      <c r="J3243" s="220" t="s">
        <v>44</v>
      </c>
      <c r="K3243" s="220" t="s">
        <v>37</v>
      </c>
      <c r="L3243" s="220" t="s">
        <v>478</v>
      </c>
      <c r="M3243" s="220" t="s">
        <v>177</v>
      </c>
      <c r="N3243" s="220" t="s">
        <v>295</v>
      </c>
      <c r="O3243" s="220" t="s">
        <v>169</v>
      </c>
      <c r="P3243" s="224">
        <v>15</v>
      </c>
      <c r="Q3243" s="220" t="s">
        <v>295</v>
      </c>
      <c r="R3243" s="220" t="s">
        <v>295</v>
      </c>
      <c r="S3243" s="221" t="b">
        <v>0</v>
      </c>
      <c r="T3243" s="224">
        <v>1500000</v>
      </c>
      <c r="V3243" s="222">
        <v>43775</v>
      </c>
      <c r="W3243" s="220" t="s">
        <v>44</v>
      </c>
      <c r="X3243"/>
      <c r="Z3243" s="220" t="s">
        <v>295</v>
      </c>
      <c r="AC3243" s="220" t="s">
        <v>295</v>
      </c>
      <c r="AE3243" s="220" t="s">
        <v>295</v>
      </c>
      <c r="AF3243" s="220" t="s">
        <v>295</v>
      </c>
      <c r="AG3243" s="220" t="s">
        <v>295</v>
      </c>
      <c r="AH3243"/>
      <c r="AI3243" s="220" t="s">
        <v>295</v>
      </c>
      <c r="AJ3243" s="151" t="str">
        <f t="shared" si="50"/>
        <v>PD&amp;C</v>
      </c>
      <c r="AK3243" s="151" t="b">
        <f>ISNUMBER(SEARCH("IRT",Table1[[#This Row],[Current_Status]]))</f>
        <v>0</v>
      </c>
      <c r="AL3243" s="152">
        <f>YEAR(Table1[[#This Row],[Project_Initiated]])</f>
        <v>2019</v>
      </c>
      <c r="AM3243" s="87">
        <v>43815</v>
      </c>
      <c r="AN3243" s="87" t="str">
        <f>IF(AND(Table1[[#This Row],[Completed Date]]&gt;="07/01/2019"+0,Table1[[#This Row],[Completed Date]]&lt;="6/30/2020"+0),"FY 19-20",IF(AND(Table1[[#This Row],[Completed Date]]&gt;="07/01/2018"+0,Table1[[#This Row],[Completed Date]]&lt;="6/30/2019"+0),"FY 18-19",""))</f>
        <v/>
      </c>
      <c r="AO3243" s="152" t="str">
        <f>IFERROR(FIND("R",Table1[[#This Row],[FS_Priority]]),"")</f>
        <v/>
      </c>
    </row>
    <row r="3244" spans="1:41" x14ac:dyDescent="0.25">
      <c r="A3244" s="220" t="s">
        <v>4966</v>
      </c>
      <c r="B3244" s="220" t="s">
        <v>4966</v>
      </c>
      <c r="C3244" s="220" t="s">
        <v>295</v>
      </c>
      <c r="D3244" s="221" t="b">
        <v>0</v>
      </c>
      <c r="E3244" s="220" t="s">
        <v>4788</v>
      </c>
      <c r="F3244" s="220" t="s">
        <v>4967</v>
      </c>
      <c r="G3244" s="220" t="s">
        <v>4968</v>
      </c>
      <c r="H3244" s="220" t="s">
        <v>295</v>
      </c>
      <c r="I3244" s="220" t="s">
        <v>295</v>
      </c>
      <c r="J3244" s="220" t="s">
        <v>68</v>
      </c>
      <c r="K3244" s="220" t="s">
        <v>84</v>
      </c>
      <c r="L3244" s="220" t="s">
        <v>33</v>
      </c>
      <c r="M3244" s="220" t="s">
        <v>4872</v>
      </c>
      <c r="N3244" s="220" t="s">
        <v>295</v>
      </c>
      <c r="O3244" s="220" t="s">
        <v>4872</v>
      </c>
      <c r="P3244" s="224">
        <v>10</v>
      </c>
      <c r="Q3244" s="220" t="s">
        <v>295</v>
      </c>
      <c r="R3244" s="220" t="s">
        <v>295</v>
      </c>
      <c r="S3244" s="221" t="b">
        <v>0</v>
      </c>
      <c r="V3244" s="222">
        <v>43767</v>
      </c>
      <c r="W3244" s="220" t="s">
        <v>5231</v>
      </c>
      <c r="X3244"/>
      <c r="Z3244" s="220" t="s">
        <v>295</v>
      </c>
      <c r="AC3244" s="220" t="s">
        <v>295</v>
      </c>
      <c r="AE3244" s="220" t="s">
        <v>295</v>
      </c>
      <c r="AF3244" s="220" t="s">
        <v>295</v>
      </c>
      <c r="AG3244" s="220" t="s">
        <v>295</v>
      </c>
      <c r="AH3244" s="167"/>
      <c r="AI3244" s="220" t="s">
        <v>295</v>
      </c>
      <c r="AJ3244" s="151" t="str">
        <f t="shared" si="50"/>
        <v>PD&amp;C</v>
      </c>
      <c r="AK3244" s="151" t="b">
        <f>ISNUMBER(SEARCH("IRT",Table1[[#This Row],[Current_Status]]))</f>
        <v>0</v>
      </c>
      <c r="AL3244" s="152">
        <f>YEAR(Table1[[#This Row],[Project_Initiated]])</f>
        <v>2019</v>
      </c>
      <c r="AM3244" s="87">
        <v>43815</v>
      </c>
      <c r="AN3244" s="87" t="str">
        <f>IF(AND(Table1[[#This Row],[Completed Date]]&gt;="07/01/2019"+0,Table1[[#This Row],[Completed Date]]&lt;="6/30/2020"+0),"FY 19-20",IF(AND(Table1[[#This Row],[Completed Date]]&gt;="07/01/2018"+0,Table1[[#This Row],[Completed Date]]&lt;="6/30/2019"+0),"FY 18-19",""))</f>
        <v/>
      </c>
      <c r="AO3244" s="152" t="str">
        <f>IFERROR(FIND("R",Table1[[#This Row],[FS_Priority]]),"")</f>
        <v/>
      </c>
    </row>
    <row r="3245" spans="1:41" x14ac:dyDescent="0.25">
      <c r="A3245" s="220" t="s">
        <v>5111</v>
      </c>
      <c r="B3245" s="220" t="s">
        <v>5111</v>
      </c>
      <c r="C3245" s="220" t="s">
        <v>295</v>
      </c>
      <c r="D3245" s="221" t="b">
        <v>0</v>
      </c>
      <c r="E3245" s="220" t="s">
        <v>4804</v>
      </c>
      <c r="F3245" s="220" t="s">
        <v>5244</v>
      </c>
      <c r="G3245" s="220" t="s">
        <v>5244</v>
      </c>
      <c r="H3245" s="220" t="s">
        <v>295</v>
      </c>
      <c r="I3245" s="220" t="s">
        <v>295</v>
      </c>
      <c r="J3245" s="220" t="s">
        <v>23</v>
      </c>
      <c r="K3245" s="220" t="s">
        <v>3793</v>
      </c>
      <c r="L3245" s="220" t="s">
        <v>332</v>
      </c>
      <c r="M3245" s="220" t="s">
        <v>5245</v>
      </c>
      <c r="N3245" s="220" t="s">
        <v>295</v>
      </c>
      <c r="O3245" s="220" t="s">
        <v>177</v>
      </c>
      <c r="P3245" s="224">
        <v>20</v>
      </c>
      <c r="Q3245" s="220" t="s">
        <v>295</v>
      </c>
      <c r="R3245" s="220" t="s">
        <v>295</v>
      </c>
      <c r="S3245" s="221" t="b">
        <v>0</v>
      </c>
      <c r="T3245" s="224">
        <v>581798</v>
      </c>
      <c r="V3245" s="222">
        <v>43788</v>
      </c>
      <c r="W3245" s="220" t="s">
        <v>23</v>
      </c>
      <c r="X3245"/>
      <c r="Z3245" s="220" t="s">
        <v>295</v>
      </c>
      <c r="AC3245" s="220" t="s">
        <v>295</v>
      </c>
      <c r="AE3245" s="220" t="s">
        <v>295</v>
      </c>
      <c r="AF3245" s="220" t="s">
        <v>295</v>
      </c>
      <c r="AG3245" s="220" t="s">
        <v>295</v>
      </c>
      <c r="AH3245" s="167"/>
      <c r="AI3245" s="220" t="s">
        <v>295</v>
      </c>
      <c r="AJ3245" s="151" t="str">
        <f t="shared" si="50"/>
        <v>PD&amp;C</v>
      </c>
      <c r="AK3245" s="151" t="b">
        <f>ISNUMBER(SEARCH("IRT",Table1[[#This Row],[Current_Status]]))</f>
        <v>0</v>
      </c>
      <c r="AL3245" s="152">
        <f>YEAR(Table1[[#This Row],[Project_Initiated]])</f>
        <v>2019</v>
      </c>
      <c r="AM3245" s="87">
        <v>43815</v>
      </c>
      <c r="AN3245" s="87" t="str">
        <f>IF(AND(Table1[[#This Row],[Completed Date]]&gt;="07/01/2019"+0,Table1[[#This Row],[Completed Date]]&lt;="6/30/2020"+0),"FY 19-20",IF(AND(Table1[[#This Row],[Completed Date]]&gt;="07/01/2018"+0,Table1[[#This Row],[Completed Date]]&lt;="6/30/2019"+0),"FY 18-19",""))</f>
        <v/>
      </c>
      <c r="AO3245" s="152" t="str">
        <f>IFERROR(FIND("R",Table1[[#This Row],[FS_Priority]]),"")</f>
        <v/>
      </c>
    </row>
    <row r="3246" spans="1:41" x14ac:dyDescent="0.25">
      <c r="A3246" s="220" t="s">
        <v>5458</v>
      </c>
      <c r="B3246" s="220" t="s">
        <v>5458</v>
      </c>
      <c r="C3246" s="220" t="s">
        <v>295</v>
      </c>
      <c r="D3246" s="221" t="b">
        <v>0</v>
      </c>
      <c r="E3246" s="220" t="s">
        <v>5459</v>
      </c>
      <c r="F3246" s="220" t="s">
        <v>5460</v>
      </c>
      <c r="G3246" s="220" t="s">
        <v>5461</v>
      </c>
      <c r="H3246" s="220" t="s">
        <v>295</v>
      </c>
      <c r="I3246" s="220" t="s">
        <v>295</v>
      </c>
      <c r="J3246" s="220" t="s">
        <v>23</v>
      </c>
      <c r="K3246" s="220" t="s">
        <v>5462</v>
      </c>
      <c r="L3246" s="220" t="s">
        <v>5463</v>
      </c>
      <c r="M3246" s="220" t="s">
        <v>5464</v>
      </c>
      <c r="N3246" s="220" t="s">
        <v>295</v>
      </c>
      <c r="O3246" s="220" t="s">
        <v>5036</v>
      </c>
      <c r="Q3246" s="220" t="s">
        <v>295</v>
      </c>
      <c r="R3246" s="220" t="s">
        <v>295</v>
      </c>
      <c r="S3246" s="221" t="b">
        <v>0</v>
      </c>
      <c r="V3246" s="222">
        <v>43809</v>
      </c>
      <c r="W3246" s="220" t="s">
        <v>23</v>
      </c>
      <c r="X3246"/>
      <c r="Z3246" s="220" t="s">
        <v>295</v>
      </c>
      <c r="AC3246" s="220" t="s">
        <v>295</v>
      </c>
      <c r="AE3246" s="220" t="s">
        <v>295</v>
      </c>
      <c r="AF3246" s="220" t="s">
        <v>295</v>
      </c>
      <c r="AG3246" s="220" t="s">
        <v>295</v>
      </c>
      <c r="AH3246" s="167"/>
      <c r="AI3246" s="220" t="s">
        <v>295</v>
      </c>
      <c r="AJ3246" s="151" t="str">
        <f t="shared" si="50"/>
        <v>PD&amp;C</v>
      </c>
      <c r="AK3246" s="151" t="b">
        <f>ISNUMBER(SEARCH("IRT",Table1[[#This Row],[Current_Status]]))</f>
        <v>0</v>
      </c>
      <c r="AL3246" s="152">
        <f>YEAR(Table1[[#This Row],[Project_Initiated]])</f>
        <v>2019</v>
      </c>
      <c r="AM3246" s="87">
        <v>43815</v>
      </c>
      <c r="AN3246" s="87" t="str">
        <f>IF(AND(Table1[[#This Row],[Completed Date]]&gt;="07/01/2019"+0,Table1[[#This Row],[Completed Date]]&lt;="6/30/2020"+0),"FY 19-20",IF(AND(Table1[[#This Row],[Completed Date]]&gt;="07/01/2018"+0,Table1[[#This Row],[Completed Date]]&lt;="6/30/2019"+0),"FY 18-19",""))</f>
        <v/>
      </c>
      <c r="AO3246" s="152" t="str">
        <f>IFERROR(FIND("R",Table1[[#This Row],[FS_Priority]]),"")</f>
        <v/>
      </c>
    </row>
  </sheetData>
  <conditionalFormatting sqref="A2:A647">
    <cfRule type="duplicateValues" dxfId="4" priority="12"/>
  </conditionalFormatting>
  <conditionalFormatting sqref="A648:A1284">
    <cfRule type="duplicateValues" dxfId="3" priority="6"/>
  </conditionalFormatting>
  <conditionalFormatting sqref="A1285:A1922">
    <cfRule type="duplicateValues" dxfId="2" priority="4"/>
  </conditionalFormatting>
  <conditionalFormatting sqref="A1923:A2547">
    <cfRule type="duplicateValues" dxfId="1" priority="498"/>
  </conditionalFormatting>
  <conditionalFormatting sqref="A2548:A3246">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126" t="s">
        <v>2924</v>
      </c>
      <c r="B1" s="8"/>
      <c r="C1" s="8"/>
    </row>
    <row r="2" spans="1:3" x14ac:dyDescent="0.25">
      <c r="A2" s="8"/>
      <c r="B2" s="8"/>
      <c r="C2" s="8"/>
    </row>
    <row r="3" spans="1:3" ht="23.25" x14ac:dyDescent="0.25">
      <c r="A3" s="142" t="s">
        <v>595</v>
      </c>
      <c r="B3" s="247" t="s">
        <v>2926</v>
      </c>
      <c r="C3" s="247"/>
    </row>
    <row r="4" spans="1:3" ht="23.25" x14ac:dyDescent="0.25">
      <c r="A4" s="143" t="s">
        <v>2925</v>
      </c>
      <c r="B4" s="247" t="s">
        <v>2995</v>
      </c>
      <c r="C4" s="247"/>
    </row>
    <row r="6" spans="1:3" ht="15.75" x14ac:dyDescent="0.25">
      <c r="A6" s="140" t="s">
        <v>2921</v>
      </c>
      <c r="B6" s="248" t="s">
        <v>2898</v>
      </c>
      <c r="C6" s="248"/>
    </row>
    <row r="7" spans="1:3" x14ac:dyDescent="0.25">
      <c r="A7" s="139" t="s">
        <v>2899</v>
      </c>
      <c r="B7" s="246" t="s">
        <v>2900</v>
      </c>
      <c r="C7" s="246"/>
    </row>
    <row r="8" spans="1:3" x14ac:dyDescent="0.25">
      <c r="A8" s="139" t="s">
        <v>2901</v>
      </c>
      <c r="B8" s="246" t="s">
        <v>2902</v>
      </c>
      <c r="C8" s="246"/>
    </row>
    <row r="9" spans="1:3" x14ac:dyDescent="0.25">
      <c r="A9" s="139" t="s">
        <v>2903</v>
      </c>
      <c r="B9" s="246" t="s">
        <v>2904</v>
      </c>
      <c r="C9" s="246"/>
    </row>
    <row r="10" spans="1:3" x14ac:dyDescent="0.25">
      <c r="A10" s="139" t="s">
        <v>2905</v>
      </c>
      <c r="B10" s="246" t="s">
        <v>2906</v>
      </c>
      <c r="C10" s="246"/>
    </row>
    <row r="11" spans="1:3" x14ac:dyDescent="0.25">
      <c r="A11" s="139" t="s">
        <v>2907</v>
      </c>
      <c r="B11" s="246" t="s">
        <v>2908</v>
      </c>
      <c r="C11" s="246"/>
    </row>
    <row r="12" spans="1:3" x14ac:dyDescent="0.25">
      <c r="A12" s="139" t="s">
        <v>2909</v>
      </c>
      <c r="B12" s="246" t="s">
        <v>2910</v>
      </c>
      <c r="C12" s="246"/>
    </row>
    <row r="13" spans="1:3" x14ac:dyDescent="0.25">
      <c r="A13" s="139" t="s">
        <v>2911</v>
      </c>
      <c r="B13" s="246" t="s">
        <v>2912</v>
      </c>
      <c r="C13" s="246"/>
    </row>
    <row r="14" spans="1:3" x14ac:dyDescent="0.25">
      <c r="A14" s="139" t="s">
        <v>2913</v>
      </c>
      <c r="B14" s="246" t="s">
        <v>2914</v>
      </c>
      <c r="C14" s="246"/>
    </row>
    <row r="15" spans="1:3" x14ac:dyDescent="0.25">
      <c r="A15" s="139" t="s">
        <v>2916</v>
      </c>
      <c r="B15" s="246" t="s">
        <v>2917</v>
      </c>
      <c r="C15" s="246"/>
    </row>
    <row r="16" spans="1:3" x14ac:dyDescent="0.25">
      <c r="A16" s="139" t="s">
        <v>2918</v>
      </c>
      <c r="B16" s="246" t="s">
        <v>2919</v>
      </c>
      <c r="C16" s="246"/>
    </row>
    <row r="17" spans="1:3" x14ac:dyDescent="0.25">
      <c r="A17" s="139" t="s">
        <v>576</v>
      </c>
      <c r="B17" s="246" t="s">
        <v>2915</v>
      </c>
      <c r="C17" s="246"/>
    </row>
    <row r="18" spans="1:3" x14ac:dyDescent="0.25">
      <c r="A18" s="139" t="s">
        <v>3773</v>
      </c>
      <c r="B18" s="155" t="s">
        <v>4428</v>
      </c>
      <c r="C18" s="155"/>
    </row>
    <row r="20" spans="1:3" ht="15.75" x14ac:dyDescent="0.25">
      <c r="A20" s="141" t="s">
        <v>2920</v>
      </c>
      <c r="B20" s="249" t="s">
        <v>2898</v>
      </c>
      <c r="C20" s="249"/>
    </row>
    <row r="21" spans="1:3" x14ac:dyDescent="0.25">
      <c r="A21" s="139" t="s">
        <v>2922</v>
      </c>
      <c r="B21" s="246" t="s">
        <v>2923</v>
      </c>
      <c r="C21" s="246"/>
    </row>
    <row r="23" spans="1:3" ht="23.25" x14ac:dyDescent="0.25">
      <c r="B23" s="145" t="s">
        <v>595</v>
      </c>
      <c r="C23" s="146" t="s">
        <v>2925</v>
      </c>
    </row>
    <row r="24" spans="1:3" x14ac:dyDescent="0.25">
      <c r="A24" s="147" t="s">
        <v>0</v>
      </c>
      <c r="B24" s="147" t="s">
        <v>2988</v>
      </c>
      <c r="C24" s="147" t="s">
        <v>2996</v>
      </c>
    </row>
    <row r="25" spans="1:3" x14ac:dyDescent="0.25">
      <c r="A25" s="150" t="s">
        <v>21</v>
      </c>
      <c r="B25" s="148" t="s">
        <v>4819</v>
      </c>
      <c r="C25" s="148" t="s">
        <v>22</v>
      </c>
    </row>
    <row r="26" spans="1:3" x14ac:dyDescent="0.25">
      <c r="A26" s="150" t="s">
        <v>30</v>
      </c>
      <c r="B26" s="148" t="s">
        <v>332</v>
      </c>
      <c r="C26" s="148" t="s">
        <v>2989</v>
      </c>
    </row>
    <row r="27" spans="1:3" x14ac:dyDescent="0.25">
      <c r="A27" s="150" t="s">
        <v>76</v>
      </c>
      <c r="B27" s="148" t="s">
        <v>77</v>
      </c>
      <c r="C27" s="148" t="s">
        <v>2990</v>
      </c>
    </row>
    <row r="28" spans="1:3" x14ac:dyDescent="0.25">
      <c r="A28" s="150" t="s">
        <v>371</v>
      </c>
      <c r="B28" s="148" t="s">
        <v>2807</v>
      </c>
      <c r="C28" s="148" t="s">
        <v>295</v>
      </c>
    </row>
    <row r="29" spans="1:3" x14ac:dyDescent="0.25">
      <c r="A29" s="150" t="s">
        <v>81</v>
      </c>
      <c r="B29" s="148" t="s">
        <v>33</v>
      </c>
      <c r="C29" s="148" t="s">
        <v>110</v>
      </c>
    </row>
    <row r="30" spans="1:3" x14ac:dyDescent="0.25">
      <c r="A30" s="150" t="s">
        <v>530</v>
      </c>
      <c r="B30" s="148" t="s">
        <v>2778</v>
      </c>
      <c r="C30" s="148" t="s">
        <v>295</v>
      </c>
    </row>
    <row r="31" spans="1:3" ht="30" x14ac:dyDescent="0.25">
      <c r="A31" s="150" t="s">
        <v>141</v>
      </c>
      <c r="B31" s="148" t="s">
        <v>4027</v>
      </c>
      <c r="C31" s="149" t="s">
        <v>2991</v>
      </c>
    </row>
    <row r="32" spans="1:3" ht="30" x14ac:dyDescent="0.25">
      <c r="A32" s="150" t="s">
        <v>151</v>
      </c>
      <c r="B32" s="148" t="s">
        <v>153</v>
      </c>
      <c r="C32" s="149" t="s">
        <v>2992</v>
      </c>
    </row>
    <row r="33" spans="1:3" x14ac:dyDescent="0.25">
      <c r="A33" s="150" t="s">
        <v>2823</v>
      </c>
      <c r="B33" s="148" t="s">
        <v>2807</v>
      </c>
      <c r="C33" s="148" t="s">
        <v>295</v>
      </c>
    </row>
    <row r="34" spans="1:3" x14ac:dyDescent="0.25">
      <c r="A34" s="150" t="s">
        <v>267</v>
      </c>
      <c r="B34" s="148" t="s">
        <v>478</v>
      </c>
      <c r="C34" s="148" t="s">
        <v>37</v>
      </c>
    </row>
    <row r="35" spans="1:3" x14ac:dyDescent="0.25">
      <c r="A35" s="150" t="s">
        <v>2973</v>
      </c>
      <c r="B35" s="148" t="s">
        <v>2974</v>
      </c>
      <c r="C35" s="148" t="s">
        <v>295</v>
      </c>
    </row>
    <row r="36" spans="1:3" x14ac:dyDescent="0.25">
      <c r="A36" s="150" t="s">
        <v>482</v>
      </c>
      <c r="B36" s="148" t="s">
        <v>483</v>
      </c>
      <c r="C36" s="148" t="s">
        <v>295</v>
      </c>
    </row>
    <row r="37" spans="1:3" x14ac:dyDescent="0.25">
      <c r="A37" s="150" t="s">
        <v>189</v>
      </c>
      <c r="B37" s="148" t="s">
        <v>487</v>
      </c>
      <c r="C37" s="148" t="s">
        <v>487</v>
      </c>
    </row>
    <row r="38" spans="1:3" x14ac:dyDescent="0.25">
      <c r="A38" s="150" t="s">
        <v>192</v>
      </c>
      <c r="B38" s="148" t="s">
        <v>2976</v>
      </c>
      <c r="C38" s="148" t="s">
        <v>2811</v>
      </c>
    </row>
    <row r="39" spans="1:3" x14ac:dyDescent="0.25">
      <c r="A39" s="150" t="s">
        <v>196</v>
      </c>
      <c r="B39" s="148" t="s">
        <v>295</v>
      </c>
      <c r="C39" s="148" t="s">
        <v>2993</v>
      </c>
    </row>
    <row r="40" spans="1:3" x14ac:dyDescent="0.25">
      <c r="A40" s="150" t="s">
        <v>4820</v>
      </c>
      <c r="B40" s="148" t="s">
        <v>2807</v>
      </c>
      <c r="C40" s="148" t="s">
        <v>96</v>
      </c>
    </row>
    <row r="41" spans="1:3" x14ac:dyDescent="0.25">
      <c r="A41" s="150" t="s">
        <v>2977</v>
      </c>
      <c r="B41" s="148" t="s">
        <v>2978</v>
      </c>
      <c r="C41" s="148" t="s">
        <v>295</v>
      </c>
    </row>
    <row r="42" spans="1:3" x14ac:dyDescent="0.25">
      <c r="A42" s="150" t="s">
        <v>526</v>
      </c>
      <c r="B42" s="148" t="s">
        <v>203</v>
      </c>
      <c r="C42" s="148" t="s">
        <v>206</v>
      </c>
    </row>
    <row r="43" spans="1:3" x14ac:dyDescent="0.25">
      <c r="A43" s="150" t="s">
        <v>211</v>
      </c>
      <c r="B43" s="148" t="s">
        <v>503</v>
      </c>
      <c r="C43" s="148" t="s">
        <v>518</v>
      </c>
    </row>
    <row r="44" spans="1:3" x14ac:dyDescent="0.25">
      <c r="A44" s="150" t="s">
        <v>753</v>
      </c>
      <c r="B44" s="148" t="s">
        <v>534</v>
      </c>
      <c r="C44" s="148" t="s">
        <v>295</v>
      </c>
    </row>
    <row r="45" spans="1:3" x14ac:dyDescent="0.25">
      <c r="A45" s="150" t="s">
        <v>215</v>
      </c>
      <c r="B45" s="148" t="s">
        <v>518</v>
      </c>
      <c r="C45" s="148" t="s">
        <v>518</v>
      </c>
    </row>
    <row r="46" spans="1:3" ht="45" x14ac:dyDescent="0.25">
      <c r="A46" s="150" t="s">
        <v>218</v>
      </c>
      <c r="B46" s="148" t="s">
        <v>521</v>
      </c>
      <c r="C46" s="149" t="s">
        <v>2994</v>
      </c>
    </row>
    <row r="47" spans="1:3" x14ac:dyDescent="0.25">
      <c r="A47" s="150" t="s">
        <v>224</v>
      </c>
      <c r="B47" s="148" t="s">
        <v>523</v>
      </c>
      <c r="C47" s="148" t="s">
        <v>228</v>
      </c>
    </row>
    <row r="48" spans="1:3" x14ac:dyDescent="0.25">
      <c r="A48" s="23"/>
      <c r="B48" s="23"/>
      <c r="C48" s="23"/>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2019-12-11T23:37:57Z</cp:lastPrinted>
  <dcterms:created xsi:type="dcterms:W3CDTF">2018-10-11T19:43:17Z</dcterms:created>
  <dcterms:modified xsi:type="dcterms:W3CDTF">2019-12-16T16:47:13Z</dcterms:modified>
</cp:coreProperties>
</file>